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ramgal\Documents\"/>
    </mc:Choice>
  </mc:AlternateContent>
  <xr:revisionPtr revIDLastSave="0" documentId="13_ncr:1_{1CA59AA9-A463-4D74-84D3-674CAF7C7410}" xr6:coauthVersionLast="47" xr6:coauthVersionMax="47" xr10:uidLastSave="{00000000-0000-0000-0000-000000000000}"/>
  <workbookProtection workbookAlgorithmName="SHA-512" workbookHashValue="V+Ec+QdXNs4ijU6GofvjyRe835eIkJ4AWnsrkHhyUcgMUouapWt0KtJr2F0IBvXUZXbJfo+agnKMc/q9ZbzZrQ==" workbookSaltValue="02uycgDTqfYkp39Q8dNNdg==" workbookSpinCount="100000" lockStructure="1"/>
  <bookViews>
    <workbookView showSheetTabs="0" xWindow="-120" yWindow="-120" windowWidth="20730" windowHeight="11160" tabRatio="834" firstSheet="1" activeTab="1" xr2:uid="{00000000-000D-0000-FFFF-FFFF00000000}"/>
  </bookViews>
  <sheets>
    <sheet name="commentariosPREUBASpart1" sheetId="9" state="hidden" r:id="rId1"/>
    <sheet name="Simulación" sheetId="1" r:id="rId2"/>
    <sheet name="Parametro Destino" sheetId="2" state="hidden" r:id="rId3"/>
    <sheet name="Tabla Amortización Liquidez" sheetId="12" state="hidden" r:id="rId4"/>
    <sheet name="Tabla Liquidez" sheetId="11" r:id="rId5"/>
    <sheet name="Parametros Crec" sheetId="4" state="hidden" r:id="rId6"/>
    <sheet name="Parametros Fijo" sheetId="3" state="hidden" r:id="rId7"/>
    <sheet name="Tabla Amortización Fijo" sheetId="5" state="hidden" r:id="rId8"/>
    <sheet name="Tabla Fijo" sheetId="6" r:id="rId9"/>
    <sheet name="Tabla Amortización Crec" sheetId="7" state="hidden" r:id="rId10"/>
    <sheet name="Tabla Crec" sheetId="8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9" hidden="1">'Tabla Amortización Crec'!$B$1:$C$5</definedName>
    <definedName name="_xlnm._FilterDatabase" localSheetId="7" hidden="1">'Tabla Amortización Fijo'!$B$1:$C$5</definedName>
    <definedName name="_xlnm._FilterDatabase" localSheetId="3" hidden="1">'Tabla Amortización Liquidez'!$B$1:$C$5</definedName>
    <definedName name="ACCION_EXCEDENTE_PP" localSheetId="1">#REF!</definedName>
    <definedName name="ACCION_EXCEDENTE_PP" localSheetId="10">#REF!</definedName>
    <definedName name="ACCION_EXCEDENTE_PP" localSheetId="8">#REF!</definedName>
    <definedName name="ACCION_EXCEDENTE_PP" localSheetId="4">#REF!</definedName>
    <definedName name="ACCION_EXCEDENTE_PP">'Tabla Amortización Fijo'!$F$4</definedName>
    <definedName name="ACCION_EXCEDENTE_PP2" localSheetId="10">#REF!</definedName>
    <definedName name="ACCION_EXCEDENTE_PP2">#REF!</definedName>
    <definedName name="ACCION_EXCEDENTE_PP2CREC" localSheetId="10">#REF!</definedName>
    <definedName name="ACCION_EXCEDENTE_PP2CREC">#REF!</definedName>
    <definedName name="ACCION_EXCEDENTE_PPCREC">'Tabla Amortización Crec'!$F$4</definedName>
    <definedName name="APLICA_IVA_INT">'Tabla Amortización Liquidez'!$E$13</definedName>
    <definedName name="APLICA_PP">[0]!DISMINUCION_TASA&gt;0</definedName>
    <definedName name="_xlnm.Print_Area" localSheetId="1">Simulación!$B$2:$Q$118</definedName>
    <definedName name="_xlnm.Print_Area" localSheetId="3">'Tabla Amortización Liquidez'!$A$1:$AG$2673</definedName>
    <definedName name="CAPITAL_PRIM_CUOTA">'[1]Tabla Amortización'!$O$22</definedName>
    <definedName name="COBRO_COM_AVALUO">'[1]Tabla Amortización'!$N$15</definedName>
    <definedName name="COMISION_AMORT" localSheetId="1">'[2]T CRECIENTE'!$K$4</definedName>
    <definedName name="COMISION_AMORT" localSheetId="3">'Tabla Amortización Liquidez'!$B$13</definedName>
    <definedName name="COMISION_AMORT">'Parametros Fijo'!$C$43</definedName>
    <definedName name="COMISION_AMORTCREC">'Parametros Crec'!$C$54</definedName>
    <definedName name="COMISION_APERT" localSheetId="1">'[2]T CRECIENTE'!$G$7</definedName>
    <definedName name="COMISION_APERT" localSheetId="3">'[1]Tabla Amortización'!$P$12</definedName>
    <definedName name="COMISION_APERT">'Tabla Amortización Fijo'!$K$4</definedName>
    <definedName name="COMISION_APERTCREC">'Tabla Amortización Crec'!$K$4</definedName>
    <definedName name="COMISION_PRIM_CUOTA">'[1]Tabla Amortización'!$R$22</definedName>
    <definedName name="CUOTA_INIT" localSheetId="1">'[2]T CRECIENTE'!$K$6</definedName>
    <definedName name="CUOTA_INIT" localSheetId="3">'Tabla Amortización Liquidez'!$M$13</definedName>
    <definedName name="CUOTA_INIT">'Tabla Amortización Fijo'!$L$10</definedName>
    <definedName name="CUOTA_INTCREC">'Tabla Amortización Crec'!$L$10</definedName>
    <definedName name="DESTINO" localSheetId="1">#REF!</definedName>
    <definedName name="DESTINO" localSheetId="3">'[1]Tabla Amortización'!$Q$4</definedName>
    <definedName name="DESTINO" localSheetId="10">#REF!</definedName>
    <definedName name="DESTINO" localSheetId="8">#REF!</definedName>
    <definedName name="DESTINO" localSheetId="4">#REF!</definedName>
    <definedName name="DESTINO">'Tabla Amortización Fijo'!$E$4</definedName>
    <definedName name="DESTINOCREC">'Tabla Amortización Crec'!$E$4</definedName>
    <definedName name="DIAS_CAPITAL" localSheetId="1">'[2]T CRECIENTE'!$G$8</definedName>
    <definedName name="DIAS_CAPITAL">'Parametros Fijo'!$C$47</definedName>
    <definedName name="DIAS_CAPITALCREC">'Parametros Crec'!$C$58</definedName>
    <definedName name="DISMINUCION_TASA">'Parametros Fijo'!$C$14</definedName>
    <definedName name="DISMINUCION_TASACREC">'Parametros Crec'!$C$25</definedName>
    <definedName name="ES_FRONTERA">'Tabla Amortización Liquidez'!$F$13</definedName>
    <definedName name="ESQUEMA" localSheetId="1">'[3]Tabla Amortización'!$F$35</definedName>
    <definedName name="ESQUEMA" localSheetId="3">'[1]Tabla Amortización'!$R$4</definedName>
    <definedName name="ESQUEMA">'Tabla Amortización Fijo'!$H$4</definedName>
    <definedName name="ESQUEMACREC">'Tabla Amortización Crec'!$H$4</definedName>
    <definedName name="FACT_SEGURO_DANIOS" localSheetId="1">'[2]T CRECIENTE'!$G$4</definedName>
    <definedName name="FACT_SEGURO_DANIOS" localSheetId="3">'Tabla Amortización Liquidez'!$D$10</definedName>
    <definedName name="FACT_SEGURO_DANIOS">'Parametros Fijo'!$C$27</definedName>
    <definedName name="FACT_SEGURO_DANIOSCREC">'Parametros Crec'!$C$38</definedName>
    <definedName name="FACTOR_AJSTE_SEG_DAÑ" localSheetId="1">[3]Parametros!$C$25</definedName>
    <definedName name="FACTOR_AJSTE_SEG_DAÑ">'Parametros Fijo'!$C$29</definedName>
    <definedName name="FACTOR_AJSTE_SEG_DAÑCREC">'Parametros Crec'!$C$40</definedName>
    <definedName name="FACTOR_AVALUO" localSheetId="1">[3]Parametros!$C$35</definedName>
    <definedName name="FACTOR_AVALUO">'Parametros Fijo'!$C$39</definedName>
    <definedName name="FACTOR_AVALUOCREC">'Parametros Crec'!$C$50</definedName>
    <definedName name="FACTOR_SEG_DANIOS_FIN" localSheetId="1">[3]Parametros!$C$24</definedName>
    <definedName name="FACTOR_SEG_DANIOS_FIN" localSheetId="3">'Tabla Amortización Liquidez'!FACT_SEGURO_DANIOS * 1.0802 / 12000</definedName>
    <definedName name="FACTOR_SEG_DANIOS_FIN">'Parametros Fijo'!$C$28</definedName>
    <definedName name="FACTOR_SEG_DANIOS_FINCREC">'Parametros Crec'!$C$39</definedName>
    <definedName name="FACTOR_SEG_DESEMPLEO" localSheetId="1">[3]Parametros!$C$31</definedName>
    <definedName name="FACTOR_SEG_DESEMPLEO" localSheetId="3">'Tabla Amortización Liquidez'!$E$10</definedName>
    <definedName name="FACTOR_SEG_DESEMPLEO">'Parametros Fijo'!$C$35</definedName>
    <definedName name="FACTOR_SEG_DESEMPLEOCREC">'Parametros Crec'!$C$46</definedName>
    <definedName name="FACTOR_SEG_DEUD" localSheetId="1">'[2]T CRECIENTE'!$G$3</definedName>
    <definedName name="FACTOR_SEG_DEUD" localSheetId="3">'Tabla Amortización Liquidez'!$C$10</definedName>
    <definedName name="FACTOR_SEG_DEUD">'Parametros Fijo'!$C$24</definedName>
    <definedName name="FACTOR_SEG_DEUDCREC">'Parametros Crec'!$C$35</definedName>
    <definedName name="FACTOR_SEG_INT">'Tabla Amortización Liquidez'!$F$10</definedName>
    <definedName name="FECHA_1ER_PAGO" localSheetId="1">'[2]Tabla Amortización 9.80% F'!$C$10</definedName>
    <definedName name="FECHA_1ER_PAGO" localSheetId="3">'Tabla Amortización Liquidez'!$D$13</definedName>
    <definedName name="FECHA_1ER_PAGO" localSheetId="10">#REF!</definedName>
    <definedName name="FECHA_1ER_PAGO" localSheetId="8">#REF!</definedName>
    <definedName name="FECHA_1ER_PAGO" localSheetId="4">#REF!</definedName>
    <definedName name="FECHA_1ER_PAGO">'Tabla Amortización Fijo'!$C$10</definedName>
    <definedName name="fecha_1er_pago2">'[4]Tabla Amortización Fijo'!$D$10</definedName>
    <definedName name="FECHA_1ER_PAGOCREC">'Tabla Amortización Crec'!$C$10</definedName>
    <definedName name="FECHA_APERTURA" localSheetId="3">'Tabla Amortización Liquidez'!$C$13</definedName>
    <definedName name="FECHA_APERTURA">'Tabla Amortización Fijo'!$B$10</definedName>
    <definedName name="FECHA_APERTURACREC">'Tabla Amortización Crec'!$B$10</definedName>
    <definedName name="FECHA_FIRMA">'Tabla Amortización Liquidez'!$B$13</definedName>
    <definedName name="HONORARIOS_AVALUO" localSheetId="1">[3]Parametros!$C$36</definedName>
    <definedName name="HONORARIOS_AVALUO">'Parametros Fijo'!$C$40</definedName>
    <definedName name="HONORARIOS_AVALUOCREC">'Parametros Crec'!$C$51</definedName>
    <definedName name="IMPRESION">#REF!</definedName>
    <definedName name="INCREMENTO" localSheetId="1">'[2]T CRECIENTE'!$C$13</definedName>
    <definedName name="INCREMENTO" localSheetId="3">'Tabla Amortización Liquidez'!$C$7</definedName>
    <definedName name="INCREMENTO">'Parametros Fijo'!$C$20</definedName>
    <definedName name="INCREMENTO_CREC">'Parametros Crec'!$C$31</definedName>
    <definedName name="INCREMENTO_TASA" localSheetId="1">'[2]T CRECIENTE'!$C$12</definedName>
    <definedName name="INCREMENTO_TASA" localSheetId="3">0</definedName>
    <definedName name="INCREMENTO_TASA">'Parametros Fijo'!$C$19</definedName>
    <definedName name="INCREMENTO_TASACREC">'Parametros Crec'!$C$30</definedName>
    <definedName name="IVA">'Parametros Fijo'!$C$48</definedName>
    <definedName name="IVA_AVALUO" localSheetId="1">'[2]Tabla Amortización 9.80% F'!$M$7</definedName>
    <definedName name="IVA_AVALUO" localSheetId="3">'Tabla Amortización Liquidez'!$N$10</definedName>
    <definedName name="IVA_AVALUO" localSheetId="10">#REF!</definedName>
    <definedName name="IVA_AVALUO" localSheetId="8">#REF!</definedName>
    <definedName name="IVA_AVALUO" localSheetId="4">#REF!</definedName>
    <definedName name="IVA_AVALUO">'Tabla Amortización Fijo'!$M$7</definedName>
    <definedName name="IVA_AVALUOCREC">'Tabla Amortización Crec'!$M$7</definedName>
    <definedName name="IVA_COMISION_PRIM_CUOTA">'Tabla Amortización Liquidez'!$S$21</definedName>
    <definedName name="IVA_FRONTERA">[5]Parametros!#REF!</definedName>
    <definedName name="IVA_SD_PRIM_CUOTA">'Tabla Amortización Liquidez'!$U$21</definedName>
    <definedName name="IVA_SI_PRIM_CUOTA">'Tabla Amortización Liquidez'!$X$21</definedName>
    <definedName name="IVACREC">'Parametros Crec'!$C$59</definedName>
    <definedName name="LISTA_DESTINOS" localSheetId="3">'[4]Parametro Destino'!$B$13:$B$22</definedName>
    <definedName name="LISTA_DESTINOS">'Parametro Destino'!$B$13:$B$24</definedName>
    <definedName name="MAX_1ER_PAGO">'Tabla Amortización Liquidez'!#REF!</definedName>
    <definedName name="MAX_DIAS_INTERES">#REF!</definedName>
    <definedName name="MAX_PRIM_PAGO">'Tabla Amortización Liquidez'!#REF!</definedName>
    <definedName name="MESES_GRACIA">'Tabla Amortización Liquidez'!$B$16</definedName>
    <definedName name="MESES_INC" localSheetId="1">'[2]T CRECIENTE'!$G$9</definedName>
    <definedName name="MESES_INC" localSheetId="3">'Tabla Amortización Liquidez'!$D$7</definedName>
    <definedName name="MESES_INC">'Parametros Fijo'!$C$21</definedName>
    <definedName name="MESES_INC_TASA" localSheetId="3">0</definedName>
    <definedName name="MESES_INC_TASA">'Parametros Fijo'!$C$16</definedName>
    <definedName name="MESES_INC_TASACREC">'Parametros Crec'!$C$27</definedName>
    <definedName name="MESES_INCCREC">'Parametros Crec'!$C$32</definedName>
    <definedName name="MESES_PAG_PUNT" localSheetId="1">[3]Parametros!$C$12</definedName>
    <definedName name="MESES_PAG_PUNT">'Parametros Fijo'!$C$15</definedName>
    <definedName name="MESES_PAG_PUNTCREC">'Parametros Crec'!$C$26</definedName>
    <definedName name="MONTO_SOLICITADO">'[2]Tabla Amortización 9.80% F'!$B$4</definedName>
    <definedName name="MTO_AVALUO" localSheetId="1">#REF!</definedName>
    <definedName name="MTO_AVALUO" localSheetId="3">'Tabla Amortización Liquidez'!$L$10</definedName>
    <definedName name="MTO_AVALUO" localSheetId="10">#REF!</definedName>
    <definedName name="MTO_AVALUO" localSheetId="8">#REF!</definedName>
    <definedName name="MTO_AVALUO" localSheetId="4">#REF!</definedName>
    <definedName name="MTO_AVALUO">'Tabla Amortización Fijo'!$K$7</definedName>
    <definedName name="MTO_AVALUOCREC">'Tabla Amortización Crec'!$K$7</definedName>
    <definedName name="MTO_BASE_AVALUO" localSheetId="1">#REF!</definedName>
    <definedName name="MTO_BASE_AVALUO" localSheetId="3">'Tabla Amortización Liquidez'!$K$10</definedName>
    <definedName name="MTO_BASE_AVALUO" localSheetId="10">#REF!</definedName>
    <definedName name="MTO_BASE_AVALUO" localSheetId="8">#REF!</definedName>
    <definedName name="MTO_BASE_AVALUO" localSheetId="4">#REF!</definedName>
    <definedName name="MTO_BASE_AVALUO">'Tabla Amortización Fijo'!$J$7</definedName>
    <definedName name="MTO_BASE_AVALUOCREC">'Tabla Amortización Crec'!$J$7</definedName>
    <definedName name="MTO_COMISION_APERT" localSheetId="1">#REF!</definedName>
    <definedName name="MTO_COMISION_APERT" localSheetId="3">0</definedName>
    <definedName name="MTO_COMISION_APERT" localSheetId="10">#REF!</definedName>
    <definedName name="MTO_COMISION_APERT" localSheetId="8">#REF!</definedName>
    <definedName name="MTO_COMISION_APERT" localSheetId="4">#REF!</definedName>
    <definedName name="MTO_COMISION_APERT">'Tabla Amortización Fijo'!$L$4</definedName>
    <definedName name="MTO_COMISION_APERTCREC">'Tabla Amortización Crec'!$L$4</definedName>
    <definedName name="MTO_SOLICITADO" localSheetId="1">'[2]T CRECIENTE'!$C$3</definedName>
    <definedName name="MTO_SOLICITADO" localSheetId="3">'Tabla Amortización Liquidez'!$B$4</definedName>
    <definedName name="MTO_SOLICITADO">'Tabla Amortización Fijo'!$B$4</definedName>
    <definedName name="MTO_SOLICITADO_CRE">'Tabla Amortización Crec'!$B$4</definedName>
    <definedName name="MTO_SOLICITADO_LIQ">#REF!</definedName>
    <definedName name="mto_solicitado2">'[4]Tabla Amortización Fijo'!$B$4</definedName>
    <definedName name="PLAZO" localSheetId="1">'[2]T CRECIENTE'!$C$8</definedName>
    <definedName name="PLAZO" localSheetId="3">'Tabla Amortización Liquidez'!$C$4</definedName>
    <definedName name="PLAZO">'Tabla Amortización Fijo'!$D$4</definedName>
    <definedName name="PLAZO_ANIOS" localSheetId="3">'Tabla Amortización Liquidez'!#REF!</definedName>
    <definedName name="PLAZO_ANIOS">'Tabla Amortización Fijo'!$C$4</definedName>
    <definedName name="PLAZO_ANIOS_F">'Tabla Amortización Fijo'!$C$4</definedName>
    <definedName name="PLAZO_ANIOSCREC">'Tabla Amortización Crec'!$C$4</definedName>
    <definedName name="PLAZO_SIMULACION" localSheetId="3">'Tabla Amortización Liquidez'!PLAZO+MESES_GRACIA</definedName>
    <definedName name="PLAZO_SIMULACION">Simulación!$N$27</definedName>
    <definedName name="PLAZOCREC">'Tabla Amortización Crec'!$D$4</definedName>
    <definedName name="PORC_IVA_SIM">IF(APLICA_IVA_INT="SI", [0]!IVA, 0)</definedName>
    <definedName name="PRES_CONSTRUCCION" localSheetId="1">#REF!</definedName>
    <definedName name="PRES_CONSTRUCCION" localSheetId="3">'[1]Tabla Amortización'!$O$10</definedName>
    <definedName name="PRES_CONSTRUCCION" localSheetId="10">#REF!</definedName>
    <definedName name="PRES_CONSTRUCCION" localSheetId="8">#REF!</definedName>
    <definedName name="PRES_CONSTRUCCION" localSheetId="4">#REF!</definedName>
    <definedName name="PRES_CONSTRUCCION">'Tabla Amortización Fijo'!$C$7</definedName>
    <definedName name="PRES_CONSTRUCCIONCREC">'Tabla Amortización Crec'!$C$7</definedName>
    <definedName name="Resumen_credito">Simulación!$81:$110</definedName>
    <definedName name="Resumen_Liquidez">Simulación!$50:$79</definedName>
    <definedName name="SALDO_PRIM_CUOTA">'Tabla Amortización Liquidez'!$N$21</definedName>
    <definedName name="SD_PRIM_CUOTA">'Tabla Amortización Liquidez'!$T$21</definedName>
    <definedName name="SEGURO_DAÑOS_MENS" localSheetId="1">'[2]T CRECIENTE'!$K$7</definedName>
    <definedName name="SEGURO_DAÑOS_MENS" localSheetId="3">'Tabla Amortización Liquidez'!SUMA_ASEGURADA_DAÑOS * 'Tabla Amortización Liquidez'!FACTOR_SEG_DANIOS_FIN</definedName>
    <definedName name="SEGURO_DAÑOS_MENS">'Parametros Fijo'!$C$32</definedName>
    <definedName name="SEGURO_INTERIORES" localSheetId="1">[3]Parametros!$C$32</definedName>
    <definedName name="SEGURO_INTERIORES" localSheetId="3">FACTOR_SEG_INT</definedName>
    <definedName name="SEGURO_INTERIORES">'Parametros Fijo'!$C$36</definedName>
    <definedName name="SEGURO_INTERIORESCREC">'Parametros Crec'!$C$47</definedName>
    <definedName name="SI_PRIM_CUOTA">'Tabla Amortización Liquidez'!$W$21</definedName>
    <definedName name="SUBTOT_AVALUO" localSheetId="1">'[2]Tabla Amortización 9.80% F'!$L$7</definedName>
    <definedName name="SUBTOT_AVALUO" localSheetId="3">'[1]Tabla Amortización'!$Q$15</definedName>
    <definedName name="SUBTOT_AVALUO" localSheetId="10">#REF!</definedName>
    <definedName name="SUBTOT_AVALUO" localSheetId="8">#REF!</definedName>
    <definedName name="SUBTOT_AVALUO" localSheetId="4">#REF!</definedName>
    <definedName name="SUBTOT_AVALUO">'Tabla Amortización Fijo'!$L$7</definedName>
    <definedName name="SUBTOT_AVALUO_CAT">0</definedName>
    <definedName name="SUBTOT_AVALUOCREC">'Tabla Amortización Crec'!$L$7</definedName>
    <definedName name="SUMA_ASEG_AVALUO" localSheetId="1">'[3]Tabla Amortización'!$E$38</definedName>
    <definedName name="SUMA_ASEG_AVALUO" localSheetId="3">'[1]Tabla Amortización'!$Q$10</definedName>
    <definedName name="SUMA_ASEG_AVALUO">'Tabla Amortización Fijo'!$E$7</definedName>
    <definedName name="SUMA_ASEG_AVALUOCREC">'Tabla Amortización Crec'!$E$7</definedName>
    <definedName name="SUMA_ASEG_CALC" localSheetId="1">[3]Parametros!$C$26</definedName>
    <definedName name="SUMA_ASEG_CALC" localSheetId="3">[1]Parametros!$C$33</definedName>
    <definedName name="SUMA_ASEG_CALC">'Parametros Fijo'!$C$30</definedName>
    <definedName name="SUMA_ASEG_CALCCREC">'Parametros Crec'!$C$41</definedName>
    <definedName name="SUMA_ASEGURADA_DAÑOS" localSheetId="1">[3]Parametros!$C$27</definedName>
    <definedName name="SUMA_ASEGURADA_DAÑOS" localSheetId="3">'Tabla Amortización Liquidez'!$B$10</definedName>
    <definedName name="SUMA_ASEGURADA_DAÑOS">'Parametros Fijo'!$C$31</definedName>
    <definedName name="SUMA_ASEGURADA_DAÑOSCREC">'Parametros Crec'!$C$42</definedName>
    <definedName name="SUMA_INGRESOS" localSheetId="1">'[3]Tabla Amortización'!$H$35</definedName>
    <definedName name="SUMA_INGRESOS" localSheetId="3">'Tabla Amortización Liquidez'!#REF!</definedName>
    <definedName name="SUMA_INGRESOS">'Tabla Amortización Fijo'!$G$4</definedName>
    <definedName name="SUMA_INGRESOSCREC">'Tabla Amortización Crec'!$G$4</definedName>
    <definedName name="SUMA_INV">'Tabla Amortización Liquidez'!$L$13</definedName>
    <definedName name="SV_PRIM_CUOTA">'Tabla Amortización Liquidez'!$V$21</definedName>
    <definedName name="TASA" localSheetId="1">'[2]T CRECIENTE'!$C$11</definedName>
    <definedName name="TASA" localSheetId="3">'Tabla Amortización Liquidez'!$D$4</definedName>
    <definedName name="TASA">'Parametros Fijo'!$C$13</definedName>
    <definedName name="TASA_PP">'Tabla Amortización Liquidez'!$E$4</definedName>
    <definedName name="TASA_PUNTUAL">[3]Parametros!$C$10</definedName>
    <definedName name="TASACREC">'Parametros Crec'!$C$24</definedName>
    <definedName name="TIPO_FINAN">'Tabla Amortización Liquidez'!$B$7</definedName>
    <definedName name="TIPO_PAGO">[2]Simulación!$E$31</definedName>
    <definedName name="TIPO_PAGOS">'[2]T CRECIENTE'!$C$6</definedName>
    <definedName name="_xlnm.Print_Titles" localSheetId="3">'Tabla Amortización Liquidez'!$19:$19</definedName>
    <definedName name="TOTAL_AVALUO" localSheetId="1">'[3]Tabla Amortización'!$N$38</definedName>
    <definedName name="TOTAL_AVALUO" localSheetId="3">'Tabla Amortización Liquidez'!$O$10</definedName>
    <definedName name="TOTAL_AVALUO">'Tabla Amortización Fijo'!$N$7</definedName>
    <definedName name="TOTAL_AVALUOCREC">'Tabla Amortización Crec'!$N$7</definedName>
    <definedName name="TOTAL_FINANCIADO" localSheetId="1">'[2]T CRECIENTE'!$K$3</definedName>
    <definedName name="TOTAL_FINANCIADO" localSheetId="3">'Tabla Amortización Liquidez'!MTO_SOLICITADO</definedName>
    <definedName name="TOTAL_FINANCIADO">'Tabla Amortización Fijo'!$J$4</definedName>
    <definedName name="TOTAL_FINANCIADOCREC">'Tabla Amortización Crec'!$J$4</definedName>
    <definedName name="VALOR_INMUEB_ACT" localSheetId="1">#REF!</definedName>
    <definedName name="VALOR_INMUEB_ACT" localSheetId="3">'[1]Tabla Amortización'!$P$10</definedName>
    <definedName name="VALOR_INMUEB_ACT" localSheetId="10">#REF!</definedName>
    <definedName name="VALOR_INMUEB_ACT" localSheetId="8">#REF!</definedName>
    <definedName name="VALOR_INMUEB_ACT" localSheetId="4">#REF!</definedName>
    <definedName name="VALOR_INMUEB_ACT">'Tabla Amortización Fijo'!$D$7</definedName>
    <definedName name="VALOR_INMUEB_ACTCREC">'Tabla Amortización Crec'!$D$7</definedName>
    <definedName name="VALOR_INMUEBLE" localSheetId="1">'[2]T CRECIENTE'!$C$4</definedName>
    <definedName name="VALOR_INMUEBLE" localSheetId="3">'[1]Tabla Amortización'!$N$10</definedName>
    <definedName name="VALOR_INMUEBLE">'Tabla Amortización Fijo'!$B$7</definedName>
    <definedName name="VALOR_INMUEBLECREC">'Tabla Amortización Crec'!$B$7</definedName>
    <definedName name="Z_2895BDFA_91D6_4BDF_AC0D_65BC924663AC_.wvu.Cols" localSheetId="1" hidden="1">Simulación!$P:$P,Simulación!$R:$X</definedName>
    <definedName name="Z_2895BDFA_91D6_4BDF_AC0D_65BC924663AC_.wvu.Cols" localSheetId="10" hidden="1">'Tabla Crec'!$P:$IW</definedName>
    <definedName name="Z_2895BDFA_91D6_4BDF_AC0D_65BC924663AC_.wvu.Cols" localSheetId="8" hidden="1">'Tabla Fijo'!$P:$IW</definedName>
    <definedName name="Z_2895BDFA_91D6_4BDF_AC0D_65BC924663AC_.wvu.Cols" localSheetId="4" hidden="1">'Tabla Liquidez'!$Q:$IX</definedName>
    <definedName name="Z_2895BDFA_91D6_4BDF_AC0D_65BC924663AC_.wvu.FilterData" localSheetId="9" hidden="1">'Tabla Amortización Crec'!$B$1:$C$5</definedName>
    <definedName name="Z_2895BDFA_91D6_4BDF_AC0D_65BC924663AC_.wvu.FilterData" localSheetId="7" hidden="1">'Tabla Amortización Fijo'!$B$1:$C$5</definedName>
    <definedName name="Z_2895BDFA_91D6_4BDF_AC0D_65BC924663AC_.wvu.PrintArea" localSheetId="1" hidden="1">Simulación!$B$2:$Q$118</definedName>
    <definedName name="Z_2895BDFA_91D6_4BDF_AC0D_65BC924663AC_.wvu.Rows" localSheetId="1" hidden="1">Simulación!$391:$65583,Simulación!$120:$390</definedName>
    <definedName name="Z_2895BDFA_91D6_4BDF_AC0D_65BC924663AC_.wvu.Rows" localSheetId="10" hidden="1">'Tabla Crec'!$257:$65536,'Tabla Crec'!$6:$6,'Tabla Crec'!$255:$255</definedName>
    <definedName name="Z_2895BDFA_91D6_4BDF_AC0D_65BC924663AC_.wvu.Rows" localSheetId="8" hidden="1">'Tabla Fijo'!$257:$65536,'Tabla Fijo'!$6:$6,'Tabla Fijo'!$255:$255</definedName>
    <definedName name="Z_2895BDFA_91D6_4BDF_AC0D_65BC924663AC_.wvu.Rows" localSheetId="4" hidden="1">'Tabla Liquidez'!$257:$65536,'Tabla Liquidez'!$6:$6,'Tabla Liquidez'!$255:$255</definedName>
  </definedNames>
  <calcPr calcId="191029"/>
  <customWorkbookViews>
    <customWorkbookView name="Indira Marcela Camacho Lizarraga - Vista personalizada" guid="{2895BDFA-91D6-4BDF-AC0D-65BC924663AC}" mergeInterval="0" personalView="1" maximized="1" xWindow="-8" yWindow="-8" windowWidth="1382" windowHeight="744" tabRatio="76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4" l="1"/>
  <c r="E19" i="4"/>
  <c r="E18" i="4"/>
  <c r="E17" i="4"/>
  <c r="E15" i="4" l="1"/>
  <c r="I10" i="2" l="1"/>
  <c r="M44" i="2" l="1"/>
  <c r="D2" i="11" l="1"/>
  <c r="E2" i="11" s="1"/>
  <c r="D2" i="6"/>
  <c r="E2" i="6" s="1"/>
  <c r="E2" i="8" l="1"/>
  <c r="C71" i="2" l="1"/>
  <c r="C70" i="2"/>
  <c r="C61" i="2"/>
  <c r="L26" i="2"/>
  <c r="J26" i="2"/>
  <c r="N21" i="2"/>
  <c r="M21" i="2" s="1"/>
  <c r="W33" i="1"/>
  <c r="L27" i="2" l="1"/>
  <c r="J27" i="2"/>
  <c r="L28" i="2"/>
  <c r="O21" i="12"/>
  <c r="E10" i="12" l="1"/>
  <c r="F10" i="12"/>
  <c r="B10" i="12" l="1"/>
  <c r="J2673" i="12" l="1"/>
  <c r="J2672" i="12"/>
  <c r="J2671" i="12"/>
  <c r="J2670" i="12"/>
  <c r="J2669" i="12"/>
  <c r="J2668" i="12"/>
  <c r="J2667" i="12"/>
  <c r="J2666" i="12"/>
  <c r="J2665" i="12"/>
  <c r="J2664" i="12"/>
  <c r="J2663" i="12"/>
  <c r="J2662" i="12"/>
  <c r="J2661" i="12"/>
  <c r="J2660" i="12"/>
  <c r="J2659" i="12"/>
  <c r="J2658" i="12"/>
  <c r="J2657" i="12"/>
  <c r="J2656" i="12"/>
  <c r="J2655" i="12"/>
  <c r="J2654" i="12"/>
  <c r="J2653" i="12"/>
  <c r="J2652" i="12"/>
  <c r="J2651" i="12"/>
  <c r="J2650" i="12"/>
  <c r="J2649" i="12"/>
  <c r="J2648" i="12"/>
  <c r="J2647" i="12"/>
  <c r="J2646" i="12"/>
  <c r="J2645" i="12"/>
  <c r="J2644" i="12"/>
  <c r="J2643" i="12"/>
  <c r="J2642" i="12"/>
  <c r="J2641" i="12"/>
  <c r="J2640" i="12"/>
  <c r="J2639" i="12"/>
  <c r="J2638" i="12"/>
  <c r="J2637" i="12"/>
  <c r="J2636" i="12"/>
  <c r="J2635" i="12"/>
  <c r="J2634" i="12"/>
  <c r="J2633" i="12"/>
  <c r="J2632" i="12"/>
  <c r="J2631" i="12"/>
  <c r="J2630" i="12"/>
  <c r="J2629" i="12"/>
  <c r="J2628" i="12"/>
  <c r="J2627" i="12"/>
  <c r="J2626" i="12"/>
  <c r="J2625" i="12"/>
  <c r="J2624" i="12"/>
  <c r="J2623" i="12"/>
  <c r="J2622" i="12"/>
  <c r="J2621" i="12"/>
  <c r="J2620" i="12"/>
  <c r="J2619" i="12"/>
  <c r="J2618" i="12"/>
  <c r="J2617" i="12"/>
  <c r="J2616" i="12"/>
  <c r="J2615" i="12"/>
  <c r="J2614" i="12"/>
  <c r="J2613" i="12"/>
  <c r="J2612" i="12"/>
  <c r="J2611" i="12"/>
  <c r="J2610" i="12"/>
  <c r="J2609" i="12"/>
  <c r="J2608" i="12"/>
  <c r="J2607" i="12"/>
  <c r="J2606" i="12"/>
  <c r="J2605" i="12"/>
  <c r="J2604" i="12"/>
  <c r="J2603" i="12"/>
  <c r="J2602" i="12"/>
  <c r="J2601" i="12"/>
  <c r="J2600" i="12"/>
  <c r="J2599" i="12"/>
  <c r="J2598" i="12"/>
  <c r="J2597" i="12"/>
  <c r="J2596" i="12"/>
  <c r="J2595" i="12"/>
  <c r="J2594" i="12"/>
  <c r="J2593" i="12"/>
  <c r="J2592" i="12"/>
  <c r="J2591" i="12"/>
  <c r="J2590" i="12"/>
  <c r="J2589" i="12"/>
  <c r="J2588" i="12"/>
  <c r="J2587" i="12"/>
  <c r="J2586" i="12"/>
  <c r="J2585" i="12"/>
  <c r="J2584" i="12"/>
  <c r="J2583" i="12"/>
  <c r="J2582" i="12"/>
  <c r="J2581" i="12"/>
  <c r="J2580" i="12"/>
  <c r="J2579" i="12"/>
  <c r="J2578" i="12"/>
  <c r="J2577" i="12"/>
  <c r="J2576" i="12"/>
  <c r="J2575" i="12"/>
  <c r="J2574" i="12"/>
  <c r="J2573" i="12"/>
  <c r="J2572" i="12"/>
  <c r="J2571" i="12"/>
  <c r="J2570" i="12"/>
  <c r="J2569" i="12"/>
  <c r="J2568" i="12"/>
  <c r="J2567" i="12"/>
  <c r="J2566" i="12"/>
  <c r="J2565" i="12"/>
  <c r="J2564" i="12"/>
  <c r="J2563" i="12"/>
  <c r="J2562" i="12"/>
  <c r="J2561" i="12"/>
  <c r="J2560" i="12"/>
  <c r="J2559" i="12"/>
  <c r="J2558" i="12"/>
  <c r="J2557" i="12"/>
  <c r="J2556" i="12"/>
  <c r="J2555" i="12"/>
  <c r="J2554" i="12"/>
  <c r="J2553" i="12"/>
  <c r="J2552" i="12"/>
  <c r="J2551" i="12"/>
  <c r="J2550" i="12"/>
  <c r="J2549" i="12"/>
  <c r="J2548" i="12"/>
  <c r="J2547" i="12"/>
  <c r="J2546" i="12"/>
  <c r="J2545" i="12"/>
  <c r="J2544" i="12"/>
  <c r="J2543" i="12"/>
  <c r="J2542" i="12"/>
  <c r="J2541" i="12"/>
  <c r="J2540" i="12"/>
  <c r="J2539" i="12"/>
  <c r="J2538" i="12"/>
  <c r="J2537" i="12"/>
  <c r="J2536" i="12"/>
  <c r="J2535" i="12"/>
  <c r="J2534" i="12"/>
  <c r="J2533" i="12"/>
  <c r="J2532" i="12"/>
  <c r="J2531" i="12"/>
  <c r="J2530" i="12"/>
  <c r="J2529" i="12"/>
  <c r="J2528" i="12"/>
  <c r="J2527" i="12"/>
  <c r="J2526" i="12"/>
  <c r="J2525" i="12"/>
  <c r="J2524" i="12"/>
  <c r="J2523" i="12"/>
  <c r="J2522" i="12"/>
  <c r="J2521" i="12"/>
  <c r="J2520" i="12"/>
  <c r="J2519" i="12"/>
  <c r="J2518" i="12"/>
  <c r="J2517" i="12"/>
  <c r="J2516" i="12"/>
  <c r="J2515" i="12"/>
  <c r="J2514" i="12"/>
  <c r="J2513" i="12"/>
  <c r="J2512" i="12"/>
  <c r="J2511" i="12"/>
  <c r="J2510" i="12"/>
  <c r="J2509" i="12"/>
  <c r="J2508" i="12"/>
  <c r="J2507" i="12"/>
  <c r="J2506" i="12"/>
  <c r="J2505" i="12"/>
  <c r="J2504" i="12"/>
  <c r="J2503" i="12"/>
  <c r="J2502" i="12"/>
  <c r="J2501" i="12"/>
  <c r="J2500" i="12"/>
  <c r="J2499" i="12"/>
  <c r="J2498" i="12"/>
  <c r="J2497" i="12"/>
  <c r="J2496" i="12"/>
  <c r="J2495" i="12"/>
  <c r="J2494" i="12"/>
  <c r="J2493" i="12"/>
  <c r="J2492" i="12"/>
  <c r="J2491" i="12"/>
  <c r="J2490" i="12"/>
  <c r="J2489" i="12"/>
  <c r="J2488" i="12"/>
  <c r="J2487" i="12"/>
  <c r="J2486" i="12"/>
  <c r="J2485" i="12"/>
  <c r="J2484" i="12"/>
  <c r="J2483" i="12"/>
  <c r="J2482" i="12"/>
  <c r="J2481" i="12"/>
  <c r="J2480" i="12"/>
  <c r="J2479" i="12"/>
  <c r="J2478" i="12"/>
  <c r="J2477" i="12"/>
  <c r="J2476" i="12"/>
  <c r="J2475" i="12"/>
  <c r="J2474" i="12"/>
  <c r="J2473" i="12"/>
  <c r="J2472" i="12"/>
  <c r="J2471" i="12"/>
  <c r="J2470" i="12"/>
  <c r="J2469" i="12"/>
  <c r="J2468" i="12"/>
  <c r="J2467" i="12"/>
  <c r="J2466" i="12"/>
  <c r="J2465" i="12"/>
  <c r="J2464" i="12"/>
  <c r="J2463" i="12"/>
  <c r="J2462" i="12"/>
  <c r="J2461" i="12"/>
  <c r="J2460" i="12"/>
  <c r="J2459" i="12"/>
  <c r="J2458" i="12"/>
  <c r="J2457" i="12"/>
  <c r="J2456" i="12"/>
  <c r="J2455" i="12"/>
  <c r="J2454" i="12"/>
  <c r="J2453" i="12"/>
  <c r="J2452" i="12"/>
  <c r="J2451" i="12"/>
  <c r="J2450" i="12"/>
  <c r="J2449" i="12"/>
  <c r="J2448" i="12"/>
  <c r="J2447" i="12"/>
  <c r="J2446" i="12"/>
  <c r="J2445" i="12"/>
  <c r="J2444" i="12"/>
  <c r="J2443" i="12"/>
  <c r="J2442" i="12"/>
  <c r="J2441" i="12"/>
  <c r="J2440" i="12"/>
  <c r="J2439" i="12"/>
  <c r="J2438" i="12"/>
  <c r="J2437" i="12"/>
  <c r="J2436" i="12"/>
  <c r="J2435" i="12"/>
  <c r="J2434" i="12"/>
  <c r="J2433" i="12"/>
  <c r="J2432" i="12"/>
  <c r="J2431" i="12"/>
  <c r="J2430" i="12"/>
  <c r="J2429" i="12"/>
  <c r="J2428" i="12"/>
  <c r="J2427" i="12"/>
  <c r="J2426" i="12"/>
  <c r="J2425" i="12"/>
  <c r="J2424" i="12"/>
  <c r="J2423" i="12"/>
  <c r="J2422" i="12"/>
  <c r="J2421" i="12"/>
  <c r="J2420" i="12"/>
  <c r="J2419" i="12"/>
  <c r="J2418" i="12"/>
  <c r="J2417" i="12"/>
  <c r="J2416" i="12"/>
  <c r="J2415" i="12"/>
  <c r="J2414" i="12"/>
  <c r="J2413" i="12"/>
  <c r="J2412" i="12"/>
  <c r="J2411" i="12"/>
  <c r="J2410" i="12"/>
  <c r="J2409" i="12"/>
  <c r="J2408" i="12"/>
  <c r="J2407" i="12"/>
  <c r="J2406" i="12"/>
  <c r="J2405" i="12"/>
  <c r="J2404" i="12"/>
  <c r="J2403" i="12"/>
  <c r="J2402" i="12"/>
  <c r="J2401" i="12"/>
  <c r="J2400" i="12"/>
  <c r="J2399" i="12"/>
  <c r="J2398" i="12"/>
  <c r="J2397" i="12"/>
  <c r="J2396" i="12"/>
  <c r="J2395" i="12"/>
  <c r="J2394" i="12"/>
  <c r="J2393" i="12"/>
  <c r="J2392" i="12"/>
  <c r="J2391" i="12"/>
  <c r="J2390" i="12"/>
  <c r="J2389" i="12"/>
  <c r="J2388" i="12"/>
  <c r="J2387" i="12"/>
  <c r="J2386" i="12"/>
  <c r="J2385" i="12"/>
  <c r="J2384" i="12"/>
  <c r="J2383" i="12"/>
  <c r="J2382" i="12"/>
  <c r="J2381" i="12"/>
  <c r="J2380" i="12"/>
  <c r="J2379" i="12"/>
  <c r="J2378" i="12"/>
  <c r="J2377" i="12"/>
  <c r="J2376" i="12"/>
  <c r="J2375" i="12"/>
  <c r="J2374" i="12"/>
  <c r="J2373" i="12"/>
  <c r="J2372" i="12"/>
  <c r="J2371" i="12"/>
  <c r="J2370" i="12"/>
  <c r="J2369" i="12"/>
  <c r="J2368" i="12"/>
  <c r="J2367" i="12"/>
  <c r="J2366" i="12"/>
  <c r="J2365" i="12"/>
  <c r="J2364" i="12"/>
  <c r="J2363" i="12"/>
  <c r="J2362" i="12"/>
  <c r="J2361" i="12"/>
  <c r="J2360" i="12"/>
  <c r="J2359" i="12"/>
  <c r="J2358" i="12"/>
  <c r="J2357" i="12"/>
  <c r="J2356" i="12"/>
  <c r="J2355" i="12"/>
  <c r="J2354" i="12"/>
  <c r="J2353" i="12"/>
  <c r="J2352" i="12"/>
  <c r="J2351" i="12"/>
  <c r="J2350" i="12"/>
  <c r="J2349" i="12"/>
  <c r="J2348" i="12"/>
  <c r="J2347" i="12"/>
  <c r="J2346" i="12"/>
  <c r="J2345" i="12"/>
  <c r="J2344" i="12"/>
  <c r="J2343" i="12"/>
  <c r="J2342" i="12"/>
  <c r="J2341" i="12"/>
  <c r="J2340" i="12"/>
  <c r="J2339" i="12"/>
  <c r="J2338" i="12"/>
  <c r="J2337" i="12"/>
  <c r="J2336" i="12"/>
  <c r="J2335" i="12"/>
  <c r="J2334" i="12"/>
  <c r="J2333" i="12"/>
  <c r="J2332" i="12"/>
  <c r="J2331" i="12"/>
  <c r="J2330" i="12"/>
  <c r="J2329" i="12"/>
  <c r="J2328" i="12"/>
  <c r="J2327" i="12"/>
  <c r="J2326" i="12"/>
  <c r="J2325" i="12"/>
  <c r="J2324" i="12"/>
  <c r="J2323" i="12"/>
  <c r="J2322" i="12"/>
  <c r="J2321" i="12"/>
  <c r="J2320" i="12"/>
  <c r="J2319" i="12"/>
  <c r="J2318" i="12"/>
  <c r="J2317" i="12"/>
  <c r="J2316" i="12"/>
  <c r="J2315" i="12"/>
  <c r="J2314" i="12"/>
  <c r="J2313" i="12"/>
  <c r="J2312" i="12"/>
  <c r="J2311" i="12"/>
  <c r="J2310" i="12"/>
  <c r="J2309" i="12"/>
  <c r="J2308" i="12"/>
  <c r="J2307" i="12"/>
  <c r="J2306" i="12"/>
  <c r="J2305" i="12"/>
  <c r="J2304" i="12"/>
  <c r="J2303" i="12"/>
  <c r="J2302" i="12"/>
  <c r="J2301" i="12"/>
  <c r="J2300" i="12"/>
  <c r="J2299" i="12"/>
  <c r="J2298" i="12"/>
  <c r="J2297" i="12"/>
  <c r="J2296" i="12"/>
  <c r="J2295" i="12"/>
  <c r="J2294" i="12"/>
  <c r="J2293" i="12"/>
  <c r="J2292" i="12"/>
  <c r="J2291" i="12"/>
  <c r="J2290" i="12"/>
  <c r="J2289" i="12"/>
  <c r="J2288" i="12"/>
  <c r="J2287" i="12"/>
  <c r="J2286" i="12"/>
  <c r="J2285" i="12"/>
  <c r="J2284" i="12"/>
  <c r="J2283" i="12"/>
  <c r="J2282" i="12"/>
  <c r="J2281" i="12"/>
  <c r="J2280" i="12"/>
  <c r="J2279" i="12"/>
  <c r="J2278" i="12"/>
  <c r="J2277" i="12"/>
  <c r="J2276" i="12"/>
  <c r="J2275" i="12"/>
  <c r="J2274" i="12"/>
  <c r="J2273" i="12"/>
  <c r="J2272" i="12"/>
  <c r="J2271" i="12"/>
  <c r="J2270" i="12"/>
  <c r="J2269" i="12"/>
  <c r="J2268" i="12"/>
  <c r="J2267" i="12"/>
  <c r="J2266" i="12"/>
  <c r="J2265" i="12"/>
  <c r="J2264" i="12"/>
  <c r="J2263" i="12"/>
  <c r="J2262" i="12"/>
  <c r="J2261" i="12"/>
  <c r="J2260" i="12"/>
  <c r="J2259" i="12"/>
  <c r="J2258" i="12"/>
  <c r="J2257" i="12"/>
  <c r="J2256" i="12"/>
  <c r="J2255" i="12"/>
  <c r="J2254" i="12"/>
  <c r="J2253" i="12"/>
  <c r="J2252" i="12"/>
  <c r="J2251" i="12"/>
  <c r="J2250" i="12"/>
  <c r="J2249" i="12"/>
  <c r="J2248" i="12"/>
  <c r="J2247" i="12"/>
  <c r="J2246" i="12"/>
  <c r="J2245" i="12"/>
  <c r="J2244" i="12"/>
  <c r="J2243" i="12"/>
  <c r="J2242" i="12"/>
  <c r="J2241" i="12"/>
  <c r="J2240" i="12"/>
  <c r="J2239" i="12"/>
  <c r="J2238" i="12"/>
  <c r="J2237" i="12"/>
  <c r="J2236" i="12"/>
  <c r="J2235" i="12"/>
  <c r="J2234" i="12"/>
  <c r="J2233" i="12"/>
  <c r="J2232" i="12"/>
  <c r="J2231" i="12"/>
  <c r="J2230" i="12"/>
  <c r="J2229" i="12"/>
  <c r="J2228" i="12"/>
  <c r="J2227" i="12"/>
  <c r="J2226" i="12"/>
  <c r="J2225" i="12"/>
  <c r="J2224" i="12"/>
  <c r="J2223" i="12"/>
  <c r="J2222" i="12"/>
  <c r="J2221" i="12"/>
  <c r="J2220" i="12"/>
  <c r="J2219" i="12"/>
  <c r="J2218" i="12"/>
  <c r="J2217" i="12"/>
  <c r="J2216" i="12"/>
  <c r="J2215" i="12"/>
  <c r="J2214" i="12"/>
  <c r="J2213" i="12"/>
  <c r="J2212" i="12"/>
  <c r="J2211" i="12"/>
  <c r="J2210" i="12"/>
  <c r="J2209" i="12"/>
  <c r="J2208" i="12"/>
  <c r="J2207" i="12"/>
  <c r="J2206" i="12"/>
  <c r="J2205" i="12"/>
  <c r="J2204" i="12"/>
  <c r="J2203" i="12"/>
  <c r="J2202" i="12"/>
  <c r="J2201" i="12"/>
  <c r="J2200" i="12"/>
  <c r="J2199" i="12"/>
  <c r="J2198" i="12"/>
  <c r="J2197" i="12"/>
  <c r="J2196" i="12"/>
  <c r="J2195" i="12"/>
  <c r="J2194" i="12"/>
  <c r="J2193" i="12"/>
  <c r="J2192" i="12"/>
  <c r="J2191" i="12"/>
  <c r="J2190" i="12"/>
  <c r="J2189" i="12"/>
  <c r="J2188" i="12"/>
  <c r="J2187" i="12"/>
  <c r="J2186" i="12"/>
  <c r="J2185" i="12"/>
  <c r="J2184" i="12"/>
  <c r="J2183" i="12"/>
  <c r="J2182" i="12"/>
  <c r="J2181" i="12"/>
  <c r="J2180" i="12"/>
  <c r="J2179" i="12"/>
  <c r="J2178" i="12"/>
  <c r="J2177" i="12"/>
  <c r="J2176" i="12"/>
  <c r="J2175" i="12"/>
  <c r="J2174" i="12"/>
  <c r="J2173" i="12"/>
  <c r="J2172" i="12"/>
  <c r="J2171" i="12"/>
  <c r="J2170" i="12"/>
  <c r="J2169" i="12"/>
  <c r="J2168" i="12"/>
  <c r="J2167" i="12"/>
  <c r="J2166" i="12"/>
  <c r="J2165" i="12"/>
  <c r="J2164" i="12"/>
  <c r="J2163" i="12"/>
  <c r="J2162" i="12"/>
  <c r="J2161" i="12"/>
  <c r="J2160" i="12"/>
  <c r="J2159" i="12"/>
  <c r="J2158" i="12"/>
  <c r="J2157" i="12"/>
  <c r="J2156" i="12"/>
  <c r="J2155" i="12"/>
  <c r="J2154" i="12"/>
  <c r="J2153" i="12"/>
  <c r="J2152" i="12"/>
  <c r="J2151" i="12"/>
  <c r="J2150" i="12"/>
  <c r="J2149" i="12"/>
  <c r="J2148" i="12"/>
  <c r="J2147" i="12"/>
  <c r="J2146" i="12"/>
  <c r="J2145" i="12"/>
  <c r="J2144" i="12"/>
  <c r="J2143" i="12"/>
  <c r="J2142" i="12"/>
  <c r="J2141" i="12"/>
  <c r="J2140" i="12"/>
  <c r="J2139" i="12"/>
  <c r="J2138" i="12"/>
  <c r="J2137" i="12"/>
  <c r="J2136" i="12"/>
  <c r="J2135" i="12"/>
  <c r="J2134" i="12"/>
  <c r="J2133" i="12"/>
  <c r="J2132" i="12"/>
  <c r="J2131" i="12"/>
  <c r="J2130" i="12"/>
  <c r="J2129" i="12"/>
  <c r="J2128" i="12"/>
  <c r="J2127" i="12"/>
  <c r="J2126" i="12"/>
  <c r="J2125" i="12"/>
  <c r="J2124" i="12"/>
  <c r="J2123" i="12"/>
  <c r="J2122" i="12"/>
  <c r="J2121" i="12"/>
  <c r="J2120" i="12"/>
  <c r="J2119" i="12"/>
  <c r="J2118" i="12"/>
  <c r="J2117" i="12"/>
  <c r="J2116" i="12"/>
  <c r="J2115" i="12"/>
  <c r="J2114" i="12"/>
  <c r="J2113" i="12"/>
  <c r="J2112" i="12"/>
  <c r="J2111" i="12"/>
  <c r="J2110" i="12"/>
  <c r="J2109" i="12"/>
  <c r="J2108" i="12"/>
  <c r="J2107" i="12"/>
  <c r="J2106" i="12"/>
  <c r="J2105" i="12"/>
  <c r="J2104" i="12"/>
  <c r="J2103" i="12"/>
  <c r="J2102" i="12"/>
  <c r="J2101" i="12"/>
  <c r="J2100" i="12"/>
  <c r="J2099" i="12"/>
  <c r="J2098" i="12"/>
  <c r="J2097" i="12"/>
  <c r="J2096" i="12"/>
  <c r="J2095" i="12"/>
  <c r="J2094" i="12"/>
  <c r="J2093" i="12"/>
  <c r="J2092" i="12"/>
  <c r="J2091" i="12"/>
  <c r="J2090" i="12"/>
  <c r="J2089" i="12"/>
  <c r="J2088" i="12"/>
  <c r="J2087" i="12"/>
  <c r="J2086" i="12"/>
  <c r="J2085" i="12"/>
  <c r="J2084" i="12"/>
  <c r="J2083" i="12"/>
  <c r="J2082" i="12"/>
  <c r="J2081" i="12"/>
  <c r="J2080" i="12"/>
  <c r="J2079" i="12"/>
  <c r="J2078" i="12"/>
  <c r="J2077" i="12"/>
  <c r="J2076" i="12"/>
  <c r="J2075" i="12"/>
  <c r="J2074" i="12"/>
  <c r="J2073" i="12"/>
  <c r="J2072" i="12"/>
  <c r="J2071" i="12"/>
  <c r="J2070" i="12"/>
  <c r="J2069" i="12"/>
  <c r="J2068" i="12"/>
  <c r="J2067" i="12"/>
  <c r="J2066" i="12"/>
  <c r="J2065" i="12"/>
  <c r="J2064" i="12"/>
  <c r="J2063" i="12"/>
  <c r="J2062" i="12"/>
  <c r="J2061" i="12"/>
  <c r="J2060" i="12"/>
  <c r="J2059" i="12"/>
  <c r="J2058" i="12"/>
  <c r="J2057" i="12"/>
  <c r="J2056" i="12"/>
  <c r="J2055" i="12"/>
  <c r="J2054" i="12"/>
  <c r="J2053" i="12"/>
  <c r="J2052" i="12"/>
  <c r="J2051" i="12"/>
  <c r="J2050" i="12"/>
  <c r="J2049" i="12"/>
  <c r="J2048" i="12"/>
  <c r="J2047" i="12"/>
  <c r="J2046" i="12"/>
  <c r="J2045" i="12"/>
  <c r="J2044" i="12"/>
  <c r="J2043" i="12"/>
  <c r="J2042" i="12"/>
  <c r="J2041" i="12"/>
  <c r="J2040" i="12"/>
  <c r="J2039" i="12"/>
  <c r="J2038" i="12"/>
  <c r="J2037" i="12"/>
  <c r="J2036" i="12"/>
  <c r="J2035" i="12"/>
  <c r="J2034" i="12"/>
  <c r="J2033" i="12"/>
  <c r="J2032" i="12"/>
  <c r="J2031" i="12"/>
  <c r="J2030" i="12"/>
  <c r="J2029" i="12"/>
  <c r="J2028" i="12"/>
  <c r="J2027" i="12"/>
  <c r="J2026" i="12"/>
  <c r="J2025" i="12"/>
  <c r="J2024" i="12"/>
  <c r="J2023" i="12"/>
  <c r="J2022" i="12"/>
  <c r="J2021" i="12"/>
  <c r="J2020" i="12"/>
  <c r="J2019" i="12"/>
  <c r="J2018" i="12"/>
  <c r="J2017" i="12"/>
  <c r="J2016" i="12"/>
  <c r="J2015" i="12"/>
  <c r="J2014" i="12"/>
  <c r="J2013" i="12"/>
  <c r="J2012" i="12"/>
  <c r="J2011" i="12"/>
  <c r="J2010" i="12"/>
  <c r="J2009" i="12"/>
  <c r="J2008" i="12"/>
  <c r="J2007" i="12"/>
  <c r="J2006" i="12"/>
  <c r="J2005" i="12"/>
  <c r="J2004" i="12"/>
  <c r="J2003" i="12"/>
  <c r="J2002" i="12"/>
  <c r="J2001" i="12"/>
  <c r="J2000" i="12"/>
  <c r="J1999" i="12"/>
  <c r="J1998" i="12"/>
  <c r="J1997" i="12"/>
  <c r="J1996" i="12"/>
  <c r="J1995" i="12"/>
  <c r="J1994" i="12"/>
  <c r="J1993" i="12"/>
  <c r="J1992" i="12"/>
  <c r="J1991" i="12"/>
  <c r="J1990" i="12"/>
  <c r="J1989" i="12"/>
  <c r="J1988" i="12"/>
  <c r="J1987" i="12"/>
  <c r="J1986" i="12"/>
  <c r="J1985" i="12"/>
  <c r="J1984" i="12"/>
  <c r="J1983" i="12"/>
  <c r="J1982" i="12"/>
  <c r="J1981" i="12"/>
  <c r="J1980" i="12"/>
  <c r="J1979" i="12"/>
  <c r="J1978" i="12"/>
  <c r="J1977" i="12"/>
  <c r="J1976" i="12"/>
  <c r="J1975" i="12"/>
  <c r="J1974" i="12"/>
  <c r="J1973" i="12"/>
  <c r="J1972" i="12"/>
  <c r="J1971" i="12"/>
  <c r="J1970" i="12"/>
  <c r="J1969" i="12"/>
  <c r="J1968" i="12"/>
  <c r="J1967" i="12"/>
  <c r="J1966" i="12"/>
  <c r="J1965" i="12"/>
  <c r="J1964" i="12"/>
  <c r="J1963" i="12"/>
  <c r="J1962" i="12"/>
  <c r="J1961" i="12"/>
  <c r="J1960" i="12"/>
  <c r="J1959" i="12"/>
  <c r="J1958" i="12"/>
  <c r="J1957" i="12"/>
  <c r="J1956" i="12"/>
  <c r="J1955" i="12"/>
  <c r="J1954" i="12"/>
  <c r="J1953" i="12"/>
  <c r="J1952" i="12"/>
  <c r="J1951" i="12"/>
  <c r="J1950" i="12"/>
  <c r="J1949" i="12"/>
  <c r="J1948" i="12"/>
  <c r="J1947" i="12"/>
  <c r="J1946" i="12"/>
  <c r="J1945" i="12"/>
  <c r="J1944" i="12"/>
  <c r="J1943" i="12"/>
  <c r="J1942" i="12"/>
  <c r="J1941" i="12"/>
  <c r="J1940" i="12"/>
  <c r="J1939" i="12"/>
  <c r="J1938" i="12"/>
  <c r="J1937" i="12"/>
  <c r="J1936" i="12"/>
  <c r="J1935" i="12"/>
  <c r="J1934" i="12"/>
  <c r="J1933" i="12"/>
  <c r="J1932" i="12"/>
  <c r="J1931" i="12"/>
  <c r="J1930" i="12"/>
  <c r="J1929" i="12"/>
  <c r="J1928" i="12"/>
  <c r="J1927" i="12"/>
  <c r="J1926" i="12"/>
  <c r="J1925" i="12"/>
  <c r="J1924" i="12"/>
  <c r="J1923" i="12"/>
  <c r="J1922" i="12"/>
  <c r="J1921" i="12"/>
  <c r="J1920" i="12"/>
  <c r="J1919" i="12"/>
  <c r="J1918" i="12"/>
  <c r="J1917" i="12"/>
  <c r="J1916" i="12"/>
  <c r="J1915" i="12"/>
  <c r="J1914" i="12"/>
  <c r="J1913" i="12"/>
  <c r="J1912" i="12"/>
  <c r="J1911" i="12"/>
  <c r="J1910" i="12"/>
  <c r="J1909" i="12"/>
  <c r="J1908" i="12"/>
  <c r="J1907" i="12"/>
  <c r="J1906" i="12"/>
  <c r="J1905" i="12"/>
  <c r="J1904" i="12"/>
  <c r="J1903" i="12"/>
  <c r="J1902" i="12"/>
  <c r="J1901" i="12"/>
  <c r="J1900" i="12"/>
  <c r="J1899" i="12"/>
  <c r="J1898" i="12"/>
  <c r="J1897" i="12"/>
  <c r="J1896" i="12"/>
  <c r="J1895" i="12"/>
  <c r="J1894" i="12"/>
  <c r="J1893" i="12"/>
  <c r="J1892" i="12"/>
  <c r="J1891" i="12"/>
  <c r="J1890" i="12"/>
  <c r="J1889" i="12"/>
  <c r="J1888" i="12"/>
  <c r="J1887" i="12"/>
  <c r="J1886" i="12"/>
  <c r="J1885" i="12"/>
  <c r="J1884" i="12"/>
  <c r="J1883" i="12"/>
  <c r="J1882" i="12"/>
  <c r="J1881" i="12"/>
  <c r="J1880" i="12"/>
  <c r="J1879" i="12"/>
  <c r="J1878" i="12"/>
  <c r="J1877" i="12"/>
  <c r="J1876" i="12"/>
  <c r="J1875" i="12"/>
  <c r="J1874" i="12"/>
  <c r="J1873" i="12"/>
  <c r="J1872" i="12"/>
  <c r="J1871" i="12"/>
  <c r="J1870" i="12"/>
  <c r="J1869" i="12"/>
  <c r="J1868" i="12"/>
  <c r="J1867" i="12"/>
  <c r="J1866" i="12"/>
  <c r="J1865" i="12"/>
  <c r="J1864" i="12"/>
  <c r="J1863" i="12"/>
  <c r="J1862" i="12"/>
  <c r="J1861" i="12"/>
  <c r="J1860" i="12"/>
  <c r="J1859" i="12"/>
  <c r="J1858" i="12"/>
  <c r="J1857" i="12"/>
  <c r="J1856" i="12"/>
  <c r="J1855" i="12"/>
  <c r="J1854" i="12"/>
  <c r="J1853" i="12"/>
  <c r="J1852" i="12"/>
  <c r="J1851" i="12"/>
  <c r="J1850" i="12"/>
  <c r="J1849" i="12"/>
  <c r="J1848" i="12"/>
  <c r="J1847" i="12"/>
  <c r="J1846" i="12"/>
  <c r="J1845" i="12"/>
  <c r="J1844" i="12"/>
  <c r="J1843" i="12"/>
  <c r="J1842" i="12"/>
  <c r="J1841" i="12"/>
  <c r="J1840" i="12"/>
  <c r="J1839" i="12"/>
  <c r="J1838" i="12"/>
  <c r="J1837" i="12"/>
  <c r="J1836" i="12"/>
  <c r="J1835" i="12"/>
  <c r="J1834" i="12"/>
  <c r="J1833" i="12"/>
  <c r="J1832" i="12"/>
  <c r="J1831" i="12"/>
  <c r="J1830" i="12"/>
  <c r="J1829" i="12"/>
  <c r="J1828" i="12"/>
  <c r="J1827" i="12"/>
  <c r="J1826" i="12"/>
  <c r="J1825" i="12"/>
  <c r="J1824" i="12"/>
  <c r="J1823" i="12"/>
  <c r="J1822" i="12"/>
  <c r="J1821" i="12"/>
  <c r="J1820" i="12"/>
  <c r="J1819" i="12"/>
  <c r="J1818" i="12"/>
  <c r="J1817" i="12"/>
  <c r="J1816" i="12"/>
  <c r="J1815" i="12"/>
  <c r="J1814" i="12"/>
  <c r="J1813" i="12"/>
  <c r="J1812" i="12"/>
  <c r="J1811" i="12"/>
  <c r="J1810" i="12"/>
  <c r="J1809" i="12"/>
  <c r="J1808" i="12"/>
  <c r="J1807" i="12"/>
  <c r="J1806" i="12"/>
  <c r="J1805" i="12"/>
  <c r="J1804" i="12"/>
  <c r="J1803" i="12"/>
  <c r="J1802" i="12"/>
  <c r="J1801" i="12"/>
  <c r="J1800" i="12"/>
  <c r="J1799" i="12"/>
  <c r="J1798" i="12"/>
  <c r="J1797" i="12"/>
  <c r="J1796" i="12"/>
  <c r="J1795" i="12"/>
  <c r="J1794" i="12"/>
  <c r="J1793" i="12"/>
  <c r="J1792" i="12"/>
  <c r="J1791" i="12"/>
  <c r="J1790" i="12"/>
  <c r="J1789" i="12"/>
  <c r="J1788" i="12"/>
  <c r="J1787" i="12"/>
  <c r="J1786" i="12"/>
  <c r="J1785" i="12"/>
  <c r="J1784" i="12"/>
  <c r="J1783" i="12"/>
  <c r="J1782" i="12"/>
  <c r="J1781" i="12"/>
  <c r="J1780" i="12"/>
  <c r="J1779" i="12"/>
  <c r="J1778" i="12"/>
  <c r="J1777" i="12"/>
  <c r="J1776" i="12"/>
  <c r="J1775" i="12"/>
  <c r="J1774" i="12"/>
  <c r="J1773" i="12"/>
  <c r="J1772" i="12"/>
  <c r="J1771" i="12"/>
  <c r="J1770" i="12"/>
  <c r="J1769" i="12"/>
  <c r="J1768" i="12"/>
  <c r="J1767" i="12"/>
  <c r="J1766" i="12"/>
  <c r="J1765" i="12"/>
  <c r="J1764" i="12"/>
  <c r="J1763" i="12"/>
  <c r="J1762" i="12"/>
  <c r="J1761" i="12"/>
  <c r="J1760" i="12"/>
  <c r="J1759" i="12"/>
  <c r="J1758" i="12"/>
  <c r="J1757" i="12"/>
  <c r="J1756" i="12"/>
  <c r="J1755" i="12"/>
  <c r="J1754" i="12"/>
  <c r="J1753" i="12"/>
  <c r="J1752" i="12"/>
  <c r="J1751" i="12"/>
  <c r="J1750" i="12"/>
  <c r="J1749" i="12"/>
  <c r="J1748" i="12"/>
  <c r="J1747" i="12"/>
  <c r="J1746" i="12"/>
  <c r="J1745" i="12"/>
  <c r="J1744" i="12"/>
  <c r="J1743" i="12"/>
  <c r="J1742" i="12"/>
  <c r="J1741" i="12"/>
  <c r="J1740" i="12"/>
  <c r="J1739" i="12"/>
  <c r="J1738" i="12"/>
  <c r="J1737" i="12"/>
  <c r="J1736" i="12"/>
  <c r="J1735" i="12"/>
  <c r="J1734" i="12"/>
  <c r="J1733" i="12"/>
  <c r="J1732" i="12"/>
  <c r="J1731" i="12"/>
  <c r="J1730" i="12"/>
  <c r="J1729" i="12"/>
  <c r="J1728" i="12"/>
  <c r="J1727" i="12"/>
  <c r="J1726" i="12"/>
  <c r="J1725" i="12"/>
  <c r="J1724" i="12"/>
  <c r="J1723" i="12"/>
  <c r="J1722" i="12"/>
  <c r="J1721" i="12"/>
  <c r="J1720" i="12"/>
  <c r="J1719" i="12"/>
  <c r="J1718" i="12"/>
  <c r="J1717" i="12"/>
  <c r="J1716" i="12"/>
  <c r="J1715" i="12"/>
  <c r="J1714" i="12"/>
  <c r="J1713" i="12"/>
  <c r="J1712" i="12"/>
  <c r="J1711" i="12"/>
  <c r="J1710" i="12"/>
  <c r="J1709" i="12"/>
  <c r="J1708" i="12"/>
  <c r="J1707" i="12"/>
  <c r="J1706" i="12"/>
  <c r="J1705" i="12"/>
  <c r="J1704" i="12"/>
  <c r="J1703" i="12"/>
  <c r="J1702" i="12"/>
  <c r="J1701" i="12"/>
  <c r="J1700" i="12"/>
  <c r="J1699" i="12"/>
  <c r="J1698" i="12"/>
  <c r="J1697" i="12"/>
  <c r="J1696" i="12"/>
  <c r="J1695" i="12"/>
  <c r="J1694" i="12"/>
  <c r="J1693" i="12"/>
  <c r="J1692" i="12"/>
  <c r="J1691" i="12"/>
  <c r="J1690" i="12"/>
  <c r="J1689" i="12"/>
  <c r="J1688" i="12"/>
  <c r="J1687" i="12"/>
  <c r="J1686" i="12"/>
  <c r="J1685" i="12"/>
  <c r="J1684" i="12"/>
  <c r="J1683" i="12"/>
  <c r="J1682" i="12"/>
  <c r="J1681" i="12"/>
  <c r="J1680" i="12"/>
  <c r="J1679" i="12"/>
  <c r="J1678" i="12"/>
  <c r="J1677" i="12"/>
  <c r="J1676" i="12"/>
  <c r="J1675" i="12"/>
  <c r="J1674" i="12"/>
  <c r="J1673" i="12"/>
  <c r="J1672" i="12"/>
  <c r="J1671" i="12"/>
  <c r="J1670" i="12"/>
  <c r="J1669" i="12"/>
  <c r="J1668" i="12"/>
  <c r="J1667" i="12"/>
  <c r="J1666" i="12"/>
  <c r="J1665" i="12"/>
  <c r="J1664" i="12"/>
  <c r="J1663" i="12"/>
  <c r="J1662" i="12"/>
  <c r="J1661" i="12"/>
  <c r="J1660" i="12"/>
  <c r="J1659" i="12"/>
  <c r="J1658" i="12"/>
  <c r="J1657" i="12"/>
  <c r="J1656" i="12"/>
  <c r="J1655" i="12"/>
  <c r="J1654" i="12"/>
  <c r="J1653" i="12"/>
  <c r="J1652" i="12"/>
  <c r="J1651" i="12"/>
  <c r="J1650" i="12"/>
  <c r="J1649" i="12"/>
  <c r="J1648" i="12"/>
  <c r="J1647" i="12"/>
  <c r="J1646" i="12"/>
  <c r="J1645" i="12"/>
  <c r="J1644" i="12"/>
  <c r="J1643" i="12"/>
  <c r="J1642" i="12"/>
  <c r="J1641" i="12"/>
  <c r="J1640" i="12"/>
  <c r="J1639" i="12"/>
  <c r="J1638" i="12"/>
  <c r="J1637" i="12"/>
  <c r="J1636" i="12"/>
  <c r="J1635" i="12"/>
  <c r="J1634" i="12"/>
  <c r="J1633" i="12"/>
  <c r="J1632" i="12"/>
  <c r="J1631" i="12"/>
  <c r="J1630" i="12"/>
  <c r="J1629" i="12"/>
  <c r="J1628" i="12"/>
  <c r="J1627" i="12"/>
  <c r="J1626" i="12"/>
  <c r="J1625" i="12"/>
  <c r="J1624" i="12"/>
  <c r="J1623" i="12"/>
  <c r="J1622" i="12"/>
  <c r="J1621" i="12"/>
  <c r="J1620" i="12"/>
  <c r="J1619" i="12"/>
  <c r="J1618" i="12"/>
  <c r="J1617" i="12"/>
  <c r="J1616" i="12"/>
  <c r="J1615" i="12"/>
  <c r="J1614" i="12"/>
  <c r="J1613" i="12"/>
  <c r="J1612" i="12"/>
  <c r="J1611" i="12"/>
  <c r="J1610" i="12"/>
  <c r="J1609" i="12"/>
  <c r="J1608" i="12"/>
  <c r="J1607" i="12"/>
  <c r="J1606" i="12"/>
  <c r="J1605" i="12"/>
  <c r="J1604" i="12"/>
  <c r="J1603" i="12"/>
  <c r="J1602" i="12"/>
  <c r="J1601" i="12"/>
  <c r="J1600" i="12"/>
  <c r="J1599" i="12"/>
  <c r="J1598" i="12"/>
  <c r="J1597" i="12"/>
  <c r="J1596" i="12"/>
  <c r="J1595" i="12"/>
  <c r="J1594" i="12"/>
  <c r="J1593" i="12"/>
  <c r="J1592" i="12"/>
  <c r="J1591" i="12"/>
  <c r="J1590" i="12"/>
  <c r="J1589" i="12"/>
  <c r="J1588" i="12"/>
  <c r="J1587" i="12"/>
  <c r="J1586" i="12"/>
  <c r="J1585" i="12"/>
  <c r="J1584" i="12"/>
  <c r="J1583" i="12"/>
  <c r="J1582" i="12"/>
  <c r="J1581" i="12"/>
  <c r="J1580" i="12"/>
  <c r="J1579" i="12"/>
  <c r="J1578" i="12"/>
  <c r="J1577" i="12"/>
  <c r="J1576" i="12"/>
  <c r="J1575" i="12"/>
  <c r="J1574" i="12"/>
  <c r="J1573" i="12"/>
  <c r="J1572" i="12"/>
  <c r="J1571" i="12"/>
  <c r="J1570" i="12"/>
  <c r="J1569" i="12"/>
  <c r="J1568" i="12"/>
  <c r="J1567" i="12"/>
  <c r="J1566" i="12"/>
  <c r="J1565" i="12"/>
  <c r="J1564" i="12"/>
  <c r="J1563" i="12"/>
  <c r="J1562" i="12"/>
  <c r="J1561" i="12"/>
  <c r="J1560" i="12"/>
  <c r="J1559" i="12"/>
  <c r="J1558" i="12"/>
  <c r="J1557" i="12"/>
  <c r="J1556" i="12"/>
  <c r="J1555" i="12"/>
  <c r="J1554" i="12"/>
  <c r="J1553" i="12"/>
  <c r="J1552" i="12"/>
  <c r="J1551" i="12"/>
  <c r="J1550" i="12"/>
  <c r="J1549" i="12"/>
  <c r="J1548" i="12"/>
  <c r="J1547" i="12"/>
  <c r="J1546" i="12"/>
  <c r="J1545" i="12"/>
  <c r="J1544" i="12"/>
  <c r="J1543" i="12"/>
  <c r="J1542" i="12"/>
  <c r="J1541" i="12"/>
  <c r="J1540" i="12"/>
  <c r="J1539" i="12"/>
  <c r="J1538" i="12"/>
  <c r="J1537" i="12"/>
  <c r="J1536" i="12"/>
  <c r="J1535" i="12"/>
  <c r="J1534" i="12"/>
  <c r="J1533" i="12"/>
  <c r="J1532" i="12"/>
  <c r="J1531" i="12"/>
  <c r="J1530" i="12"/>
  <c r="J1529" i="12"/>
  <c r="J1528" i="12"/>
  <c r="J1527" i="12"/>
  <c r="J1526" i="12"/>
  <c r="J1525" i="12"/>
  <c r="J1524" i="12"/>
  <c r="J1523" i="12"/>
  <c r="J1522" i="12"/>
  <c r="J1521" i="12"/>
  <c r="J1520" i="12"/>
  <c r="J1519" i="12"/>
  <c r="J1518" i="12"/>
  <c r="J1517" i="12"/>
  <c r="J1516" i="12"/>
  <c r="J1515" i="12"/>
  <c r="J1514" i="12"/>
  <c r="J1513" i="12"/>
  <c r="J1512" i="12"/>
  <c r="J1511" i="12"/>
  <c r="J1510" i="12"/>
  <c r="J1509" i="12"/>
  <c r="J1508" i="12"/>
  <c r="J1507" i="12"/>
  <c r="J1506" i="12"/>
  <c r="J1505" i="12"/>
  <c r="J1504" i="12"/>
  <c r="J1503" i="12"/>
  <c r="J1502" i="12"/>
  <c r="J1501" i="12"/>
  <c r="J1500" i="12"/>
  <c r="J1499" i="12"/>
  <c r="J1498" i="12"/>
  <c r="J1497" i="12"/>
  <c r="J1496" i="12"/>
  <c r="J1495" i="12"/>
  <c r="J1494" i="12"/>
  <c r="J1493" i="12"/>
  <c r="J1492" i="12"/>
  <c r="J1491" i="12"/>
  <c r="J1490" i="12"/>
  <c r="J1489" i="12"/>
  <c r="J1488" i="12"/>
  <c r="J1487" i="12"/>
  <c r="J1486" i="12"/>
  <c r="J1485" i="12"/>
  <c r="J1484" i="12"/>
  <c r="J1483" i="12"/>
  <c r="J1482" i="12"/>
  <c r="J1481" i="12"/>
  <c r="J1480" i="12"/>
  <c r="J1479" i="12"/>
  <c r="J1478" i="12"/>
  <c r="J1477" i="12"/>
  <c r="J1476" i="12"/>
  <c r="J1475" i="12"/>
  <c r="J1474" i="12"/>
  <c r="J1473" i="12"/>
  <c r="J1472" i="12"/>
  <c r="J1471" i="12"/>
  <c r="J1470" i="12"/>
  <c r="J1469" i="12"/>
  <c r="J1468" i="12"/>
  <c r="J1467" i="12"/>
  <c r="J1466" i="12"/>
  <c r="J1465" i="12"/>
  <c r="J1464" i="12"/>
  <c r="J1463" i="12"/>
  <c r="J1462" i="12"/>
  <c r="J1461" i="12"/>
  <c r="J1460" i="12"/>
  <c r="J1459" i="12"/>
  <c r="J1458" i="12"/>
  <c r="J1457" i="12"/>
  <c r="J1456" i="12"/>
  <c r="J1455" i="12"/>
  <c r="J1454" i="12"/>
  <c r="J1453" i="12"/>
  <c r="J1452" i="12"/>
  <c r="J1451" i="12"/>
  <c r="J1450" i="12"/>
  <c r="J1449" i="12"/>
  <c r="J1448" i="12"/>
  <c r="J1447" i="12"/>
  <c r="J1446" i="12"/>
  <c r="J1445" i="12"/>
  <c r="J1444" i="12"/>
  <c r="J1443" i="12"/>
  <c r="J1442" i="12"/>
  <c r="J1441" i="12"/>
  <c r="J1440" i="12"/>
  <c r="J1439" i="12"/>
  <c r="J1438" i="12"/>
  <c r="J1437" i="12"/>
  <c r="J1436" i="12"/>
  <c r="J1435" i="12"/>
  <c r="J1434" i="12"/>
  <c r="J1433" i="12"/>
  <c r="J1432" i="12"/>
  <c r="J1431" i="12"/>
  <c r="J1430" i="12"/>
  <c r="J1429" i="12"/>
  <c r="J1428" i="12"/>
  <c r="J1427" i="12"/>
  <c r="J1426" i="12"/>
  <c r="J1425" i="12"/>
  <c r="J1424" i="12"/>
  <c r="J1423" i="12"/>
  <c r="J1422" i="12"/>
  <c r="J1421" i="12"/>
  <c r="J1420" i="12"/>
  <c r="J1419" i="12"/>
  <c r="J1418" i="12"/>
  <c r="J1417" i="12"/>
  <c r="J1416" i="12"/>
  <c r="J1415" i="12"/>
  <c r="J1414" i="12"/>
  <c r="J1413" i="12"/>
  <c r="J1412" i="12"/>
  <c r="J1411" i="12"/>
  <c r="J1410" i="12"/>
  <c r="J1409" i="12"/>
  <c r="J1408" i="12"/>
  <c r="J1407" i="12"/>
  <c r="J1406" i="12"/>
  <c r="J1405" i="12"/>
  <c r="J1404" i="12"/>
  <c r="J1403" i="12"/>
  <c r="J1402" i="12"/>
  <c r="J1401" i="12"/>
  <c r="J1400" i="12"/>
  <c r="J1399" i="12"/>
  <c r="J1398" i="12"/>
  <c r="J1397" i="12"/>
  <c r="J1396" i="12"/>
  <c r="J1395" i="12"/>
  <c r="J1394" i="12"/>
  <c r="J1393" i="12"/>
  <c r="J1392" i="12"/>
  <c r="J1391" i="12"/>
  <c r="J1390" i="12"/>
  <c r="J1389" i="12"/>
  <c r="J1388" i="12"/>
  <c r="J1387" i="12"/>
  <c r="J1386" i="12"/>
  <c r="J1385" i="12"/>
  <c r="J1384" i="12"/>
  <c r="J1383" i="12"/>
  <c r="J1382" i="12"/>
  <c r="J1381" i="12"/>
  <c r="J1380" i="12"/>
  <c r="J1379" i="12"/>
  <c r="J1378" i="12"/>
  <c r="J1377" i="12"/>
  <c r="J1376" i="12"/>
  <c r="J1375" i="12"/>
  <c r="J1374" i="12"/>
  <c r="J1373" i="12"/>
  <c r="J1372" i="12"/>
  <c r="J1371" i="12"/>
  <c r="J1370" i="12"/>
  <c r="J1369" i="12"/>
  <c r="J1368" i="12"/>
  <c r="J1367" i="12"/>
  <c r="J1366" i="12"/>
  <c r="J1365" i="12"/>
  <c r="J1364" i="12"/>
  <c r="J1363" i="12"/>
  <c r="J1362" i="12"/>
  <c r="J1361" i="12"/>
  <c r="J1360" i="12"/>
  <c r="J1359" i="12"/>
  <c r="J1358" i="12"/>
  <c r="J1357" i="12"/>
  <c r="J1356" i="12"/>
  <c r="J1355" i="12"/>
  <c r="J1354" i="12"/>
  <c r="J1353" i="12"/>
  <c r="J1352" i="12"/>
  <c r="J1351" i="12"/>
  <c r="J1350" i="12"/>
  <c r="J1349" i="12"/>
  <c r="J1348" i="12"/>
  <c r="J1347" i="12"/>
  <c r="J1346" i="12"/>
  <c r="J1345" i="12"/>
  <c r="J1344" i="12"/>
  <c r="J1343" i="12"/>
  <c r="J1342" i="12"/>
  <c r="J1341" i="12"/>
  <c r="J1340" i="12"/>
  <c r="J1339" i="12"/>
  <c r="J1338" i="12"/>
  <c r="J1337" i="12"/>
  <c r="J1336" i="12"/>
  <c r="J1335" i="12"/>
  <c r="J1334" i="12"/>
  <c r="J1333" i="12"/>
  <c r="J1332" i="12"/>
  <c r="J1331" i="12"/>
  <c r="J1330" i="12"/>
  <c r="J1329" i="12"/>
  <c r="J1328" i="12"/>
  <c r="J1327" i="12"/>
  <c r="J1326" i="12"/>
  <c r="J1325" i="12"/>
  <c r="J1324" i="12"/>
  <c r="J1323" i="12"/>
  <c r="J1322" i="12"/>
  <c r="J1321" i="12"/>
  <c r="J1320" i="12"/>
  <c r="J1319" i="12"/>
  <c r="J1318" i="12"/>
  <c r="J1317" i="12"/>
  <c r="J1316" i="12"/>
  <c r="J1315" i="12"/>
  <c r="J1314" i="12"/>
  <c r="J1313" i="12"/>
  <c r="J1312" i="12"/>
  <c r="J1311" i="12"/>
  <c r="J1310" i="12"/>
  <c r="J1309" i="12"/>
  <c r="J1308" i="12"/>
  <c r="J1307" i="12"/>
  <c r="J1306" i="12"/>
  <c r="J1305" i="12"/>
  <c r="J1304" i="12"/>
  <c r="J1303" i="12"/>
  <c r="J1302" i="12"/>
  <c r="J1301" i="12"/>
  <c r="J1300" i="12"/>
  <c r="J1299" i="12"/>
  <c r="J1298" i="12"/>
  <c r="J1297" i="12"/>
  <c r="J1296" i="12"/>
  <c r="J1295" i="12"/>
  <c r="J1294" i="12"/>
  <c r="J1293" i="12"/>
  <c r="J1292" i="12"/>
  <c r="J1291" i="12"/>
  <c r="J1290" i="12"/>
  <c r="J1289" i="12"/>
  <c r="J1288" i="12"/>
  <c r="J1287" i="12"/>
  <c r="J1286" i="12"/>
  <c r="J1285" i="12"/>
  <c r="J1284" i="12"/>
  <c r="J1283" i="12"/>
  <c r="J1282" i="12"/>
  <c r="J1281" i="12"/>
  <c r="J1280" i="12"/>
  <c r="J1279" i="12"/>
  <c r="J1278" i="12"/>
  <c r="J1277" i="12"/>
  <c r="J1276" i="12"/>
  <c r="J1275" i="12"/>
  <c r="J1274" i="12"/>
  <c r="J1273" i="12"/>
  <c r="J1272" i="12"/>
  <c r="J1271" i="12"/>
  <c r="J1270" i="12"/>
  <c r="J1269" i="12"/>
  <c r="J1268" i="12"/>
  <c r="J1267" i="12"/>
  <c r="J1266" i="12"/>
  <c r="J1265" i="12"/>
  <c r="J1264" i="12"/>
  <c r="J1263" i="12"/>
  <c r="J1262" i="12"/>
  <c r="J1261" i="12"/>
  <c r="J1260" i="12"/>
  <c r="J1259" i="12"/>
  <c r="J1258" i="12"/>
  <c r="J1257" i="12"/>
  <c r="J1256" i="12"/>
  <c r="J1255" i="12"/>
  <c r="J1254" i="12"/>
  <c r="J1253" i="12"/>
  <c r="J1252" i="12"/>
  <c r="J1251" i="12"/>
  <c r="J1250" i="12"/>
  <c r="J1249" i="12"/>
  <c r="J1248" i="12"/>
  <c r="J1247" i="12"/>
  <c r="J1246" i="12"/>
  <c r="J1245" i="12"/>
  <c r="J1244" i="12"/>
  <c r="J1243" i="12"/>
  <c r="J1242" i="12"/>
  <c r="J1241" i="12"/>
  <c r="J1240" i="12"/>
  <c r="J1239" i="12"/>
  <c r="J1238" i="12"/>
  <c r="J1237" i="12"/>
  <c r="J1236" i="12"/>
  <c r="J1235" i="12"/>
  <c r="J1234" i="12"/>
  <c r="J1233" i="12"/>
  <c r="J1232" i="12"/>
  <c r="J1231" i="12"/>
  <c r="J1230" i="12"/>
  <c r="J1229" i="12"/>
  <c r="J1228" i="12"/>
  <c r="J1227" i="12"/>
  <c r="J1226" i="12"/>
  <c r="J1225" i="12"/>
  <c r="J1224" i="12"/>
  <c r="J1223" i="12"/>
  <c r="J1222" i="12"/>
  <c r="J1221" i="12"/>
  <c r="J1220" i="12"/>
  <c r="J1219" i="12"/>
  <c r="J1218" i="12"/>
  <c r="J1217" i="12"/>
  <c r="J1216" i="12"/>
  <c r="J1215" i="12"/>
  <c r="J1214" i="12"/>
  <c r="J1213" i="12"/>
  <c r="J1212" i="12"/>
  <c r="J1211" i="12"/>
  <c r="J1210" i="12"/>
  <c r="J1209" i="12"/>
  <c r="J1208" i="12"/>
  <c r="J1207" i="12"/>
  <c r="J1206" i="12"/>
  <c r="J1205" i="12"/>
  <c r="J1204" i="12"/>
  <c r="J1203" i="12"/>
  <c r="J1202" i="12"/>
  <c r="J1201" i="12"/>
  <c r="J1200" i="12"/>
  <c r="J1199" i="12"/>
  <c r="J1198" i="12"/>
  <c r="J1197" i="12"/>
  <c r="J1196" i="12"/>
  <c r="J1195" i="12"/>
  <c r="J1194" i="12"/>
  <c r="J1193" i="12"/>
  <c r="J1192" i="12"/>
  <c r="J1191" i="12"/>
  <c r="J1190" i="12"/>
  <c r="J1189" i="12"/>
  <c r="J1188" i="12"/>
  <c r="J1187" i="12"/>
  <c r="J1186" i="12"/>
  <c r="J1185" i="12"/>
  <c r="J1184" i="12"/>
  <c r="J1183" i="12"/>
  <c r="J1182" i="12"/>
  <c r="J1181" i="12"/>
  <c r="J1180" i="12"/>
  <c r="J1179" i="12"/>
  <c r="J1178" i="12"/>
  <c r="J1177" i="12"/>
  <c r="J1176" i="12"/>
  <c r="J1175" i="12"/>
  <c r="J1174" i="12"/>
  <c r="J1173" i="12"/>
  <c r="J1172" i="12"/>
  <c r="J1171" i="12"/>
  <c r="J1170" i="12"/>
  <c r="J1169" i="12"/>
  <c r="J1168" i="12"/>
  <c r="J1167" i="12"/>
  <c r="J1166" i="12"/>
  <c r="J1165" i="12"/>
  <c r="J1164" i="12"/>
  <c r="J1163" i="12"/>
  <c r="J1162" i="12"/>
  <c r="J1161" i="12"/>
  <c r="J1160" i="12"/>
  <c r="J1159" i="12"/>
  <c r="J1158" i="12"/>
  <c r="J1157" i="12"/>
  <c r="J1156" i="12"/>
  <c r="J1155" i="12"/>
  <c r="J1154" i="12"/>
  <c r="J1153" i="12"/>
  <c r="J1152" i="12"/>
  <c r="J1151" i="12"/>
  <c r="J1150" i="12"/>
  <c r="J1149" i="12"/>
  <c r="J1148" i="12"/>
  <c r="J1147" i="12"/>
  <c r="J1146" i="12"/>
  <c r="J1145" i="12"/>
  <c r="J1144" i="12"/>
  <c r="J1143" i="12"/>
  <c r="J1142" i="12"/>
  <c r="J1141" i="12"/>
  <c r="J1140" i="12"/>
  <c r="J1139" i="12"/>
  <c r="J1138" i="12"/>
  <c r="J1137" i="12"/>
  <c r="J1136" i="12"/>
  <c r="J1135" i="12"/>
  <c r="J1134" i="12"/>
  <c r="J1133" i="12"/>
  <c r="J1132" i="12"/>
  <c r="J1131" i="12"/>
  <c r="J1130" i="12"/>
  <c r="J1129" i="12"/>
  <c r="J1128" i="12"/>
  <c r="J1127" i="12"/>
  <c r="J1126" i="12"/>
  <c r="J1125" i="12"/>
  <c r="J1124" i="12"/>
  <c r="J1123" i="12"/>
  <c r="J1122" i="12"/>
  <c r="J1121" i="12"/>
  <c r="J1120" i="12"/>
  <c r="J1119" i="12"/>
  <c r="J1118" i="12"/>
  <c r="J1117" i="12"/>
  <c r="J1116" i="12"/>
  <c r="J1115" i="12"/>
  <c r="J1114" i="12"/>
  <c r="J1113" i="12"/>
  <c r="J1112" i="12"/>
  <c r="J1111" i="12"/>
  <c r="J1110" i="12"/>
  <c r="J1109" i="12"/>
  <c r="J1108" i="12"/>
  <c r="J1107" i="12"/>
  <c r="J1106" i="12"/>
  <c r="J1105" i="12"/>
  <c r="J1104" i="12"/>
  <c r="J1103" i="12"/>
  <c r="J1102" i="12"/>
  <c r="J1101" i="12"/>
  <c r="J1100" i="12"/>
  <c r="J1099" i="12"/>
  <c r="J1098" i="12"/>
  <c r="J1097" i="12"/>
  <c r="J1096" i="12"/>
  <c r="J1095" i="12"/>
  <c r="J1094" i="12"/>
  <c r="J1093" i="12"/>
  <c r="J1092" i="12"/>
  <c r="J1091" i="12"/>
  <c r="J1090" i="12"/>
  <c r="J1089" i="12"/>
  <c r="J1088" i="12"/>
  <c r="J1087" i="12"/>
  <c r="J1086" i="12"/>
  <c r="J1085" i="12"/>
  <c r="J1084" i="12"/>
  <c r="J1083" i="12"/>
  <c r="J1082" i="12"/>
  <c r="J1081" i="12"/>
  <c r="J1080" i="12"/>
  <c r="J1079" i="12"/>
  <c r="J1078" i="12"/>
  <c r="J1077" i="12"/>
  <c r="J1076" i="12"/>
  <c r="J1075" i="12"/>
  <c r="J1074" i="12"/>
  <c r="J1073" i="12"/>
  <c r="J1072" i="12"/>
  <c r="J1071" i="12"/>
  <c r="J1070" i="12"/>
  <c r="J1069" i="12"/>
  <c r="J1068" i="12"/>
  <c r="J1067" i="12"/>
  <c r="J1066" i="12"/>
  <c r="J1065" i="12"/>
  <c r="J1064" i="12"/>
  <c r="J1063" i="12"/>
  <c r="J1062" i="12"/>
  <c r="J1061" i="12"/>
  <c r="J1060" i="12"/>
  <c r="J1059" i="12"/>
  <c r="J1058" i="12"/>
  <c r="J1057" i="12"/>
  <c r="J1056" i="12"/>
  <c r="J1055" i="12"/>
  <c r="J1054" i="12"/>
  <c r="J1053" i="12"/>
  <c r="J1052" i="12"/>
  <c r="J1051" i="12"/>
  <c r="J1050" i="12"/>
  <c r="J1049" i="12"/>
  <c r="J1048" i="12"/>
  <c r="J1047" i="12"/>
  <c r="J1046" i="12"/>
  <c r="J1045" i="12"/>
  <c r="J1044" i="12"/>
  <c r="J1043" i="12"/>
  <c r="J1042" i="12"/>
  <c r="J1041" i="12"/>
  <c r="J1040" i="12"/>
  <c r="J1039" i="12"/>
  <c r="J1038" i="12"/>
  <c r="J1037" i="12"/>
  <c r="J1036" i="12"/>
  <c r="J1035" i="12"/>
  <c r="J1034" i="12"/>
  <c r="J1033" i="12"/>
  <c r="J1032" i="12"/>
  <c r="J1031" i="12"/>
  <c r="J1030" i="12"/>
  <c r="J1029" i="12"/>
  <c r="J1028" i="12"/>
  <c r="J1027" i="12"/>
  <c r="J1026" i="12"/>
  <c r="J1025" i="12"/>
  <c r="J1024" i="12"/>
  <c r="J1023" i="12"/>
  <c r="J1022" i="12"/>
  <c r="J1021" i="12"/>
  <c r="J1020" i="12"/>
  <c r="J1019" i="12"/>
  <c r="J1018" i="12"/>
  <c r="J1017" i="12"/>
  <c r="J1016" i="12"/>
  <c r="J1015" i="12"/>
  <c r="J1014" i="12"/>
  <c r="J1013" i="12"/>
  <c r="J1012" i="12"/>
  <c r="J1011" i="12"/>
  <c r="J1010" i="12"/>
  <c r="J1009" i="12"/>
  <c r="J1008" i="12"/>
  <c r="J1007" i="12"/>
  <c r="J1006" i="12"/>
  <c r="J1005" i="12"/>
  <c r="J1004" i="12"/>
  <c r="J1003" i="12"/>
  <c r="J1002" i="12"/>
  <c r="J1001" i="12"/>
  <c r="J1000" i="12"/>
  <c r="J999" i="12"/>
  <c r="J998" i="12"/>
  <c r="J997" i="12"/>
  <c r="J996" i="12"/>
  <c r="J995" i="12"/>
  <c r="J994" i="12"/>
  <c r="J993" i="12"/>
  <c r="J992" i="12"/>
  <c r="J991" i="12"/>
  <c r="J990" i="12"/>
  <c r="J989" i="12"/>
  <c r="J988" i="12"/>
  <c r="J987" i="12"/>
  <c r="J986" i="12"/>
  <c r="J985" i="12"/>
  <c r="J984" i="12"/>
  <c r="J983" i="12"/>
  <c r="J982" i="12"/>
  <c r="J981" i="12"/>
  <c r="J980" i="12"/>
  <c r="J979" i="12"/>
  <c r="J978" i="12"/>
  <c r="J977" i="12"/>
  <c r="J976" i="12"/>
  <c r="J975" i="12"/>
  <c r="J974" i="12"/>
  <c r="J973" i="12"/>
  <c r="J972" i="12"/>
  <c r="J971" i="12"/>
  <c r="J970" i="12"/>
  <c r="J969" i="12"/>
  <c r="J968" i="12"/>
  <c r="J967" i="12"/>
  <c r="J966" i="12"/>
  <c r="J965" i="12"/>
  <c r="J964" i="12"/>
  <c r="J963" i="12"/>
  <c r="J962" i="12"/>
  <c r="J961" i="12"/>
  <c r="J960" i="12"/>
  <c r="J959" i="12"/>
  <c r="J958" i="12"/>
  <c r="J957" i="12"/>
  <c r="J956" i="12"/>
  <c r="J955" i="12"/>
  <c r="J954" i="12"/>
  <c r="J953" i="12"/>
  <c r="J952" i="12"/>
  <c r="J951" i="12"/>
  <c r="J950" i="12"/>
  <c r="J949" i="12"/>
  <c r="J948" i="12"/>
  <c r="J947" i="12"/>
  <c r="J946" i="12"/>
  <c r="J945" i="12"/>
  <c r="J944" i="12"/>
  <c r="J943" i="12"/>
  <c r="J942" i="12"/>
  <c r="J941" i="12"/>
  <c r="J940" i="12"/>
  <c r="J939" i="12"/>
  <c r="J938" i="12"/>
  <c r="J937" i="12"/>
  <c r="J936" i="12"/>
  <c r="J935" i="12"/>
  <c r="J934" i="12"/>
  <c r="J933" i="12"/>
  <c r="J932" i="12"/>
  <c r="J931" i="12"/>
  <c r="J930" i="12"/>
  <c r="J929" i="12"/>
  <c r="J928" i="12"/>
  <c r="J927" i="12"/>
  <c r="J926" i="12"/>
  <c r="J925" i="12"/>
  <c r="J924" i="12"/>
  <c r="J923" i="12"/>
  <c r="J922" i="12"/>
  <c r="J921" i="12"/>
  <c r="J920" i="12"/>
  <c r="J919" i="12"/>
  <c r="J918" i="12"/>
  <c r="J917" i="12"/>
  <c r="J916" i="12"/>
  <c r="J915" i="12"/>
  <c r="J914" i="12"/>
  <c r="J913" i="12"/>
  <c r="J912" i="12"/>
  <c r="J911" i="12"/>
  <c r="J910" i="12"/>
  <c r="J909" i="12"/>
  <c r="J908" i="12"/>
  <c r="J907" i="12"/>
  <c r="J906" i="12"/>
  <c r="J905" i="12"/>
  <c r="J904" i="12"/>
  <c r="J903" i="12"/>
  <c r="J902" i="12"/>
  <c r="J901" i="12"/>
  <c r="J900" i="12"/>
  <c r="J899" i="12"/>
  <c r="J898" i="12"/>
  <c r="J897" i="12"/>
  <c r="J896" i="12"/>
  <c r="J895" i="12"/>
  <c r="J894" i="12"/>
  <c r="J893" i="12"/>
  <c r="J892" i="12"/>
  <c r="J891" i="12"/>
  <c r="J890" i="12"/>
  <c r="J889" i="12"/>
  <c r="J888" i="12"/>
  <c r="J887" i="12"/>
  <c r="J886" i="12"/>
  <c r="J885" i="12"/>
  <c r="J884" i="12"/>
  <c r="J883" i="12"/>
  <c r="J882" i="12"/>
  <c r="J881" i="12"/>
  <c r="J880" i="12"/>
  <c r="J879" i="12"/>
  <c r="J878" i="12"/>
  <c r="J877" i="12"/>
  <c r="J876" i="12"/>
  <c r="J875" i="12"/>
  <c r="J874" i="12"/>
  <c r="J873" i="12"/>
  <c r="J872" i="12"/>
  <c r="J871" i="12"/>
  <c r="J870" i="12"/>
  <c r="J869" i="12"/>
  <c r="J868" i="12"/>
  <c r="J867" i="12"/>
  <c r="J866" i="12"/>
  <c r="J865" i="12"/>
  <c r="J864" i="12"/>
  <c r="J863" i="12"/>
  <c r="J862" i="12"/>
  <c r="J861" i="12"/>
  <c r="J860" i="12"/>
  <c r="J859" i="12"/>
  <c r="J858" i="12"/>
  <c r="J857" i="12"/>
  <c r="J856" i="12"/>
  <c r="J855" i="12"/>
  <c r="J854" i="12"/>
  <c r="J853" i="12"/>
  <c r="J852" i="12"/>
  <c r="J851" i="12"/>
  <c r="J850" i="12"/>
  <c r="J849" i="12"/>
  <c r="J848" i="12"/>
  <c r="J847" i="12"/>
  <c r="J846" i="12"/>
  <c r="J845" i="12"/>
  <c r="J844" i="12"/>
  <c r="J843" i="12"/>
  <c r="J842" i="12"/>
  <c r="J841" i="12"/>
  <c r="J840" i="12"/>
  <c r="J839" i="12"/>
  <c r="J838" i="12"/>
  <c r="J837" i="12"/>
  <c r="J836" i="12"/>
  <c r="J835" i="12"/>
  <c r="J834" i="12"/>
  <c r="J833" i="12"/>
  <c r="J832" i="12"/>
  <c r="J831" i="12"/>
  <c r="J830" i="12"/>
  <c r="J829" i="12"/>
  <c r="J828" i="12"/>
  <c r="J827" i="12"/>
  <c r="J826" i="12"/>
  <c r="J825" i="12"/>
  <c r="J824" i="12"/>
  <c r="J823" i="12"/>
  <c r="J822" i="12"/>
  <c r="J821" i="12"/>
  <c r="J820" i="12"/>
  <c r="J819" i="12"/>
  <c r="J818" i="12"/>
  <c r="J817" i="12"/>
  <c r="J816" i="12"/>
  <c r="J815" i="12"/>
  <c r="J814" i="12"/>
  <c r="J813" i="12"/>
  <c r="J812" i="12"/>
  <c r="J811" i="12"/>
  <c r="J810" i="12"/>
  <c r="J809" i="12"/>
  <c r="J808" i="12"/>
  <c r="J807" i="12"/>
  <c r="J806" i="12"/>
  <c r="J805" i="12"/>
  <c r="J804" i="12"/>
  <c r="J803" i="12"/>
  <c r="J802" i="12"/>
  <c r="J801" i="12"/>
  <c r="J800" i="12"/>
  <c r="J799" i="12"/>
  <c r="J798" i="12"/>
  <c r="J797" i="12"/>
  <c r="J796" i="12"/>
  <c r="J795" i="12"/>
  <c r="J794" i="12"/>
  <c r="J793" i="12"/>
  <c r="J792" i="12"/>
  <c r="J791" i="12"/>
  <c r="J790" i="12"/>
  <c r="J789" i="12"/>
  <c r="J788" i="12"/>
  <c r="J787" i="12"/>
  <c r="J786" i="12"/>
  <c r="J785" i="12"/>
  <c r="J784" i="12"/>
  <c r="J783" i="12"/>
  <c r="J782" i="12"/>
  <c r="J781" i="12"/>
  <c r="J780" i="12"/>
  <c r="J779" i="12"/>
  <c r="J778" i="12"/>
  <c r="J777" i="12"/>
  <c r="J776" i="12"/>
  <c r="J775" i="12"/>
  <c r="J774" i="12"/>
  <c r="J773" i="12"/>
  <c r="J772" i="12"/>
  <c r="J771" i="12"/>
  <c r="J770" i="12"/>
  <c r="J769" i="12"/>
  <c r="J768" i="12"/>
  <c r="J767" i="12"/>
  <c r="J766" i="12"/>
  <c r="J765" i="12"/>
  <c r="J764" i="12"/>
  <c r="J763" i="12"/>
  <c r="J762" i="12"/>
  <c r="J761" i="12"/>
  <c r="J760" i="12"/>
  <c r="J759" i="12"/>
  <c r="J758" i="12"/>
  <c r="J757" i="12"/>
  <c r="J756" i="12"/>
  <c r="J755" i="12"/>
  <c r="J754" i="12"/>
  <c r="J753" i="12"/>
  <c r="J752" i="12"/>
  <c r="J751" i="12"/>
  <c r="J750" i="12"/>
  <c r="J749" i="12"/>
  <c r="J748" i="12"/>
  <c r="J747" i="12"/>
  <c r="J746" i="12"/>
  <c r="J745" i="12"/>
  <c r="J744" i="12"/>
  <c r="J743" i="12"/>
  <c r="J742" i="12"/>
  <c r="J741" i="12"/>
  <c r="J740" i="12"/>
  <c r="J739" i="12"/>
  <c r="J738" i="12"/>
  <c r="J737" i="12"/>
  <c r="J736" i="12"/>
  <c r="J735" i="12"/>
  <c r="J734" i="12"/>
  <c r="J733" i="12"/>
  <c r="J732" i="12"/>
  <c r="J731" i="12"/>
  <c r="J730" i="12"/>
  <c r="J729" i="12"/>
  <c r="J728" i="12"/>
  <c r="J727" i="12"/>
  <c r="J726" i="12"/>
  <c r="J725" i="12"/>
  <c r="J724" i="12"/>
  <c r="J723" i="12"/>
  <c r="J722" i="12"/>
  <c r="J721" i="12"/>
  <c r="J720" i="12"/>
  <c r="J719" i="12"/>
  <c r="J718" i="12"/>
  <c r="J717" i="12"/>
  <c r="J716" i="12"/>
  <c r="J715" i="12"/>
  <c r="J714" i="12"/>
  <c r="J713" i="12"/>
  <c r="J712" i="12"/>
  <c r="J711" i="12"/>
  <c r="J710" i="12"/>
  <c r="J709" i="12"/>
  <c r="J708" i="12"/>
  <c r="J707" i="12"/>
  <c r="J706" i="12"/>
  <c r="J705" i="12"/>
  <c r="J704" i="12"/>
  <c r="J703" i="12"/>
  <c r="J702" i="12"/>
  <c r="J701" i="12"/>
  <c r="J700" i="12"/>
  <c r="J699" i="12"/>
  <c r="J698" i="12"/>
  <c r="J697" i="12"/>
  <c r="J696" i="12"/>
  <c r="J695" i="12"/>
  <c r="J694" i="12"/>
  <c r="J693" i="12"/>
  <c r="J692" i="12"/>
  <c r="J691" i="12"/>
  <c r="J690" i="12"/>
  <c r="J689" i="12"/>
  <c r="J688" i="12"/>
  <c r="J687" i="12"/>
  <c r="J686" i="12"/>
  <c r="J685" i="12"/>
  <c r="J684" i="12"/>
  <c r="J683" i="12"/>
  <c r="J682" i="12"/>
  <c r="J681" i="12"/>
  <c r="J680" i="12"/>
  <c r="J679" i="12"/>
  <c r="J678" i="12"/>
  <c r="J677" i="12"/>
  <c r="J676" i="12"/>
  <c r="J675" i="12"/>
  <c r="J674" i="12"/>
  <c r="J673" i="12"/>
  <c r="J672" i="12"/>
  <c r="J671" i="12"/>
  <c r="J670" i="12"/>
  <c r="J669" i="12"/>
  <c r="J668" i="12"/>
  <c r="J667" i="12"/>
  <c r="J666" i="12"/>
  <c r="J665" i="12"/>
  <c r="J664" i="12"/>
  <c r="J663" i="12"/>
  <c r="J662" i="12"/>
  <c r="J661" i="12"/>
  <c r="J660" i="12"/>
  <c r="J659" i="12"/>
  <c r="J658" i="12"/>
  <c r="J657" i="12"/>
  <c r="J656" i="12"/>
  <c r="J655" i="12"/>
  <c r="J654" i="12"/>
  <c r="J653" i="12"/>
  <c r="J652" i="12"/>
  <c r="J651" i="12"/>
  <c r="J650" i="12"/>
  <c r="J649" i="12"/>
  <c r="J648" i="12"/>
  <c r="J647" i="12"/>
  <c r="J646" i="12"/>
  <c r="J645" i="12"/>
  <c r="J644" i="12"/>
  <c r="J643" i="12"/>
  <c r="J642" i="12"/>
  <c r="J641" i="12"/>
  <c r="J640" i="12"/>
  <c r="J639" i="12"/>
  <c r="J638" i="12"/>
  <c r="J637" i="12"/>
  <c r="J636" i="12"/>
  <c r="J635" i="12"/>
  <c r="J634" i="12"/>
  <c r="J633" i="12"/>
  <c r="J632" i="12"/>
  <c r="J631" i="12"/>
  <c r="J630" i="12"/>
  <c r="J629" i="12"/>
  <c r="J628" i="12"/>
  <c r="J627" i="12"/>
  <c r="J626" i="12"/>
  <c r="J625" i="12"/>
  <c r="J624" i="12"/>
  <c r="J623" i="12"/>
  <c r="J622" i="12"/>
  <c r="J621" i="12"/>
  <c r="J620" i="12"/>
  <c r="J619" i="12"/>
  <c r="J618" i="12"/>
  <c r="J617" i="12"/>
  <c r="J616" i="12"/>
  <c r="J615" i="12"/>
  <c r="J614" i="12"/>
  <c r="J613" i="12"/>
  <c r="J612" i="12"/>
  <c r="J611" i="12"/>
  <c r="J610" i="12"/>
  <c r="J609" i="12"/>
  <c r="J608" i="12"/>
  <c r="J607" i="12"/>
  <c r="J606" i="12"/>
  <c r="J605" i="12"/>
  <c r="J604" i="12"/>
  <c r="J603" i="12"/>
  <c r="J602" i="12"/>
  <c r="J601" i="12"/>
  <c r="J600" i="12"/>
  <c r="J599" i="12"/>
  <c r="J598" i="12"/>
  <c r="J597" i="12"/>
  <c r="J596" i="12"/>
  <c r="J595" i="12"/>
  <c r="J594" i="12"/>
  <c r="J593" i="12"/>
  <c r="J592" i="12"/>
  <c r="J591" i="12"/>
  <c r="J590" i="12"/>
  <c r="J589" i="12"/>
  <c r="J588" i="12"/>
  <c r="J587" i="12"/>
  <c r="J586" i="12"/>
  <c r="J585" i="12"/>
  <c r="J584" i="12"/>
  <c r="J583" i="12"/>
  <c r="J582" i="12"/>
  <c r="J581" i="12"/>
  <c r="J580" i="12"/>
  <c r="J579" i="12"/>
  <c r="J578" i="12"/>
  <c r="J577" i="12"/>
  <c r="J576" i="12"/>
  <c r="J575" i="12"/>
  <c r="J574" i="12"/>
  <c r="J573" i="12"/>
  <c r="J572" i="12"/>
  <c r="J571" i="12"/>
  <c r="J570" i="12"/>
  <c r="J569" i="12"/>
  <c r="J568" i="12"/>
  <c r="J567" i="12"/>
  <c r="J566" i="12"/>
  <c r="J565" i="12"/>
  <c r="J564" i="12"/>
  <c r="J563" i="12"/>
  <c r="J562" i="12"/>
  <c r="J561" i="12"/>
  <c r="J560" i="12"/>
  <c r="J559" i="12"/>
  <c r="J558" i="12"/>
  <c r="J557" i="12"/>
  <c r="J556" i="12"/>
  <c r="J555" i="12"/>
  <c r="J554" i="12"/>
  <c r="J553" i="12"/>
  <c r="J552" i="12"/>
  <c r="J551" i="12"/>
  <c r="J550" i="12"/>
  <c r="J549" i="12"/>
  <c r="J548" i="12"/>
  <c r="J547" i="12"/>
  <c r="J546" i="12"/>
  <c r="J545" i="12"/>
  <c r="J544" i="12"/>
  <c r="J543" i="12"/>
  <c r="J542" i="12"/>
  <c r="J541" i="12"/>
  <c r="J540" i="12"/>
  <c r="J539" i="12"/>
  <c r="J538" i="12"/>
  <c r="J537" i="12"/>
  <c r="J536" i="12"/>
  <c r="J535" i="12"/>
  <c r="J534" i="12"/>
  <c r="J533" i="12"/>
  <c r="J532" i="12"/>
  <c r="J531" i="12"/>
  <c r="J530" i="12"/>
  <c r="J529" i="12"/>
  <c r="J528" i="12"/>
  <c r="J527" i="12"/>
  <c r="J526" i="12"/>
  <c r="J525" i="12"/>
  <c r="J524" i="12"/>
  <c r="J523" i="12"/>
  <c r="J522" i="12"/>
  <c r="J521" i="12"/>
  <c r="J520" i="12"/>
  <c r="J519" i="12"/>
  <c r="J518" i="12"/>
  <c r="J517" i="12"/>
  <c r="J516" i="12"/>
  <c r="J515" i="12"/>
  <c r="J514" i="12"/>
  <c r="J513" i="12"/>
  <c r="J512" i="12"/>
  <c r="J511" i="12"/>
  <c r="J510" i="12"/>
  <c r="J509" i="12"/>
  <c r="J508" i="12"/>
  <c r="J507" i="12"/>
  <c r="J506" i="12"/>
  <c r="J505" i="12"/>
  <c r="J504" i="12"/>
  <c r="J503" i="12"/>
  <c r="J502" i="12"/>
  <c r="J501" i="12"/>
  <c r="J500" i="12"/>
  <c r="J499" i="12"/>
  <c r="J498" i="12"/>
  <c r="J497" i="12"/>
  <c r="J496" i="12"/>
  <c r="J495" i="12"/>
  <c r="J494" i="12"/>
  <c r="J493" i="12"/>
  <c r="J492" i="12"/>
  <c r="J491" i="12"/>
  <c r="J490" i="12"/>
  <c r="J489" i="12"/>
  <c r="J488" i="12"/>
  <c r="J487" i="12"/>
  <c r="J486" i="12"/>
  <c r="J485" i="12"/>
  <c r="J484" i="12"/>
  <c r="J483" i="12"/>
  <c r="J482" i="12"/>
  <c r="J481" i="12"/>
  <c r="J480" i="12"/>
  <c r="J479" i="12"/>
  <c r="J478" i="12"/>
  <c r="J477" i="12"/>
  <c r="J476" i="12"/>
  <c r="J475" i="12"/>
  <c r="J474" i="12"/>
  <c r="J473" i="12"/>
  <c r="J472" i="12"/>
  <c r="J471" i="12"/>
  <c r="J470" i="12"/>
  <c r="J469" i="12"/>
  <c r="J468" i="12"/>
  <c r="J467" i="12"/>
  <c r="J466" i="12"/>
  <c r="J465" i="12"/>
  <c r="J464" i="12"/>
  <c r="J463" i="12"/>
  <c r="J462" i="12"/>
  <c r="J461" i="12"/>
  <c r="J460" i="12"/>
  <c r="J459" i="12"/>
  <c r="J458" i="12"/>
  <c r="J457" i="12"/>
  <c r="J456" i="12"/>
  <c r="J455" i="12"/>
  <c r="J454" i="12"/>
  <c r="J453" i="12"/>
  <c r="J452" i="12"/>
  <c r="J451" i="12"/>
  <c r="J450" i="12"/>
  <c r="J449" i="12"/>
  <c r="J448" i="12"/>
  <c r="J447" i="12"/>
  <c r="J446" i="12"/>
  <c r="J445" i="12"/>
  <c r="J444" i="12"/>
  <c r="J443" i="12"/>
  <c r="J442" i="12"/>
  <c r="J441" i="12"/>
  <c r="J440" i="12"/>
  <c r="J439" i="12"/>
  <c r="J438" i="12"/>
  <c r="J437" i="12"/>
  <c r="J436" i="12"/>
  <c r="J435" i="12"/>
  <c r="J434" i="12"/>
  <c r="J433" i="12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K22" i="12" s="1"/>
  <c r="K21" i="12"/>
  <c r="J21" i="12"/>
  <c r="H21" i="12"/>
  <c r="I21" i="12" s="1"/>
  <c r="L21" i="12" s="1"/>
  <c r="T378" i="12"/>
  <c r="U378" i="12" s="1"/>
  <c r="K23" i="12" l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K103" i="12" s="1"/>
  <c r="K104" i="12" s="1"/>
  <c r="K105" i="12" s="1"/>
  <c r="K106" i="12" s="1"/>
  <c r="K107" i="12" s="1"/>
  <c r="K108" i="12" s="1"/>
  <c r="K109" i="12" s="1"/>
  <c r="K110" i="12" s="1"/>
  <c r="K111" i="12" s="1"/>
  <c r="K112" i="12" s="1"/>
  <c r="K113" i="12" s="1"/>
  <c r="K114" i="12" s="1"/>
  <c r="K115" i="12" s="1"/>
  <c r="K116" i="12" s="1"/>
  <c r="K117" i="12" s="1"/>
  <c r="K118" i="12" s="1"/>
  <c r="K119" i="12" s="1"/>
  <c r="K120" i="12" s="1"/>
  <c r="K121" i="12" s="1"/>
  <c r="K122" i="12" s="1"/>
  <c r="K123" i="12" s="1"/>
  <c r="K124" i="12" s="1"/>
  <c r="K125" i="12" s="1"/>
  <c r="K126" i="12" s="1"/>
  <c r="K127" i="12" s="1"/>
  <c r="K128" i="12" s="1"/>
  <c r="K129" i="12" s="1"/>
  <c r="K130" i="12" s="1"/>
  <c r="K131" i="12" s="1"/>
  <c r="K132" i="12" s="1"/>
  <c r="K133" i="12" s="1"/>
  <c r="K134" i="12" s="1"/>
  <c r="K135" i="12" s="1"/>
  <c r="K136" i="12" s="1"/>
  <c r="K137" i="12" s="1"/>
  <c r="K138" i="12" s="1"/>
  <c r="K139" i="12" s="1"/>
  <c r="K140" i="12" s="1"/>
  <c r="K141" i="12" s="1"/>
  <c r="K142" i="12" s="1"/>
  <c r="K143" i="12" s="1"/>
  <c r="K144" i="12" s="1"/>
  <c r="K145" i="12" s="1"/>
  <c r="K146" i="12" s="1"/>
  <c r="K147" i="12" s="1"/>
  <c r="K148" i="12" s="1"/>
  <c r="K149" i="12" s="1"/>
  <c r="K150" i="12" s="1"/>
  <c r="K151" i="12" s="1"/>
  <c r="K152" i="12" s="1"/>
  <c r="K153" i="12" s="1"/>
  <c r="K154" i="12" s="1"/>
  <c r="K155" i="12" s="1"/>
  <c r="K156" i="12" s="1"/>
  <c r="K157" i="12" s="1"/>
  <c r="K158" i="12" s="1"/>
  <c r="K159" i="12" s="1"/>
  <c r="K160" i="12" s="1"/>
  <c r="K161" i="12" s="1"/>
  <c r="K162" i="12" s="1"/>
  <c r="K163" i="12" s="1"/>
  <c r="K164" i="12" s="1"/>
  <c r="K165" i="12" s="1"/>
  <c r="K166" i="12" s="1"/>
  <c r="K167" i="12" s="1"/>
  <c r="K168" i="12" s="1"/>
  <c r="K169" i="12" s="1"/>
  <c r="K170" i="12" s="1"/>
  <c r="K171" i="12" s="1"/>
  <c r="K172" i="12" s="1"/>
  <c r="K173" i="12" s="1"/>
  <c r="K174" i="12" s="1"/>
  <c r="K175" i="12" s="1"/>
  <c r="K176" i="12" s="1"/>
  <c r="K177" i="12" s="1"/>
  <c r="K178" i="12" s="1"/>
  <c r="K179" i="12" s="1"/>
  <c r="K180" i="12" s="1"/>
  <c r="K181" i="12" s="1"/>
  <c r="K182" i="12" s="1"/>
  <c r="K183" i="12" s="1"/>
  <c r="K184" i="12" s="1"/>
  <c r="K185" i="12" s="1"/>
  <c r="K186" i="12" s="1"/>
  <c r="K187" i="12" s="1"/>
  <c r="K188" i="12" s="1"/>
  <c r="K189" i="12" s="1"/>
  <c r="K190" i="12" s="1"/>
  <c r="K191" i="12" s="1"/>
  <c r="K192" i="12" s="1"/>
  <c r="K193" i="12" s="1"/>
  <c r="K194" i="12" s="1"/>
  <c r="K195" i="12" s="1"/>
  <c r="K196" i="12" s="1"/>
  <c r="K197" i="12" s="1"/>
  <c r="K198" i="12" s="1"/>
  <c r="K199" i="12" s="1"/>
  <c r="K200" i="12" s="1"/>
  <c r="K201" i="12" s="1"/>
  <c r="K202" i="12" s="1"/>
  <c r="K203" i="12" s="1"/>
  <c r="K204" i="12" s="1"/>
  <c r="K205" i="12" s="1"/>
  <c r="K206" i="12" s="1"/>
  <c r="K207" i="12" s="1"/>
  <c r="K208" i="12" s="1"/>
  <c r="K209" i="12" s="1"/>
  <c r="K210" i="12" s="1"/>
  <c r="K211" i="12" s="1"/>
  <c r="K212" i="12" s="1"/>
  <c r="K213" i="12" s="1"/>
  <c r="K214" i="12" s="1"/>
  <c r="K215" i="12" s="1"/>
  <c r="K216" i="12" s="1"/>
  <c r="K217" i="12" s="1"/>
  <c r="K218" i="12" s="1"/>
  <c r="K219" i="12" s="1"/>
  <c r="K220" i="12" s="1"/>
  <c r="K221" i="12" s="1"/>
  <c r="K222" i="12" s="1"/>
  <c r="K223" i="12" s="1"/>
  <c r="K224" i="12" s="1"/>
  <c r="K225" i="12" s="1"/>
  <c r="K226" i="12" s="1"/>
  <c r="K227" i="12" s="1"/>
  <c r="K228" i="12" s="1"/>
  <c r="K229" i="12" s="1"/>
  <c r="K230" i="12" s="1"/>
  <c r="K231" i="12" s="1"/>
  <c r="K232" i="12" s="1"/>
  <c r="K233" i="12" s="1"/>
  <c r="K234" i="12" s="1"/>
  <c r="K235" i="12" s="1"/>
  <c r="K236" i="12" s="1"/>
  <c r="K237" i="12" s="1"/>
  <c r="K238" i="12" s="1"/>
  <c r="K239" i="12" s="1"/>
  <c r="K240" i="12" s="1"/>
  <c r="K241" i="12" s="1"/>
  <c r="K242" i="12" s="1"/>
  <c r="K243" i="12" s="1"/>
  <c r="K244" i="12" s="1"/>
  <c r="K245" i="12" s="1"/>
  <c r="K246" i="12" s="1"/>
  <c r="K247" i="12" s="1"/>
  <c r="K248" i="12" s="1"/>
  <c r="K249" i="12" s="1"/>
  <c r="K250" i="12" s="1"/>
  <c r="K251" i="12" s="1"/>
  <c r="K252" i="12" s="1"/>
  <c r="K253" i="12" s="1"/>
  <c r="K254" i="12" s="1"/>
  <c r="K255" i="12" s="1"/>
  <c r="K256" i="12" s="1"/>
  <c r="K257" i="12" s="1"/>
  <c r="K258" i="12" s="1"/>
  <c r="K259" i="12" s="1"/>
  <c r="K260" i="12" s="1"/>
  <c r="K261" i="12" s="1"/>
  <c r="K262" i="12" s="1"/>
  <c r="K263" i="12" s="1"/>
  <c r="K264" i="12" s="1"/>
  <c r="K265" i="12" s="1"/>
  <c r="K266" i="12" s="1"/>
  <c r="K267" i="12" s="1"/>
  <c r="K268" i="12" s="1"/>
  <c r="K269" i="12" s="1"/>
  <c r="K270" i="12" s="1"/>
  <c r="K271" i="12" s="1"/>
  <c r="K272" i="12" s="1"/>
  <c r="K273" i="12" s="1"/>
  <c r="K274" i="12" s="1"/>
  <c r="K275" i="12" s="1"/>
  <c r="K276" i="12" s="1"/>
  <c r="K277" i="12" s="1"/>
  <c r="K278" i="12" s="1"/>
  <c r="K279" i="12" s="1"/>
  <c r="K280" i="12" s="1"/>
  <c r="K281" i="12" s="1"/>
  <c r="K282" i="12" s="1"/>
  <c r="K283" i="12" s="1"/>
  <c r="K284" i="12" s="1"/>
  <c r="K285" i="12" s="1"/>
  <c r="K286" i="12" s="1"/>
  <c r="K287" i="12" s="1"/>
  <c r="K288" i="12" s="1"/>
  <c r="K289" i="12" s="1"/>
  <c r="K290" i="12" s="1"/>
  <c r="K291" i="12" s="1"/>
  <c r="K292" i="12" s="1"/>
  <c r="K293" i="12" s="1"/>
  <c r="K294" i="12" s="1"/>
  <c r="K295" i="12" s="1"/>
  <c r="K296" i="12" s="1"/>
  <c r="K297" i="12" s="1"/>
  <c r="K298" i="12" s="1"/>
  <c r="K299" i="12" s="1"/>
  <c r="K300" i="12" s="1"/>
  <c r="K301" i="12" s="1"/>
  <c r="K302" i="12" s="1"/>
  <c r="K303" i="12" s="1"/>
  <c r="K304" i="12" s="1"/>
  <c r="K305" i="12" s="1"/>
  <c r="K306" i="12" s="1"/>
  <c r="K307" i="12" s="1"/>
  <c r="K308" i="12" s="1"/>
  <c r="K309" i="12" s="1"/>
  <c r="K310" i="12" s="1"/>
  <c r="K311" i="12" s="1"/>
  <c r="K312" i="12" s="1"/>
  <c r="K313" i="12" s="1"/>
  <c r="K314" i="12" s="1"/>
  <c r="K315" i="12" s="1"/>
  <c r="K316" i="12" s="1"/>
  <c r="K317" i="12" s="1"/>
  <c r="K318" i="12" s="1"/>
  <c r="K319" i="12" s="1"/>
  <c r="K320" i="12" s="1"/>
  <c r="K321" i="12" s="1"/>
  <c r="K322" i="12" s="1"/>
  <c r="K323" i="12" s="1"/>
  <c r="K324" i="12" s="1"/>
  <c r="K325" i="12" s="1"/>
  <c r="K326" i="12" s="1"/>
  <c r="K327" i="12" s="1"/>
  <c r="K328" i="12" s="1"/>
  <c r="K329" i="12" s="1"/>
  <c r="K330" i="12" s="1"/>
  <c r="K331" i="12" s="1"/>
  <c r="K332" i="12" s="1"/>
  <c r="K333" i="12" s="1"/>
  <c r="K334" i="12" s="1"/>
  <c r="K335" i="12" s="1"/>
  <c r="K336" i="12" s="1"/>
  <c r="K337" i="12" s="1"/>
  <c r="K338" i="12" s="1"/>
  <c r="K339" i="12" s="1"/>
  <c r="K340" i="12" s="1"/>
  <c r="K341" i="12" s="1"/>
  <c r="K342" i="12" s="1"/>
  <c r="K343" i="12" s="1"/>
  <c r="K344" i="12" s="1"/>
  <c r="K345" i="12" s="1"/>
  <c r="K346" i="12" s="1"/>
  <c r="K347" i="12" s="1"/>
  <c r="K348" i="12" s="1"/>
  <c r="K349" i="12" s="1"/>
  <c r="K350" i="12" s="1"/>
  <c r="K351" i="12" s="1"/>
  <c r="K352" i="12" s="1"/>
  <c r="K353" i="12" s="1"/>
  <c r="K354" i="12" s="1"/>
  <c r="K355" i="12" s="1"/>
  <c r="K356" i="12" s="1"/>
  <c r="K357" i="12" s="1"/>
  <c r="K358" i="12" s="1"/>
  <c r="K359" i="12" s="1"/>
  <c r="K360" i="12" s="1"/>
  <c r="K361" i="12" s="1"/>
  <c r="K362" i="12" s="1"/>
  <c r="K363" i="12" s="1"/>
  <c r="K364" i="12" s="1"/>
  <c r="K365" i="12" s="1"/>
  <c r="K366" i="12" s="1"/>
  <c r="K367" i="12" s="1"/>
  <c r="K368" i="12" s="1"/>
  <c r="K369" i="12" s="1"/>
  <c r="K370" i="12" s="1"/>
  <c r="K371" i="12" s="1"/>
  <c r="K372" i="12" s="1"/>
  <c r="K373" i="12" s="1"/>
  <c r="K374" i="12" s="1"/>
  <c r="K375" i="12" s="1"/>
  <c r="K376" i="12" s="1"/>
  <c r="K377" i="12" s="1"/>
  <c r="K378" i="12" s="1"/>
  <c r="K379" i="12" s="1"/>
  <c r="K380" i="12" s="1"/>
  <c r="K381" i="12" s="1"/>
  <c r="K382" i="12" s="1"/>
  <c r="K383" i="12" s="1"/>
  <c r="K384" i="12" s="1"/>
  <c r="K385" i="12" s="1"/>
  <c r="K386" i="12" s="1"/>
  <c r="K387" i="12" s="1"/>
  <c r="K388" i="12" s="1"/>
  <c r="K389" i="12" s="1"/>
  <c r="K390" i="12" s="1"/>
  <c r="K391" i="12" s="1"/>
  <c r="K392" i="12" s="1"/>
  <c r="K393" i="12" s="1"/>
  <c r="K394" i="12" s="1"/>
  <c r="K395" i="12" s="1"/>
  <c r="K396" i="12" s="1"/>
  <c r="K397" i="12" s="1"/>
  <c r="K398" i="12" s="1"/>
  <c r="K399" i="12" s="1"/>
  <c r="K400" i="12" s="1"/>
  <c r="K401" i="12" s="1"/>
  <c r="K402" i="12" s="1"/>
  <c r="K403" i="12" s="1"/>
  <c r="K404" i="12" s="1"/>
  <c r="K405" i="12" s="1"/>
  <c r="K406" i="12" s="1"/>
  <c r="K407" i="12" s="1"/>
  <c r="K408" i="12" s="1"/>
  <c r="K409" i="12" s="1"/>
  <c r="K410" i="12" s="1"/>
  <c r="K411" i="12" s="1"/>
  <c r="K412" i="12" s="1"/>
  <c r="K413" i="12" s="1"/>
  <c r="K414" i="12" s="1"/>
  <c r="K415" i="12" s="1"/>
  <c r="K416" i="12" s="1"/>
  <c r="K417" i="12" s="1"/>
  <c r="K418" i="12" s="1"/>
  <c r="K419" i="12" s="1"/>
  <c r="K420" i="12" s="1"/>
  <c r="K421" i="12" s="1"/>
  <c r="K422" i="12" s="1"/>
  <c r="K423" i="12" s="1"/>
  <c r="K424" i="12" s="1"/>
  <c r="K425" i="12" s="1"/>
  <c r="K426" i="12" s="1"/>
  <c r="K427" i="12" s="1"/>
  <c r="K428" i="12" s="1"/>
  <c r="K429" i="12" s="1"/>
  <c r="K430" i="12" s="1"/>
  <c r="K431" i="12" s="1"/>
  <c r="K432" i="12" s="1"/>
  <c r="K433" i="12" s="1"/>
  <c r="K434" i="12" s="1"/>
  <c r="K435" i="12" s="1"/>
  <c r="K436" i="12" s="1"/>
  <c r="K437" i="12" s="1"/>
  <c r="K438" i="12" s="1"/>
  <c r="K439" i="12" s="1"/>
  <c r="K440" i="12" s="1"/>
  <c r="K441" i="12" s="1"/>
  <c r="K442" i="12" s="1"/>
  <c r="K443" i="12" s="1"/>
  <c r="K444" i="12" s="1"/>
  <c r="K445" i="12" s="1"/>
  <c r="K446" i="12" s="1"/>
  <c r="K447" i="12" s="1"/>
  <c r="K448" i="12" s="1"/>
  <c r="K449" i="12" s="1"/>
  <c r="K450" i="12" s="1"/>
  <c r="K451" i="12" s="1"/>
  <c r="K452" i="12" s="1"/>
  <c r="K453" i="12" s="1"/>
  <c r="K454" i="12" s="1"/>
  <c r="K455" i="12" s="1"/>
  <c r="K456" i="12" s="1"/>
  <c r="K457" i="12" s="1"/>
  <c r="K458" i="12" s="1"/>
  <c r="K459" i="12" s="1"/>
  <c r="K460" i="12" s="1"/>
  <c r="K461" i="12" s="1"/>
  <c r="K462" i="12" s="1"/>
  <c r="K463" i="12" s="1"/>
  <c r="K464" i="12" s="1"/>
  <c r="K465" i="12" s="1"/>
  <c r="K466" i="12" s="1"/>
  <c r="K467" i="12" s="1"/>
  <c r="K468" i="12" s="1"/>
  <c r="K469" i="12" s="1"/>
  <c r="K470" i="12" s="1"/>
  <c r="K471" i="12" s="1"/>
  <c r="K472" i="12" s="1"/>
  <c r="K473" i="12" s="1"/>
  <c r="K474" i="12" s="1"/>
  <c r="K475" i="12" s="1"/>
  <c r="K476" i="12" s="1"/>
  <c r="K477" i="12" s="1"/>
  <c r="K478" i="12" s="1"/>
  <c r="K479" i="12" s="1"/>
  <c r="K480" i="12" s="1"/>
  <c r="K481" i="12" s="1"/>
  <c r="K482" i="12" s="1"/>
  <c r="K483" i="12" s="1"/>
  <c r="K484" i="12" s="1"/>
  <c r="K485" i="12" s="1"/>
  <c r="K486" i="12" s="1"/>
  <c r="K487" i="12" s="1"/>
  <c r="K488" i="12" s="1"/>
  <c r="K489" i="12" s="1"/>
  <c r="K490" i="12" s="1"/>
  <c r="K491" i="12" s="1"/>
  <c r="K492" i="12" s="1"/>
  <c r="K493" i="12" s="1"/>
  <c r="K494" i="12" s="1"/>
  <c r="K495" i="12" s="1"/>
  <c r="K496" i="12" s="1"/>
  <c r="K497" i="12" s="1"/>
  <c r="K498" i="12" s="1"/>
  <c r="K499" i="12" s="1"/>
  <c r="K500" i="12" s="1"/>
  <c r="K501" i="12" s="1"/>
  <c r="K502" i="12" s="1"/>
  <c r="K503" i="12" s="1"/>
  <c r="K504" i="12" s="1"/>
  <c r="K505" i="12" s="1"/>
  <c r="K506" i="12" s="1"/>
  <c r="K507" i="12" s="1"/>
  <c r="K508" i="12" s="1"/>
  <c r="K509" i="12" s="1"/>
  <c r="K510" i="12" s="1"/>
  <c r="K511" i="12" s="1"/>
  <c r="K512" i="12" s="1"/>
  <c r="K513" i="12" s="1"/>
  <c r="K514" i="12" s="1"/>
  <c r="K515" i="12" s="1"/>
  <c r="K516" i="12" s="1"/>
  <c r="K517" i="12" s="1"/>
  <c r="K518" i="12" s="1"/>
  <c r="K519" i="12" s="1"/>
  <c r="K520" i="12" s="1"/>
  <c r="K521" i="12" s="1"/>
  <c r="K522" i="12" s="1"/>
  <c r="K523" i="12" s="1"/>
  <c r="K524" i="12" s="1"/>
  <c r="K525" i="12" s="1"/>
  <c r="K526" i="12" s="1"/>
  <c r="K527" i="12" s="1"/>
  <c r="K528" i="12" s="1"/>
  <c r="K529" i="12" s="1"/>
  <c r="K530" i="12" s="1"/>
  <c r="K531" i="12" s="1"/>
  <c r="K532" i="12" s="1"/>
  <c r="K533" i="12" s="1"/>
  <c r="K534" i="12" s="1"/>
  <c r="K535" i="12" s="1"/>
  <c r="K536" i="12" s="1"/>
  <c r="K537" i="12" s="1"/>
  <c r="K538" i="12" s="1"/>
  <c r="K539" i="12" s="1"/>
  <c r="K540" i="12" s="1"/>
  <c r="K541" i="12" s="1"/>
  <c r="K542" i="12" s="1"/>
  <c r="K543" i="12" s="1"/>
  <c r="K544" i="12" s="1"/>
  <c r="K545" i="12" s="1"/>
  <c r="K546" i="12" s="1"/>
  <c r="K547" i="12" s="1"/>
  <c r="K548" i="12" s="1"/>
  <c r="K549" i="12" s="1"/>
  <c r="K550" i="12" s="1"/>
  <c r="K551" i="12" s="1"/>
  <c r="K552" i="12" s="1"/>
  <c r="K553" i="12" s="1"/>
  <c r="K554" i="12" s="1"/>
  <c r="K555" i="12" s="1"/>
  <c r="K556" i="12" s="1"/>
  <c r="K557" i="12" s="1"/>
  <c r="K558" i="12" s="1"/>
  <c r="K559" i="12" s="1"/>
  <c r="K560" i="12" s="1"/>
  <c r="K561" i="12" s="1"/>
  <c r="K562" i="12" s="1"/>
  <c r="K563" i="12" s="1"/>
  <c r="K564" i="12" s="1"/>
  <c r="K565" i="12" s="1"/>
  <c r="K566" i="12" s="1"/>
  <c r="K567" i="12" s="1"/>
  <c r="K568" i="12" s="1"/>
  <c r="K569" i="12" s="1"/>
  <c r="K570" i="12" s="1"/>
  <c r="K571" i="12" s="1"/>
  <c r="K572" i="12" s="1"/>
  <c r="K573" i="12" s="1"/>
  <c r="K574" i="12" s="1"/>
  <c r="K575" i="12" s="1"/>
  <c r="K576" i="12" s="1"/>
  <c r="K577" i="12" s="1"/>
  <c r="K578" i="12" s="1"/>
  <c r="K579" i="12" s="1"/>
  <c r="K580" i="12" s="1"/>
  <c r="K581" i="12" s="1"/>
  <c r="K582" i="12" s="1"/>
  <c r="K583" i="12" s="1"/>
  <c r="K584" i="12" s="1"/>
  <c r="K585" i="12" s="1"/>
  <c r="K586" i="12" s="1"/>
  <c r="K587" i="12" s="1"/>
  <c r="K588" i="12" s="1"/>
  <c r="K589" i="12" s="1"/>
  <c r="K590" i="12" s="1"/>
  <c r="K591" i="12" s="1"/>
  <c r="K592" i="12" s="1"/>
  <c r="K593" i="12" s="1"/>
  <c r="K594" i="12" s="1"/>
  <c r="K595" i="12" s="1"/>
  <c r="K596" i="12" s="1"/>
  <c r="K597" i="12" s="1"/>
  <c r="K598" i="12" s="1"/>
  <c r="K599" i="12" s="1"/>
  <c r="K600" i="12" s="1"/>
  <c r="K601" i="12" s="1"/>
  <c r="K602" i="12" s="1"/>
  <c r="K603" i="12" s="1"/>
  <c r="K604" i="12" s="1"/>
  <c r="K605" i="12" s="1"/>
  <c r="K606" i="12" s="1"/>
  <c r="K607" i="12" s="1"/>
  <c r="K608" i="12" s="1"/>
  <c r="K609" i="12" s="1"/>
  <c r="K610" i="12" s="1"/>
  <c r="K611" i="12" s="1"/>
  <c r="K612" i="12" s="1"/>
  <c r="K613" i="12" s="1"/>
  <c r="K614" i="12" s="1"/>
  <c r="K615" i="12" s="1"/>
  <c r="K616" i="12" s="1"/>
  <c r="K617" i="12" s="1"/>
  <c r="K618" i="12" s="1"/>
  <c r="K619" i="12" s="1"/>
  <c r="K620" i="12" s="1"/>
  <c r="K621" i="12" s="1"/>
  <c r="K622" i="12" s="1"/>
  <c r="K623" i="12" s="1"/>
  <c r="K624" i="12" s="1"/>
  <c r="K625" i="12" s="1"/>
  <c r="K626" i="12" s="1"/>
  <c r="K627" i="12" s="1"/>
  <c r="K628" i="12" s="1"/>
  <c r="K629" i="12" s="1"/>
  <c r="K630" i="12" s="1"/>
  <c r="K631" i="12" s="1"/>
  <c r="K632" i="12" s="1"/>
  <c r="K633" i="12" s="1"/>
  <c r="K634" i="12" s="1"/>
  <c r="K635" i="12" s="1"/>
  <c r="K636" i="12" s="1"/>
  <c r="K637" i="12" s="1"/>
  <c r="K638" i="12" s="1"/>
  <c r="K639" i="12" s="1"/>
  <c r="K640" i="12" s="1"/>
  <c r="K641" i="12" s="1"/>
  <c r="K642" i="12" s="1"/>
  <c r="K643" i="12" s="1"/>
  <c r="K644" i="12" s="1"/>
  <c r="K645" i="12" s="1"/>
  <c r="K646" i="12" s="1"/>
  <c r="K647" i="12" s="1"/>
  <c r="K648" i="12" s="1"/>
  <c r="K649" i="12" s="1"/>
  <c r="K650" i="12" s="1"/>
  <c r="K651" i="12" s="1"/>
  <c r="K652" i="12" s="1"/>
  <c r="K653" i="12" s="1"/>
  <c r="K654" i="12" s="1"/>
  <c r="K655" i="12" s="1"/>
  <c r="K656" i="12" s="1"/>
  <c r="K657" i="12" s="1"/>
  <c r="K658" i="12" s="1"/>
  <c r="K659" i="12" s="1"/>
  <c r="K660" i="12" s="1"/>
  <c r="K661" i="12" s="1"/>
  <c r="K662" i="12" s="1"/>
  <c r="K663" i="12" s="1"/>
  <c r="K664" i="12" s="1"/>
  <c r="K665" i="12" s="1"/>
  <c r="K666" i="12" s="1"/>
  <c r="K667" i="12" s="1"/>
  <c r="K668" i="12" s="1"/>
  <c r="K669" i="12" s="1"/>
  <c r="K670" i="12" s="1"/>
  <c r="K671" i="12" s="1"/>
  <c r="K672" i="12" s="1"/>
  <c r="K673" i="12" s="1"/>
  <c r="K674" i="12" s="1"/>
  <c r="K675" i="12" s="1"/>
  <c r="K676" i="12" s="1"/>
  <c r="K677" i="12" s="1"/>
  <c r="K678" i="12" s="1"/>
  <c r="K679" i="12" s="1"/>
  <c r="K680" i="12" s="1"/>
  <c r="K681" i="12" s="1"/>
  <c r="K682" i="12" s="1"/>
  <c r="K683" i="12" s="1"/>
  <c r="K684" i="12" s="1"/>
  <c r="K685" i="12" s="1"/>
  <c r="K686" i="12" s="1"/>
  <c r="K687" i="12" s="1"/>
  <c r="K688" i="12" s="1"/>
  <c r="K689" i="12" s="1"/>
  <c r="K690" i="12" s="1"/>
  <c r="K691" i="12" s="1"/>
  <c r="K692" i="12" s="1"/>
  <c r="K693" i="12" s="1"/>
  <c r="K694" i="12" s="1"/>
  <c r="K695" i="12" s="1"/>
  <c r="K696" i="12" s="1"/>
  <c r="K697" i="12" s="1"/>
  <c r="K698" i="12" s="1"/>
  <c r="K699" i="12" s="1"/>
  <c r="K700" i="12" s="1"/>
  <c r="K701" i="12" s="1"/>
  <c r="K702" i="12" s="1"/>
  <c r="K703" i="12" s="1"/>
  <c r="K704" i="12" s="1"/>
  <c r="K705" i="12" s="1"/>
  <c r="K706" i="12" s="1"/>
  <c r="K707" i="12" s="1"/>
  <c r="K708" i="12" s="1"/>
  <c r="K709" i="12" s="1"/>
  <c r="K710" i="12" s="1"/>
  <c r="K711" i="12" s="1"/>
  <c r="K712" i="12" s="1"/>
  <c r="K713" i="12" s="1"/>
  <c r="K714" i="12" s="1"/>
  <c r="K715" i="12" s="1"/>
  <c r="K716" i="12" s="1"/>
  <c r="K717" i="12" s="1"/>
  <c r="K718" i="12" s="1"/>
  <c r="K719" i="12" s="1"/>
  <c r="K720" i="12" s="1"/>
  <c r="K721" i="12" s="1"/>
  <c r="K722" i="12" s="1"/>
  <c r="K723" i="12" s="1"/>
  <c r="K724" i="12" s="1"/>
  <c r="K725" i="12" s="1"/>
  <c r="K726" i="12" s="1"/>
  <c r="K727" i="12" s="1"/>
  <c r="K728" i="12" s="1"/>
  <c r="K729" i="12" s="1"/>
  <c r="K730" i="12" s="1"/>
  <c r="K731" i="12" s="1"/>
  <c r="K732" i="12" s="1"/>
  <c r="K733" i="12" s="1"/>
  <c r="K734" i="12" s="1"/>
  <c r="K735" i="12" s="1"/>
  <c r="K736" i="12" s="1"/>
  <c r="K737" i="12" s="1"/>
  <c r="K738" i="12" s="1"/>
  <c r="K739" i="12" s="1"/>
  <c r="K740" i="12" s="1"/>
  <c r="K741" i="12" s="1"/>
  <c r="K742" i="12" s="1"/>
  <c r="K743" i="12" s="1"/>
  <c r="K744" i="12" s="1"/>
  <c r="K745" i="12" s="1"/>
  <c r="K746" i="12" s="1"/>
  <c r="K747" i="12" s="1"/>
  <c r="K748" i="12" s="1"/>
  <c r="K749" i="12" s="1"/>
  <c r="K750" i="12" s="1"/>
  <c r="K751" i="12" s="1"/>
  <c r="K752" i="12" s="1"/>
  <c r="K753" i="12" s="1"/>
  <c r="K754" i="12" s="1"/>
  <c r="K755" i="12" s="1"/>
  <c r="K756" i="12" s="1"/>
  <c r="K757" i="12" s="1"/>
  <c r="K758" i="12" s="1"/>
  <c r="K759" i="12" s="1"/>
  <c r="K760" i="12" s="1"/>
  <c r="K761" i="12" s="1"/>
  <c r="K762" i="12" s="1"/>
  <c r="K763" i="12" s="1"/>
  <c r="K764" i="12" s="1"/>
  <c r="K765" i="12" s="1"/>
  <c r="K766" i="12" s="1"/>
  <c r="K767" i="12" s="1"/>
  <c r="K768" i="12" s="1"/>
  <c r="K769" i="12" s="1"/>
  <c r="K770" i="12" s="1"/>
  <c r="K771" i="12" s="1"/>
  <c r="K772" i="12" s="1"/>
  <c r="K773" i="12" s="1"/>
  <c r="K774" i="12" s="1"/>
  <c r="K775" i="12" s="1"/>
  <c r="K776" i="12" s="1"/>
  <c r="K777" i="12" s="1"/>
  <c r="K778" i="12" s="1"/>
  <c r="K779" i="12" s="1"/>
  <c r="K780" i="12" s="1"/>
  <c r="K781" i="12" s="1"/>
  <c r="K782" i="12" s="1"/>
  <c r="K783" i="12" s="1"/>
  <c r="K784" i="12" s="1"/>
  <c r="K785" i="12" s="1"/>
  <c r="K786" i="12" s="1"/>
  <c r="K787" i="12" s="1"/>
  <c r="K788" i="12" s="1"/>
  <c r="K789" i="12" s="1"/>
  <c r="K790" i="12" s="1"/>
  <c r="K791" i="12" s="1"/>
  <c r="K792" i="12" s="1"/>
  <c r="K793" i="12" s="1"/>
  <c r="K794" i="12" s="1"/>
  <c r="K795" i="12" s="1"/>
  <c r="K796" i="12" s="1"/>
  <c r="K797" i="12" s="1"/>
  <c r="K798" i="12" s="1"/>
  <c r="K799" i="12" s="1"/>
  <c r="K800" i="12" s="1"/>
  <c r="K801" i="12" s="1"/>
  <c r="K802" i="12" s="1"/>
  <c r="K803" i="12" s="1"/>
  <c r="K804" i="12" s="1"/>
  <c r="K805" i="12" s="1"/>
  <c r="K806" i="12" s="1"/>
  <c r="K807" i="12" s="1"/>
  <c r="K808" i="12" s="1"/>
  <c r="K809" i="12" s="1"/>
  <c r="K810" i="12" s="1"/>
  <c r="K811" i="12" s="1"/>
  <c r="K812" i="12" s="1"/>
  <c r="K813" i="12" s="1"/>
  <c r="K814" i="12" s="1"/>
  <c r="K815" i="12" s="1"/>
  <c r="K816" i="12" s="1"/>
  <c r="K817" i="12" s="1"/>
  <c r="K818" i="12" s="1"/>
  <c r="K819" i="12" s="1"/>
  <c r="K820" i="12" s="1"/>
  <c r="K821" i="12" s="1"/>
  <c r="K822" i="12" s="1"/>
  <c r="K823" i="12" s="1"/>
  <c r="K824" i="12" s="1"/>
  <c r="K825" i="12" s="1"/>
  <c r="K826" i="12" s="1"/>
  <c r="K827" i="12" s="1"/>
  <c r="K828" i="12" s="1"/>
  <c r="K829" i="12" s="1"/>
  <c r="K830" i="12" s="1"/>
  <c r="K831" i="12" s="1"/>
  <c r="K832" i="12" s="1"/>
  <c r="K833" i="12" s="1"/>
  <c r="K834" i="12" s="1"/>
  <c r="K835" i="12" s="1"/>
  <c r="K836" i="12" s="1"/>
  <c r="K837" i="12" s="1"/>
  <c r="K838" i="12" s="1"/>
  <c r="K839" i="12" s="1"/>
  <c r="K840" i="12" s="1"/>
  <c r="K841" i="12" s="1"/>
  <c r="K842" i="12" s="1"/>
  <c r="K843" i="12" s="1"/>
  <c r="K844" i="12" s="1"/>
  <c r="K845" i="12" s="1"/>
  <c r="K846" i="12" s="1"/>
  <c r="K847" i="12" s="1"/>
  <c r="K848" i="12" s="1"/>
  <c r="K849" i="12" s="1"/>
  <c r="K850" i="12" s="1"/>
  <c r="K851" i="12" s="1"/>
  <c r="K852" i="12" s="1"/>
  <c r="K853" i="12" s="1"/>
  <c r="K854" i="12" s="1"/>
  <c r="K855" i="12" s="1"/>
  <c r="K856" i="12" s="1"/>
  <c r="K857" i="12" s="1"/>
  <c r="K858" i="12" s="1"/>
  <c r="K859" i="12" s="1"/>
  <c r="K860" i="12" s="1"/>
  <c r="K861" i="12" s="1"/>
  <c r="K862" i="12" s="1"/>
  <c r="K863" i="12" s="1"/>
  <c r="K864" i="12" s="1"/>
  <c r="K865" i="12" s="1"/>
  <c r="K866" i="12" s="1"/>
  <c r="K867" i="12" s="1"/>
  <c r="K868" i="12" s="1"/>
  <c r="K869" i="12" s="1"/>
  <c r="K870" i="12" s="1"/>
  <c r="K871" i="12" s="1"/>
  <c r="K872" i="12" s="1"/>
  <c r="K873" i="12" s="1"/>
  <c r="K874" i="12" s="1"/>
  <c r="K875" i="12" s="1"/>
  <c r="K876" i="12" s="1"/>
  <c r="K877" i="12" s="1"/>
  <c r="K878" i="12" s="1"/>
  <c r="K879" i="12" s="1"/>
  <c r="K880" i="12" s="1"/>
  <c r="K881" i="12" s="1"/>
  <c r="K882" i="12" s="1"/>
  <c r="K883" i="12" s="1"/>
  <c r="K884" i="12" s="1"/>
  <c r="K885" i="12" s="1"/>
  <c r="K886" i="12" s="1"/>
  <c r="K887" i="12" s="1"/>
  <c r="K888" i="12" s="1"/>
  <c r="K889" i="12" s="1"/>
  <c r="K890" i="12" s="1"/>
  <c r="K891" i="12" s="1"/>
  <c r="K892" i="12" s="1"/>
  <c r="K893" i="12" s="1"/>
  <c r="K894" i="12" s="1"/>
  <c r="K895" i="12" s="1"/>
  <c r="K896" i="12" s="1"/>
  <c r="K897" i="12" s="1"/>
  <c r="K898" i="12" s="1"/>
  <c r="K899" i="12" s="1"/>
  <c r="K900" i="12" s="1"/>
  <c r="K901" i="12" s="1"/>
  <c r="K902" i="12" s="1"/>
  <c r="K903" i="12" s="1"/>
  <c r="K904" i="12" s="1"/>
  <c r="K905" i="12" s="1"/>
  <c r="K906" i="12" s="1"/>
  <c r="K907" i="12" s="1"/>
  <c r="K908" i="12" s="1"/>
  <c r="K909" i="12" s="1"/>
  <c r="K910" i="12" s="1"/>
  <c r="K911" i="12" s="1"/>
  <c r="K912" i="12" s="1"/>
  <c r="K913" i="12" s="1"/>
  <c r="K914" i="12" s="1"/>
  <c r="K915" i="12" s="1"/>
  <c r="K916" i="12" s="1"/>
  <c r="K917" i="12" s="1"/>
  <c r="K918" i="12" s="1"/>
  <c r="K919" i="12" s="1"/>
  <c r="K920" i="12" s="1"/>
  <c r="K921" i="12" s="1"/>
  <c r="K922" i="12" s="1"/>
  <c r="K923" i="12" s="1"/>
  <c r="K924" i="12" s="1"/>
  <c r="K925" i="12" s="1"/>
  <c r="K926" i="12" s="1"/>
  <c r="K927" i="12" s="1"/>
  <c r="K928" i="12" s="1"/>
  <c r="K929" i="12" s="1"/>
  <c r="K930" i="12" s="1"/>
  <c r="K931" i="12" s="1"/>
  <c r="K932" i="12" s="1"/>
  <c r="K933" i="12" s="1"/>
  <c r="K934" i="12" s="1"/>
  <c r="K935" i="12" s="1"/>
  <c r="K936" i="12" s="1"/>
  <c r="K937" i="12" s="1"/>
  <c r="K938" i="12" s="1"/>
  <c r="K939" i="12" s="1"/>
  <c r="K940" i="12" s="1"/>
  <c r="K941" i="12" s="1"/>
  <c r="K942" i="12" s="1"/>
  <c r="K943" i="12" s="1"/>
  <c r="K944" i="12" s="1"/>
  <c r="K945" i="12" s="1"/>
  <c r="K946" i="12" s="1"/>
  <c r="K947" i="12" s="1"/>
  <c r="K948" i="12" s="1"/>
  <c r="K949" i="12" s="1"/>
  <c r="K950" i="12" s="1"/>
  <c r="K951" i="12" s="1"/>
  <c r="K952" i="12" s="1"/>
  <c r="K953" i="12" s="1"/>
  <c r="K954" i="12" s="1"/>
  <c r="K955" i="12" s="1"/>
  <c r="K956" i="12" s="1"/>
  <c r="K957" i="12" s="1"/>
  <c r="K958" i="12" s="1"/>
  <c r="K959" i="12" s="1"/>
  <c r="K960" i="12" s="1"/>
  <c r="K961" i="12" s="1"/>
  <c r="K962" i="12" s="1"/>
  <c r="K963" i="12" s="1"/>
  <c r="K964" i="12" s="1"/>
  <c r="K965" i="12" s="1"/>
  <c r="K966" i="12" s="1"/>
  <c r="K967" i="12" s="1"/>
  <c r="K968" i="12" s="1"/>
  <c r="K969" i="12" s="1"/>
  <c r="K970" i="12" s="1"/>
  <c r="K971" i="12" s="1"/>
  <c r="K972" i="12" s="1"/>
  <c r="K973" i="12" s="1"/>
  <c r="K974" i="12" s="1"/>
  <c r="K975" i="12" s="1"/>
  <c r="K976" i="12" s="1"/>
  <c r="K977" i="12" s="1"/>
  <c r="K978" i="12" s="1"/>
  <c r="K979" i="12" s="1"/>
  <c r="K980" i="12" s="1"/>
  <c r="K981" i="12" s="1"/>
  <c r="K982" i="12" s="1"/>
  <c r="K983" i="12" s="1"/>
  <c r="K984" i="12" s="1"/>
  <c r="K985" i="12" s="1"/>
  <c r="K986" i="12" s="1"/>
  <c r="K987" i="12" s="1"/>
  <c r="K988" i="12" s="1"/>
  <c r="K989" i="12" s="1"/>
  <c r="K990" i="12" s="1"/>
  <c r="K991" i="12" s="1"/>
  <c r="K992" i="12" s="1"/>
  <c r="K993" i="12" s="1"/>
  <c r="K994" i="12" s="1"/>
  <c r="K995" i="12" s="1"/>
  <c r="K996" i="12" s="1"/>
  <c r="K997" i="12" s="1"/>
  <c r="K998" i="12" s="1"/>
  <c r="K999" i="12" s="1"/>
  <c r="K1000" i="12" s="1"/>
  <c r="K1001" i="12" s="1"/>
  <c r="K1002" i="12" s="1"/>
  <c r="K1003" i="12" s="1"/>
  <c r="K1004" i="12" s="1"/>
  <c r="K1005" i="12" s="1"/>
  <c r="K1006" i="12" s="1"/>
  <c r="K1007" i="12" s="1"/>
  <c r="K1008" i="12" s="1"/>
  <c r="K1009" i="12" s="1"/>
  <c r="K1010" i="12" s="1"/>
  <c r="K1011" i="12" s="1"/>
  <c r="K1012" i="12" s="1"/>
  <c r="K1013" i="12" s="1"/>
  <c r="K1014" i="12" s="1"/>
  <c r="K1015" i="12" s="1"/>
  <c r="K1016" i="12" s="1"/>
  <c r="K1017" i="12" s="1"/>
  <c r="K1018" i="12" s="1"/>
  <c r="K1019" i="12" s="1"/>
  <c r="K1020" i="12" s="1"/>
  <c r="K1021" i="12" s="1"/>
  <c r="K1022" i="12" s="1"/>
  <c r="K1023" i="12" s="1"/>
  <c r="K1024" i="12" s="1"/>
  <c r="K1025" i="12" s="1"/>
  <c r="K1026" i="12" s="1"/>
  <c r="K1027" i="12" s="1"/>
  <c r="K1028" i="12" s="1"/>
  <c r="K1029" i="12" s="1"/>
  <c r="K1030" i="12" s="1"/>
  <c r="K1031" i="12" s="1"/>
  <c r="K1032" i="12" s="1"/>
  <c r="K1033" i="12" s="1"/>
  <c r="K1034" i="12" s="1"/>
  <c r="K1035" i="12" s="1"/>
  <c r="K1036" i="12" s="1"/>
  <c r="K1037" i="12" s="1"/>
  <c r="K1038" i="12" s="1"/>
  <c r="K1039" i="12" s="1"/>
  <c r="K1040" i="12" s="1"/>
  <c r="K1041" i="12" s="1"/>
  <c r="K1042" i="12" s="1"/>
  <c r="K1043" i="12" s="1"/>
  <c r="K1044" i="12" s="1"/>
  <c r="K1045" i="12" s="1"/>
  <c r="K1046" i="12" s="1"/>
  <c r="K1047" i="12" s="1"/>
  <c r="K1048" i="12" s="1"/>
  <c r="K1049" i="12" s="1"/>
  <c r="K1050" i="12" s="1"/>
  <c r="K1051" i="12" s="1"/>
  <c r="K1052" i="12" s="1"/>
  <c r="K1053" i="12" s="1"/>
  <c r="K1054" i="12" s="1"/>
  <c r="K1055" i="12" s="1"/>
  <c r="K1056" i="12" s="1"/>
  <c r="K1057" i="12" s="1"/>
  <c r="K1058" i="12" s="1"/>
  <c r="K1059" i="12" s="1"/>
  <c r="K1060" i="12" s="1"/>
  <c r="K1061" i="12" s="1"/>
  <c r="K1062" i="12" s="1"/>
  <c r="K1063" i="12" s="1"/>
  <c r="K1064" i="12" s="1"/>
  <c r="K1065" i="12" s="1"/>
  <c r="K1066" i="12" s="1"/>
  <c r="K1067" i="12" s="1"/>
  <c r="K1068" i="12" s="1"/>
  <c r="K1069" i="12" s="1"/>
  <c r="K1070" i="12" s="1"/>
  <c r="K1071" i="12" s="1"/>
  <c r="K1072" i="12" s="1"/>
  <c r="K1073" i="12" s="1"/>
  <c r="K1074" i="12" s="1"/>
  <c r="K1075" i="12" s="1"/>
  <c r="K1076" i="12" s="1"/>
  <c r="K1077" i="12" s="1"/>
  <c r="K1078" i="12" s="1"/>
  <c r="K1079" i="12" s="1"/>
  <c r="K1080" i="12" s="1"/>
  <c r="K1081" i="12" s="1"/>
  <c r="K1082" i="12" s="1"/>
  <c r="K1083" i="12" s="1"/>
  <c r="K1084" i="12" s="1"/>
  <c r="K1085" i="12" s="1"/>
  <c r="K1086" i="12" s="1"/>
  <c r="K1087" i="12" s="1"/>
  <c r="K1088" i="12" s="1"/>
  <c r="K1089" i="12" s="1"/>
  <c r="K1090" i="12" s="1"/>
  <c r="K1091" i="12" s="1"/>
  <c r="K1092" i="12" s="1"/>
  <c r="K1093" i="12" s="1"/>
  <c r="K1094" i="12" s="1"/>
  <c r="K1095" i="12" s="1"/>
  <c r="K1096" i="12" s="1"/>
  <c r="K1097" i="12" s="1"/>
  <c r="K1098" i="12" s="1"/>
  <c r="K1099" i="12" s="1"/>
  <c r="K1100" i="12" s="1"/>
  <c r="K1101" i="12" s="1"/>
  <c r="K1102" i="12" s="1"/>
  <c r="K1103" i="12" s="1"/>
  <c r="K1104" i="12" s="1"/>
  <c r="K1105" i="12" s="1"/>
  <c r="K1106" i="12" s="1"/>
  <c r="K1107" i="12" s="1"/>
  <c r="K1108" i="12" s="1"/>
  <c r="K1109" i="12" s="1"/>
  <c r="K1110" i="12" s="1"/>
  <c r="K1111" i="12" s="1"/>
  <c r="K1112" i="12" s="1"/>
  <c r="K1113" i="12" s="1"/>
  <c r="K1114" i="12" s="1"/>
  <c r="K1115" i="12" s="1"/>
  <c r="K1116" i="12" s="1"/>
  <c r="K1117" i="12" s="1"/>
  <c r="K1118" i="12" s="1"/>
  <c r="K1119" i="12" s="1"/>
  <c r="K1120" i="12" s="1"/>
  <c r="K1121" i="12" s="1"/>
  <c r="K1122" i="12" s="1"/>
  <c r="K1123" i="12" s="1"/>
  <c r="K1124" i="12" s="1"/>
  <c r="K1125" i="12" s="1"/>
  <c r="K1126" i="12" s="1"/>
  <c r="K1127" i="12" s="1"/>
  <c r="K1128" i="12" s="1"/>
  <c r="K1129" i="12" s="1"/>
  <c r="K1130" i="12" s="1"/>
  <c r="K1131" i="12" s="1"/>
  <c r="K1132" i="12" s="1"/>
  <c r="K1133" i="12" s="1"/>
  <c r="K1134" i="12" s="1"/>
  <c r="K1135" i="12" s="1"/>
  <c r="K1136" i="12" s="1"/>
  <c r="K1137" i="12" s="1"/>
  <c r="K1138" i="12" s="1"/>
  <c r="K1139" i="12" s="1"/>
  <c r="K1140" i="12" s="1"/>
  <c r="K1141" i="12" s="1"/>
  <c r="K1142" i="12" s="1"/>
  <c r="K1143" i="12" s="1"/>
  <c r="K1144" i="12" s="1"/>
  <c r="K1145" i="12" s="1"/>
  <c r="K1146" i="12" s="1"/>
  <c r="K1147" i="12" s="1"/>
  <c r="K1148" i="12" s="1"/>
  <c r="K1149" i="12" s="1"/>
  <c r="K1150" i="12" s="1"/>
  <c r="K1151" i="12" s="1"/>
  <c r="K1152" i="12" s="1"/>
  <c r="K1153" i="12" s="1"/>
  <c r="K1154" i="12" s="1"/>
  <c r="K1155" i="12" s="1"/>
  <c r="K1156" i="12" s="1"/>
  <c r="K1157" i="12" s="1"/>
  <c r="K1158" i="12" s="1"/>
  <c r="K1159" i="12" s="1"/>
  <c r="K1160" i="12" s="1"/>
  <c r="K1161" i="12" s="1"/>
  <c r="K1162" i="12" s="1"/>
  <c r="K1163" i="12" s="1"/>
  <c r="K1164" i="12" s="1"/>
  <c r="K1165" i="12" s="1"/>
  <c r="K1166" i="12" s="1"/>
  <c r="K1167" i="12" s="1"/>
  <c r="K1168" i="12" s="1"/>
  <c r="K1169" i="12" s="1"/>
  <c r="K1170" i="12" s="1"/>
  <c r="K1171" i="12" s="1"/>
  <c r="K1172" i="12" s="1"/>
  <c r="K1173" i="12" s="1"/>
  <c r="K1174" i="12" s="1"/>
  <c r="K1175" i="12" s="1"/>
  <c r="K1176" i="12" s="1"/>
  <c r="K1177" i="12" s="1"/>
  <c r="K1178" i="12" s="1"/>
  <c r="K1179" i="12" s="1"/>
  <c r="K1180" i="12" s="1"/>
  <c r="K1181" i="12" s="1"/>
  <c r="K1182" i="12" s="1"/>
  <c r="K1183" i="12" s="1"/>
  <c r="K1184" i="12" s="1"/>
  <c r="K1185" i="12" s="1"/>
  <c r="K1186" i="12" s="1"/>
  <c r="K1187" i="12" s="1"/>
  <c r="K1188" i="12" s="1"/>
  <c r="K1189" i="12" s="1"/>
  <c r="K1190" i="12" s="1"/>
  <c r="K1191" i="12" s="1"/>
  <c r="K1192" i="12" s="1"/>
  <c r="K1193" i="12" s="1"/>
  <c r="K1194" i="12" s="1"/>
  <c r="K1195" i="12" s="1"/>
  <c r="K1196" i="12" s="1"/>
  <c r="K1197" i="12" s="1"/>
  <c r="K1198" i="12" s="1"/>
  <c r="K1199" i="12" s="1"/>
  <c r="K1200" i="12" s="1"/>
  <c r="K1201" i="12" s="1"/>
  <c r="K1202" i="12" s="1"/>
  <c r="K1203" i="12" s="1"/>
  <c r="K1204" i="12" s="1"/>
  <c r="K1205" i="12" s="1"/>
  <c r="K1206" i="12" s="1"/>
  <c r="K1207" i="12" s="1"/>
  <c r="K1208" i="12" s="1"/>
  <c r="K1209" i="12" s="1"/>
  <c r="K1210" i="12" s="1"/>
  <c r="K1211" i="12" s="1"/>
  <c r="K1212" i="12" s="1"/>
  <c r="K1213" i="12" s="1"/>
  <c r="K1214" i="12" s="1"/>
  <c r="K1215" i="12" s="1"/>
  <c r="K1216" i="12" s="1"/>
  <c r="K1217" i="12" s="1"/>
  <c r="K1218" i="12" s="1"/>
  <c r="K1219" i="12" s="1"/>
  <c r="K1220" i="12" s="1"/>
  <c r="K1221" i="12" s="1"/>
  <c r="K1222" i="12" s="1"/>
  <c r="K1223" i="12" s="1"/>
  <c r="K1224" i="12" s="1"/>
  <c r="K1225" i="12" s="1"/>
  <c r="K1226" i="12" s="1"/>
  <c r="K1227" i="12" s="1"/>
  <c r="K1228" i="12" s="1"/>
  <c r="K1229" i="12" s="1"/>
  <c r="K1230" i="12" s="1"/>
  <c r="K1231" i="12" s="1"/>
  <c r="K1232" i="12" s="1"/>
  <c r="K1233" i="12" s="1"/>
  <c r="K1234" i="12" s="1"/>
  <c r="K1235" i="12" s="1"/>
  <c r="K1236" i="12" s="1"/>
  <c r="K1237" i="12" s="1"/>
  <c r="K1238" i="12" s="1"/>
  <c r="K1239" i="12" s="1"/>
  <c r="K1240" i="12" s="1"/>
  <c r="K1241" i="12" s="1"/>
  <c r="K1242" i="12" s="1"/>
  <c r="K1243" i="12" s="1"/>
  <c r="K1244" i="12" s="1"/>
  <c r="K1245" i="12" s="1"/>
  <c r="K1246" i="12" s="1"/>
  <c r="K1247" i="12" s="1"/>
  <c r="K1248" i="12" s="1"/>
  <c r="K1249" i="12" s="1"/>
  <c r="K1250" i="12" s="1"/>
  <c r="K1251" i="12" s="1"/>
  <c r="K1252" i="12" s="1"/>
  <c r="K1253" i="12" s="1"/>
  <c r="K1254" i="12" s="1"/>
  <c r="K1255" i="12" s="1"/>
  <c r="K1256" i="12" s="1"/>
  <c r="K1257" i="12" s="1"/>
  <c r="K1258" i="12" s="1"/>
  <c r="K1259" i="12" s="1"/>
  <c r="K1260" i="12" s="1"/>
  <c r="K1261" i="12" s="1"/>
  <c r="K1262" i="12" s="1"/>
  <c r="K1263" i="12" s="1"/>
  <c r="K1264" i="12" s="1"/>
  <c r="K1265" i="12" s="1"/>
  <c r="K1266" i="12" s="1"/>
  <c r="K1267" i="12" s="1"/>
  <c r="K1268" i="12" s="1"/>
  <c r="K1269" i="12" s="1"/>
  <c r="K1270" i="12" s="1"/>
  <c r="K1271" i="12" s="1"/>
  <c r="K1272" i="12" s="1"/>
  <c r="K1273" i="12" s="1"/>
  <c r="K1274" i="12" s="1"/>
  <c r="K1275" i="12" s="1"/>
  <c r="K1276" i="12" s="1"/>
  <c r="K1277" i="12" s="1"/>
  <c r="K1278" i="12" s="1"/>
  <c r="K1279" i="12" s="1"/>
  <c r="K1280" i="12" s="1"/>
  <c r="K1281" i="12" s="1"/>
  <c r="K1282" i="12" s="1"/>
  <c r="K1283" i="12" s="1"/>
  <c r="K1284" i="12" s="1"/>
  <c r="K1285" i="12" s="1"/>
  <c r="K1286" i="12" s="1"/>
  <c r="K1287" i="12" s="1"/>
  <c r="K1288" i="12" s="1"/>
  <c r="K1289" i="12" s="1"/>
  <c r="K1290" i="12" s="1"/>
  <c r="K1291" i="12" s="1"/>
  <c r="K1292" i="12" s="1"/>
  <c r="K1293" i="12" s="1"/>
  <c r="K1294" i="12" s="1"/>
  <c r="K1295" i="12" s="1"/>
  <c r="K1296" i="12" s="1"/>
  <c r="K1297" i="12" s="1"/>
  <c r="K1298" i="12" s="1"/>
  <c r="K1299" i="12" s="1"/>
  <c r="K1300" i="12" s="1"/>
  <c r="K1301" i="12" s="1"/>
  <c r="K1302" i="12" s="1"/>
  <c r="K1303" i="12" s="1"/>
  <c r="K1304" i="12" s="1"/>
  <c r="K1305" i="12" s="1"/>
  <c r="K1306" i="12" s="1"/>
  <c r="K1307" i="12" s="1"/>
  <c r="K1308" i="12" s="1"/>
  <c r="K1309" i="12" s="1"/>
  <c r="K1310" i="12" s="1"/>
  <c r="K1311" i="12" s="1"/>
  <c r="K1312" i="12" s="1"/>
  <c r="K1313" i="12" s="1"/>
  <c r="K1314" i="12" s="1"/>
  <c r="K1315" i="12" s="1"/>
  <c r="K1316" i="12" s="1"/>
  <c r="K1317" i="12" s="1"/>
  <c r="K1318" i="12" s="1"/>
  <c r="K1319" i="12" s="1"/>
  <c r="K1320" i="12" s="1"/>
  <c r="K1321" i="12" s="1"/>
  <c r="K1322" i="12" s="1"/>
  <c r="K1323" i="12" s="1"/>
  <c r="K1324" i="12" s="1"/>
  <c r="K1325" i="12" s="1"/>
  <c r="K1326" i="12" s="1"/>
  <c r="K1327" i="12" s="1"/>
  <c r="K1328" i="12" s="1"/>
  <c r="K1329" i="12" s="1"/>
  <c r="K1330" i="12" s="1"/>
  <c r="K1331" i="12" s="1"/>
  <c r="K1332" i="12" s="1"/>
  <c r="K1333" i="12" s="1"/>
  <c r="K1334" i="12" s="1"/>
  <c r="K1335" i="12" s="1"/>
  <c r="K1336" i="12" s="1"/>
  <c r="K1337" i="12" s="1"/>
  <c r="K1338" i="12" s="1"/>
  <c r="K1339" i="12" s="1"/>
  <c r="K1340" i="12" s="1"/>
  <c r="K1341" i="12" s="1"/>
  <c r="K1342" i="12" s="1"/>
  <c r="K1343" i="12" s="1"/>
  <c r="K1344" i="12" s="1"/>
  <c r="K1345" i="12" s="1"/>
  <c r="K1346" i="12" s="1"/>
  <c r="K1347" i="12" s="1"/>
  <c r="K1348" i="12" s="1"/>
  <c r="K1349" i="12" s="1"/>
  <c r="K1350" i="12" s="1"/>
  <c r="K1351" i="12" s="1"/>
  <c r="K1352" i="12" s="1"/>
  <c r="K1353" i="12" s="1"/>
  <c r="K1354" i="12" s="1"/>
  <c r="K1355" i="12" s="1"/>
  <c r="K1356" i="12" s="1"/>
  <c r="K1357" i="12" s="1"/>
  <c r="K1358" i="12" s="1"/>
  <c r="K1359" i="12" s="1"/>
  <c r="K1360" i="12" s="1"/>
  <c r="K1361" i="12" s="1"/>
  <c r="K1362" i="12" s="1"/>
  <c r="K1363" i="12" s="1"/>
  <c r="K1364" i="12" s="1"/>
  <c r="K1365" i="12" s="1"/>
  <c r="K1366" i="12" s="1"/>
  <c r="K1367" i="12" s="1"/>
  <c r="K1368" i="12" s="1"/>
  <c r="K1369" i="12" s="1"/>
  <c r="K1370" i="12" s="1"/>
  <c r="K1371" i="12" s="1"/>
  <c r="K1372" i="12" s="1"/>
  <c r="K1373" i="12" s="1"/>
  <c r="K1374" i="12" s="1"/>
  <c r="K1375" i="12" s="1"/>
  <c r="K1376" i="12" s="1"/>
  <c r="K1377" i="12" s="1"/>
  <c r="K1378" i="12" s="1"/>
  <c r="K1379" i="12" s="1"/>
  <c r="K1380" i="12" s="1"/>
  <c r="K1381" i="12" s="1"/>
  <c r="K1382" i="12" s="1"/>
  <c r="K1383" i="12" s="1"/>
  <c r="K1384" i="12" s="1"/>
  <c r="K1385" i="12" s="1"/>
  <c r="K1386" i="12" s="1"/>
  <c r="K1387" i="12" s="1"/>
  <c r="K1388" i="12" s="1"/>
  <c r="K1389" i="12" s="1"/>
  <c r="K1390" i="12" s="1"/>
  <c r="K1391" i="12" s="1"/>
  <c r="K1392" i="12" s="1"/>
  <c r="K1393" i="12" s="1"/>
  <c r="K1394" i="12" s="1"/>
  <c r="K1395" i="12" s="1"/>
  <c r="K1396" i="12" s="1"/>
  <c r="K1397" i="12" s="1"/>
  <c r="K1398" i="12" s="1"/>
  <c r="K1399" i="12" s="1"/>
  <c r="K1400" i="12" s="1"/>
  <c r="K1401" i="12" s="1"/>
  <c r="K1402" i="12" s="1"/>
  <c r="K1403" i="12" s="1"/>
  <c r="K1404" i="12" s="1"/>
  <c r="K1405" i="12" s="1"/>
  <c r="K1406" i="12" s="1"/>
  <c r="K1407" i="12" s="1"/>
  <c r="K1408" i="12" s="1"/>
  <c r="K1409" i="12" s="1"/>
  <c r="K1410" i="12" s="1"/>
  <c r="K1411" i="12" s="1"/>
  <c r="K1412" i="12" s="1"/>
  <c r="K1413" i="12" s="1"/>
  <c r="K1414" i="12" s="1"/>
  <c r="K1415" i="12" s="1"/>
  <c r="K1416" i="12" s="1"/>
  <c r="K1417" i="12" s="1"/>
  <c r="K1418" i="12" s="1"/>
  <c r="K1419" i="12" s="1"/>
  <c r="K1420" i="12" s="1"/>
  <c r="K1421" i="12" s="1"/>
  <c r="K1422" i="12" s="1"/>
  <c r="K1423" i="12" s="1"/>
  <c r="K1424" i="12" s="1"/>
  <c r="K1425" i="12" s="1"/>
  <c r="K1426" i="12" s="1"/>
  <c r="K1427" i="12" s="1"/>
  <c r="K1428" i="12" s="1"/>
  <c r="K1429" i="12" s="1"/>
  <c r="K1430" i="12" s="1"/>
  <c r="K1431" i="12" s="1"/>
  <c r="K1432" i="12" s="1"/>
  <c r="K1433" i="12" s="1"/>
  <c r="K1434" i="12" s="1"/>
  <c r="K1435" i="12" s="1"/>
  <c r="K1436" i="12" s="1"/>
  <c r="K1437" i="12" s="1"/>
  <c r="K1438" i="12" s="1"/>
  <c r="K1439" i="12" s="1"/>
  <c r="K1440" i="12" s="1"/>
  <c r="K1441" i="12" s="1"/>
  <c r="K1442" i="12" s="1"/>
  <c r="K1443" i="12" s="1"/>
  <c r="K1444" i="12" s="1"/>
  <c r="K1445" i="12" s="1"/>
  <c r="K1446" i="12" s="1"/>
  <c r="K1447" i="12" s="1"/>
  <c r="K1448" i="12" s="1"/>
  <c r="K1449" i="12" s="1"/>
  <c r="K1450" i="12" s="1"/>
  <c r="K1451" i="12" s="1"/>
  <c r="K1452" i="12" s="1"/>
  <c r="K1453" i="12" s="1"/>
  <c r="K1454" i="12" s="1"/>
  <c r="K1455" i="12" s="1"/>
  <c r="K1456" i="12" s="1"/>
  <c r="K1457" i="12" s="1"/>
  <c r="K1458" i="12" s="1"/>
  <c r="K1459" i="12" s="1"/>
  <c r="K1460" i="12" s="1"/>
  <c r="K1461" i="12" s="1"/>
  <c r="K1462" i="12" s="1"/>
  <c r="K1463" i="12" s="1"/>
  <c r="K1464" i="12" s="1"/>
  <c r="K1465" i="12" s="1"/>
  <c r="K1466" i="12" s="1"/>
  <c r="K1467" i="12" s="1"/>
  <c r="K1468" i="12" s="1"/>
  <c r="K1469" i="12" s="1"/>
  <c r="K1470" i="12" s="1"/>
  <c r="K1471" i="12" s="1"/>
  <c r="K1472" i="12" s="1"/>
  <c r="K1473" i="12" s="1"/>
  <c r="K1474" i="12" s="1"/>
  <c r="K1475" i="12" s="1"/>
  <c r="K1476" i="12" s="1"/>
  <c r="K1477" i="12" s="1"/>
  <c r="K1478" i="12" s="1"/>
  <c r="K1479" i="12" s="1"/>
  <c r="K1480" i="12" s="1"/>
  <c r="K1481" i="12" s="1"/>
  <c r="K1482" i="12" s="1"/>
  <c r="K1483" i="12" s="1"/>
  <c r="K1484" i="12" s="1"/>
  <c r="K1485" i="12" s="1"/>
  <c r="K1486" i="12" s="1"/>
  <c r="K1487" i="12" s="1"/>
  <c r="K1488" i="12" s="1"/>
  <c r="K1489" i="12" s="1"/>
  <c r="K1490" i="12" s="1"/>
  <c r="K1491" i="12" s="1"/>
  <c r="K1492" i="12" s="1"/>
  <c r="K1493" i="12" s="1"/>
  <c r="K1494" i="12" s="1"/>
  <c r="K1495" i="12" s="1"/>
  <c r="K1496" i="12" s="1"/>
  <c r="K1497" i="12" s="1"/>
  <c r="K1498" i="12" s="1"/>
  <c r="K1499" i="12" s="1"/>
  <c r="K1500" i="12" s="1"/>
  <c r="K1501" i="12" s="1"/>
  <c r="K1502" i="12" s="1"/>
  <c r="K1503" i="12" s="1"/>
  <c r="K1504" i="12" s="1"/>
  <c r="K1505" i="12" s="1"/>
  <c r="K1506" i="12" s="1"/>
  <c r="K1507" i="12" s="1"/>
  <c r="K1508" i="12" s="1"/>
  <c r="K1509" i="12" s="1"/>
  <c r="K1510" i="12" s="1"/>
  <c r="K1511" i="12" s="1"/>
  <c r="K1512" i="12" s="1"/>
  <c r="K1513" i="12" s="1"/>
  <c r="K1514" i="12" s="1"/>
  <c r="K1515" i="12" s="1"/>
  <c r="K1516" i="12" s="1"/>
  <c r="K1517" i="12" s="1"/>
  <c r="K1518" i="12" s="1"/>
  <c r="K1519" i="12" s="1"/>
  <c r="K1520" i="12" s="1"/>
  <c r="K1521" i="12" s="1"/>
  <c r="K1522" i="12" s="1"/>
  <c r="K1523" i="12" s="1"/>
  <c r="K1524" i="12" s="1"/>
  <c r="K1525" i="12" s="1"/>
  <c r="K1526" i="12" s="1"/>
  <c r="K1527" i="12" s="1"/>
  <c r="K1528" i="12" s="1"/>
  <c r="K1529" i="12" s="1"/>
  <c r="K1530" i="12" s="1"/>
  <c r="K1531" i="12" s="1"/>
  <c r="K1532" i="12" s="1"/>
  <c r="K1533" i="12" s="1"/>
  <c r="K1534" i="12" s="1"/>
  <c r="K1535" i="12" s="1"/>
  <c r="K1536" i="12" s="1"/>
  <c r="K1537" i="12" s="1"/>
  <c r="K1538" i="12" s="1"/>
  <c r="K1539" i="12" s="1"/>
  <c r="K1540" i="12" s="1"/>
  <c r="K1541" i="12" s="1"/>
  <c r="K1542" i="12" s="1"/>
  <c r="K1543" i="12" s="1"/>
  <c r="K1544" i="12" s="1"/>
  <c r="K1545" i="12" s="1"/>
  <c r="K1546" i="12" s="1"/>
  <c r="K1547" i="12" s="1"/>
  <c r="K1548" i="12" s="1"/>
  <c r="K1549" i="12" s="1"/>
  <c r="K1550" i="12" s="1"/>
  <c r="K1551" i="12" s="1"/>
  <c r="K1552" i="12" s="1"/>
  <c r="K1553" i="12" s="1"/>
  <c r="K1554" i="12" s="1"/>
  <c r="K1555" i="12" s="1"/>
  <c r="K1556" i="12" s="1"/>
  <c r="K1557" i="12" s="1"/>
  <c r="K1558" i="12" s="1"/>
  <c r="K1559" i="12" s="1"/>
  <c r="K1560" i="12" s="1"/>
  <c r="K1561" i="12" s="1"/>
  <c r="K1562" i="12" s="1"/>
  <c r="K1563" i="12" s="1"/>
  <c r="K1564" i="12" s="1"/>
  <c r="K1565" i="12" s="1"/>
  <c r="K1566" i="12" s="1"/>
  <c r="K1567" i="12" s="1"/>
  <c r="K1568" i="12" s="1"/>
  <c r="K1569" i="12" s="1"/>
  <c r="K1570" i="12" s="1"/>
  <c r="K1571" i="12" s="1"/>
  <c r="K1572" i="12" s="1"/>
  <c r="K1573" i="12" s="1"/>
  <c r="K1574" i="12" s="1"/>
  <c r="K1575" i="12" s="1"/>
  <c r="K1576" i="12" s="1"/>
  <c r="K1577" i="12" s="1"/>
  <c r="K1578" i="12" s="1"/>
  <c r="K1579" i="12" s="1"/>
  <c r="K1580" i="12" s="1"/>
  <c r="K1581" i="12" s="1"/>
  <c r="K1582" i="12" s="1"/>
  <c r="K1583" i="12" s="1"/>
  <c r="K1584" i="12" s="1"/>
  <c r="K1585" i="12" s="1"/>
  <c r="K1586" i="12" s="1"/>
  <c r="K1587" i="12" s="1"/>
  <c r="K1588" i="12" s="1"/>
  <c r="K1589" i="12" s="1"/>
  <c r="K1590" i="12" s="1"/>
  <c r="K1591" i="12" s="1"/>
  <c r="K1592" i="12" s="1"/>
  <c r="K1593" i="12" s="1"/>
  <c r="K1594" i="12" s="1"/>
  <c r="K1595" i="12" s="1"/>
  <c r="K1596" i="12" s="1"/>
  <c r="K1597" i="12" s="1"/>
  <c r="K1598" i="12" s="1"/>
  <c r="K1599" i="12" s="1"/>
  <c r="K1600" i="12" s="1"/>
  <c r="K1601" i="12" s="1"/>
  <c r="K1602" i="12" s="1"/>
  <c r="K1603" i="12" s="1"/>
  <c r="K1604" i="12" s="1"/>
  <c r="K1605" i="12" s="1"/>
  <c r="K1606" i="12" s="1"/>
  <c r="K1607" i="12" s="1"/>
  <c r="K1608" i="12" s="1"/>
  <c r="K1609" i="12" s="1"/>
  <c r="K1610" i="12" s="1"/>
  <c r="K1611" i="12" s="1"/>
  <c r="K1612" i="12" s="1"/>
  <c r="K1613" i="12" s="1"/>
  <c r="K1614" i="12" s="1"/>
  <c r="K1615" i="12" s="1"/>
  <c r="K1616" i="12" s="1"/>
  <c r="K1617" i="12" s="1"/>
  <c r="K1618" i="12" s="1"/>
  <c r="K1619" i="12" s="1"/>
  <c r="K1620" i="12" s="1"/>
  <c r="K1621" i="12" s="1"/>
  <c r="K1622" i="12" s="1"/>
  <c r="K1623" i="12" s="1"/>
  <c r="K1624" i="12" s="1"/>
  <c r="K1625" i="12" s="1"/>
  <c r="K1626" i="12" s="1"/>
  <c r="K1627" i="12" s="1"/>
  <c r="K1628" i="12" s="1"/>
  <c r="K1629" i="12" s="1"/>
  <c r="K1630" i="12" s="1"/>
  <c r="K1631" i="12" s="1"/>
  <c r="K1632" i="12" s="1"/>
  <c r="K1633" i="12" s="1"/>
  <c r="K1634" i="12" s="1"/>
  <c r="K1635" i="12" s="1"/>
  <c r="K1636" i="12" s="1"/>
  <c r="K1637" i="12" s="1"/>
  <c r="K1638" i="12" s="1"/>
  <c r="K1639" i="12" s="1"/>
  <c r="K1640" i="12" s="1"/>
  <c r="K1641" i="12" s="1"/>
  <c r="K1642" i="12" s="1"/>
  <c r="K1643" i="12" s="1"/>
  <c r="K1644" i="12" s="1"/>
  <c r="K1645" i="12" s="1"/>
  <c r="K1646" i="12" s="1"/>
  <c r="K1647" i="12" s="1"/>
  <c r="K1648" i="12" s="1"/>
  <c r="K1649" i="12" s="1"/>
  <c r="K1650" i="12" s="1"/>
  <c r="K1651" i="12" s="1"/>
  <c r="K1652" i="12" s="1"/>
  <c r="K1653" i="12" s="1"/>
  <c r="K1654" i="12" s="1"/>
  <c r="K1655" i="12" s="1"/>
  <c r="K1656" i="12" s="1"/>
  <c r="K1657" i="12" s="1"/>
  <c r="K1658" i="12" s="1"/>
  <c r="K1659" i="12" s="1"/>
  <c r="K1660" i="12" s="1"/>
  <c r="K1661" i="12" s="1"/>
  <c r="K1662" i="12" s="1"/>
  <c r="K1663" i="12" s="1"/>
  <c r="K1664" i="12" s="1"/>
  <c r="K1665" i="12" s="1"/>
  <c r="K1666" i="12" s="1"/>
  <c r="K1667" i="12" s="1"/>
  <c r="K1668" i="12" s="1"/>
  <c r="K1669" i="12" s="1"/>
  <c r="K1670" i="12" s="1"/>
  <c r="K1671" i="12" s="1"/>
  <c r="K1672" i="12" s="1"/>
  <c r="K1673" i="12" s="1"/>
  <c r="K1674" i="12" s="1"/>
  <c r="K1675" i="12" s="1"/>
  <c r="K1676" i="12" s="1"/>
  <c r="K1677" i="12" s="1"/>
  <c r="K1678" i="12" s="1"/>
  <c r="K1679" i="12" s="1"/>
  <c r="K1680" i="12" s="1"/>
  <c r="K1681" i="12" s="1"/>
  <c r="K1682" i="12" s="1"/>
  <c r="K1683" i="12" s="1"/>
  <c r="K1684" i="12" s="1"/>
  <c r="K1685" i="12" s="1"/>
  <c r="K1686" i="12" s="1"/>
  <c r="K1687" i="12" s="1"/>
  <c r="K1688" i="12" s="1"/>
  <c r="K1689" i="12" s="1"/>
  <c r="K1690" i="12" s="1"/>
  <c r="K1691" i="12" s="1"/>
  <c r="K1692" i="12" s="1"/>
  <c r="K1693" i="12" s="1"/>
  <c r="K1694" i="12" s="1"/>
  <c r="K1695" i="12" s="1"/>
  <c r="K1696" i="12" s="1"/>
  <c r="K1697" i="12" s="1"/>
  <c r="K1698" i="12" s="1"/>
  <c r="K1699" i="12" s="1"/>
  <c r="K1700" i="12" s="1"/>
  <c r="K1701" i="12" s="1"/>
  <c r="K1702" i="12" s="1"/>
  <c r="K1703" i="12" s="1"/>
  <c r="K1704" i="12" s="1"/>
  <c r="K1705" i="12" s="1"/>
  <c r="K1706" i="12" s="1"/>
  <c r="K1707" i="12" s="1"/>
  <c r="K1708" i="12" s="1"/>
  <c r="K1709" i="12" s="1"/>
  <c r="K1710" i="12" s="1"/>
  <c r="K1711" i="12" s="1"/>
  <c r="K1712" i="12" s="1"/>
  <c r="K1713" i="12" s="1"/>
  <c r="K1714" i="12" s="1"/>
  <c r="K1715" i="12" s="1"/>
  <c r="K1716" i="12" s="1"/>
  <c r="K1717" i="12" s="1"/>
  <c r="K1718" i="12" s="1"/>
  <c r="K1719" i="12" s="1"/>
  <c r="K1720" i="12" s="1"/>
  <c r="K1721" i="12" s="1"/>
  <c r="K1722" i="12" s="1"/>
  <c r="K1723" i="12" s="1"/>
  <c r="K1724" i="12" s="1"/>
  <c r="K1725" i="12" s="1"/>
  <c r="K1726" i="12" s="1"/>
  <c r="K1727" i="12" s="1"/>
  <c r="K1728" i="12" s="1"/>
  <c r="K1729" i="12" s="1"/>
  <c r="K1730" i="12" s="1"/>
  <c r="K1731" i="12" s="1"/>
  <c r="K1732" i="12" s="1"/>
  <c r="K1733" i="12" s="1"/>
  <c r="K1734" i="12" s="1"/>
  <c r="K1735" i="12" s="1"/>
  <c r="K1736" i="12" s="1"/>
  <c r="K1737" i="12" s="1"/>
  <c r="K1738" i="12" s="1"/>
  <c r="K1739" i="12" s="1"/>
  <c r="K1740" i="12" s="1"/>
  <c r="K1741" i="12" s="1"/>
  <c r="K1742" i="12" s="1"/>
  <c r="K1743" i="12" s="1"/>
  <c r="K1744" i="12" s="1"/>
  <c r="K1745" i="12" s="1"/>
  <c r="K1746" i="12" s="1"/>
  <c r="K1747" i="12" s="1"/>
  <c r="K1748" i="12" s="1"/>
  <c r="K1749" i="12" s="1"/>
  <c r="K1750" i="12" s="1"/>
  <c r="K1751" i="12" s="1"/>
  <c r="K1752" i="12" s="1"/>
  <c r="K1753" i="12" s="1"/>
  <c r="K1754" i="12" s="1"/>
  <c r="K1755" i="12" s="1"/>
  <c r="K1756" i="12" s="1"/>
  <c r="K1757" i="12" s="1"/>
  <c r="K1758" i="12" s="1"/>
  <c r="K1759" i="12" s="1"/>
  <c r="K1760" i="12" s="1"/>
  <c r="K1761" i="12" s="1"/>
  <c r="K1762" i="12" s="1"/>
  <c r="K1763" i="12" s="1"/>
  <c r="K1764" i="12" s="1"/>
  <c r="K1765" i="12" s="1"/>
  <c r="K1766" i="12" s="1"/>
  <c r="K1767" i="12" s="1"/>
  <c r="K1768" i="12" s="1"/>
  <c r="K1769" i="12" s="1"/>
  <c r="K1770" i="12" s="1"/>
  <c r="K1771" i="12" s="1"/>
  <c r="K1772" i="12" s="1"/>
  <c r="K1773" i="12" s="1"/>
  <c r="K1774" i="12" s="1"/>
  <c r="K1775" i="12" s="1"/>
  <c r="K1776" i="12" s="1"/>
  <c r="K1777" i="12" s="1"/>
  <c r="K1778" i="12" s="1"/>
  <c r="K1779" i="12" s="1"/>
  <c r="K1780" i="12" s="1"/>
  <c r="K1781" i="12" s="1"/>
  <c r="K1782" i="12" s="1"/>
  <c r="K1783" i="12" s="1"/>
  <c r="K1784" i="12" s="1"/>
  <c r="K1785" i="12" s="1"/>
  <c r="K1786" i="12" s="1"/>
  <c r="K1787" i="12" s="1"/>
  <c r="K1788" i="12" s="1"/>
  <c r="K1789" i="12" s="1"/>
  <c r="K1790" i="12" s="1"/>
  <c r="K1791" i="12" s="1"/>
  <c r="K1792" i="12" s="1"/>
  <c r="K1793" i="12" s="1"/>
  <c r="K1794" i="12" s="1"/>
  <c r="K1795" i="12" s="1"/>
  <c r="K1796" i="12" s="1"/>
  <c r="K1797" i="12" s="1"/>
  <c r="K1798" i="12" s="1"/>
  <c r="K1799" i="12" s="1"/>
  <c r="K1800" i="12" s="1"/>
  <c r="K1801" i="12" s="1"/>
  <c r="K1802" i="12" s="1"/>
  <c r="K1803" i="12" s="1"/>
  <c r="K1804" i="12" s="1"/>
  <c r="K1805" i="12" s="1"/>
  <c r="K1806" i="12" s="1"/>
  <c r="K1807" i="12" s="1"/>
  <c r="K1808" i="12" s="1"/>
  <c r="K1809" i="12" s="1"/>
  <c r="K1810" i="12" s="1"/>
  <c r="K1811" i="12" s="1"/>
  <c r="K1812" i="12" s="1"/>
  <c r="K1813" i="12" s="1"/>
  <c r="K1814" i="12" s="1"/>
  <c r="K1815" i="12" s="1"/>
  <c r="K1816" i="12" s="1"/>
  <c r="K1817" i="12" s="1"/>
  <c r="K1818" i="12" s="1"/>
  <c r="K1819" i="12" s="1"/>
  <c r="K1820" i="12" s="1"/>
  <c r="K1821" i="12" s="1"/>
  <c r="K1822" i="12" s="1"/>
  <c r="K1823" i="12" s="1"/>
  <c r="K1824" i="12" s="1"/>
  <c r="K1825" i="12" s="1"/>
  <c r="K1826" i="12" s="1"/>
  <c r="K1827" i="12" s="1"/>
  <c r="K1828" i="12" s="1"/>
  <c r="K1829" i="12" s="1"/>
  <c r="K1830" i="12" s="1"/>
  <c r="K1831" i="12" s="1"/>
  <c r="K1832" i="12" s="1"/>
  <c r="K1833" i="12" s="1"/>
  <c r="K1834" i="12" s="1"/>
  <c r="K1835" i="12" s="1"/>
  <c r="K1836" i="12" s="1"/>
  <c r="K1837" i="12" s="1"/>
  <c r="K1838" i="12" s="1"/>
  <c r="K1839" i="12" s="1"/>
  <c r="K1840" i="12" s="1"/>
  <c r="K1841" i="12" s="1"/>
  <c r="K1842" i="12" s="1"/>
  <c r="K1843" i="12" s="1"/>
  <c r="K1844" i="12" s="1"/>
  <c r="K1845" i="12" s="1"/>
  <c r="K1846" i="12" s="1"/>
  <c r="K1847" i="12" s="1"/>
  <c r="K1848" i="12" s="1"/>
  <c r="K1849" i="12" s="1"/>
  <c r="K1850" i="12" s="1"/>
  <c r="K1851" i="12" s="1"/>
  <c r="K1852" i="12" s="1"/>
  <c r="K1853" i="12" s="1"/>
  <c r="K1854" i="12" s="1"/>
  <c r="K1855" i="12" s="1"/>
  <c r="K1856" i="12" s="1"/>
  <c r="K1857" i="12" s="1"/>
  <c r="K1858" i="12" s="1"/>
  <c r="K1859" i="12" s="1"/>
  <c r="K1860" i="12" s="1"/>
  <c r="K1861" i="12" s="1"/>
  <c r="K1862" i="12" s="1"/>
  <c r="K1863" i="12" s="1"/>
  <c r="K1864" i="12" s="1"/>
  <c r="K1865" i="12" s="1"/>
  <c r="K1866" i="12" s="1"/>
  <c r="K1867" i="12" s="1"/>
  <c r="K1868" i="12" s="1"/>
  <c r="K1869" i="12" s="1"/>
  <c r="K1870" i="12" s="1"/>
  <c r="K1871" i="12" s="1"/>
  <c r="K1872" i="12" s="1"/>
  <c r="K1873" i="12" s="1"/>
  <c r="K1874" i="12" s="1"/>
  <c r="K1875" i="12" s="1"/>
  <c r="K1876" i="12" s="1"/>
  <c r="K1877" i="12" s="1"/>
  <c r="K1878" i="12" s="1"/>
  <c r="K1879" i="12" s="1"/>
  <c r="K1880" i="12" s="1"/>
  <c r="K1881" i="12" s="1"/>
  <c r="K1882" i="12" s="1"/>
  <c r="K1883" i="12" s="1"/>
  <c r="K1884" i="12" s="1"/>
  <c r="K1885" i="12" s="1"/>
  <c r="K1886" i="12" s="1"/>
  <c r="K1887" i="12" s="1"/>
  <c r="K1888" i="12" s="1"/>
  <c r="K1889" i="12" s="1"/>
  <c r="K1890" i="12" s="1"/>
  <c r="K1891" i="12" s="1"/>
  <c r="K1892" i="12" s="1"/>
  <c r="K1893" i="12" s="1"/>
  <c r="K1894" i="12" s="1"/>
  <c r="K1895" i="12" s="1"/>
  <c r="K1896" i="12" s="1"/>
  <c r="K1897" i="12" s="1"/>
  <c r="K1898" i="12" s="1"/>
  <c r="K1899" i="12" s="1"/>
  <c r="K1900" i="12" s="1"/>
  <c r="K1901" i="12" s="1"/>
  <c r="K1902" i="12" s="1"/>
  <c r="K1903" i="12" s="1"/>
  <c r="K1904" i="12" s="1"/>
  <c r="K1905" i="12" s="1"/>
  <c r="K1906" i="12" s="1"/>
  <c r="K1907" i="12" s="1"/>
  <c r="K1908" i="12" s="1"/>
  <c r="K1909" i="12" s="1"/>
  <c r="K1910" i="12" s="1"/>
  <c r="K1911" i="12" s="1"/>
  <c r="K1912" i="12" s="1"/>
  <c r="K1913" i="12" s="1"/>
  <c r="K1914" i="12" s="1"/>
  <c r="K1915" i="12" s="1"/>
  <c r="K1916" i="12" s="1"/>
  <c r="K1917" i="12" s="1"/>
  <c r="K1918" i="12" s="1"/>
  <c r="K1919" i="12" s="1"/>
  <c r="K1920" i="12" s="1"/>
  <c r="K1921" i="12" s="1"/>
  <c r="K1922" i="12" s="1"/>
  <c r="K1923" i="12" s="1"/>
  <c r="K1924" i="12" s="1"/>
  <c r="K1925" i="12" s="1"/>
  <c r="K1926" i="12" s="1"/>
  <c r="K1927" i="12" s="1"/>
  <c r="K1928" i="12" s="1"/>
  <c r="K1929" i="12" s="1"/>
  <c r="K1930" i="12" s="1"/>
  <c r="K1931" i="12" s="1"/>
  <c r="K1932" i="12" s="1"/>
  <c r="K1933" i="12" s="1"/>
  <c r="K1934" i="12" s="1"/>
  <c r="K1935" i="12" s="1"/>
  <c r="K1936" i="12" s="1"/>
  <c r="K1937" i="12" s="1"/>
  <c r="K1938" i="12" s="1"/>
  <c r="K1939" i="12" s="1"/>
  <c r="K1940" i="12" s="1"/>
  <c r="K1941" i="12" s="1"/>
  <c r="K1942" i="12" s="1"/>
  <c r="K1943" i="12" s="1"/>
  <c r="K1944" i="12" s="1"/>
  <c r="K1945" i="12" s="1"/>
  <c r="K1946" i="12" s="1"/>
  <c r="K1947" i="12" s="1"/>
  <c r="K1948" i="12" s="1"/>
  <c r="K1949" i="12" s="1"/>
  <c r="K1950" i="12" s="1"/>
  <c r="K1951" i="12" s="1"/>
  <c r="K1952" i="12" s="1"/>
  <c r="K1953" i="12" s="1"/>
  <c r="K1954" i="12" s="1"/>
  <c r="K1955" i="12" s="1"/>
  <c r="K1956" i="12" s="1"/>
  <c r="K1957" i="12" s="1"/>
  <c r="K1958" i="12" s="1"/>
  <c r="K1959" i="12" s="1"/>
  <c r="K1960" i="12" s="1"/>
  <c r="K1961" i="12" s="1"/>
  <c r="K1962" i="12" s="1"/>
  <c r="K1963" i="12" s="1"/>
  <c r="K1964" i="12" s="1"/>
  <c r="K1965" i="12" s="1"/>
  <c r="K1966" i="12" s="1"/>
  <c r="K1967" i="12" s="1"/>
  <c r="K1968" i="12" s="1"/>
  <c r="K1969" i="12" s="1"/>
  <c r="K1970" i="12" s="1"/>
  <c r="K1971" i="12" s="1"/>
  <c r="K1972" i="12" s="1"/>
  <c r="K1973" i="12" s="1"/>
  <c r="K1974" i="12" s="1"/>
  <c r="K1975" i="12" s="1"/>
  <c r="K1976" i="12" s="1"/>
  <c r="K1977" i="12" s="1"/>
  <c r="K1978" i="12" s="1"/>
  <c r="K1979" i="12" s="1"/>
  <c r="K1980" i="12" s="1"/>
  <c r="K1981" i="12" s="1"/>
  <c r="K1982" i="12" s="1"/>
  <c r="K1983" i="12" s="1"/>
  <c r="K1984" i="12" s="1"/>
  <c r="K1985" i="12" s="1"/>
  <c r="K1986" i="12" s="1"/>
  <c r="K1987" i="12" s="1"/>
  <c r="K1988" i="12" s="1"/>
  <c r="K1989" i="12" s="1"/>
  <c r="K1990" i="12" s="1"/>
  <c r="K1991" i="12" s="1"/>
  <c r="K1992" i="12" s="1"/>
  <c r="K1993" i="12" s="1"/>
  <c r="K1994" i="12" s="1"/>
  <c r="K1995" i="12" s="1"/>
  <c r="K1996" i="12" s="1"/>
  <c r="K1997" i="12" s="1"/>
  <c r="K1998" i="12" s="1"/>
  <c r="K1999" i="12" s="1"/>
  <c r="K2000" i="12" s="1"/>
  <c r="K2001" i="12" s="1"/>
  <c r="K2002" i="12" s="1"/>
  <c r="K2003" i="12" s="1"/>
  <c r="K2004" i="12" s="1"/>
  <c r="K2005" i="12" s="1"/>
  <c r="K2006" i="12" s="1"/>
  <c r="K2007" i="12" s="1"/>
  <c r="K2008" i="12" s="1"/>
  <c r="K2009" i="12" s="1"/>
  <c r="K2010" i="12" s="1"/>
  <c r="K2011" i="12" s="1"/>
  <c r="K2012" i="12" s="1"/>
  <c r="K2013" i="12" s="1"/>
  <c r="K2014" i="12" s="1"/>
  <c r="K2015" i="12" s="1"/>
  <c r="K2016" i="12" s="1"/>
  <c r="K2017" i="12" s="1"/>
  <c r="K2018" i="12" s="1"/>
  <c r="K2019" i="12" s="1"/>
  <c r="K2020" i="12" s="1"/>
  <c r="K2021" i="12" s="1"/>
  <c r="K2022" i="12" s="1"/>
  <c r="K2023" i="12" s="1"/>
  <c r="K2024" i="12" s="1"/>
  <c r="K2025" i="12" s="1"/>
  <c r="K2026" i="12" s="1"/>
  <c r="K2027" i="12" s="1"/>
  <c r="K2028" i="12" s="1"/>
  <c r="K2029" i="12" s="1"/>
  <c r="K2030" i="12" s="1"/>
  <c r="K2031" i="12" s="1"/>
  <c r="K2032" i="12" s="1"/>
  <c r="K2033" i="12" s="1"/>
  <c r="K2034" i="12" s="1"/>
  <c r="K2035" i="12" s="1"/>
  <c r="K2036" i="12" s="1"/>
  <c r="K2037" i="12" s="1"/>
  <c r="K2038" i="12" s="1"/>
  <c r="K2039" i="12" s="1"/>
  <c r="K2040" i="12" s="1"/>
  <c r="K2041" i="12" s="1"/>
  <c r="K2042" i="12" s="1"/>
  <c r="K2043" i="12" s="1"/>
  <c r="K2044" i="12" s="1"/>
  <c r="K2045" i="12" s="1"/>
  <c r="K2046" i="12" s="1"/>
  <c r="K2047" i="12" s="1"/>
  <c r="K2048" i="12" s="1"/>
  <c r="K2049" i="12" s="1"/>
  <c r="K2050" i="12" s="1"/>
  <c r="K2051" i="12" s="1"/>
  <c r="K2052" i="12" s="1"/>
  <c r="K2053" i="12" s="1"/>
  <c r="K2054" i="12" s="1"/>
  <c r="K2055" i="12" s="1"/>
  <c r="K2056" i="12" s="1"/>
  <c r="K2057" i="12" s="1"/>
  <c r="K2058" i="12" s="1"/>
  <c r="K2059" i="12" s="1"/>
  <c r="K2060" i="12" s="1"/>
  <c r="K2061" i="12" s="1"/>
  <c r="K2062" i="12" s="1"/>
  <c r="K2063" i="12" s="1"/>
  <c r="K2064" i="12" s="1"/>
  <c r="K2065" i="12" s="1"/>
  <c r="K2066" i="12" s="1"/>
  <c r="K2067" i="12" s="1"/>
  <c r="K2068" i="12" s="1"/>
  <c r="K2069" i="12" s="1"/>
  <c r="K2070" i="12" s="1"/>
  <c r="K2071" i="12" s="1"/>
  <c r="K2072" i="12" s="1"/>
  <c r="K2073" i="12" s="1"/>
  <c r="K2074" i="12" s="1"/>
  <c r="K2075" i="12" s="1"/>
  <c r="K2076" i="12" s="1"/>
  <c r="K2077" i="12" s="1"/>
  <c r="K2078" i="12" s="1"/>
  <c r="K2079" i="12" s="1"/>
  <c r="K2080" i="12" s="1"/>
  <c r="K2081" i="12" s="1"/>
  <c r="K2082" i="12" s="1"/>
  <c r="K2083" i="12" s="1"/>
  <c r="K2084" i="12" s="1"/>
  <c r="K2085" i="12" s="1"/>
  <c r="K2086" i="12" s="1"/>
  <c r="K2087" i="12" s="1"/>
  <c r="K2088" i="12" s="1"/>
  <c r="K2089" i="12" s="1"/>
  <c r="K2090" i="12" s="1"/>
  <c r="K2091" i="12" s="1"/>
  <c r="K2092" i="12" s="1"/>
  <c r="K2093" i="12" s="1"/>
  <c r="K2094" i="12" s="1"/>
  <c r="K2095" i="12" s="1"/>
  <c r="K2096" i="12" s="1"/>
  <c r="K2097" i="12" s="1"/>
  <c r="K2098" i="12" s="1"/>
  <c r="K2099" i="12" s="1"/>
  <c r="K2100" i="12" s="1"/>
  <c r="K2101" i="12" s="1"/>
  <c r="K2102" i="12" s="1"/>
  <c r="K2103" i="12" s="1"/>
  <c r="K2104" i="12" s="1"/>
  <c r="K2105" i="12" s="1"/>
  <c r="K2106" i="12" s="1"/>
  <c r="K2107" i="12" s="1"/>
  <c r="K2108" i="12" s="1"/>
  <c r="K2109" i="12" s="1"/>
  <c r="K2110" i="12" s="1"/>
  <c r="K2111" i="12" s="1"/>
  <c r="K2112" i="12" s="1"/>
  <c r="K2113" i="12" s="1"/>
  <c r="K2114" i="12" s="1"/>
  <c r="K2115" i="12" s="1"/>
  <c r="K2116" i="12" s="1"/>
  <c r="K2117" i="12" s="1"/>
  <c r="K2118" i="12" s="1"/>
  <c r="K2119" i="12" s="1"/>
  <c r="K2120" i="12" s="1"/>
  <c r="K2121" i="12" s="1"/>
  <c r="K2122" i="12" s="1"/>
  <c r="K2123" i="12" s="1"/>
  <c r="K2124" i="12" s="1"/>
  <c r="K2125" i="12" s="1"/>
  <c r="K2126" i="12" s="1"/>
  <c r="K2127" i="12" s="1"/>
  <c r="K2128" i="12" s="1"/>
  <c r="K2129" i="12" s="1"/>
  <c r="K2130" i="12" s="1"/>
  <c r="K2131" i="12" s="1"/>
  <c r="K2132" i="12" s="1"/>
  <c r="K2133" i="12" s="1"/>
  <c r="K2134" i="12" s="1"/>
  <c r="K2135" i="12" s="1"/>
  <c r="K2136" i="12" s="1"/>
  <c r="K2137" i="12" s="1"/>
  <c r="K2138" i="12" s="1"/>
  <c r="K2139" i="12" s="1"/>
  <c r="K2140" i="12" s="1"/>
  <c r="K2141" i="12" s="1"/>
  <c r="K2142" i="12" s="1"/>
  <c r="K2143" i="12" s="1"/>
  <c r="K2144" i="12" s="1"/>
  <c r="K2145" i="12" s="1"/>
  <c r="K2146" i="12" s="1"/>
  <c r="K2147" i="12" s="1"/>
  <c r="K2148" i="12" s="1"/>
  <c r="K2149" i="12" s="1"/>
  <c r="K2150" i="12" s="1"/>
  <c r="K2151" i="12" s="1"/>
  <c r="K2152" i="12" s="1"/>
  <c r="K2153" i="12" s="1"/>
  <c r="K2154" i="12" s="1"/>
  <c r="K2155" i="12" s="1"/>
  <c r="K2156" i="12" s="1"/>
  <c r="K2157" i="12" s="1"/>
  <c r="K2158" i="12" s="1"/>
  <c r="K2159" i="12" s="1"/>
  <c r="K2160" i="12" s="1"/>
  <c r="K2161" i="12" s="1"/>
  <c r="K2162" i="12" s="1"/>
  <c r="K2163" i="12" s="1"/>
  <c r="K2164" i="12" s="1"/>
  <c r="K2165" i="12" s="1"/>
  <c r="K2166" i="12" s="1"/>
  <c r="K2167" i="12" s="1"/>
  <c r="K2168" i="12" s="1"/>
  <c r="K2169" i="12" s="1"/>
  <c r="K2170" i="12" s="1"/>
  <c r="K2171" i="12" s="1"/>
  <c r="K2172" i="12" s="1"/>
  <c r="K2173" i="12" s="1"/>
  <c r="K2174" i="12" s="1"/>
  <c r="K2175" i="12" s="1"/>
  <c r="K2176" i="12" s="1"/>
  <c r="K2177" i="12" s="1"/>
  <c r="K2178" i="12" s="1"/>
  <c r="K2179" i="12" s="1"/>
  <c r="K2180" i="12" s="1"/>
  <c r="K2181" i="12" s="1"/>
  <c r="K2182" i="12" s="1"/>
  <c r="K2183" i="12" s="1"/>
  <c r="K2184" i="12" s="1"/>
  <c r="K2185" i="12" s="1"/>
  <c r="K2186" i="12" s="1"/>
  <c r="K2187" i="12" s="1"/>
  <c r="K2188" i="12" s="1"/>
  <c r="K2189" i="12" s="1"/>
  <c r="K2190" i="12" s="1"/>
  <c r="K2191" i="12" s="1"/>
  <c r="K2192" i="12" s="1"/>
  <c r="K2193" i="12" s="1"/>
  <c r="K2194" i="12" s="1"/>
  <c r="K2195" i="12" s="1"/>
  <c r="K2196" i="12" s="1"/>
  <c r="K2197" i="12" s="1"/>
  <c r="K2198" i="12" s="1"/>
  <c r="K2199" i="12" s="1"/>
  <c r="K2200" i="12" s="1"/>
  <c r="K2201" i="12" s="1"/>
  <c r="K2202" i="12" s="1"/>
  <c r="K2203" i="12" s="1"/>
  <c r="K2204" i="12" s="1"/>
  <c r="K2205" i="12" s="1"/>
  <c r="K2206" i="12" s="1"/>
  <c r="K2207" i="12" s="1"/>
  <c r="K2208" i="12" s="1"/>
  <c r="K2209" i="12" s="1"/>
  <c r="K2210" i="12" s="1"/>
  <c r="K2211" i="12" s="1"/>
  <c r="K2212" i="12" s="1"/>
  <c r="K2213" i="12" s="1"/>
  <c r="K2214" i="12" s="1"/>
  <c r="K2215" i="12" s="1"/>
  <c r="K2216" i="12" s="1"/>
  <c r="K2217" i="12" s="1"/>
  <c r="K2218" i="12" s="1"/>
  <c r="K2219" i="12" s="1"/>
  <c r="K2220" i="12" s="1"/>
  <c r="K2221" i="12" s="1"/>
  <c r="K2222" i="12" s="1"/>
  <c r="K2223" i="12" s="1"/>
  <c r="K2224" i="12" s="1"/>
  <c r="K2225" i="12" s="1"/>
  <c r="K2226" i="12" s="1"/>
  <c r="K2227" i="12" s="1"/>
  <c r="K2228" i="12" s="1"/>
  <c r="K2229" i="12" s="1"/>
  <c r="K2230" i="12" s="1"/>
  <c r="K2231" i="12" s="1"/>
  <c r="K2232" i="12" s="1"/>
  <c r="K2233" i="12" s="1"/>
  <c r="K2234" i="12" s="1"/>
  <c r="K2235" i="12" s="1"/>
  <c r="K2236" i="12" s="1"/>
  <c r="K2237" i="12" s="1"/>
  <c r="K2238" i="12" s="1"/>
  <c r="K2239" i="12" s="1"/>
  <c r="K2240" i="12" s="1"/>
  <c r="K2241" i="12" s="1"/>
  <c r="K2242" i="12" s="1"/>
  <c r="K2243" i="12" s="1"/>
  <c r="K2244" i="12" s="1"/>
  <c r="K2245" i="12" s="1"/>
  <c r="K2246" i="12" s="1"/>
  <c r="K2247" i="12" s="1"/>
  <c r="K2248" i="12" s="1"/>
  <c r="K2249" i="12" s="1"/>
  <c r="K2250" i="12" s="1"/>
  <c r="K2251" i="12" s="1"/>
  <c r="K2252" i="12" s="1"/>
  <c r="K2253" i="12" s="1"/>
  <c r="K2254" i="12" s="1"/>
  <c r="K2255" i="12" s="1"/>
  <c r="K2256" i="12" s="1"/>
  <c r="K2257" i="12" s="1"/>
  <c r="K2258" i="12" s="1"/>
  <c r="K2259" i="12" s="1"/>
  <c r="K2260" i="12" s="1"/>
  <c r="K2261" i="12" s="1"/>
  <c r="K2262" i="12" s="1"/>
  <c r="K2263" i="12" s="1"/>
  <c r="K2264" i="12" s="1"/>
  <c r="K2265" i="12" s="1"/>
  <c r="K2266" i="12" s="1"/>
  <c r="K2267" i="12" s="1"/>
  <c r="K2268" i="12" s="1"/>
  <c r="K2269" i="12" s="1"/>
  <c r="K2270" i="12" s="1"/>
  <c r="K2271" i="12" s="1"/>
  <c r="K2272" i="12" s="1"/>
  <c r="K2273" i="12" s="1"/>
  <c r="K2274" i="12" s="1"/>
  <c r="K2275" i="12" s="1"/>
  <c r="K2276" i="12" s="1"/>
  <c r="K2277" i="12" s="1"/>
  <c r="K2278" i="12" s="1"/>
  <c r="K2279" i="12" s="1"/>
  <c r="K2280" i="12" s="1"/>
  <c r="K2281" i="12" s="1"/>
  <c r="K2282" i="12" s="1"/>
  <c r="K2283" i="12" s="1"/>
  <c r="K2284" i="12" s="1"/>
  <c r="K2285" i="12" s="1"/>
  <c r="K2286" i="12" s="1"/>
  <c r="K2287" i="12" s="1"/>
  <c r="K2288" i="12" s="1"/>
  <c r="K2289" i="12" s="1"/>
  <c r="K2290" i="12" s="1"/>
  <c r="K2291" i="12" s="1"/>
  <c r="K2292" i="12" s="1"/>
  <c r="K2293" i="12" s="1"/>
  <c r="K2294" i="12" s="1"/>
  <c r="K2295" i="12" s="1"/>
  <c r="K2296" i="12" s="1"/>
  <c r="K2297" i="12" s="1"/>
  <c r="K2298" i="12" s="1"/>
  <c r="K2299" i="12" s="1"/>
  <c r="K2300" i="12" s="1"/>
  <c r="K2301" i="12" s="1"/>
  <c r="K2302" i="12" s="1"/>
  <c r="K2303" i="12" s="1"/>
  <c r="K2304" i="12" s="1"/>
  <c r="K2305" i="12" s="1"/>
  <c r="K2306" i="12" s="1"/>
  <c r="K2307" i="12" s="1"/>
  <c r="K2308" i="12" s="1"/>
  <c r="K2309" i="12" s="1"/>
  <c r="K2310" i="12" s="1"/>
  <c r="K2311" i="12" s="1"/>
  <c r="K2312" i="12" s="1"/>
  <c r="K2313" i="12" s="1"/>
  <c r="K2314" i="12" s="1"/>
  <c r="K2315" i="12" s="1"/>
  <c r="K2316" i="12" s="1"/>
  <c r="K2317" i="12" s="1"/>
  <c r="K2318" i="12" s="1"/>
  <c r="K2319" i="12" s="1"/>
  <c r="K2320" i="12" s="1"/>
  <c r="K2321" i="12" s="1"/>
  <c r="K2322" i="12" s="1"/>
  <c r="K2323" i="12" s="1"/>
  <c r="K2324" i="12" s="1"/>
  <c r="K2325" i="12" s="1"/>
  <c r="K2326" i="12" s="1"/>
  <c r="K2327" i="12" s="1"/>
  <c r="K2328" i="12" s="1"/>
  <c r="K2329" i="12" s="1"/>
  <c r="K2330" i="12" s="1"/>
  <c r="K2331" i="12" s="1"/>
  <c r="K2332" i="12" s="1"/>
  <c r="K2333" i="12" s="1"/>
  <c r="K2334" i="12" s="1"/>
  <c r="K2335" i="12" s="1"/>
  <c r="K2336" i="12" s="1"/>
  <c r="K2337" i="12" s="1"/>
  <c r="K2338" i="12" s="1"/>
  <c r="K2339" i="12" s="1"/>
  <c r="K2340" i="12" s="1"/>
  <c r="K2341" i="12" s="1"/>
  <c r="K2342" i="12" s="1"/>
  <c r="K2343" i="12" s="1"/>
  <c r="K2344" i="12" s="1"/>
  <c r="K2345" i="12" s="1"/>
  <c r="K2346" i="12" s="1"/>
  <c r="K2347" i="12" s="1"/>
  <c r="K2348" i="12" s="1"/>
  <c r="K2349" i="12" s="1"/>
  <c r="K2350" i="12" s="1"/>
  <c r="K2351" i="12" s="1"/>
  <c r="K2352" i="12" s="1"/>
  <c r="K2353" i="12" s="1"/>
  <c r="K2354" i="12" s="1"/>
  <c r="K2355" i="12" s="1"/>
  <c r="K2356" i="12" s="1"/>
  <c r="K2357" i="12" s="1"/>
  <c r="K2358" i="12" s="1"/>
  <c r="K2359" i="12" s="1"/>
  <c r="K2360" i="12" s="1"/>
  <c r="K2361" i="12" s="1"/>
  <c r="K2362" i="12" s="1"/>
  <c r="K2363" i="12" s="1"/>
  <c r="K2364" i="12" s="1"/>
  <c r="K2365" i="12" s="1"/>
  <c r="K2366" i="12" s="1"/>
  <c r="K2367" i="12" s="1"/>
  <c r="K2368" i="12" s="1"/>
  <c r="K2369" i="12" s="1"/>
  <c r="K2370" i="12" s="1"/>
  <c r="K2371" i="12" s="1"/>
  <c r="K2372" i="12" s="1"/>
  <c r="K2373" i="12" s="1"/>
  <c r="K2374" i="12" s="1"/>
  <c r="K2375" i="12" s="1"/>
  <c r="K2376" i="12" s="1"/>
  <c r="K2377" i="12" s="1"/>
  <c r="K2378" i="12" s="1"/>
  <c r="K2379" i="12" s="1"/>
  <c r="K2380" i="12" s="1"/>
  <c r="K2381" i="12" s="1"/>
  <c r="K2382" i="12" s="1"/>
  <c r="K2383" i="12" s="1"/>
  <c r="K2384" i="12" s="1"/>
  <c r="K2385" i="12" s="1"/>
  <c r="K2386" i="12" s="1"/>
  <c r="K2387" i="12" s="1"/>
  <c r="K2388" i="12" s="1"/>
  <c r="K2389" i="12" s="1"/>
  <c r="K2390" i="12" s="1"/>
  <c r="K2391" i="12" s="1"/>
  <c r="K2392" i="12" s="1"/>
  <c r="K2393" i="12" s="1"/>
  <c r="K2394" i="12" s="1"/>
  <c r="K2395" i="12" s="1"/>
  <c r="K2396" i="12" s="1"/>
  <c r="K2397" i="12" s="1"/>
  <c r="K2398" i="12" s="1"/>
  <c r="K2399" i="12" s="1"/>
  <c r="K2400" i="12" s="1"/>
  <c r="K2401" i="12" s="1"/>
  <c r="K2402" i="12" s="1"/>
  <c r="K2403" i="12" s="1"/>
  <c r="K2404" i="12" s="1"/>
  <c r="K2405" i="12" s="1"/>
  <c r="K2406" i="12" s="1"/>
  <c r="K2407" i="12" s="1"/>
  <c r="K2408" i="12" s="1"/>
  <c r="K2409" i="12" s="1"/>
  <c r="K2410" i="12" s="1"/>
  <c r="K2411" i="12" s="1"/>
  <c r="K2412" i="12" s="1"/>
  <c r="K2413" i="12" s="1"/>
  <c r="K2414" i="12" s="1"/>
  <c r="K2415" i="12" s="1"/>
  <c r="K2416" i="12" s="1"/>
  <c r="K2417" i="12" s="1"/>
  <c r="K2418" i="12" s="1"/>
  <c r="K2419" i="12" s="1"/>
  <c r="K2420" i="12" s="1"/>
  <c r="K2421" i="12" s="1"/>
  <c r="K2422" i="12" s="1"/>
  <c r="K2423" i="12" s="1"/>
  <c r="K2424" i="12" s="1"/>
  <c r="K2425" i="12" s="1"/>
  <c r="K2426" i="12" s="1"/>
  <c r="K2427" i="12" s="1"/>
  <c r="K2428" i="12" s="1"/>
  <c r="K2429" i="12" s="1"/>
  <c r="K2430" i="12" s="1"/>
  <c r="K2431" i="12" s="1"/>
  <c r="K2432" i="12" s="1"/>
  <c r="K2433" i="12" s="1"/>
  <c r="K2434" i="12" s="1"/>
  <c r="K2435" i="12" s="1"/>
  <c r="K2436" i="12" s="1"/>
  <c r="K2437" i="12" s="1"/>
  <c r="K2438" i="12" s="1"/>
  <c r="K2439" i="12" s="1"/>
  <c r="K2440" i="12" s="1"/>
  <c r="K2441" i="12" s="1"/>
  <c r="K2442" i="12" s="1"/>
  <c r="K2443" i="12" s="1"/>
  <c r="K2444" i="12" s="1"/>
  <c r="K2445" i="12" s="1"/>
  <c r="K2446" i="12" s="1"/>
  <c r="K2447" i="12" s="1"/>
  <c r="K2448" i="12" s="1"/>
  <c r="K2449" i="12" s="1"/>
  <c r="K2450" i="12" s="1"/>
  <c r="K2451" i="12" s="1"/>
  <c r="K2452" i="12" s="1"/>
  <c r="K2453" i="12" s="1"/>
  <c r="K2454" i="12" s="1"/>
  <c r="K2455" i="12" s="1"/>
  <c r="K2456" i="12" s="1"/>
  <c r="K2457" i="12" s="1"/>
  <c r="K2458" i="12" s="1"/>
  <c r="K2459" i="12" s="1"/>
  <c r="K2460" i="12" s="1"/>
  <c r="K2461" i="12" s="1"/>
  <c r="K2462" i="12" s="1"/>
  <c r="K2463" i="12" s="1"/>
  <c r="K2464" i="12" s="1"/>
  <c r="K2465" i="12" s="1"/>
  <c r="K2466" i="12" s="1"/>
  <c r="K2467" i="12" s="1"/>
  <c r="K2468" i="12" s="1"/>
  <c r="K2469" i="12" s="1"/>
  <c r="K2470" i="12" s="1"/>
  <c r="K2471" i="12" s="1"/>
  <c r="K2472" i="12" s="1"/>
  <c r="K2473" i="12" s="1"/>
  <c r="K2474" i="12" s="1"/>
  <c r="K2475" i="12" s="1"/>
  <c r="K2476" i="12" s="1"/>
  <c r="K2477" i="12" s="1"/>
  <c r="K2478" i="12" s="1"/>
  <c r="K2479" i="12" s="1"/>
  <c r="K2480" i="12" s="1"/>
  <c r="K2481" i="12" s="1"/>
  <c r="K2482" i="12" s="1"/>
  <c r="K2483" i="12" s="1"/>
  <c r="K2484" i="12" s="1"/>
  <c r="K2485" i="12" s="1"/>
  <c r="K2486" i="12" s="1"/>
  <c r="K2487" i="12" s="1"/>
  <c r="K2488" i="12" s="1"/>
  <c r="K2489" i="12" s="1"/>
  <c r="K2490" i="12" s="1"/>
  <c r="K2491" i="12" s="1"/>
  <c r="K2492" i="12" s="1"/>
  <c r="K2493" i="12" s="1"/>
  <c r="K2494" i="12" s="1"/>
  <c r="K2495" i="12" s="1"/>
  <c r="K2496" i="12" s="1"/>
  <c r="K2497" i="12" s="1"/>
  <c r="K2498" i="12" s="1"/>
  <c r="K2499" i="12" s="1"/>
  <c r="K2500" i="12" s="1"/>
  <c r="K2501" i="12" s="1"/>
  <c r="K2502" i="12" s="1"/>
  <c r="K2503" i="12" s="1"/>
  <c r="K2504" i="12" s="1"/>
  <c r="K2505" i="12" s="1"/>
  <c r="K2506" i="12" s="1"/>
  <c r="K2507" i="12" s="1"/>
  <c r="K2508" i="12" s="1"/>
  <c r="K2509" i="12" s="1"/>
  <c r="K2510" i="12" s="1"/>
  <c r="K2511" i="12" s="1"/>
  <c r="K2512" i="12" s="1"/>
  <c r="K2513" i="12" s="1"/>
  <c r="K2514" i="12" s="1"/>
  <c r="K2515" i="12" s="1"/>
  <c r="K2516" i="12" s="1"/>
  <c r="K2517" i="12" s="1"/>
  <c r="K2518" i="12" s="1"/>
  <c r="K2519" i="12" s="1"/>
  <c r="K2520" i="12" s="1"/>
  <c r="K2521" i="12" s="1"/>
  <c r="K2522" i="12" s="1"/>
  <c r="K2523" i="12" s="1"/>
  <c r="K2524" i="12" s="1"/>
  <c r="K2525" i="12" s="1"/>
  <c r="K2526" i="12" s="1"/>
  <c r="K2527" i="12" s="1"/>
  <c r="K2528" i="12" s="1"/>
  <c r="K2529" i="12" s="1"/>
  <c r="K2530" i="12" s="1"/>
  <c r="K2531" i="12" s="1"/>
  <c r="K2532" i="12" s="1"/>
  <c r="K2533" i="12" s="1"/>
  <c r="K2534" i="12" s="1"/>
  <c r="K2535" i="12" s="1"/>
  <c r="K2536" i="12" s="1"/>
  <c r="K2537" i="12" s="1"/>
  <c r="K2538" i="12" s="1"/>
  <c r="K2539" i="12" s="1"/>
  <c r="K2540" i="12" s="1"/>
  <c r="K2541" i="12" s="1"/>
  <c r="K2542" i="12" s="1"/>
  <c r="K2543" i="12" s="1"/>
  <c r="K2544" i="12" s="1"/>
  <c r="K2545" i="12" s="1"/>
  <c r="K2546" i="12" s="1"/>
  <c r="K2547" i="12" s="1"/>
  <c r="K2548" i="12" s="1"/>
  <c r="K2549" i="12" s="1"/>
  <c r="K2550" i="12" s="1"/>
  <c r="K2551" i="12" s="1"/>
  <c r="K2552" i="12" s="1"/>
  <c r="K2553" i="12" s="1"/>
  <c r="K2554" i="12" s="1"/>
  <c r="K2555" i="12" s="1"/>
  <c r="K2556" i="12" s="1"/>
  <c r="K2557" i="12" s="1"/>
  <c r="K2558" i="12" s="1"/>
  <c r="K2559" i="12" s="1"/>
  <c r="K2560" i="12" s="1"/>
  <c r="K2561" i="12" s="1"/>
  <c r="K2562" i="12" s="1"/>
  <c r="K2563" i="12" s="1"/>
  <c r="K2564" i="12" s="1"/>
  <c r="K2565" i="12" s="1"/>
  <c r="K2566" i="12" s="1"/>
  <c r="K2567" i="12" s="1"/>
  <c r="K2568" i="12" s="1"/>
  <c r="K2569" i="12" s="1"/>
  <c r="K2570" i="12" s="1"/>
  <c r="K2571" i="12" s="1"/>
  <c r="K2572" i="12" s="1"/>
  <c r="K2573" i="12" s="1"/>
  <c r="K2574" i="12" s="1"/>
  <c r="K2575" i="12" s="1"/>
  <c r="K2576" i="12" s="1"/>
  <c r="K2577" i="12" s="1"/>
  <c r="K2578" i="12" s="1"/>
  <c r="K2579" i="12" s="1"/>
  <c r="K2580" i="12" s="1"/>
  <c r="K2581" i="12" s="1"/>
  <c r="K2582" i="12" s="1"/>
  <c r="K2583" i="12" s="1"/>
  <c r="K2584" i="12" s="1"/>
  <c r="K2585" i="12" s="1"/>
  <c r="K2586" i="12" s="1"/>
  <c r="K2587" i="12" s="1"/>
  <c r="K2588" i="12" s="1"/>
  <c r="K2589" i="12" s="1"/>
  <c r="K2590" i="12" s="1"/>
  <c r="K2591" i="12" s="1"/>
  <c r="K2592" i="12" s="1"/>
  <c r="K2593" i="12" s="1"/>
  <c r="K2594" i="12" s="1"/>
  <c r="K2595" i="12" s="1"/>
  <c r="K2596" i="12" s="1"/>
  <c r="K2597" i="12" s="1"/>
  <c r="K2598" i="12" s="1"/>
  <c r="K2599" i="12" s="1"/>
  <c r="K2600" i="12" s="1"/>
  <c r="K2601" i="12" s="1"/>
  <c r="K2602" i="12" s="1"/>
  <c r="K2603" i="12" s="1"/>
  <c r="K2604" i="12" s="1"/>
  <c r="K2605" i="12" s="1"/>
  <c r="K2606" i="12" s="1"/>
  <c r="K2607" i="12" s="1"/>
  <c r="K2608" i="12" s="1"/>
  <c r="K2609" i="12" s="1"/>
  <c r="K2610" i="12" s="1"/>
  <c r="K2611" i="12" s="1"/>
  <c r="K2612" i="12" s="1"/>
  <c r="K2613" i="12" s="1"/>
  <c r="K2614" i="12" s="1"/>
  <c r="K2615" i="12" s="1"/>
  <c r="K2616" i="12" s="1"/>
  <c r="K2617" i="12" s="1"/>
  <c r="K2618" i="12" s="1"/>
  <c r="K2619" i="12" s="1"/>
  <c r="K2620" i="12" s="1"/>
  <c r="K2621" i="12" s="1"/>
  <c r="K2622" i="12" s="1"/>
  <c r="K2623" i="12" s="1"/>
  <c r="K2624" i="12" s="1"/>
  <c r="K2625" i="12" s="1"/>
  <c r="K2626" i="12" s="1"/>
  <c r="K2627" i="12" s="1"/>
  <c r="K2628" i="12" s="1"/>
  <c r="K2629" i="12" s="1"/>
  <c r="K2630" i="12" s="1"/>
  <c r="K2631" i="12" s="1"/>
  <c r="K2632" i="12" s="1"/>
  <c r="K2633" i="12" s="1"/>
  <c r="K2634" i="12" s="1"/>
  <c r="K2635" i="12" s="1"/>
  <c r="K2636" i="12" s="1"/>
  <c r="K2637" i="12" s="1"/>
  <c r="K2638" i="12" s="1"/>
  <c r="K2639" i="12" s="1"/>
  <c r="K2640" i="12" s="1"/>
  <c r="K2641" i="12" s="1"/>
  <c r="K2642" i="12" s="1"/>
  <c r="K2643" i="12" s="1"/>
  <c r="K2644" i="12" s="1"/>
  <c r="K2645" i="12" s="1"/>
  <c r="K2646" i="12" s="1"/>
  <c r="K2647" i="12" s="1"/>
  <c r="K2648" i="12" s="1"/>
  <c r="K2649" i="12" s="1"/>
  <c r="K2650" i="12" s="1"/>
  <c r="K2651" i="12" s="1"/>
  <c r="K2652" i="12" s="1"/>
  <c r="K2653" i="12" s="1"/>
  <c r="K2654" i="12" s="1"/>
  <c r="K2655" i="12" s="1"/>
  <c r="K2656" i="12" s="1"/>
  <c r="K2657" i="12" s="1"/>
  <c r="K2658" i="12" s="1"/>
  <c r="K2659" i="12" s="1"/>
  <c r="K2660" i="12" s="1"/>
  <c r="K2661" i="12" s="1"/>
  <c r="K2662" i="12" s="1"/>
  <c r="K2663" i="12" s="1"/>
  <c r="K2664" i="12" s="1"/>
  <c r="K2665" i="12" s="1"/>
  <c r="K2666" i="12" s="1"/>
  <c r="K2667" i="12" s="1"/>
  <c r="K2668" i="12" s="1"/>
  <c r="K2669" i="12" s="1"/>
  <c r="K2670" i="12" s="1"/>
  <c r="K2671" i="12" s="1"/>
  <c r="K2672" i="12" s="1"/>
  <c r="K2673" i="12" s="1"/>
  <c r="D8" i="11"/>
  <c r="W422" i="12"/>
  <c r="X422" i="12" s="1"/>
  <c r="W115" i="12"/>
  <c r="X115" i="12" s="1"/>
  <c r="W25" i="12"/>
  <c r="X25" i="12" s="1"/>
  <c r="W163" i="12"/>
  <c r="X163" i="12" s="1"/>
  <c r="W395" i="12"/>
  <c r="X395" i="12" s="1"/>
  <c r="W33" i="12"/>
  <c r="X33" i="12" s="1"/>
  <c r="W24" i="12"/>
  <c r="X24" i="12" s="1"/>
  <c r="T21" i="12"/>
  <c r="W22" i="12"/>
  <c r="X22" i="12" s="1"/>
  <c r="T29" i="12"/>
  <c r="U29" i="12" s="1"/>
  <c r="W30" i="12"/>
  <c r="X30" i="12" s="1"/>
  <c r="T37" i="12"/>
  <c r="U37" i="12" s="1"/>
  <c r="W38" i="12"/>
  <c r="X38" i="12" s="1"/>
  <c r="T74" i="12"/>
  <c r="U74" i="12" s="1"/>
  <c r="W155" i="12"/>
  <c r="X155" i="12" s="1"/>
  <c r="T170" i="12"/>
  <c r="U170" i="12" s="1"/>
  <c r="W195" i="12"/>
  <c r="X195" i="12" s="1"/>
  <c r="T202" i="12"/>
  <c r="U202" i="12" s="1"/>
  <c r="W227" i="12"/>
  <c r="X227" i="12" s="1"/>
  <c r="T234" i="12"/>
  <c r="U234" i="12" s="1"/>
  <c r="W259" i="12"/>
  <c r="X259" i="12" s="1"/>
  <c r="T266" i="12"/>
  <c r="U266" i="12" s="1"/>
  <c r="W291" i="12"/>
  <c r="X291" i="12" s="1"/>
  <c r="T298" i="12"/>
  <c r="U298" i="12" s="1"/>
  <c r="W323" i="12"/>
  <c r="X323" i="12" s="1"/>
  <c r="T330" i="12"/>
  <c r="U330" i="12" s="1"/>
  <c r="W355" i="12"/>
  <c r="X355" i="12" s="1"/>
  <c r="T362" i="12"/>
  <c r="U362" i="12" s="1"/>
  <c r="W387" i="12"/>
  <c r="X387" i="12" s="1"/>
  <c r="W2673" i="12"/>
  <c r="X2673" i="12" s="1"/>
  <c r="W2665" i="12"/>
  <c r="X2665" i="12" s="1"/>
  <c r="W2657" i="12"/>
  <c r="X2657" i="12" s="1"/>
  <c r="W2649" i="12"/>
  <c r="X2649" i="12" s="1"/>
  <c r="W2668" i="12"/>
  <c r="X2668" i="12" s="1"/>
  <c r="W2660" i="12"/>
  <c r="X2660" i="12" s="1"/>
  <c r="W2671" i="12"/>
  <c r="X2671" i="12" s="1"/>
  <c r="W2663" i="12"/>
  <c r="X2663" i="12" s="1"/>
  <c r="W2655" i="12"/>
  <c r="X2655" i="12" s="1"/>
  <c r="W2666" i="12"/>
  <c r="X2666" i="12" s="1"/>
  <c r="W2658" i="12"/>
  <c r="X2658" i="12" s="1"/>
  <c r="W2650" i="12"/>
  <c r="X2650" i="12" s="1"/>
  <c r="W2669" i="12"/>
  <c r="X2669" i="12" s="1"/>
  <c r="W2661" i="12"/>
  <c r="X2661" i="12" s="1"/>
  <c r="W2672" i="12"/>
  <c r="X2672" i="12" s="1"/>
  <c r="W2664" i="12"/>
  <c r="X2664" i="12" s="1"/>
  <c r="W2656" i="12"/>
  <c r="X2656" i="12" s="1"/>
  <c r="W2667" i="12"/>
  <c r="X2667" i="12" s="1"/>
  <c r="W2659" i="12"/>
  <c r="X2659" i="12" s="1"/>
  <c r="W2651" i="12"/>
  <c r="X2651" i="12" s="1"/>
  <c r="W2653" i="12"/>
  <c r="X2653" i="12" s="1"/>
  <c r="W2641" i="12"/>
  <c r="X2641" i="12" s="1"/>
  <c r="W2670" i="12"/>
  <c r="X2670" i="12" s="1"/>
  <c r="W2644" i="12"/>
  <c r="X2644" i="12" s="1"/>
  <c r="W2636" i="12"/>
  <c r="X2636" i="12" s="1"/>
  <c r="W2647" i="12"/>
  <c r="X2647" i="12" s="1"/>
  <c r="W2639" i="12"/>
  <c r="X2639" i="12" s="1"/>
  <c r="W2631" i="12"/>
  <c r="X2631" i="12" s="1"/>
  <c r="W2652" i="12"/>
  <c r="X2652" i="12" s="1"/>
  <c r="W2642" i="12"/>
  <c r="X2642" i="12" s="1"/>
  <c r="W2634" i="12"/>
  <c r="X2634" i="12" s="1"/>
  <c r="W2645" i="12"/>
  <c r="X2645" i="12" s="1"/>
  <c r="W2654" i="12"/>
  <c r="X2654" i="12" s="1"/>
  <c r="W2648" i="12"/>
  <c r="X2648" i="12" s="1"/>
  <c r="W2640" i="12"/>
  <c r="X2640" i="12" s="1"/>
  <c r="W2662" i="12"/>
  <c r="X2662" i="12" s="1"/>
  <c r="W2643" i="12"/>
  <c r="X2643" i="12" s="1"/>
  <c r="W2635" i="12"/>
  <c r="X2635" i="12" s="1"/>
  <c r="W2630" i="12"/>
  <c r="X2630" i="12" s="1"/>
  <c r="W2637" i="12"/>
  <c r="X2637" i="12" s="1"/>
  <c r="W2626" i="12"/>
  <c r="X2626" i="12" s="1"/>
  <c r="W2618" i="12"/>
  <c r="X2618" i="12" s="1"/>
  <c r="W2610" i="12"/>
  <c r="X2610" i="12" s="1"/>
  <c r="W2638" i="12"/>
  <c r="X2638" i="12" s="1"/>
  <c r="W2633" i="12"/>
  <c r="X2633" i="12" s="1"/>
  <c r="W2629" i="12"/>
  <c r="X2629" i="12" s="1"/>
  <c r="W2646" i="12"/>
  <c r="X2646" i="12" s="1"/>
  <c r="W2627" i="12"/>
  <c r="X2627" i="12" s="1"/>
  <c r="W2619" i="12"/>
  <c r="X2619" i="12" s="1"/>
  <c r="W2622" i="12"/>
  <c r="X2622" i="12" s="1"/>
  <c r="W2614" i="12"/>
  <c r="X2614" i="12" s="1"/>
  <c r="W2632" i="12"/>
  <c r="X2632" i="12" s="1"/>
  <c r="W2624" i="12"/>
  <c r="X2624" i="12" s="1"/>
  <c r="W2616" i="12"/>
  <c r="X2616" i="12" s="1"/>
  <c r="W2623" i="12"/>
  <c r="X2623" i="12" s="1"/>
  <c r="W2606" i="12"/>
  <c r="X2606" i="12" s="1"/>
  <c r="W2598" i="12"/>
  <c r="X2598" i="12" s="1"/>
  <c r="W2620" i="12"/>
  <c r="X2620" i="12" s="1"/>
  <c r="W2613" i="12"/>
  <c r="X2613" i="12" s="1"/>
  <c r="W2628" i="12"/>
  <c r="X2628" i="12" s="1"/>
  <c r="W2625" i="12"/>
  <c r="X2625" i="12" s="1"/>
  <c r="W2617" i="12"/>
  <c r="X2617" i="12" s="1"/>
  <c r="W2607" i="12"/>
  <c r="X2607" i="12" s="1"/>
  <c r="W2615" i="12"/>
  <c r="X2615" i="12" s="1"/>
  <c r="W2602" i="12"/>
  <c r="X2602" i="12" s="1"/>
  <c r="W2594" i="12"/>
  <c r="X2594" i="12" s="1"/>
  <c r="W2621" i="12"/>
  <c r="X2621" i="12" s="1"/>
  <c r="W2605" i="12"/>
  <c r="X2605" i="12" s="1"/>
  <c r="W2592" i="12"/>
  <c r="X2592" i="12" s="1"/>
  <c r="W2584" i="12"/>
  <c r="X2584" i="12" s="1"/>
  <c r="W2611" i="12"/>
  <c r="X2611" i="12" s="1"/>
  <c r="W2597" i="12"/>
  <c r="X2597" i="12" s="1"/>
  <c r="W2587" i="12"/>
  <c r="X2587" i="12" s="1"/>
  <c r="W2593" i="12"/>
  <c r="X2593" i="12" s="1"/>
  <c r="W2590" i="12"/>
  <c r="X2590" i="12" s="1"/>
  <c r="W2609" i="12"/>
  <c r="X2609" i="12" s="1"/>
  <c r="W2601" i="12"/>
  <c r="X2601" i="12" s="1"/>
  <c r="W2599" i="12"/>
  <c r="X2599" i="12" s="1"/>
  <c r="W2603" i="12"/>
  <c r="X2603" i="12" s="1"/>
  <c r="W2595" i="12"/>
  <c r="X2595" i="12" s="1"/>
  <c r="W2591" i="12"/>
  <c r="X2591" i="12" s="1"/>
  <c r="W2600" i="12"/>
  <c r="X2600" i="12" s="1"/>
  <c r="W2586" i="12"/>
  <c r="X2586" i="12" s="1"/>
  <c r="W2581" i="12"/>
  <c r="X2581" i="12" s="1"/>
  <c r="W2577" i="12"/>
  <c r="X2577" i="12" s="1"/>
  <c r="W2569" i="12"/>
  <c r="X2569" i="12" s="1"/>
  <c r="W2608" i="12"/>
  <c r="X2608" i="12" s="1"/>
  <c r="W2588" i="12"/>
  <c r="X2588" i="12" s="1"/>
  <c r="W2582" i="12"/>
  <c r="X2582" i="12" s="1"/>
  <c r="W2580" i="12"/>
  <c r="X2580" i="12" s="1"/>
  <c r="W2596" i="12"/>
  <c r="X2596" i="12" s="1"/>
  <c r="W2575" i="12"/>
  <c r="X2575" i="12" s="1"/>
  <c r="W2567" i="12"/>
  <c r="X2567" i="12" s="1"/>
  <c r="W2559" i="12"/>
  <c r="X2559" i="12" s="1"/>
  <c r="W2551" i="12"/>
  <c r="X2551" i="12" s="1"/>
  <c r="W2589" i="12"/>
  <c r="X2589" i="12" s="1"/>
  <c r="W2578" i="12"/>
  <c r="X2578" i="12" s="1"/>
  <c r="W2570" i="12"/>
  <c r="X2570" i="12" s="1"/>
  <c r="W2583" i="12"/>
  <c r="X2583" i="12" s="1"/>
  <c r="W2576" i="12"/>
  <c r="X2576" i="12" s="1"/>
  <c r="W2568" i="12"/>
  <c r="X2568" i="12" s="1"/>
  <c r="W2560" i="12"/>
  <c r="X2560" i="12" s="1"/>
  <c r="W2579" i="12"/>
  <c r="X2579" i="12" s="1"/>
  <c r="W2571" i="12"/>
  <c r="X2571" i="12" s="1"/>
  <c r="W2563" i="12"/>
  <c r="X2563" i="12" s="1"/>
  <c r="W2555" i="12"/>
  <c r="X2555" i="12" s="1"/>
  <c r="W2558" i="12"/>
  <c r="X2558" i="12" s="1"/>
  <c r="W2543" i="12"/>
  <c r="X2543" i="12" s="1"/>
  <c r="W2604" i="12"/>
  <c r="X2604" i="12" s="1"/>
  <c r="W2573" i="12"/>
  <c r="X2573" i="12" s="1"/>
  <c r="W2566" i="12"/>
  <c r="X2566" i="12" s="1"/>
  <c r="W2554" i="12"/>
  <c r="X2554" i="12" s="1"/>
  <c r="W2546" i="12"/>
  <c r="X2546" i="12" s="1"/>
  <c r="W2538" i="12"/>
  <c r="X2538" i="12" s="1"/>
  <c r="W2530" i="12"/>
  <c r="X2530" i="12" s="1"/>
  <c r="W2522" i="12"/>
  <c r="X2522" i="12" s="1"/>
  <c r="W2612" i="12"/>
  <c r="X2612" i="12" s="1"/>
  <c r="W2550" i="12"/>
  <c r="X2550" i="12" s="1"/>
  <c r="W2549" i="12"/>
  <c r="X2549" i="12" s="1"/>
  <c r="W2541" i="12"/>
  <c r="X2541" i="12" s="1"/>
  <c r="W2533" i="12"/>
  <c r="X2533" i="12" s="1"/>
  <c r="W2525" i="12"/>
  <c r="X2525" i="12" s="1"/>
  <c r="W2544" i="12"/>
  <c r="X2544" i="12" s="1"/>
  <c r="W2536" i="12"/>
  <c r="X2536" i="12" s="1"/>
  <c r="W2528" i="12"/>
  <c r="X2528" i="12" s="1"/>
  <c r="W2520" i="12"/>
  <c r="X2520" i="12" s="1"/>
  <c r="W2572" i="12"/>
  <c r="X2572" i="12" s="1"/>
  <c r="W2565" i="12"/>
  <c r="X2565" i="12" s="1"/>
  <c r="W2556" i="12"/>
  <c r="X2556" i="12" s="1"/>
  <c r="W2547" i="12"/>
  <c r="X2547" i="12" s="1"/>
  <c r="W2562" i="12"/>
  <c r="X2562" i="12" s="1"/>
  <c r="W2552" i="12"/>
  <c r="X2552" i="12" s="1"/>
  <c r="W2542" i="12"/>
  <c r="X2542" i="12" s="1"/>
  <c r="W2534" i="12"/>
  <c r="X2534" i="12" s="1"/>
  <c r="W2574" i="12"/>
  <c r="X2574" i="12" s="1"/>
  <c r="W2564" i="12"/>
  <c r="X2564" i="12" s="1"/>
  <c r="W2557" i="12"/>
  <c r="X2557" i="12" s="1"/>
  <c r="W2545" i="12"/>
  <c r="X2545" i="12" s="1"/>
  <c r="W2537" i="12"/>
  <c r="X2537" i="12" s="1"/>
  <c r="W2529" i="12"/>
  <c r="X2529" i="12" s="1"/>
  <c r="W2526" i="12"/>
  <c r="X2526" i="12" s="1"/>
  <c r="W2516" i="12"/>
  <c r="X2516" i="12" s="1"/>
  <c r="W2508" i="12"/>
  <c r="X2508" i="12" s="1"/>
  <c r="W2585" i="12"/>
  <c r="X2585" i="12" s="1"/>
  <c r="W2561" i="12"/>
  <c r="X2561" i="12" s="1"/>
  <c r="W2548" i="12"/>
  <c r="X2548" i="12" s="1"/>
  <c r="W2539" i="12"/>
  <c r="X2539" i="12" s="1"/>
  <c r="W2532" i="12"/>
  <c r="X2532" i="12" s="1"/>
  <c r="W2511" i="12"/>
  <c r="X2511" i="12" s="1"/>
  <c r="W2503" i="12"/>
  <c r="X2503" i="12" s="1"/>
  <c r="W2527" i="12"/>
  <c r="X2527" i="12" s="1"/>
  <c r="W2514" i="12"/>
  <c r="X2514" i="12" s="1"/>
  <c r="W2506" i="12"/>
  <c r="X2506" i="12" s="1"/>
  <c r="W2498" i="12"/>
  <c r="X2498" i="12" s="1"/>
  <c r="W2490" i="12"/>
  <c r="X2490" i="12" s="1"/>
  <c r="W2519" i="12"/>
  <c r="X2519" i="12" s="1"/>
  <c r="W2517" i="12"/>
  <c r="X2517" i="12" s="1"/>
  <c r="W2509" i="12"/>
  <c r="X2509" i="12" s="1"/>
  <c r="W2531" i="12"/>
  <c r="X2531" i="12" s="1"/>
  <c r="W2521" i="12"/>
  <c r="X2521" i="12" s="1"/>
  <c r="W2512" i="12"/>
  <c r="X2512" i="12" s="1"/>
  <c r="W2504" i="12"/>
  <c r="X2504" i="12" s="1"/>
  <c r="W2535" i="12"/>
  <c r="X2535" i="12" s="1"/>
  <c r="W2523" i="12"/>
  <c r="X2523" i="12" s="1"/>
  <c r="W2515" i="12"/>
  <c r="X2515" i="12" s="1"/>
  <c r="W2507" i="12"/>
  <c r="X2507" i="12" s="1"/>
  <c r="W2499" i="12"/>
  <c r="X2499" i="12" s="1"/>
  <c r="W2540" i="12"/>
  <c r="X2540" i="12" s="1"/>
  <c r="W2518" i="12"/>
  <c r="X2518" i="12" s="1"/>
  <c r="W2510" i="12"/>
  <c r="X2510" i="12" s="1"/>
  <c r="W2502" i="12"/>
  <c r="X2502" i="12" s="1"/>
  <c r="W2494" i="12"/>
  <c r="X2494" i="12" s="1"/>
  <c r="W2486" i="12"/>
  <c r="X2486" i="12" s="1"/>
  <c r="W2487" i="12"/>
  <c r="X2487" i="12" s="1"/>
  <c r="W2481" i="12"/>
  <c r="X2481" i="12" s="1"/>
  <c r="W2473" i="12"/>
  <c r="X2473" i="12" s="1"/>
  <c r="W2465" i="12"/>
  <c r="X2465" i="12" s="1"/>
  <c r="W2497" i="12"/>
  <c r="X2497" i="12" s="1"/>
  <c r="W2492" i="12"/>
  <c r="X2492" i="12" s="1"/>
  <c r="W2484" i="12"/>
  <c r="X2484" i="12" s="1"/>
  <c r="W2476" i="12"/>
  <c r="X2476" i="12" s="1"/>
  <c r="W2468" i="12"/>
  <c r="X2468" i="12" s="1"/>
  <c r="W2460" i="12"/>
  <c r="X2460" i="12" s="1"/>
  <c r="W2452" i="12"/>
  <c r="X2452" i="12" s="1"/>
  <c r="W2488" i="12"/>
  <c r="X2488" i="12" s="1"/>
  <c r="W2479" i="12"/>
  <c r="X2479" i="12" s="1"/>
  <c r="W2471" i="12"/>
  <c r="X2471" i="12" s="1"/>
  <c r="W2463" i="12"/>
  <c r="X2463" i="12" s="1"/>
  <c r="W2455" i="12"/>
  <c r="X2455" i="12" s="1"/>
  <c r="W2493" i="12"/>
  <c r="X2493" i="12" s="1"/>
  <c r="W2482" i="12"/>
  <c r="X2482" i="12" s="1"/>
  <c r="W2474" i="12"/>
  <c r="X2474" i="12" s="1"/>
  <c r="W2466" i="12"/>
  <c r="X2466" i="12" s="1"/>
  <c r="W2458" i="12"/>
  <c r="X2458" i="12" s="1"/>
  <c r="W2553" i="12"/>
  <c r="X2553" i="12" s="1"/>
  <c r="W2496" i="12"/>
  <c r="X2496" i="12" s="1"/>
  <c r="W2489" i="12"/>
  <c r="X2489" i="12" s="1"/>
  <c r="W2477" i="12"/>
  <c r="X2477" i="12" s="1"/>
  <c r="W2469" i="12"/>
  <c r="X2469" i="12" s="1"/>
  <c r="W2501" i="12"/>
  <c r="X2501" i="12" s="1"/>
  <c r="W2485" i="12"/>
  <c r="X2485" i="12" s="1"/>
  <c r="W2480" i="12"/>
  <c r="X2480" i="12" s="1"/>
  <c r="W2472" i="12"/>
  <c r="X2472" i="12" s="1"/>
  <c r="W2464" i="12"/>
  <c r="X2464" i="12" s="1"/>
  <c r="W2524" i="12"/>
  <c r="X2524" i="12" s="1"/>
  <c r="W2513" i="12"/>
  <c r="X2513" i="12" s="1"/>
  <c r="W2505" i="12"/>
  <c r="X2505" i="12" s="1"/>
  <c r="W2495" i="12"/>
  <c r="X2495" i="12" s="1"/>
  <c r="W2483" i="12"/>
  <c r="X2483" i="12" s="1"/>
  <c r="W2475" i="12"/>
  <c r="X2475" i="12" s="1"/>
  <c r="W2467" i="12"/>
  <c r="X2467" i="12" s="1"/>
  <c r="W2459" i="12"/>
  <c r="X2459" i="12" s="1"/>
  <c r="W2444" i="12"/>
  <c r="X2444" i="12" s="1"/>
  <c r="W2436" i="12"/>
  <c r="X2436" i="12" s="1"/>
  <c r="W2428" i="12"/>
  <c r="X2428" i="12" s="1"/>
  <c r="W2420" i="12"/>
  <c r="X2420" i="12" s="1"/>
  <c r="W2454" i="12"/>
  <c r="X2454" i="12" s="1"/>
  <c r="W2451" i="12"/>
  <c r="X2451" i="12" s="1"/>
  <c r="W2447" i="12"/>
  <c r="X2447" i="12" s="1"/>
  <c r="W2439" i="12"/>
  <c r="X2439" i="12" s="1"/>
  <c r="W2431" i="12"/>
  <c r="X2431" i="12" s="1"/>
  <c r="W2461" i="12"/>
  <c r="X2461" i="12" s="1"/>
  <c r="W2456" i="12"/>
  <c r="X2456" i="12" s="1"/>
  <c r="W2450" i="12"/>
  <c r="X2450" i="12" s="1"/>
  <c r="W2442" i="12"/>
  <c r="X2442" i="12" s="1"/>
  <c r="W2434" i="12"/>
  <c r="X2434" i="12" s="1"/>
  <c r="W2426" i="12"/>
  <c r="X2426" i="12" s="1"/>
  <c r="W2418" i="12"/>
  <c r="X2418" i="12" s="1"/>
  <c r="W2410" i="12"/>
  <c r="X2410" i="12" s="1"/>
  <c r="W2402" i="12"/>
  <c r="X2402" i="12" s="1"/>
  <c r="W2394" i="12"/>
  <c r="X2394" i="12" s="1"/>
  <c r="W2445" i="12"/>
  <c r="X2445" i="12" s="1"/>
  <c r="W2437" i="12"/>
  <c r="X2437" i="12" s="1"/>
  <c r="W2429" i="12"/>
  <c r="X2429" i="12" s="1"/>
  <c r="W2421" i="12"/>
  <c r="X2421" i="12" s="1"/>
  <c r="W2413" i="12"/>
  <c r="X2413" i="12" s="1"/>
  <c r="W2500" i="12"/>
  <c r="X2500" i="12" s="1"/>
  <c r="W2457" i="12"/>
  <c r="X2457" i="12" s="1"/>
  <c r="W2448" i="12"/>
  <c r="X2448" i="12" s="1"/>
  <c r="W2440" i="12"/>
  <c r="X2440" i="12" s="1"/>
  <c r="W2432" i="12"/>
  <c r="X2432" i="12" s="1"/>
  <c r="W2491" i="12"/>
  <c r="X2491" i="12" s="1"/>
  <c r="W2470" i="12"/>
  <c r="X2470" i="12" s="1"/>
  <c r="W2443" i="12"/>
  <c r="X2443" i="12" s="1"/>
  <c r="W2435" i="12"/>
  <c r="X2435" i="12" s="1"/>
  <c r="W2427" i="12"/>
  <c r="X2427" i="12" s="1"/>
  <c r="W2419" i="12"/>
  <c r="X2419" i="12" s="1"/>
  <c r="W2411" i="12"/>
  <c r="X2411" i="12" s="1"/>
  <c r="W2478" i="12"/>
  <c r="X2478" i="12" s="1"/>
  <c r="W2462" i="12"/>
  <c r="X2462" i="12" s="1"/>
  <c r="W2446" i="12"/>
  <c r="X2446" i="12" s="1"/>
  <c r="W2438" i="12"/>
  <c r="X2438" i="12" s="1"/>
  <c r="W2430" i="12"/>
  <c r="X2430" i="12" s="1"/>
  <c r="W2422" i="12"/>
  <c r="X2422" i="12" s="1"/>
  <c r="W2414" i="12"/>
  <c r="X2414" i="12" s="1"/>
  <c r="W2406" i="12"/>
  <c r="X2406" i="12" s="1"/>
  <c r="W2398" i="12"/>
  <c r="X2398" i="12" s="1"/>
  <c r="W2424" i="12"/>
  <c r="X2424" i="12" s="1"/>
  <c r="W2412" i="12"/>
  <c r="X2412" i="12" s="1"/>
  <c r="W2403" i="12"/>
  <c r="X2403" i="12" s="1"/>
  <c r="W2392" i="12"/>
  <c r="X2392" i="12" s="1"/>
  <c r="W2384" i="12"/>
  <c r="X2384" i="12" s="1"/>
  <c r="W2376" i="12"/>
  <c r="X2376" i="12" s="1"/>
  <c r="W2368" i="12"/>
  <c r="X2368" i="12" s="1"/>
  <c r="W2441" i="12"/>
  <c r="X2441" i="12" s="1"/>
  <c r="W2408" i="12"/>
  <c r="X2408" i="12" s="1"/>
  <c r="W2399" i="12"/>
  <c r="X2399" i="12" s="1"/>
  <c r="W2387" i="12"/>
  <c r="X2387" i="12" s="1"/>
  <c r="W2416" i="12"/>
  <c r="X2416" i="12" s="1"/>
  <c r="W2404" i="12"/>
  <c r="X2404" i="12" s="1"/>
  <c r="W2395" i="12"/>
  <c r="X2395" i="12" s="1"/>
  <c r="W2390" i="12"/>
  <c r="X2390" i="12" s="1"/>
  <c r="W2382" i="12"/>
  <c r="X2382" i="12" s="1"/>
  <c r="W2374" i="12"/>
  <c r="X2374" i="12" s="1"/>
  <c r="W2366" i="12"/>
  <c r="X2366" i="12" s="1"/>
  <c r="W2358" i="12"/>
  <c r="X2358" i="12" s="1"/>
  <c r="W2449" i="12"/>
  <c r="X2449" i="12" s="1"/>
  <c r="W2423" i="12"/>
  <c r="X2423" i="12" s="1"/>
  <c r="W2409" i="12"/>
  <c r="X2409" i="12" s="1"/>
  <c r="W2400" i="12"/>
  <c r="X2400" i="12" s="1"/>
  <c r="W2393" i="12"/>
  <c r="X2393" i="12" s="1"/>
  <c r="W2385" i="12"/>
  <c r="X2385" i="12" s="1"/>
  <c r="W2377" i="12"/>
  <c r="X2377" i="12" s="1"/>
  <c r="W2369" i="12"/>
  <c r="X2369" i="12" s="1"/>
  <c r="W2405" i="12"/>
  <c r="X2405" i="12" s="1"/>
  <c r="W2396" i="12"/>
  <c r="X2396" i="12" s="1"/>
  <c r="W2388" i="12"/>
  <c r="X2388" i="12" s="1"/>
  <c r="W2380" i="12"/>
  <c r="X2380" i="12" s="1"/>
  <c r="W2425" i="12"/>
  <c r="X2425" i="12" s="1"/>
  <c r="W2415" i="12"/>
  <c r="X2415" i="12" s="1"/>
  <c r="W2401" i="12"/>
  <c r="X2401" i="12" s="1"/>
  <c r="W2391" i="12"/>
  <c r="X2391" i="12" s="1"/>
  <c r="W2383" i="12"/>
  <c r="X2383" i="12" s="1"/>
  <c r="W2375" i="12"/>
  <c r="X2375" i="12" s="1"/>
  <c r="W2367" i="12"/>
  <c r="X2367" i="12" s="1"/>
  <c r="W2397" i="12"/>
  <c r="X2397" i="12" s="1"/>
  <c r="W2386" i="12"/>
  <c r="X2386" i="12" s="1"/>
  <c r="W2378" i="12"/>
  <c r="X2378" i="12" s="1"/>
  <c r="W2370" i="12"/>
  <c r="X2370" i="12" s="1"/>
  <c r="W2362" i="12"/>
  <c r="X2362" i="12" s="1"/>
  <c r="W2354" i="12"/>
  <c r="X2354" i="12" s="1"/>
  <c r="W2372" i="12"/>
  <c r="X2372" i="12" s="1"/>
  <c r="W2359" i="12"/>
  <c r="X2359" i="12" s="1"/>
  <c r="W2350" i="12"/>
  <c r="X2350" i="12" s="1"/>
  <c r="W2342" i="12"/>
  <c r="X2342" i="12" s="1"/>
  <c r="W2379" i="12"/>
  <c r="X2379" i="12" s="1"/>
  <c r="W2364" i="12"/>
  <c r="X2364" i="12" s="1"/>
  <c r="W2355" i="12"/>
  <c r="X2355" i="12" s="1"/>
  <c r="W2345" i="12"/>
  <c r="X2345" i="12" s="1"/>
  <c r="W2337" i="12"/>
  <c r="X2337" i="12" s="1"/>
  <c r="W2329" i="12"/>
  <c r="X2329" i="12" s="1"/>
  <c r="W2453" i="12"/>
  <c r="X2453" i="12" s="1"/>
  <c r="W2381" i="12"/>
  <c r="X2381" i="12" s="1"/>
  <c r="W2360" i="12"/>
  <c r="X2360" i="12" s="1"/>
  <c r="W2348" i="12"/>
  <c r="X2348" i="12" s="1"/>
  <c r="W2340" i="12"/>
  <c r="X2340" i="12" s="1"/>
  <c r="W2332" i="12"/>
  <c r="X2332" i="12" s="1"/>
  <c r="W2371" i="12"/>
  <c r="X2371" i="12" s="1"/>
  <c r="W2356" i="12"/>
  <c r="X2356" i="12" s="1"/>
  <c r="W2351" i="12"/>
  <c r="X2351" i="12" s="1"/>
  <c r="W2343" i="12"/>
  <c r="X2343" i="12" s="1"/>
  <c r="W2335" i="12"/>
  <c r="X2335" i="12" s="1"/>
  <c r="W2327" i="12"/>
  <c r="X2327" i="12" s="1"/>
  <c r="W2417" i="12"/>
  <c r="X2417" i="12" s="1"/>
  <c r="W2389" i="12"/>
  <c r="X2389" i="12" s="1"/>
  <c r="W2361" i="12"/>
  <c r="X2361" i="12" s="1"/>
  <c r="W2346" i="12"/>
  <c r="X2346" i="12" s="1"/>
  <c r="W2373" i="12"/>
  <c r="X2373" i="12" s="1"/>
  <c r="W2365" i="12"/>
  <c r="X2365" i="12" s="1"/>
  <c r="W2357" i="12"/>
  <c r="X2357" i="12" s="1"/>
  <c r="W2349" i="12"/>
  <c r="X2349" i="12" s="1"/>
  <c r="W2341" i="12"/>
  <c r="X2341" i="12" s="1"/>
  <c r="W2407" i="12"/>
  <c r="X2407" i="12" s="1"/>
  <c r="W2353" i="12"/>
  <c r="X2353" i="12" s="1"/>
  <c r="W2352" i="12"/>
  <c r="X2352" i="12" s="1"/>
  <c r="W2344" i="12"/>
  <c r="X2344" i="12" s="1"/>
  <c r="W2336" i="12"/>
  <c r="X2336" i="12" s="1"/>
  <c r="W2328" i="12"/>
  <c r="X2328" i="12" s="1"/>
  <c r="W2331" i="12"/>
  <c r="X2331" i="12" s="1"/>
  <c r="W2321" i="12"/>
  <c r="X2321" i="12" s="1"/>
  <c r="W2313" i="12"/>
  <c r="X2313" i="12" s="1"/>
  <c r="W2305" i="12"/>
  <c r="X2305" i="12" s="1"/>
  <c r="W2297" i="12"/>
  <c r="X2297" i="12" s="1"/>
  <c r="W2289" i="12"/>
  <c r="X2289" i="12" s="1"/>
  <c r="W2363" i="12"/>
  <c r="X2363" i="12" s="1"/>
  <c r="W2333" i="12"/>
  <c r="X2333" i="12" s="1"/>
  <c r="W2325" i="12"/>
  <c r="X2325" i="12" s="1"/>
  <c r="W2316" i="12"/>
  <c r="X2316" i="12" s="1"/>
  <c r="W2308" i="12"/>
  <c r="X2308" i="12" s="1"/>
  <c r="W2338" i="12"/>
  <c r="X2338" i="12" s="1"/>
  <c r="W2319" i="12"/>
  <c r="X2319" i="12" s="1"/>
  <c r="W2311" i="12"/>
  <c r="X2311" i="12" s="1"/>
  <c r="W2303" i="12"/>
  <c r="X2303" i="12" s="1"/>
  <c r="W2295" i="12"/>
  <c r="X2295" i="12" s="1"/>
  <c r="W2287" i="12"/>
  <c r="X2287" i="12" s="1"/>
  <c r="W2279" i="12"/>
  <c r="X2279" i="12" s="1"/>
  <c r="W2271" i="12"/>
  <c r="X2271" i="12" s="1"/>
  <c r="W2433" i="12"/>
  <c r="X2433" i="12" s="1"/>
  <c r="W2334" i="12"/>
  <c r="X2334" i="12" s="1"/>
  <c r="W2322" i="12"/>
  <c r="X2322" i="12" s="1"/>
  <c r="W2314" i="12"/>
  <c r="X2314" i="12" s="1"/>
  <c r="W2306" i="12"/>
  <c r="X2306" i="12" s="1"/>
  <c r="W2298" i="12"/>
  <c r="X2298" i="12" s="1"/>
  <c r="W2290" i="12"/>
  <c r="X2290" i="12" s="1"/>
  <c r="W2326" i="12"/>
  <c r="X2326" i="12" s="1"/>
  <c r="W2317" i="12"/>
  <c r="X2317" i="12" s="1"/>
  <c r="W2309" i="12"/>
  <c r="X2309" i="12" s="1"/>
  <c r="W2347" i="12"/>
  <c r="X2347" i="12" s="1"/>
  <c r="W2320" i="12"/>
  <c r="X2320" i="12" s="1"/>
  <c r="W2312" i="12"/>
  <c r="X2312" i="12" s="1"/>
  <c r="W2304" i="12"/>
  <c r="X2304" i="12" s="1"/>
  <c r="W2296" i="12"/>
  <c r="X2296" i="12" s="1"/>
  <c r="W2288" i="12"/>
  <c r="X2288" i="12" s="1"/>
  <c r="W2330" i="12"/>
  <c r="X2330" i="12" s="1"/>
  <c r="W2323" i="12"/>
  <c r="X2323" i="12" s="1"/>
  <c r="W2315" i="12"/>
  <c r="X2315" i="12" s="1"/>
  <c r="W2307" i="12"/>
  <c r="X2307" i="12" s="1"/>
  <c r="W2299" i="12"/>
  <c r="X2299" i="12" s="1"/>
  <c r="W2291" i="12"/>
  <c r="X2291" i="12" s="1"/>
  <c r="W2283" i="12"/>
  <c r="X2283" i="12" s="1"/>
  <c r="W2275" i="12"/>
  <c r="X2275" i="12" s="1"/>
  <c r="W2310" i="12"/>
  <c r="X2310" i="12" s="1"/>
  <c r="W2294" i="12"/>
  <c r="X2294" i="12" s="1"/>
  <c r="W2282" i="12"/>
  <c r="X2282" i="12" s="1"/>
  <c r="W2274" i="12"/>
  <c r="X2274" i="12" s="1"/>
  <c r="W2262" i="12"/>
  <c r="X2262" i="12" s="1"/>
  <c r="W2254" i="12"/>
  <c r="X2254" i="12" s="1"/>
  <c r="W2246" i="12"/>
  <c r="X2246" i="12" s="1"/>
  <c r="W2324" i="12"/>
  <c r="X2324" i="12" s="1"/>
  <c r="W2301" i="12"/>
  <c r="X2301" i="12" s="1"/>
  <c r="W2284" i="12"/>
  <c r="X2284" i="12" s="1"/>
  <c r="W2270" i="12"/>
  <c r="X2270" i="12" s="1"/>
  <c r="W2265" i="12"/>
  <c r="X2265" i="12" s="1"/>
  <c r="W2257" i="12"/>
  <c r="X2257" i="12" s="1"/>
  <c r="W2249" i="12"/>
  <c r="X2249" i="12" s="1"/>
  <c r="W2241" i="12"/>
  <c r="X2241" i="12" s="1"/>
  <c r="W2233" i="12"/>
  <c r="X2233" i="12" s="1"/>
  <c r="W2225" i="12"/>
  <c r="X2225" i="12" s="1"/>
  <c r="W2318" i="12"/>
  <c r="X2318" i="12" s="1"/>
  <c r="W2280" i="12"/>
  <c r="X2280" i="12" s="1"/>
  <c r="W2260" i="12"/>
  <c r="X2260" i="12" s="1"/>
  <c r="W2252" i="12"/>
  <c r="X2252" i="12" s="1"/>
  <c r="W2244" i="12"/>
  <c r="X2244" i="12" s="1"/>
  <c r="W2236" i="12"/>
  <c r="X2236" i="12" s="1"/>
  <c r="W2228" i="12"/>
  <c r="X2228" i="12" s="1"/>
  <c r="W2293" i="12"/>
  <c r="X2293" i="12" s="1"/>
  <c r="W2276" i="12"/>
  <c r="X2276" i="12" s="1"/>
  <c r="W2263" i="12"/>
  <c r="X2263" i="12" s="1"/>
  <c r="W2255" i="12"/>
  <c r="X2255" i="12" s="1"/>
  <c r="W2247" i="12"/>
  <c r="X2247" i="12" s="1"/>
  <c r="W2239" i="12"/>
  <c r="X2239" i="12" s="1"/>
  <c r="W2231" i="12"/>
  <c r="X2231" i="12" s="1"/>
  <c r="W2300" i="12"/>
  <c r="X2300" i="12" s="1"/>
  <c r="W2286" i="12"/>
  <c r="X2286" i="12" s="1"/>
  <c r="W2281" i="12"/>
  <c r="X2281" i="12" s="1"/>
  <c r="W2272" i="12"/>
  <c r="X2272" i="12" s="1"/>
  <c r="W2266" i="12"/>
  <c r="X2266" i="12" s="1"/>
  <c r="W2258" i="12"/>
  <c r="X2258" i="12" s="1"/>
  <c r="W2250" i="12"/>
  <c r="X2250" i="12" s="1"/>
  <c r="W2242" i="12"/>
  <c r="X2242" i="12" s="1"/>
  <c r="W2277" i="12"/>
  <c r="X2277" i="12" s="1"/>
  <c r="W2268" i="12"/>
  <c r="X2268" i="12" s="1"/>
  <c r="W2261" i="12"/>
  <c r="X2261" i="12" s="1"/>
  <c r="W2253" i="12"/>
  <c r="X2253" i="12" s="1"/>
  <c r="W2245" i="12"/>
  <c r="X2245" i="12" s="1"/>
  <c r="W2237" i="12"/>
  <c r="X2237" i="12" s="1"/>
  <c r="W2302" i="12"/>
  <c r="X2302" i="12" s="1"/>
  <c r="W2292" i="12"/>
  <c r="X2292" i="12" s="1"/>
  <c r="W2273" i="12"/>
  <c r="X2273" i="12" s="1"/>
  <c r="W2264" i="12"/>
  <c r="X2264" i="12" s="1"/>
  <c r="W2256" i="12"/>
  <c r="X2256" i="12" s="1"/>
  <c r="W2248" i="12"/>
  <c r="X2248" i="12" s="1"/>
  <c r="W2240" i="12"/>
  <c r="X2240" i="12" s="1"/>
  <c r="W2232" i="12"/>
  <c r="X2232" i="12" s="1"/>
  <c r="W2218" i="12"/>
  <c r="X2218" i="12" s="1"/>
  <c r="W2210" i="12"/>
  <c r="X2210" i="12" s="1"/>
  <c r="W2202" i="12"/>
  <c r="X2202" i="12" s="1"/>
  <c r="W2194" i="12"/>
  <c r="X2194" i="12" s="1"/>
  <c r="W2186" i="12"/>
  <c r="X2186" i="12" s="1"/>
  <c r="W2178" i="12"/>
  <c r="X2178" i="12" s="1"/>
  <c r="W2170" i="12"/>
  <c r="X2170" i="12" s="1"/>
  <c r="W2162" i="12"/>
  <c r="X2162" i="12" s="1"/>
  <c r="W2154" i="12"/>
  <c r="X2154" i="12" s="1"/>
  <c r="W2238" i="12"/>
  <c r="X2238" i="12" s="1"/>
  <c r="W2235" i="12"/>
  <c r="X2235" i="12" s="1"/>
  <c r="W2230" i="12"/>
  <c r="X2230" i="12" s="1"/>
  <c r="W2221" i="12"/>
  <c r="X2221" i="12" s="1"/>
  <c r="W2213" i="12"/>
  <c r="X2213" i="12" s="1"/>
  <c r="W2205" i="12"/>
  <c r="X2205" i="12" s="1"/>
  <c r="W2197" i="12"/>
  <c r="X2197" i="12" s="1"/>
  <c r="W2189" i="12"/>
  <c r="X2189" i="12" s="1"/>
  <c r="W2181" i="12"/>
  <c r="X2181" i="12" s="1"/>
  <c r="W2173" i="12"/>
  <c r="X2173" i="12" s="1"/>
  <c r="W2165" i="12"/>
  <c r="X2165" i="12" s="1"/>
  <c r="W2157" i="12"/>
  <c r="X2157" i="12" s="1"/>
  <c r="W2269" i="12"/>
  <c r="X2269" i="12" s="1"/>
  <c r="W2216" i="12"/>
  <c r="X2216" i="12" s="1"/>
  <c r="W2208" i="12"/>
  <c r="X2208" i="12" s="1"/>
  <c r="W2200" i="12"/>
  <c r="X2200" i="12" s="1"/>
  <c r="W2192" i="12"/>
  <c r="X2192" i="12" s="1"/>
  <c r="W2184" i="12"/>
  <c r="X2184" i="12" s="1"/>
  <c r="W2176" i="12"/>
  <c r="X2176" i="12" s="1"/>
  <c r="W2168" i="12"/>
  <c r="X2168" i="12" s="1"/>
  <c r="W2160" i="12"/>
  <c r="X2160" i="12" s="1"/>
  <c r="W2152" i="12"/>
  <c r="X2152" i="12" s="1"/>
  <c r="W2144" i="12"/>
  <c r="X2144" i="12" s="1"/>
  <c r="W2243" i="12"/>
  <c r="X2243" i="12" s="1"/>
  <c r="W2219" i="12"/>
  <c r="X2219" i="12" s="1"/>
  <c r="W2211" i="12"/>
  <c r="X2211" i="12" s="1"/>
  <c r="W2203" i="12"/>
  <c r="X2203" i="12" s="1"/>
  <c r="W2195" i="12"/>
  <c r="X2195" i="12" s="1"/>
  <c r="W2187" i="12"/>
  <c r="X2187" i="12" s="1"/>
  <c r="W2179" i="12"/>
  <c r="X2179" i="12" s="1"/>
  <c r="W2171" i="12"/>
  <c r="X2171" i="12" s="1"/>
  <c r="W2163" i="12"/>
  <c r="X2163" i="12" s="1"/>
  <c r="W2155" i="12"/>
  <c r="X2155" i="12" s="1"/>
  <c r="W2147" i="12"/>
  <c r="X2147" i="12" s="1"/>
  <c r="W2251" i="12"/>
  <c r="X2251" i="12" s="1"/>
  <c r="W2226" i="12"/>
  <c r="X2226" i="12" s="1"/>
  <c r="W2222" i="12"/>
  <c r="X2222" i="12" s="1"/>
  <c r="W2214" i="12"/>
  <c r="X2214" i="12" s="1"/>
  <c r="W2206" i="12"/>
  <c r="X2206" i="12" s="1"/>
  <c r="W2198" i="12"/>
  <c r="X2198" i="12" s="1"/>
  <c r="W2190" i="12"/>
  <c r="X2190" i="12" s="1"/>
  <c r="W2182" i="12"/>
  <c r="X2182" i="12" s="1"/>
  <c r="W2174" i="12"/>
  <c r="X2174" i="12" s="1"/>
  <c r="W2166" i="12"/>
  <c r="X2166" i="12" s="1"/>
  <c r="W2158" i="12"/>
  <c r="X2158" i="12" s="1"/>
  <c r="W2339" i="12"/>
  <c r="X2339" i="12" s="1"/>
  <c r="W2285" i="12"/>
  <c r="X2285" i="12" s="1"/>
  <c r="W2259" i="12"/>
  <c r="X2259" i="12" s="1"/>
  <c r="W2217" i="12"/>
  <c r="X2217" i="12" s="1"/>
  <c r="W2209" i="12"/>
  <c r="X2209" i="12" s="1"/>
  <c r="W2201" i="12"/>
  <c r="X2201" i="12" s="1"/>
  <c r="W2193" i="12"/>
  <c r="X2193" i="12" s="1"/>
  <c r="W2185" i="12"/>
  <c r="X2185" i="12" s="1"/>
  <c r="W2177" i="12"/>
  <c r="X2177" i="12" s="1"/>
  <c r="W2169" i="12"/>
  <c r="X2169" i="12" s="1"/>
  <c r="W2161" i="12"/>
  <c r="X2161" i="12" s="1"/>
  <c r="W2153" i="12"/>
  <c r="X2153" i="12" s="1"/>
  <c r="W2267" i="12"/>
  <c r="X2267" i="12" s="1"/>
  <c r="W2227" i="12"/>
  <c r="X2227" i="12" s="1"/>
  <c r="W2220" i="12"/>
  <c r="X2220" i="12" s="1"/>
  <c r="W2212" i="12"/>
  <c r="X2212" i="12" s="1"/>
  <c r="W2204" i="12"/>
  <c r="X2204" i="12" s="1"/>
  <c r="W2196" i="12"/>
  <c r="X2196" i="12" s="1"/>
  <c r="W2188" i="12"/>
  <c r="X2188" i="12" s="1"/>
  <c r="W2180" i="12"/>
  <c r="X2180" i="12" s="1"/>
  <c r="W2172" i="12"/>
  <c r="X2172" i="12" s="1"/>
  <c r="W2164" i="12"/>
  <c r="X2164" i="12" s="1"/>
  <c r="W2156" i="12"/>
  <c r="X2156" i="12" s="1"/>
  <c r="W2148" i="12"/>
  <c r="X2148" i="12" s="1"/>
  <c r="W2140" i="12"/>
  <c r="X2140" i="12" s="1"/>
  <c r="W2139" i="12"/>
  <c r="X2139" i="12" s="1"/>
  <c r="W2135" i="12"/>
  <c r="X2135" i="12" s="1"/>
  <c r="W2127" i="12"/>
  <c r="X2127" i="12" s="1"/>
  <c r="W2119" i="12"/>
  <c r="X2119" i="12" s="1"/>
  <c r="W2111" i="12"/>
  <c r="X2111" i="12" s="1"/>
  <c r="W2103" i="12"/>
  <c r="X2103" i="12" s="1"/>
  <c r="W2095" i="12"/>
  <c r="X2095" i="12" s="1"/>
  <c r="W2224" i="12"/>
  <c r="X2224" i="12" s="1"/>
  <c r="W2199" i="12"/>
  <c r="X2199" i="12" s="1"/>
  <c r="W2167" i="12"/>
  <c r="X2167" i="12" s="1"/>
  <c r="W2149" i="12"/>
  <c r="X2149" i="12" s="1"/>
  <c r="W2130" i="12"/>
  <c r="X2130" i="12" s="1"/>
  <c r="W2122" i="12"/>
  <c r="X2122" i="12" s="1"/>
  <c r="W2114" i="12"/>
  <c r="X2114" i="12" s="1"/>
  <c r="W2106" i="12"/>
  <c r="X2106" i="12" s="1"/>
  <c r="W2098" i="12"/>
  <c r="X2098" i="12" s="1"/>
  <c r="W2090" i="12"/>
  <c r="X2090" i="12" s="1"/>
  <c r="W2082" i="12"/>
  <c r="X2082" i="12" s="1"/>
  <c r="W2074" i="12"/>
  <c r="X2074" i="12" s="1"/>
  <c r="W2066" i="12"/>
  <c r="X2066" i="12" s="1"/>
  <c r="W2150" i="12"/>
  <c r="X2150" i="12" s="1"/>
  <c r="W2145" i="12"/>
  <c r="X2145" i="12" s="1"/>
  <c r="W2133" i="12"/>
  <c r="X2133" i="12" s="1"/>
  <c r="W2125" i="12"/>
  <c r="X2125" i="12" s="1"/>
  <c r="W2117" i="12"/>
  <c r="X2117" i="12" s="1"/>
  <c r="W2109" i="12"/>
  <c r="X2109" i="12" s="1"/>
  <c r="W2101" i="12"/>
  <c r="X2101" i="12" s="1"/>
  <c r="W2093" i="12"/>
  <c r="X2093" i="12" s="1"/>
  <c r="W2085" i="12"/>
  <c r="X2085" i="12" s="1"/>
  <c r="W2077" i="12"/>
  <c r="X2077" i="12" s="1"/>
  <c r="W2207" i="12"/>
  <c r="X2207" i="12" s="1"/>
  <c r="W2175" i="12"/>
  <c r="X2175" i="12" s="1"/>
  <c r="W2141" i="12"/>
  <c r="X2141" i="12" s="1"/>
  <c r="W2136" i="12"/>
  <c r="X2136" i="12" s="1"/>
  <c r="W2128" i="12"/>
  <c r="X2128" i="12" s="1"/>
  <c r="W2120" i="12"/>
  <c r="X2120" i="12" s="1"/>
  <c r="W2112" i="12"/>
  <c r="X2112" i="12" s="1"/>
  <c r="W2104" i="12"/>
  <c r="X2104" i="12" s="1"/>
  <c r="W2096" i="12"/>
  <c r="X2096" i="12" s="1"/>
  <c r="W2088" i="12"/>
  <c r="X2088" i="12" s="1"/>
  <c r="W2080" i="12"/>
  <c r="X2080" i="12" s="1"/>
  <c r="W2072" i="12"/>
  <c r="X2072" i="12" s="1"/>
  <c r="W2064" i="12"/>
  <c r="X2064" i="12" s="1"/>
  <c r="W2151" i="12"/>
  <c r="X2151" i="12" s="1"/>
  <c r="W2146" i="12"/>
  <c r="X2146" i="12" s="1"/>
  <c r="W2131" i="12"/>
  <c r="X2131" i="12" s="1"/>
  <c r="W2123" i="12"/>
  <c r="X2123" i="12" s="1"/>
  <c r="W2115" i="12"/>
  <c r="X2115" i="12" s="1"/>
  <c r="W2107" i="12"/>
  <c r="X2107" i="12" s="1"/>
  <c r="W2099" i="12"/>
  <c r="X2099" i="12" s="1"/>
  <c r="W2091" i="12"/>
  <c r="X2091" i="12" s="1"/>
  <c r="W2083" i="12"/>
  <c r="X2083" i="12" s="1"/>
  <c r="W2278" i="12"/>
  <c r="X2278" i="12" s="1"/>
  <c r="W2215" i="12"/>
  <c r="X2215" i="12" s="1"/>
  <c r="W2183" i="12"/>
  <c r="X2183" i="12" s="1"/>
  <c r="W2142" i="12"/>
  <c r="X2142" i="12" s="1"/>
  <c r="W2134" i="12"/>
  <c r="X2134" i="12" s="1"/>
  <c r="W2126" i="12"/>
  <c r="X2126" i="12" s="1"/>
  <c r="W2118" i="12"/>
  <c r="X2118" i="12" s="1"/>
  <c r="W2110" i="12"/>
  <c r="X2110" i="12" s="1"/>
  <c r="W2102" i="12"/>
  <c r="X2102" i="12" s="1"/>
  <c r="W2094" i="12"/>
  <c r="X2094" i="12" s="1"/>
  <c r="W2086" i="12"/>
  <c r="X2086" i="12" s="1"/>
  <c r="W2078" i="12"/>
  <c r="X2078" i="12" s="1"/>
  <c r="W2070" i="12"/>
  <c r="X2070" i="12" s="1"/>
  <c r="W2229" i="12"/>
  <c r="X2229" i="12" s="1"/>
  <c r="W2132" i="12"/>
  <c r="X2132" i="12" s="1"/>
  <c r="W2081" i="12"/>
  <c r="X2081" i="12" s="1"/>
  <c r="W2079" i="12"/>
  <c r="X2079" i="12" s="1"/>
  <c r="W2067" i="12"/>
  <c r="X2067" i="12" s="1"/>
  <c r="W2062" i="12"/>
  <c r="X2062" i="12" s="1"/>
  <c r="W2054" i="12"/>
  <c r="X2054" i="12" s="1"/>
  <c r="W2046" i="12"/>
  <c r="X2046" i="12" s="1"/>
  <c r="W2038" i="12"/>
  <c r="X2038" i="12" s="1"/>
  <c r="W2030" i="12"/>
  <c r="X2030" i="12" s="1"/>
  <c r="W2022" i="12"/>
  <c r="X2022" i="12" s="1"/>
  <c r="W2138" i="12"/>
  <c r="X2138" i="12" s="1"/>
  <c r="W2137" i="12"/>
  <c r="X2137" i="12" s="1"/>
  <c r="W2124" i="12"/>
  <c r="X2124" i="12" s="1"/>
  <c r="W2092" i="12"/>
  <c r="X2092" i="12" s="1"/>
  <c r="W2075" i="12"/>
  <c r="X2075" i="12" s="1"/>
  <c r="W2057" i="12"/>
  <c r="X2057" i="12" s="1"/>
  <c r="W2049" i="12"/>
  <c r="X2049" i="12" s="1"/>
  <c r="W2041" i="12"/>
  <c r="X2041" i="12" s="1"/>
  <c r="W2033" i="12"/>
  <c r="X2033" i="12" s="1"/>
  <c r="W2025" i="12"/>
  <c r="X2025" i="12" s="1"/>
  <c r="W2017" i="12"/>
  <c r="X2017" i="12" s="1"/>
  <c r="W2009" i="12"/>
  <c r="X2009" i="12" s="1"/>
  <c r="W2001" i="12"/>
  <c r="X2001" i="12" s="1"/>
  <c r="W2223" i="12"/>
  <c r="X2223" i="12" s="1"/>
  <c r="W2129" i="12"/>
  <c r="X2129" i="12" s="1"/>
  <c r="W2116" i="12"/>
  <c r="X2116" i="12" s="1"/>
  <c r="W2063" i="12"/>
  <c r="X2063" i="12" s="1"/>
  <c r="W2060" i="12"/>
  <c r="X2060" i="12" s="1"/>
  <c r="W2052" i="12"/>
  <c r="X2052" i="12" s="1"/>
  <c r="W2044" i="12"/>
  <c r="X2044" i="12" s="1"/>
  <c r="W2036" i="12"/>
  <c r="X2036" i="12" s="1"/>
  <c r="W2028" i="12"/>
  <c r="X2028" i="12" s="1"/>
  <c r="W2020" i="12"/>
  <c r="X2020" i="12" s="1"/>
  <c r="W2234" i="12"/>
  <c r="X2234" i="12" s="1"/>
  <c r="W2191" i="12"/>
  <c r="X2191" i="12" s="1"/>
  <c r="W2121" i="12"/>
  <c r="X2121" i="12" s="1"/>
  <c r="W2108" i="12"/>
  <c r="X2108" i="12" s="1"/>
  <c r="W2055" i="12"/>
  <c r="X2055" i="12" s="1"/>
  <c r="W2047" i="12"/>
  <c r="X2047" i="12" s="1"/>
  <c r="W2039" i="12"/>
  <c r="X2039" i="12" s="1"/>
  <c r="W2031" i="12"/>
  <c r="X2031" i="12" s="1"/>
  <c r="W2023" i="12"/>
  <c r="X2023" i="12" s="1"/>
  <c r="W2015" i="12"/>
  <c r="X2015" i="12" s="1"/>
  <c r="W2007" i="12"/>
  <c r="X2007" i="12" s="1"/>
  <c r="W1999" i="12"/>
  <c r="X1999" i="12" s="1"/>
  <c r="W2159" i="12"/>
  <c r="X2159" i="12" s="1"/>
  <c r="W2113" i="12"/>
  <c r="X2113" i="12" s="1"/>
  <c r="W2100" i="12"/>
  <c r="X2100" i="12" s="1"/>
  <c r="W2084" i="12"/>
  <c r="X2084" i="12" s="1"/>
  <c r="W2069" i="12"/>
  <c r="X2069" i="12" s="1"/>
  <c r="W2058" i="12"/>
  <c r="X2058" i="12" s="1"/>
  <c r="W2050" i="12"/>
  <c r="X2050" i="12" s="1"/>
  <c r="W2042" i="12"/>
  <c r="X2042" i="12" s="1"/>
  <c r="W2034" i="12"/>
  <c r="X2034" i="12" s="1"/>
  <c r="W2026" i="12"/>
  <c r="X2026" i="12" s="1"/>
  <c r="W2018" i="12"/>
  <c r="X2018" i="12" s="1"/>
  <c r="W2010" i="12"/>
  <c r="X2010" i="12" s="1"/>
  <c r="W2002" i="12"/>
  <c r="X2002" i="12" s="1"/>
  <c r="W1994" i="12"/>
  <c r="X1994" i="12" s="1"/>
  <c r="W2105" i="12"/>
  <c r="X2105" i="12" s="1"/>
  <c r="W2089" i="12"/>
  <c r="X2089" i="12" s="1"/>
  <c r="W2061" i="12"/>
  <c r="X2061" i="12" s="1"/>
  <c r="W2053" i="12"/>
  <c r="X2053" i="12" s="1"/>
  <c r="W2045" i="12"/>
  <c r="X2045" i="12" s="1"/>
  <c r="W2037" i="12"/>
  <c r="X2037" i="12" s="1"/>
  <c r="W2029" i="12"/>
  <c r="X2029" i="12" s="1"/>
  <c r="W2021" i="12"/>
  <c r="X2021" i="12" s="1"/>
  <c r="W2013" i="12"/>
  <c r="X2013" i="12" s="1"/>
  <c r="W2005" i="12"/>
  <c r="X2005" i="12" s="1"/>
  <c r="W2056" i="12"/>
  <c r="X2056" i="12" s="1"/>
  <c r="W2048" i="12"/>
  <c r="X2048" i="12" s="1"/>
  <c r="W2040" i="12"/>
  <c r="X2040" i="12" s="1"/>
  <c r="W2032" i="12"/>
  <c r="X2032" i="12" s="1"/>
  <c r="W2024" i="12"/>
  <c r="X2024" i="12" s="1"/>
  <c r="W2012" i="12"/>
  <c r="X2012" i="12" s="1"/>
  <c r="W1987" i="12"/>
  <c r="X1987" i="12" s="1"/>
  <c r="W1979" i="12"/>
  <c r="X1979" i="12" s="1"/>
  <c r="W1971" i="12"/>
  <c r="X1971" i="12" s="1"/>
  <c r="W1963" i="12"/>
  <c r="X1963" i="12" s="1"/>
  <c r="W1955" i="12"/>
  <c r="X1955" i="12" s="1"/>
  <c r="W2016" i="12"/>
  <c r="X2016" i="12" s="1"/>
  <c r="W2014" i="12"/>
  <c r="X2014" i="12" s="1"/>
  <c r="W1990" i="12"/>
  <c r="X1990" i="12" s="1"/>
  <c r="W1982" i="12"/>
  <c r="X1982" i="12" s="1"/>
  <c r="W1974" i="12"/>
  <c r="X1974" i="12" s="1"/>
  <c r="W1966" i="12"/>
  <c r="X1966" i="12" s="1"/>
  <c r="W1958" i="12"/>
  <c r="X1958" i="12" s="1"/>
  <c r="W1950" i="12"/>
  <c r="X1950" i="12" s="1"/>
  <c r="W1942" i="12"/>
  <c r="X1942" i="12" s="1"/>
  <c r="W1934" i="12"/>
  <c r="X1934" i="12" s="1"/>
  <c r="W1926" i="12"/>
  <c r="X1926" i="12" s="1"/>
  <c r="W1918" i="12"/>
  <c r="X1918" i="12" s="1"/>
  <c r="W1910" i="12"/>
  <c r="X1910" i="12" s="1"/>
  <c r="W2097" i="12"/>
  <c r="X2097" i="12" s="1"/>
  <c r="W2087" i="12"/>
  <c r="X2087" i="12" s="1"/>
  <c r="W2073" i="12"/>
  <c r="X2073" i="12" s="1"/>
  <c r="W2068" i="12"/>
  <c r="X2068" i="12" s="1"/>
  <c r="W2003" i="12"/>
  <c r="X2003" i="12" s="1"/>
  <c r="W1996" i="12"/>
  <c r="X1996" i="12" s="1"/>
  <c r="W1993" i="12"/>
  <c r="X1993" i="12" s="1"/>
  <c r="W1985" i="12"/>
  <c r="X1985" i="12" s="1"/>
  <c r="W1977" i="12"/>
  <c r="X1977" i="12" s="1"/>
  <c r="W1969" i="12"/>
  <c r="X1969" i="12" s="1"/>
  <c r="W1961" i="12"/>
  <c r="X1961" i="12" s="1"/>
  <c r="W1953" i="12"/>
  <c r="X1953" i="12" s="1"/>
  <c r="W1945" i="12"/>
  <c r="X1945" i="12" s="1"/>
  <c r="W1937" i="12"/>
  <c r="X1937" i="12" s="1"/>
  <c r="W1929" i="12"/>
  <c r="X1929" i="12" s="1"/>
  <c r="W1921" i="12"/>
  <c r="X1921" i="12" s="1"/>
  <c r="W2143" i="12"/>
  <c r="X2143" i="12" s="1"/>
  <c r="W1988" i="12"/>
  <c r="X1988" i="12" s="1"/>
  <c r="W1980" i="12"/>
  <c r="X1980" i="12" s="1"/>
  <c r="W1972" i="12"/>
  <c r="X1972" i="12" s="1"/>
  <c r="W1964" i="12"/>
  <c r="X1964" i="12" s="1"/>
  <c r="W1956" i="12"/>
  <c r="X1956" i="12" s="1"/>
  <c r="W1948" i="12"/>
  <c r="X1948" i="12" s="1"/>
  <c r="W1940" i="12"/>
  <c r="X1940" i="12" s="1"/>
  <c r="W2004" i="12"/>
  <c r="X2004" i="12" s="1"/>
  <c r="W1995" i="12"/>
  <c r="X1995" i="12" s="1"/>
  <c r="W1991" i="12"/>
  <c r="X1991" i="12" s="1"/>
  <c r="W1983" i="12"/>
  <c r="X1983" i="12" s="1"/>
  <c r="W1975" i="12"/>
  <c r="X1975" i="12" s="1"/>
  <c r="W1967" i="12"/>
  <c r="X1967" i="12" s="1"/>
  <c r="W1959" i="12"/>
  <c r="X1959" i="12" s="1"/>
  <c r="W1951" i="12"/>
  <c r="X1951" i="12" s="1"/>
  <c r="W1943" i="12"/>
  <c r="X1943" i="12" s="1"/>
  <c r="W1935" i="12"/>
  <c r="X1935" i="12" s="1"/>
  <c r="W1927" i="12"/>
  <c r="X1927" i="12" s="1"/>
  <c r="W1919" i="12"/>
  <c r="X1919" i="12" s="1"/>
  <c r="W1911" i="12"/>
  <c r="X1911" i="12" s="1"/>
  <c r="W2065" i="12"/>
  <c r="X2065" i="12" s="1"/>
  <c r="W2076" i="12"/>
  <c r="X2076" i="12" s="1"/>
  <c r="W2059" i="12"/>
  <c r="X2059" i="12" s="1"/>
  <c r="W2051" i="12"/>
  <c r="X2051" i="12" s="1"/>
  <c r="W2043" i="12"/>
  <c r="X2043" i="12" s="1"/>
  <c r="W2035" i="12"/>
  <c r="X2035" i="12" s="1"/>
  <c r="W2027" i="12"/>
  <c r="X2027" i="12" s="1"/>
  <c r="W2019" i="12"/>
  <c r="X2019" i="12" s="1"/>
  <c r="W2011" i="12"/>
  <c r="X2011" i="12" s="1"/>
  <c r="W1998" i="12"/>
  <c r="X1998" i="12" s="1"/>
  <c r="W1989" i="12"/>
  <c r="X1989" i="12" s="1"/>
  <c r="W1981" i="12"/>
  <c r="X1981" i="12" s="1"/>
  <c r="W1973" i="12"/>
  <c r="X1973" i="12" s="1"/>
  <c r="W1965" i="12"/>
  <c r="X1965" i="12" s="1"/>
  <c r="W1957" i="12"/>
  <c r="X1957" i="12" s="1"/>
  <c r="W1949" i="12"/>
  <c r="X1949" i="12" s="1"/>
  <c r="W1941" i="12"/>
  <c r="X1941" i="12" s="1"/>
  <c r="W1933" i="12"/>
  <c r="X1933" i="12" s="1"/>
  <c r="W1925" i="12"/>
  <c r="X1925" i="12" s="1"/>
  <c r="W1917" i="12"/>
  <c r="X1917" i="12" s="1"/>
  <c r="W1909" i="12"/>
  <c r="X1909" i="12" s="1"/>
  <c r="W1997" i="12"/>
  <c r="X1997" i="12" s="1"/>
  <c r="W1930" i="12"/>
  <c r="X1930" i="12" s="1"/>
  <c r="W1902" i="12"/>
  <c r="X1902" i="12" s="1"/>
  <c r="W1894" i="12"/>
  <c r="X1894" i="12" s="1"/>
  <c r="W1886" i="12"/>
  <c r="X1886" i="12" s="1"/>
  <c r="W1878" i="12"/>
  <c r="X1878" i="12" s="1"/>
  <c r="W1870" i="12"/>
  <c r="X1870" i="12" s="1"/>
  <c r="W1862" i="12"/>
  <c r="X1862" i="12" s="1"/>
  <c r="W1913" i="12"/>
  <c r="X1913" i="12" s="1"/>
  <c r="W1907" i="12"/>
  <c r="X1907" i="12" s="1"/>
  <c r="W1897" i="12"/>
  <c r="X1897" i="12" s="1"/>
  <c r="W1889" i="12"/>
  <c r="X1889" i="12" s="1"/>
  <c r="W1881" i="12"/>
  <c r="X1881" i="12" s="1"/>
  <c r="W1873" i="12"/>
  <c r="X1873" i="12" s="1"/>
  <c r="W1865" i="12"/>
  <c r="X1865" i="12" s="1"/>
  <c r="W1857" i="12"/>
  <c r="X1857" i="12" s="1"/>
  <c r="W1849" i="12"/>
  <c r="X1849" i="12" s="1"/>
  <c r="W1986" i="12"/>
  <c r="X1986" i="12" s="1"/>
  <c r="W1978" i="12"/>
  <c r="X1978" i="12" s="1"/>
  <c r="W1970" i="12"/>
  <c r="X1970" i="12" s="1"/>
  <c r="W1962" i="12"/>
  <c r="X1962" i="12" s="1"/>
  <c r="W1954" i="12"/>
  <c r="X1954" i="12" s="1"/>
  <c r="W1947" i="12"/>
  <c r="X1947" i="12" s="1"/>
  <c r="W1931" i="12"/>
  <c r="X1931" i="12" s="1"/>
  <c r="W1900" i="12"/>
  <c r="X1900" i="12" s="1"/>
  <c r="W1892" i="12"/>
  <c r="X1892" i="12" s="1"/>
  <c r="W1884" i="12"/>
  <c r="X1884" i="12" s="1"/>
  <c r="W1876" i="12"/>
  <c r="X1876" i="12" s="1"/>
  <c r="W1868" i="12"/>
  <c r="X1868" i="12" s="1"/>
  <c r="W1860" i="12"/>
  <c r="X1860" i="12" s="1"/>
  <c r="W1852" i="12"/>
  <c r="X1852" i="12" s="1"/>
  <c r="W1844" i="12"/>
  <c r="X1844" i="12" s="1"/>
  <c r="W2071" i="12"/>
  <c r="X2071" i="12" s="1"/>
  <c r="W2006" i="12"/>
  <c r="X2006" i="12" s="1"/>
  <c r="W1992" i="12"/>
  <c r="X1992" i="12" s="1"/>
  <c r="W1984" i="12"/>
  <c r="X1984" i="12" s="1"/>
  <c r="W1976" i="12"/>
  <c r="X1976" i="12" s="1"/>
  <c r="W1968" i="12"/>
  <c r="X1968" i="12" s="1"/>
  <c r="W1960" i="12"/>
  <c r="X1960" i="12" s="1"/>
  <c r="W1952" i="12"/>
  <c r="X1952" i="12" s="1"/>
  <c r="W1932" i="12"/>
  <c r="X1932" i="12" s="1"/>
  <c r="W1916" i="12"/>
  <c r="X1916" i="12" s="1"/>
  <c r="W1912" i="12"/>
  <c r="X1912" i="12" s="1"/>
  <c r="W1908" i="12"/>
  <c r="X1908" i="12" s="1"/>
  <c r="W1903" i="12"/>
  <c r="X1903" i="12" s="1"/>
  <c r="W1895" i="12"/>
  <c r="X1895" i="12" s="1"/>
  <c r="W1887" i="12"/>
  <c r="X1887" i="12" s="1"/>
  <c r="W1879" i="12"/>
  <c r="X1879" i="12" s="1"/>
  <c r="W1946" i="12"/>
  <c r="X1946" i="12" s="1"/>
  <c r="W1944" i="12"/>
  <c r="X1944" i="12" s="1"/>
  <c r="W1939" i="12"/>
  <c r="X1939" i="12" s="1"/>
  <c r="W1922" i="12"/>
  <c r="X1922" i="12" s="1"/>
  <c r="W1920" i="12"/>
  <c r="X1920" i="12" s="1"/>
  <c r="W1905" i="12"/>
  <c r="X1905" i="12" s="1"/>
  <c r="W1898" i="12"/>
  <c r="X1898" i="12" s="1"/>
  <c r="W1890" i="12"/>
  <c r="X1890" i="12" s="1"/>
  <c r="W1882" i="12"/>
  <c r="X1882" i="12" s="1"/>
  <c r="W1874" i="12"/>
  <c r="X1874" i="12" s="1"/>
  <c r="W1866" i="12"/>
  <c r="X1866" i="12" s="1"/>
  <c r="W1858" i="12"/>
  <c r="X1858" i="12" s="1"/>
  <c r="W2000" i="12"/>
  <c r="X2000" i="12" s="1"/>
  <c r="W1915" i="12"/>
  <c r="X1915" i="12" s="1"/>
  <c r="W1901" i="12"/>
  <c r="X1901" i="12" s="1"/>
  <c r="W1893" i="12"/>
  <c r="X1893" i="12" s="1"/>
  <c r="W1885" i="12"/>
  <c r="X1885" i="12" s="1"/>
  <c r="W1877" i="12"/>
  <c r="X1877" i="12" s="1"/>
  <c r="W1869" i="12"/>
  <c r="X1869" i="12" s="1"/>
  <c r="W1861" i="12"/>
  <c r="X1861" i="12" s="1"/>
  <c r="W1853" i="12"/>
  <c r="X1853" i="12" s="1"/>
  <c r="W1845" i="12"/>
  <c r="X1845" i="12" s="1"/>
  <c r="W2008" i="12"/>
  <c r="X2008" i="12" s="1"/>
  <c r="W1938" i="12"/>
  <c r="X1938" i="12" s="1"/>
  <c r="W1936" i="12"/>
  <c r="X1936" i="12" s="1"/>
  <c r="W1923" i="12"/>
  <c r="X1923" i="12" s="1"/>
  <c r="W1904" i="12"/>
  <c r="X1904" i="12" s="1"/>
  <c r="W1896" i="12"/>
  <c r="X1896" i="12" s="1"/>
  <c r="W1888" i="12"/>
  <c r="X1888" i="12" s="1"/>
  <c r="W1880" i="12"/>
  <c r="X1880" i="12" s="1"/>
  <c r="W1872" i="12"/>
  <c r="X1872" i="12" s="1"/>
  <c r="W1864" i="12"/>
  <c r="X1864" i="12" s="1"/>
  <c r="W1856" i="12"/>
  <c r="X1856" i="12" s="1"/>
  <c r="W1848" i="12"/>
  <c r="X1848" i="12" s="1"/>
  <c r="W1840" i="12"/>
  <c r="X1840" i="12" s="1"/>
  <c r="W1850" i="12"/>
  <c r="X1850" i="12" s="1"/>
  <c r="W1847" i="12"/>
  <c r="X1847" i="12" s="1"/>
  <c r="W1842" i="12"/>
  <c r="X1842" i="12" s="1"/>
  <c r="W1833" i="12"/>
  <c r="X1833" i="12" s="1"/>
  <c r="W1825" i="12"/>
  <c r="X1825" i="12" s="1"/>
  <c r="W1817" i="12"/>
  <c r="X1817" i="12" s="1"/>
  <c r="W1809" i="12"/>
  <c r="X1809" i="12" s="1"/>
  <c r="W1801" i="12"/>
  <c r="X1801" i="12" s="1"/>
  <c r="W1793" i="12"/>
  <c r="X1793" i="12" s="1"/>
  <c r="W1785" i="12"/>
  <c r="X1785" i="12" s="1"/>
  <c r="W1777" i="12"/>
  <c r="X1777" i="12" s="1"/>
  <c r="W1769" i="12"/>
  <c r="X1769" i="12" s="1"/>
  <c r="W1906" i="12"/>
  <c r="X1906" i="12" s="1"/>
  <c r="W1867" i="12"/>
  <c r="X1867" i="12" s="1"/>
  <c r="W1851" i="12"/>
  <c r="X1851" i="12" s="1"/>
  <c r="W1836" i="12"/>
  <c r="X1836" i="12" s="1"/>
  <c r="W1828" i="12"/>
  <c r="X1828" i="12" s="1"/>
  <c r="W1820" i="12"/>
  <c r="X1820" i="12" s="1"/>
  <c r="W1812" i="12"/>
  <c r="X1812" i="12" s="1"/>
  <c r="W1804" i="12"/>
  <c r="X1804" i="12" s="1"/>
  <c r="W1796" i="12"/>
  <c r="X1796" i="12" s="1"/>
  <c r="W1788" i="12"/>
  <c r="X1788" i="12" s="1"/>
  <c r="W1780" i="12"/>
  <c r="X1780" i="12" s="1"/>
  <c r="W1772" i="12"/>
  <c r="X1772" i="12" s="1"/>
  <c r="W1764" i="12"/>
  <c r="X1764" i="12" s="1"/>
  <c r="W1854" i="12"/>
  <c r="X1854" i="12" s="1"/>
  <c r="W1839" i="12"/>
  <c r="X1839" i="12" s="1"/>
  <c r="W1831" i="12"/>
  <c r="X1831" i="12" s="1"/>
  <c r="W1823" i="12"/>
  <c r="X1823" i="12" s="1"/>
  <c r="W1815" i="12"/>
  <c r="X1815" i="12" s="1"/>
  <c r="W1807" i="12"/>
  <c r="X1807" i="12" s="1"/>
  <c r="W1799" i="12"/>
  <c r="X1799" i="12" s="1"/>
  <c r="W1791" i="12"/>
  <c r="X1791" i="12" s="1"/>
  <c r="W1783" i="12"/>
  <c r="X1783" i="12" s="1"/>
  <c r="W1775" i="12"/>
  <c r="X1775" i="12" s="1"/>
  <c r="W1767" i="12"/>
  <c r="X1767" i="12" s="1"/>
  <c r="W1914" i="12"/>
  <c r="X1914" i="12" s="1"/>
  <c r="W1834" i="12"/>
  <c r="X1834" i="12" s="1"/>
  <c r="W1826" i="12"/>
  <c r="X1826" i="12" s="1"/>
  <c r="W1818" i="12"/>
  <c r="X1818" i="12" s="1"/>
  <c r="W1810" i="12"/>
  <c r="X1810" i="12" s="1"/>
  <c r="W1802" i="12"/>
  <c r="X1802" i="12" s="1"/>
  <c r="W1794" i="12"/>
  <c r="X1794" i="12" s="1"/>
  <c r="W1786" i="12"/>
  <c r="X1786" i="12" s="1"/>
  <c r="W1778" i="12"/>
  <c r="X1778" i="12" s="1"/>
  <c r="W1770" i="12"/>
  <c r="X1770" i="12" s="1"/>
  <c r="W1871" i="12"/>
  <c r="X1871" i="12" s="1"/>
  <c r="W1859" i="12"/>
  <c r="X1859" i="12" s="1"/>
  <c r="W1837" i="12"/>
  <c r="X1837" i="12" s="1"/>
  <c r="W1829" i="12"/>
  <c r="X1829" i="12" s="1"/>
  <c r="W1821" i="12"/>
  <c r="X1821" i="12" s="1"/>
  <c r="W1813" i="12"/>
  <c r="X1813" i="12" s="1"/>
  <c r="W1805" i="12"/>
  <c r="X1805" i="12" s="1"/>
  <c r="W1797" i="12"/>
  <c r="X1797" i="12" s="1"/>
  <c r="W1789" i="12"/>
  <c r="X1789" i="12" s="1"/>
  <c r="W1781" i="12"/>
  <c r="X1781" i="12" s="1"/>
  <c r="W1832" i="12"/>
  <c r="X1832" i="12" s="1"/>
  <c r="W1824" i="12"/>
  <c r="X1824" i="12" s="1"/>
  <c r="W1816" i="12"/>
  <c r="X1816" i="12" s="1"/>
  <c r="W1808" i="12"/>
  <c r="X1808" i="12" s="1"/>
  <c r="W1800" i="12"/>
  <c r="X1800" i="12" s="1"/>
  <c r="W1792" i="12"/>
  <c r="X1792" i="12" s="1"/>
  <c r="W1784" i="12"/>
  <c r="X1784" i="12" s="1"/>
  <c r="W1776" i="12"/>
  <c r="X1776" i="12" s="1"/>
  <c r="W1928" i="12"/>
  <c r="X1928" i="12" s="1"/>
  <c r="W1863" i="12"/>
  <c r="X1863" i="12" s="1"/>
  <c r="W1841" i="12"/>
  <c r="X1841" i="12" s="1"/>
  <c r="W1835" i="12"/>
  <c r="X1835" i="12" s="1"/>
  <c r="W1827" i="12"/>
  <c r="X1827" i="12" s="1"/>
  <c r="W1819" i="12"/>
  <c r="X1819" i="12" s="1"/>
  <c r="W1811" i="12"/>
  <c r="X1811" i="12" s="1"/>
  <c r="W1803" i="12"/>
  <c r="X1803" i="12" s="1"/>
  <c r="W1795" i="12"/>
  <c r="X1795" i="12" s="1"/>
  <c r="W1787" i="12"/>
  <c r="X1787" i="12" s="1"/>
  <c r="W1779" i="12"/>
  <c r="X1779" i="12" s="1"/>
  <c r="W1771" i="12"/>
  <c r="X1771" i="12" s="1"/>
  <c r="W1875" i="12"/>
  <c r="X1875" i="12" s="1"/>
  <c r="W1843" i="12"/>
  <c r="X1843" i="12" s="1"/>
  <c r="W1838" i="12"/>
  <c r="X1838" i="12" s="1"/>
  <c r="W1790" i="12"/>
  <c r="X1790" i="12" s="1"/>
  <c r="W1774" i="12"/>
  <c r="X1774" i="12" s="1"/>
  <c r="W1758" i="12"/>
  <c r="X1758" i="12" s="1"/>
  <c r="W1798" i="12"/>
  <c r="X1798" i="12" s="1"/>
  <c r="W1924" i="12"/>
  <c r="X1924" i="12" s="1"/>
  <c r="W1899" i="12"/>
  <c r="X1899" i="12" s="1"/>
  <c r="W1855" i="12"/>
  <c r="X1855" i="12" s="1"/>
  <c r="W1846" i="12"/>
  <c r="X1846" i="12" s="1"/>
  <c r="W1806" i="12"/>
  <c r="X1806" i="12" s="1"/>
  <c r="W1765" i="12"/>
  <c r="X1765" i="12" s="1"/>
  <c r="W1883" i="12"/>
  <c r="X1883" i="12" s="1"/>
  <c r="W1822" i="12"/>
  <c r="X1822" i="12" s="1"/>
  <c r="W1830" i="12"/>
  <c r="X1830" i="12" s="1"/>
  <c r="W1768" i="12"/>
  <c r="X1768" i="12" s="1"/>
  <c r="W1757" i="12"/>
  <c r="X1757" i="12" s="1"/>
  <c r="W1762" i="12"/>
  <c r="X1762" i="12" s="1"/>
  <c r="W1748" i="12"/>
  <c r="X1748" i="12" s="1"/>
  <c r="W1740" i="12"/>
  <c r="X1740" i="12" s="1"/>
  <c r="W1732" i="12"/>
  <c r="X1732" i="12" s="1"/>
  <c r="W1724" i="12"/>
  <c r="X1724" i="12" s="1"/>
  <c r="W1716" i="12"/>
  <c r="X1716" i="12" s="1"/>
  <c r="W1708" i="12"/>
  <c r="X1708" i="12" s="1"/>
  <c r="W1700" i="12"/>
  <c r="X1700" i="12" s="1"/>
  <c r="W1692" i="12"/>
  <c r="X1692" i="12" s="1"/>
  <c r="W1684" i="12"/>
  <c r="X1684" i="12" s="1"/>
  <c r="W1676" i="12"/>
  <c r="X1676" i="12" s="1"/>
  <c r="W1668" i="12"/>
  <c r="X1668" i="12" s="1"/>
  <c r="W1891" i="12"/>
  <c r="X1891" i="12" s="1"/>
  <c r="W1759" i="12"/>
  <c r="X1759" i="12" s="1"/>
  <c r="W1751" i="12"/>
  <c r="X1751" i="12" s="1"/>
  <c r="W1743" i="12"/>
  <c r="X1743" i="12" s="1"/>
  <c r="W1735" i="12"/>
  <c r="X1735" i="12" s="1"/>
  <c r="W1727" i="12"/>
  <c r="X1727" i="12" s="1"/>
  <c r="W1719" i="12"/>
  <c r="X1719" i="12" s="1"/>
  <c r="W1711" i="12"/>
  <c r="X1711" i="12" s="1"/>
  <c r="W1703" i="12"/>
  <c r="X1703" i="12" s="1"/>
  <c r="W1695" i="12"/>
  <c r="X1695" i="12" s="1"/>
  <c r="W1687" i="12"/>
  <c r="X1687" i="12" s="1"/>
  <c r="W1679" i="12"/>
  <c r="X1679" i="12" s="1"/>
  <c r="W1671" i="12"/>
  <c r="X1671" i="12" s="1"/>
  <c r="W1663" i="12"/>
  <c r="X1663" i="12" s="1"/>
  <c r="W1782" i="12"/>
  <c r="X1782" i="12" s="1"/>
  <c r="W1763" i="12"/>
  <c r="X1763" i="12" s="1"/>
  <c r="W1754" i="12"/>
  <c r="X1754" i="12" s="1"/>
  <c r="W1746" i="12"/>
  <c r="X1746" i="12" s="1"/>
  <c r="W1738" i="12"/>
  <c r="X1738" i="12" s="1"/>
  <c r="W1730" i="12"/>
  <c r="X1730" i="12" s="1"/>
  <c r="W1722" i="12"/>
  <c r="X1722" i="12" s="1"/>
  <c r="W1714" i="12"/>
  <c r="X1714" i="12" s="1"/>
  <c r="W1706" i="12"/>
  <c r="X1706" i="12" s="1"/>
  <c r="W1698" i="12"/>
  <c r="X1698" i="12" s="1"/>
  <c r="W1690" i="12"/>
  <c r="X1690" i="12" s="1"/>
  <c r="W1682" i="12"/>
  <c r="X1682" i="12" s="1"/>
  <c r="W1674" i="12"/>
  <c r="X1674" i="12" s="1"/>
  <c r="W1666" i="12"/>
  <c r="X1666" i="12" s="1"/>
  <c r="W1658" i="12"/>
  <c r="X1658" i="12" s="1"/>
  <c r="W1650" i="12"/>
  <c r="X1650" i="12" s="1"/>
  <c r="W1760" i="12"/>
  <c r="X1760" i="12" s="1"/>
  <c r="W1749" i="12"/>
  <c r="X1749" i="12" s="1"/>
  <c r="W1741" i="12"/>
  <c r="X1741" i="12" s="1"/>
  <c r="W1733" i="12"/>
  <c r="X1733" i="12" s="1"/>
  <c r="W1725" i="12"/>
  <c r="X1725" i="12" s="1"/>
  <c r="W1717" i="12"/>
  <c r="X1717" i="12" s="1"/>
  <c r="W1709" i="12"/>
  <c r="X1709" i="12" s="1"/>
  <c r="W1701" i="12"/>
  <c r="X1701" i="12" s="1"/>
  <c r="W1693" i="12"/>
  <c r="X1693" i="12" s="1"/>
  <c r="W1685" i="12"/>
  <c r="X1685" i="12" s="1"/>
  <c r="W1677" i="12"/>
  <c r="X1677" i="12" s="1"/>
  <c r="W1669" i="12"/>
  <c r="X1669" i="12" s="1"/>
  <c r="W1661" i="12"/>
  <c r="X1661" i="12" s="1"/>
  <c r="W1755" i="12"/>
  <c r="X1755" i="12" s="1"/>
  <c r="W1752" i="12"/>
  <c r="X1752" i="12" s="1"/>
  <c r="W1744" i="12"/>
  <c r="X1744" i="12" s="1"/>
  <c r="W1736" i="12"/>
  <c r="X1736" i="12" s="1"/>
  <c r="W1728" i="12"/>
  <c r="X1728" i="12" s="1"/>
  <c r="W1720" i="12"/>
  <c r="X1720" i="12" s="1"/>
  <c r="W1712" i="12"/>
  <c r="X1712" i="12" s="1"/>
  <c r="W1704" i="12"/>
  <c r="X1704" i="12" s="1"/>
  <c r="W1696" i="12"/>
  <c r="X1696" i="12" s="1"/>
  <c r="W1688" i="12"/>
  <c r="X1688" i="12" s="1"/>
  <c r="W1680" i="12"/>
  <c r="X1680" i="12" s="1"/>
  <c r="W1672" i="12"/>
  <c r="X1672" i="12" s="1"/>
  <c r="W1664" i="12"/>
  <c r="X1664" i="12" s="1"/>
  <c r="W1656" i="12"/>
  <c r="X1656" i="12" s="1"/>
  <c r="W1814" i="12"/>
  <c r="X1814" i="12" s="1"/>
  <c r="W1766" i="12"/>
  <c r="X1766" i="12" s="1"/>
  <c r="W1761" i="12"/>
  <c r="X1761" i="12" s="1"/>
  <c r="W1747" i="12"/>
  <c r="X1747" i="12" s="1"/>
  <c r="W1739" i="12"/>
  <c r="X1739" i="12" s="1"/>
  <c r="W1731" i="12"/>
  <c r="X1731" i="12" s="1"/>
  <c r="W1723" i="12"/>
  <c r="X1723" i="12" s="1"/>
  <c r="W1715" i="12"/>
  <c r="X1715" i="12" s="1"/>
  <c r="W1707" i="12"/>
  <c r="X1707" i="12" s="1"/>
  <c r="W1699" i="12"/>
  <c r="X1699" i="12" s="1"/>
  <c r="W1691" i="12"/>
  <c r="X1691" i="12" s="1"/>
  <c r="W1683" i="12"/>
  <c r="X1683" i="12" s="1"/>
  <c r="W1675" i="12"/>
  <c r="X1675" i="12" s="1"/>
  <c r="W1667" i="12"/>
  <c r="X1667" i="12" s="1"/>
  <c r="W1659" i="12"/>
  <c r="X1659" i="12" s="1"/>
  <c r="W1756" i="12"/>
  <c r="X1756" i="12" s="1"/>
  <c r="W1750" i="12"/>
  <c r="X1750" i="12" s="1"/>
  <c r="W1742" i="12"/>
  <c r="X1742" i="12" s="1"/>
  <c r="W1734" i="12"/>
  <c r="X1734" i="12" s="1"/>
  <c r="W1726" i="12"/>
  <c r="X1726" i="12" s="1"/>
  <c r="W1718" i="12"/>
  <c r="X1718" i="12" s="1"/>
  <c r="W1710" i="12"/>
  <c r="X1710" i="12" s="1"/>
  <c r="W1702" i="12"/>
  <c r="X1702" i="12" s="1"/>
  <c r="W1694" i="12"/>
  <c r="X1694" i="12" s="1"/>
  <c r="W1686" i="12"/>
  <c r="X1686" i="12" s="1"/>
  <c r="W1678" i="12"/>
  <c r="X1678" i="12" s="1"/>
  <c r="W1670" i="12"/>
  <c r="X1670" i="12" s="1"/>
  <c r="W1662" i="12"/>
  <c r="X1662" i="12" s="1"/>
  <c r="W1654" i="12"/>
  <c r="X1654" i="12" s="1"/>
  <c r="W1713" i="12"/>
  <c r="X1713" i="12" s="1"/>
  <c r="W1643" i="12"/>
  <c r="X1643" i="12" s="1"/>
  <c r="W1635" i="12"/>
  <c r="X1635" i="12" s="1"/>
  <c r="W1627" i="12"/>
  <c r="X1627" i="12" s="1"/>
  <c r="W1619" i="12"/>
  <c r="X1619" i="12" s="1"/>
  <c r="W1611" i="12"/>
  <c r="X1611" i="12" s="1"/>
  <c r="W1603" i="12"/>
  <c r="X1603" i="12" s="1"/>
  <c r="W1595" i="12"/>
  <c r="X1595" i="12" s="1"/>
  <c r="W1587" i="12"/>
  <c r="X1587" i="12" s="1"/>
  <c r="W1579" i="12"/>
  <c r="X1579" i="12" s="1"/>
  <c r="W1571" i="12"/>
  <c r="X1571" i="12" s="1"/>
  <c r="W1563" i="12"/>
  <c r="X1563" i="12" s="1"/>
  <c r="W1555" i="12"/>
  <c r="X1555" i="12" s="1"/>
  <c r="W1547" i="12"/>
  <c r="X1547" i="12" s="1"/>
  <c r="W1539" i="12"/>
  <c r="X1539" i="12" s="1"/>
  <c r="W1531" i="12"/>
  <c r="X1531" i="12" s="1"/>
  <c r="W1523" i="12"/>
  <c r="X1523" i="12" s="1"/>
  <c r="W1515" i="12"/>
  <c r="X1515" i="12" s="1"/>
  <c r="W1507" i="12"/>
  <c r="X1507" i="12" s="1"/>
  <c r="W1499" i="12"/>
  <c r="X1499" i="12" s="1"/>
  <c r="W1491" i="12"/>
  <c r="X1491" i="12" s="1"/>
  <c r="W1483" i="12"/>
  <c r="X1483" i="12" s="1"/>
  <c r="W1721" i="12"/>
  <c r="X1721" i="12" s="1"/>
  <c r="W1646" i="12"/>
  <c r="X1646" i="12" s="1"/>
  <c r="W1638" i="12"/>
  <c r="X1638" i="12" s="1"/>
  <c r="W1630" i="12"/>
  <c r="X1630" i="12" s="1"/>
  <c r="W1622" i="12"/>
  <c r="X1622" i="12" s="1"/>
  <c r="W1614" i="12"/>
  <c r="X1614" i="12" s="1"/>
  <c r="W1606" i="12"/>
  <c r="X1606" i="12" s="1"/>
  <c r="W1598" i="12"/>
  <c r="X1598" i="12" s="1"/>
  <c r="W1590" i="12"/>
  <c r="X1590" i="12" s="1"/>
  <c r="W1582" i="12"/>
  <c r="X1582" i="12" s="1"/>
  <c r="W1574" i="12"/>
  <c r="X1574" i="12" s="1"/>
  <c r="W1566" i="12"/>
  <c r="X1566" i="12" s="1"/>
  <c r="W1558" i="12"/>
  <c r="X1558" i="12" s="1"/>
  <c r="W1550" i="12"/>
  <c r="X1550" i="12" s="1"/>
  <c r="W1542" i="12"/>
  <c r="X1542" i="12" s="1"/>
  <c r="W1534" i="12"/>
  <c r="X1534" i="12" s="1"/>
  <c r="W1526" i="12"/>
  <c r="X1526" i="12" s="1"/>
  <c r="W1518" i="12"/>
  <c r="X1518" i="12" s="1"/>
  <c r="W1510" i="12"/>
  <c r="X1510" i="12" s="1"/>
  <c r="W1502" i="12"/>
  <c r="X1502" i="12" s="1"/>
  <c r="W1494" i="12"/>
  <c r="X1494" i="12" s="1"/>
  <c r="W1486" i="12"/>
  <c r="X1486" i="12" s="1"/>
  <c r="W1478" i="12"/>
  <c r="X1478" i="12" s="1"/>
  <c r="W1470" i="12"/>
  <c r="X1470" i="12" s="1"/>
  <c r="W1729" i="12"/>
  <c r="X1729" i="12" s="1"/>
  <c r="W1665" i="12"/>
  <c r="X1665" i="12" s="1"/>
  <c r="W1653" i="12"/>
  <c r="X1653" i="12" s="1"/>
  <c r="W1641" i="12"/>
  <c r="X1641" i="12" s="1"/>
  <c r="W1633" i="12"/>
  <c r="X1633" i="12" s="1"/>
  <c r="W1625" i="12"/>
  <c r="X1625" i="12" s="1"/>
  <c r="W1617" i="12"/>
  <c r="X1617" i="12" s="1"/>
  <c r="W1609" i="12"/>
  <c r="X1609" i="12" s="1"/>
  <c r="W1601" i="12"/>
  <c r="X1601" i="12" s="1"/>
  <c r="W1593" i="12"/>
  <c r="X1593" i="12" s="1"/>
  <c r="W1585" i="12"/>
  <c r="X1585" i="12" s="1"/>
  <c r="W1577" i="12"/>
  <c r="X1577" i="12" s="1"/>
  <c r="W1569" i="12"/>
  <c r="X1569" i="12" s="1"/>
  <c r="W1561" i="12"/>
  <c r="X1561" i="12" s="1"/>
  <c r="W1553" i="12"/>
  <c r="X1553" i="12" s="1"/>
  <c r="W1545" i="12"/>
  <c r="X1545" i="12" s="1"/>
  <c r="W1537" i="12"/>
  <c r="X1537" i="12" s="1"/>
  <c r="W1529" i="12"/>
  <c r="X1529" i="12" s="1"/>
  <c r="W1521" i="12"/>
  <c r="X1521" i="12" s="1"/>
  <c r="W1513" i="12"/>
  <c r="X1513" i="12" s="1"/>
  <c r="W1505" i="12"/>
  <c r="X1505" i="12" s="1"/>
  <c r="W1497" i="12"/>
  <c r="X1497" i="12" s="1"/>
  <c r="W1489" i="12"/>
  <c r="X1489" i="12" s="1"/>
  <c r="W1481" i="12"/>
  <c r="X1481" i="12" s="1"/>
  <c r="W1473" i="12"/>
  <c r="X1473" i="12" s="1"/>
  <c r="W1737" i="12"/>
  <c r="X1737" i="12" s="1"/>
  <c r="W1673" i="12"/>
  <c r="X1673" i="12" s="1"/>
  <c r="W1644" i="12"/>
  <c r="X1644" i="12" s="1"/>
  <c r="W1636" i="12"/>
  <c r="X1636" i="12" s="1"/>
  <c r="W1628" i="12"/>
  <c r="X1628" i="12" s="1"/>
  <c r="W1620" i="12"/>
  <c r="X1620" i="12" s="1"/>
  <c r="W1612" i="12"/>
  <c r="X1612" i="12" s="1"/>
  <c r="W1604" i="12"/>
  <c r="X1604" i="12" s="1"/>
  <c r="W1596" i="12"/>
  <c r="X1596" i="12" s="1"/>
  <c r="W1588" i="12"/>
  <c r="X1588" i="12" s="1"/>
  <c r="W1580" i="12"/>
  <c r="X1580" i="12" s="1"/>
  <c r="W1572" i="12"/>
  <c r="X1572" i="12" s="1"/>
  <c r="W1564" i="12"/>
  <c r="X1564" i="12" s="1"/>
  <c r="W1556" i="12"/>
  <c r="X1556" i="12" s="1"/>
  <c r="W1548" i="12"/>
  <c r="X1548" i="12" s="1"/>
  <c r="W1540" i="12"/>
  <c r="X1540" i="12" s="1"/>
  <c r="W1532" i="12"/>
  <c r="X1532" i="12" s="1"/>
  <c r="W1524" i="12"/>
  <c r="X1524" i="12" s="1"/>
  <c r="W1516" i="12"/>
  <c r="X1516" i="12" s="1"/>
  <c r="W1508" i="12"/>
  <c r="X1508" i="12" s="1"/>
  <c r="W1500" i="12"/>
  <c r="X1500" i="12" s="1"/>
  <c r="W1492" i="12"/>
  <c r="X1492" i="12" s="1"/>
  <c r="W1484" i="12"/>
  <c r="X1484" i="12" s="1"/>
  <c r="W1476" i="12"/>
  <c r="X1476" i="12" s="1"/>
  <c r="W1745" i="12"/>
  <c r="X1745" i="12" s="1"/>
  <c r="W1681" i="12"/>
  <c r="X1681" i="12" s="1"/>
  <c r="W1655" i="12"/>
  <c r="X1655" i="12" s="1"/>
  <c r="W1652" i="12"/>
  <c r="X1652" i="12" s="1"/>
  <c r="W1649" i="12"/>
  <c r="X1649" i="12" s="1"/>
  <c r="W1647" i="12"/>
  <c r="X1647" i="12" s="1"/>
  <c r="W1639" i="12"/>
  <c r="X1639" i="12" s="1"/>
  <c r="W1631" i="12"/>
  <c r="X1631" i="12" s="1"/>
  <c r="W1623" i="12"/>
  <c r="X1623" i="12" s="1"/>
  <c r="W1615" i="12"/>
  <c r="X1615" i="12" s="1"/>
  <c r="W1607" i="12"/>
  <c r="X1607" i="12" s="1"/>
  <c r="W1599" i="12"/>
  <c r="X1599" i="12" s="1"/>
  <c r="W1591" i="12"/>
  <c r="X1591" i="12" s="1"/>
  <c r="W1583" i="12"/>
  <c r="X1583" i="12" s="1"/>
  <c r="W1575" i="12"/>
  <c r="X1575" i="12" s="1"/>
  <c r="W1567" i="12"/>
  <c r="X1567" i="12" s="1"/>
  <c r="W1559" i="12"/>
  <c r="X1559" i="12" s="1"/>
  <c r="W1551" i="12"/>
  <c r="X1551" i="12" s="1"/>
  <c r="W1543" i="12"/>
  <c r="X1543" i="12" s="1"/>
  <c r="W1535" i="12"/>
  <c r="X1535" i="12" s="1"/>
  <c r="W1527" i="12"/>
  <c r="X1527" i="12" s="1"/>
  <c r="W1519" i="12"/>
  <c r="X1519" i="12" s="1"/>
  <c r="W1511" i="12"/>
  <c r="X1511" i="12" s="1"/>
  <c r="W1503" i="12"/>
  <c r="X1503" i="12" s="1"/>
  <c r="W1495" i="12"/>
  <c r="X1495" i="12" s="1"/>
  <c r="W1487" i="12"/>
  <c r="X1487" i="12" s="1"/>
  <c r="W1479" i="12"/>
  <c r="X1479" i="12" s="1"/>
  <c r="W1753" i="12"/>
  <c r="X1753" i="12" s="1"/>
  <c r="W1689" i="12"/>
  <c r="X1689" i="12" s="1"/>
  <c r="W1657" i="12"/>
  <c r="X1657" i="12" s="1"/>
  <c r="W1642" i="12"/>
  <c r="X1642" i="12" s="1"/>
  <c r="W1634" i="12"/>
  <c r="X1634" i="12" s="1"/>
  <c r="W1626" i="12"/>
  <c r="X1626" i="12" s="1"/>
  <c r="W1618" i="12"/>
  <c r="X1618" i="12" s="1"/>
  <c r="W1610" i="12"/>
  <c r="X1610" i="12" s="1"/>
  <c r="W1602" i="12"/>
  <c r="X1602" i="12" s="1"/>
  <c r="W1594" i="12"/>
  <c r="X1594" i="12" s="1"/>
  <c r="W1586" i="12"/>
  <c r="X1586" i="12" s="1"/>
  <c r="W1578" i="12"/>
  <c r="X1578" i="12" s="1"/>
  <c r="W1570" i="12"/>
  <c r="X1570" i="12" s="1"/>
  <c r="W1562" i="12"/>
  <c r="X1562" i="12" s="1"/>
  <c r="W1554" i="12"/>
  <c r="X1554" i="12" s="1"/>
  <c r="W1546" i="12"/>
  <c r="X1546" i="12" s="1"/>
  <c r="W1538" i="12"/>
  <c r="X1538" i="12" s="1"/>
  <c r="W1530" i="12"/>
  <c r="X1530" i="12" s="1"/>
  <c r="W1522" i="12"/>
  <c r="X1522" i="12" s="1"/>
  <c r="W1514" i="12"/>
  <c r="X1514" i="12" s="1"/>
  <c r="W1506" i="12"/>
  <c r="X1506" i="12" s="1"/>
  <c r="W1498" i="12"/>
  <c r="X1498" i="12" s="1"/>
  <c r="W1490" i="12"/>
  <c r="X1490" i="12" s="1"/>
  <c r="W1482" i="12"/>
  <c r="X1482" i="12" s="1"/>
  <c r="W1773" i="12"/>
  <c r="X1773" i="12" s="1"/>
  <c r="W1697" i="12"/>
  <c r="X1697" i="12" s="1"/>
  <c r="W1660" i="12"/>
  <c r="X1660" i="12" s="1"/>
  <c r="W1645" i="12"/>
  <c r="X1645" i="12" s="1"/>
  <c r="W1637" i="12"/>
  <c r="X1637" i="12" s="1"/>
  <c r="W1629" i="12"/>
  <c r="X1629" i="12" s="1"/>
  <c r="W1621" i="12"/>
  <c r="X1621" i="12" s="1"/>
  <c r="W1613" i="12"/>
  <c r="X1613" i="12" s="1"/>
  <c r="W1605" i="12"/>
  <c r="X1605" i="12" s="1"/>
  <c r="W1597" i="12"/>
  <c r="X1597" i="12" s="1"/>
  <c r="W1589" i="12"/>
  <c r="X1589" i="12" s="1"/>
  <c r="W1581" i="12"/>
  <c r="X1581" i="12" s="1"/>
  <c r="W1573" i="12"/>
  <c r="X1573" i="12" s="1"/>
  <c r="W1565" i="12"/>
  <c r="X1565" i="12" s="1"/>
  <c r="W1557" i="12"/>
  <c r="X1557" i="12" s="1"/>
  <c r="W1549" i="12"/>
  <c r="X1549" i="12" s="1"/>
  <c r="W1541" i="12"/>
  <c r="X1541" i="12" s="1"/>
  <c r="W1533" i="12"/>
  <c r="X1533" i="12" s="1"/>
  <c r="W1525" i="12"/>
  <c r="X1525" i="12" s="1"/>
  <c r="W1517" i="12"/>
  <c r="X1517" i="12" s="1"/>
  <c r="W1509" i="12"/>
  <c r="X1509" i="12" s="1"/>
  <c r="W1501" i="12"/>
  <c r="X1501" i="12" s="1"/>
  <c r="W1493" i="12"/>
  <c r="X1493" i="12" s="1"/>
  <c r="W1485" i="12"/>
  <c r="X1485" i="12" s="1"/>
  <c r="W1477" i="12"/>
  <c r="X1477" i="12" s="1"/>
  <c r="W1469" i="12"/>
  <c r="X1469" i="12" s="1"/>
  <c r="W1496" i="12"/>
  <c r="X1496" i="12" s="1"/>
  <c r="W1467" i="12"/>
  <c r="X1467" i="12" s="1"/>
  <c r="W1459" i="12"/>
  <c r="X1459" i="12" s="1"/>
  <c r="W1451" i="12"/>
  <c r="X1451" i="12" s="1"/>
  <c r="W1443" i="12"/>
  <c r="X1443" i="12" s="1"/>
  <c r="W1435" i="12"/>
  <c r="X1435" i="12" s="1"/>
  <c r="W1427" i="12"/>
  <c r="X1427" i="12" s="1"/>
  <c r="W1419" i="12"/>
  <c r="X1419" i="12" s="1"/>
  <c r="W1411" i="12"/>
  <c r="X1411" i="12" s="1"/>
  <c r="W1403" i="12"/>
  <c r="X1403" i="12" s="1"/>
  <c r="W1395" i="12"/>
  <c r="X1395" i="12" s="1"/>
  <c r="W1387" i="12"/>
  <c r="X1387" i="12" s="1"/>
  <c r="W1379" i="12"/>
  <c r="X1379" i="12" s="1"/>
  <c r="W1371" i="12"/>
  <c r="X1371" i="12" s="1"/>
  <c r="W1363" i="12"/>
  <c r="X1363" i="12" s="1"/>
  <c r="W1355" i="12"/>
  <c r="X1355" i="12" s="1"/>
  <c r="W1347" i="12"/>
  <c r="X1347" i="12" s="1"/>
  <c r="W1339" i="12"/>
  <c r="X1339" i="12" s="1"/>
  <c r="W1331" i="12"/>
  <c r="X1331" i="12" s="1"/>
  <c r="W1323" i="12"/>
  <c r="X1323" i="12" s="1"/>
  <c r="W1315" i="12"/>
  <c r="X1315" i="12" s="1"/>
  <c r="W1307" i="12"/>
  <c r="X1307" i="12" s="1"/>
  <c r="W1632" i="12"/>
  <c r="X1632" i="12" s="1"/>
  <c r="W1600" i="12"/>
  <c r="X1600" i="12" s="1"/>
  <c r="W1568" i="12"/>
  <c r="X1568" i="12" s="1"/>
  <c r="W1536" i="12"/>
  <c r="X1536" i="12" s="1"/>
  <c r="W1462" i="12"/>
  <c r="X1462" i="12" s="1"/>
  <c r="W1454" i="12"/>
  <c r="X1454" i="12" s="1"/>
  <c r="W1446" i="12"/>
  <c r="X1446" i="12" s="1"/>
  <c r="W1438" i="12"/>
  <c r="X1438" i="12" s="1"/>
  <c r="W1430" i="12"/>
  <c r="X1430" i="12" s="1"/>
  <c r="W1422" i="12"/>
  <c r="X1422" i="12" s="1"/>
  <c r="W1414" i="12"/>
  <c r="X1414" i="12" s="1"/>
  <c r="W1406" i="12"/>
  <c r="X1406" i="12" s="1"/>
  <c r="W1398" i="12"/>
  <c r="X1398" i="12" s="1"/>
  <c r="W1390" i="12"/>
  <c r="X1390" i="12" s="1"/>
  <c r="W1382" i="12"/>
  <c r="X1382" i="12" s="1"/>
  <c r="W1374" i="12"/>
  <c r="X1374" i="12" s="1"/>
  <c r="W1366" i="12"/>
  <c r="X1366" i="12" s="1"/>
  <c r="W1358" i="12"/>
  <c r="X1358" i="12" s="1"/>
  <c r="W1350" i="12"/>
  <c r="X1350" i="12" s="1"/>
  <c r="W1342" i="12"/>
  <c r="X1342" i="12" s="1"/>
  <c r="W1334" i="12"/>
  <c r="X1334" i="12" s="1"/>
  <c r="W1326" i="12"/>
  <c r="X1326" i="12" s="1"/>
  <c r="W1318" i="12"/>
  <c r="X1318" i="12" s="1"/>
  <c r="W1504" i="12"/>
  <c r="X1504" i="12" s="1"/>
  <c r="W1465" i="12"/>
  <c r="X1465" i="12" s="1"/>
  <c r="W1457" i="12"/>
  <c r="X1457" i="12" s="1"/>
  <c r="W1449" i="12"/>
  <c r="X1449" i="12" s="1"/>
  <c r="W1441" i="12"/>
  <c r="X1441" i="12" s="1"/>
  <c r="W1433" i="12"/>
  <c r="X1433" i="12" s="1"/>
  <c r="W1425" i="12"/>
  <c r="X1425" i="12" s="1"/>
  <c r="W1417" i="12"/>
  <c r="X1417" i="12" s="1"/>
  <c r="W1409" i="12"/>
  <c r="X1409" i="12" s="1"/>
  <c r="W1401" i="12"/>
  <c r="X1401" i="12" s="1"/>
  <c r="W1393" i="12"/>
  <c r="X1393" i="12" s="1"/>
  <c r="W1385" i="12"/>
  <c r="X1385" i="12" s="1"/>
  <c r="W1377" i="12"/>
  <c r="X1377" i="12" s="1"/>
  <c r="W1369" i="12"/>
  <c r="X1369" i="12" s="1"/>
  <c r="W1361" i="12"/>
  <c r="X1361" i="12" s="1"/>
  <c r="W1353" i="12"/>
  <c r="X1353" i="12" s="1"/>
  <c r="W1345" i="12"/>
  <c r="X1345" i="12" s="1"/>
  <c r="W1337" i="12"/>
  <c r="X1337" i="12" s="1"/>
  <c r="W1329" i="12"/>
  <c r="X1329" i="12" s="1"/>
  <c r="W1321" i="12"/>
  <c r="X1321" i="12" s="1"/>
  <c r="W1313" i="12"/>
  <c r="X1313" i="12" s="1"/>
  <c r="W1305" i="12"/>
  <c r="X1305" i="12" s="1"/>
  <c r="W1297" i="12"/>
  <c r="X1297" i="12" s="1"/>
  <c r="W1640" i="12"/>
  <c r="X1640" i="12" s="1"/>
  <c r="W1608" i="12"/>
  <c r="X1608" i="12" s="1"/>
  <c r="W1576" i="12"/>
  <c r="X1576" i="12" s="1"/>
  <c r="W1544" i="12"/>
  <c r="X1544" i="12" s="1"/>
  <c r="W1471" i="12"/>
  <c r="X1471" i="12" s="1"/>
  <c r="W1468" i="12"/>
  <c r="X1468" i="12" s="1"/>
  <c r="W1460" i="12"/>
  <c r="X1460" i="12" s="1"/>
  <c r="W1452" i="12"/>
  <c r="X1452" i="12" s="1"/>
  <c r="W1444" i="12"/>
  <c r="X1444" i="12" s="1"/>
  <c r="W1436" i="12"/>
  <c r="X1436" i="12" s="1"/>
  <c r="W1428" i="12"/>
  <c r="X1428" i="12" s="1"/>
  <c r="W1420" i="12"/>
  <c r="X1420" i="12" s="1"/>
  <c r="W1412" i="12"/>
  <c r="X1412" i="12" s="1"/>
  <c r="W1404" i="12"/>
  <c r="X1404" i="12" s="1"/>
  <c r="W1396" i="12"/>
  <c r="X1396" i="12" s="1"/>
  <c r="W1388" i="12"/>
  <c r="X1388" i="12" s="1"/>
  <c r="W1380" i="12"/>
  <c r="X1380" i="12" s="1"/>
  <c r="W1372" i="12"/>
  <c r="X1372" i="12" s="1"/>
  <c r="W1364" i="12"/>
  <c r="X1364" i="12" s="1"/>
  <c r="W1356" i="12"/>
  <c r="X1356" i="12" s="1"/>
  <c r="W1348" i="12"/>
  <c r="X1348" i="12" s="1"/>
  <c r="W1340" i="12"/>
  <c r="X1340" i="12" s="1"/>
  <c r="W1332" i="12"/>
  <c r="X1332" i="12" s="1"/>
  <c r="W1324" i="12"/>
  <c r="X1324" i="12" s="1"/>
  <c r="W1316" i="12"/>
  <c r="X1316" i="12" s="1"/>
  <c r="W1308" i="12"/>
  <c r="X1308" i="12" s="1"/>
  <c r="W1512" i="12"/>
  <c r="X1512" i="12" s="1"/>
  <c r="W1480" i="12"/>
  <c r="X1480" i="12" s="1"/>
  <c r="W1475" i="12"/>
  <c r="X1475" i="12" s="1"/>
  <c r="W1463" i="12"/>
  <c r="X1463" i="12" s="1"/>
  <c r="W1455" i="12"/>
  <c r="X1455" i="12" s="1"/>
  <c r="W1447" i="12"/>
  <c r="X1447" i="12" s="1"/>
  <c r="W1439" i="12"/>
  <c r="X1439" i="12" s="1"/>
  <c r="W1431" i="12"/>
  <c r="X1431" i="12" s="1"/>
  <c r="W1423" i="12"/>
  <c r="X1423" i="12" s="1"/>
  <c r="W1415" i="12"/>
  <c r="X1415" i="12" s="1"/>
  <c r="W1407" i="12"/>
  <c r="X1407" i="12" s="1"/>
  <c r="W1399" i="12"/>
  <c r="X1399" i="12" s="1"/>
  <c r="W1391" i="12"/>
  <c r="X1391" i="12" s="1"/>
  <c r="W1383" i="12"/>
  <c r="X1383" i="12" s="1"/>
  <c r="W1375" i="12"/>
  <c r="X1375" i="12" s="1"/>
  <c r="W1367" i="12"/>
  <c r="X1367" i="12" s="1"/>
  <c r="W1359" i="12"/>
  <c r="X1359" i="12" s="1"/>
  <c r="W1351" i="12"/>
  <c r="X1351" i="12" s="1"/>
  <c r="W1343" i="12"/>
  <c r="X1343" i="12" s="1"/>
  <c r="W1335" i="12"/>
  <c r="X1335" i="12" s="1"/>
  <c r="W1327" i="12"/>
  <c r="X1327" i="12" s="1"/>
  <c r="W1319" i="12"/>
  <c r="X1319" i="12" s="1"/>
  <c r="W1311" i="12"/>
  <c r="X1311" i="12" s="1"/>
  <c r="W1648" i="12"/>
  <c r="X1648" i="12" s="1"/>
  <c r="W1616" i="12"/>
  <c r="X1616" i="12" s="1"/>
  <c r="W1584" i="12"/>
  <c r="X1584" i="12" s="1"/>
  <c r="W1552" i="12"/>
  <c r="X1552" i="12" s="1"/>
  <c r="W1466" i="12"/>
  <c r="X1466" i="12" s="1"/>
  <c r="W1458" i="12"/>
  <c r="X1458" i="12" s="1"/>
  <c r="W1450" i="12"/>
  <c r="X1450" i="12" s="1"/>
  <c r="W1442" i="12"/>
  <c r="X1442" i="12" s="1"/>
  <c r="W1434" i="12"/>
  <c r="X1434" i="12" s="1"/>
  <c r="W1426" i="12"/>
  <c r="X1426" i="12" s="1"/>
  <c r="W1418" i="12"/>
  <c r="X1418" i="12" s="1"/>
  <c r="W1410" i="12"/>
  <c r="X1410" i="12" s="1"/>
  <c r="W1402" i="12"/>
  <c r="X1402" i="12" s="1"/>
  <c r="W1394" i="12"/>
  <c r="X1394" i="12" s="1"/>
  <c r="W1386" i="12"/>
  <c r="X1386" i="12" s="1"/>
  <c r="W1378" i="12"/>
  <c r="X1378" i="12" s="1"/>
  <c r="W1370" i="12"/>
  <c r="X1370" i="12" s="1"/>
  <c r="W1362" i="12"/>
  <c r="X1362" i="12" s="1"/>
  <c r="W1354" i="12"/>
  <c r="X1354" i="12" s="1"/>
  <c r="W1346" i="12"/>
  <c r="X1346" i="12" s="1"/>
  <c r="W1338" i="12"/>
  <c r="X1338" i="12" s="1"/>
  <c r="W1330" i="12"/>
  <c r="X1330" i="12" s="1"/>
  <c r="W1322" i="12"/>
  <c r="X1322" i="12" s="1"/>
  <c r="W1651" i="12"/>
  <c r="X1651" i="12" s="1"/>
  <c r="W1520" i="12"/>
  <c r="X1520" i="12" s="1"/>
  <c r="W1488" i="12"/>
  <c r="X1488" i="12" s="1"/>
  <c r="W1474" i="12"/>
  <c r="X1474" i="12" s="1"/>
  <c r="W1472" i="12"/>
  <c r="X1472" i="12" s="1"/>
  <c r="W1461" i="12"/>
  <c r="X1461" i="12" s="1"/>
  <c r="W1453" i="12"/>
  <c r="X1453" i="12" s="1"/>
  <c r="W1445" i="12"/>
  <c r="X1445" i="12" s="1"/>
  <c r="W1437" i="12"/>
  <c r="X1437" i="12" s="1"/>
  <c r="W1429" i="12"/>
  <c r="X1429" i="12" s="1"/>
  <c r="W1421" i="12"/>
  <c r="X1421" i="12" s="1"/>
  <c r="W1413" i="12"/>
  <c r="X1413" i="12" s="1"/>
  <c r="W1405" i="12"/>
  <c r="X1405" i="12" s="1"/>
  <c r="W1397" i="12"/>
  <c r="X1397" i="12" s="1"/>
  <c r="W1389" i="12"/>
  <c r="X1389" i="12" s="1"/>
  <c r="W1381" i="12"/>
  <c r="X1381" i="12" s="1"/>
  <c r="W1373" i="12"/>
  <c r="X1373" i="12" s="1"/>
  <c r="W1365" i="12"/>
  <c r="X1365" i="12" s="1"/>
  <c r="W1357" i="12"/>
  <c r="X1357" i="12" s="1"/>
  <c r="W1349" i="12"/>
  <c r="X1349" i="12" s="1"/>
  <c r="W1341" i="12"/>
  <c r="X1341" i="12" s="1"/>
  <c r="W1333" i="12"/>
  <c r="X1333" i="12" s="1"/>
  <c r="W1325" i="12"/>
  <c r="X1325" i="12" s="1"/>
  <c r="W1317" i="12"/>
  <c r="X1317" i="12" s="1"/>
  <c r="W1309" i="12"/>
  <c r="X1309" i="12" s="1"/>
  <c r="W1301" i="12"/>
  <c r="X1301" i="12" s="1"/>
  <c r="W1705" i="12"/>
  <c r="X1705" i="12" s="1"/>
  <c r="W1464" i="12"/>
  <c r="X1464" i="12" s="1"/>
  <c r="W1432" i="12"/>
  <c r="X1432" i="12" s="1"/>
  <c r="W1360" i="12"/>
  <c r="X1360" i="12" s="1"/>
  <c r="W1290" i="12"/>
  <c r="X1290" i="12" s="1"/>
  <c r="W1282" i="12"/>
  <c r="X1282" i="12" s="1"/>
  <c r="W1274" i="12"/>
  <c r="X1274" i="12" s="1"/>
  <c r="W1266" i="12"/>
  <c r="X1266" i="12" s="1"/>
  <c r="W1258" i="12"/>
  <c r="X1258" i="12" s="1"/>
  <c r="W1250" i="12"/>
  <c r="X1250" i="12" s="1"/>
  <c r="W1242" i="12"/>
  <c r="X1242" i="12" s="1"/>
  <c r="W1234" i="12"/>
  <c r="X1234" i="12" s="1"/>
  <c r="W1226" i="12"/>
  <c r="X1226" i="12" s="1"/>
  <c r="W1218" i="12"/>
  <c r="X1218" i="12" s="1"/>
  <c r="W1210" i="12"/>
  <c r="X1210" i="12" s="1"/>
  <c r="W1202" i="12"/>
  <c r="X1202" i="12" s="1"/>
  <c r="W1194" i="12"/>
  <c r="X1194" i="12" s="1"/>
  <c r="W1186" i="12"/>
  <c r="X1186" i="12" s="1"/>
  <c r="W1178" i="12"/>
  <c r="X1178" i="12" s="1"/>
  <c r="W1170" i="12"/>
  <c r="X1170" i="12" s="1"/>
  <c r="W1162" i="12"/>
  <c r="X1162" i="12" s="1"/>
  <c r="W1154" i="12"/>
  <c r="X1154" i="12" s="1"/>
  <c r="W1146" i="12"/>
  <c r="X1146" i="12" s="1"/>
  <c r="W1138" i="12"/>
  <c r="X1138" i="12" s="1"/>
  <c r="W1592" i="12"/>
  <c r="X1592" i="12" s="1"/>
  <c r="W1528" i="12"/>
  <c r="X1528" i="12" s="1"/>
  <c r="W1384" i="12"/>
  <c r="X1384" i="12" s="1"/>
  <c r="W1320" i="12"/>
  <c r="X1320" i="12" s="1"/>
  <c r="W1293" i="12"/>
  <c r="X1293" i="12" s="1"/>
  <c r="W1285" i="12"/>
  <c r="X1285" i="12" s="1"/>
  <c r="W1277" i="12"/>
  <c r="X1277" i="12" s="1"/>
  <c r="W1269" i="12"/>
  <c r="X1269" i="12" s="1"/>
  <c r="W1261" i="12"/>
  <c r="X1261" i="12" s="1"/>
  <c r="W1253" i="12"/>
  <c r="X1253" i="12" s="1"/>
  <c r="W1245" i="12"/>
  <c r="X1245" i="12" s="1"/>
  <c r="W1237" i="12"/>
  <c r="X1237" i="12" s="1"/>
  <c r="W1229" i="12"/>
  <c r="X1229" i="12" s="1"/>
  <c r="W1221" i="12"/>
  <c r="X1221" i="12" s="1"/>
  <c r="W1213" i="12"/>
  <c r="X1213" i="12" s="1"/>
  <c r="W1205" i="12"/>
  <c r="X1205" i="12" s="1"/>
  <c r="W1197" i="12"/>
  <c r="X1197" i="12" s="1"/>
  <c r="W1189" i="12"/>
  <c r="X1189" i="12" s="1"/>
  <c r="W1181" i="12"/>
  <c r="X1181" i="12" s="1"/>
  <c r="W1173" i="12"/>
  <c r="X1173" i="12" s="1"/>
  <c r="W1165" i="12"/>
  <c r="X1165" i="12" s="1"/>
  <c r="W1157" i="12"/>
  <c r="X1157" i="12" s="1"/>
  <c r="W1149" i="12"/>
  <c r="X1149" i="12" s="1"/>
  <c r="W1141" i="12"/>
  <c r="X1141" i="12" s="1"/>
  <c r="W1133" i="12"/>
  <c r="X1133" i="12" s="1"/>
  <c r="W1440" i="12"/>
  <c r="X1440" i="12" s="1"/>
  <c r="W1408" i="12"/>
  <c r="X1408" i="12" s="1"/>
  <c r="W1344" i="12"/>
  <c r="X1344" i="12" s="1"/>
  <c r="W1314" i="12"/>
  <c r="X1314" i="12" s="1"/>
  <c r="W1312" i="12"/>
  <c r="X1312" i="12" s="1"/>
  <c r="W1310" i="12"/>
  <c r="X1310" i="12" s="1"/>
  <c r="W1298" i="12"/>
  <c r="X1298" i="12" s="1"/>
  <c r="W1296" i="12"/>
  <c r="X1296" i="12" s="1"/>
  <c r="W1288" i="12"/>
  <c r="X1288" i="12" s="1"/>
  <c r="W1280" i="12"/>
  <c r="X1280" i="12" s="1"/>
  <c r="W1272" i="12"/>
  <c r="X1272" i="12" s="1"/>
  <c r="W1264" i="12"/>
  <c r="X1264" i="12" s="1"/>
  <c r="W1256" i="12"/>
  <c r="X1256" i="12" s="1"/>
  <c r="W1248" i="12"/>
  <c r="X1248" i="12" s="1"/>
  <c r="W1240" i="12"/>
  <c r="X1240" i="12" s="1"/>
  <c r="W1232" i="12"/>
  <c r="X1232" i="12" s="1"/>
  <c r="W1224" i="12"/>
  <c r="X1224" i="12" s="1"/>
  <c r="W1216" i="12"/>
  <c r="X1216" i="12" s="1"/>
  <c r="W1208" i="12"/>
  <c r="X1208" i="12" s="1"/>
  <c r="W1200" i="12"/>
  <c r="X1200" i="12" s="1"/>
  <c r="W1192" i="12"/>
  <c r="X1192" i="12" s="1"/>
  <c r="W1184" i="12"/>
  <c r="X1184" i="12" s="1"/>
  <c r="W1176" i="12"/>
  <c r="X1176" i="12" s="1"/>
  <c r="W1168" i="12"/>
  <c r="X1168" i="12" s="1"/>
  <c r="W1160" i="12"/>
  <c r="X1160" i="12" s="1"/>
  <c r="W1152" i="12"/>
  <c r="X1152" i="12" s="1"/>
  <c r="W1144" i="12"/>
  <c r="X1144" i="12" s="1"/>
  <c r="W1136" i="12"/>
  <c r="X1136" i="12" s="1"/>
  <c r="W1368" i="12"/>
  <c r="X1368" i="12" s="1"/>
  <c r="W1302" i="12"/>
  <c r="X1302" i="12" s="1"/>
  <c r="W1291" i="12"/>
  <c r="X1291" i="12" s="1"/>
  <c r="W1283" i="12"/>
  <c r="X1283" i="12" s="1"/>
  <c r="W1275" i="12"/>
  <c r="X1275" i="12" s="1"/>
  <c r="W1267" i="12"/>
  <c r="X1267" i="12" s="1"/>
  <c r="W1259" i="12"/>
  <c r="X1259" i="12" s="1"/>
  <c r="W1251" i="12"/>
  <c r="X1251" i="12" s="1"/>
  <c r="W1243" i="12"/>
  <c r="X1243" i="12" s="1"/>
  <c r="W1235" i="12"/>
  <c r="X1235" i="12" s="1"/>
  <c r="W1227" i="12"/>
  <c r="X1227" i="12" s="1"/>
  <c r="W1219" i="12"/>
  <c r="X1219" i="12" s="1"/>
  <c r="W1211" i="12"/>
  <c r="X1211" i="12" s="1"/>
  <c r="W1203" i="12"/>
  <c r="X1203" i="12" s="1"/>
  <c r="W1195" i="12"/>
  <c r="X1195" i="12" s="1"/>
  <c r="W1187" i="12"/>
  <c r="X1187" i="12" s="1"/>
  <c r="W1179" i="12"/>
  <c r="X1179" i="12" s="1"/>
  <c r="W1171" i="12"/>
  <c r="X1171" i="12" s="1"/>
  <c r="W1163" i="12"/>
  <c r="X1163" i="12" s="1"/>
  <c r="W1155" i="12"/>
  <c r="X1155" i="12" s="1"/>
  <c r="W1147" i="12"/>
  <c r="X1147" i="12" s="1"/>
  <c r="W1139" i="12"/>
  <c r="X1139" i="12" s="1"/>
  <c r="W1131" i="12"/>
  <c r="X1131" i="12" s="1"/>
  <c r="W1448" i="12"/>
  <c r="X1448" i="12" s="1"/>
  <c r="W1416" i="12"/>
  <c r="X1416" i="12" s="1"/>
  <c r="W1392" i="12"/>
  <c r="X1392" i="12" s="1"/>
  <c r="W1328" i="12"/>
  <c r="X1328" i="12" s="1"/>
  <c r="W1303" i="12"/>
  <c r="X1303" i="12" s="1"/>
  <c r="W1299" i="12"/>
  <c r="X1299" i="12" s="1"/>
  <c r="W1294" i="12"/>
  <c r="X1294" i="12" s="1"/>
  <c r="W1286" i="12"/>
  <c r="X1286" i="12" s="1"/>
  <c r="W1278" i="12"/>
  <c r="X1278" i="12" s="1"/>
  <c r="W1270" i="12"/>
  <c r="X1270" i="12" s="1"/>
  <c r="W1262" i="12"/>
  <c r="X1262" i="12" s="1"/>
  <c r="W1254" i="12"/>
  <c r="X1254" i="12" s="1"/>
  <c r="W1246" i="12"/>
  <c r="X1246" i="12" s="1"/>
  <c r="W1238" i="12"/>
  <c r="X1238" i="12" s="1"/>
  <c r="W1230" i="12"/>
  <c r="X1230" i="12" s="1"/>
  <c r="W1222" i="12"/>
  <c r="X1222" i="12" s="1"/>
  <c r="W1214" i="12"/>
  <c r="X1214" i="12" s="1"/>
  <c r="W1206" i="12"/>
  <c r="X1206" i="12" s="1"/>
  <c r="W1198" i="12"/>
  <c r="X1198" i="12" s="1"/>
  <c r="W1190" i="12"/>
  <c r="X1190" i="12" s="1"/>
  <c r="W1182" i="12"/>
  <c r="X1182" i="12" s="1"/>
  <c r="W1174" i="12"/>
  <c r="X1174" i="12" s="1"/>
  <c r="W1166" i="12"/>
  <c r="X1166" i="12" s="1"/>
  <c r="W1158" i="12"/>
  <c r="X1158" i="12" s="1"/>
  <c r="W1624" i="12"/>
  <c r="X1624" i="12" s="1"/>
  <c r="W1560" i="12"/>
  <c r="X1560" i="12" s="1"/>
  <c r="W1352" i="12"/>
  <c r="X1352" i="12" s="1"/>
  <c r="W1289" i="12"/>
  <c r="X1289" i="12" s="1"/>
  <c r="W1281" i="12"/>
  <c r="X1281" i="12" s="1"/>
  <c r="W1273" i="12"/>
  <c r="X1273" i="12" s="1"/>
  <c r="W1265" i="12"/>
  <c r="X1265" i="12" s="1"/>
  <c r="W1257" i="12"/>
  <c r="X1257" i="12" s="1"/>
  <c r="W1249" i="12"/>
  <c r="X1249" i="12" s="1"/>
  <c r="W1241" i="12"/>
  <c r="X1241" i="12" s="1"/>
  <c r="W1233" i="12"/>
  <c r="X1233" i="12" s="1"/>
  <c r="W1225" i="12"/>
  <c r="X1225" i="12" s="1"/>
  <c r="W1217" i="12"/>
  <c r="X1217" i="12" s="1"/>
  <c r="W1209" i="12"/>
  <c r="X1209" i="12" s="1"/>
  <c r="W1201" i="12"/>
  <c r="X1201" i="12" s="1"/>
  <c r="W1193" i="12"/>
  <c r="X1193" i="12" s="1"/>
  <c r="W1185" i="12"/>
  <c r="X1185" i="12" s="1"/>
  <c r="W1177" i="12"/>
  <c r="X1177" i="12" s="1"/>
  <c r="W1169" i="12"/>
  <c r="X1169" i="12" s="1"/>
  <c r="W1161" i="12"/>
  <c r="X1161" i="12" s="1"/>
  <c r="W1153" i="12"/>
  <c r="X1153" i="12" s="1"/>
  <c r="W1145" i="12"/>
  <c r="X1145" i="12" s="1"/>
  <c r="W1137" i="12"/>
  <c r="X1137" i="12" s="1"/>
  <c r="W1456" i="12"/>
  <c r="X1456" i="12" s="1"/>
  <c r="W1424" i="12"/>
  <c r="X1424" i="12" s="1"/>
  <c r="W1376" i="12"/>
  <c r="X1376" i="12" s="1"/>
  <c r="W1304" i="12"/>
  <c r="X1304" i="12" s="1"/>
  <c r="W1300" i="12"/>
  <c r="X1300" i="12" s="1"/>
  <c r="W1292" i="12"/>
  <c r="X1292" i="12" s="1"/>
  <c r="W1284" i="12"/>
  <c r="X1284" i="12" s="1"/>
  <c r="W1276" i="12"/>
  <c r="X1276" i="12" s="1"/>
  <c r="W1268" i="12"/>
  <c r="X1268" i="12" s="1"/>
  <c r="W1260" i="12"/>
  <c r="X1260" i="12" s="1"/>
  <c r="W1252" i="12"/>
  <c r="X1252" i="12" s="1"/>
  <c r="W1244" i="12"/>
  <c r="X1244" i="12" s="1"/>
  <c r="W1236" i="12"/>
  <c r="X1236" i="12" s="1"/>
  <c r="W1228" i="12"/>
  <c r="X1228" i="12" s="1"/>
  <c r="W1220" i="12"/>
  <c r="X1220" i="12" s="1"/>
  <c r="W1212" i="12"/>
  <c r="X1212" i="12" s="1"/>
  <c r="W1204" i="12"/>
  <c r="X1204" i="12" s="1"/>
  <c r="W1196" i="12"/>
  <c r="X1196" i="12" s="1"/>
  <c r="W1188" i="12"/>
  <c r="X1188" i="12" s="1"/>
  <c r="W1180" i="12"/>
  <c r="X1180" i="12" s="1"/>
  <c r="W1172" i="12"/>
  <c r="X1172" i="12" s="1"/>
  <c r="W1164" i="12"/>
  <c r="X1164" i="12" s="1"/>
  <c r="W1156" i="12"/>
  <c r="X1156" i="12" s="1"/>
  <c r="W1148" i="12"/>
  <c r="X1148" i="12" s="1"/>
  <c r="W1140" i="12"/>
  <c r="X1140" i="12" s="1"/>
  <c r="W1132" i="12"/>
  <c r="X1132" i="12" s="1"/>
  <c r="W1279" i="12"/>
  <c r="X1279" i="12" s="1"/>
  <c r="W1207" i="12"/>
  <c r="X1207" i="12" s="1"/>
  <c r="W1123" i="12"/>
  <c r="X1123" i="12" s="1"/>
  <c r="W1115" i="12"/>
  <c r="X1115" i="12" s="1"/>
  <c r="W1107" i="12"/>
  <c r="X1107" i="12" s="1"/>
  <c r="W1099" i="12"/>
  <c r="X1099" i="12" s="1"/>
  <c r="W1091" i="12"/>
  <c r="X1091" i="12" s="1"/>
  <c r="W1083" i="12"/>
  <c r="X1083" i="12" s="1"/>
  <c r="W1075" i="12"/>
  <c r="X1075" i="12" s="1"/>
  <c r="W1067" i="12"/>
  <c r="X1067" i="12" s="1"/>
  <c r="W1059" i="12"/>
  <c r="X1059" i="12" s="1"/>
  <c r="W1051" i="12"/>
  <c r="X1051" i="12" s="1"/>
  <c r="W1043" i="12"/>
  <c r="X1043" i="12" s="1"/>
  <c r="W1035" i="12"/>
  <c r="X1035" i="12" s="1"/>
  <c r="W1027" i="12"/>
  <c r="X1027" i="12" s="1"/>
  <c r="W1019" i="12"/>
  <c r="X1019" i="12" s="1"/>
  <c r="W1011" i="12"/>
  <c r="X1011" i="12" s="1"/>
  <c r="W1003" i="12"/>
  <c r="X1003" i="12" s="1"/>
  <c r="W995" i="12"/>
  <c r="X995" i="12" s="1"/>
  <c r="W987" i="12"/>
  <c r="X987" i="12" s="1"/>
  <c r="W979" i="12"/>
  <c r="X979" i="12" s="1"/>
  <c r="W971" i="12"/>
  <c r="X971" i="12" s="1"/>
  <c r="W963" i="12"/>
  <c r="X963" i="12" s="1"/>
  <c r="W1400" i="12"/>
  <c r="X1400" i="12" s="1"/>
  <c r="W1306" i="12"/>
  <c r="X1306" i="12" s="1"/>
  <c r="W1287" i="12"/>
  <c r="X1287" i="12" s="1"/>
  <c r="W1215" i="12"/>
  <c r="X1215" i="12" s="1"/>
  <c r="W1175" i="12"/>
  <c r="X1175" i="12" s="1"/>
  <c r="W1126" i="12"/>
  <c r="X1126" i="12" s="1"/>
  <c r="W1118" i="12"/>
  <c r="X1118" i="12" s="1"/>
  <c r="W1110" i="12"/>
  <c r="X1110" i="12" s="1"/>
  <c r="W1102" i="12"/>
  <c r="X1102" i="12" s="1"/>
  <c r="W1094" i="12"/>
  <c r="X1094" i="12" s="1"/>
  <c r="W1086" i="12"/>
  <c r="X1086" i="12" s="1"/>
  <c r="W1078" i="12"/>
  <c r="X1078" i="12" s="1"/>
  <c r="W1070" i="12"/>
  <c r="X1070" i="12" s="1"/>
  <c r="W1062" i="12"/>
  <c r="X1062" i="12" s="1"/>
  <c r="W1054" i="12"/>
  <c r="X1054" i="12" s="1"/>
  <c r="W1046" i="12"/>
  <c r="X1046" i="12" s="1"/>
  <c r="W1038" i="12"/>
  <c r="X1038" i="12" s="1"/>
  <c r="W1030" i="12"/>
  <c r="X1030" i="12" s="1"/>
  <c r="W1022" i="12"/>
  <c r="X1022" i="12" s="1"/>
  <c r="W1014" i="12"/>
  <c r="X1014" i="12" s="1"/>
  <c r="W1006" i="12"/>
  <c r="X1006" i="12" s="1"/>
  <c r="W998" i="12"/>
  <c r="X998" i="12" s="1"/>
  <c r="W990" i="12"/>
  <c r="X990" i="12" s="1"/>
  <c r="W982" i="12"/>
  <c r="X982" i="12" s="1"/>
  <c r="W974" i="12"/>
  <c r="X974" i="12" s="1"/>
  <c r="W1295" i="12"/>
  <c r="X1295" i="12" s="1"/>
  <c r="W1223" i="12"/>
  <c r="X1223" i="12" s="1"/>
  <c r="W1129" i="12"/>
  <c r="X1129" i="12" s="1"/>
  <c r="W1121" i="12"/>
  <c r="X1121" i="12" s="1"/>
  <c r="W1113" i="12"/>
  <c r="X1113" i="12" s="1"/>
  <c r="W1105" i="12"/>
  <c r="X1105" i="12" s="1"/>
  <c r="W1097" i="12"/>
  <c r="X1097" i="12" s="1"/>
  <c r="W1089" i="12"/>
  <c r="X1089" i="12" s="1"/>
  <c r="W1081" i="12"/>
  <c r="X1081" i="12" s="1"/>
  <c r="W1073" i="12"/>
  <c r="X1073" i="12" s="1"/>
  <c r="W1065" i="12"/>
  <c r="X1065" i="12" s="1"/>
  <c r="W1057" i="12"/>
  <c r="X1057" i="12" s="1"/>
  <c r="W1049" i="12"/>
  <c r="X1049" i="12" s="1"/>
  <c r="W1041" i="12"/>
  <c r="X1041" i="12" s="1"/>
  <c r="W1033" i="12"/>
  <c r="X1033" i="12" s="1"/>
  <c r="W1025" i="12"/>
  <c r="X1025" i="12" s="1"/>
  <c r="W1017" i="12"/>
  <c r="X1017" i="12" s="1"/>
  <c r="W1009" i="12"/>
  <c r="X1009" i="12" s="1"/>
  <c r="W1001" i="12"/>
  <c r="X1001" i="12" s="1"/>
  <c r="W993" i="12"/>
  <c r="X993" i="12" s="1"/>
  <c r="W985" i="12"/>
  <c r="X985" i="12" s="1"/>
  <c r="W977" i="12"/>
  <c r="X977" i="12" s="1"/>
  <c r="W969" i="12"/>
  <c r="X969" i="12" s="1"/>
  <c r="W961" i="12"/>
  <c r="X961" i="12" s="1"/>
  <c r="W1336" i="12"/>
  <c r="X1336" i="12" s="1"/>
  <c r="W1231" i="12"/>
  <c r="X1231" i="12" s="1"/>
  <c r="W1183" i="12"/>
  <c r="X1183" i="12" s="1"/>
  <c r="W1150" i="12"/>
  <c r="X1150" i="12" s="1"/>
  <c r="W1142" i="12"/>
  <c r="X1142" i="12" s="1"/>
  <c r="W1124" i="12"/>
  <c r="X1124" i="12" s="1"/>
  <c r="W1116" i="12"/>
  <c r="X1116" i="12" s="1"/>
  <c r="W1108" i="12"/>
  <c r="X1108" i="12" s="1"/>
  <c r="W1100" i="12"/>
  <c r="X1100" i="12" s="1"/>
  <c r="W1092" i="12"/>
  <c r="X1092" i="12" s="1"/>
  <c r="W1084" i="12"/>
  <c r="X1084" i="12" s="1"/>
  <c r="W1076" i="12"/>
  <c r="X1076" i="12" s="1"/>
  <c r="W1068" i="12"/>
  <c r="X1068" i="12" s="1"/>
  <c r="W1060" i="12"/>
  <c r="X1060" i="12" s="1"/>
  <c r="W1052" i="12"/>
  <c r="X1052" i="12" s="1"/>
  <c r="W1044" i="12"/>
  <c r="X1044" i="12" s="1"/>
  <c r="W1036" i="12"/>
  <c r="X1036" i="12" s="1"/>
  <c r="W1028" i="12"/>
  <c r="X1028" i="12" s="1"/>
  <c r="W1020" i="12"/>
  <c r="X1020" i="12" s="1"/>
  <c r="W1012" i="12"/>
  <c r="X1012" i="12" s="1"/>
  <c r="W1004" i="12"/>
  <c r="X1004" i="12" s="1"/>
  <c r="W996" i="12"/>
  <c r="X996" i="12" s="1"/>
  <c r="W988" i="12"/>
  <c r="X988" i="12" s="1"/>
  <c r="W980" i="12"/>
  <c r="X980" i="12" s="1"/>
  <c r="W972" i="12"/>
  <c r="X972" i="12" s="1"/>
  <c r="W964" i="12"/>
  <c r="X964" i="12" s="1"/>
  <c r="W1247" i="12"/>
  <c r="X1247" i="12" s="1"/>
  <c r="W1239" i="12"/>
  <c r="X1239" i="12" s="1"/>
  <c r="W1151" i="12"/>
  <c r="X1151" i="12" s="1"/>
  <c r="W1143" i="12"/>
  <c r="X1143" i="12" s="1"/>
  <c r="W1134" i="12"/>
  <c r="X1134" i="12" s="1"/>
  <c r="W1127" i="12"/>
  <c r="X1127" i="12" s="1"/>
  <c r="W1119" i="12"/>
  <c r="X1119" i="12" s="1"/>
  <c r="W1111" i="12"/>
  <c r="X1111" i="12" s="1"/>
  <c r="W1103" i="12"/>
  <c r="X1103" i="12" s="1"/>
  <c r="W1095" i="12"/>
  <c r="X1095" i="12" s="1"/>
  <c r="W1087" i="12"/>
  <c r="X1087" i="12" s="1"/>
  <c r="W1079" i="12"/>
  <c r="X1079" i="12" s="1"/>
  <c r="W1071" i="12"/>
  <c r="X1071" i="12" s="1"/>
  <c r="W1063" i="12"/>
  <c r="X1063" i="12" s="1"/>
  <c r="W1055" i="12"/>
  <c r="X1055" i="12" s="1"/>
  <c r="W1047" i="12"/>
  <c r="X1047" i="12" s="1"/>
  <c r="W1039" i="12"/>
  <c r="X1039" i="12" s="1"/>
  <c r="W1031" i="12"/>
  <c r="X1031" i="12" s="1"/>
  <c r="W1023" i="12"/>
  <c r="X1023" i="12" s="1"/>
  <c r="W1015" i="12"/>
  <c r="X1015" i="12" s="1"/>
  <c r="W1007" i="12"/>
  <c r="X1007" i="12" s="1"/>
  <c r="W999" i="12"/>
  <c r="X999" i="12" s="1"/>
  <c r="W991" i="12"/>
  <c r="X991" i="12" s="1"/>
  <c r="W1255" i="12"/>
  <c r="X1255" i="12" s="1"/>
  <c r="W1191" i="12"/>
  <c r="X1191" i="12" s="1"/>
  <c r="W1135" i="12"/>
  <c r="X1135" i="12" s="1"/>
  <c r="W1130" i="12"/>
  <c r="X1130" i="12" s="1"/>
  <c r="W1122" i="12"/>
  <c r="X1122" i="12" s="1"/>
  <c r="W1114" i="12"/>
  <c r="X1114" i="12" s="1"/>
  <c r="W1106" i="12"/>
  <c r="X1106" i="12" s="1"/>
  <c r="W1098" i="12"/>
  <c r="X1098" i="12" s="1"/>
  <c r="W1090" i="12"/>
  <c r="X1090" i="12" s="1"/>
  <c r="W1082" i="12"/>
  <c r="X1082" i="12" s="1"/>
  <c r="W1074" i="12"/>
  <c r="X1074" i="12" s="1"/>
  <c r="W1066" i="12"/>
  <c r="X1066" i="12" s="1"/>
  <c r="W1058" i="12"/>
  <c r="X1058" i="12" s="1"/>
  <c r="W1050" i="12"/>
  <c r="X1050" i="12" s="1"/>
  <c r="W1042" i="12"/>
  <c r="X1042" i="12" s="1"/>
  <c r="W1034" i="12"/>
  <c r="X1034" i="12" s="1"/>
  <c r="W1026" i="12"/>
  <c r="X1026" i="12" s="1"/>
  <c r="W1018" i="12"/>
  <c r="X1018" i="12" s="1"/>
  <c r="W1010" i="12"/>
  <c r="X1010" i="12" s="1"/>
  <c r="W1002" i="12"/>
  <c r="X1002" i="12" s="1"/>
  <c r="W994" i="12"/>
  <c r="X994" i="12" s="1"/>
  <c r="W986" i="12"/>
  <c r="X986" i="12" s="1"/>
  <c r="W978" i="12"/>
  <c r="X978" i="12" s="1"/>
  <c r="W1263" i="12"/>
  <c r="X1263" i="12" s="1"/>
  <c r="W1159" i="12"/>
  <c r="X1159" i="12" s="1"/>
  <c r="W1125" i="12"/>
  <c r="X1125" i="12" s="1"/>
  <c r="W1117" i="12"/>
  <c r="X1117" i="12" s="1"/>
  <c r="W1109" i="12"/>
  <c r="X1109" i="12" s="1"/>
  <c r="W1101" i="12"/>
  <c r="X1101" i="12" s="1"/>
  <c r="W1093" i="12"/>
  <c r="X1093" i="12" s="1"/>
  <c r="W1085" i="12"/>
  <c r="X1085" i="12" s="1"/>
  <c r="W1077" i="12"/>
  <c r="X1077" i="12" s="1"/>
  <c r="W1069" i="12"/>
  <c r="X1069" i="12" s="1"/>
  <c r="W1061" i="12"/>
  <c r="X1061" i="12" s="1"/>
  <c r="W1053" i="12"/>
  <c r="X1053" i="12" s="1"/>
  <c r="W1045" i="12"/>
  <c r="X1045" i="12" s="1"/>
  <c r="W1037" i="12"/>
  <c r="X1037" i="12" s="1"/>
  <c r="W1029" i="12"/>
  <c r="X1029" i="12" s="1"/>
  <c r="W1021" i="12"/>
  <c r="X1021" i="12" s="1"/>
  <c r="W1013" i="12"/>
  <c r="X1013" i="12" s="1"/>
  <c r="W1005" i="12"/>
  <c r="X1005" i="12" s="1"/>
  <c r="W997" i="12"/>
  <c r="X997" i="12" s="1"/>
  <c r="W989" i="12"/>
  <c r="X989" i="12" s="1"/>
  <c r="W981" i="12"/>
  <c r="X981" i="12" s="1"/>
  <c r="W973" i="12"/>
  <c r="X973" i="12" s="1"/>
  <c r="W965" i="12"/>
  <c r="X965" i="12" s="1"/>
  <c r="W957" i="12"/>
  <c r="X957" i="12" s="1"/>
  <c r="W949" i="12"/>
  <c r="X949" i="12" s="1"/>
  <c r="W941" i="12"/>
  <c r="X941" i="12" s="1"/>
  <c r="W933" i="12"/>
  <c r="X933" i="12" s="1"/>
  <c r="W925" i="12"/>
  <c r="X925" i="12" s="1"/>
  <c r="W917" i="12"/>
  <c r="X917" i="12" s="1"/>
  <c r="W909" i="12"/>
  <c r="X909" i="12" s="1"/>
  <c r="W901" i="12"/>
  <c r="X901" i="12" s="1"/>
  <c r="W893" i="12"/>
  <c r="X893" i="12" s="1"/>
  <c r="W885" i="12"/>
  <c r="X885" i="12" s="1"/>
  <c r="W877" i="12"/>
  <c r="X877" i="12" s="1"/>
  <c r="W869" i="12"/>
  <c r="X869" i="12" s="1"/>
  <c r="W861" i="12"/>
  <c r="X861" i="12" s="1"/>
  <c r="W853" i="12"/>
  <c r="X853" i="12" s="1"/>
  <c r="W845" i="12"/>
  <c r="X845" i="12" s="1"/>
  <c r="W837" i="12"/>
  <c r="X837" i="12" s="1"/>
  <c r="W829" i="12"/>
  <c r="X829" i="12" s="1"/>
  <c r="W821" i="12"/>
  <c r="X821" i="12" s="1"/>
  <c r="W813" i="12"/>
  <c r="X813" i="12" s="1"/>
  <c r="W805" i="12"/>
  <c r="X805" i="12" s="1"/>
  <c r="W797" i="12"/>
  <c r="X797" i="12" s="1"/>
  <c r="W1271" i="12"/>
  <c r="X1271" i="12" s="1"/>
  <c r="W1112" i="12"/>
  <c r="X1112" i="12" s="1"/>
  <c r="W1080" i="12"/>
  <c r="X1080" i="12" s="1"/>
  <c r="W1048" i="12"/>
  <c r="X1048" i="12" s="1"/>
  <c r="W1016" i="12"/>
  <c r="X1016" i="12" s="1"/>
  <c r="W983" i="12"/>
  <c r="X983" i="12" s="1"/>
  <c r="W975" i="12"/>
  <c r="X975" i="12" s="1"/>
  <c r="W960" i="12"/>
  <c r="X960" i="12" s="1"/>
  <c r="W952" i="12"/>
  <c r="X952" i="12" s="1"/>
  <c r="W944" i="12"/>
  <c r="X944" i="12" s="1"/>
  <c r="W936" i="12"/>
  <c r="X936" i="12" s="1"/>
  <c r="W928" i="12"/>
  <c r="X928" i="12" s="1"/>
  <c r="W920" i="12"/>
  <c r="X920" i="12" s="1"/>
  <c r="W912" i="12"/>
  <c r="X912" i="12" s="1"/>
  <c r="W904" i="12"/>
  <c r="X904" i="12" s="1"/>
  <c r="W896" i="12"/>
  <c r="X896" i="12" s="1"/>
  <c r="W888" i="12"/>
  <c r="X888" i="12" s="1"/>
  <c r="W880" i="12"/>
  <c r="X880" i="12" s="1"/>
  <c r="W872" i="12"/>
  <c r="X872" i="12" s="1"/>
  <c r="W864" i="12"/>
  <c r="X864" i="12" s="1"/>
  <c r="W856" i="12"/>
  <c r="X856" i="12" s="1"/>
  <c r="W848" i="12"/>
  <c r="X848" i="12" s="1"/>
  <c r="W840" i="12"/>
  <c r="X840" i="12" s="1"/>
  <c r="W832" i="12"/>
  <c r="X832" i="12" s="1"/>
  <c r="W824" i="12"/>
  <c r="X824" i="12" s="1"/>
  <c r="W816" i="12"/>
  <c r="X816" i="12" s="1"/>
  <c r="W808" i="12"/>
  <c r="X808" i="12" s="1"/>
  <c r="W800" i="12"/>
  <c r="X800" i="12" s="1"/>
  <c r="W792" i="12"/>
  <c r="X792" i="12" s="1"/>
  <c r="W984" i="12"/>
  <c r="X984" i="12" s="1"/>
  <c r="W976" i="12"/>
  <c r="X976" i="12" s="1"/>
  <c r="W955" i="12"/>
  <c r="X955" i="12" s="1"/>
  <c r="W947" i="12"/>
  <c r="X947" i="12" s="1"/>
  <c r="W939" i="12"/>
  <c r="X939" i="12" s="1"/>
  <c r="W931" i="12"/>
  <c r="X931" i="12" s="1"/>
  <c r="W923" i="12"/>
  <c r="X923" i="12" s="1"/>
  <c r="W915" i="12"/>
  <c r="X915" i="12" s="1"/>
  <c r="W907" i="12"/>
  <c r="X907" i="12" s="1"/>
  <c r="W899" i="12"/>
  <c r="X899" i="12" s="1"/>
  <c r="W891" i="12"/>
  <c r="X891" i="12" s="1"/>
  <c r="W883" i="12"/>
  <c r="X883" i="12" s="1"/>
  <c r="W875" i="12"/>
  <c r="X875" i="12" s="1"/>
  <c r="W867" i="12"/>
  <c r="X867" i="12" s="1"/>
  <c r="W859" i="12"/>
  <c r="X859" i="12" s="1"/>
  <c r="W851" i="12"/>
  <c r="X851" i="12" s="1"/>
  <c r="W843" i="12"/>
  <c r="X843" i="12" s="1"/>
  <c r="W835" i="12"/>
  <c r="X835" i="12" s="1"/>
  <c r="W827" i="12"/>
  <c r="X827" i="12" s="1"/>
  <c r="W819" i="12"/>
  <c r="X819" i="12" s="1"/>
  <c r="W811" i="12"/>
  <c r="X811" i="12" s="1"/>
  <c r="W803" i="12"/>
  <c r="X803" i="12" s="1"/>
  <c r="W795" i="12"/>
  <c r="X795" i="12" s="1"/>
  <c r="W1120" i="12"/>
  <c r="X1120" i="12" s="1"/>
  <c r="W1088" i="12"/>
  <c r="X1088" i="12" s="1"/>
  <c r="W1056" i="12"/>
  <c r="X1056" i="12" s="1"/>
  <c r="W1024" i="12"/>
  <c r="X1024" i="12" s="1"/>
  <c r="W992" i="12"/>
  <c r="X992" i="12" s="1"/>
  <c r="W966" i="12"/>
  <c r="X966" i="12" s="1"/>
  <c r="W958" i="12"/>
  <c r="X958" i="12" s="1"/>
  <c r="W950" i="12"/>
  <c r="X950" i="12" s="1"/>
  <c r="W942" i="12"/>
  <c r="X942" i="12" s="1"/>
  <c r="W934" i="12"/>
  <c r="X934" i="12" s="1"/>
  <c r="W926" i="12"/>
  <c r="X926" i="12" s="1"/>
  <c r="W918" i="12"/>
  <c r="X918" i="12" s="1"/>
  <c r="W910" i="12"/>
  <c r="X910" i="12" s="1"/>
  <c r="W902" i="12"/>
  <c r="X902" i="12" s="1"/>
  <c r="W894" i="12"/>
  <c r="X894" i="12" s="1"/>
  <c r="W886" i="12"/>
  <c r="X886" i="12" s="1"/>
  <c r="W878" i="12"/>
  <c r="X878" i="12" s="1"/>
  <c r="W870" i="12"/>
  <c r="X870" i="12" s="1"/>
  <c r="W862" i="12"/>
  <c r="X862" i="12" s="1"/>
  <c r="W854" i="12"/>
  <c r="X854" i="12" s="1"/>
  <c r="W846" i="12"/>
  <c r="X846" i="12" s="1"/>
  <c r="W838" i="12"/>
  <c r="X838" i="12" s="1"/>
  <c r="W830" i="12"/>
  <c r="X830" i="12" s="1"/>
  <c r="W822" i="12"/>
  <c r="X822" i="12" s="1"/>
  <c r="W814" i="12"/>
  <c r="X814" i="12" s="1"/>
  <c r="W806" i="12"/>
  <c r="X806" i="12" s="1"/>
  <c r="W798" i="12"/>
  <c r="X798" i="12" s="1"/>
  <c r="W790" i="12"/>
  <c r="X790" i="12" s="1"/>
  <c r="W1199" i="12"/>
  <c r="X1199" i="12" s="1"/>
  <c r="W967" i="12"/>
  <c r="X967" i="12" s="1"/>
  <c r="W962" i="12"/>
  <c r="X962" i="12" s="1"/>
  <c r="W953" i="12"/>
  <c r="X953" i="12" s="1"/>
  <c r="W945" i="12"/>
  <c r="X945" i="12" s="1"/>
  <c r="W937" i="12"/>
  <c r="X937" i="12" s="1"/>
  <c r="W929" i="12"/>
  <c r="X929" i="12" s="1"/>
  <c r="W921" i="12"/>
  <c r="X921" i="12" s="1"/>
  <c r="W913" i="12"/>
  <c r="X913" i="12" s="1"/>
  <c r="W905" i="12"/>
  <c r="X905" i="12" s="1"/>
  <c r="W897" i="12"/>
  <c r="X897" i="12" s="1"/>
  <c r="W889" i="12"/>
  <c r="X889" i="12" s="1"/>
  <c r="W881" i="12"/>
  <c r="X881" i="12" s="1"/>
  <c r="W873" i="12"/>
  <c r="X873" i="12" s="1"/>
  <c r="W865" i="12"/>
  <c r="X865" i="12" s="1"/>
  <c r="W857" i="12"/>
  <c r="X857" i="12" s="1"/>
  <c r="W849" i="12"/>
  <c r="X849" i="12" s="1"/>
  <c r="W841" i="12"/>
  <c r="X841" i="12" s="1"/>
  <c r="W833" i="12"/>
  <c r="X833" i="12" s="1"/>
  <c r="W825" i="12"/>
  <c r="X825" i="12" s="1"/>
  <c r="W817" i="12"/>
  <c r="X817" i="12" s="1"/>
  <c r="W1128" i="12"/>
  <c r="X1128" i="12" s="1"/>
  <c r="W1096" i="12"/>
  <c r="X1096" i="12" s="1"/>
  <c r="W1064" i="12"/>
  <c r="X1064" i="12" s="1"/>
  <c r="W1032" i="12"/>
  <c r="X1032" i="12" s="1"/>
  <c r="W1000" i="12"/>
  <c r="X1000" i="12" s="1"/>
  <c r="W956" i="12"/>
  <c r="X956" i="12" s="1"/>
  <c r="W948" i="12"/>
  <c r="X948" i="12" s="1"/>
  <c r="W940" i="12"/>
  <c r="X940" i="12" s="1"/>
  <c r="W932" i="12"/>
  <c r="X932" i="12" s="1"/>
  <c r="W924" i="12"/>
  <c r="X924" i="12" s="1"/>
  <c r="W916" i="12"/>
  <c r="X916" i="12" s="1"/>
  <c r="W908" i="12"/>
  <c r="X908" i="12" s="1"/>
  <c r="W900" i="12"/>
  <c r="X900" i="12" s="1"/>
  <c r="W892" i="12"/>
  <c r="X892" i="12" s="1"/>
  <c r="W884" i="12"/>
  <c r="X884" i="12" s="1"/>
  <c r="W876" i="12"/>
  <c r="X876" i="12" s="1"/>
  <c r="W868" i="12"/>
  <c r="X868" i="12" s="1"/>
  <c r="W860" i="12"/>
  <c r="X860" i="12" s="1"/>
  <c r="W852" i="12"/>
  <c r="X852" i="12" s="1"/>
  <c r="W844" i="12"/>
  <c r="X844" i="12" s="1"/>
  <c r="W836" i="12"/>
  <c r="X836" i="12" s="1"/>
  <c r="W828" i="12"/>
  <c r="X828" i="12" s="1"/>
  <c r="W820" i="12"/>
  <c r="X820" i="12" s="1"/>
  <c r="W812" i="12"/>
  <c r="X812" i="12" s="1"/>
  <c r="W804" i="12"/>
  <c r="X804" i="12" s="1"/>
  <c r="W796" i="12"/>
  <c r="X796" i="12" s="1"/>
  <c r="W1167" i="12"/>
  <c r="X1167" i="12" s="1"/>
  <c r="W968" i="12"/>
  <c r="X968" i="12" s="1"/>
  <c r="W959" i="12"/>
  <c r="X959" i="12" s="1"/>
  <c r="W951" i="12"/>
  <c r="X951" i="12" s="1"/>
  <c r="W943" i="12"/>
  <c r="X943" i="12" s="1"/>
  <c r="W935" i="12"/>
  <c r="X935" i="12" s="1"/>
  <c r="W927" i="12"/>
  <c r="X927" i="12" s="1"/>
  <c r="W919" i="12"/>
  <c r="X919" i="12" s="1"/>
  <c r="W911" i="12"/>
  <c r="X911" i="12" s="1"/>
  <c r="W903" i="12"/>
  <c r="X903" i="12" s="1"/>
  <c r="W895" i="12"/>
  <c r="X895" i="12" s="1"/>
  <c r="W887" i="12"/>
  <c r="X887" i="12" s="1"/>
  <c r="W879" i="12"/>
  <c r="X879" i="12" s="1"/>
  <c r="W871" i="12"/>
  <c r="X871" i="12" s="1"/>
  <c r="W863" i="12"/>
  <c r="X863" i="12" s="1"/>
  <c r="W855" i="12"/>
  <c r="X855" i="12" s="1"/>
  <c r="W847" i="12"/>
  <c r="X847" i="12" s="1"/>
  <c r="W839" i="12"/>
  <c r="X839" i="12" s="1"/>
  <c r="W831" i="12"/>
  <c r="X831" i="12" s="1"/>
  <c r="W823" i="12"/>
  <c r="X823" i="12" s="1"/>
  <c r="W815" i="12"/>
  <c r="X815" i="12" s="1"/>
  <c r="W807" i="12"/>
  <c r="X807" i="12" s="1"/>
  <c r="W799" i="12"/>
  <c r="X799" i="12" s="1"/>
  <c r="W791" i="12"/>
  <c r="X791" i="12" s="1"/>
  <c r="W1072" i="12"/>
  <c r="X1072" i="12" s="1"/>
  <c r="W906" i="12"/>
  <c r="X906" i="12" s="1"/>
  <c r="W842" i="12"/>
  <c r="X842" i="12" s="1"/>
  <c r="W794" i="12"/>
  <c r="X794" i="12" s="1"/>
  <c r="W786" i="12"/>
  <c r="X786" i="12" s="1"/>
  <c r="W778" i="12"/>
  <c r="X778" i="12" s="1"/>
  <c r="W770" i="12"/>
  <c r="X770" i="12" s="1"/>
  <c r="W762" i="12"/>
  <c r="X762" i="12" s="1"/>
  <c r="W754" i="12"/>
  <c r="X754" i="12" s="1"/>
  <c r="W746" i="12"/>
  <c r="X746" i="12" s="1"/>
  <c r="W738" i="12"/>
  <c r="X738" i="12" s="1"/>
  <c r="W730" i="12"/>
  <c r="X730" i="12" s="1"/>
  <c r="W722" i="12"/>
  <c r="X722" i="12" s="1"/>
  <c r="W714" i="12"/>
  <c r="X714" i="12" s="1"/>
  <c r="W706" i="12"/>
  <c r="X706" i="12" s="1"/>
  <c r="W698" i="12"/>
  <c r="X698" i="12" s="1"/>
  <c r="W690" i="12"/>
  <c r="X690" i="12" s="1"/>
  <c r="W682" i="12"/>
  <c r="X682" i="12" s="1"/>
  <c r="W674" i="12"/>
  <c r="X674" i="12" s="1"/>
  <c r="W666" i="12"/>
  <c r="X666" i="12" s="1"/>
  <c r="W658" i="12"/>
  <c r="X658" i="12" s="1"/>
  <c r="W650" i="12"/>
  <c r="X650" i="12" s="1"/>
  <c r="W642" i="12"/>
  <c r="X642" i="12" s="1"/>
  <c r="W634" i="12"/>
  <c r="X634" i="12" s="1"/>
  <c r="W626" i="12"/>
  <c r="X626" i="12" s="1"/>
  <c r="W618" i="12"/>
  <c r="X618" i="12" s="1"/>
  <c r="W610" i="12"/>
  <c r="X610" i="12" s="1"/>
  <c r="W1040" i="12"/>
  <c r="X1040" i="12" s="1"/>
  <c r="W914" i="12"/>
  <c r="X914" i="12" s="1"/>
  <c r="W850" i="12"/>
  <c r="X850" i="12" s="1"/>
  <c r="W781" i="12"/>
  <c r="X781" i="12" s="1"/>
  <c r="W773" i="12"/>
  <c r="X773" i="12" s="1"/>
  <c r="W765" i="12"/>
  <c r="X765" i="12" s="1"/>
  <c r="W757" i="12"/>
  <c r="X757" i="12" s="1"/>
  <c r="W749" i="12"/>
  <c r="X749" i="12" s="1"/>
  <c r="W741" i="12"/>
  <c r="X741" i="12" s="1"/>
  <c r="W733" i="12"/>
  <c r="X733" i="12" s="1"/>
  <c r="W725" i="12"/>
  <c r="X725" i="12" s="1"/>
  <c r="W717" i="12"/>
  <c r="X717" i="12" s="1"/>
  <c r="W709" i="12"/>
  <c r="X709" i="12" s="1"/>
  <c r="W701" i="12"/>
  <c r="X701" i="12" s="1"/>
  <c r="W693" i="12"/>
  <c r="X693" i="12" s="1"/>
  <c r="W685" i="12"/>
  <c r="X685" i="12" s="1"/>
  <c r="W677" i="12"/>
  <c r="X677" i="12" s="1"/>
  <c r="W669" i="12"/>
  <c r="X669" i="12" s="1"/>
  <c r="W661" i="12"/>
  <c r="X661" i="12" s="1"/>
  <c r="W653" i="12"/>
  <c r="X653" i="12" s="1"/>
  <c r="W645" i="12"/>
  <c r="X645" i="12" s="1"/>
  <c r="W637" i="12"/>
  <c r="X637" i="12" s="1"/>
  <c r="W629" i="12"/>
  <c r="X629" i="12" s="1"/>
  <c r="W621" i="12"/>
  <c r="X621" i="12" s="1"/>
  <c r="W613" i="12"/>
  <c r="X613" i="12" s="1"/>
  <c r="W1008" i="12"/>
  <c r="X1008" i="12" s="1"/>
  <c r="W922" i="12"/>
  <c r="X922" i="12" s="1"/>
  <c r="W858" i="12"/>
  <c r="X858" i="12" s="1"/>
  <c r="W784" i="12"/>
  <c r="X784" i="12" s="1"/>
  <c r="W776" i="12"/>
  <c r="X776" i="12" s="1"/>
  <c r="W768" i="12"/>
  <c r="X768" i="12" s="1"/>
  <c r="W760" i="12"/>
  <c r="X760" i="12" s="1"/>
  <c r="W752" i="12"/>
  <c r="X752" i="12" s="1"/>
  <c r="W744" i="12"/>
  <c r="X744" i="12" s="1"/>
  <c r="W736" i="12"/>
  <c r="X736" i="12" s="1"/>
  <c r="W728" i="12"/>
  <c r="X728" i="12" s="1"/>
  <c r="W720" i="12"/>
  <c r="X720" i="12" s="1"/>
  <c r="W712" i="12"/>
  <c r="X712" i="12" s="1"/>
  <c r="W704" i="12"/>
  <c r="X704" i="12" s="1"/>
  <c r="W696" i="12"/>
  <c r="X696" i="12" s="1"/>
  <c r="W688" i="12"/>
  <c r="X688" i="12" s="1"/>
  <c r="W680" i="12"/>
  <c r="X680" i="12" s="1"/>
  <c r="W672" i="12"/>
  <c r="X672" i="12" s="1"/>
  <c r="W664" i="12"/>
  <c r="X664" i="12" s="1"/>
  <c r="W656" i="12"/>
  <c r="X656" i="12" s="1"/>
  <c r="W648" i="12"/>
  <c r="X648" i="12" s="1"/>
  <c r="W640" i="12"/>
  <c r="X640" i="12" s="1"/>
  <c r="W632" i="12"/>
  <c r="X632" i="12" s="1"/>
  <c r="W624" i="12"/>
  <c r="X624" i="12" s="1"/>
  <c r="W616" i="12"/>
  <c r="X616" i="12" s="1"/>
  <c r="W608" i="12"/>
  <c r="X608" i="12" s="1"/>
  <c r="W600" i="12"/>
  <c r="X600" i="12" s="1"/>
  <c r="W930" i="12"/>
  <c r="X930" i="12" s="1"/>
  <c r="W866" i="12"/>
  <c r="X866" i="12" s="1"/>
  <c r="W789" i="12"/>
  <c r="X789" i="12" s="1"/>
  <c r="W787" i="12"/>
  <c r="X787" i="12" s="1"/>
  <c r="W779" i="12"/>
  <c r="X779" i="12" s="1"/>
  <c r="W771" i="12"/>
  <c r="X771" i="12" s="1"/>
  <c r="W763" i="12"/>
  <c r="X763" i="12" s="1"/>
  <c r="W755" i="12"/>
  <c r="X755" i="12" s="1"/>
  <c r="W747" i="12"/>
  <c r="X747" i="12" s="1"/>
  <c r="W739" i="12"/>
  <c r="X739" i="12" s="1"/>
  <c r="W731" i="12"/>
  <c r="X731" i="12" s="1"/>
  <c r="W723" i="12"/>
  <c r="X723" i="12" s="1"/>
  <c r="W715" i="12"/>
  <c r="X715" i="12" s="1"/>
  <c r="W707" i="12"/>
  <c r="X707" i="12" s="1"/>
  <c r="W699" i="12"/>
  <c r="X699" i="12" s="1"/>
  <c r="W691" i="12"/>
  <c r="X691" i="12" s="1"/>
  <c r="W683" i="12"/>
  <c r="X683" i="12" s="1"/>
  <c r="W675" i="12"/>
  <c r="X675" i="12" s="1"/>
  <c r="W667" i="12"/>
  <c r="X667" i="12" s="1"/>
  <c r="W659" i="12"/>
  <c r="X659" i="12" s="1"/>
  <c r="W651" i="12"/>
  <c r="X651" i="12" s="1"/>
  <c r="W643" i="12"/>
  <c r="X643" i="12" s="1"/>
  <c r="W635" i="12"/>
  <c r="X635" i="12" s="1"/>
  <c r="W627" i="12"/>
  <c r="X627" i="12" s="1"/>
  <c r="W619" i="12"/>
  <c r="X619" i="12" s="1"/>
  <c r="W611" i="12"/>
  <c r="X611" i="12" s="1"/>
  <c r="W970" i="12"/>
  <c r="X970" i="12" s="1"/>
  <c r="W938" i="12"/>
  <c r="X938" i="12" s="1"/>
  <c r="W874" i="12"/>
  <c r="X874" i="12" s="1"/>
  <c r="W782" i="12"/>
  <c r="X782" i="12" s="1"/>
  <c r="W774" i="12"/>
  <c r="X774" i="12" s="1"/>
  <c r="W766" i="12"/>
  <c r="X766" i="12" s="1"/>
  <c r="W758" i="12"/>
  <c r="X758" i="12" s="1"/>
  <c r="W750" i="12"/>
  <c r="X750" i="12" s="1"/>
  <c r="W742" i="12"/>
  <c r="X742" i="12" s="1"/>
  <c r="W734" i="12"/>
  <c r="X734" i="12" s="1"/>
  <c r="W726" i="12"/>
  <c r="X726" i="12" s="1"/>
  <c r="W718" i="12"/>
  <c r="X718" i="12" s="1"/>
  <c r="W710" i="12"/>
  <c r="X710" i="12" s="1"/>
  <c r="W702" i="12"/>
  <c r="X702" i="12" s="1"/>
  <c r="W694" i="12"/>
  <c r="X694" i="12" s="1"/>
  <c r="W686" i="12"/>
  <c r="X686" i="12" s="1"/>
  <c r="W678" i="12"/>
  <c r="X678" i="12" s="1"/>
  <c r="W670" i="12"/>
  <c r="X670" i="12" s="1"/>
  <c r="W662" i="12"/>
  <c r="X662" i="12" s="1"/>
  <c r="W654" i="12"/>
  <c r="X654" i="12" s="1"/>
  <c r="W646" i="12"/>
  <c r="X646" i="12" s="1"/>
  <c r="W638" i="12"/>
  <c r="X638" i="12" s="1"/>
  <c r="W630" i="12"/>
  <c r="X630" i="12" s="1"/>
  <c r="W946" i="12"/>
  <c r="X946" i="12" s="1"/>
  <c r="W882" i="12"/>
  <c r="X882" i="12" s="1"/>
  <c r="W818" i="12"/>
  <c r="X818" i="12" s="1"/>
  <c r="W809" i="12"/>
  <c r="X809" i="12" s="1"/>
  <c r="W785" i="12"/>
  <c r="X785" i="12" s="1"/>
  <c r="W777" i="12"/>
  <c r="X777" i="12" s="1"/>
  <c r="W769" i="12"/>
  <c r="X769" i="12" s="1"/>
  <c r="W761" i="12"/>
  <c r="X761" i="12" s="1"/>
  <c r="W753" i="12"/>
  <c r="X753" i="12" s="1"/>
  <c r="W745" i="12"/>
  <c r="X745" i="12" s="1"/>
  <c r="W737" i="12"/>
  <c r="X737" i="12" s="1"/>
  <c r="W729" i="12"/>
  <c r="X729" i="12" s="1"/>
  <c r="W721" i="12"/>
  <c r="X721" i="12" s="1"/>
  <c r="W713" i="12"/>
  <c r="X713" i="12" s="1"/>
  <c r="W705" i="12"/>
  <c r="X705" i="12" s="1"/>
  <c r="W697" i="12"/>
  <c r="X697" i="12" s="1"/>
  <c r="W689" i="12"/>
  <c r="X689" i="12" s="1"/>
  <c r="W681" i="12"/>
  <c r="X681" i="12" s="1"/>
  <c r="W673" i="12"/>
  <c r="X673" i="12" s="1"/>
  <c r="W665" i="12"/>
  <c r="X665" i="12" s="1"/>
  <c r="W657" i="12"/>
  <c r="X657" i="12" s="1"/>
  <c r="W649" i="12"/>
  <c r="X649" i="12" s="1"/>
  <c r="W641" i="12"/>
  <c r="X641" i="12" s="1"/>
  <c r="W633" i="12"/>
  <c r="X633" i="12" s="1"/>
  <c r="W625" i="12"/>
  <c r="X625" i="12" s="1"/>
  <c r="W617" i="12"/>
  <c r="X617" i="12" s="1"/>
  <c r="W954" i="12"/>
  <c r="X954" i="12" s="1"/>
  <c r="W890" i="12"/>
  <c r="X890" i="12" s="1"/>
  <c r="W826" i="12"/>
  <c r="X826" i="12" s="1"/>
  <c r="W810" i="12"/>
  <c r="X810" i="12" s="1"/>
  <c r="W801" i="12"/>
  <c r="X801" i="12" s="1"/>
  <c r="W788" i="12"/>
  <c r="X788" i="12" s="1"/>
  <c r="W780" i="12"/>
  <c r="X780" i="12" s="1"/>
  <c r="W772" i="12"/>
  <c r="X772" i="12" s="1"/>
  <c r="W764" i="12"/>
  <c r="X764" i="12" s="1"/>
  <c r="W756" i="12"/>
  <c r="X756" i="12" s="1"/>
  <c r="W748" i="12"/>
  <c r="X748" i="12" s="1"/>
  <c r="W740" i="12"/>
  <c r="X740" i="12" s="1"/>
  <c r="W732" i="12"/>
  <c r="X732" i="12" s="1"/>
  <c r="W724" i="12"/>
  <c r="X724" i="12" s="1"/>
  <c r="W716" i="12"/>
  <c r="X716" i="12" s="1"/>
  <c r="W708" i="12"/>
  <c r="X708" i="12" s="1"/>
  <c r="W700" i="12"/>
  <c r="X700" i="12" s="1"/>
  <c r="W692" i="12"/>
  <c r="X692" i="12" s="1"/>
  <c r="W684" i="12"/>
  <c r="X684" i="12" s="1"/>
  <c r="W676" i="12"/>
  <c r="X676" i="12" s="1"/>
  <c r="W668" i="12"/>
  <c r="X668" i="12" s="1"/>
  <c r="W660" i="12"/>
  <c r="X660" i="12" s="1"/>
  <c r="W652" i="12"/>
  <c r="X652" i="12" s="1"/>
  <c r="W644" i="12"/>
  <c r="X644" i="12" s="1"/>
  <c r="W636" i="12"/>
  <c r="X636" i="12" s="1"/>
  <c r="W628" i="12"/>
  <c r="X628" i="12" s="1"/>
  <c r="W620" i="12"/>
  <c r="X620" i="12" s="1"/>
  <c r="W612" i="12"/>
  <c r="X612" i="12" s="1"/>
  <c r="W604" i="12"/>
  <c r="X604" i="12" s="1"/>
  <c r="W793" i="12"/>
  <c r="X793" i="12" s="1"/>
  <c r="W767" i="12"/>
  <c r="X767" i="12" s="1"/>
  <c r="W703" i="12"/>
  <c r="X703" i="12" s="1"/>
  <c r="W655" i="12"/>
  <c r="X655" i="12" s="1"/>
  <c r="W594" i="12"/>
  <c r="X594" i="12" s="1"/>
  <c r="W586" i="12"/>
  <c r="X586" i="12" s="1"/>
  <c r="W578" i="12"/>
  <c r="X578" i="12" s="1"/>
  <c r="W570" i="12"/>
  <c r="X570" i="12" s="1"/>
  <c r="W562" i="12"/>
  <c r="X562" i="12" s="1"/>
  <c r="W554" i="12"/>
  <c r="X554" i="12" s="1"/>
  <c r="W546" i="12"/>
  <c r="X546" i="12" s="1"/>
  <c r="W538" i="12"/>
  <c r="X538" i="12" s="1"/>
  <c r="W530" i="12"/>
  <c r="X530" i="12" s="1"/>
  <c r="W522" i="12"/>
  <c r="X522" i="12" s="1"/>
  <c r="W514" i="12"/>
  <c r="X514" i="12" s="1"/>
  <c r="W506" i="12"/>
  <c r="X506" i="12" s="1"/>
  <c r="W498" i="12"/>
  <c r="X498" i="12" s="1"/>
  <c r="W490" i="12"/>
  <c r="X490" i="12" s="1"/>
  <c r="W482" i="12"/>
  <c r="X482" i="12" s="1"/>
  <c r="W474" i="12"/>
  <c r="X474" i="12" s="1"/>
  <c r="W466" i="12"/>
  <c r="X466" i="12" s="1"/>
  <c r="W458" i="12"/>
  <c r="X458" i="12" s="1"/>
  <c r="W450" i="12"/>
  <c r="X450" i="12" s="1"/>
  <c r="W442" i="12"/>
  <c r="X442" i="12" s="1"/>
  <c r="W434" i="12"/>
  <c r="X434" i="12" s="1"/>
  <c r="W426" i="12"/>
  <c r="X426" i="12" s="1"/>
  <c r="W418" i="12"/>
  <c r="X418" i="12" s="1"/>
  <c r="W410" i="12"/>
  <c r="X410" i="12" s="1"/>
  <c r="W402" i="12"/>
  <c r="X402" i="12" s="1"/>
  <c r="W802" i="12"/>
  <c r="X802" i="12" s="1"/>
  <c r="W775" i="12"/>
  <c r="X775" i="12" s="1"/>
  <c r="W711" i="12"/>
  <c r="X711" i="12" s="1"/>
  <c r="W622" i="12"/>
  <c r="X622" i="12" s="1"/>
  <c r="W614" i="12"/>
  <c r="X614" i="12" s="1"/>
  <c r="W605" i="12"/>
  <c r="X605" i="12" s="1"/>
  <c r="W602" i="12"/>
  <c r="X602" i="12" s="1"/>
  <c r="W597" i="12"/>
  <c r="X597" i="12" s="1"/>
  <c r="W589" i="12"/>
  <c r="X589" i="12" s="1"/>
  <c r="W581" i="12"/>
  <c r="X581" i="12" s="1"/>
  <c r="W573" i="12"/>
  <c r="X573" i="12" s="1"/>
  <c r="W565" i="12"/>
  <c r="X565" i="12" s="1"/>
  <c r="W557" i="12"/>
  <c r="X557" i="12" s="1"/>
  <c r="W549" i="12"/>
  <c r="X549" i="12" s="1"/>
  <c r="W541" i="12"/>
  <c r="X541" i="12" s="1"/>
  <c r="W533" i="12"/>
  <c r="X533" i="12" s="1"/>
  <c r="W525" i="12"/>
  <c r="X525" i="12" s="1"/>
  <c r="W517" i="12"/>
  <c r="X517" i="12" s="1"/>
  <c r="W509" i="12"/>
  <c r="X509" i="12" s="1"/>
  <c r="W501" i="12"/>
  <c r="X501" i="12" s="1"/>
  <c r="W493" i="12"/>
  <c r="X493" i="12" s="1"/>
  <c r="W485" i="12"/>
  <c r="X485" i="12" s="1"/>
  <c r="W477" i="12"/>
  <c r="X477" i="12" s="1"/>
  <c r="W469" i="12"/>
  <c r="X469" i="12" s="1"/>
  <c r="W461" i="12"/>
  <c r="X461" i="12" s="1"/>
  <c r="W453" i="12"/>
  <c r="X453" i="12" s="1"/>
  <c r="W445" i="12"/>
  <c r="X445" i="12" s="1"/>
  <c r="W437" i="12"/>
  <c r="X437" i="12" s="1"/>
  <c r="W429" i="12"/>
  <c r="X429" i="12" s="1"/>
  <c r="W421" i="12"/>
  <c r="X421" i="12" s="1"/>
  <c r="W413" i="12"/>
  <c r="X413" i="12" s="1"/>
  <c r="W783" i="12"/>
  <c r="X783" i="12" s="1"/>
  <c r="W719" i="12"/>
  <c r="X719" i="12" s="1"/>
  <c r="W663" i="12"/>
  <c r="X663" i="12" s="1"/>
  <c r="W631" i="12"/>
  <c r="X631" i="12" s="1"/>
  <c r="W623" i="12"/>
  <c r="X623" i="12" s="1"/>
  <c r="W615" i="12"/>
  <c r="X615" i="12" s="1"/>
  <c r="W606" i="12"/>
  <c r="X606" i="12" s="1"/>
  <c r="W592" i="12"/>
  <c r="X592" i="12" s="1"/>
  <c r="W584" i="12"/>
  <c r="X584" i="12" s="1"/>
  <c r="W576" i="12"/>
  <c r="X576" i="12" s="1"/>
  <c r="W568" i="12"/>
  <c r="X568" i="12" s="1"/>
  <c r="W560" i="12"/>
  <c r="X560" i="12" s="1"/>
  <c r="W552" i="12"/>
  <c r="X552" i="12" s="1"/>
  <c r="W544" i="12"/>
  <c r="X544" i="12" s="1"/>
  <c r="W536" i="12"/>
  <c r="X536" i="12" s="1"/>
  <c r="W528" i="12"/>
  <c r="X528" i="12" s="1"/>
  <c r="W520" i="12"/>
  <c r="X520" i="12" s="1"/>
  <c r="W512" i="12"/>
  <c r="X512" i="12" s="1"/>
  <c r="W504" i="12"/>
  <c r="X504" i="12" s="1"/>
  <c r="W496" i="12"/>
  <c r="X496" i="12" s="1"/>
  <c r="W488" i="12"/>
  <c r="X488" i="12" s="1"/>
  <c r="W480" i="12"/>
  <c r="X480" i="12" s="1"/>
  <c r="W472" i="12"/>
  <c r="X472" i="12" s="1"/>
  <c r="W464" i="12"/>
  <c r="X464" i="12" s="1"/>
  <c r="W456" i="12"/>
  <c r="X456" i="12" s="1"/>
  <c r="W448" i="12"/>
  <c r="X448" i="12" s="1"/>
  <c r="W440" i="12"/>
  <c r="X440" i="12" s="1"/>
  <c r="W432" i="12"/>
  <c r="X432" i="12" s="1"/>
  <c r="W424" i="12"/>
  <c r="X424" i="12" s="1"/>
  <c r="W416" i="12"/>
  <c r="X416" i="12" s="1"/>
  <c r="W408" i="12"/>
  <c r="X408" i="12" s="1"/>
  <c r="W400" i="12"/>
  <c r="X400" i="12" s="1"/>
  <c r="W727" i="12"/>
  <c r="X727" i="12" s="1"/>
  <c r="W603" i="12"/>
  <c r="X603" i="12" s="1"/>
  <c r="W595" i="12"/>
  <c r="X595" i="12" s="1"/>
  <c r="W587" i="12"/>
  <c r="X587" i="12" s="1"/>
  <c r="W579" i="12"/>
  <c r="X579" i="12" s="1"/>
  <c r="W571" i="12"/>
  <c r="X571" i="12" s="1"/>
  <c r="W563" i="12"/>
  <c r="X563" i="12" s="1"/>
  <c r="W555" i="12"/>
  <c r="X555" i="12" s="1"/>
  <c r="W547" i="12"/>
  <c r="X547" i="12" s="1"/>
  <c r="W539" i="12"/>
  <c r="X539" i="12" s="1"/>
  <c r="W531" i="12"/>
  <c r="X531" i="12" s="1"/>
  <c r="W523" i="12"/>
  <c r="X523" i="12" s="1"/>
  <c r="W515" i="12"/>
  <c r="X515" i="12" s="1"/>
  <c r="W507" i="12"/>
  <c r="X507" i="12" s="1"/>
  <c r="W499" i="12"/>
  <c r="X499" i="12" s="1"/>
  <c r="W491" i="12"/>
  <c r="X491" i="12" s="1"/>
  <c r="W483" i="12"/>
  <c r="X483" i="12" s="1"/>
  <c r="W475" i="12"/>
  <c r="X475" i="12" s="1"/>
  <c r="W467" i="12"/>
  <c r="X467" i="12" s="1"/>
  <c r="W459" i="12"/>
  <c r="X459" i="12" s="1"/>
  <c r="W451" i="12"/>
  <c r="X451" i="12" s="1"/>
  <c r="W443" i="12"/>
  <c r="X443" i="12" s="1"/>
  <c r="W435" i="12"/>
  <c r="X435" i="12" s="1"/>
  <c r="W427" i="12"/>
  <c r="X427" i="12" s="1"/>
  <c r="W419" i="12"/>
  <c r="X419" i="12" s="1"/>
  <c r="W411" i="12"/>
  <c r="X411" i="12" s="1"/>
  <c r="W403" i="12"/>
  <c r="X403" i="12" s="1"/>
  <c r="W1104" i="12"/>
  <c r="X1104" i="12" s="1"/>
  <c r="W898" i="12"/>
  <c r="X898" i="12" s="1"/>
  <c r="W735" i="12"/>
  <c r="X735" i="12" s="1"/>
  <c r="W671" i="12"/>
  <c r="X671" i="12" s="1"/>
  <c r="W639" i="12"/>
  <c r="X639" i="12" s="1"/>
  <c r="W607" i="12"/>
  <c r="X607" i="12" s="1"/>
  <c r="W598" i="12"/>
  <c r="X598" i="12" s="1"/>
  <c r="W590" i="12"/>
  <c r="X590" i="12" s="1"/>
  <c r="W582" i="12"/>
  <c r="X582" i="12" s="1"/>
  <c r="W574" i="12"/>
  <c r="X574" i="12" s="1"/>
  <c r="W566" i="12"/>
  <c r="X566" i="12" s="1"/>
  <c r="W558" i="12"/>
  <c r="X558" i="12" s="1"/>
  <c r="W550" i="12"/>
  <c r="X550" i="12" s="1"/>
  <c r="W542" i="12"/>
  <c r="X542" i="12" s="1"/>
  <c r="W534" i="12"/>
  <c r="X534" i="12" s="1"/>
  <c r="W526" i="12"/>
  <c r="X526" i="12" s="1"/>
  <c r="W518" i="12"/>
  <c r="X518" i="12" s="1"/>
  <c r="W510" i="12"/>
  <c r="X510" i="12" s="1"/>
  <c r="W502" i="12"/>
  <c r="X502" i="12" s="1"/>
  <c r="W494" i="12"/>
  <c r="X494" i="12" s="1"/>
  <c r="W486" i="12"/>
  <c r="X486" i="12" s="1"/>
  <c r="W478" i="12"/>
  <c r="X478" i="12" s="1"/>
  <c r="W470" i="12"/>
  <c r="X470" i="12" s="1"/>
  <c r="W462" i="12"/>
  <c r="X462" i="12" s="1"/>
  <c r="W454" i="12"/>
  <c r="X454" i="12" s="1"/>
  <c r="W446" i="12"/>
  <c r="X446" i="12" s="1"/>
  <c r="W438" i="12"/>
  <c r="X438" i="12" s="1"/>
  <c r="W430" i="12"/>
  <c r="X430" i="12" s="1"/>
  <c r="W743" i="12"/>
  <c r="X743" i="12" s="1"/>
  <c r="W679" i="12"/>
  <c r="X679" i="12" s="1"/>
  <c r="W609" i="12"/>
  <c r="X609" i="12" s="1"/>
  <c r="W593" i="12"/>
  <c r="X593" i="12" s="1"/>
  <c r="W585" i="12"/>
  <c r="X585" i="12" s="1"/>
  <c r="W577" i="12"/>
  <c r="X577" i="12" s="1"/>
  <c r="W569" i="12"/>
  <c r="X569" i="12" s="1"/>
  <c r="W561" i="12"/>
  <c r="X561" i="12" s="1"/>
  <c r="W553" i="12"/>
  <c r="X553" i="12" s="1"/>
  <c r="W545" i="12"/>
  <c r="X545" i="12" s="1"/>
  <c r="W537" i="12"/>
  <c r="X537" i="12" s="1"/>
  <c r="W529" i="12"/>
  <c r="X529" i="12" s="1"/>
  <c r="W521" i="12"/>
  <c r="X521" i="12" s="1"/>
  <c r="W513" i="12"/>
  <c r="X513" i="12" s="1"/>
  <c r="W505" i="12"/>
  <c r="X505" i="12" s="1"/>
  <c r="W497" i="12"/>
  <c r="X497" i="12" s="1"/>
  <c r="W489" i="12"/>
  <c r="X489" i="12" s="1"/>
  <c r="W481" i="12"/>
  <c r="X481" i="12" s="1"/>
  <c r="W473" i="12"/>
  <c r="X473" i="12" s="1"/>
  <c r="W465" i="12"/>
  <c r="X465" i="12" s="1"/>
  <c r="W457" i="12"/>
  <c r="X457" i="12" s="1"/>
  <c r="W449" i="12"/>
  <c r="X449" i="12" s="1"/>
  <c r="W441" i="12"/>
  <c r="X441" i="12" s="1"/>
  <c r="W433" i="12"/>
  <c r="X433" i="12" s="1"/>
  <c r="W425" i="12"/>
  <c r="X425" i="12" s="1"/>
  <c r="W417" i="12"/>
  <c r="X417" i="12" s="1"/>
  <c r="W834" i="12"/>
  <c r="X834" i="12" s="1"/>
  <c r="W751" i="12"/>
  <c r="X751" i="12" s="1"/>
  <c r="W687" i="12"/>
  <c r="X687" i="12" s="1"/>
  <c r="W647" i="12"/>
  <c r="X647" i="12" s="1"/>
  <c r="W596" i="12"/>
  <c r="X596" i="12" s="1"/>
  <c r="W588" i="12"/>
  <c r="X588" i="12" s="1"/>
  <c r="W580" i="12"/>
  <c r="X580" i="12" s="1"/>
  <c r="W572" i="12"/>
  <c r="X572" i="12" s="1"/>
  <c r="W564" i="12"/>
  <c r="X564" i="12" s="1"/>
  <c r="W556" i="12"/>
  <c r="X556" i="12" s="1"/>
  <c r="W548" i="12"/>
  <c r="X548" i="12" s="1"/>
  <c r="W540" i="12"/>
  <c r="X540" i="12" s="1"/>
  <c r="W532" i="12"/>
  <c r="X532" i="12" s="1"/>
  <c r="W524" i="12"/>
  <c r="X524" i="12" s="1"/>
  <c r="W516" i="12"/>
  <c r="X516" i="12" s="1"/>
  <c r="W508" i="12"/>
  <c r="X508" i="12" s="1"/>
  <c r="W500" i="12"/>
  <c r="X500" i="12" s="1"/>
  <c r="W492" i="12"/>
  <c r="X492" i="12" s="1"/>
  <c r="W484" i="12"/>
  <c r="X484" i="12" s="1"/>
  <c r="W476" i="12"/>
  <c r="X476" i="12" s="1"/>
  <c r="W468" i="12"/>
  <c r="X468" i="12" s="1"/>
  <c r="W460" i="12"/>
  <c r="X460" i="12" s="1"/>
  <c r="W452" i="12"/>
  <c r="X452" i="12" s="1"/>
  <c r="W444" i="12"/>
  <c r="X444" i="12" s="1"/>
  <c r="W436" i="12"/>
  <c r="X436" i="12" s="1"/>
  <c r="W428" i="12"/>
  <c r="X428" i="12" s="1"/>
  <c r="W420" i="12"/>
  <c r="X420" i="12" s="1"/>
  <c r="W412" i="12"/>
  <c r="X412" i="12" s="1"/>
  <c r="W404" i="12"/>
  <c r="X404" i="12" s="1"/>
  <c r="W695" i="12"/>
  <c r="X695" i="12" s="1"/>
  <c r="W575" i="12"/>
  <c r="X575" i="12" s="1"/>
  <c r="W543" i="12"/>
  <c r="X543" i="12" s="1"/>
  <c r="W511" i="12"/>
  <c r="X511" i="12" s="1"/>
  <c r="W479" i="12"/>
  <c r="X479" i="12" s="1"/>
  <c r="W447" i="12"/>
  <c r="X447" i="12" s="1"/>
  <c r="W423" i="12"/>
  <c r="X423" i="12" s="1"/>
  <c r="W414" i="12"/>
  <c r="X414" i="12" s="1"/>
  <c r="W407" i="12"/>
  <c r="X407" i="12" s="1"/>
  <c r="W398" i="12"/>
  <c r="X398" i="12" s="1"/>
  <c r="W390" i="12"/>
  <c r="X390" i="12" s="1"/>
  <c r="W382" i="12"/>
  <c r="X382" i="12" s="1"/>
  <c r="W374" i="12"/>
  <c r="X374" i="12" s="1"/>
  <c r="W366" i="12"/>
  <c r="X366" i="12" s="1"/>
  <c r="W358" i="12"/>
  <c r="X358" i="12" s="1"/>
  <c r="W350" i="12"/>
  <c r="X350" i="12" s="1"/>
  <c r="W342" i="12"/>
  <c r="X342" i="12" s="1"/>
  <c r="W334" i="12"/>
  <c r="X334" i="12" s="1"/>
  <c r="W326" i="12"/>
  <c r="X326" i="12" s="1"/>
  <c r="W318" i="12"/>
  <c r="X318" i="12" s="1"/>
  <c r="W310" i="12"/>
  <c r="X310" i="12" s="1"/>
  <c r="W302" i="12"/>
  <c r="X302" i="12" s="1"/>
  <c r="W294" i="12"/>
  <c r="X294" i="12" s="1"/>
  <c r="W286" i="12"/>
  <c r="X286" i="12" s="1"/>
  <c r="W278" i="12"/>
  <c r="X278" i="12" s="1"/>
  <c r="W270" i="12"/>
  <c r="X270" i="12" s="1"/>
  <c r="W262" i="12"/>
  <c r="X262" i="12" s="1"/>
  <c r="W254" i="12"/>
  <c r="X254" i="12" s="1"/>
  <c r="W246" i="12"/>
  <c r="X246" i="12" s="1"/>
  <c r="W238" i="12"/>
  <c r="X238" i="12" s="1"/>
  <c r="W230" i="12"/>
  <c r="X230" i="12" s="1"/>
  <c r="W222" i="12"/>
  <c r="X222" i="12" s="1"/>
  <c r="W214" i="12"/>
  <c r="X214" i="12" s="1"/>
  <c r="W206" i="12"/>
  <c r="X206" i="12" s="1"/>
  <c r="W198" i="12"/>
  <c r="X198" i="12" s="1"/>
  <c r="W190" i="12"/>
  <c r="X190" i="12" s="1"/>
  <c r="W182" i="12"/>
  <c r="X182" i="12" s="1"/>
  <c r="W174" i="12"/>
  <c r="X174" i="12" s="1"/>
  <c r="W166" i="12"/>
  <c r="X166" i="12" s="1"/>
  <c r="W158" i="12"/>
  <c r="X158" i="12" s="1"/>
  <c r="W150" i="12"/>
  <c r="X150" i="12" s="1"/>
  <c r="W142" i="12"/>
  <c r="X142" i="12" s="1"/>
  <c r="W134" i="12"/>
  <c r="X134" i="12" s="1"/>
  <c r="W126" i="12"/>
  <c r="X126" i="12" s="1"/>
  <c r="W118" i="12"/>
  <c r="X118" i="12" s="1"/>
  <c r="W110" i="12"/>
  <c r="X110" i="12" s="1"/>
  <c r="W102" i="12"/>
  <c r="X102" i="12" s="1"/>
  <c r="W94" i="12"/>
  <c r="X94" i="12" s="1"/>
  <c r="W86" i="12"/>
  <c r="X86" i="12" s="1"/>
  <c r="W78" i="12"/>
  <c r="X78" i="12" s="1"/>
  <c r="W70" i="12"/>
  <c r="X70" i="12" s="1"/>
  <c r="W62" i="12"/>
  <c r="X62" i="12" s="1"/>
  <c r="W54" i="12"/>
  <c r="X54" i="12" s="1"/>
  <c r="W46" i="12"/>
  <c r="X46" i="12" s="1"/>
  <c r="W415" i="12"/>
  <c r="X415" i="12" s="1"/>
  <c r="W409" i="12"/>
  <c r="X409" i="12" s="1"/>
  <c r="W393" i="12"/>
  <c r="X393" i="12" s="1"/>
  <c r="W385" i="12"/>
  <c r="X385" i="12" s="1"/>
  <c r="W377" i="12"/>
  <c r="X377" i="12" s="1"/>
  <c r="W369" i="12"/>
  <c r="X369" i="12" s="1"/>
  <c r="W361" i="12"/>
  <c r="X361" i="12" s="1"/>
  <c r="W353" i="12"/>
  <c r="X353" i="12" s="1"/>
  <c r="W345" i="12"/>
  <c r="X345" i="12" s="1"/>
  <c r="W337" i="12"/>
  <c r="X337" i="12" s="1"/>
  <c r="W329" i="12"/>
  <c r="X329" i="12" s="1"/>
  <c r="W321" i="12"/>
  <c r="X321" i="12" s="1"/>
  <c r="W313" i="12"/>
  <c r="X313" i="12" s="1"/>
  <c r="W305" i="12"/>
  <c r="X305" i="12" s="1"/>
  <c r="W297" i="12"/>
  <c r="X297" i="12" s="1"/>
  <c r="W289" i="12"/>
  <c r="X289" i="12" s="1"/>
  <c r="W281" i="12"/>
  <c r="X281" i="12" s="1"/>
  <c r="W273" i="12"/>
  <c r="X273" i="12" s="1"/>
  <c r="W265" i="12"/>
  <c r="X265" i="12" s="1"/>
  <c r="W257" i="12"/>
  <c r="X257" i="12" s="1"/>
  <c r="W249" i="12"/>
  <c r="X249" i="12" s="1"/>
  <c r="W241" i="12"/>
  <c r="X241" i="12" s="1"/>
  <c r="W233" i="12"/>
  <c r="X233" i="12" s="1"/>
  <c r="W225" i="12"/>
  <c r="X225" i="12" s="1"/>
  <c r="W217" i="12"/>
  <c r="X217" i="12" s="1"/>
  <c r="W209" i="12"/>
  <c r="X209" i="12" s="1"/>
  <c r="W201" i="12"/>
  <c r="X201" i="12" s="1"/>
  <c r="W193" i="12"/>
  <c r="X193" i="12" s="1"/>
  <c r="W185" i="12"/>
  <c r="X185" i="12" s="1"/>
  <c r="W177" i="12"/>
  <c r="X177" i="12" s="1"/>
  <c r="W169" i="12"/>
  <c r="X169" i="12" s="1"/>
  <c r="W161" i="12"/>
  <c r="X161" i="12" s="1"/>
  <c r="W153" i="12"/>
  <c r="X153" i="12" s="1"/>
  <c r="W145" i="12"/>
  <c r="X145" i="12" s="1"/>
  <c r="W137" i="12"/>
  <c r="X137" i="12" s="1"/>
  <c r="W129" i="12"/>
  <c r="X129" i="12" s="1"/>
  <c r="W121" i="12"/>
  <c r="X121" i="12" s="1"/>
  <c r="W113" i="12"/>
  <c r="X113" i="12" s="1"/>
  <c r="W105" i="12"/>
  <c r="X105" i="12" s="1"/>
  <c r="W97" i="12"/>
  <c r="X97" i="12" s="1"/>
  <c r="W89" i="12"/>
  <c r="X89" i="12" s="1"/>
  <c r="W81" i="12"/>
  <c r="X81" i="12" s="1"/>
  <c r="W73" i="12"/>
  <c r="X73" i="12" s="1"/>
  <c r="W65" i="12"/>
  <c r="X65" i="12" s="1"/>
  <c r="W57" i="12"/>
  <c r="X57" i="12" s="1"/>
  <c r="W49" i="12"/>
  <c r="X49" i="12" s="1"/>
  <c r="W583" i="12"/>
  <c r="X583" i="12" s="1"/>
  <c r="W551" i="12"/>
  <c r="X551" i="12" s="1"/>
  <c r="W519" i="12"/>
  <c r="X519" i="12" s="1"/>
  <c r="W487" i="12"/>
  <c r="X487" i="12" s="1"/>
  <c r="W455" i="12"/>
  <c r="X455" i="12" s="1"/>
  <c r="W396" i="12"/>
  <c r="X396" i="12" s="1"/>
  <c r="W388" i="12"/>
  <c r="X388" i="12" s="1"/>
  <c r="W380" i="12"/>
  <c r="X380" i="12" s="1"/>
  <c r="W372" i="12"/>
  <c r="X372" i="12" s="1"/>
  <c r="W364" i="12"/>
  <c r="X364" i="12" s="1"/>
  <c r="W356" i="12"/>
  <c r="X356" i="12" s="1"/>
  <c r="W348" i="12"/>
  <c r="X348" i="12" s="1"/>
  <c r="W340" i="12"/>
  <c r="X340" i="12" s="1"/>
  <c r="W332" i="12"/>
  <c r="X332" i="12" s="1"/>
  <c r="W324" i="12"/>
  <c r="X324" i="12" s="1"/>
  <c r="W316" i="12"/>
  <c r="X316" i="12" s="1"/>
  <c r="W308" i="12"/>
  <c r="X308" i="12" s="1"/>
  <c r="W300" i="12"/>
  <c r="X300" i="12" s="1"/>
  <c r="W292" i="12"/>
  <c r="X292" i="12" s="1"/>
  <c r="W284" i="12"/>
  <c r="X284" i="12" s="1"/>
  <c r="W276" i="12"/>
  <c r="X276" i="12" s="1"/>
  <c r="W268" i="12"/>
  <c r="X268" i="12" s="1"/>
  <c r="W260" i="12"/>
  <c r="X260" i="12" s="1"/>
  <c r="W252" i="12"/>
  <c r="X252" i="12" s="1"/>
  <c r="W244" i="12"/>
  <c r="X244" i="12" s="1"/>
  <c r="W236" i="12"/>
  <c r="X236" i="12" s="1"/>
  <c r="W228" i="12"/>
  <c r="X228" i="12" s="1"/>
  <c r="W220" i="12"/>
  <c r="X220" i="12" s="1"/>
  <c r="W212" i="12"/>
  <c r="X212" i="12" s="1"/>
  <c r="W204" i="12"/>
  <c r="X204" i="12" s="1"/>
  <c r="W196" i="12"/>
  <c r="X196" i="12" s="1"/>
  <c r="W188" i="12"/>
  <c r="X188" i="12" s="1"/>
  <c r="W180" i="12"/>
  <c r="X180" i="12" s="1"/>
  <c r="W172" i="12"/>
  <c r="X172" i="12" s="1"/>
  <c r="W164" i="12"/>
  <c r="X164" i="12" s="1"/>
  <c r="W156" i="12"/>
  <c r="X156" i="12" s="1"/>
  <c r="W148" i="12"/>
  <c r="X148" i="12" s="1"/>
  <c r="W140" i="12"/>
  <c r="X140" i="12" s="1"/>
  <c r="W132" i="12"/>
  <c r="X132" i="12" s="1"/>
  <c r="W124" i="12"/>
  <c r="X124" i="12" s="1"/>
  <c r="W116" i="12"/>
  <c r="X116" i="12" s="1"/>
  <c r="W108" i="12"/>
  <c r="X108" i="12" s="1"/>
  <c r="W100" i="12"/>
  <c r="X100" i="12" s="1"/>
  <c r="W92" i="12"/>
  <c r="X92" i="12" s="1"/>
  <c r="W84" i="12"/>
  <c r="X84" i="12" s="1"/>
  <c r="W76" i="12"/>
  <c r="X76" i="12" s="1"/>
  <c r="W68" i="12"/>
  <c r="X68" i="12" s="1"/>
  <c r="W60" i="12"/>
  <c r="X60" i="12" s="1"/>
  <c r="W52" i="12"/>
  <c r="X52" i="12" s="1"/>
  <c r="W44" i="12"/>
  <c r="X44" i="12" s="1"/>
  <c r="W601" i="12"/>
  <c r="X601" i="12" s="1"/>
  <c r="W399" i="12"/>
  <c r="X399" i="12" s="1"/>
  <c r="W391" i="12"/>
  <c r="X391" i="12" s="1"/>
  <c r="W383" i="12"/>
  <c r="X383" i="12" s="1"/>
  <c r="W375" i="12"/>
  <c r="X375" i="12" s="1"/>
  <c r="W367" i="12"/>
  <c r="X367" i="12" s="1"/>
  <c r="W359" i="12"/>
  <c r="X359" i="12" s="1"/>
  <c r="W351" i="12"/>
  <c r="X351" i="12" s="1"/>
  <c r="W343" i="12"/>
  <c r="X343" i="12" s="1"/>
  <c r="W335" i="12"/>
  <c r="X335" i="12" s="1"/>
  <c r="W327" i="12"/>
  <c r="X327" i="12" s="1"/>
  <c r="W319" i="12"/>
  <c r="X319" i="12" s="1"/>
  <c r="W311" i="12"/>
  <c r="X311" i="12" s="1"/>
  <c r="W303" i="12"/>
  <c r="X303" i="12" s="1"/>
  <c r="W295" i="12"/>
  <c r="X295" i="12" s="1"/>
  <c r="W287" i="12"/>
  <c r="X287" i="12" s="1"/>
  <c r="W279" i="12"/>
  <c r="X279" i="12" s="1"/>
  <c r="W271" i="12"/>
  <c r="X271" i="12" s="1"/>
  <c r="W263" i="12"/>
  <c r="X263" i="12" s="1"/>
  <c r="W255" i="12"/>
  <c r="X255" i="12" s="1"/>
  <c r="W247" i="12"/>
  <c r="X247" i="12" s="1"/>
  <c r="W239" i="12"/>
  <c r="X239" i="12" s="1"/>
  <c r="W231" i="12"/>
  <c r="X231" i="12" s="1"/>
  <c r="W223" i="12"/>
  <c r="X223" i="12" s="1"/>
  <c r="W215" i="12"/>
  <c r="X215" i="12" s="1"/>
  <c r="W207" i="12"/>
  <c r="X207" i="12" s="1"/>
  <c r="W199" i="12"/>
  <c r="X199" i="12" s="1"/>
  <c r="W191" i="12"/>
  <c r="X191" i="12" s="1"/>
  <c r="W183" i="12"/>
  <c r="X183" i="12" s="1"/>
  <c r="W175" i="12"/>
  <c r="X175" i="12" s="1"/>
  <c r="W167" i="12"/>
  <c r="X167" i="12" s="1"/>
  <c r="W159" i="12"/>
  <c r="X159" i="12" s="1"/>
  <c r="W151" i="12"/>
  <c r="X151" i="12" s="1"/>
  <c r="W143" i="12"/>
  <c r="X143" i="12" s="1"/>
  <c r="W135" i="12"/>
  <c r="X135" i="12" s="1"/>
  <c r="W127" i="12"/>
  <c r="X127" i="12" s="1"/>
  <c r="W119" i="12"/>
  <c r="X119" i="12" s="1"/>
  <c r="W111" i="12"/>
  <c r="X111" i="12" s="1"/>
  <c r="W103" i="12"/>
  <c r="X103" i="12" s="1"/>
  <c r="W95" i="12"/>
  <c r="X95" i="12" s="1"/>
  <c r="W87" i="12"/>
  <c r="X87" i="12" s="1"/>
  <c r="W79" i="12"/>
  <c r="X79" i="12" s="1"/>
  <c r="W71" i="12"/>
  <c r="X71" i="12" s="1"/>
  <c r="W63" i="12"/>
  <c r="X63" i="12" s="1"/>
  <c r="W55" i="12"/>
  <c r="X55" i="12" s="1"/>
  <c r="W47" i="12"/>
  <c r="X47" i="12" s="1"/>
  <c r="W591" i="12"/>
  <c r="X591" i="12" s="1"/>
  <c r="W559" i="12"/>
  <c r="X559" i="12" s="1"/>
  <c r="W527" i="12"/>
  <c r="X527" i="12" s="1"/>
  <c r="W495" i="12"/>
  <c r="X495" i="12" s="1"/>
  <c r="W463" i="12"/>
  <c r="X463" i="12" s="1"/>
  <c r="W431" i="12"/>
  <c r="X431" i="12" s="1"/>
  <c r="W394" i="12"/>
  <c r="X394" i="12" s="1"/>
  <c r="W386" i="12"/>
  <c r="X386" i="12" s="1"/>
  <c r="W378" i="12"/>
  <c r="X378" i="12" s="1"/>
  <c r="W370" i="12"/>
  <c r="X370" i="12" s="1"/>
  <c r="W362" i="12"/>
  <c r="X362" i="12" s="1"/>
  <c r="W354" i="12"/>
  <c r="X354" i="12" s="1"/>
  <c r="W346" i="12"/>
  <c r="X346" i="12" s="1"/>
  <c r="W338" i="12"/>
  <c r="X338" i="12" s="1"/>
  <c r="W330" i="12"/>
  <c r="X330" i="12" s="1"/>
  <c r="W322" i="12"/>
  <c r="X322" i="12" s="1"/>
  <c r="W314" i="12"/>
  <c r="X314" i="12" s="1"/>
  <c r="W306" i="12"/>
  <c r="X306" i="12" s="1"/>
  <c r="W298" i="12"/>
  <c r="X298" i="12" s="1"/>
  <c r="W290" i="12"/>
  <c r="X290" i="12" s="1"/>
  <c r="W282" i="12"/>
  <c r="X282" i="12" s="1"/>
  <c r="W274" i="12"/>
  <c r="X274" i="12" s="1"/>
  <c r="W266" i="12"/>
  <c r="X266" i="12" s="1"/>
  <c r="W258" i="12"/>
  <c r="X258" i="12" s="1"/>
  <c r="W250" i="12"/>
  <c r="X250" i="12" s="1"/>
  <c r="W242" i="12"/>
  <c r="X242" i="12" s="1"/>
  <c r="W234" i="12"/>
  <c r="X234" i="12" s="1"/>
  <c r="W226" i="12"/>
  <c r="X226" i="12" s="1"/>
  <c r="W218" i="12"/>
  <c r="X218" i="12" s="1"/>
  <c r="W210" i="12"/>
  <c r="X210" i="12" s="1"/>
  <c r="W202" i="12"/>
  <c r="X202" i="12" s="1"/>
  <c r="W194" i="12"/>
  <c r="X194" i="12" s="1"/>
  <c r="W186" i="12"/>
  <c r="X186" i="12" s="1"/>
  <c r="W178" i="12"/>
  <c r="X178" i="12" s="1"/>
  <c r="W170" i="12"/>
  <c r="X170" i="12" s="1"/>
  <c r="W162" i="12"/>
  <c r="X162" i="12" s="1"/>
  <c r="W154" i="12"/>
  <c r="X154" i="12" s="1"/>
  <c r="W146" i="12"/>
  <c r="X146" i="12" s="1"/>
  <c r="W138" i="12"/>
  <c r="X138" i="12" s="1"/>
  <c r="W130" i="12"/>
  <c r="X130" i="12" s="1"/>
  <c r="W122" i="12"/>
  <c r="X122" i="12" s="1"/>
  <c r="W114" i="12"/>
  <c r="X114" i="12" s="1"/>
  <c r="W106" i="12"/>
  <c r="X106" i="12" s="1"/>
  <c r="W98" i="12"/>
  <c r="X98" i="12" s="1"/>
  <c r="W90" i="12"/>
  <c r="X90" i="12" s="1"/>
  <c r="W82" i="12"/>
  <c r="X82" i="12" s="1"/>
  <c r="W74" i="12"/>
  <c r="X74" i="12" s="1"/>
  <c r="W405" i="12"/>
  <c r="X405" i="12" s="1"/>
  <c r="W397" i="12"/>
  <c r="X397" i="12" s="1"/>
  <c r="W389" i="12"/>
  <c r="X389" i="12" s="1"/>
  <c r="W381" i="12"/>
  <c r="X381" i="12" s="1"/>
  <c r="W373" i="12"/>
  <c r="X373" i="12" s="1"/>
  <c r="W365" i="12"/>
  <c r="X365" i="12" s="1"/>
  <c r="W357" i="12"/>
  <c r="X357" i="12" s="1"/>
  <c r="W349" i="12"/>
  <c r="X349" i="12" s="1"/>
  <c r="W341" i="12"/>
  <c r="X341" i="12" s="1"/>
  <c r="W333" i="12"/>
  <c r="X333" i="12" s="1"/>
  <c r="W325" i="12"/>
  <c r="X325" i="12" s="1"/>
  <c r="W317" i="12"/>
  <c r="X317" i="12" s="1"/>
  <c r="W309" i="12"/>
  <c r="X309" i="12" s="1"/>
  <c r="W301" i="12"/>
  <c r="X301" i="12" s="1"/>
  <c r="W293" i="12"/>
  <c r="X293" i="12" s="1"/>
  <c r="W285" i="12"/>
  <c r="X285" i="12" s="1"/>
  <c r="W277" i="12"/>
  <c r="X277" i="12" s="1"/>
  <c r="W269" i="12"/>
  <c r="X269" i="12" s="1"/>
  <c r="W261" i="12"/>
  <c r="X261" i="12" s="1"/>
  <c r="W253" i="12"/>
  <c r="X253" i="12" s="1"/>
  <c r="W245" i="12"/>
  <c r="X245" i="12" s="1"/>
  <c r="W237" i="12"/>
  <c r="X237" i="12" s="1"/>
  <c r="W229" i="12"/>
  <c r="X229" i="12" s="1"/>
  <c r="W221" i="12"/>
  <c r="X221" i="12" s="1"/>
  <c r="W213" i="12"/>
  <c r="X213" i="12" s="1"/>
  <c r="W205" i="12"/>
  <c r="X205" i="12" s="1"/>
  <c r="W197" i="12"/>
  <c r="X197" i="12" s="1"/>
  <c r="W189" i="12"/>
  <c r="X189" i="12" s="1"/>
  <c r="W181" i="12"/>
  <c r="X181" i="12" s="1"/>
  <c r="W173" i="12"/>
  <c r="X173" i="12" s="1"/>
  <c r="W165" i="12"/>
  <c r="X165" i="12" s="1"/>
  <c r="W157" i="12"/>
  <c r="X157" i="12" s="1"/>
  <c r="W149" i="12"/>
  <c r="X149" i="12" s="1"/>
  <c r="W141" i="12"/>
  <c r="X141" i="12" s="1"/>
  <c r="W133" i="12"/>
  <c r="X133" i="12" s="1"/>
  <c r="W125" i="12"/>
  <c r="X125" i="12" s="1"/>
  <c r="W117" i="12"/>
  <c r="X117" i="12" s="1"/>
  <c r="W109" i="12"/>
  <c r="X109" i="12" s="1"/>
  <c r="W101" i="12"/>
  <c r="X101" i="12" s="1"/>
  <c r="W93" i="12"/>
  <c r="X93" i="12" s="1"/>
  <c r="W85" i="12"/>
  <c r="X85" i="12" s="1"/>
  <c r="W77" i="12"/>
  <c r="X77" i="12" s="1"/>
  <c r="W69" i="12"/>
  <c r="X69" i="12" s="1"/>
  <c r="W61" i="12"/>
  <c r="X61" i="12" s="1"/>
  <c r="W53" i="12"/>
  <c r="X53" i="12" s="1"/>
  <c r="W45" i="12"/>
  <c r="X45" i="12" s="1"/>
  <c r="W759" i="12"/>
  <c r="X759" i="12" s="1"/>
  <c r="W599" i="12"/>
  <c r="X599" i="12" s="1"/>
  <c r="W567" i="12"/>
  <c r="X567" i="12" s="1"/>
  <c r="W535" i="12"/>
  <c r="X535" i="12" s="1"/>
  <c r="W503" i="12"/>
  <c r="X503" i="12" s="1"/>
  <c r="W471" i="12"/>
  <c r="X471" i="12" s="1"/>
  <c r="W439" i="12"/>
  <c r="X439" i="12" s="1"/>
  <c r="W406" i="12"/>
  <c r="X406" i="12" s="1"/>
  <c r="W401" i="12"/>
  <c r="X401" i="12" s="1"/>
  <c r="W392" i="12"/>
  <c r="X392" i="12" s="1"/>
  <c r="W384" i="12"/>
  <c r="X384" i="12" s="1"/>
  <c r="W376" i="12"/>
  <c r="X376" i="12" s="1"/>
  <c r="W368" i="12"/>
  <c r="X368" i="12" s="1"/>
  <c r="W360" i="12"/>
  <c r="X360" i="12" s="1"/>
  <c r="W352" i="12"/>
  <c r="X352" i="12" s="1"/>
  <c r="W344" i="12"/>
  <c r="X344" i="12" s="1"/>
  <c r="W336" i="12"/>
  <c r="X336" i="12" s="1"/>
  <c r="W328" i="12"/>
  <c r="X328" i="12" s="1"/>
  <c r="W320" i="12"/>
  <c r="X320" i="12" s="1"/>
  <c r="W312" i="12"/>
  <c r="X312" i="12" s="1"/>
  <c r="W304" i="12"/>
  <c r="X304" i="12" s="1"/>
  <c r="W296" i="12"/>
  <c r="X296" i="12" s="1"/>
  <c r="W288" i="12"/>
  <c r="X288" i="12" s="1"/>
  <c r="W280" i="12"/>
  <c r="X280" i="12" s="1"/>
  <c r="W272" i="12"/>
  <c r="X272" i="12" s="1"/>
  <c r="W264" i="12"/>
  <c r="X264" i="12" s="1"/>
  <c r="W256" i="12"/>
  <c r="X256" i="12" s="1"/>
  <c r="W248" i="12"/>
  <c r="X248" i="12" s="1"/>
  <c r="W240" i="12"/>
  <c r="X240" i="12" s="1"/>
  <c r="W232" i="12"/>
  <c r="X232" i="12" s="1"/>
  <c r="W224" i="12"/>
  <c r="X224" i="12" s="1"/>
  <c r="W216" i="12"/>
  <c r="X216" i="12" s="1"/>
  <c r="W208" i="12"/>
  <c r="X208" i="12" s="1"/>
  <c r="W200" i="12"/>
  <c r="X200" i="12" s="1"/>
  <c r="W192" i="12"/>
  <c r="X192" i="12" s="1"/>
  <c r="W184" i="12"/>
  <c r="X184" i="12" s="1"/>
  <c r="W176" i="12"/>
  <c r="X176" i="12" s="1"/>
  <c r="W168" i="12"/>
  <c r="X168" i="12" s="1"/>
  <c r="W160" i="12"/>
  <c r="X160" i="12" s="1"/>
  <c r="W152" i="12"/>
  <c r="X152" i="12" s="1"/>
  <c r="W144" i="12"/>
  <c r="X144" i="12" s="1"/>
  <c r="W136" i="12"/>
  <c r="X136" i="12" s="1"/>
  <c r="W128" i="12"/>
  <c r="X128" i="12" s="1"/>
  <c r="W120" i="12"/>
  <c r="X120" i="12" s="1"/>
  <c r="W112" i="12"/>
  <c r="X112" i="12" s="1"/>
  <c r="W104" i="12"/>
  <c r="X104" i="12" s="1"/>
  <c r="W96" i="12"/>
  <c r="X96" i="12" s="1"/>
  <c r="W88" i="12"/>
  <c r="X88" i="12" s="1"/>
  <c r="W80" i="12"/>
  <c r="X80" i="12" s="1"/>
  <c r="W72" i="12"/>
  <c r="X72" i="12" s="1"/>
  <c r="W64" i="12"/>
  <c r="X64" i="12" s="1"/>
  <c r="W56" i="12"/>
  <c r="X56" i="12" s="1"/>
  <c r="W48" i="12"/>
  <c r="X48" i="12" s="1"/>
  <c r="W40" i="12"/>
  <c r="X40" i="12" s="1"/>
  <c r="T26" i="12"/>
  <c r="U26" i="12" s="1"/>
  <c r="W27" i="12"/>
  <c r="X27" i="12" s="1"/>
  <c r="T34" i="12"/>
  <c r="U34" i="12" s="1"/>
  <c r="W35" i="12"/>
  <c r="X35" i="12" s="1"/>
  <c r="W107" i="12"/>
  <c r="X107" i="12" s="1"/>
  <c r="T114" i="12"/>
  <c r="U114" i="12" s="1"/>
  <c r="W147" i="12"/>
  <c r="X147" i="12" s="1"/>
  <c r="T162" i="12"/>
  <c r="U162" i="12" s="1"/>
  <c r="T394" i="12"/>
  <c r="U394" i="12" s="1"/>
  <c r="T122" i="12"/>
  <c r="U122" i="12" s="1"/>
  <c r="T39" i="12"/>
  <c r="U39" i="12" s="1"/>
  <c r="T42" i="12"/>
  <c r="U42" i="12" s="1"/>
  <c r="W43" i="12"/>
  <c r="X43" i="12" s="1"/>
  <c r="W139" i="12"/>
  <c r="X139" i="12" s="1"/>
  <c r="T154" i="12"/>
  <c r="U154" i="12" s="1"/>
  <c r="W187" i="12"/>
  <c r="X187" i="12" s="1"/>
  <c r="T194" i="12"/>
  <c r="U194" i="12" s="1"/>
  <c r="W219" i="12"/>
  <c r="X219" i="12" s="1"/>
  <c r="T226" i="12"/>
  <c r="U226" i="12" s="1"/>
  <c r="W251" i="12"/>
  <c r="X251" i="12" s="1"/>
  <c r="T258" i="12"/>
  <c r="U258" i="12" s="1"/>
  <c r="W283" i="12"/>
  <c r="X283" i="12" s="1"/>
  <c r="T290" i="12"/>
  <c r="U290" i="12" s="1"/>
  <c r="W315" i="12"/>
  <c r="X315" i="12" s="1"/>
  <c r="T322" i="12"/>
  <c r="U322" i="12" s="1"/>
  <c r="W347" i="12"/>
  <c r="X347" i="12" s="1"/>
  <c r="T354" i="12"/>
  <c r="U354" i="12" s="1"/>
  <c r="W379" i="12"/>
  <c r="X379" i="12" s="1"/>
  <c r="T386" i="12"/>
  <c r="U386" i="12" s="1"/>
  <c r="T82" i="12"/>
  <c r="U82" i="12" s="1"/>
  <c r="T23" i="12"/>
  <c r="U23" i="12" s="1"/>
  <c r="W32" i="12"/>
  <c r="X32" i="12" s="1"/>
  <c r="W21" i="12"/>
  <c r="T28" i="12"/>
  <c r="U28" i="12" s="1"/>
  <c r="W37" i="12"/>
  <c r="X37" i="12" s="1"/>
  <c r="T40" i="12"/>
  <c r="U40" i="12" s="1"/>
  <c r="T49" i="12"/>
  <c r="U49" i="12" s="1"/>
  <c r="W99" i="12"/>
  <c r="X99" i="12" s="1"/>
  <c r="T106" i="12"/>
  <c r="U106" i="12" s="1"/>
  <c r="W131" i="12"/>
  <c r="X131" i="12" s="1"/>
  <c r="T146" i="12"/>
  <c r="U146" i="12" s="1"/>
  <c r="T24" i="12"/>
  <c r="U24" i="12" s="1"/>
  <c r="T31" i="12"/>
  <c r="U31" i="12" s="1"/>
  <c r="W29" i="12"/>
  <c r="X29" i="12" s="1"/>
  <c r="T36" i="12"/>
  <c r="U36" i="12" s="1"/>
  <c r="T25" i="12"/>
  <c r="U25" i="12" s="1"/>
  <c r="W26" i="12"/>
  <c r="X26" i="12" s="1"/>
  <c r="T33" i="12"/>
  <c r="U33" i="12" s="1"/>
  <c r="W34" i="12"/>
  <c r="X34" i="12" s="1"/>
  <c r="T41" i="12"/>
  <c r="U41" i="12" s="1"/>
  <c r="W42" i="12"/>
  <c r="X42" i="12" s="1"/>
  <c r="T50" i="12"/>
  <c r="U50" i="12" s="1"/>
  <c r="W51" i="12"/>
  <c r="X51" i="12" s="1"/>
  <c r="T57" i="12"/>
  <c r="U57" i="12" s="1"/>
  <c r="T65" i="12"/>
  <c r="U65" i="12" s="1"/>
  <c r="W91" i="12"/>
  <c r="X91" i="12" s="1"/>
  <c r="T138" i="12"/>
  <c r="U138" i="12" s="1"/>
  <c r="W179" i="12"/>
  <c r="X179" i="12" s="1"/>
  <c r="T186" i="12"/>
  <c r="U186" i="12" s="1"/>
  <c r="W211" i="12"/>
  <c r="X211" i="12" s="1"/>
  <c r="T218" i="12"/>
  <c r="U218" i="12" s="1"/>
  <c r="W243" i="12"/>
  <c r="X243" i="12" s="1"/>
  <c r="T250" i="12"/>
  <c r="U250" i="12" s="1"/>
  <c r="W275" i="12"/>
  <c r="X275" i="12" s="1"/>
  <c r="T282" i="12"/>
  <c r="U282" i="12" s="1"/>
  <c r="W307" i="12"/>
  <c r="X307" i="12" s="1"/>
  <c r="T314" i="12"/>
  <c r="U314" i="12" s="1"/>
  <c r="W339" i="12"/>
  <c r="X339" i="12" s="1"/>
  <c r="T346" i="12"/>
  <c r="U346" i="12" s="1"/>
  <c r="W371" i="12"/>
  <c r="X371" i="12" s="1"/>
  <c r="T2672" i="12"/>
  <c r="U2672" i="12" s="1"/>
  <c r="T2664" i="12"/>
  <c r="U2664" i="12" s="1"/>
  <c r="T2656" i="12"/>
  <c r="U2656" i="12" s="1"/>
  <c r="T2667" i="12"/>
  <c r="U2667" i="12" s="1"/>
  <c r="T2659" i="12"/>
  <c r="U2659" i="12" s="1"/>
  <c r="T2670" i="12"/>
  <c r="U2670" i="12" s="1"/>
  <c r="T2662" i="12"/>
  <c r="U2662" i="12" s="1"/>
  <c r="T2654" i="12"/>
  <c r="U2654" i="12" s="1"/>
  <c r="T2673" i="12"/>
  <c r="U2673" i="12" s="1"/>
  <c r="T2665" i="12"/>
  <c r="U2665" i="12" s="1"/>
  <c r="T2657" i="12"/>
  <c r="U2657" i="12" s="1"/>
  <c r="T2649" i="12"/>
  <c r="U2649" i="12" s="1"/>
  <c r="T2668" i="12"/>
  <c r="U2668" i="12" s="1"/>
  <c r="T2660" i="12"/>
  <c r="U2660" i="12" s="1"/>
  <c r="T2671" i="12"/>
  <c r="U2671" i="12" s="1"/>
  <c r="T2663" i="12"/>
  <c r="U2663" i="12" s="1"/>
  <c r="T2655" i="12"/>
  <c r="U2655" i="12" s="1"/>
  <c r="T2666" i="12"/>
  <c r="U2666" i="12" s="1"/>
  <c r="T2658" i="12"/>
  <c r="U2658" i="12" s="1"/>
  <c r="T2648" i="12"/>
  <c r="U2648" i="12" s="1"/>
  <c r="T2640" i="12"/>
  <c r="U2640" i="12" s="1"/>
  <c r="T2653" i="12"/>
  <c r="U2653" i="12" s="1"/>
  <c r="T2651" i="12"/>
  <c r="U2651" i="12" s="1"/>
  <c r="T2643" i="12"/>
  <c r="U2643" i="12" s="1"/>
  <c r="T2635" i="12"/>
  <c r="U2635" i="12" s="1"/>
  <c r="T2646" i="12"/>
  <c r="U2646" i="12" s="1"/>
  <c r="T2638" i="12"/>
  <c r="U2638" i="12" s="1"/>
  <c r="T2630" i="12"/>
  <c r="U2630" i="12" s="1"/>
  <c r="T2641" i="12"/>
  <c r="U2641" i="12" s="1"/>
  <c r="T2633" i="12"/>
  <c r="U2633" i="12" s="1"/>
  <c r="T2661" i="12"/>
  <c r="U2661" i="12" s="1"/>
  <c r="T2652" i="12"/>
  <c r="U2652" i="12" s="1"/>
  <c r="T2644" i="12"/>
  <c r="U2644" i="12" s="1"/>
  <c r="T2647" i="12"/>
  <c r="U2647" i="12" s="1"/>
  <c r="T2639" i="12"/>
  <c r="U2639" i="12" s="1"/>
  <c r="T2650" i="12"/>
  <c r="U2650" i="12" s="1"/>
  <c r="T2642" i="12"/>
  <c r="U2642" i="12" s="1"/>
  <c r="T2634" i="12"/>
  <c r="U2634" i="12" s="1"/>
  <c r="T2625" i="12"/>
  <c r="U2625" i="12" s="1"/>
  <c r="T2617" i="12"/>
  <c r="U2617" i="12" s="1"/>
  <c r="T2669" i="12"/>
  <c r="U2669" i="12" s="1"/>
  <c r="T2645" i="12"/>
  <c r="U2645" i="12" s="1"/>
  <c r="T2632" i="12"/>
  <c r="U2632" i="12" s="1"/>
  <c r="T2631" i="12"/>
  <c r="U2631" i="12" s="1"/>
  <c r="T2628" i="12"/>
  <c r="U2628" i="12" s="1"/>
  <c r="T2626" i="12"/>
  <c r="U2626" i="12" s="1"/>
  <c r="T2618" i="12"/>
  <c r="U2618" i="12" s="1"/>
  <c r="T2629" i="12"/>
  <c r="U2629" i="12" s="1"/>
  <c r="T2621" i="12"/>
  <c r="U2621" i="12" s="1"/>
  <c r="T2613" i="12"/>
  <c r="U2613" i="12" s="1"/>
  <c r="T2615" i="12"/>
  <c r="U2615" i="12" s="1"/>
  <c r="T2614" i="12"/>
  <c r="U2614" i="12" s="1"/>
  <c r="T2637" i="12"/>
  <c r="U2637" i="12" s="1"/>
  <c r="T2627" i="12"/>
  <c r="U2627" i="12" s="1"/>
  <c r="T2636" i="12"/>
  <c r="U2636" i="12" s="1"/>
  <c r="T2616" i="12"/>
  <c r="U2616" i="12" s="1"/>
  <c r="T2605" i="12"/>
  <c r="U2605" i="12" s="1"/>
  <c r="T2597" i="12"/>
  <c r="U2597" i="12" s="1"/>
  <c r="T2612" i="12"/>
  <c r="U2612" i="12" s="1"/>
  <c r="T2620" i="12"/>
  <c r="U2620" i="12" s="1"/>
  <c r="T2606" i="12"/>
  <c r="U2606" i="12" s="1"/>
  <c r="T2609" i="12"/>
  <c r="U2609" i="12" s="1"/>
  <c r="T2601" i="12"/>
  <c r="U2601" i="12" s="1"/>
  <c r="T2593" i="12"/>
  <c r="U2593" i="12" s="1"/>
  <c r="T2622" i="12"/>
  <c r="U2622" i="12" s="1"/>
  <c r="T2619" i="12"/>
  <c r="U2619" i="12" s="1"/>
  <c r="T2608" i="12"/>
  <c r="U2608" i="12" s="1"/>
  <c r="T2600" i="12"/>
  <c r="U2600" i="12" s="1"/>
  <c r="T2591" i="12"/>
  <c r="U2591" i="12" s="1"/>
  <c r="T2583" i="12"/>
  <c r="U2583" i="12" s="1"/>
  <c r="T2596" i="12"/>
  <c r="U2596" i="12" s="1"/>
  <c r="T2586" i="12"/>
  <c r="U2586" i="12" s="1"/>
  <c r="T2589" i="12"/>
  <c r="U2589" i="12" s="1"/>
  <c r="T2611" i="12"/>
  <c r="U2611" i="12" s="1"/>
  <c r="T2610" i="12"/>
  <c r="U2610" i="12" s="1"/>
  <c r="T2607" i="12"/>
  <c r="U2607" i="12" s="1"/>
  <c r="T2604" i="12"/>
  <c r="U2604" i="12" s="1"/>
  <c r="T2602" i="12"/>
  <c r="U2602" i="12" s="1"/>
  <c r="T2624" i="12"/>
  <c r="U2624" i="12" s="1"/>
  <c r="T2590" i="12"/>
  <c r="U2590" i="12" s="1"/>
  <c r="T2584" i="12"/>
  <c r="U2584" i="12" s="1"/>
  <c r="T2576" i="12"/>
  <c r="U2576" i="12" s="1"/>
  <c r="T2568" i="12"/>
  <c r="U2568" i="12" s="1"/>
  <c r="T2585" i="12"/>
  <c r="U2585" i="12" s="1"/>
  <c r="T2581" i="12"/>
  <c r="U2581" i="12" s="1"/>
  <c r="T2579" i="12"/>
  <c r="U2579" i="12" s="1"/>
  <c r="T2574" i="12"/>
  <c r="U2574" i="12" s="1"/>
  <c r="T2566" i="12"/>
  <c r="U2566" i="12" s="1"/>
  <c r="T2558" i="12"/>
  <c r="U2558" i="12" s="1"/>
  <c r="T2550" i="12"/>
  <c r="U2550" i="12" s="1"/>
  <c r="T2599" i="12"/>
  <c r="U2599" i="12" s="1"/>
  <c r="T2588" i="12"/>
  <c r="U2588" i="12" s="1"/>
  <c r="T2587" i="12"/>
  <c r="U2587" i="12" s="1"/>
  <c r="T2577" i="12"/>
  <c r="U2577" i="12" s="1"/>
  <c r="T2569" i="12"/>
  <c r="U2569" i="12" s="1"/>
  <c r="T2623" i="12"/>
  <c r="U2623" i="12" s="1"/>
  <c r="T2592" i="12"/>
  <c r="U2592" i="12" s="1"/>
  <c r="T2582" i="12"/>
  <c r="U2582" i="12" s="1"/>
  <c r="T2580" i="12"/>
  <c r="U2580" i="12" s="1"/>
  <c r="T2598" i="12"/>
  <c r="U2598" i="12" s="1"/>
  <c r="T2575" i="12"/>
  <c r="U2575" i="12" s="1"/>
  <c r="T2567" i="12"/>
  <c r="U2567" i="12" s="1"/>
  <c r="T2594" i="12"/>
  <c r="U2594" i="12" s="1"/>
  <c r="T2578" i="12"/>
  <c r="U2578" i="12" s="1"/>
  <c r="T2570" i="12"/>
  <c r="U2570" i="12" s="1"/>
  <c r="T2562" i="12"/>
  <c r="U2562" i="12" s="1"/>
  <c r="T2554" i="12"/>
  <c r="U2554" i="12" s="1"/>
  <c r="T2595" i="12"/>
  <c r="U2595" i="12" s="1"/>
  <c r="T2564" i="12"/>
  <c r="U2564" i="12" s="1"/>
  <c r="T2557" i="12"/>
  <c r="U2557" i="12" s="1"/>
  <c r="T2561" i="12"/>
  <c r="U2561" i="12" s="1"/>
  <c r="T2553" i="12"/>
  <c r="U2553" i="12" s="1"/>
  <c r="T2545" i="12"/>
  <c r="U2545" i="12" s="1"/>
  <c r="T2537" i="12"/>
  <c r="U2537" i="12" s="1"/>
  <c r="T2529" i="12"/>
  <c r="U2529" i="12" s="1"/>
  <c r="T2521" i="12"/>
  <c r="U2521" i="12" s="1"/>
  <c r="T2573" i="12"/>
  <c r="U2573" i="12" s="1"/>
  <c r="T2548" i="12"/>
  <c r="U2548" i="12" s="1"/>
  <c r="T2540" i="12"/>
  <c r="U2540" i="12" s="1"/>
  <c r="T2532" i="12"/>
  <c r="U2532" i="12" s="1"/>
  <c r="T2524" i="12"/>
  <c r="U2524" i="12" s="1"/>
  <c r="T2571" i="12"/>
  <c r="U2571" i="12" s="1"/>
  <c r="T2543" i="12"/>
  <c r="U2543" i="12" s="1"/>
  <c r="T2535" i="12"/>
  <c r="U2535" i="12" s="1"/>
  <c r="T2527" i="12"/>
  <c r="U2527" i="12" s="1"/>
  <c r="T2603" i="12"/>
  <c r="U2603" i="12" s="1"/>
  <c r="T2546" i="12"/>
  <c r="U2546" i="12" s="1"/>
  <c r="T2572" i="12"/>
  <c r="U2572" i="12" s="1"/>
  <c r="T2565" i="12"/>
  <c r="U2565" i="12" s="1"/>
  <c r="T2563" i="12"/>
  <c r="U2563" i="12" s="1"/>
  <c r="T2560" i="12"/>
  <c r="U2560" i="12" s="1"/>
  <c r="T2559" i="12"/>
  <c r="U2559" i="12" s="1"/>
  <c r="T2549" i="12"/>
  <c r="U2549" i="12" s="1"/>
  <c r="T2541" i="12"/>
  <c r="U2541" i="12" s="1"/>
  <c r="T2533" i="12"/>
  <c r="U2533" i="12" s="1"/>
  <c r="T2556" i="12"/>
  <c r="U2556" i="12" s="1"/>
  <c r="T2555" i="12"/>
  <c r="U2555" i="12" s="1"/>
  <c r="T2544" i="12"/>
  <c r="U2544" i="12" s="1"/>
  <c r="T2536" i="12"/>
  <c r="U2536" i="12" s="1"/>
  <c r="T2528" i="12"/>
  <c r="U2528" i="12" s="1"/>
  <c r="T2542" i="12"/>
  <c r="U2542" i="12" s="1"/>
  <c r="T2522" i="12"/>
  <c r="U2522" i="12" s="1"/>
  <c r="T2515" i="12"/>
  <c r="U2515" i="12" s="1"/>
  <c r="T2507" i="12"/>
  <c r="U2507" i="12" s="1"/>
  <c r="T2518" i="12"/>
  <c r="U2518" i="12" s="1"/>
  <c r="T2510" i="12"/>
  <c r="U2510" i="12" s="1"/>
  <c r="T2502" i="12"/>
  <c r="U2502" i="12" s="1"/>
  <c r="T2539" i="12"/>
  <c r="U2539" i="12" s="1"/>
  <c r="T2530" i="12"/>
  <c r="U2530" i="12" s="1"/>
  <c r="T2526" i="12"/>
  <c r="U2526" i="12" s="1"/>
  <c r="T2525" i="12"/>
  <c r="U2525" i="12" s="1"/>
  <c r="T2513" i="12"/>
  <c r="U2513" i="12" s="1"/>
  <c r="T2505" i="12"/>
  <c r="U2505" i="12" s="1"/>
  <c r="T2497" i="12"/>
  <c r="U2497" i="12" s="1"/>
  <c r="T2489" i="12"/>
  <c r="U2489" i="12" s="1"/>
  <c r="T2551" i="12"/>
  <c r="U2551" i="12" s="1"/>
  <c r="T2534" i="12"/>
  <c r="U2534" i="12" s="1"/>
  <c r="T2516" i="12"/>
  <c r="U2516" i="12" s="1"/>
  <c r="T2508" i="12"/>
  <c r="U2508" i="12" s="1"/>
  <c r="T2511" i="12"/>
  <c r="U2511" i="12" s="1"/>
  <c r="T2503" i="12"/>
  <c r="U2503" i="12" s="1"/>
  <c r="T2552" i="12"/>
  <c r="U2552" i="12" s="1"/>
  <c r="T2531" i="12"/>
  <c r="U2531" i="12" s="1"/>
  <c r="T2519" i="12"/>
  <c r="U2519" i="12" s="1"/>
  <c r="T2514" i="12"/>
  <c r="U2514" i="12" s="1"/>
  <c r="T2506" i="12"/>
  <c r="U2506" i="12" s="1"/>
  <c r="T2498" i="12"/>
  <c r="U2498" i="12" s="1"/>
  <c r="T2520" i="12"/>
  <c r="U2520" i="12" s="1"/>
  <c r="T2517" i="12"/>
  <c r="U2517" i="12" s="1"/>
  <c r="T2509" i="12"/>
  <c r="U2509" i="12" s="1"/>
  <c r="T2501" i="12"/>
  <c r="U2501" i="12" s="1"/>
  <c r="T2493" i="12"/>
  <c r="U2493" i="12" s="1"/>
  <c r="T2485" i="12"/>
  <c r="U2485" i="12" s="1"/>
  <c r="T2495" i="12"/>
  <c r="U2495" i="12" s="1"/>
  <c r="T2494" i="12"/>
  <c r="U2494" i="12" s="1"/>
  <c r="T2480" i="12"/>
  <c r="U2480" i="12" s="1"/>
  <c r="T2472" i="12"/>
  <c r="U2472" i="12" s="1"/>
  <c r="T2464" i="12"/>
  <c r="U2464" i="12" s="1"/>
  <c r="T2500" i="12"/>
  <c r="U2500" i="12" s="1"/>
  <c r="T2491" i="12"/>
  <c r="U2491" i="12" s="1"/>
  <c r="T2490" i="12"/>
  <c r="U2490" i="12" s="1"/>
  <c r="T2483" i="12"/>
  <c r="U2483" i="12" s="1"/>
  <c r="T2475" i="12"/>
  <c r="U2475" i="12" s="1"/>
  <c r="T2467" i="12"/>
  <c r="U2467" i="12" s="1"/>
  <c r="T2459" i="12"/>
  <c r="U2459" i="12" s="1"/>
  <c r="T2451" i="12"/>
  <c r="U2451" i="12" s="1"/>
  <c r="T2523" i="12"/>
  <c r="U2523" i="12" s="1"/>
  <c r="T2487" i="12"/>
  <c r="U2487" i="12" s="1"/>
  <c r="T2486" i="12"/>
  <c r="U2486" i="12" s="1"/>
  <c r="T2478" i="12"/>
  <c r="U2478" i="12" s="1"/>
  <c r="T2470" i="12"/>
  <c r="U2470" i="12" s="1"/>
  <c r="T2462" i="12"/>
  <c r="U2462" i="12" s="1"/>
  <c r="T2454" i="12"/>
  <c r="U2454" i="12" s="1"/>
  <c r="T2492" i="12"/>
  <c r="U2492" i="12" s="1"/>
  <c r="T2481" i="12"/>
  <c r="U2481" i="12" s="1"/>
  <c r="T2473" i="12"/>
  <c r="U2473" i="12" s="1"/>
  <c r="T2465" i="12"/>
  <c r="U2465" i="12" s="1"/>
  <c r="T2457" i="12"/>
  <c r="U2457" i="12" s="1"/>
  <c r="T2488" i="12"/>
  <c r="U2488" i="12" s="1"/>
  <c r="T2484" i="12"/>
  <c r="U2484" i="12" s="1"/>
  <c r="T2476" i="12"/>
  <c r="U2476" i="12" s="1"/>
  <c r="T2468" i="12"/>
  <c r="U2468" i="12" s="1"/>
  <c r="T2547" i="12"/>
  <c r="U2547" i="12" s="1"/>
  <c r="T2512" i="12"/>
  <c r="U2512" i="12" s="1"/>
  <c r="T2499" i="12"/>
  <c r="U2499" i="12" s="1"/>
  <c r="T2496" i="12"/>
  <c r="U2496" i="12" s="1"/>
  <c r="T2479" i="12"/>
  <c r="U2479" i="12" s="1"/>
  <c r="T2471" i="12"/>
  <c r="U2471" i="12" s="1"/>
  <c r="T2463" i="12"/>
  <c r="U2463" i="12" s="1"/>
  <c r="T2538" i="12"/>
  <c r="U2538" i="12" s="1"/>
  <c r="T2482" i="12"/>
  <c r="U2482" i="12" s="1"/>
  <c r="T2474" i="12"/>
  <c r="U2474" i="12" s="1"/>
  <c r="T2466" i="12"/>
  <c r="U2466" i="12" s="1"/>
  <c r="T2458" i="12"/>
  <c r="U2458" i="12" s="1"/>
  <c r="T2443" i="12"/>
  <c r="U2443" i="12" s="1"/>
  <c r="T2435" i="12"/>
  <c r="U2435" i="12" s="1"/>
  <c r="T2427" i="12"/>
  <c r="U2427" i="12" s="1"/>
  <c r="T2419" i="12"/>
  <c r="U2419" i="12" s="1"/>
  <c r="T2453" i="12"/>
  <c r="U2453" i="12" s="1"/>
  <c r="T2452" i="12"/>
  <c r="U2452" i="12" s="1"/>
  <c r="T2446" i="12"/>
  <c r="U2446" i="12" s="1"/>
  <c r="T2438" i="12"/>
  <c r="U2438" i="12" s="1"/>
  <c r="T2430" i="12"/>
  <c r="U2430" i="12" s="1"/>
  <c r="T2449" i="12"/>
  <c r="U2449" i="12" s="1"/>
  <c r="T2441" i="12"/>
  <c r="U2441" i="12" s="1"/>
  <c r="T2433" i="12"/>
  <c r="U2433" i="12" s="1"/>
  <c r="T2425" i="12"/>
  <c r="U2425" i="12" s="1"/>
  <c r="T2417" i="12"/>
  <c r="U2417" i="12" s="1"/>
  <c r="T2409" i="12"/>
  <c r="U2409" i="12" s="1"/>
  <c r="T2401" i="12"/>
  <c r="U2401" i="12" s="1"/>
  <c r="T2504" i="12"/>
  <c r="U2504" i="12" s="1"/>
  <c r="T2469" i="12"/>
  <c r="U2469" i="12" s="1"/>
  <c r="T2444" i="12"/>
  <c r="U2444" i="12" s="1"/>
  <c r="T2436" i="12"/>
  <c r="U2436" i="12" s="1"/>
  <c r="T2428" i="12"/>
  <c r="U2428" i="12" s="1"/>
  <c r="T2420" i="12"/>
  <c r="U2420" i="12" s="1"/>
  <c r="T2477" i="12"/>
  <c r="U2477" i="12" s="1"/>
  <c r="T2461" i="12"/>
  <c r="U2461" i="12" s="1"/>
  <c r="T2460" i="12"/>
  <c r="U2460" i="12" s="1"/>
  <c r="T2456" i="12"/>
  <c r="U2456" i="12" s="1"/>
  <c r="T2455" i="12"/>
  <c r="U2455" i="12" s="1"/>
  <c r="T2447" i="12"/>
  <c r="U2447" i="12" s="1"/>
  <c r="T2439" i="12"/>
  <c r="U2439" i="12" s="1"/>
  <c r="T2431" i="12"/>
  <c r="U2431" i="12" s="1"/>
  <c r="T2450" i="12"/>
  <c r="U2450" i="12" s="1"/>
  <c r="T2442" i="12"/>
  <c r="U2442" i="12" s="1"/>
  <c r="T2434" i="12"/>
  <c r="U2434" i="12" s="1"/>
  <c r="T2426" i="12"/>
  <c r="U2426" i="12" s="1"/>
  <c r="T2418" i="12"/>
  <c r="U2418" i="12" s="1"/>
  <c r="T2410" i="12"/>
  <c r="U2410" i="12" s="1"/>
  <c r="T2445" i="12"/>
  <c r="U2445" i="12" s="1"/>
  <c r="T2437" i="12"/>
  <c r="U2437" i="12" s="1"/>
  <c r="T2429" i="12"/>
  <c r="U2429" i="12" s="1"/>
  <c r="T2421" i="12"/>
  <c r="U2421" i="12" s="1"/>
  <c r="T2413" i="12"/>
  <c r="U2413" i="12" s="1"/>
  <c r="T2405" i="12"/>
  <c r="U2405" i="12" s="1"/>
  <c r="T2397" i="12"/>
  <c r="U2397" i="12" s="1"/>
  <c r="T2391" i="12"/>
  <c r="U2391" i="12" s="1"/>
  <c r="T2383" i="12"/>
  <c r="U2383" i="12" s="1"/>
  <c r="T2375" i="12"/>
  <c r="U2375" i="12" s="1"/>
  <c r="T2367" i="12"/>
  <c r="U2367" i="12" s="1"/>
  <c r="T2448" i="12"/>
  <c r="U2448" i="12" s="1"/>
  <c r="T2424" i="12"/>
  <c r="U2424" i="12" s="1"/>
  <c r="T2407" i="12"/>
  <c r="U2407" i="12" s="1"/>
  <c r="T2406" i="12"/>
  <c r="U2406" i="12" s="1"/>
  <c r="T2386" i="12"/>
  <c r="U2386" i="12" s="1"/>
  <c r="T2422" i="12"/>
  <c r="U2422" i="12" s="1"/>
  <c r="T2412" i="12"/>
  <c r="U2412" i="12" s="1"/>
  <c r="T2403" i="12"/>
  <c r="U2403" i="12" s="1"/>
  <c r="T2402" i="12"/>
  <c r="U2402" i="12" s="1"/>
  <c r="T2389" i="12"/>
  <c r="U2389" i="12" s="1"/>
  <c r="T2381" i="12"/>
  <c r="U2381" i="12" s="1"/>
  <c r="T2373" i="12"/>
  <c r="U2373" i="12" s="1"/>
  <c r="T2365" i="12"/>
  <c r="U2365" i="12" s="1"/>
  <c r="T2357" i="12"/>
  <c r="U2357" i="12" s="1"/>
  <c r="T2416" i="12"/>
  <c r="U2416" i="12" s="1"/>
  <c r="T2408" i="12"/>
  <c r="U2408" i="12" s="1"/>
  <c r="T2399" i="12"/>
  <c r="U2399" i="12" s="1"/>
  <c r="T2398" i="12"/>
  <c r="U2398" i="12" s="1"/>
  <c r="T2392" i="12"/>
  <c r="U2392" i="12" s="1"/>
  <c r="T2384" i="12"/>
  <c r="U2384" i="12" s="1"/>
  <c r="T2376" i="12"/>
  <c r="U2376" i="12" s="1"/>
  <c r="T2368" i="12"/>
  <c r="U2368" i="12" s="1"/>
  <c r="T2423" i="12"/>
  <c r="U2423" i="12" s="1"/>
  <c r="T2414" i="12"/>
  <c r="U2414" i="12" s="1"/>
  <c r="T2404" i="12"/>
  <c r="U2404" i="12" s="1"/>
  <c r="T2395" i="12"/>
  <c r="U2395" i="12" s="1"/>
  <c r="T2394" i="12"/>
  <c r="U2394" i="12" s="1"/>
  <c r="T2387" i="12"/>
  <c r="U2387" i="12" s="1"/>
  <c r="T2432" i="12"/>
  <c r="U2432" i="12" s="1"/>
  <c r="T2400" i="12"/>
  <c r="U2400" i="12" s="1"/>
  <c r="T2390" i="12"/>
  <c r="U2390" i="12" s="1"/>
  <c r="T2382" i="12"/>
  <c r="U2382" i="12" s="1"/>
  <c r="T2374" i="12"/>
  <c r="U2374" i="12" s="1"/>
  <c r="T2366" i="12"/>
  <c r="U2366" i="12" s="1"/>
  <c r="T2415" i="12"/>
  <c r="U2415" i="12" s="1"/>
  <c r="T2411" i="12"/>
  <c r="U2411" i="12" s="1"/>
  <c r="T2396" i="12"/>
  <c r="U2396" i="12" s="1"/>
  <c r="T2393" i="12"/>
  <c r="U2393" i="12" s="1"/>
  <c r="T2385" i="12"/>
  <c r="U2385" i="12" s="1"/>
  <c r="T2377" i="12"/>
  <c r="U2377" i="12" s="1"/>
  <c r="T2369" i="12"/>
  <c r="U2369" i="12" s="1"/>
  <c r="T2361" i="12"/>
  <c r="U2361" i="12" s="1"/>
  <c r="T2353" i="12"/>
  <c r="U2353" i="12" s="1"/>
  <c r="T2380" i="12"/>
  <c r="U2380" i="12" s="1"/>
  <c r="T2378" i="12"/>
  <c r="U2378" i="12" s="1"/>
  <c r="T2349" i="12"/>
  <c r="U2349" i="12" s="1"/>
  <c r="T2341" i="12"/>
  <c r="U2341" i="12" s="1"/>
  <c r="T2372" i="12"/>
  <c r="U2372" i="12" s="1"/>
  <c r="T2363" i="12"/>
  <c r="U2363" i="12" s="1"/>
  <c r="T2362" i="12"/>
  <c r="U2362" i="12" s="1"/>
  <c r="T2352" i="12"/>
  <c r="U2352" i="12" s="1"/>
  <c r="T2344" i="12"/>
  <c r="U2344" i="12" s="1"/>
  <c r="T2336" i="12"/>
  <c r="U2336" i="12" s="1"/>
  <c r="T2328" i="12"/>
  <c r="U2328" i="12" s="1"/>
  <c r="T2440" i="12"/>
  <c r="U2440" i="12" s="1"/>
  <c r="T2388" i="12"/>
  <c r="U2388" i="12" s="1"/>
  <c r="T2379" i="12"/>
  <c r="U2379" i="12" s="1"/>
  <c r="T2370" i="12"/>
  <c r="U2370" i="12" s="1"/>
  <c r="T2359" i="12"/>
  <c r="U2359" i="12" s="1"/>
  <c r="T2358" i="12"/>
  <c r="U2358" i="12" s="1"/>
  <c r="T2347" i="12"/>
  <c r="U2347" i="12" s="1"/>
  <c r="T2339" i="12"/>
  <c r="U2339" i="12" s="1"/>
  <c r="T2331" i="12"/>
  <c r="U2331" i="12" s="1"/>
  <c r="T2364" i="12"/>
  <c r="U2364" i="12" s="1"/>
  <c r="T2355" i="12"/>
  <c r="U2355" i="12" s="1"/>
  <c r="T2354" i="12"/>
  <c r="U2354" i="12" s="1"/>
  <c r="T2350" i="12"/>
  <c r="U2350" i="12" s="1"/>
  <c r="T2342" i="12"/>
  <c r="U2342" i="12" s="1"/>
  <c r="T2334" i="12"/>
  <c r="U2334" i="12" s="1"/>
  <c r="T2326" i="12"/>
  <c r="U2326" i="12" s="1"/>
  <c r="T2371" i="12"/>
  <c r="U2371" i="12" s="1"/>
  <c r="T2360" i="12"/>
  <c r="U2360" i="12" s="1"/>
  <c r="T2345" i="12"/>
  <c r="U2345" i="12" s="1"/>
  <c r="T2356" i="12"/>
  <c r="U2356" i="12" s="1"/>
  <c r="T2348" i="12"/>
  <c r="U2348" i="12" s="1"/>
  <c r="T2340" i="12"/>
  <c r="U2340" i="12" s="1"/>
  <c r="T2351" i="12"/>
  <c r="U2351" i="12" s="1"/>
  <c r="T2343" i="12"/>
  <c r="U2343" i="12" s="1"/>
  <c r="T2335" i="12"/>
  <c r="U2335" i="12" s="1"/>
  <c r="T2330" i="12"/>
  <c r="U2330" i="12" s="1"/>
  <c r="T2329" i="12"/>
  <c r="U2329" i="12" s="1"/>
  <c r="T2327" i="12"/>
  <c r="U2327" i="12" s="1"/>
  <c r="T2320" i="12"/>
  <c r="U2320" i="12" s="1"/>
  <c r="T2312" i="12"/>
  <c r="U2312" i="12" s="1"/>
  <c r="T2304" i="12"/>
  <c r="U2304" i="12" s="1"/>
  <c r="T2296" i="12"/>
  <c r="U2296" i="12" s="1"/>
  <c r="T2288" i="12"/>
  <c r="U2288" i="12" s="1"/>
  <c r="T2324" i="12"/>
  <c r="U2324" i="12" s="1"/>
  <c r="T2323" i="12"/>
  <c r="U2323" i="12" s="1"/>
  <c r="T2315" i="12"/>
  <c r="U2315" i="12" s="1"/>
  <c r="T2307" i="12"/>
  <c r="U2307" i="12" s="1"/>
  <c r="T2318" i="12"/>
  <c r="U2318" i="12" s="1"/>
  <c r="T2310" i="12"/>
  <c r="U2310" i="12" s="1"/>
  <c r="T2302" i="12"/>
  <c r="U2302" i="12" s="1"/>
  <c r="T2294" i="12"/>
  <c r="U2294" i="12" s="1"/>
  <c r="T2286" i="12"/>
  <c r="U2286" i="12" s="1"/>
  <c r="T2278" i="12"/>
  <c r="U2278" i="12" s="1"/>
  <c r="T2270" i="12"/>
  <c r="U2270" i="12" s="1"/>
  <c r="T2346" i="12"/>
  <c r="U2346" i="12" s="1"/>
  <c r="T2338" i="12"/>
  <c r="U2338" i="12" s="1"/>
  <c r="T2337" i="12"/>
  <c r="U2337" i="12" s="1"/>
  <c r="T2333" i="12"/>
  <c r="U2333" i="12" s="1"/>
  <c r="T2332" i="12"/>
  <c r="U2332" i="12" s="1"/>
  <c r="T2321" i="12"/>
  <c r="U2321" i="12" s="1"/>
  <c r="T2313" i="12"/>
  <c r="U2313" i="12" s="1"/>
  <c r="T2305" i="12"/>
  <c r="U2305" i="12" s="1"/>
  <c r="T2297" i="12"/>
  <c r="U2297" i="12" s="1"/>
  <c r="T2289" i="12"/>
  <c r="U2289" i="12" s="1"/>
  <c r="T2325" i="12"/>
  <c r="U2325" i="12" s="1"/>
  <c r="T2316" i="12"/>
  <c r="U2316" i="12" s="1"/>
  <c r="T2308" i="12"/>
  <c r="U2308" i="12" s="1"/>
  <c r="T2319" i="12"/>
  <c r="U2319" i="12" s="1"/>
  <c r="T2311" i="12"/>
  <c r="U2311" i="12" s="1"/>
  <c r="T2303" i="12"/>
  <c r="U2303" i="12" s="1"/>
  <c r="T2295" i="12"/>
  <c r="U2295" i="12" s="1"/>
  <c r="T2287" i="12"/>
  <c r="U2287" i="12" s="1"/>
  <c r="T2322" i="12"/>
  <c r="U2322" i="12" s="1"/>
  <c r="T2314" i="12"/>
  <c r="U2314" i="12" s="1"/>
  <c r="T2306" i="12"/>
  <c r="U2306" i="12" s="1"/>
  <c r="T2298" i="12"/>
  <c r="U2298" i="12" s="1"/>
  <c r="T2290" i="12"/>
  <c r="U2290" i="12" s="1"/>
  <c r="T2282" i="12"/>
  <c r="U2282" i="12" s="1"/>
  <c r="T2274" i="12"/>
  <c r="U2274" i="12" s="1"/>
  <c r="T2317" i="12"/>
  <c r="U2317" i="12" s="1"/>
  <c r="T2285" i="12"/>
  <c r="U2285" i="12" s="1"/>
  <c r="T2283" i="12"/>
  <c r="U2283" i="12" s="1"/>
  <c r="T2273" i="12"/>
  <c r="U2273" i="12" s="1"/>
  <c r="T2261" i="12"/>
  <c r="U2261" i="12" s="1"/>
  <c r="T2253" i="12"/>
  <c r="U2253" i="12" s="1"/>
  <c r="T2245" i="12"/>
  <c r="U2245" i="12" s="1"/>
  <c r="T2269" i="12"/>
  <c r="U2269" i="12" s="1"/>
  <c r="T2264" i="12"/>
  <c r="U2264" i="12" s="1"/>
  <c r="T2256" i="12"/>
  <c r="U2256" i="12" s="1"/>
  <c r="T2248" i="12"/>
  <c r="U2248" i="12" s="1"/>
  <c r="T2240" i="12"/>
  <c r="U2240" i="12" s="1"/>
  <c r="T2232" i="12"/>
  <c r="U2232" i="12" s="1"/>
  <c r="T2224" i="12"/>
  <c r="U2224" i="12" s="1"/>
  <c r="T2301" i="12"/>
  <c r="U2301" i="12" s="1"/>
  <c r="T2267" i="12"/>
  <c r="U2267" i="12" s="1"/>
  <c r="T2259" i="12"/>
  <c r="U2259" i="12" s="1"/>
  <c r="T2251" i="12"/>
  <c r="U2251" i="12" s="1"/>
  <c r="T2243" i="12"/>
  <c r="U2243" i="12" s="1"/>
  <c r="T2235" i="12"/>
  <c r="U2235" i="12" s="1"/>
  <c r="T2227" i="12"/>
  <c r="U2227" i="12" s="1"/>
  <c r="T2299" i="12"/>
  <c r="U2299" i="12" s="1"/>
  <c r="T2284" i="12"/>
  <c r="U2284" i="12" s="1"/>
  <c r="T2262" i="12"/>
  <c r="U2262" i="12" s="1"/>
  <c r="T2254" i="12"/>
  <c r="U2254" i="12" s="1"/>
  <c r="T2246" i="12"/>
  <c r="U2246" i="12" s="1"/>
  <c r="T2238" i="12"/>
  <c r="U2238" i="12" s="1"/>
  <c r="T2230" i="12"/>
  <c r="U2230" i="12" s="1"/>
  <c r="T2293" i="12"/>
  <c r="U2293" i="12" s="1"/>
  <c r="T2280" i="12"/>
  <c r="U2280" i="12" s="1"/>
  <c r="T2279" i="12"/>
  <c r="U2279" i="12" s="1"/>
  <c r="T2265" i="12"/>
  <c r="U2265" i="12" s="1"/>
  <c r="T2257" i="12"/>
  <c r="U2257" i="12" s="1"/>
  <c r="T2249" i="12"/>
  <c r="U2249" i="12" s="1"/>
  <c r="T2300" i="12"/>
  <c r="U2300" i="12" s="1"/>
  <c r="T2291" i="12"/>
  <c r="U2291" i="12" s="1"/>
  <c r="T2276" i="12"/>
  <c r="U2276" i="12" s="1"/>
  <c r="T2275" i="12"/>
  <c r="U2275" i="12" s="1"/>
  <c r="T2260" i="12"/>
  <c r="U2260" i="12" s="1"/>
  <c r="T2252" i="12"/>
  <c r="U2252" i="12" s="1"/>
  <c r="T2244" i="12"/>
  <c r="U2244" i="12" s="1"/>
  <c r="T2309" i="12"/>
  <c r="U2309" i="12" s="1"/>
  <c r="T2281" i="12"/>
  <c r="U2281" i="12" s="1"/>
  <c r="T2272" i="12"/>
  <c r="U2272" i="12" s="1"/>
  <c r="T2271" i="12"/>
  <c r="U2271" i="12" s="1"/>
  <c r="T2263" i="12"/>
  <c r="U2263" i="12" s="1"/>
  <c r="T2255" i="12"/>
  <c r="U2255" i="12" s="1"/>
  <c r="T2247" i="12"/>
  <c r="U2247" i="12" s="1"/>
  <c r="T2239" i="12"/>
  <c r="U2239" i="12" s="1"/>
  <c r="T2231" i="12"/>
  <c r="U2231" i="12" s="1"/>
  <c r="T2268" i="12"/>
  <c r="U2268" i="12" s="1"/>
  <c r="T2217" i="12"/>
  <c r="U2217" i="12" s="1"/>
  <c r="T2209" i="12"/>
  <c r="U2209" i="12" s="1"/>
  <c r="T2201" i="12"/>
  <c r="U2201" i="12" s="1"/>
  <c r="T2193" i="12"/>
  <c r="U2193" i="12" s="1"/>
  <c r="T2185" i="12"/>
  <c r="U2185" i="12" s="1"/>
  <c r="T2177" i="12"/>
  <c r="U2177" i="12" s="1"/>
  <c r="T2169" i="12"/>
  <c r="U2169" i="12" s="1"/>
  <c r="T2161" i="12"/>
  <c r="U2161" i="12" s="1"/>
  <c r="T2153" i="12"/>
  <c r="U2153" i="12" s="1"/>
  <c r="T2292" i="12"/>
  <c r="U2292" i="12" s="1"/>
  <c r="T2242" i="12"/>
  <c r="U2242" i="12" s="1"/>
  <c r="T2234" i="12"/>
  <c r="U2234" i="12" s="1"/>
  <c r="T2233" i="12"/>
  <c r="U2233" i="12" s="1"/>
  <c r="T2229" i="12"/>
  <c r="U2229" i="12" s="1"/>
  <c r="T2228" i="12"/>
  <c r="U2228" i="12" s="1"/>
  <c r="T2220" i="12"/>
  <c r="U2220" i="12" s="1"/>
  <c r="T2212" i="12"/>
  <c r="U2212" i="12" s="1"/>
  <c r="T2204" i="12"/>
  <c r="U2204" i="12" s="1"/>
  <c r="T2196" i="12"/>
  <c r="U2196" i="12" s="1"/>
  <c r="T2188" i="12"/>
  <c r="U2188" i="12" s="1"/>
  <c r="T2180" i="12"/>
  <c r="U2180" i="12" s="1"/>
  <c r="T2172" i="12"/>
  <c r="U2172" i="12" s="1"/>
  <c r="T2164" i="12"/>
  <c r="U2164" i="12" s="1"/>
  <c r="T2250" i="12"/>
  <c r="U2250" i="12" s="1"/>
  <c r="T2223" i="12"/>
  <c r="U2223" i="12" s="1"/>
  <c r="T2215" i="12"/>
  <c r="U2215" i="12" s="1"/>
  <c r="T2207" i="12"/>
  <c r="U2207" i="12" s="1"/>
  <c r="T2199" i="12"/>
  <c r="U2199" i="12" s="1"/>
  <c r="T2191" i="12"/>
  <c r="U2191" i="12" s="1"/>
  <c r="T2183" i="12"/>
  <c r="U2183" i="12" s="1"/>
  <c r="T2175" i="12"/>
  <c r="U2175" i="12" s="1"/>
  <c r="T2167" i="12"/>
  <c r="U2167" i="12" s="1"/>
  <c r="T2159" i="12"/>
  <c r="U2159" i="12" s="1"/>
  <c r="T2151" i="12"/>
  <c r="U2151" i="12" s="1"/>
  <c r="T2143" i="12"/>
  <c r="U2143" i="12" s="1"/>
  <c r="T2258" i="12"/>
  <c r="U2258" i="12" s="1"/>
  <c r="T2241" i="12"/>
  <c r="U2241" i="12" s="1"/>
  <c r="T2218" i="12"/>
  <c r="U2218" i="12" s="1"/>
  <c r="T2210" i="12"/>
  <c r="U2210" i="12" s="1"/>
  <c r="T2202" i="12"/>
  <c r="U2202" i="12" s="1"/>
  <c r="T2194" i="12"/>
  <c r="U2194" i="12" s="1"/>
  <c r="T2186" i="12"/>
  <c r="U2186" i="12" s="1"/>
  <c r="T2178" i="12"/>
  <c r="U2178" i="12" s="1"/>
  <c r="T2170" i="12"/>
  <c r="U2170" i="12" s="1"/>
  <c r="T2162" i="12"/>
  <c r="U2162" i="12" s="1"/>
  <c r="T2154" i="12"/>
  <c r="U2154" i="12" s="1"/>
  <c r="T2266" i="12"/>
  <c r="U2266" i="12" s="1"/>
  <c r="T2236" i="12"/>
  <c r="U2236" i="12" s="1"/>
  <c r="T2221" i="12"/>
  <c r="U2221" i="12" s="1"/>
  <c r="T2213" i="12"/>
  <c r="U2213" i="12" s="1"/>
  <c r="T2205" i="12"/>
  <c r="U2205" i="12" s="1"/>
  <c r="T2197" i="12"/>
  <c r="U2197" i="12" s="1"/>
  <c r="T2189" i="12"/>
  <c r="U2189" i="12" s="1"/>
  <c r="T2181" i="12"/>
  <c r="U2181" i="12" s="1"/>
  <c r="T2173" i="12"/>
  <c r="U2173" i="12" s="1"/>
  <c r="T2165" i="12"/>
  <c r="U2165" i="12" s="1"/>
  <c r="T2277" i="12"/>
  <c r="U2277" i="12" s="1"/>
  <c r="T2216" i="12"/>
  <c r="U2216" i="12" s="1"/>
  <c r="T2208" i="12"/>
  <c r="U2208" i="12" s="1"/>
  <c r="T2200" i="12"/>
  <c r="U2200" i="12" s="1"/>
  <c r="T2192" i="12"/>
  <c r="U2192" i="12" s="1"/>
  <c r="T2184" i="12"/>
  <c r="U2184" i="12" s="1"/>
  <c r="T2176" i="12"/>
  <c r="U2176" i="12" s="1"/>
  <c r="T2168" i="12"/>
  <c r="U2168" i="12" s="1"/>
  <c r="T2160" i="12"/>
  <c r="U2160" i="12" s="1"/>
  <c r="T2226" i="12"/>
  <c r="U2226" i="12" s="1"/>
  <c r="T2225" i="12"/>
  <c r="U2225" i="12" s="1"/>
  <c r="T2219" i="12"/>
  <c r="U2219" i="12" s="1"/>
  <c r="T2211" i="12"/>
  <c r="U2211" i="12" s="1"/>
  <c r="T2203" i="12"/>
  <c r="U2203" i="12" s="1"/>
  <c r="T2195" i="12"/>
  <c r="U2195" i="12" s="1"/>
  <c r="T2187" i="12"/>
  <c r="U2187" i="12" s="1"/>
  <c r="T2179" i="12"/>
  <c r="U2179" i="12" s="1"/>
  <c r="T2171" i="12"/>
  <c r="U2171" i="12" s="1"/>
  <c r="T2163" i="12"/>
  <c r="U2163" i="12" s="1"/>
  <c r="T2155" i="12"/>
  <c r="U2155" i="12" s="1"/>
  <c r="T2147" i="12"/>
  <c r="U2147" i="12" s="1"/>
  <c r="T2139" i="12"/>
  <c r="U2139" i="12" s="1"/>
  <c r="T2138" i="12"/>
  <c r="U2138" i="12" s="1"/>
  <c r="T2134" i="12"/>
  <c r="U2134" i="12" s="1"/>
  <c r="T2126" i="12"/>
  <c r="U2126" i="12" s="1"/>
  <c r="T2118" i="12"/>
  <c r="U2118" i="12" s="1"/>
  <c r="T2110" i="12"/>
  <c r="U2110" i="12" s="1"/>
  <c r="T2102" i="12"/>
  <c r="U2102" i="12" s="1"/>
  <c r="T2094" i="12"/>
  <c r="U2094" i="12" s="1"/>
  <c r="T2206" i="12"/>
  <c r="U2206" i="12" s="1"/>
  <c r="T2174" i="12"/>
  <c r="U2174" i="12" s="1"/>
  <c r="T2156" i="12"/>
  <c r="U2156" i="12" s="1"/>
  <c r="T2137" i="12"/>
  <c r="U2137" i="12" s="1"/>
  <c r="T2129" i="12"/>
  <c r="U2129" i="12" s="1"/>
  <c r="T2121" i="12"/>
  <c r="U2121" i="12" s="1"/>
  <c r="T2113" i="12"/>
  <c r="U2113" i="12" s="1"/>
  <c r="T2105" i="12"/>
  <c r="U2105" i="12" s="1"/>
  <c r="T2097" i="12"/>
  <c r="U2097" i="12" s="1"/>
  <c r="T2089" i="12"/>
  <c r="U2089" i="12" s="1"/>
  <c r="T2081" i="12"/>
  <c r="U2081" i="12" s="1"/>
  <c r="T2073" i="12"/>
  <c r="U2073" i="12" s="1"/>
  <c r="T2065" i="12"/>
  <c r="U2065" i="12" s="1"/>
  <c r="T2149" i="12"/>
  <c r="U2149" i="12" s="1"/>
  <c r="T2132" i="12"/>
  <c r="U2132" i="12" s="1"/>
  <c r="T2124" i="12"/>
  <c r="U2124" i="12" s="1"/>
  <c r="T2116" i="12"/>
  <c r="U2116" i="12" s="1"/>
  <c r="T2108" i="12"/>
  <c r="U2108" i="12" s="1"/>
  <c r="T2100" i="12"/>
  <c r="U2100" i="12" s="1"/>
  <c r="T2092" i="12"/>
  <c r="U2092" i="12" s="1"/>
  <c r="T2084" i="12"/>
  <c r="U2084" i="12" s="1"/>
  <c r="T2214" i="12"/>
  <c r="U2214" i="12" s="1"/>
  <c r="T2182" i="12"/>
  <c r="U2182" i="12" s="1"/>
  <c r="T2157" i="12"/>
  <c r="U2157" i="12" s="1"/>
  <c r="T2148" i="12"/>
  <c r="U2148" i="12" s="1"/>
  <c r="T2135" i="12"/>
  <c r="U2135" i="12" s="1"/>
  <c r="T2127" i="12"/>
  <c r="U2127" i="12" s="1"/>
  <c r="T2119" i="12"/>
  <c r="U2119" i="12" s="1"/>
  <c r="T2111" i="12"/>
  <c r="U2111" i="12" s="1"/>
  <c r="T2103" i="12"/>
  <c r="U2103" i="12" s="1"/>
  <c r="T2095" i="12"/>
  <c r="U2095" i="12" s="1"/>
  <c r="T2087" i="12"/>
  <c r="U2087" i="12" s="1"/>
  <c r="T2079" i="12"/>
  <c r="U2079" i="12" s="1"/>
  <c r="T2071" i="12"/>
  <c r="U2071" i="12" s="1"/>
  <c r="T2063" i="12"/>
  <c r="U2063" i="12" s="1"/>
  <c r="T2150" i="12"/>
  <c r="U2150" i="12" s="1"/>
  <c r="T2145" i="12"/>
  <c r="U2145" i="12" s="1"/>
  <c r="T2144" i="12"/>
  <c r="U2144" i="12" s="1"/>
  <c r="T2130" i="12"/>
  <c r="U2130" i="12" s="1"/>
  <c r="T2122" i="12"/>
  <c r="U2122" i="12" s="1"/>
  <c r="T2114" i="12"/>
  <c r="U2114" i="12" s="1"/>
  <c r="T2106" i="12"/>
  <c r="U2106" i="12" s="1"/>
  <c r="T2098" i="12"/>
  <c r="U2098" i="12" s="1"/>
  <c r="T2090" i="12"/>
  <c r="U2090" i="12" s="1"/>
  <c r="T2082" i="12"/>
  <c r="U2082" i="12" s="1"/>
  <c r="T2237" i="12"/>
  <c r="U2237" i="12" s="1"/>
  <c r="T2222" i="12"/>
  <c r="U2222" i="12" s="1"/>
  <c r="T2190" i="12"/>
  <c r="U2190" i="12" s="1"/>
  <c r="T2158" i="12"/>
  <c r="U2158" i="12" s="1"/>
  <c r="T2141" i="12"/>
  <c r="U2141" i="12" s="1"/>
  <c r="T2140" i="12"/>
  <c r="U2140" i="12" s="1"/>
  <c r="T2133" i="12"/>
  <c r="U2133" i="12" s="1"/>
  <c r="T2125" i="12"/>
  <c r="U2125" i="12" s="1"/>
  <c r="T2117" i="12"/>
  <c r="U2117" i="12" s="1"/>
  <c r="T2109" i="12"/>
  <c r="U2109" i="12" s="1"/>
  <c r="T2101" i="12"/>
  <c r="U2101" i="12" s="1"/>
  <c r="T2093" i="12"/>
  <c r="U2093" i="12" s="1"/>
  <c r="T2085" i="12"/>
  <c r="U2085" i="12" s="1"/>
  <c r="T2077" i="12"/>
  <c r="U2077" i="12" s="1"/>
  <c r="T2069" i="12"/>
  <c r="U2069" i="12" s="1"/>
  <c r="T2146" i="12"/>
  <c r="U2146" i="12" s="1"/>
  <c r="T2104" i="12"/>
  <c r="U2104" i="12" s="1"/>
  <c r="T2068" i="12"/>
  <c r="U2068" i="12" s="1"/>
  <c r="T2061" i="12"/>
  <c r="U2061" i="12" s="1"/>
  <c r="T2053" i="12"/>
  <c r="U2053" i="12" s="1"/>
  <c r="T2045" i="12"/>
  <c r="U2045" i="12" s="1"/>
  <c r="T2037" i="12"/>
  <c r="U2037" i="12" s="1"/>
  <c r="T2029" i="12"/>
  <c r="U2029" i="12" s="1"/>
  <c r="T2021" i="12"/>
  <c r="U2021" i="12" s="1"/>
  <c r="T2096" i="12"/>
  <c r="U2096" i="12" s="1"/>
  <c r="T2076" i="12"/>
  <c r="U2076" i="12" s="1"/>
  <c r="T2056" i="12"/>
  <c r="U2056" i="12" s="1"/>
  <c r="T2048" i="12"/>
  <c r="U2048" i="12" s="1"/>
  <c r="T2040" i="12"/>
  <c r="U2040" i="12" s="1"/>
  <c r="T2032" i="12"/>
  <c r="U2032" i="12" s="1"/>
  <c r="T2024" i="12"/>
  <c r="U2024" i="12" s="1"/>
  <c r="T2016" i="12"/>
  <c r="U2016" i="12" s="1"/>
  <c r="T2008" i="12"/>
  <c r="U2008" i="12" s="1"/>
  <c r="T2000" i="12"/>
  <c r="U2000" i="12" s="1"/>
  <c r="T2131" i="12"/>
  <c r="U2131" i="12" s="1"/>
  <c r="T2083" i="12"/>
  <c r="U2083" i="12" s="1"/>
  <c r="T2080" i="12"/>
  <c r="U2080" i="12" s="1"/>
  <c r="T2078" i="12"/>
  <c r="U2078" i="12" s="1"/>
  <c r="T2067" i="12"/>
  <c r="U2067" i="12" s="1"/>
  <c r="T2059" i="12"/>
  <c r="U2059" i="12" s="1"/>
  <c r="T2051" i="12"/>
  <c r="U2051" i="12" s="1"/>
  <c r="T2043" i="12"/>
  <c r="U2043" i="12" s="1"/>
  <c r="T2035" i="12"/>
  <c r="U2035" i="12" s="1"/>
  <c r="T2027" i="12"/>
  <c r="U2027" i="12" s="1"/>
  <c r="T2019" i="12"/>
  <c r="U2019" i="12" s="1"/>
  <c r="T2123" i="12"/>
  <c r="U2123" i="12" s="1"/>
  <c r="T2075" i="12"/>
  <c r="U2075" i="12" s="1"/>
  <c r="T2062" i="12"/>
  <c r="U2062" i="12" s="1"/>
  <c r="T2054" i="12"/>
  <c r="U2054" i="12" s="1"/>
  <c r="T2046" i="12"/>
  <c r="U2046" i="12" s="1"/>
  <c r="T2038" i="12"/>
  <c r="U2038" i="12" s="1"/>
  <c r="T2030" i="12"/>
  <c r="U2030" i="12" s="1"/>
  <c r="T2022" i="12"/>
  <c r="U2022" i="12" s="1"/>
  <c r="T2014" i="12"/>
  <c r="U2014" i="12" s="1"/>
  <c r="T2006" i="12"/>
  <c r="U2006" i="12" s="1"/>
  <c r="T1998" i="12"/>
  <c r="U1998" i="12" s="1"/>
  <c r="T2136" i="12"/>
  <c r="U2136" i="12" s="1"/>
  <c r="T2115" i="12"/>
  <c r="U2115" i="12" s="1"/>
  <c r="T2088" i="12"/>
  <c r="U2088" i="12" s="1"/>
  <c r="T2070" i="12"/>
  <c r="U2070" i="12" s="1"/>
  <c r="T2057" i="12"/>
  <c r="U2057" i="12" s="1"/>
  <c r="T2049" i="12"/>
  <c r="U2049" i="12" s="1"/>
  <c r="T2041" i="12"/>
  <c r="U2041" i="12" s="1"/>
  <c r="T2033" i="12"/>
  <c r="U2033" i="12" s="1"/>
  <c r="T2025" i="12"/>
  <c r="U2025" i="12" s="1"/>
  <c r="T2017" i="12"/>
  <c r="U2017" i="12" s="1"/>
  <c r="T2009" i="12"/>
  <c r="U2009" i="12" s="1"/>
  <c r="T2001" i="12"/>
  <c r="U2001" i="12" s="1"/>
  <c r="T2128" i="12"/>
  <c r="U2128" i="12" s="1"/>
  <c r="T2107" i="12"/>
  <c r="U2107" i="12" s="1"/>
  <c r="T2072" i="12"/>
  <c r="U2072" i="12" s="1"/>
  <c r="T2060" i="12"/>
  <c r="U2060" i="12" s="1"/>
  <c r="T2052" i="12"/>
  <c r="U2052" i="12" s="1"/>
  <c r="T2044" i="12"/>
  <c r="U2044" i="12" s="1"/>
  <c r="T2036" i="12"/>
  <c r="U2036" i="12" s="1"/>
  <c r="T2028" i="12"/>
  <c r="U2028" i="12" s="1"/>
  <c r="T2020" i="12"/>
  <c r="U2020" i="12" s="1"/>
  <c r="T2012" i="12"/>
  <c r="U2012" i="12" s="1"/>
  <c r="T2004" i="12"/>
  <c r="U2004" i="12" s="1"/>
  <c r="T2142" i="12"/>
  <c r="U2142" i="12" s="1"/>
  <c r="T2086" i="12"/>
  <c r="U2086" i="12" s="1"/>
  <c r="T2066" i="12"/>
  <c r="U2066" i="12" s="1"/>
  <c r="T2058" i="12"/>
  <c r="U2058" i="12" s="1"/>
  <c r="T2050" i="12"/>
  <c r="U2050" i="12" s="1"/>
  <c r="T2042" i="12"/>
  <c r="U2042" i="12" s="1"/>
  <c r="T2034" i="12"/>
  <c r="U2034" i="12" s="1"/>
  <c r="T2026" i="12"/>
  <c r="U2026" i="12" s="1"/>
  <c r="T2018" i="12"/>
  <c r="U2018" i="12" s="1"/>
  <c r="T2011" i="12"/>
  <c r="U2011" i="12" s="1"/>
  <c r="T2010" i="12"/>
  <c r="U2010" i="12" s="1"/>
  <c r="T1986" i="12"/>
  <c r="U1986" i="12" s="1"/>
  <c r="T1978" i="12"/>
  <c r="U1978" i="12" s="1"/>
  <c r="T1970" i="12"/>
  <c r="U1970" i="12" s="1"/>
  <c r="T1962" i="12"/>
  <c r="U1962" i="12" s="1"/>
  <c r="T1954" i="12"/>
  <c r="U1954" i="12" s="1"/>
  <c r="T1989" i="12"/>
  <c r="U1989" i="12" s="1"/>
  <c r="T1981" i="12"/>
  <c r="U1981" i="12" s="1"/>
  <c r="T1973" i="12"/>
  <c r="U1973" i="12" s="1"/>
  <c r="T1965" i="12"/>
  <c r="U1965" i="12" s="1"/>
  <c r="T1957" i="12"/>
  <c r="U1957" i="12" s="1"/>
  <c r="T1949" i="12"/>
  <c r="U1949" i="12" s="1"/>
  <c r="T1941" i="12"/>
  <c r="U1941" i="12" s="1"/>
  <c r="T1933" i="12"/>
  <c r="U1933" i="12" s="1"/>
  <c r="T1925" i="12"/>
  <c r="U1925" i="12" s="1"/>
  <c r="T1917" i="12"/>
  <c r="U1917" i="12" s="1"/>
  <c r="T1909" i="12"/>
  <c r="U1909" i="12" s="1"/>
  <c r="T2099" i="12"/>
  <c r="U2099" i="12" s="1"/>
  <c r="T1997" i="12"/>
  <c r="U1997" i="12" s="1"/>
  <c r="T1992" i="12"/>
  <c r="U1992" i="12" s="1"/>
  <c r="T1984" i="12"/>
  <c r="U1984" i="12" s="1"/>
  <c r="T1976" i="12"/>
  <c r="U1976" i="12" s="1"/>
  <c r="T1968" i="12"/>
  <c r="U1968" i="12" s="1"/>
  <c r="T1960" i="12"/>
  <c r="U1960" i="12" s="1"/>
  <c r="T1952" i="12"/>
  <c r="U1952" i="12" s="1"/>
  <c r="T1944" i="12"/>
  <c r="U1944" i="12" s="1"/>
  <c r="T1936" i="12"/>
  <c r="U1936" i="12" s="1"/>
  <c r="T1928" i="12"/>
  <c r="U1928" i="12" s="1"/>
  <c r="T2055" i="12"/>
  <c r="U2055" i="12" s="1"/>
  <c r="T2047" i="12"/>
  <c r="U2047" i="12" s="1"/>
  <c r="T2039" i="12"/>
  <c r="U2039" i="12" s="1"/>
  <c r="T2031" i="12"/>
  <c r="U2031" i="12" s="1"/>
  <c r="T2023" i="12"/>
  <c r="U2023" i="12" s="1"/>
  <c r="T2015" i="12"/>
  <c r="U2015" i="12" s="1"/>
  <c r="T2013" i="12"/>
  <c r="U2013" i="12" s="1"/>
  <c r="T1996" i="12"/>
  <c r="U1996" i="12" s="1"/>
  <c r="T1994" i="12"/>
  <c r="U1994" i="12" s="1"/>
  <c r="T1987" i="12"/>
  <c r="U1987" i="12" s="1"/>
  <c r="T1979" i="12"/>
  <c r="U1979" i="12" s="1"/>
  <c r="T1971" i="12"/>
  <c r="U1971" i="12" s="1"/>
  <c r="T1963" i="12"/>
  <c r="U1963" i="12" s="1"/>
  <c r="T1955" i="12"/>
  <c r="U1955" i="12" s="1"/>
  <c r="T1947" i="12"/>
  <c r="U1947" i="12" s="1"/>
  <c r="T1939" i="12"/>
  <c r="U1939" i="12" s="1"/>
  <c r="T2152" i="12"/>
  <c r="U2152" i="12" s="1"/>
  <c r="T2074" i="12"/>
  <c r="U2074" i="12" s="1"/>
  <c r="T2003" i="12"/>
  <c r="U2003" i="12" s="1"/>
  <c r="T2002" i="12"/>
  <c r="U2002" i="12" s="1"/>
  <c r="T1990" i="12"/>
  <c r="U1990" i="12" s="1"/>
  <c r="T1982" i="12"/>
  <c r="U1982" i="12" s="1"/>
  <c r="T1974" i="12"/>
  <c r="U1974" i="12" s="1"/>
  <c r="T1966" i="12"/>
  <c r="U1966" i="12" s="1"/>
  <c r="T1958" i="12"/>
  <c r="U1958" i="12" s="1"/>
  <c r="T1950" i="12"/>
  <c r="U1950" i="12" s="1"/>
  <c r="T1942" i="12"/>
  <c r="U1942" i="12" s="1"/>
  <c r="T1934" i="12"/>
  <c r="U1934" i="12" s="1"/>
  <c r="T1926" i="12"/>
  <c r="U1926" i="12" s="1"/>
  <c r="T1918" i="12"/>
  <c r="U1918" i="12" s="1"/>
  <c r="T2166" i="12"/>
  <c r="U2166" i="12" s="1"/>
  <c r="T2198" i="12"/>
  <c r="U2198" i="12" s="1"/>
  <c r="T2112" i="12"/>
  <c r="U2112" i="12" s="1"/>
  <c r="T2091" i="12"/>
  <c r="U2091" i="12" s="1"/>
  <c r="T2064" i="12"/>
  <c r="U2064" i="12" s="1"/>
  <c r="T1995" i="12"/>
  <c r="U1995" i="12" s="1"/>
  <c r="T1988" i="12"/>
  <c r="U1988" i="12" s="1"/>
  <c r="T1980" i="12"/>
  <c r="U1980" i="12" s="1"/>
  <c r="T1972" i="12"/>
  <c r="U1972" i="12" s="1"/>
  <c r="T1964" i="12"/>
  <c r="U1964" i="12" s="1"/>
  <c r="T1956" i="12"/>
  <c r="U1956" i="12" s="1"/>
  <c r="T1948" i="12"/>
  <c r="U1948" i="12" s="1"/>
  <c r="T1940" i="12"/>
  <c r="U1940" i="12" s="1"/>
  <c r="T1932" i="12"/>
  <c r="U1932" i="12" s="1"/>
  <c r="T1924" i="12"/>
  <c r="U1924" i="12" s="1"/>
  <c r="T1916" i="12"/>
  <c r="U1916" i="12" s="1"/>
  <c r="T1908" i="12"/>
  <c r="U1908" i="12" s="1"/>
  <c r="T2120" i="12"/>
  <c r="U2120" i="12" s="1"/>
  <c r="T1938" i="12"/>
  <c r="U1938" i="12" s="1"/>
  <c r="T1910" i="12"/>
  <c r="U1910" i="12" s="1"/>
  <c r="T1901" i="12"/>
  <c r="U1901" i="12" s="1"/>
  <c r="T1893" i="12"/>
  <c r="U1893" i="12" s="1"/>
  <c r="T1885" i="12"/>
  <c r="U1885" i="12" s="1"/>
  <c r="T1877" i="12"/>
  <c r="U1877" i="12" s="1"/>
  <c r="T1869" i="12"/>
  <c r="U1869" i="12" s="1"/>
  <c r="T2005" i="12"/>
  <c r="U2005" i="12" s="1"/>
  <c r="T1927" i="12"/>
  <c r="U1927" i="12" s="1"/>
  <c r="T1914" i="12"/>
  <c r="U1914" i="12" s="1"/>
  <c r="T1911" i="12"/>
  <c r="U1911" i="12" s="1"/>
  <c r="T1906" i="12"/>
  <c r="U1906" i="12" s="1"/>
  <c r="T1904" i="12"/>
  <c r="U1904" i="12" s="1"/>
  <c r="T1896" i="12"/>
  <c r="U1896" i="12" s="1"/>
  <c r="T1888" i="12"/>
  <c r="U1888" i="12" s="1"/>
  <c r="T1880" i="12"/>
  <c r="U1880" i="12" s="1"/>
  <c r="T1872" i="12"/>
  <c r="U1872" i="12" s="1"/>
  <c r="T1864" i="12"/>
  <c r="U1864" i="12" s="1"/>
  <c r="T1856" i="12"/>
  <c r="U1856" i="12" s="1"/>
  <c r="T1848" i="12"/>
  <c r="U1848" i="12" s="1"/>
  <c r="T1945" i="12"/>
  <c r="U1945" i="12" s="1"/>
  <c r="T1930" i="12"/>
  <c r="U1930" i="12" s="1"/>
  <c r="T1929" i="12"/>
  <c r="U1929" i="12" s="1"/>
  <c r="T1919" i="12"/>
  <c r="U1919" i="12" s="1"/>
  <c r="T1899" i="12"/>
  <c r="U1899" i="12" s="1"/>
  <c r="T1891" i="12"/>
  <c r="U1891" i="12" s="1"/>
  <c r="T1883" i="12"/>
  <c r="U1883" i="12" s="1"/>
  <c r="T1875" i="12"/>
  <c r="U1875" i="12" s="1"/>
  <c r="T1867" i="12"/>
  <c r="U1867" i="12" s="1"/>
  <c r="T1859" i="12"/>
  <c r="U1859" i="12" s="1"/>
  <c r="T1851" i="12"/>
  <c r="U1851" i="12" s="1"/>
  <c r="T1843" i="12"/>
  <c r="U1843" i="12" s="1"/>
  <c r="T1943" i="12"/>
  <c r="U1943" i="12" s="1"/>
  <c r="T1931" i="12"/>
  <c r="U1931" i="12" s="1"/>
  <c r="T1913" i="12"/>
  <c r="U1913" i="12" s="1"/>
  <c r="T1907" i="12"/>
  <c r="U1907" i="12" s="1"/>
  <c r="T1902" i="12"/>
  <c r="U1902" i="12" s="1"/>
  <c r="T1894" i="12"/>
  <c r="U1894" i="12" s="1"/>
  <c r="T1886" i="12"/>
  <c r="U1886" i="12" s="1"/>
  <c r="T1878" i="12"/>
  <c r="U1878" i="12" s="1"/>
  <c r="T1993" i="12"/>
  <c r="U1993" i="12" s="1"/>
  <c r="T1985" i="12"/>
  <c r="U1985" i="12" s="1"/>
  <c r="T1977" i="12"/>
  <c r="U1977" i="12" s="1"/>
  <c r="T1969" i="12"/>
  <c r="U1969" i="12" s="1"/>
  <c r="T1961" i="12"/>
  <c r="U1961" i="12" s="1"/>
  <c r="T1953" i="12"/>
  <c r="U1953" i="12" s="1"/>
  <c r="T1937" i="12"/>
  <c r="U1937" i="12" s="1"/>
  <c r="T1897" i="12"/>
  <c r="U1897" i="12" s="1"/>
  <c r="T1889" i="12"/>
  <c r="U1889" i="12" s="1"/>
  <c r="T1881" i="12"/>
  <c r="U1881" i="12" s="1"/>
  <c r="T1873" i="12"/>
  <c r="U1873" i="12" s="1"/>
  <c r="T1865" i="12"/>
  <c r="U1865" i="12" s="1"/>
  <c r="T1857" i="12"/>
  <c r="U1857" i="12" s="1"/>
  <c r="T1999" i="12"/>
  <c r="U1999" i="12" s="1"/>
  <c r="T1935" i="12"/>
  <c r="U1935" i="12" s="1"/>
  <c r="T1912" i="12"/>
  <c r="U1912" i="12" s="1"/>
  <c r="T1900" i="12"/>
  <c r="U1900" i="12" s="1"/>
  <c r="T1892" i="12"/>
  <c r="U1892" i="12" s="1"/>
  <c r="T1884" i="12"/>
  <c r="U1884" i="12" s="1"/>
  <c r="T1876" i="12"/>
  <c r="U1876" i="12" s="1"/>
  <c r="T1868" i="12"/>
  <c r="U1868" i="12" s="1"/>
  <c r="T1860" i="12"/>
  <c r="U1860" i="12" s="1"/>
  <c r="T1852" i="12"/>
  <c r="U1852" i="12" s="1"/>
  <c r="T1844" i="12"/>
  <c r="U1844" i="12" s="1"/>
  <c r="T2007" i="12"/>
  <c r="U2007" i="12" s="1"/>
  <c r="T1991" i="12"/>
  <c r="U1991" i="12" s="1"/>
  <c r="T1983" i="12"/>
  <c r="U1983" i="12" s="1"/>
  <c r="T1975" i="12"/>
  <c r="U1975" i="12" s="1"/>
  <c r="T1967" i="12"/>
  <c r="U1967" i="12" s="1"/>
  <c r="T1959" i="12"/>
  <c r="U1959" i="12" s="1"/>
  <c r="T1951" i="12"/>
  <c r="U1951" i="12" s="1"/>
  <c r="T1946" i="12"/>
  <c r="U1946" i="12" s="1"/>
  <c r="T1922" i="12"/>
  <c r="U1922" i="12" s="1"/>
  <c r="T1921" i="12"/>
  <c r="U1921" i="12" s="1"/>
  <c r="T1920" i="12"/>
  <c r="U1920" i="12" s="1"/>
  <c r="T1903" i="12"/>
  <c r="U1903" i="12" s="1"/>
  <c r="T1895" i="12"/>
  <c r="U1895" i="12" s="1"/>
  <c r="T1887" i="12"/>
  <c r="U1887" i="12" s="1"/>
  <c r="T1879" i="12"/>
  <c r="U1879" i="12" s="1"/>
  <c r="T1871" i="12"/>
  <c r="U1871" i="12" s="1"/>
  <c r="T1863" i="12"/>
  <c r="U1863" i="12" s="1"/>
  <c r="T1855" i="12"/>
  <c r="U1855" i="12" s="1"/>
  <c r="T1847" i="12"/>
  <c r="U1847" i="12" s="1"/>
  <c r="T1862" i="12"/>
  <c r="U1862" i="12" s="1"/>
  <c r="T1846" i="12"/>
  <c r="U1846" i="12" s="1"/>
  <c r="T1841" i="12"/>
  <c r="U1841" i="12" s="1"/>
  <c r="T1840" i="12"/>
  <c r="U1840" i="12" s="1"/>
  <c r="T1832" i="12"/>
  <c r="U1832" i="12" s="1"/>
  <c r="T1824" i="12"/>
  <c r="U1824" i="12" s="1"/>
  <c r="T1816" i="12"/>
  <c r="U1816" i="12" s="1"/>
  <c r="T1808" i="12"/>
  <c r="U1808" i="12" s="1"/>
  <c r="T1800" i="12"/>
  <c r="U1800" i="12" s="1"/>
  <c r="T1792" i="12"/>
  <c r="U1792" i="12" s="1"/>
  <c r="T1784" i="12"/>
  <c r="U1784" i="12" s="1"/>
  <c r="T1776" i="12"/>
  <c r="U1776" i="12" s="1"/>
  <c r="T1874" i="12"/>
  <c r="U1874" i="12" s="1"/>
  <c r="T1850" i="12"/>
  <c r="U1850" i="12" s="1"/>
  <c r="T1845" i="12"/>
  <c r="U1845" i="12" s="1"/>
  <c r="T1835" i="12"/>
  <c r="U1835" i="12" s="1"/>
  <c r="T1827" i="12"/>
  <c r="U1827" i="12" s="1"/>
  <c r="T1819" i="12"/>
  <c r="U1819" i="12" s="1"/>
  <c r="T1811" i="12"/>
  <c r="U1811" i="12" s="1"/>
  <c r="T1803" i="12"/>
  <c r="U1803" i="12" s="1"/>
  <c r="T1795" i="12"/>
  <c r="U1795" i="12" s="1"/>
  <c r="T1787" i="12"/>
  <c r="U1787" i="12" s="1"/>
  <c r="T1779" i="12"/>
  <c r="U1779" i="12" s="1"/>
  <c r="T1771" i="12"/>
  <c r="U1771" i="12" s="1"/>
  <c r="T1858" i="12"/>
  <c r="U1858" i="12" s="1"/>
  <c r="T1849" i="12"/>
  <c r="U1849" i="12" s="1"/>
  <c r="T1842" i="12"/>
  <c r="U1842" i="12" s="1"/>
  <c r="T1838" i="12"/>
  <c r="U1838" i="12" s="1"/>
  <c r="T1830" i="12"/>
  <c r="U1830" i="12" s="1"/>
  <c r="T1822" i="12"/>
  <c r="U1822" i="12" s="1"/>
  <c r="T1814" i="12"/>
  <c r="U1814" i="12" s="1"/>
  <c r="T1806" i="12"/>
  <c r="U1806" i="12" s="1"/>
  <c r="T1798" i="12"/>
  <c r="U1798" i="12" s="1"/>
  <c r="T1790" i="12"/>
  <c r="U1790" i="12" s="1"/>
  <c r="T1782" i="12"/>
  <c r="U1782" i="12" s="1"/>
  <c r="T1774" i="12"/>
  <c r="U1774" i="12" s="1"/>
  <c r="T1766" i="12"/>
  <c r="U1766" i="12" s="1"/>
  <c r="T1866" i="12"/>
  <c r="U1866" i="12" s="1"/>
  <c r="T1854" i="12"/>
  <c r="U1854" i="12" s="1"/>
  <c r="T1853" i="12"/>
  <c r="U1853" i="12" s="1"/>
  <c r="T1833" i="12"/>
  <c r="U1833" i="12" s="1"/>
  <c r="T1825" i="12"/>
  <c r="U1825" i="12" s="1"/>
  <c r="T1817" i="12"/>
  <c r="U1817" i="12" s="1"/>
  <c r="T1809" i="12"/>
  <c r="U1809" i="12" s="1"/>
  <c r="T1801" i="12"/>
  <c r="U1801" i="12" s="1"/>
  <c r="T1793" i="12"/>
  <c r="U1793" i="12" s="1"/>
  <c r="T1785" i="12"/>
  <c r="U1785" i="12" s="1"/>
  <c r="T1777" i="12"/>
  <c r="U1777" i="12" s="1"/>
  <c r="T1769" i="12"/>
  <c r="U1769" i="12" s="1"/>
  <c r="T1923" i="12"/>
  <c r="U1923" i="12" s="1"/>
  <c r="T1836" i="12"/>
  <c r="U1836" i="12" s="1"/>
  <c r="T1828" i="12"/>
  <c r="U1828" i="12" s="1"/>
  <c r="T1820" i="12"/>
  <c r="U1820" i="12" s="1"/>
  <c r="T1812" i="12"/>
  <c r="U1812" i="12" s="1"/>
  <c r="T1804" i="12"/>
  <c r="U1804" i="12" s="1"/>
  <c r="T1796" i="12"/>
  <c r="U1796" i="12" s="1"/>
  <c r="T1788" i="12"/>
  <c r="U1788" i="12" s="1"/>
  <c r="T1780" i="12"/>
  <c r="U1780" i="12" s="1"/>
  <c r="T1861" i="12"/>
  <c r="U1861" i="12" s="1"/>
  <c r="T1839" i="12"/>
  <c r="U1839" i="12" s="1"/>
  <c r="T1831" i="12"/>
  <c r="U1831" i="12" s="1"/>
  <c r="T1823" i="12"/>
  <c r="U1823" i="12" s="1"/>
  <c r="T1815" i="12"/>
  <c r="U1815" i="12" s="1"/>
  <c r="T1807" i="12"/>
  <c r="U1807" i="12" s="1"/>
  <c r="T1799" i="12"/>
  <c r="U1799" i="12" s="1"/>
  <c r="T1791" i="12"/>
  <c r="U1791" i="12" s="1"/>
  <c r="T1783" i="12"/>
  <c r="U1783" i="12" s="1"/>
  <c r="T1775" i="12"/>
  <c r="U1775" i="12" s="1"/>
  <c r="T1905" i="12"/>
  <c r="U1905" i="12" s="1"/>
  <c r="T1898" i="12"/>
  <c r="U1898" i="12" s="1"/>
  <c r="T1890" i="12"/>
  <c r="U1890" i="12" s="1"/>
  <c r="T1882" i="12"/>
  <c r="U1882" i="12" s="1"/>
  <c r="T1870" i="12"/>
  <c r="U1870" i="12" s="1"/>
  <c r="T1834" i="12"/>
  <c r="U1834" i="12" s="1"/>
  <c r="T1826" i="12"/>
  <c r="U1826" i="12" s="1"/>
  <c r="T1818" i="12"/>
  <c r="U1818" i="12" s="1"/>
  <c r="T1810" i="12"/>
  <c r="U1810" i="12" s="1"/>
  <c r="T1802" i="12"/>
  <c r="U1802" i="12" s="1"/>
  <c r="T1794" i="12"/>
  <c r="U1794" i="12" s="1"/>
  <c r="T1786" i="12"/>
  <c r="U1786" i="12" s="1"/>
  <c r="T1778" i="12"/>
  <c r="U1778" i="12" s="1"/>
  <c r="T1770" i="12"/>
  <c r="U1770" i="12" s="1"/>
  <c r="T1915" i="12"/>
  <c r="U1915" i="12" s="1"/>
  <c r="T1789" i="12"/>
  <c r="U1789" i="12" s="1"/>
  <c r="T1797" i="12"/>
  <c r="U1797" i="12" s="1"/>
  <c r="T1805" i="12"/>
  <c r="U1805" i="12" s="1"/>
  <c r="T1773" i="12"/>
  <c r="U1773" i="12" s="1"/>
  <c r="T1757" i="12"/>
  <c r="U1757" i="12" s="1"/>
  <c r="T1813" i="12"/>
  <c r="U1813" i="12" s="1"/>
  <c r="T1821" i="12"/>
  <c r="U1821" i="12" s="1"/>
  <c r="T1772" i="12"/>
  <c r="U1772" i="12" s="1"/>
  <c r="T1837" i="12"/>
  <c r="U1837" i="12" s="1"/>
  <c r="T1781" i="12"/>
  <c r="U1781" i="12" s="1"/>
  <c r="T1756" i="12"/>
  <c r="U1756" i="12" s="1"/>
  <c r="T1768" i="12"/>
  <c r="U1768" i="12" s="1"/>
  <c r="T1765" i="12"/>
  <c r="U1765" i="12" s="1"/>
  <c r="T1761" i="12"/>
  <c r="U1761" i="12" s="1"/>
  <c r="T1747" i="12"/>
  <c r="U1747" i="12" s="1"/>
  <c r="T1739" i="12"/>
  <c r="U1739" i="12" s="1"/>
  <c r="T1731" i="12"/>
  <c r="U1731" i="12" s="1"/>
  <c r="T1723" i="12"/>
  <c r="U1723" i="12" s="1"/>
  <c r="T1715" i="12"/>
  <c r="U1715" i="12" s="1"/>
  <c r="T1707" i="12"/>
  <c r="U1707" i="12" s="1"/>
  <c r="T1699" i="12"/>
  <c r="U1699" i="12" s="1"/>
  <c r="T1691" i="12"/>
  <c r="U1691" i="12" s="1"/>
  <c r="T1683" i="12"/>
  <c r="U1683" i="12" s="1"/>
  <c r="T1675" i="12"/>
  <c r="U1675" i="12" s="1"/>
  <c r="T1667" i="12"/>
  <c r="U1667" i="12" s="1"/>
  <c r="T1750" i="12"/>
  <c r="U1750" i="12" s="1"/>
  <c r="T1742" i="12"/>
  <c r="U1742" i="12" s="1"/>
  <c r="T1734" i="12"/>
  <c r="U1734" i="12" s="1"/>
  <c r="T1726" i="12"/>
  <c r="U1726" i="12" s="1"/>
  <c r="T1718" i="12"/>
  <c r="U1718" i="12" s="1"/>
  <c r="T1710" i="12"/>
  <c r="U1710" i="12" s="1"/>
  <c r="T1702" i="12"/>
  <c r="U1702" i="12" s="1"/>
  <c r="T1694" i="12"/>
  <c r="U1694" i="12" s="1"/>
  <c r="T1686" i="12"/>
  <c r="U1686" i="12" s="1"/>
  <c r="T1678" i="12"/>
  <c r="U1678" i="12" s="1"/>
  <c r="T1670" i="12"/>
  <c r="U1670" i="12" s="1"/>
  <c r="T1662" i="12"/>
  <c r="U1662" i="12" s="1"/>
  <c r="T1762" i="12"/>
  <c r="U1762" i="12" s="1"/>
  <c r="T1753" i="12"/>
  <c r="U1753" i="12" s="1"/>
  <c r="T1745" i="12"/>
  <c r="U1745" i="12" s="1"/>
  <c r="T1737" i="12"/>
  <c r="U1737" i="12" s="1"/>
  <c r="T1729" i="12"/>
  <c r="U1729" i="12" s="1"/>
  <c r="T1721" i="12"/>
  <c r="U1721" i="12" s="1"/>
  <c r="T1713" i="12"/>
  <c r="U1713" i="12" s="1"/>
  <c r="T1705" i="12"/>
  <c r="U1705" i="12" s="1"/>
  <c r="T1697" i="12"/>
  <c r="U1697" i="12" s="1"/>
  <c r="T1689" i="12"/>
  <c r="U1689" i="12" s="1"/>
  <c r="T1681" i="12"/>
  <c r="U1681" i="12" s="1"/>
  <c r="T1673" i="12"/>
  <c r="U1673" i="12" s="1"/>
  <c r="T1665" i="12"/>
  <c r="U1665" i="12" s="1"/>
  <c r="T1657" i="12"/>
  <c r="U1657" i="12" s="1"/>
  <c r="T1649" i="12"/>
  <c r="U1649" i="12" s="1"/>
  <c r="T1764" i="12"/>
  <c r="U1764" i="12" s="1"/>
  <c r="T1759" i="12"/>
  <c r="U1759" i="12" s="1"/>
  <c r="T1758" i="12"/>
  <c r="U1758" i="12" s="1"/>
  <c r="T1748" i="12"/>
  <c r="U1748" i="12" s="1"/>
  <c r="T1740" i="12"/>
  <c r="U1740" i="12" s="1"/>
  <c r="T1732" i="12"/>
  <c r="U1732" i="12" s="1"/>
  <c r="T1724" i="12"/>
  <c r="U1724" i="12" s="1"/>
  <c r="T1716" i="12"/>
  <c r="U1716" i="12" s="1"/>
  <c r="T1708" i="12"/>
  <c r="U1708" i="12" s="1"/>
  <c r="T1700" i="12"/>
  <c r="U1700" i="12" s="1"/>
  <c r="T1692" i="12"/>
  <c r="U1692" i="12" s="1"/>
  <c r="T1684" i="12"/>
  <c r="U1684" i="12" s="1"/>
  <c r="T1676" i="12"/>
  <c r="U1676" i="12" s="1"/>
  <c r="T1668" i="12"/>
  <c r="U1668" i="12" s="1"/>
  <c r="T1767" i="12"/>
  <c r="U1767" i="12" s="1"/>
  <c r="T1763" i="12"/>
  <c r="U1763" i="12" s="1"/>
  <c r="T1751" i="12"/>
  <c r="U1751" i="12" s="1"/>
  <c r="T1743" i="12"/>
  <c r="U1743" i="12" s="1"/>
  <c r="T1735" i="12"/>
  <c r="U1735" i="12" s="1"/>
  <c r="T1727" i="12"/>
  <c r="U1727" i="12" s="1"/>
  <c r="T1719" i="12"/>
  <c r="U1719" i="12" s="1"/>
  <c r="T1711" i="12"/>
  <c r="U1711" i="12" s="1"/>
  <c r="T1703" i="12"/>
  <c r="U1703" i="12" s="1"/>
  <c r="T1695" i="12"/>
  <c r="U1695" i="12" s="1"/>
  <c r="T1687" i="12"/>
  <c r="U1687" i="12" s="1"/>
  <c r="T1679" i="12"/>
  <c r="U1679" i="12" s="1"/>
  <c r="T1671" i="12"/>
  <c r="U1671" i="12" s="1"/>
  <c r="T1663" i="12"/>
  <c r="U1663" i="12" s="1"/>
  <c r="T1655" i="12"/>
  <c r="U1655" i="12" s="1"/>
  <c r="T1760" i="12"/>
  <c r="U1760" i="12" s="1"/>
  <c r="T1754" i="12"/>
  <c r="U1754" i="12" s="1"/>
  <c r="T1746" i="12"/>
  <c r="U1746" i="12" s="1"/>
  <c r="T1738" i="12"/>
  <c r="U1738" i="12" s="1"/>
  <c r="T1730" i="12"/>
  <c r="U1730" i="12" s="1"/>
  <c r="T1722" i="12"/>
  <c r="U1722" i="12" s="1"/>
  <c r="T1714" i="12"/>
  <c r="U1714" i="12" s="1"/>
  <c r="T1706" i="12"/>
  <c r="U1706" i="12" s="1"/>
  <c r="T1698" i="12"/>
  <c r="U1698" i="12" s="1"/>
  <c r="T1690" i="12"/>
  <c r="U1690" i="12" s="1"/>
  <c r="T1682" i="12"/>
  <c r="U1682" i="12" s="1"/>
  <c r="T1674" i="12"/>
  <c r="U1674" i="12" s="1"/>
  <c r="T1666" i="12"/>
  <c r="U1666" i="12" s="1"/>
  <c r="T1658" i="12"/>
  <c r="U1658" i="12" s="1"/>
  <c r="T1829" i="12"/>
  <c r="U1829" i="12" s="1"/>
  <c r="T1755" i="12"/>
  <c r="U1755" i="12" s="1"/>
  <c r="T1749" i="12"/>
  <c r="U1749" i="12" s="1"/>
  <c r="T1741" i="12"/>
  <c r="U1741" i="12" s="1"/>
  <c r="T1733" i="12"/>
  <c r="U1733" i="12" s="1"/>
  <c r="T1725" i="12"/>
  <c r="U1725" i="12" s="1"/>
  <c r="T1717" i="12"/>
  <c r="U1717" i="12" s="1"/>
  <c r="T1709" i="12"/>
  <c r="U1709" i="12" s="1"/>
  <c r="T1701" i="12"/>
  <c r="U1701" i="12" s="1"/>
  <c r="T1693" i="12"/>
  <c r="U1693" i="12" s="1"/>
  <c r="T1685" i="12"/>
  <c r="U1685" i="12" s="1"/>
  <c r="T1677" i="12"/>
  <c r="U1677" i="12" s="1"/>
  <c r="T1669" i="12"/>
  <c r="U1669" i="12" s="1"/>
  <c r="T1661" i="12"/>
  <c r="U1661" i="12" s="1"/>
  <c r="T1653" i="12"/>
  <c r="U1653" i="12" s="1"/>
  <c r="T1720" i="12"/>
  <c r="U1720" i="12" s="1"/>
  <c r="T1642" i="12"/>
  <c r="U1642" i="12" s="1"/>
  <c r="T1634" i="12"/>
  <c r="U1634" i="12" s="1"/>
  <c r="T1626" i="12"/>
  <c r="U1626" i="12" s="1"/>
  <c r="T1618" i="12"/>
  <c r="U1618" i="12" s="1"/>
  <c r="T1610" i="12"/>
  <c r="U1610" i="12" s="1"/>
  <c r="T1602" i="12"/>
  <c r="U1602" i="12" s="1"/>
  <c r="T1594" i="12"/>
  <c r="U1594" i="12" s="1"/>
  <c r="T1586" i="12"/>
  <c r="U1586" i="12" s="1"/>
  <c r="T1578" i="12"/>
  <c r="U1578" i="12" s="1"/>
  <c r="T1570" i="12"/>
  <c r="U1570" i="12" s="1"/>
  <c r="T1562" i="12"/>
  <c r="U1562" i="12" s="1"/>
  <c r="T1554" i="12"/>
  <c r="U1554" i="12" s="1"/>
  <c r="T1546" i="12"/>
  <c r="U1546" i="12" s="1"/>
  <c r="T1538" i="12"/>
  <c r="U1538" i="12" s="1"/>
  <c r="T1530" i="12"/>
  <c r="U1530" i="12" s="1"/>
  <c r="T1522" i="12"/>
  <c r="U1522" i="12" s="1"/>
  <c r="T1514" i="12"/>
  <c r="U1514" i="12" s="1"/>
  <c r="T1506" i="12"/>
  <c r="U1506" i="12" s="1"/>
  <c r="T1498" i="12"/>
  <c r="U1498" i="12" s="1"/>
  <c r="T1490" i="12"/>
  <c r="U1490" i="12" s="1"/>
  <c r="T1482" i="12"/>
  <c r="U1482" i="12" s="1"/>
  <c r="T1728" i="12"/>
  <c r="U1728" i="12" s="1"/>
  <c r="T1664" i="12"/>
  <c r="U1664" i="12" s="1"/>
  <c r="T1651" i="12"/>
  <c r="U1651" i="12" s="1"/>
  <c r="T1650" i="12"/>
  <c r="U1650" i="12" s="1"/>
  <c r="T1645" i="12"/>
  <c r="U1645" i="12" s="1"/>
  <c r="T1637" i="12"/>
  <c r="U1637" i="12" s="1"/>
  <c r="T1629" i="12"/>
  <c r="U1629" i="12" s="1"/>
  <c r="T1621" i="12"/>
  <c r="U1621" i="12" s="1"/>
  <c r="T1613" i="12"/>
  <c r="U1613" i="12" s="1"/>
  <c r="T1605" i="12"/>
  <c r="U1605" i="12" s="1"/>
  <c r="T1597" i="12"/>
  <c r="U1597" i="12" s="1"/>
  <c r="T1589" i="12"/>
  <c r="U1589" i="12" s="1"/>
  <c r="T1581" i="12"/>
  <c r="U1581" i="12" s="1"/>
  <c r="T1573" i="12"/>
  <c r="U1573" i="12" s="1"/>
  <c r="T1565" i="12"/>
  <c r="U1565" i="12" s="1"/>
  <c r="T1557" i="12"/>
  <c r="U1557" i="12" s="1"/>
  <c r="T1549" i="12"/>
  <c r="U1549" i="12" s="1"/>
  <c r="T1541" i="12"/>
  <c r="U1541" i="12" s="1"/>
  <c r="T1533" i="12"/>
  <c r="U1533" i="12" s="1"/>
  <c r="T1525" i="12"/>
  <c r="U1525" i="12" s="1"/>
  <c r="T1517" i="12"/>
  <c r="U1517" i="12" s="1"/>
  <c r="T1509" i="12"/>
  <c r="U1509" i="12" s="1"/>
  <c r="T1501" i="12"/>
  <c r="U1501" i="12" s="1"/>
  <c r="T1493" i="12"/>
  <c r="U1493" i="12" s="1"/>
  <c r="T1485" i="12"/>
  <c r="U1485" i="12" s="1"/>
  <c r="T1477" i="12"/>
  <c r="U1477" i="12" s="1"/>
  <c r="T1469" i="12"/>
  <c r="U1469" i="12" s="1"/>
  <c r="T1736" i="12"/>
  <c r="U1736" i="12" s="1"/>
  <c r="T1672" i="12"/>
  <c r="U1672" i="12" s="1"/>
  <c r="T1654" i="12"/>
  <c r="U1654" i="12" s="1"/>
  <c r="T1648" i="12"/>
  <c r="U1648" i="12" s="1"/>
  <c r="T1640" i="12"/>
  <c r="U1640" i="12" s="1"/>
  <c r="T1632" i="12"/>
  <c r="U1632" i="12" s="1"/>
  <c r="T1624" i="12"/>
  <c r="U1624" i="12" s="1"/>
  <c r="T1616" i="12"/>
  <c r="U1616" i="12" s="1"/>
  <c r="T1608" i="12"/>
  <c r="U1608" i="12" s="1"/>
  <c r="T1600" i="12"/>
  <c r="U1600" i="12" s="1"/>
  <c r="T1592" i="12"/>
  <c r="U1592" i="12" s="1"/>
  <c r="T1584" i="12"/>
  <c r="U1584" i="12" s="1"/>
  <c r="T1576" i="12"/>
  <c r="U1576" i="12" s="1"/>
  <c r="T1568" i="12"/>
  <c r="U1568" i="12" s="1"/>
  <c r="T1560" i="12"/>
  <c r="U1560" i="12" s="1"/>
  <c r="T1552" i="12"/>
  <c r="U1552" i="12" s="1"/>
  <c r="T1544" i="12"/>
  <c r="U1544" i="12" s="1"/>
  <c r="T1536" i="12"/>
  <c r="U1536" i="12" s="1"/>
  <c r="T1528" i="12"/>
  <c r="U1528" i="12" s="1"/>
  <c r="T1520" i="12"/>
  <c r="U1520" i="12" s="1"/>
  <c r="T1512" i="12"/>
  <c r="U1512" i="12" s="1"/>
  <c r="T1504" i="12"/>
  <c r="U1504" i="12" s="1"/>
  <c r="T1496" i="12"/>
  <c r="U1496" i="12" s="1"/>
  <c r="T1488" i="12"/>
  <c r="U1488" i="12" s="1"/>
  <c r="T1480" i="12"/>
  <c r="U1480" i="12" s="1"/>
  <c r="T1472" i="12"/>
  <c r="U1472" i="12" s="1"/>
  <c r="T1744" i="12"/>
  <c r="U1744" i="12" s="1"/>
  <c r="T1680" i="12"/>
  <c r="U1680" i="12" s="1"/>
  <c r="T1656" i="12"/>
  <c r="U1656" i="12" s="1"/>
  <c r="T1643" i="12"/>
  <c r="U1643" i="12" s="1"/>
  <c r="T1635" i="12"/>
  <c r="U1635" i="12" s="1"/>
  <c r="T1627" i="12"/>
  <c r="U1627" i="12" s="1"/>
  <c r="T1619" i="12"/>
  <c r="U1619" i="12" s="1"/>
  <c r="T1611" i="12"/>
  <c r="U1611" i="12" s="1"/>
  <c r="T1603" i="12"/>
  <c r="U1603" i="12" s="1"/>
  <c r="T1595" i="12"/>
  <c r="U1595" i="12" s="1"/>
  <c r="T1587" i="12"/>
  <c r="U1587" i="12" s="1"/>
  <c r="T1579" i="12"/>
  <c r="U1579" i="12" s="1"/>
  <c r="T1571" i="12"/>
  <c r="U1571" i="12" s="1"/>
  <c r="T1563" i="12"/>
  <c r="U1563" i="12" s="1"/>
  <c r="T1555" i="12"/>
  <c r="U1555" i="12" s="1"/>
  <c r="T1547" i="12"/>
  <c r="U1547" i="12" s="1"/>
  <c r="T1539" i="12"/>
  <c r="U1539" i="12" s="1"/>
  <c r="T1531" i="12"/>
  <c r="U1531" i="12" s="1"/>
  <c r="T1523" i="12"/>
  <c r="U1523" i="12" s="1"/>
  <c r="T1515" i="12"/>
  <c r="U1515" i="12" s="1"/>
  <c r="T1507" i="12"/>
  <c r="U1507" i="12" s="1"/>
  <c r="T1499" i="12"/>
  <c r="U1499" i="12" s="1"/>
  <c r="T1491" i="12"/>
  <c r="U1491" i="12" s="1"/>
  <c r="T1483" i="12"/>
  <c r="U1483" i="12" s="1"/>
  <c r="T1475" i="12"/>
  <c r="U1475" i="12" s="1"/>
  <c r="T1752" i="12"/>
  <c r="U1752" i="12" s="1"/>
  <c r="T1688" i="12"/>
  <c r="U1688" i="12" s="1"/>
  <c r="T1659" i="12"/>
  <c r="U1659" i="12" s="1"/>
  <c r="T1646" i="12"/>
  <c r="U1646" i="12" s="1"/>
  <c r="T1638" i="12"/>
  <c r="U1638" i="12" s="1"/>
  <c r="T1630" i="12"/>
  <c r="U1630" i="12" s="1"/>
  <c r="T1622" i="12"/>
  <c r="U1622" i="12" s="1"/>
  <c r="T1614" i="12"/>
  <c r="U1614" i="12" s="1"/>
  <c r="T1606" i="12"/>
  <c r="U1606" i="12" s="1"/>
  <c r="T1598" i="12"/>
  <c r="U1598" i="12" s="1"/>
  <c r="T1590" i="12"/>
  <c r="U1590" i="12" s="1"/>
  <c r="T1582" i="12"/>
  <c r="U1582" i="12" s="1"/>
  <c r="T1574" i="12"/>
  <c r="U1574" i="12" s="1"/>
  <c r="T1566" i="12"/>
  <c r="U1566" i="12" s="1"/>
  <c r="T1558" i="12"/>
  <c r="U1558" i="12" s="1"/>
  <c r="T1550" i="12"/>
  <c r="U1550" i="12" s="1"/>
  <c r="T1542" i="12"/>
  <c r="U1542" i="12" s="1"/>
  <c r="T1534" i="12"/>
  <c r="U1534" i="12" s="1"/>
  <c r="T1526" i="12"/>
  <c r="U1526" i="12" s="1"/>
  <c r="T1518" i="12"/>
  <c r="U1518" i="12" s="1"/>
  <c r="T1510" i="12"/>
  <c r="U1510" i="12" s="1"/>
  <c r="T1502" i="12"/>
  <c r="U1502" i="12" s="1"/>
  <c r="T1494" i="12"/>
  <c r="U1494" i="12" s="1"/>
  <c r="T1486" i="12"/>
  <c r="U1486" i="12" s="1"/>
  <c r="T1478" i="12"/>
  <c r="U1478" i="12" s="1"/>
  <c r="T1696" i="12"/>
  <c r="U1696" i="12" s="1"/>
  <c r="T1641" i="12"/>
  <c r="U1641" i="12" s="1"/>
  <c r="T1633" i="12"/>
  <c r="U1633" i="12" s="1"/>
  <c r="T1625" i="12"/>
  <c r="U1625" i="12" s="1"/>
  <c r="T1617" i="12"/>
  <c r="U1617" i="12" s="1"/>
  <c r="T1609" i="12"/>
  <c r="U1609" i="12" s="1"/>
  <c r="T1601" i="12"/>
  <c r="U1601" i="12" s="1"/>
  <c r="T1593" i="12"/>
  <c r="U1593" i="12" s="1"/>
  <c r="T1585" i="12"/>
  <c r="U1585" i="12" s="1"/>
  <c r="T1577" i="12"/>
  <c r="U1577" i="12" s="1"/>
  <c r="T1569" i="12"/>
  <c r="U1569" i="12" s="1"/>
  <c r="T1561" i="12"/>
  <c r="U1561" i="12" s="1"/>
  <c r="T1553" i="12"/>
  <c r="U1553" i="12" s="1"/>
  <c r="T1545" i="12"/>
  <c r="U1545" i="12" s="1"/>
  <c r="T1537" i="12"/>
  <c r="U1537" i="12" s="1"/>
  <c r="T1529" i="12"/>
  <c r="U1529" i="12" s="1"/>
  <c r="T1521" i="12"/>
  <c r="U1521" i="12" s="1"/>
  <c r="T1513" i="12"/>
  <c r="U1513" i="12" s="1"/>
  <c r="T1505" i="12"/>
  <c r="U1505" i="12" s="1"/>
  <c r="T1497" i="12"/>
  <c r="U1497" i="12" s="1"/>
  <c r="T1489" i="12"/>
  <c r="U1489" i="12" s="1"/>
  <c r="T1481" i="12"/>
  <c r="U1481" i="12" s="1"/>
  <c r="T1704" i="12"/>
  <c r="U1704" i="12" s="1"/>
  <c r="T1652" i="12"/>
  <c r="U1652" i="12" s="1"/>
  <c r="T1644" i="12"/>
  <c r="U1644" i="12" s="1"/>
  <c r="T1636" i="12"/>
  <c r="U1636" i="12" s="1"/>
  <c r="T1628" i="12"/>
  <c r="U1628" i="12" s="1"/>
  <c r="T1620" i="12"/>
  <c r="U1620" i="12" s="1"/>
  <c r="T1612" i="12"/>
  <c r="U1612" i="12" s="1"/>
  <c r="T1604" i="12"/>
  <c r="U1604" i="12" s="1"/>
  <c r="T1596" i="12"/>
  <c r="U1596" i="12" s="1"/>
  <c r="T1588" i="12"/>
  <c r="U1588" i="12" s="1"/>
  <c r="T1580" i="12"/>
  <c r="U1580" i="12" s="1"/>
  <c r="T1572" i="12"/>
  <c r="U1572" i="12" s="1"/>
  <c r="T1564" i="12"/>
  <c r="U1564" i="12" s="1"/>
  <c r="T1556" i="12"/>
  <c r="U1556" i="12" s="1"/>
  <c r="T1548" i="12"/>
  <c r="U1548" i="12" s="1"/>
  <c r="T1540" i="12"/>
  <c r="U1540" i="12" s="1"/>
  <c r="T1532" i="12"/>
  <c r="U1532" i="12" s="1"/>
  <c r="T1524" i="12"/>
  <c r="U1524" i="12" s="1"/>
  <c r="T1516" i="12"/>
  <c r="U1516" i="12" s="1"/>
  <c r="T1508" i="12"/>
  <c r="U1508" i="12" s="1"/>
  <c r="T1500" i="12"/>
  <c r="U1500" i="12" s="1"/>
  <c r="T1492" i="12"/>
  <c r="U1492" i="12" s="1"/>
  <c r="T1484" i="12"/>
  <c r="U1484" i="12" s="1"/>
  <c r="T1476" i="12"/>
  <c r="U1476" i="12" s="1"/>
  <c r="T1503" i="12"/>
  <c r="U1503" i="12" s="1"/>
  <c r="T1474" i="12"/>
  <c r="U1474" i="12" s="1"/>
  <c r="T1466" i="12"/>
  <c r="U1466" i="12" s="1"/>
  <c r="T1458" i="12"/>
  <c r="U1458" i="12" s="1"/>
  <c r="T1450" i="12"/>
  <c r="U1450" i="12" s="1"/>
  <c r="T1442" i="12"/>
  <c r="U1442" i="12" s="1"/>
  <c r="T1434" i="12"/>
  <c r="U1434" i="12" s="1"/>
  <c r="T1426" i="12"/>
  <c r="U1426" i="12" s="1"/>
  <c r="T1418" i="12"/>
  <c r="U1418" i="12" s="1"/>
  <c r="T1410" i="12"/>
  <c r="U1410" i="12" s="1"/>
  <c r="T1402" i="12"/>
  <c r="U1402" i="12" s="1"/>
  <c r="T1394" i="12"/>
  <c r="U1394" i="12" s="1"/>
  <c r="T1386" i="12"/>
  <c r="U1386" i="12" s="1"/>
  <c r="T1378" i="12"/>
  <c r="U1378" i="12" s="1"/>
  <c r="T1370" i="12"/>
  <c r="U1370" i="12" s="1"/>
  <c r="T1362" i="12"/>
  <c r="U1362" i="12" s="1"/>
  <c r="T1354" i="12"/>
  <c r="U1354" i="12" s="1"/>
  <c r="T1346" i="12"/>
  <c r="U1346" i="12" s="1"/>
  <c r="T1338" i="12"/>
  <c r="U1338" i="12" s="1"/>
  <c r="T1330" i="12"/>
  <c r="U1330" i="12" s="1"/>
  <c r="T1322" i="12"/>
  <c r="U1322" i="12" s="1"/>
  <c r="T1314" i="12"/>
  <c r="U1314" i="12" s="1"/>
  <c r="T1306" i="12"/>
  <c r="U1306" i="12" s="1"/>
  <c r="T1660" i="12"/>
  <c r="U1660" i="12" s="1"/>
  <c r="T1639" i="12"/>
  <c r="U1639" i="12" s="1"/>
  <c r="T1607" i="12"/>
  <c r="U1607" i="12" s="1"/>
  <c r="T1575" i="12"/>
  <c r="U1575" i="12" s="1"/>
  <c r="T1543" i="12"/>
  <c r="U1543" i="12" s="1"/>
  <c r="T1461" i="12"/>
  <c r="U1461" i="12" s="1"/>
  <c r="T1453" i="12"/>
  <c r="U1453" i="12" s="1"/>
  <c r="T1445" i="12"/>
  <c r="U1445" i="12" s="1"/>
  <c r="T1437" i="12"/>
  <c r="U1437" i="12" s="1"/>
  <c r="T1429" i="12"/>
  <c r="U1429" i="12" s="1"/>
  <c r="T1421" i="12"/>
  <c r="U1421" i="12" s="1"/>
  <c r="T1413" i="12"/>
  <c r="U1413" i="12" s="1"/>
  <c r="T1405" i="12"/>
  <c r="U1405" i="12" s="1"/>
  <c r="T1397" i="12"/>
  <c r="U1397" i="12" s="1"/>
  <c r="T1389" i="12"/>
  <c r="U1389" i="12" s="1"/>
  <c r="T1381" i="12"/>
  <c r="U1381" i="12" s="1"/>
  <c r="T1373" i="12"/>
  <c r="U1373" i="12" s="1"/>
  <c r="T1365" i="12"/>
  <c r="U1365" i="12" s="1"/>
  <c r="T1357" i="12"/>
  <c r="U1357" i="12" s="1"/>
  <c r="T1349" i="12"/>
  <c r="U1349" i="12" s="1"/>
  <c r="T1341" i="12"/>
  <c r="U1341" i="12" s="1"/>
  <c r="T1333" i="12"/>
  <c r="U1333" i="12" s="1"/>
  <c r="T1325" i="12"/>
  <c r="U1325" i="12" s="1"/>
  <c r="T1317" i="12"/>
  <c r="U1317" i="12" s="1"/>
  <c r="T1511" i="12"/>
  <c r="U1511" i="12" s="1"/>
  <c r="T1479" i="12"/>
  <c r="U1479" i="12" s="1"/>
  <c r="T1464" i="12"/>
  <c r="U1464" i="12" s="1"/>
  <c r="T1456" i="12"/>
  <c r="U1456" i="12" s="1"/>
  <c r="T1448" i="12"/>
  <c r="U1448" i="12" s="1"/>
  <c r="T1440" i="12"/>
  <c r="U1440" i="12" s="1"/>
  <c r="T1432" i="12"/>
  <c r="U1432" i="12" s="1"/>
  <c r="T1424" i="12"/>
  <c r="U1424" i="12" s="1"/>
  <c r="T1416" i="12"/>
  <c r="U1416" i="12" s="1"/>
  <c r="T1408" i="12"/>
  <c r="U1408" i="12" s="1"/>
  <c r="T1400" i="12"/>
  <c r="U1400" i="12" s="1"/>
  <c r="T1392" i="12"/>
  <c r="U1392" i="12" s="1"/>
  <c r="T1384" i="12"/>
  <c r="U1384" i="12" s="1"/>
  <c r="T1376" i="12"/>
  <c r="U1376" i="12" s="1"/>
  <c r="T1368" i="12"/>
  <c r="U1368" i="12" s="1"/>
  <c r="T1360" i="12"/>
  <c r="U1360" i="12" s="1"/>
  <c r="T1352" i="12"/>
  <c r="U1352" i="12" s="1"/>
  <c r="T1344" i="12"/>
  <c r="U1344" i="12" s="1"/>
  <c r="T1336" i="12"/>
  <c r="U1336" i="12" s="1"/>
  <c r="T1328" i="12"/>
  <c r="U1328" i="12" s="1"/>
  <c r="T1320" i="12"/>
  <c r="U1320" i="12" s="1"/>
  <c r="T1312" i="12"/>
  <c r="U1312" i="12" s="1"/>
  <c r="T1304" i="12"/>
  <c r="U1304" i="12" s="1"/>
  <c r="T1712" i="12"/>
  <c r="U1712" i="12" s="1"/>
  <c r="T1647" i="12"/>
  <c r="U1647" i="12" s="1"/>
  <c r="T1615" i="12"/>
  <c r="U1615" i="12" s="1"/>
  <c r="T1583" i="12"/>
  <c r="U1583" i="12" s="1"/>
  <c r="T1551" i="12"/>
  <c r="U1551" i="12" s="1"/>
  <c r="T1467" i="12"/>
  <c r="U1467" i="12" s="1"/>
  <c r="T1459" i="12"/>
  <c r="U1459" i="12" s="1"/>
  <c r="T1451" i="12"/>
  <c r="U1451" i="12" s="1"/>
  <c r="T1443" i="12"/>
  <c r="U1443" i="12" s="1"/>
  <c r="T1435" i="12"/>
  <c r="U1435" i="12" s="1"/>
  <c r="T1427" i="12"/>
  <c r="U1427" i="12" s="1"/>
  <c r="T1419" i="12"/>
  <c r="U1419" i="12" s="1"/>
  <c r="T1411" i="12"/>
  <c r="U1411" i="12" s="1"/>
  <c r="T1403" i="12"/>
  <c r="U1403" i="12" s="1"/>
  <c r="T1395" i="12"/>
  <c r="U1395" i="12" s="1"/>
  <c r="T1387" i="12"/>
  <c r="U1387" i="12" s="1"/>
  <c r="T1379" i="12"/>
  <c r="U1379" i="12" s="1"/>
  <c r="T1371" i="12"/>
  <c r="U1371" i="12" s="1"/>
  <c r="T1363" i="12"/>
  <c r="U1363" i="12" s="1"/>
  <c r="T1355" i="12"/>
  <c r="U1355" i="12" s="1"/>
  <c r="T1347" i="12"/>
  <c r="U1347" i="12" s="1"/>
  <c r="T1339" i="12"/>
  <c r="U1339" i="12" s="1"/>
  <c r="T1331" i="12"/>
  <c r="U1331" i="12" s="1"/>
  <c r="T1323" i="12"/>
  <c r="U1323" i="12" s="1"/>
  <c r="T1315" i="12"/>
  <c r="U1315" i="12" s="1"/>
  <c r="T1307" i="12"/>
  <c r="U1307" i="12" s="1"/>
  <c r="T1519" i="12"/>
  <c r="U1519" i="12" s="1"/>
  <c r="T1487" i="12"/>
  <c r="U1487" i="12" s="1"/>
  <c r="T1473" i="12"/>
  <c r="U1473" i="12" s="1"/>
  <c r="T1462" i="12"/>
  <c r="U1462" i="12" s="1"/>
  <c r="T1454" i="12"/>
  <c r="U1454" i="12" s="1"/>
  <c r="T1446" i="12"/>
  <c r="U1446" i="12" s="1"/>
  <c r="T1438" i="12"/>
  <c r="U1438" i="12" s="1"/>
  <c r="T1430" i="12"/>
  <c r="U1430" i="12" s="1"/>
  <c r="T1422" i="12"/>
  <c r="U1422" i="12" s="1"/>
  <c r="T1414" i="12"/>
  <c r="U1414" i="12" s="1"/>
  <c r="T1406" i="12"/>
  <c r="U1406" i="12" s="1"/>
  <c r="T1398" i="12"/>
  <c r="U1398" i="12" s="1"/>
  <c r="T1390" i="12"/>
  <c r="U1390" i="12" s="1"/>
  <c r="T1382" i="12"/>
  <c r="U1382" i="12" s="1"/>
  <c r="T1374" i="12"/>
  <c r="U1374" i="12" s="1"/>
  <c r="T1366" i="12"/>
  <c r="U1366" i="12" s="1"/>
  <c r="T1358" i="12"/>
  <c r="U1358" i="12" s="1"/>
  <c r="T1350" i="12"/>
  <c r="U1350" i="12" s="1"/>
  <c r="T1342" i="12"/>
  <c r="U1342" i="12" s="1"/>
  <c r="T1334" i="12"/>
  <c r="U1334" i="12" s="1"/>
  <c r="T1326" i="12"/>
  <c r="U1326" i="12" s="1"/>
  <c r="T1318" i="12"/>
  <c r="U1318" i="12" s="1"/>
  <c r="T1310" i="12"/>
  <c r="U1310" i="12" s="1"/>
  <c r="T1623" i="12"/>
  <c r="U1623" i="12" s="1"/>
  <c r="T1591" i="12"/>
  <c r="U1591" i="12" s="1"/>
  <c r="T1559" i="12"/>
  <c r="U1559" i="12" s="1"/>
  <c r="T1527" i="12"/>
  <c r="U1527" i="12" s="1"/>
  <c r="T1471" i="12"/>
  <c r="U1471" i="12" s="1"/>
  <c r="T1470" i="12"/>
  <c r="U1470" i="12" s="1"/>
  <c r="T1465" i="12"/>
  <c r="U1465" i="12" s="1"/>
  <c r="T1457" i="12"/>
  <c r="U1457" i="12" s="1"/>
  <c r="T1449" i="12"/>
  <c r="U1449" i="12" s="1"/>
  <c r="T1441" i="12"/>
  <c r="U1441" i="12" s="1"/>
  <c r="T1433" i="12"/>
  <c r="U1433" i="12" s="1"/>
  <c r="T1425" i="12"/>
  <c r="U1425" i="12" s="1"/>
  <c r="T1417" i="12"/>
  <c r="U1417" i="12" s="1"/>
  <c r="T1409" i="12"/>
  <c r="U1409" i="12" s="1"/>
  <c r="T1401" i="12"/>
  <c r="U1401" i="12" s="1"/>
  <c r="T1393" i="12"/>
  <c r="U1393" i="12" s="1"/>
  <c r="T1385" i="12"/>
  <c r="U1385" i="12" s="1"/>
  <c r="T1377" i="12"/>
  <c r="U1377" i="12" s="1"/>
  <c r="T1369" i="12"/>
  <c r="U1369" i="12" s="1"/>
  <c r="T1361" i="12"/>
  <c r="U1361" i="12" s="1"/>
  <c r="T1353" i="12"/>
  <c r="U1353" i="12" s="1"/>
  <c r="T1345" i="12"/>
  <c r="U1345" i="12" s="1"/>
  <c r="T1337" i="12"/>
  <c r="U1337" i="12" s="1"/>
  <c r="T1329" i="12"/>
  <c r="U1329" i="12" s="1"/>
  <c r="T1321" i="12"/>
  <c r="U1321" i="12" s="1"/>
  <c r="T1495" i="12"/>
  <c r="U1495" i="12" s="1"/>
  <c r="T1468" i="12"/>
  <c r="U1468" i="12" s="1"/>
  <c r="T1460" i="12"/>
  <c r="U1460" i="12" s="1"/>
  <c r="T1452" i="12"/>
  <c r="U1452" i="12" s="1"/>
  <c r="T1444" i="12"/>
  <c r="U1444" i="12" s="1"/>
  <c r="T1436" i="12"/>
  <c r="U1436" i="12" s="1"/>
  <c r="T1428" i="12"/>
  <c r="U1428" i="12" s="1"/>
  <c r="T1420" i="12"/>
  <c r="U1420" i="12" s="1"/>
  <c r="T1412" i="12"/>
  <c r="U1412" i="12" s="1"/>
  <c r="T1404" i="12"/>
  <c r="U1404" i="12" s="1"/>
  <c r="T1396" i="12"/>
  <c r="U1396" i="12" s="1"/>
  <c r="T1388" i="12"/>
  <c r="U1388" i="12" s="1"/>
  <c r="T1380" i="12"/>
  <c r="U1380" i="12" s="1"/>
  <c r="T1372" i="12"/>
  <c r="U1372" i="12" s="1"/>
  <c r="T1364" i="12"/>
  <c r="U1364" i="12" s="1"/>
  <c r="T1356" i="12"/>
  <c r="U1356" i="12" s="1"/>
  <c r="T1348" i="12"/>
  <c r="U1348" i="12" s="1"/>
  <c r="T1340" i="12"/>
  <c r="U1340" i="12" s="1"/>
  <c r="T1332" i="12"/>
  <c r="U1332" i="12" s="1"/>
  <c r="T1324" i="12"/>
  <c r="U1324" i="12" s="1"/>
  <c r="T1316" i="12"/>
  <c r="U1316" i="12" s="1"/>
  <c r="T1308" i="12"/>
  <c r="U1308" i="12" s="1"/>
  <c r="T1300" i="12"/>
  <c r="U1300" i="12" s="1"/>
  <c r="T1631" i="12"/>
  <c r="U1631" i="12" s="1"/>
  <c r="T1567" i="12"/>
  <c r="U1567" i="12" s="1"/>
  <c r="T1407" i="12"/>
  <c r="U1407" i="12" s="1"/>
  <c r="T1343" i="12"/>
  <c r="U1343" i="12" s="1"/>
  <c r="T1313" i="12"/>
  <c r="U1313" i="12" s="1"/>
  <c r="T1311" i="12"/>
  <c r="U1311" i="12" s="1"/>
  <c r="T1309" i="12"/>
  <c r="U1309" i="12" s="1"/>
  <c r="T1289" i="12"/>
  <c r="U1289" i="12" s="1"/>
  <c r="T1281" i="12"/>
  <c r="U1281" i="12" s="1"/>
  <c r="T1273" i="12"/>
  <c r="U1273" i="12" s="1"/>
  <c r="T1265" i="12"/>
  <c r="U1265" i="12" s="1"/>
  <c r="T1257" i="12"/>
  <c r="U1257" i="12" s="1"/>
  <c r="T1249" i="12"/>
  <c r="U1249" i="12" s="1"/>
  <c r="T1241" i="12"/>
  <c r="U1241" i="12" s="1"/>
  <c r="T1233" i="12"/>
  <c r="U1233" i="12" s="1"/>
  <c r="T1225" i="12"/>
  <c r="U1225" i="12" s="1"/>
  <c r="T1217" i="12"/>
  <c r="U1217" i="12" s="1"/>
  <c r="T1209" i="12"/>
  <c r="U1209" i="12" s="1"/>
  <c r="T1201" i="12"/>
  <c r="U1201" i="12" s="1"/>
  <c r="T1193" i="12"/>
  <c r="U1193" i="12" s="1"/>
  <c r="T1185" i="12"/>
  <c r="U1185" i="12" s="1"/>
  <c r="T1177" i="12"/>
  <c r="U1177" i="12" s="1"/>
  <c r="T1169" i="12"/>
  <c r="U1169" i="12" s="1"/>
  <c r="T1161" i="12"/>
  <c r="U1161" i="12" s="1"/>
  <c r="T1153" i="12"/>
  <c r="U1153" i="12" s="1"/>
  <c r="T1145" i="12"/>
  <c r="U1145" i="12" s="1"/>
  <c r="T1137" i="12"/>
  <c r="U1137" i="12" s="1"/>
  <c r="T1439" i="12"/>
  <c r="U1439" i="12" s="1"/>
  <c r="T1367" i="12"/>
  <c r="U1367" i="12" s="1"/>
  <c r="T1305" i="12"/>
  <c r="U1305" i="12" s="1"/>
  <c r="T1292" i="12"/>
  <c r="U1292" i="12" s="1"/>
  <c r="T1284" i="12"/>
  <c r="U1284" i="12" s="1"/>
  <c r="T1276" i="12"/>
  <c r="U1276" i="12" s="1"/>
  <c r="T1268" i="12"/>
  <c r="U1268" i="12" s="1"/>
  <c r="T1260" i="12"/>
  <c r="U1260" i="12" s="1"/>
  <c r="T1252" i="12"/>
  <c r="U1252" i="12" s="1"/>
  <c r="T1244" i="12"/>
  <c r="U1244" i="12" s="1"/>
  <c r="T1236" i="12"/>
  <c r="U1236" i="12" s="1"/>
  <c r="T1228" i="12"/>
  <c r="U1228" i="12" s="1"/>
  <c r="T1220" i="12"/>
  <c r="U1220" i="12" s="1"/>
  <c r="T1212" i="12"/>
  <c r="U1212" i="12" s="1"/>
  <c r="T1204" i="12"/>
  <c r="U1204" i="12" s="1"/>
  <c r="T1196" i="12"/>
  <c r="U1196" i="12" s="1"/>
  <c r="T1188" i="12"/>
  <c r="U1188" i="12" s="1"/>
  <c r="T1180" i="12"/>
  <c r="U1180" i="12" s="1"/>
  <c r="T1172" i="12"/>
  <c r="U1172" i="12" s="1"/>
  <c r="T1164" i="12"/>
  <c r="U1164" i="12" s="1"/>
  <c r="T1156" i="12"/>
  <c r="U1156" i="12" s="1"/>
  <c r="T1148" i="12"/>
  <c r="U1148" i="12" s="1"/>
  <c r="T1140" i="12"/>
  <c r="U1140" i="12" s="1"/>
  <c r="T1132" i="12"/>
  <c r="U1132" i="12" s="1"/>
  <c r="T1391" i="12"/>
  <c r="U1391" i="12" s="1"/>
  <c r="T1327" i="12"/>
  <c r="U1327" i="12" s="1"/>
  <c r="T1295" i="12"/>
  <c r="U1295" i="12" s="1"/>
  <c r="T1287" i="12"/>
  <c r="U1287" i="12" s="1"/>
  <c r="T1279" i="12"/>
  <c r="U1279" i="12" s="1"/>
  <c r="T1271" i="12"/>
  <c r="U1271" i="12" s="1"/>
  <c r="T1263" i="12"/>
  <c r="U1263" i="12" s="1"/>
  <c r="T1255" i="12"/>
  <c r="U1255" i="12" s="1"/>
  <c r="T1247" i="12"/>
  <c r="U1247" i="12" s="1"/>
  <c r="T1239" i="12"/>
  <c r="U1239" i="12" s="1"/>
  <c r="T1231" i="12"/>
  <c r="U1231" i="12" s="1"/>
  <c r="T1223" i="12"/>
  <c r="U1223" i="12" s="1"/>
  <c r="T1215" i="12"/>
  <c r="U1215" i="12" s="1"/>
  <c r="T1207" i="12"/>
  <c r="U1207" i="12" s="1"/>
  <c r="T1199" i="12"/>
  <c r="U1199" i="12" s="1"/>
  <c r="T1191" i="12"/>
  <c r="U1191" i="12" s="1"/>
  <c r="T1183" i="12"/>
  <c r="U1183" i="12" s="1"/>
  <c r="T1175" i="12"/>
  <c r="U1175" i="12" s="1"/>
  <c r="T1167" i="12"/>
  <c r="U1167" i="12" s="1"/>
  <c r="T1159" i="12"/>
  <c r="U1159" i="12" s="1"/>
  <c r="T1151" i="12"/>
  <c r="U1151" i="12" s="1"/>
  <c r="T1143" i="12"/>
  <c r="U1143" i="12" s="1"/>
  <c r="T1135" i="12"/>
  <c r="U1135" i="12" s="1"/>
  <c r="T1447" i="12"/>
  <c r="U1447" i="12" s="1"/>
  <c r="T1415" i="12"/>
  <c r="U1415" i="12" s="1"/>
  <c r="T1351" i="12"/>
  <c r="U1351" i="12" s="1"/>
  <c r="T1290" i="12"/>
  <c r="U1290" i="12" s="1"/>
  <c r="T1282" i="12"/>
  <c r="U1282" i="12" s="1"/>
  <c r="T1274" i="12"/>
  <c r="U1274" i="12" s="1"/>
  <c r="T1266" i="12"/>
  <c r="U1266" i="12" s="1"/>
  <c r="T1258" i="12"/>
  <c r="U1258" i="12" s="1"/>
  <c r="T1250" i="12"/>
  <c r="U1250" i="12" s="1"/>
  <c r="T1242" i="12"/>
  <c r="U1242" i="12" s="1"/>
  <c r="T1234" i="12"/>
  <c r="U1234" i="12" s="1"/>
  <c r="T1226" i="12"/>
  <c r="U1226" i="12" s="1"/>
  <c r="T1218" i="12"/>
  <c r="U1218" i="12" s="1"/>
  <c r="T1210" i="12"/>
  <c r="U1210" i="12" s="1"/>
  <c r="T1202" i="12"/>
  <c r="U1202" i="12" s="1"/>
  <c r="T1194" i="12"/>
  <c r="U1194" i="12" s="1"/>
  <c r="T1186" i="12"/>
  <c r="U1186" i="12" s="1"/>
  <c r="T1178" i="12"/>
  <c r="U1178" i="12" s="1"/>
  <c r="T1170" i="12"/>
  <c r="U1170" i="12" s="1"/>
  <c r="T1162" i="12"/>
  <c r="U1162" i="12" s="1"/>
  <c r="T1154" i="12"/>
  <c r="U1154" i="12" s="1"/>
  <c r="T1146" i="12"/>
  <c r="U1146" i="12" s="1"/>
  <c r="T1138" i="12"/>
  <c r="U1138" i="12" s="1"/>
  <c r="T1599" i="12"/>
  <c r="U1599" i="12" s="1"/>
  <c r="T1535" i="12"/>
  <c r="U1535" i="12" s="1"/>
  <c r="T1375" i="12"/>
  <c r="U1375" i="12" s="1"/>
  <c r="T1302" i="12"/>
  <c r="U1302" i="12" s="1"/>
  <c r="T1298" i="12"/>
  <c r="U1298" i="12" s="1"/>
  <c r="T1297" i="12"/>
  <c r="U1297" i="12" s="1"/>
  <c r="T1293" i="12"/>
  <c r="U1293" i="12" s="1"/>
  <c r="T1285" i="12"/>
  <c r="U1285" i="12" s="1"/>
  <c r="T1277" i="12"/>
  <c r="U1277" i="12" s="1"/>
  <c r="T1269" i="12"/>
  <c r="U1269" i="12" s="1"/>
  <c r="T1261" i="12"/>
  <c r="U1261" i="12" s="1"/>
  <c r="T1253" i="12"/>
  <c r="U1253" i="12" s="1"/>
  <c r="T1245" i="12"/>
  <c r="U1245" i="12" s="1"/>
  <c r="T1237" i="12"/>
  <c r="U1237" i="12" s="1"/>
  <c r="T1229" i="12"/>
  <c r="U1229" i="12" s="1"/>
  <c r="T1221" i="12"/>
  <c r="U1221" i="12" s="1"/>
  <c r="T1213" i="12"/>
  <c r="U1213" i="12" s="1"/>
  <c r="T1205" i="12"/>
  <c r="U1205" i="12" s="1"/>
  <c r="T1197" i="12"/>
  <c r="U1197" i="12" s="1"/>
  <c r="T1189" i="12"/>
  <c r="U1189" i="12" s="1"/>
  <c r="T1181" i="12"/>
  <c r="U1181" i="12" s="1"/>
  <c r="T1173" i="12"/>
  <c r="U1173" i="12" s="1"/>
  <c r="T1165" i="12"/>
  <c r="U1165" i="12" s="1"/>
  <c r="T1157" i="12"/>
  <c r="U1157" i="12" s="1"/>
  <c r="T1455" i="12"/>
  <c r="U1455" i="12" s="1"/>
  <c r="T1423" i="12"/>
  <c r="U1423" i="12" s="1"/>
  <c r="T1399" i="12"/>
  <c r="U1399" i="12" s="1"/>
  <c r="T1335" i="12"/>
  <c r="U1335" i="12" s="1"/>
  <c r="T1301" i="12"/>
  <c r="U1301" i="12" s="1"/>
  <c r="T1296" i="12"/>
  <c r="U1296" i="12" s="1"/>
  <c r="T1288" i="12"/>
  <c r="U1288" i="12" s="1"/>
  <c r="T1280" i="12"/>
  <c r="U1280" i="12" s="1"/>
  <c r="T1272" i="12"/>
  <c r="U1272" i="12" s="1"/>
  <c r="T1264" i="12"/>
  <c r="U1264" i="12" s="1"/>
  <c r="T1256" i="12"/>
  <c r="U1256" i="12" s="1"/>
  <c r="T1248" i="12"/>
  <c r="U1248" i="12" s="1"/>
  <c r="T1240" i="12"/>
  <c r="U1240" i="12" s="1"/>
  <c r="T1232" i="12"/>
  <c r="U1232" i="12" s="1"/>
  <c r="T1224" i="12"/>
  <c r="U1224" i="12" s="1"/>
  <c r="T1216" i="12"/>
  <c r="U1216" i="12" s="1"/>
  <c r="T1208" i="12"/>
  <c r="U1208" i="12" s="1"/>
  <c r="T1200" i="12"/>
  <c r="U1200" i="12" s="1"/>
  <c r="T1192" i="12"/>
  <c r="U1192" i="12" s="1"/>
  <c r="T1184" i="12"/>
  <c r="U1184" i="12" s="1"/>
  <c r="T1176" i="12"/>
  <c r="U1176" i="12" s="1"/>
  <c r="T1168" i="12"/>
  <c r="U1168" i="12" s="1"/>
  <c r="T1160" i="12"/>
  <c r="U1160" i="12" s="1"/>
  <c r="T1152" i="12"/>
  <c r="U1152" i="12" s="1"/>
  <c r="T1144" i="12"/>
  <c r="U1144" i="12" s="1"/>
  <c r="T1136" i="12"/>
  <c r="U1136" i="12" s="1"/>
  <c r="T1359" i="12"/>
  <c r="U1359" i="12" s="1"/>
  <c r="T1303" i="12"/>
  <c r="U1303" i="12" s="1"/>
  <c r="T1299" i="12"/>
  <c r="U1299" i="12" s="1"/>
  <c r="T1291" i="12"/>
  <c r="U1291" i="12" s="1"/>
  <c r="T1283" i="12"/>
  <c r="U1283" i="12" s="1"/>
  <c r="T1275" i="12"/>
  <c r="U1275" i="12" s="1"/>
  <c r="T1267" i="12"/>
  <c r="U1267" i="12" s="1"/>
  <c r="T1259" i="12"/>
  <c r="U1259" i="12" s="1"/>
  <c r="T1251" i="12"/>
  <c r="U1251" i="12" s="1"/>
  <c r="T1243" i="12"/>
  <c r="U1243" i="12" s="1"/>
  <c r="T1235" i="12"/>
  <c r="U1235" i="12" s="1"/>
  <c r="T1227" i="12"/>
  <c r="U1227" i="12" s="1"/>
  <c r="T1219" i="12"/>
  <c r="U1219" i="12" s="1"/>
  <c r="T1211" i="12"/>
  <c r="U1211" i="12" s="1"/>
  <c r="T1203" i="12"/>
  <c r="U1203" i="12" s="1"/>
  <c r="T1195" i="12"/>
  <c r="U1195" i="12" s="1"/>
  <c r="T1187" i="12"/>
  <c r="U1187" i="12" s="1"/>
  <c r="T1179" i="12"/>
  <c r="U1179" i="12" s="1"/>
  <c r="T1171" i="12"/>
  <c r="U1171" i="12" s="1"/>
  <c r="T1163" i="12"/>
  <c r="U1163" i="12" s="1"/>
  <c r="T1155" i="12"/>
  <c r="U1155" i="12" s="1"/>
  <c r="T1147" i="12"/>
  <c r="U1147" i="12" s="1"/>
  <c r="T1139" i="12"/>
  <c r="U1139" i="12" s="1"/>
  <c r="T1131" i="12"/>
  <c r="U1131" i="12" s="1"/>
  <c r="T1294" i="12"/>
  <c r="U1294" i="12" s="1"/>
  <c r="T1222" i="12"/>
  <c r="U1222" i="12" s="1"/>
  <c r="T1130" i="12"/>
  <c r="U1130" i="12" s="1"/>
  <c r="T1122" i="12"/>
  <c r="U1122" i="12" s="1"/>
  <c r="T1114" i="12"/>
  <c r="U1114" i="12" s="1"/>
  <c r="T1106" i="12"/>
  <c r="U1106" i="12" s="1"/>
  <c r="T1098" i="12"/>
  <c r="U1098" i="12" s="1"/>
  <c r="T1090" i="12"/>
  <c r="U1090" i="12" s="1"/>
  <c r="T1082" i="12"/>
  <c r="U1082" i="12" s="1"/>
  <c r="T1074" i="12"/>
  <c r="U1074" i="12" s="1"/>
  <c r="T1066" i="12"/>
  <c r="U1066" i="12" s="1"/>
  <c r="T1058" i="12"/>
  <c r="U1058" i="12" s="1"/>
  <c r="T1050" i="12"/>
  <c r="U1050" i="12" s="1"/>
  <c r="T1042" i="12"/>
  <c r="U1042" i="12" s="1"/>
  <c r="T1034" i="12"/>
  <c r="U1034" i="12" s="1"/>
  <c r="T1026" i="12"/>
  <c r="U1026" i="12" s="1"/>
  <c r="T1018" i="12"/>
  <c r="U1018" i="12" s="1"/>
  <c r="T1010" i="12"/>
  <c r="U1010" i="12" s="1"/>
  <c r="T1002" i="12"/>
  <c r="U1002" i="12" s="1"/>
  <c r="T994" i="12"/>
  <c r="U994" i="12" s="1"/>
  <c r="T986" i="12"/>
  <c r="U986" i="12" s="1"/>
  <c r="T978" i="12"/>
  <c r="U978" i="12" s="1"/>
  <c r="T970" i="12"/>
  <c r="U970" i="12" s="1"/>
  <c r="T962" i="12"/>
  <c r="U962" i="12" s="1"/>
  <c r="T1319" i="12"/>
  <c r="U1319" i="12" s="1"/>
  <c r="T1230" i="12"/>
  <c r="U1230" i="12" s="1"/>
  <c r="T1182" i="12"/>
  <c r="U1182" i="12" s="1"/>
  <c r="T1125" i="12"/>
  <c r="U1125" i="12" s="1"/>
  <c r="T1117" i="12"/>
  <c r="U1117" i="12" s="1"/>
  <c r="T1109" i="12"/>
  <c r="U1109" i="12" s="1"/>
  <c r="T1101" i="12"/>
  <c r="U1101" i="12" s="1"/>
  <c r="T1093" i="12"/>
  <c r="U1093" i="12" s="1"/>
  <c r="T1085" i="12"/>
  <c r="U1085" i="12" s="1"/>
  <c r="T1077" i="12"/>
  <c r="U1077" i="12" s="1"/>
  <c r="T1069" i="12"/>
  <c r="U1069" i="12" s="1"/>
  <c r="T1061" i="12"/>
  <c r="U1061" i="12" s="1"/>
  <c r="T1053" i="12"/>
  <c r="U1053" i="12" s="1"/>
  <c r="T1045" i="12"/>
  <c r="U1045" i="12" s="1"/>
  <c r="T1037" i="12"/>
  <c r="U1037" i="12" s="1"/>
  <c r="T1029" i="12"/>
  <c r="U1029" i="12" s="1"/>
  <c r="T1021" i="12"/>
  <c r="U1021" i="12" s="1"/>
  <c r="T1013" i="12"/>
  <c r="U1013" i="12" s="1"/>
  <c r="T1005" i="12"/>
  <c r="U1005" i="12" s="1"/>
  <c r="T997" i="12"/>
  <c r="U997" i="12" s="1"/>
  <c r="T989" i="12"/>
  <c r="U989" i="12" s="1"/>
  <c r="T981" i="12"/>
  <c r="U981" i="12" s="1"/>
  <c r="T973" i="12"/>
  <c r="U973" i="12" s="1"/>
  <c r="T1246" i="12"/>
  <c r="U1246" i="12" s="1"/>
  <c r="T1238" i="12"/>
  <c r="U1238" i="12" s="1"/>
  <c r="T1128" i="12"/>
  <c r="U1128" i="12" s="1"/>
  <c r="T1120" i="12"/>
  <c r="U1120" i="12" s="1"/>
  <c r="T1112" i="12"/>
  <c r="U1112" i="12" s="1"/>
  <c r="T1104" i="12"/>
  <c r="U1104" i="12" s="1"/>
  <c r="T1096" i="12"/>
  <c r="U1096" i="12" s="1"/>
  <c r="T1088" i="12"/>
  <c r="U1088" i="12" s="1"/>
  <c r="T1080" i="12"/>
  <c r="U1080" i="12" s="1"/>
  <c r="T1072" i="12"/>
  <c r="U1072" i="12" s="1"/>
  <c r="T1064" i="12"/>
  <c r="U1064" i="12" s="1"/>
  <c r="T1056" i="12"/>
  <c r="U1056" i="12" s="1"/>
  <c r="T1048" i="12"/>
  <c r="U1048" i="12" s="1"/>
  <c r="T1040" i="12"/>
  <c r="U1040" i="12" s="1"/>
  <c r="T1032" i="12"/>
  <c r="U1032" i="12" s="1"/>
  <c r="T1024" i="12"/>
  <c r="U1024" i="12" s="1"/>
  <c r="T1016" i="12"/>
  <c r="U1016" i="12" s="1"/>
  <c r="T1008" i="12"/>
  <c r="U1008" i="12" s="1"/>
  <c r="T1000" i="12"/>
  <c r="U1000" i="12" s="1"/>
  <c r="T992" i="12"/>
  <c r="U992" i="12" s="1"/>
  <c r="T984" i="12"/>
  <c r="U984" i="12" s="1"/>
  <c r="T976" i="12"/>
  <c r="U976" i="12" s="1"/>
  <c r="T968" i="12"/>
  <c r="U968" i="12" s="1"/>
  <c r="T1254" i="12"/>
  <c r="U1254" i="12" s="1"/>
  <c r="T1190" i="12"/>
  <c r="U1190" i="12" s="1"/>
  <c r="T1123" i="12"/>
  <c r="U1123" i="12" s="1"/>
  <c r="T1115" i="12"/>
  <c r="U1115" i="12" s="1"/>
  <c r="T1107" i="12"/>
  <c r="U1107" i="12" s="1"/>
  <c r="T1099" i="12"/>
  <c r="U1099" i="12" s="1"/>
  <c r="T1091" i="12"/>
  <c r="U1091" i="12" s="1"/>
  <c r="T1083" i="12"/>
  <c r="U1083" i="12" s="1"/>
  <c r="T1075" i="12"/>
  <c r="U1075" i="12" s="1"/>
  <c r="T1067" i="12"/>
  <c r="U1067" i="12" s="1"/>
  <c r="T1059" i="12"/>
  <c r="U1059" i="12" s="1"/>
  <c r="T1051" i="12"/>
  <c r="U1051" i="12" s="1"/>
  <c r="T1043" i="12"/>
  <c r="U1043" i="12" s="1"/>
  <c r="T1035" i="12"/>
  <c r="U1035" i="12" s="1"/>
  <c r="T1027" i="12"/>
  <c r="U1027" i="12" s="1"/>
  <c r="T1019" i="12"/>
  <c r="U1019" i="12" s="1"/>
  <c r="T1011" i="12"/>
  <c r="U1011" i="12" s="1"/>
  <c r="T1003" i="12"/>
  <c r="U1003" i="12" s="1"/>
  <c r="T995" i="12"/>
  <c r="U995" i="12" s="1"/>
  <c r="T987" i="12"/>
  <c r="U987" i="12" s="1"/>
  <c r="T979" i="12"/>
  <c r="U979" i="12" s="1"/>
  <c r="T971" i="12"/>
  <c r="U971" i="12" s="1"/>
  <c r="T963" i="12"/>
  <c r="U963" i="12" s="1"/>
  <c r="T1262" i="12"/>
  <c r="U1262" i="12" s="1"/>
  <c r="T1158" i="12"/>
  <c r="U1158" i="12" s="1"/>
  <c r="T1150" i="12"/>
  <c r="U1150" i="12" s="1"/>
  <c r="T1142" i="12"/>
  <c r="U1142" i="12" s="1"/>
  <c r="T1126" i="12"/>
  <c r="U1126" i="12" s="1"/>
  <c r="T1118" i="12"/>
  <c r="U1118" i="12" s="1"/>
  <c r="T1110" i="12"/>
  <c r="U1110" i="12" s="1"/>
  <c r="T1102" i="12"/>
  <c r="U1102" i="12" s="1"/>
  <c r="T1094" i="12"/>
  <c r="U1094" i="12" s="1"/>
  <c r="T1086" i="12"/>
  <c r="U1086" i="12" s="1"/>
  <c r="T1078" i="12"/>
  <c r="U1078" i="12" s="1"/>
  <c r="T1070" i="12"/>
  <c r="U1070" i="12" s="1"/>
  <c r="T1062" i="12"/>
  <c r="U1062" i="12" s="1"/>
  <c r="T1054" i="12"/>
  <c r="U1054" i="12" s="1"/>
  <c r="T1046" i="12"/>
  <c r="U1046" i="12" s="1"/>
  <c r="T1038" i="12"/>
  <c r="U1038" i="12" s="1"/>
  <c r="T1030" i="12"/>
  <c r="U1030" i="12" s="1"/>
  <c r="T1022" i="12"/>
  <c r="U1022" i="12" s="1"/>
  <c r="T1014" i="12"/>
  <c r="U1014" i="12" s="1"/>
  <c r="T1006" i="12"/>
  <c r="U1006" i="12" s="1"/>
  <c r="T998" i="12"/>
  <c r="U998" i="12" s="1"/>
  <c r="T990" i="12"/>
  <c r="U990" i="12" s="1"/>
  <c r="T1270" i="12"/>
  <c r="U1270" i="12" s="1"/>
  <c r="T1198" i="12"/>
  <c r="U1198" i="12" s="1"/>
  <c r="T1166" i="12"/>
  <c r="U1166" i="12" s="1"/>
  <c r="T1134" i="12"/>
  <c r="U1134" i="12" s="1"/>
  <c r="T1129" i="12"/>
  <c r="U1129" i="12" s="1"/>
  <c r="T1121" i="12"/>
  <c r="U1121" i="12" s="1"/>
  <c r="T1113" i="12"/>
  <c r="U1113" i="12" s="1"/>
  <c r="T1105" i="12"/>
  <c r="U1105" i="12" s="1"/>
  <c r="T1097" i="12"/>
  <c r="U1097" i="12" s="1"/>
  <c r="T1089" i="12"/>
  <c r="U1089" i="12" s="1"/>
  <c r="T1081" i="12"/>
  <c r="U1081" i="12" s="1"/>
  <c r="T1073" i="12"/>
  <c r="U1073" i="12" s="1"/>
  <c r="T1065" i="12"/>
  <c r="U1065" i="12" s="1"/>
  <c r="T1057" i="12"/>
  <c r="U1057" i="12" s="1"/>
  <c r="T1049" i="12"/>
  <c r="U1049" i="12" s="1"/>
  <c r="T1041" i="12"/>
  <c r="U1041" i="12" s="1"/>
  <c r="T1033" i="12"/>
  <c r="U1033" i="12" s="1"/>
  <c r="T1025" i="12"/>
  <c r="U1025" i="12" s="1"/>
  <c r="T1017" i="12"/>
  <c r="U1017" i="12" s="1"/>
  <c r="T1009" i="12"/>
  <c r="U1009" i="12" s="1"/>
  <c r="T1001" i="12"/>
  <c r="U1001" i="12" s="1"/>
  <c r="T993" i="12"/>
  <c r="U993" i="12" s="1"/>
  <c r="T985" i="12"/>
  <c r="U985" i="12" s="1"/>
  <c r="T977" i="12"/>
  <c r="U977" i="12" s="1"/>
  <c r="T1278" i="12"/>
  <c r="U1278" i="12" s="1"/>
  <c r="T1206" i="12"/>
  <c r="U1206" i="12" s="1"/>
  <c r="T1149" i="12"/>
  <c r="U1149" i="12" s="1"/>
  <c r="T1141" i="12"/>
  <c r="U1141" i="12" s="1"/>
  <c r="T1124" i="12"/>
  <c r="U1124" i="12" s="1"/>
  <c r="T1116" i="12"/>
  <c r="U1116" i="12" s="1"/>
  <c r="T1108" i="12"/>
  <c r="U1108" i="12" s="1"/>
  <c r="T1100" i="12"/>
  <c r="U1100" i="12" s="1"/>
  <c r="T1092" i="12"/>
  <c r="U1092" i="12" s="1"/>
  <c r="T1084" i="12"/>
  <c r="U1084" i="12" s="1"/>
  <c r="T1076" i="12"/>
  <c r="U1076" i="12" s="1"/>
  <c r="T1068" i="12"/>
  <c r="U1068" i="12" s="1"/>
  <c r="T1060" i="12"/>
  <c r="U1060" i="12" s="1"/>
  <c r="T1052" i="12"/>
  <c r="U1052" i="12" s="1"/>
  <c r="T1044" i="12"/>
  <c r="U1044" i="12" s="1"/>
  <c r="T1036" i="12"/>
  <c r="U1036" i="12" s="1"/>
  <c r="T1028" i="12"/>
  <c r="U1028" i="12" s="1"/>
  <c r="T1020" i="12"/>
  <c r="U1020" i="12" s="1"/>
  <c r="T1012" i="12"/>
  <c r="U1012" i="12" s="1"/>
  <c r="T1004" i="12"/>
  <c r="U1004" i="12" s="1"/>
  <c r="T996" i="12"/>
  <c r="U996" i="12" s="1"/>
  <c r="T988" i="12"/>
  <c r="U988" i="12" s="1"/>
  <c r="T980" i="12"/>
  <c r="U980" i="12" s="1"/>
  <c r="T972" i="12"/>
  <c r="U972" i="12" s="1"/>
  <c r="T964" i="12"/>
  <c r="U964" i="12" s="1"/>
  <c r="T1431" i="12"/>
  <c r="U1431" i="12" s="1"/>
  <c r="T1133" i="12"/>
  <c r="U1133" i="12" s="1"/>
  <c r="T956" i="12"/>
  <c r="U956" i="12" s="1"/>
  <c r="T948" i="12"/>
  <c r="U948" i="12" s="1"/>
  <c r="T940" i="12"/>
  <c r="U940" i="12" s="1"/>
  <c r="T932" i="12"/>
  <c r="U932" i="12" s="1"/>
  <c r="T924" i="12"/>
  <c r="U924" i="12" s="1"/>
  <c r="T916" i="12"/>
  <c r="U916" i="12" s="1"/>
  <c r="T908" i="12"/>
  <c r="U908" i="12" s="1"/>
  <c r="T900" i="12"/>
  <c r="U900" i="12" s="1"/>
  <c r="T892" i="12"/>
  <c r="U892" i="12" s="1"/>
  <c r="T884" i="12"/>
  <c r="U884" i="12" s="1"/>
  <c r="T876" i="12"/>
  <c r="U876" i="12" s="1"/>
  <c r="T868" i="12"/>
  <c r="U868" i="12" s="1"/>
  <c r="T860" i="12"/>
  <c r="U860" i="12" s="1"/>
  <c r="T852" i="12"/>
  <c r="U852" i="12" s="1"/>
  <c r="T844" i="12"/>
  <c r="U844" i="12" s="1"/>
  <c r="T836" i="12"/>
  <c r="U836" i="12" s="1"/>
  <c r="T828" i="12"/>
  <c r="U828" i="12" s="1"/>
  <c r="T820" i="12"/>
  <c r="U820" i="12" s="1"/>
  <c r="T812" i="12"/>
  <c r="U812" i="12" s="1"/>
  <c r="T804" i="12"/>
  <c r="U804" i="12" s="1"/>
  <c r="T796" i="12"/>
  <c r="U796" i="12" s="1"/>
  <c r="T1119" i="12"/>
  <c r="U1119" i="12" s="1"/>
  <c r="T1087" i="12"/>
  <c r="U1087" i="12" s="1"/>
  <c r="T1055" i="12"/>
  <c r="U1055" i="12" s="1"/>
  <c r="T1023" i="12"/>
  <c r="U1023" i="12" s="1"/>
  <c r="T991" i="12"/>
  <c r="U991" i="12" s="1"/>
  <c r="T969" i="12"/>
  <c r="U969" i="12" s="1"/>
  <c r="T959" i="12"/>
  <c r="U959" i="12" s="1"/>
  <c r="T951" i="12"/>
  <c r="U951" i="12" s="1"/>
  <c r="T943" i="12"/>
  <c r="U943" i="12" s="1"/>
  <c r="T935" i="12"/>
  <c r="U935" i="12" s="1"/>
  <c r="T927" i="12"/>
  <c r="U927" i="12" s="1"/>
  <c r="T919" i="12"/>
  <c r="U919" i="12" s="1"/>
  <c r="T911" i="12"/>
  <c r="U911" i="12" s="1"/>
  <c r="T903" i="12"/>
  <c r="U903" i="12" s="1"/>
  <c r="T895" i="12"/>
  <c r="U895" i="12" s="1"/>
  <c r="T887" i="12"/>
  <c r="U887" i="12" s="1"/>
  <c r="T879" i="12"/>
  <c r="U879" i="12" s="1"/>
  <c r="T871" i="12"/>
  <c r="U871" i="12" s="1"/>
  <c r="T863" i="12"/>
  <c r="U863" i="12" s="1"/>
  <c r="T855" i="12"/>
  <c r="U855" i="12" s="1"/>
  <c r="T847" i="12"/>
  <c r="U847" i="12" s="1"/>
  <c r="T839" i="12"/>
  <c r="U839" i="12" s="1"/>
  <c r="T831" i="12"/>
  <c r="U831" i="12" s="1"/>
  <c r="T823" i="12"/>
  <c r="U823" i="12" s="1"/>
  <c r="T815" i="12"/>
  <c r="U815" i="12" s="1"/>
  <c r="T807" i="12"/>
  <c r="U807" i="12" s="1"/>
  <c r="T799" i="12"/>
  <c r="U799" i="12" s="1"/>
  <c r="T791" i="12"/>
  <c r="U791" i="12" s="1"/>
  <c r="T1174" i="12"/>
  <c r="U1174" i="12" s="1"/>
  <c r="T983" i="12"/>
  <c r="U983" i="12" s="1"/>
  <c r="T975" i="12"/>
  <c r="U975" i="12" s="1"/>
  <c r="T954" i="12"/>
  <c r="U954" i="12" s="1"/>
  <c r="T946" i="12"/>
  <c r="U946" i="12" s="1"/>
  <c r="T938" i="12"/>
  <c r="U938" i="12" s="1"/>
  <c r="T930" i="12"/>
  <c r="U930" i="12" s="1"/>
  <c r="T922" i="12"/>
  <c r="U922" i="12" s="1"/>
  <c r="T914" i="12"/>
  <c r="U914" i="12" s="1"/>
  <c r="T906" i="12"/>
  <c r="U906" i="12" s="1"/>
  <c r="T898" i="12"/>
  <c r="U898" i="12" s="1"/>
  <c r="T890" i="12"/>
  <c r="U890" i="12" s="1"/>
  <c r="T882" i="12"/>
  <c r="U882" i="12" s="1"/>
  <c r="T874" i="12"/>
  <c r="U874" i="12" s="1"/>
  <c r="T866" i="12"/>
  <c r="U866" i="12" s="1"/>
  <c r="T858" i="12"/>
  <c r="U858" i="12" s="1"/>
  <c r="T850" i="12"/>
  <c r="U850" i="12" s="1"/>
  <c r="T842" i="12"/>
  <c r="U842" i="12" s="1"/>
  <c r="T834" i="12"/>
  <c r="U834" i="12" s="1"/>
  <c r="T826" i="12"/>
  <c r="U826" i="12" s="1"/>
  <c r="T818" i="12"/>
  <c r="U818" i="12" s="1"/>
  <c r="T810" i="12"/>
  <c r="U810" i="12" s="1"/>
  <c r="T802" i="12"/>
  <c r="U802" i="12" s="1"/>
  <c r="T794" i="12"/>
  <c r="U794" i="12" s="1"/>
  <c r="T1127" i="12"/>
  <c r="U1127" i="12" s="1"/>
  <c r="T1095" i="12"/>
  <c r="U1095" i="12" s="1"/>
  <c r="T1063" i="12"/>
  <c r="U1063" i="12" s="1"/>
  <c r="T1031" i="12"/>
  <c r="U1031" i="12" s="1"/>
  <c r="T999" i="12"/>
  <c r="U999" i="12" s="1"/>
  <c r="T982" i="12"/>
  <c r="U982" i="12" s="1"/>
  <c r="T974" i="12"/>
  <c r="U974" i="12" s="1"/>
  <c r="T957" i="12"/>
  <c r="U957" i="12" s="1"/>
  <c r="T949" i="12"/>
  <c r="U949" i="12" s="1"/>
  <c r="T941" i="12"/>
  <c r="U941" i="12" s="1"/>
  <c r="T933" i="12"/>
  <c r="U933" i="12" s="1"/>
  <c r="T925" i="12"/>
  <c r="U925" i="12" s="1"/>
  <c r="T917" i="12"/>
  <c r="U917" i="12" s="1"/>
  <c r="T909" i="12"/>
  <c r="U909" i="12" s="1"/>
  <c r="T901" i="12"/>
  <c r="U901" i="12" s="1"/>
  <c r="T893" i="12"/>
  <c r="U893" i="12" s="1"/>
  <c r="T885" i="12"/>
  <c r="U885" i="12" s="1"/>
  <c r="T877" i="12"/>
  <c r="U877" i="12" s="1"/>
  <c r="T869" i="12"/>
  <c r="U869" i="12" s="1"/>
  <c r="T861" i="12"/>
  <c r="U861" i="12" s="1"/>
  <c r="T853" i="12"/>
  <c r="U853" i="12" s="1"/>
  <c r="T845" i="12"/>
  <c r="U845" i="12" s="1"/>
  <c r="T837" i="12"/>
  <c r="U837" i="12" s="1"/>
  <c r="T829" i="12"/>
  <c r="U829" i="12" s="1"/>
  <c r="T821" i="12"/>
  <c r="U821" i="12" s="1"/>
  <c r="T813" i="12"/>
  <c r="U813" i="12" s="1"/>
  <c r="T805" i="12"/>
  <c r="U805" i="12" s="1"/>
  <c r="T797" i="12"/>
  <c r="U797" i="12" s="1"/>
  <c r="T789" i="12"/>
  <c r="U789" i="12" s="1"/>
  <c r="T1286" i="12"/>
  <c r="U1286" i="12" s="1"/>
  <c r="T966" i="12"/>
  <c r="U966" i="12" s="1"/>
  <c r="T960" i="12"/>
  <c r="U960" i="12" s="1"/>
  <c r="T952" i="12"/>
  <c r="U952" i="12" s="1"/>
  <c r="T944" i="12"/>
  <c r="U944" i="12" s="1"/>
  <c r="T936" i="12"/>
  <c r="U936" i="12" s="1"/>
  <c r="T928" i="12"/>
  <c r="U928" i="12" s="1"/>
  <c r="T920" i="12"/>
  <c r="U920" i="12" s="1"/>
  <c r="T912" i="12"/>
  <c r="U912" i="12" s="1"/>
  <c r="T904" i="12"/>
  <c r="U904" i="12" s="1"/>
  <c r="T896" i="12"/>
  <c r="U896" i="12" s="1"/>
  <c r="T888" i="12"/>
  <c r="U888" i="12" s="1"/>
  <c r="T880" i="12"/>
  <c r="U880" i="12" s="1"/>
  <c r="T872" i="12"/>
  <c r="U872" i="12" s="1"/>
  <c r="T864" i="12"/>
  <c r="U864" i="12" s="1"/>
  <c r="T856" i="12"/>
  <c r="U856" i="12" s="1"/>
  <c r="T848" i="12"/>
  <c r="U848" i="12" s="1"/>
  <c r="T840" i="12"/>
  <c r="U840" i="12" s="1"/>
  <c r="T832" i="12"/>
  <c r="U832" i="12" s="1"/>
  <c r="T824" i="12"/>
  <c r="U824" i="12" s="1"/>
  <c r="T816" i="12"/>
  <c r="U816" i="12" s="1"/>
  <c r="T1103" i="12"/>
  <c r="U1103" i="12" s="1"/>
  <c r="T1071" i="12"/>
  <c r="U1071" i="12" s="1"/>
  <c r="T1039" i="12"/>
  <c r="U1039" i="12" s="1"/>
  <c r="T1007" i="12"/>
  <c r="U1007" i="12" s="1"/>
  <c r="T965" i="12"/>
  <c r="U965" i="12" s="1"/>
  <c r="T955" i="12"/>
  <c r="U955" i="12" s="1"/>
  <c r="T947" i="12"/>
  <c r="U947" i="12" s="1"/>
  <c r="T939" i="12"/>
  <c r="U939" i="12" s="1"/>
  <c r="T931" i="12"/>
  <c r="U931" i="12" s="1"/>
  <c r="T923" i="12"/>
  <c r="U923" i="12" s="1"/>
  <c r="T915" i="12"/>
  <c r="U915" i="12" s="1"/>
  <c r="T907" i="12"/>
  <c r="U907" i="12" s="1"/>
  <c r="T899" i="12"/>
  <c r="U899" i="12" s="1"/>
  <c r="T891" i="12"/>
  <c r="U891" i="12" s="1"/>
  <c r="T883" i="12"/>
  <c r="U883" i="12" s="1"/>
  <c r="T875" i="12"/>
  <c r="U875" i="12" s="1"/>
  <c r="T867" i="12"/>
  <c r="U867" i="12" s="1"/>
  <c r="T859" i="12"/>
  <c r="U859" i="12" s="1"/>
  <c r="T851" i="12"/>
  <c r="U851" i="12" s="1"/>
  <c r="T843" i="12"/>
  <c r="U843" i="12" s="1"/>
  <c r="T835" i="12"/>
  <c r="U835" i="12" s="1"/>
  <c r="T827" i="12"/>
  <c r="U827" i="12" s="1"/>
  <c r="T819" i="12"/>
  <c r="U819" i="12" s="1"/>
  <c r="T811" i="12"/>
  <c r="U811" i="12" s="1"/>
  <c r="T803" i="12"/>
  <c r="U803" i="12" s="1"/>
  <c r="T795" i="12"/>
  <c r="U795" i="12" s="1"/>
  <c r="T1463" i="12"/>
  <c r="U1463" i="12" s="1"/>
  <c r="T1383" i="12"/>
  <c r="U1383" i="12" s="1"/>
  <c r="T967" i="12"/>
  <c r="U967" i="12" s="1"/>
  <c r="T961" i="12"/>
  <c r="U961" i="12" s="1"/>
  <c r="T958" i="12"/>
  <c r="U958" i="12" s="1"/>
  <c r="T950" i="12"/>
  <c r="U950" i="12" s="1"/>
  <c r="T942" i="12"/>
  <c r="U942" i="12" s="1"/>
  <c r="T934" i="12"/>
  <c r="U934" i="12" s="1"/>
  <c r="T926" i="12"/>
  <c r="U926" i="12" s="1"/>
  <c r="T918" i="12"/>
  <c r="U918" i="12" s="1"/>
  <c r="T910" i="12"/>
  <c r="U910" i="12" s="1"/>
  <c r="T902" i="12"/>
  <c r="U902" i="12" s="1"/>
  <c r="T894" i="12"/>
  <c r="U894" i="12" s="1"/>
  <c r="T886" i="12"/>
  <c r="U886" i="12" s="1"/>
  <c r="T878" i="12"/>
  <c r="U878" i="12" s="1"/>
  <c r="T870" i="12"/>
  <c r="U870" i="12" s="1"/>
  <c r="T862" i="12"/>
  <c r="U862" i="12" s="1"/>
  <c r="T854" i="12"/>
  <c r="U854" i="12" s="1"/>
  <c r="T846" i="12"/>
  <c r="U846" i="12" s="1"/>
  <c r="T838" i="12"/>
  <c r="U838" i="12" s="1"/>
  <c r="T830" i="12"/>
  <c r="U830" i="12" s="1"/>
  <c r="T822" i="12"/>
  <c r="U822" i="12" s="1"/>
  <c r="T814" i="12"/>
  <c r="U814" i="12" s="1"/>
  <c r="T806" i="12"/>
  <c r="U806" i="12" s="1"/>
  <c r="T798" i="12"/>
  <c r="U798" i="12" s="1"/>
  <c r="T790" i="12"/>
  <c r="U790" i="12" s="1"/>
  <c r="T921" i="12"/>
  <c r="U921" i="12" s="1"/>
  <c r="T857" i="12"/>
  <c r="U857" i="12" s="1"/>
  <c r="T808" i="12"/>
  <c r="U808" i="12" s="1"/>
  <c r="T793" i="12"/>
  <c r="U793" i="12" s="1"/>
  <c r="T785" i="12"/>
  <c r="U785" i="12" s="1"/>
  <c r="T777" i="12"/>
  <c r="U777" i="12" s="1"/>
  <c r="T769" i="12"/>
  <c r="U769" i="12" s="1"/>
  <c r="T761" i="12"/>
  <c r="U761" i="12" s="1"/>
  <c r="T753" i="12"/>
  <c r="U753" i="12" s="1"/>
  <c r="T745" i="12"/>
  <c r="U745" i="12" s="1"/>
  <c r="T737" i="12"/>
  <c r="U737" i="12" s="1"/>
  <c r="T729" i="12"/>
  <c r="U729" i="12" s="1"/>
  <c r="T721" i="12"/>
  <c r="U721" i="12" s="1"/>
  <c r="T713" i="12"/>
  <c r="U713" i="12" s="1"/>
  <c r="T705" i="12"/>
  <c r="U705" i="12" s="1"/>
  <c r="T697" i="12"/>
  <c r="U697" i="12" s="1"/>
  <c r="T689" i="12"/>
  <c r="U689" i="12" s="1"/>
  <c r="T681" i="12"/>
  <c r="U681" i="12" s="1"/>
  <c r="T673" i="12"/>
  <c r="U673" i="12" s="1"/>
  <c r="T665" i="12"/>
  <c r="U665" i="12" s="1"/>
  <c r="T657" i="12"/>
  <c r="U657" i="12" s="1"/>
  <c r="T649" i="12"/>
  <c r="U649" i="12" s="1"/>
  <c r="T641" i="12"/>
  <c r="U641" i="12" s="1"/>
  <c r="T633" i="12"/>
  <c r="U633" i="12" s="1"/>
  <c r="T625" i="12"/>
  <c r="U625" i="12" s="1"/>
  <c r="T617" i="12"/>
  <c r="U617" i="12" s="1"/>
  <c r="T609" i="12"/>
  <c r="U609" i="12" s="1"/>
  <c r="T929" i="12"/>
  <c r="U929" i="12" s="1"/>
  <c r="T865" i="12"/>
  <c r="U865" i="12" s="1"/>
  <c r="T800" i="12"/>
  <c r="U800" i="12" s="1"/>
  <c r="T788" i="12"/>
  <c r="U788" i="12" s="1"/>
  <c r="T780" i="12"/>
  <c r="U780" i="12" s="1"/>
  <c r="T772" i="12"/>
  <c r="U772" i="12" s="1"/>
  <c r="T764" i="12"/>
  <c r="U764" i="12" s="1"/>
  <c r="T756" i="12"/>
  <c r="U756" i="12" s="1"/>
  <c r="T748" i="12"/>
  <c r="U748" i="12" s="1"/>
  <c r="T740" i="12"/>
  <c r="U740" i="12" s="1"/>
  <c r="T732" i="12"/>
  <c r="U732" i="12" s="1"/>
  <c r="T724" i="12"/>
  <c r="U724" i="12" s="1"/>
  <c r="T716" i="12"/>
  <c r="U716" i="12" s="1"/>
  <c r="T708" i="12"/>
  <c r="U708" i="12" s="1"/>
  <c r="T700" i="12"/>
  <c r="U700" i="12" s="1"/>
  <c r="T692" i="12"/>
  <c r="U692" i="12" s="1"/>
  <c r="T684" i="12"/>
  <c r="U684" i="12" s="1"/>
  <c r="T676" i="12"/>
  <c r="U676" i="12" s="1"/>
  <c r="T668" i="12"/>
  <c r="U668" i="12" s="1"/>
  <c r="T660" i="12"/>
  <c r="U660" i="12" s="1"/>
  <c r="T652" i="12"/>
  <c r="U652" i="12" s="1"/>
  <c r="T644" i="12"/>
  <c r="U644" i="12" s="1"/>
  <c r="T636" i="12"/>
  <c r="U636" i="12" s="1"/>
  <c r="T628" i="12"/>
  <c r="U628" i="12" s="1"/>
  <c r="T620" i="12"/>
  <c r="U620" i="12" s="1"/>
  <c r="T612" i="12"/>
  <c r="U612" i="12" s="1"/>
  <c r="T1111" i="12"/>
  <c r="U1111" i="12" s="1"/>
  <c r="T937" i="12"/>
  <c r="U937" i="12" s="1"/>
  <c r="T873" i="12"/>
  <c r="U873" i="12" s="1"/>
  <c r="T783" i="12"/>
  <c r="U783" i="12" s="1"/>
  <c r="T775" i="12"/>
  <c r="U775" i="12" s="1"/>
  <c r="T767" i="12"/>
  <c r="U767" i="12" s="1"/>
  <c r="T759" i="12"/>
  <c r="U759" i="12" s="1"/>
  <c r="T751" i="12"/>
  <c r="U751" i="12" s="1"/>
  <c r="T743" i="12"/>
  <c r="U743" i="12" s="1"/>
  <c r="T735" i="12"/>
  <c r="U735" i="12" s="1"/>
  <c r="T727" i="12"/>
  <c r="U727" i="12" s="1"/>
  <c r="T719" i="12"/>
  <c r="U719" i="12" s="1"/>
  <c r="T711" i="12"/>
  <c r="U711" i="12" s="1"/>
  <c r="T703" i="12"/>
  <c r="U703" i="12" s="1"/>
  <c r="T695" i="12"/>
  <c r="U695" i="12" s="1"/>
  <c r="T687" i="12"/>
  <c r="U687" i="12" s="1"/>
  <c r="T679" i="12"/>
  <c r="U679" i="12" s="1"/>
  <c r="T671" i="12"/>
  <c r="U671" i="12" s="1"/>
  <c r="T663" i="12"/>
  <c r="U663" i="12" s="1"/>
  <c r="T655" i="12"/>
  <c r="U655" i="12" s="1"/>
  <c r="T647" i="12"/>
  <c r="U647" i="12" s="1"/>
  <c r="T639" i="12"/>
  <c r="U639" i="12" s="1"/>
  <c r="T631" i="12"/>
  <c r="U631" i="12" s="1"/>
  <c r="T623" i="12"/>
  <c r="U623" i="12" s="1"/>
  <c r="T615" i="12"/>
  <c r="U615" i="12" s="1"/>
  <c r="T607" i="12"/>
  <c r="U607" i="12" s="1"/>
  <c r="T1079" i="12"/>
  <c r="U1079" i="12" s="1"/>
  <c r="T945" i="12"/>
  <c r="U945" i="12" s="1"/>
  <c r="T881" i="12"/>
  <c r="U881" i="12" s="1"/>
  <c r="T817" i="12"/>
  <c r="U817" i="12" s="1"/>
  <c r="T786" i="12"/>
  <c r="U786" i="12" s="1"/>
  <c r="T778" i="12"/>
  <c r="U778" i="12" s="1"/>
  <c r="T770" i="12"/>
  <c r="U770" i="12" s="1"/>
  <c r="T762" i="12"/>
  <c r="U762" i="12" s="1"/>
  <c r="T754" i="12"/>
  <c r="U754" i="12" s="1"/>
  <c r="T746" i="12"/>
  <c r="U746" i="12" s="1"/>
  <c r="T738" i="12"/>
  <c r="U738" i="12" s="1"/>
  <c r="T730" i="12"/>
  <c r="U730" i="12" s="1"/>
  <c r="T722" i="12"/>
  <c r="U722" i="12" s="1"/>
  <c r="T714" i="12"/>
  <c r="U714" i="12" s="1"/>
  <c r="T706" i="12"/>
  <c r="U706" i="12" s="1"/>
  <c r="T698" i="12"/>
  <c r="U698" i="12" s="1"/>
  <c r="T690" i="12"/>
  <c r="U690" i="12" s="1"/>
  <c r="T682" i="12"/>
  <c r="U682" i="12" s="1"/>
  <c r="T674" i="12"/>
  <c r="U674" i="12" s="1"/>
  <c r="T666" i="12"/>
  <c r="U666" i="12" s="1"/>
  <c r="T658" i="12"/>
  <c r="U658" i="12" s="1"/>
  <c r="T650" i="12"/>
  <c r="U650" i="12" s="1"/>
  <c r="T642" i="12"/>
  <c r="U642" i="12" s="1"/>
  <c r="T634" i="12"/>
  <c r="U634" i="12" s="1"/>
  <c r="T626" i="12"/>
  <c r="U626" i="12" s="1"/>
  <c r="T618" i="12"/>
  <c r="U618" i="12" s="1"/>
  <c r="T610" i="12"/>
  <c r="U610" i="12" s="1"/>
  <c r="T1214" i="12"/>
  <c r="U1214" i="12" s="1"/>
  <c r="T1047" i="12"/>
  <c r="U1047" i="12" s="1"/>
  <c r="T953" i="12"/>
  <c r="U953" i="12" s="1"/>
  <c r="T889" i="12"/>
  <c r="U889" i="12" s="1"/>
  <c r="T825" i="12"/>
  <c r="U825" i="12" s="1"/>
  <c r="T792" i="12"/>
  <c r="U792" i="12" s="1"/>
  <c r="T781" i="12"/>
  <c r="U781" i="12" s="1"/>
  <c r="T773" i="12"/>
  <c r="U773" i="12" s="1"/>
  <c r="T765" i="12"/>
  <c r="U765" i="12" s="1"/>
  <c r="T757" i="12"/>
  <c r="U757" i="12" s="1"/>
  <c r="T749" i="12"/>
  <c r="U749" i="12" s="1"/>
  <c r="T741" i="12"/>
  <c r="U741" i="12" s="1"/>
  <c r="T733" i="12"/>
  <c r="U733" i="12" s="1"/>
  <c r="T725" i="12"/>
  <c r="U725" i="12" s="1"/>
  <c r="T717" i="12"/>
  <c r="U717" i="12" s="1"/>
  <c r="T709" i="12"/>
  <c r="U709" i="12" s="1"/>
  <c r="T701" i="12"/>
  <c r="U701" i="12" s="1"/>
  <c r="T693" i="12"/>
  <c r="U693" i="12" s="1"/>
  <c r="T685" i="12"/>
  <c r="U685" i="12" s="1"/>
  <c r="T677" i="12"/>
  <c r="U677" i="12" s="1"/>
  <c r="T669" i="12"/>
  <c r="U669" i="12" s="1"/>
  <c r="T661" i="12"/>
  <c r="U661" i="12" s="1"/>
  <c r="T653" i="12"/>
  <c r="U653" i="12" s="1"/>
  <c r="T645" i="12"/>
  <c r="U645" i="12" s="1"/>
  <c r="T637" i="12"/>
  <c r="U637" i="12" s="1"/>
  <c r="T629" i="12"/>
  <c r="U629" i="12" s="1"/>
  <c r="T1015" i="12"/>
  <c r="U1015" i="12" s="1"/>
  <c r="T897" i="12"/>
  <c r="U897" i="12" s="1"/>
  <c r="T833" i="12"/>
  <c r="U833" i="12" s="1"/>
  <c r="T784" i="12"/>
  <c r="U784" i="12" s="1"/>
  <c r="T776" i="12"/>
  <c r="U776" i="12" s="1"/>
  <c r="T768" i="12"/>
  <c r="U768" i="12" s="1"/>
  <c r="T760" i="12"/>
  <c r="U760" i="12" s="1"/>
  <c r="T752" i="12"/>
  <c r="U752" i="12" s="1"/>
  <c r="T744" i="12"/>
  <c r="U744" i="12" s="1"/>
  <c r="T736" i="12"/>
  <c r="U736" i="12" s="1"/>
  <c r="T728" i="12"/>
  <c r="U728" i="12" s="1"/>
  <c r="T720" i="12"/>
  <c r="U720" i="12" s="1"/>
  <c r="T712" i="12"/>
  <c r="U712" i="12" s="1"/>
  <c r="T704" i="12"/>
  <c r="U704" i="12" s="1"/>
  <c r="T696" i="12"/>
  <c r="U696" i="12" s="1"/>
  <c r="T688" i="12"/>
  <c r="U688" i="12" s="1"/>
  <c r="T680" i="12"/>
  <c r="U680" i="12" s="1"/>
  <c r="T672" i="12"/>
  <c r="U672" i="12" s="1"/>
  <c r="T664" i="12"/>
  <c r="U664" i="12" s="1"/>
  <c r="T656" i="12"/>
  <c r="U656" i="12" s="1"/>
  <c r="T648" i="12"/>
  <c r="U648" i="12" s="1"/>
  <c r="T640" i="12"/>
  <c r="U640" i="12" s="1"/>
  <c r="T632" i="12"/>
  <c r="U632" i="12" s="1"/>
  <c r="T624" i="12"/>
  <c r="U624" i="12" s="1"/>
  <c r="T616" i="12"/>
  <c r="U616" i="12" s="1"/>
  <c r="T905" i="12"/>
  <c r="U905" i="12" s="1"/>
  <c r="T841" i="12"/>
  <c r="U841" i="12" s="1"/>
  <c r="T809" i="12"/>
  <c r="U809" i="12" s="1"/>
  <c r="T787" i="12"/>
  <c r="U787" i="12" s="1"/>
  <c r="T779" i="12"/>
  <c r="U779" i="12" s="1"/>
  <c r="T771" i="12"/>
  <c r="U771" i="12" s="1"/>
  <c r="T763" i="12"/>
  <c r="U763" i="12" s="1"/>
  <c r="T755" i="12"/>
  <c r="U755" i="12" s="1"/>
  <c r="T747" i="12"/>
  <c r="U747" i="12" s="1"/>
  <c r="T739" i="12"/>
  <c r="U739" i="12" s="1"/>
  <c r="T731" i="12"/>
  <c r="U731" i="12" s="1"/>
  <c r="T723" i="12"/>
  <c r="U723" i="12" s="1"/>
  <c r="T715" i="12"/>
  <c r="U715" i="12" s="1"/>
  <c r="T707" i="12"/>
  <c r="U707" i="12" s="1"/>
  <c r="T699" i="12"/>
  <c r="U699" i="12" s="1"/>
  <c r="T691" i="12"/>
  <c r="U691" i="12" s="1"/>
  <c r="T683" i="12"/>
  <c r="U683" i="12" s="1"/>
  <c r="T675" i="12"/>
  <c r="U675" i="12" s="1"/>
  <c r="T667" i="12"/>
  <c r="U667" i="12" s="1"/>
  <c r="T659" i="12"/>
  <c r="U659" i="12" s="1"/>
  <c r="T651" i="12"/>
  <c r="U651" i="12" s="1"/>
  <c r="T643" i="12"/>
  <c r="U643" i="12" s="1"/>
  <c r="T635" i="12"/>
  <c r="U635" i="12" s="1"/>
  <c r="T627" i="12"/>
  <c r="U627" i="12" s="1"/>
  <c r="T619" i="12"/>
  <c r="U619" i="12" s="1"/>
  <c r="T611" i="12"/>
  <c r="U611" i="12" s="1"/>
  <c r="T603" i="12"/>
  <c r="U603" i="12" s="1"/>
  <c r="T782" i="12"/>
  <c r="U782" i="12" s="1"/>
  <c r="T718" i="12"/>
  <c r="U718" i="12" s="1"/>
  <c r="T662" i="12"/>
  <c r="U662" i="12" s="1"/>
  <c r="T630" i="12"/>
  <c r="U630" i="12" s="1"/>
  <c r="T604" i="12"/>
  <c r="U604" i="12" s="1"/>
  <c r="T593" i="12"/>
  <c r="U593" i="12" s="1"/>
  <c r="T585" i="12"/>
  <c r="U585" i="12" s="1"/>
  <c r="T577" i="12"/>
  <c r="U577" i="12" s="1"/>
  <c r="T569" i="12"/>
  <c r="U569" i="12" s="1"/>
  <c r="T561" i="12"/>
  <c r="U561" i="12" s="1"/>
  <c r="T553" i="12"/>
  <c r="U553" i="12" s="1"/>
  <c r="T545" i="12"/>
  <c r="U545" i="12" s="1"/>
  <c r="T537" i="12"/>
  <c r="U537" i="12" s="1"/>
  <c r="T529" i="12"/>
  <c r="U529" i="12" s="1"/>
  <c r="T521" i="12"/>
  <c r="U521" i="12" s="1"/>
  <c r="T513" i="12"/>
  <c r="U513" i="12" s="1"/>
  <c r="T505" i="12"/>
  <c r="U505" i="12" s="1"/>
  <c r="T497" i="12"/>
  <c r="U497" i="12" s="1"/>
  <c r="T489" i="12"/>
  <c r="U489" i="12" s="1"/>
  <c r="T481" i="12"/>
  <c r="U481" i="12" s="1"/>
  <c r="T473" i="12"/>
  <c r="U473" i="12" s="1"/>
  <c r="T465" i="12"/>
  <c r="U465" i="12" s="1"/>
  <c r="T457" i="12"/>
  <c r="U457" i="12" s="1"/>
  <c r="T449" i="12"/>
  <c r="U449" i="12" s="1"/>
  <c r="T441" i="12"/>
  <c r="U441" i="12" s="1"/>
  <c r="T433" i="12"/>
  <c r="U433" i="12" s="1"/>
  <c r="T425" i="12"/>
  <c r="U425" i="12" s="1"/>
  <c r="T417" i="12"/>
  <c r="U417" i="12" s="1"/>
  <c r="T409" i="12"/>
  <c r="U409" i="12" s="1"/>
  <c r="T401" i="12"/>
  <c r="U401" i="12" s="1"/>
  <c r="T726" i="12"/>
  <c r="U726" i="12" s="1"/>
  <c r="T601" i="12"/>
  <c r="U601" i="12" s="1"/>
  <c r="T600" i="12"/>
  <c r="U600" i="12" s="1"/>
  <c r="T596" i="12"/>
  <c r="U596" i="12" s="1"/>
  <c r="T588" i="12"/>
  <c r="U588" i="12" s="1"/>
  <c r="T580" i="12"/>
  <c r="U580" i="12" s="1"/>
  <c r="T572" i="12"/>
  <c r="U572" i="12" s="1"/>
  <c r="T564" i="12"/>
  <c r="U564" i="12" s="1"/>
  <c r="T556" i="12"/>
  <c r="U556" i="12" s="1"/>
  <c r="T548" i="12"/>
  <c r="U548" i="12" s="1"/>
  <c r="T540" i="12"/>
  <c r="U540" i="12" s="1"/>
  <c r="T532" i="12"/>
  <c r="U532" i="12" s="1"/>
  <c r="T524" i="12"/>
  <c r="U524" i="12" s="1"/>
  <c r="T516" i="12"/>
  <c r="U516" i="12" s="1"/>
  <c r="T508" i="12"/>
  <c r="U508" i="12" s="1"/>
  <c r="T500" i="12"/>
  <c r="U500" i="12" s="1"/>
  <c r="T492" i="12"/>
  <c r="U492" i="12" s="1"/>
  <c r="T484" i="12"/>
  <c r="U484" i="12" s="1"/>
  <c r="T476" i="12"/>
  <c r="U476" i="12" s="1"/>
  <c r="T468" i="12"/>
  <c r="U468" i="12" s="1"/>
  <c r="T460" i="12"/>
  <c r="U460" i="12" s="1"/>
  <c r="T452" i="12"/>
  <c r="U452" i="12" s="1"/>
  <c r="T444" i="12"/>
  <c r="U444" i="12" s="1"/>
  <c r="T436" i="12"/>
  <c r="U436" i="12" s="1"/>
  <c r="T428" i="12"/>
  <c r="U428" i="12" s="1"/>
  <c r="T420" i="12"/>
  <c r="U420" i="12" s="1"/>
  <c r="T412" i="12"/>
  <c r="U412" i="12" s="1"/>
  <c r="T734" i="12"/>
  <c r="U734" i="12" s="1"/>
  <c r="T670" i="12"/>
  <c r="U670" i="12" s="1"/>
  <c r="T638" i="12"/>
  <c r="U638" i="12" s="1"/>
  <c r="T622" i="12"/>
  <c r="U622" i="12" s="1"/>
  <c r="T614" i="12"/>
  <c r="U614" i="12" s="1"/>
  <c r="T605" i="12"/>
  <c r="U605" i="12" s="1"/>
  <c r="T599" i="12"/>
  <c r="U599" i="12" s="1"/>
  <c r="T591" i="12"/>
  <c r="U591" i="12" s="1"/>
  <c r="T583" i="12"/>
  <c r="U583" i="12" s="1"/>
  <c r="T575" i="12"/>
  <c r="U575" i="12" s="1"/>
  <c r="T567" i="12"/>
  <c r="U567" i="12" s="1"/>
  <c r="T559" i="12"/>
  <c r="U559" i="12" s="1"/>
  <c r="T551" i="12"/>
  <c r="U551" i="12" s="1"/>
  <c r="T543" i="12"/>
  <c r="U543" i="12" s="1"/>
  <c r="T535" i="12"/>
  <c r="U535" i="12" s="1"/>
  <c r="T527" i="12"/>
  <c r="U527" i="12" s="1"/>
  <c r="T519" i="12"/>
  <c r="U519" i="12" s="1"/>
  <c r="T511" i="12"/>
  <c r="U511" i="12" s="1"/>
  <c r="T503" i="12"/>
  <c r="U503" i="12" s="1"/>
  <c r="T495" i="12"/>
  <c r="U495" i="12" s="1"/>
  <c r="T487" i="12"/>
  <c r="U487" i="12" s="1"/>
  <c r="T479" i="12"/>
  <c r="U479" i="12" s="1"/>
  <c r="T471" i="12"/>
  <c r="U471" i="12" s="1"/>
  <c r="T463" i="12"/>
  <c r="U463" i="12" s="1"/>
  <c r="T455" i="12"/>
  <c r="U455" i="12" s="1"/>
  <c r="T447" i="12"/>
  <c r="U447" i="12" s="1"/>
  <c r="T439" i="12"/>
  <c r="U439" i="12" s="1"/>
  <c r="T431" i="12"/>
  <c r="U431" i="12" s="1"/>
  <c r="T423" i="12"/>
  <c r="U423" i="12" s="1"/>
  <c r="T415" i="12"/>
  <c r="U415" i="12" s="1"/>
  <c r="T407" i="12"/>
  <c r="U407" i="12" s="1"/>
  <c r="T742" i="12"/>
  <c r="U742" i="12" s="1"/>
  <c r="T678" i="12"/>
  <c r="U678" i="12" s="1"/>
  <c r="T621" i="12"/>
  <c r="U621" i="12" s="1"/>
  <c r="T613" i="12"/>
  <c r="U613" i="12" s="1"/>
  <c r="T602" i="12"/>
  <c r="U602" i="12" s="1"/>
  <c r="T594" i="12"/>
  <c r="U594" i="12" s="1"/>
  <c r="T586" i="12"/>
  <c r="U586" i="12" s="1"/>
  <c r="T578" i="12"/>
  <c r="U578" i="12" s="1"/>
  <c r="T570" i="12"/>
  <c r="U570" i="12" s="1"/>
  <c r="T562" i="12"/>
  <c r="U562" i="12" s="1"/>
  <c r="T554" i="12"/>
  <c r="U554" i="12" s="1"/>
  <c r="T546" i="12"/>
  <c r="U546" i="12" s="1"/>
  <c r="T538" i="12"/>
  <c r="U538" i="12" s="1"/>
  <c r="T530" i="12"/>
  <c r="U530" i="12" s="1"/>
  <c r="T522" i="12"/>
  <c r="U522" i="12" s="1"/>
  <c r="T514" i="12"/>
  <c r="U514" i="12" s="1"/>
  <c r="T506" i="12"/>
  <c r="U506" i="12" s="1"/>
  <c r="T498" i="12"/>
  <c r="U498" i="12" s="1"/>
  <c r="T490" i="12"/>
  <c r="U490" i="12" s="1"/>
  <c r="T482" i="12"/>
  <c r="U482" i="12" s="1"/>
  <c r="T474" i="12"/>
  <c r="U474" i="12" s="1"/>
  <c r="T466" i="12"/>
  <c r="U466" i="12" s="1"/>
  <c r="T458" i="12"/>
  <c r="U458" i="12" s="1"/>
  <c r="T450" i="12"/>
  <c r="U450" i="12" s="1"/>
  <c r="T442" i="12"/>
  <c r="U442" i="12" s="1"/>
  <c r="T434" i="12"/>
  <c r="U434" i="12" s="1"/>
  <c r="T426" i="12"/>
  <c r="U426" i="12" s="1"/>
  <c r="T418" i="12"/>
  <c r="U418" i="12" s="1"/>
  <c r="T410" i="12"/>
  <c r="U410" i="12" s="1"/>
  <c r="T402" i="12"/>
  <c r="U402" i="12" s="1"/>
  <c r="T801" i="12"/>
  <c r="U801" i="12" s="1"/>
  <c r="T750" i="12"/>
  <c r="U750" i="12" s="1"/>
  <c r="T686" i="12"/>
  <c r="U686" i="12" s="1"/>
  <c r="T646" i="12"/>
  <c r="U646" i="12" s="1"/>
  <c r="T606" i="12"/>
  <c r="U606" i="12" s="1"/>
  <c r="T597" i="12"/>
  <c r="U597" i="12" s="1"/>
  <c r="T589" i="12"/>
  <c r="U589" i="12" s="1"/>
  <c r="T581" i="12"/>
  <c r="U581" i="12" s="1"/>
  <c r="T573" i="12"/>
  <c r="U573" i="12" s="1"/>
  <c r="T565" i="12"/>
  <c r="U565" i="12" s="1"/>
  <c r="T557" i="12"/>
  <c r="U557" i="12" s="1"/>
  <c r="T549" i="12"/>
  <c r="U549" i="12" s="1"/>
  <c r="T541" i="12"/>
  <c r="U541" i="12" s="1"/>
  <c r="T533" i="12"/>
  <c r="U533" i="12" s="1"/>
  <c r="T525" i="12"/>
  <c r="U525" i="12" s="1"/>
  <c r="T517" i="12"/>
  <c r="U517" i="12" s="1"/>
  <c r="T509" i="12"/>
  <c r="U509" i="12" s="1"/>
  <c r="T501" i="12"/>
  <c r="U501" i="12" s="1"/>
  <c r="T493" i="12"/>
  <c r="U493" i="12" s="1"/>
  <c r="T485" i="12"/>
  <c r="U485" i="12" s="1"/>
  <c r="T477" i="12"/>
  <c r="U477" i="12" s="1"/>
  <c r="T469" i="12"/>
  <c r="U469" i="12" s="1"/>
  <c r="T461" i="12"/>
  <c r="U461" i="12" s="1"/>
  <c r="T453" i="12"/>
  <c r="U453" i="12" s="1"/>
  <c r="T445" i="12"/>
  <c r="U445" i="12" s="1"/>
  <c r="T437" i="12"/>
  <c r="U437" i="12" s="1"/>
  <c r="T913" i="12"/>
  <c r="U913" i="12" s="1"/>
  <c r="T758" i="12"/>
  <c r="U758" i="12" s="1"/>
  <c r="T694" i="12"/>
  <c r="U694" i="12" s="1"/>
  <c r="T592" i="12"/>
  <c r="U592" i="12" s="1"/>
  <c r="T584" i="12"/>
  <c r="U584" i="12" s="1"/>
  <c r="T576" i="12"/>
  <c r="U576" i="12" s="1"/>
  <c r="T568" i="12"/>
  <c r="U568" i="12" s="1"/>
  <c r="T560" i="12"/>
  <c r="U560" i="12" s="1"/>
  <c r="T552" i="12"/>
  <c r="U552" i="12" s="1"/>
  <c r="T544" i="12"/>
  <c r="U544" i="12" s="1"/>
  <c r="T536" i="12"/>
  <c r="U536" i="12" s="1"/>
  <c r="T528" i="12"/>
  <c r="U528" i="12" s="1"/>
  <c r="T520" i="12"/>
  <c r="U520" i="12" s="1"/>
  <c r="T512" i="12"/>
  <c r="U512" i="12" s="1"/>
  <c r="T504" i="12"/>
  <c r="U504" i="12" s="1"/>
  <c r="T496" i="12"/>
  <c r="U496" i="12" s="1"/>
  <c r="T488" i="12"/>
  <c r="U488" i="12" s="1"/>
  <c r="T480" i="12"/>
  <c r="U480" i="12" s="1"/>
  <c r="T472" i="12"/>
  <c r="U472" i="12" s="1"/>
  <c r="T464" i="12"/>
  <c r="U464" i="12" s="1"/>
  <c r="T456" i="12"/>
  <c r="U456" i="12" s="1"/>
  <c r="T448" i="12"/>
  <c r="U448" i="12" s="1"/>
  <c r="T440" i="12"/>
  <c r="U440" i="12" s="1"/>
  <c r="T432" i="12"/>
  <c r="U432" i="12" s="1"/>
  <c r="T424" i="12"/>
  <c r="U424" i="12" s="1"/>
  <c r="T416" i="12"/>
  <c r="U416" i="12" s="1"/>
  <c r="T766" i="12"/>
  <c r="U766" i="12" s="1"/>
  <c r="T702" i="12"/>
  <c r="U702" i="12" s="1"/>
  <c r="T654" i="12"/>
  <c r="U654" i="12" s="1"/>
  <c r="T595" i="12"/>
  <c r="U595" i="12" s="1"/>
  <c r="T587" i="12"/>
  <c r="U587" i="12" s="1"/>
  <c r="T579" i="12"/>
  <c r="U579" i="12" s="1"/>
  <c r="T571" i="12"/>
  <c r="U571" i="12" s="1"/>
  <c r="T563" i="12"/>
  <c r="U563" i="12" s="1"/>
  <c r="T555" i="12"/>
  <c r="U555" i="12" s="1"/>
  <c r="T547" i="12"/>
  <c r="U547" i="12" s="1"/>
  <c r="T539" i="12"/>
  <c r="U539" i="12" s="1"/>
  <c r="T531" i="12"/>
  <c r="U531" i="12" s="1"/>
  <c r="T523" i="12"/>
  <c r="U523" i="12" s="1"/>
  <c r="T515" i="12"/>
  <c r="U515" i="12" s="1"/>
  <c r="T507" i="12"/>
  <c r="U507" i="12" s="1"/>
  <c r="T499" i="12"/>
  <c r="U499" i="12" s="1"/>
  <c r="T491" i="12"/>
  <c r="U491" i="12" s="1"/>
  <c r="T483" i="12"/>
  <c r="U483" i="12" s="1"/>
  <c r="T475" i="12"/>
  <c r="U475" i="12" s="1"/>
  <c r="T467" i="12"/>
  <c r="U467" i="12" s="1"/>
  <c r="T459" i="12"/>
  <c r="U459" i="12" s="1"/>
  <c r="T451" i="12"/>
  <c r="U451" i="12" s="1"/>
  <c r="T443" i="12"/>
  <c r="U443" i="12" s="1"/>
  <c r="T435" i="12"/>
  <c r="U435" i="12" s="1"/>
  <c r="T427" i="12"/>
  <c r="U427" i="12" s="1"/>
  <c r="T419" i="12"/>
  <c r="U419" i="12" s="1"/>
  <c r="T411" i="12"/>
  <c r="U411" i="12" s="1"/>
  <c r="T403" i="12"/>
  <c r="U403" i="12" s="1"/>
  <c r="T582" i="12"/>
  <c r="U582" i="12" s="1"/>
  <c r="T550" i="12"/>
  <c r="U550" i="12" s="1"/>
  <c r="T518" i="12"/>
  <c r="U518" i="12" s="1"/>
  <c r="T486" i="12"/>
  <c r="U486" i="12" s="1"/>
  <c r="T454" i="12"/>
  <c r="U454" i="12" s="1"/>
  <c r="T429" i="12"/>
  <c r="U429" i="12" s="1"/>
  <c r="T422" i="12"/>
  <c r="U422" i="12" s="1"/>
  <c r="T406" i="12"/>
  <c r="U406" i="12" s="1"/>
  <c r="T400" i="12"/>
  <c r="U400" i="12" s="1"/>
  <c r="T397" i="12"/>
  <c r="U397" i="12" s="1"/>
  <c r="T389" i="12"/>
  <c r="U389" i="12" s="1"/>
  <c r="T381" i="12"/>
  <c r="U381" i="12" s="1"/>
  <c r="T373" i="12"/>
  <c r="U373" i="12" s="1"/>
  <c r="T365" i="12"/>
  <c r="U365" i="12" s="1"/>
  <c r="T357" i="12"/>
  <c r="U357" i="12" s="1"/>
  <c r="T349" i="12"/>
  <c r="U349" i="12" s="1"/>
  <c r="T341" i="12"/>
  <c r="U341" i="12" s="1"/>
  <c r="T333" i="12"/>
  <c r="U333" i="12" s="1"/>
  <c r="T325" i="12"/>
  <c r="U325" i="12" s="1"/>
  <c r="T317" i="12"/>
  <c r="U317" i="12" s="1"/>
  <c r="T309" i="12"/>
  <c r="U309" i="12" s="1"/>
  <c r="T301" i="12"/>
  <c r="U301" i="12" s="1"/>
  <c r="T293" i="12"/>
  <c r="U293" i="12" s="1"/>
  <c r="T285" i="12"/>
  <c r="U285" i="12" s="1"/>
  <c r="T277" i="12"/>
  <c r="U277" i="12" s="1"/>
  <c r="T269" i="12"/>
  <c r="U269" i="12" s="1"/>
  <c r="T261" i="12"/>
  <c r="U261" i="12" s="1"/>
  <c r="T253" i="12"/>
  <c r="U253" i="12" s="1"/>
  <c r="T245" i="12"/>
  <c r="U245" i="12" s="1"/>
  <c r="T237" i="12"/>
  <c r="U237" i="12" s="1"/>
  <c r="T229" i="12"/>
  <c r="U229" i="12" s="1"/>
  <c r="T221" i="12"/>
  <c r="U221" i="12" s="1"/>
  <c r="T213" i="12"/>
  <c r="U213" i="12" s="1"/>
  <c r="T205" i="12"/>
  <c r="U205" i="12" s="1"/>
  <c r="T197" i="12"/>
  <c r="U197" i="12" s="1"/>
  <c r="T189" i="12"/>
  <c r="U189" i="12" s="1"/>
  <c r="T181" i="12"/>
  <c r="U181" i="12" s="1"/>
  <c r="T173" i="12"/>
  <c r="U173" i="12" s="1"/>
  <c r="T165" i="12"/>
  <c r="U165" i="12" s="1"/>
  <c r="T157" i="12"/>
  <c r="U157" i="12" s="1"/>
  <c r="T149" i="12"/>
  <c r="U149" i="12" s="1"/>
  <c r="T141" i="12"/>
  <c r="U141" i="12" s="1"/>
  <c r="T133" i="12"/>
  <c r="U133" i="12" s="1"/>
  <c r="T125" i="12"/>
  <c r="U125" i="12" s="1"/>
  <c r="T117" i="12"/>
  <c r="U117" i="12" s="1"/>
  <c r="T109" i="12"/>
  <c r="U109" i="12" s="1"/>
  <c r="T101" i="12"/>
  <c r="U101" i="12" s="1"/>
  <c r="T93" i="12"/>
  <c r="U93" i="12" s="1"/>
  <c r="T85" i="12"/>
  <c r="U85" i="12" s="1"/>
  <c r="T77" i="12"/>
  <c r="U77" i="12" s="1"/>
  <c r="T69" i="12"/>
  <c r="U69" i="12" s="1"/>
  <c r="T61" i="12"/>
  <c r="U61" i="12" s="1"/>
  <c r="T53" i="12"/>
  <c r="U53" i="12" s="1"/>
  <c r="T45" i="12"/>
  <c r="U45" i="12" s="1"/>
  <c r="T849" i="12"/>
  <c r="U849" i="12" s="1"/>
  <c r="T774" i="12"/>
  <c r="U774" i="12" s="1"/>
  <c r="T421" i="12"/>
  <c r="U421" i="12" s="1"/>
  <c r="T414" i="12"/>
  <c r="U414" i="12" s="1"/>
  <c r="T392" i="12"/>
  <c r="U392" i="12" s="1"/>
  <c r="T384" i="12"/>
  <c r="U384" i="12" s="1"/>
  <c r="T376" i="12"/>
  <c r="U376" i="12" s="1"/>
  <c r="T368" i="12"/>
  <c r="U368" i="12" s="1"/>
  <c r="T360" i="12"/>
  <c r="U360" i="12" s="1"/>
  <c r="T352" i="12"/>
  <c r="U352" i="12" s="1"/>
  <c r="T344" i="12"/>
  <c r="U344" i="12" s="1"/>
  <c r="T336" i="12"/>
  <c r="U336" i="12" s="1"/>
  <c r="T328" i="12"/>
  <c r="U328" i="12" s="1"/>
  <c r="T320" i="12"/>
  <c r="U320" i="12" s="1"/>
  <c r="T312" i="12"/>
  <c r="U312" i="12" s="1"/>
  <c r="T304" i="12"/>
  <c r="U304" i="12" s="1"/>
  <c r="T296" i="12"/>
  <c r="U296" i="12" s="1"/>
  <c r="T288" i="12"/>
  <c r="U288" i="12" s="1"/>
  <c r="T280" i="12"/>
  <c r="U280" i="12" s="1"/>
  <c r="T272" i="12"/>
  <c r="U272" i="12" s="1"/>
  <c r="T264" i="12"/>
  <c r="U264" i="12" s="1"/>
  <c r="T256" i="12"/>
  <c r="U256" i="12" s="1"/>
  <c r="T248" i="12"/>
  <c r="U248" i="12" s="1"/>
  <c r="T240" i="12"/>
  <c r="U240" i="12" s="1"/>
  <c r="T232" i="12"/>
  <c r="U232" i="12" s="1"/>
  <c r="T224" i="12"/>
  <c r="U224" i="12" s="1"/>
  <c r="T216" i="12"/>
  <c r="U216" i="12" s="1"/>
  <c r="T208" i="12"/>
  <c r="U208" i="12" s="1"/>
  <c r="T200" i="12"/>
  <c r="U200" i="12" s="1"/>
  <c r="T192" i="12"/>
  <c r="U192" i="12" s="1"/>
  <c r="T184" i="12"/>
  <c r="U184" i="12" s="1"/>
  <c r="T176" i="12"/>
  <c r="U176" i="12" s="1"/>
  <c r="T168" i="12"/>
  <c r="U168" i="12" s="1"/>
  <c r="T160" i="12"/>
  <c r="U160" i="12" s="1"/>
  <c r="T152" i="12"/>
  <c r="U152" i="12" s="1"/>
  <c r="T144" i="12"/>
  <c r="U144" i="12" s="1"/>
  <c r="T136" i="12"/>
  <c r="U136" i="12" s="1"/>
  <c r="T128" i="12"/>
  <c r="U128" i="12" s="1"/>
  <c r="T120" i="12"/>
  <c r="U120" i="12" s="1"/>
  <c r="T112" i="12"/>
  <c r="U112" i="12" s="1"/>
  <c r="T104" i="12"/>
  <c r="U104" i="12" s="1"/>
  <c r="T96" i="12"/>
  <c r="U96" i="12" s="1"/>
  <c r="T88" i="12"/>
  <c r="U88" i="12" s="1"/>
  <c r="T80" i="12"/>
  <c r="U80" i="12" s="1"/>
  <c r="T72" i="12"/>
  <c r="U72" i="12" s="1"/>
  <c r="T64" i="12"/>
  <c r="U64" i="12" s="1"/>
  <c r="T56" i="12"/>
  <c r="U56" i="12" s="1"/>
  <c r="T48" i="12"/>
  <c r="U48" i="12" s="1"/>
  <c r="T590" i="12"/>
  <c r="U590" i="12" s="1"/>
  <c r="T558" i="12"/>
  <c r="U558" i="12" s="1"/>
  <c r="T526" i="12"/>
  <c r="U526" i="12" s="1"/>
  <c r="T494" i="12"/>
  <c r="U494" i="12" s="1"/>
  <c r="T462" i="12"/>
  <c r="U462" i="12" s="1"/>
  <c r="T430" i="12"/>
  <c r="U430" i="12" s="1"/>
  <c r="T413" i="12"/>
  <c r="U413" i="12" s="1"/>
  <c r="T395" i="12"/>
  <c r="U395" i="12" s="1"/>
  <c r="T387" i="12"/>
  <c r="U387" i="12" s="1"/>
  <c r="T379" i="12"/>
  <c r="U379" i="12" s="1"/>
  <c r="T371" i="12"/>
  <c r="U371" i="12" s="1"/>
  <c r="T363" i="12"/>
  <c r="U363" i="12" s="1"/>
  <c r="T355" i="12"/>
  <c r="U355" i="12" s="1"/>
  <c r="T347" i="12"/>
  <c r="U347" i="12" s="1"/>
  <c r="T339" i="12"/>
  <c r="U339" i="12" s="1"/>
  <c r="T331" i="12"/>
  <c r="U331" i="12" s="1"/>
  <c r="T323" i="12"/>
  <c r="U323" i="12" s="1"/>
  <c r="T315" i="12"/>
  <c r="U315" i="12" s="1"/>
  <c r="T307" i="12"/>
  <c r="U307" i="12" s="1"/>
  <c r="T299" i="12"/>
  <c r="U299" i="12" s="1"/>
  <c r="T291" i="12"/>
  <c r="U291" i="12" s="1"/>
  <c r="T283" i="12"/>
  <c r="U283" i="12" s="1"/>
  <c r="T275" i="12"/>
  <c r="U275" i="12" s="1"/>
  <c r="T267" i="12"/>
  <c r="U267" i="12" s="1"/>
  <c r="T259" i="12"/>
  <c r="U259" i="12" s="1"/>
  <c r="T251" i="12"/>
  <c r="U251" i="12" s="1"/>
  <c r="T243" i="12"/>
  <c r="U243" i="12" s="1"/>
  <c r="T235" i="12"/>
  <c r="U235" i="12" s="1"/>
  <c r="T227" i="12"/>
  <c r="U227" i="12" s="1"/>
  <c r="T219" i="12"/>
  <c r="U219" i="12" s="1"/>
  <c r="T211" i="12"/>
  <c r="U211" i="12" s="1"/>
  <c r="T203" i="12"/>
  <c r="U203" i="12" s="1"/>
  <c r="T195" i="12"/>
  <c r="U195" i="12" s="1"/>
  <c r="T187" i="12"/>
  <c r="U187" i="12" s="1"/>
  <c r="T179" i="12"/>
  <c r="U179" i="12" s="1"/>
  <c r="T171" i="12"/>
  <c r="U171" i="12" s="1"/>
  <c r="T163" i="12"/>
  <c r="U163" i="12" s="1"/>
  <c r="T155" i="12"/>
  <c r="U155" i="12" s="1"/>
  <c r="T147" i="12"/>
  <c r="U147" i="12" s="1"/>
  <c r="T139" i="12"/>
  <c r="U139" i="12" s="1"/>
  <c r="T131" i="12"/>
  <c r="U131" i="12" s="1"/>
  <c r="T123" i="12"/>
  <c r="U123" i="12" s="1"/>
  <c r="T115" i="12"/>
  <c r="U115" i="12" s="1"/>
  <c r="T107" i="12"/>
  <c r="U107" i="12" s="1"/>
  <c r="T99" i="12"/>
  <c r="U99" i="12" s="1"/>
  <c r="T91" i="12"/>
  <c r="U91" i="12" s="1"/>
  <c r="T83" i="12"/>
  <c r="U83" i="12" s="1"/>
  <c r="T75" i="12"/>
  <c r="U75" i="12" s="1"/>
  <c r="T67" i="12"/>
  <c r="U67" i="12" s="1"/>
  <c r="T59" i="12"/>
  <c r="U59" i="12" s="1"/>
  <c r="T51" i="12"/>
  <c r="U51" i="12" s="1"/>
  <c r="T43" i="12"/>
  <c r="U43" i="12" s="1"/>
  <c r="T710" i="12"/>
  <c r="U710" i="12" s="1"/>
  <c r="T408" i="12"/>
  <c r="U408" i="12" s="1"/>
  <c r="T398" i="12"/>
  <c r="U398" i="12" s="1"/>
  <c r="T390" i="12"/>
  <c r="U390" i="12" s="1"/>
  <c r="T382" i="12"/>
  <c r="U382" i="12" s="1"/>
  <c r="T374" i="12"/>
  <c r="U374" i="12" s="1"/>
  <c r="T366" i="12"/>
  <c r="U366" i="12" s="1"/>
  <c r="T358" i="12"/>
  <c r="U358" i="12" s="1"/>
  <c r="T350" i="12"/>
  <c r="U350" i="12" s="1"/>
  <c r="T342" i="12"/>
  <c r="U342" i="12" s="1"/>
  <c r="T334" i="12"/>
  <c r="U334" i="12" s="1"/>
  <c r="T326" i="12"/>
  <c r="U326" i="12" s="1"/>
  <c r="T318" i="12"/>
  <c r="U318" i="12" s="1"/>
  <c r="T310" i="12"/>
  <c r="U310" i="12" s="1"/>
  <c r="T302" i="12"/>
  <c r="U302" i="12" s="1"/>
  <c r="T294" i="12"/>
  <c r="U294" i="12" s="1"/>
  <c r="T286" i="12"/>
  <c r="U286" i="12" s="1"/>
  <c r="T278" i="12"/>
  <c r="U278" i="12" s="1"/>
  <c r="T270" i="12"/>
  <c r="U270" i="12" s="1"/>
  <c r="T262" i="12"/>
  <c r="U262" i="12" s="1"/>
  <c r="T254" i="12"/>
  <c r="U254" i="12" s="1"/>
  <c r="T246" i="12"/>
  <c r="U246" i="12" s="1"/>
  <c r="T238" i="12"/>
  <c r="U238" i="12" s="1"/>
  <c r="T230" i="12"/>
  <c r="U230" i="12" s="1"/>
  <c r="T222" i="12"/>
  <c r="U222" i="12" s="1"/>
  <c r="T214" i="12"/>
  <c r="U214" i="12" s="1"/>
  <c r="T206" i="12"/>
  <c r="U206" i="12" s="1"/>
  <c r="T198" i="12"/>
  <c r="U198" i="12" s="1"/>
  <c r="T190" i="12"/>
  <c r="U190" i="12" s="1"/>
  <c r="T182" i="12"/>
  <c r="U182" i="12" s="1"/>
  <c r="T174" i="12"/>
  <c r="U174" i="12" s="1"/>
  <c r="T166" i="12"/>
  <c r="U166" i="12" s="1"/>
  <c r="T158" i="12"/>
  <c r="U158" i="12" s="1"/>
  <c r="T150" i="12"/>
  <c r="U150" i="12" s="1"/>
  <c r="T142" i="12"/>
  <c r="U142" i="12" s="1"/>
  <c r="T134" i="12"/>
  <c r="U134" i="12" s="1"/>
  <c r="T126" i="12"/>
  <c r="U126" i="12" s="1"/>
  <c r="T118" i="12"/>
  <c r="U118" i="12" s="1"/>
  <c r="T110" i="12"/>
  <c r="U110" i="12" s="1"/>
  <c r="T102" i="12"/>
  <c r="U102" i="12" s="1"/>
  <c r="T94" i="12"/>
  <c r="U94" i="12" s="1"/>
  <c r="T86" i="12"/>
  <c r="U86" i="12" s="1"/>
  <c r="T78" i="12"/>
  <c r="U78" i="12" s="1"/>
  <c r="T70" i="12"/>
  <c r="U70" i="12" s="1"/>
  <c r="T62" i="12"/>
  <c r="U62" i="12" s="1"/>
  <c r="T54" i="12"/>
  <c r="U54" i="12" s="1"/>
  <c r="T46" i="12"/>
  <c r="U46" i="12" s="1"/>
  <c r="T598" i="12"/>
  <c r="U598" i="12" s="1"/>
  <c r="T566" i="12"/>
  <c r="U566" i="12" s="1"/>
  <c r="T534" i="12"/>
  <c r="U534" i="12" s="1"/>
  <c r="T502" i="12"/>
  <c r="U502" i="12" s="1"/>
  <c r="T470" i="12"/>
  <c r="U470" i="12" s="1"/>
  <c r="T438" i="12"/>
  <c r="U438" i="12" s="1"/>
  <c r="T393" i="12"/>
  <c r="U393" i="12" s="1"/>
  <c r="T385" i="12"/>
  <c r="U385" i="12" s="1"/>
  <c r="T377" i="12"/>
  <c r="U377" i="12" s="1"/>
  <c r="T369" i="12"/>
  <c r="U369" i="12" s="1"/>
  <c r="T361" i="12"/>
  <c r="U361" i="12" s="1"/>
  <c r="T353" i="12"/>
  <c r="U353" i="12" s="1"/>
  <c r="T345" i="12"/>
  <c r="U345" i="12" s="1"/>
  <c r="T337" i="12"/>
  <c r="U337" i="12" s="1"/>
  <c r="T329" i="12"/>
  <c r="U329" i="12" s="1"/>
  <c r="T321" i="12"/>
  <c r="U321" i="12" s="1"/>
  <c r="T313" i="12"/>
  <c r="U313" i="12" s="1"/>
  <c r="T305" i="12"/>
  <c r="U305" i="12" s="1"/>
  <c r="T297" i="12"/>
  <c r="U297" i="12" s="1"/>
  <c r="T289" i="12"/>
  <c r="U289" i="12" s="1"/>
  <c r="T281" i="12"/>
  <c r="U281" i="12" s="1"/>
  <c r="T273" i="12"/>
  <c r="U273" i="12" s="1"/>
  <c r="T265" i="12"/>
  <c r="U265" i="12" s="1"/>
  <c r="T257" i="12"/>
  <c r="U257" i="12" s="1"/>
  <c r="T249" i="12"/>
  <c r="U249" i="12" s="1"/>
  <c r="T241" i="12"/>
  <c r="U241" i="12" s="1"/>
  <c r="T233" i="12"/>
  <c r="U233" i="12" s="1"/>
  <c r="T225" i="12"/>
  <c r="U225" i="12" s="1"/>
  <c r="T217" i="12"/>
  <c r="U217" i="12" s="1"/>
  <c r="T209" i="12"/>
  <c r="U209" i="12" s="1"/>
  <c r="T201" i="12"/>
  <c r="U201" i="12" s="1"/>
  <c r="T193" i="12"/>
  <c r="U193" i="12" s="1"/>
  <c r="T185" i="12"/>
  <c r="U185" i="12" s="1"/>
  <c r="T177" i="12"/>
  <c r="U177" i="12" s="1"/>
  <c r="T169" i="12"/>
  <c r="U169" i="12" s="1"/>
  <c r="T161" i="12"/>
  <c r="U161" i="12" s="1"/>
  <c r="T153" i="12"/>
  <c r="U153" i="12" s="1"/>
  <c r="T145" i="12"/>
  <c r="U145" i="12" s="1"/>
  <c r="T137" i="12"/>
  <c r="U137" i="12" s="1"/>
  <c r="T129" i="12"/>
  <c r="U129" i="12" s="1"/>
  <c r="T121" i="12"/>
  <c r="U121" i="12" s="1"/>
  <c r="T113" i="12"/>
  <c r="U113" i="12" s="1"/>
  <c r="T105" i="12"/>
  <c r="U105" i="12" s="1"/>
  <c r="T97" i="12"/>
  <c r="U97" i="12" s="1"/>
  <c r="T89" i="12"/>
  <c r="U89" i="12" s="1"/>
  <c r="T81" i="12"/>
  <c r="U81" i="12" s="1"/>
  <c r="T73" i="12"/>
  <c r="U73" i="12" s="1"/>
  <c r="T608" i="12"/>
  <c r="U608" i="12" s="1"/>
  <c r="T396" i="12"/>
  <c r="U396" i="12" s="1"/>
  <c r="T388" i="12"/>
  <c r="U388" i="12" s="1"/>
  <c r="T380" i="12"/>
  <c r="U380" i="12" s="1"/>
  <c r="T372" i="12"/>
  <c r="U372" i="12" s="1"/>
  <c r="T364" i="12"/>
  <c r="U364" i="12" s="1"/>
  <c r="T356" i="12"/>
  <c r="U356" i="12" s="1"/>
  <c r="T348" i="12"/>
  <c r="U348" i="12" s="1"/>
  <c r="T340" i="12"/>
  <c r="U340" i="12" s="1"/>
  <c r="T332" i="12"/>
  <c r="U332" i="12" s="1"/>
  <c r="T324" i="12"/>
  <c r="U324" i="12" s="1"/>
  <c r="T316" i="12"/>
  <c r="U316" i="12" s="1"/>
  <c r="T308" i="12"/>
  <c r="U308" i="12" s="1"/>
  <c r="T300" i="12"/>
  <c r="U300" i="12" s="1"/>
  <c r="T292" i="12"/>
  <c r="U292" i="12" s="1"/>
  <c r="T284" i="12"/>
  <c r="U284" i="12" s="1"/>
  <c r="T276" i="12"/>
  <c r="U276" i="12" s="1"/>
  <c r="T268" i="12"/>
  <c r="U268" i="12" s="1"/>
  <c r="T260" i="12"/>
  <c r="U260" i="12" s="1"/>
  <c r="T252" i="12"/>
  <c r="U252" i="12" s="1"/>
  <c r="T244" i="12"/>
  <c r="U244" i="12" s="1"/>
  <c r="T236" i="12"/>
  <c r="U236" i="12" s="1"/>
  <c r="T228" i="12"/>
  <c r="U228" i="12" s="1"/>
  <c r="T220" i="12"/>
  <c r="U220" i="12" s="1"/>
  <c r="T212" i="12"/>
  <c r="U212" i="12" s="1"/>
  <c r="T204" i="12"/>
  <c r="U204" i="12" s="1"/>
  <c r="T196" i="12"/>
  <c r="U196" i="12" s="1"/>
  <c r="T188" i="12"/>
  <c r="U188" i="12" s="1"/>
  <c r="T180" i="12"/>
  <c r="U180" i="12" s="1"/>
  <c r="T172" i="12"/>
  <c r="U172" i="12" s="1"/>
  <c r="T164" i="12"/>
  <c r="U164" i="12" s="1"/>
  <c r="T156" i="12"/>
  <c r="U156" i="12" s="1"/>
  <c r="T148" i="12"/>
  <c r="U148" i="12" s="1"/>
  <c r="T140" i="12"/>
  <c r="U140" i="12" s="1"/>
  <c r="T132" i="12"/>
  <c r="U132" i="12" s="1"/>
  <c r="T124" i="12"/>
  <c r="U124" i="12" s="1"/>
  <c r="T116" i="12"/>
  <c r="U116" i="12" s="1"/>
  <c r="T108" i="12"/>
  <c r="U108" i="12" s="1"/>
  <c r="T100" i="12"/>
  <c r="U100" i="12" s="1"/>
  <c r="T92" i="12"/>
  <c r="U92" i="12" s="1"/>
  <c r="T84" i="12"/>
  <c r="U84" i="12" s="1"/>
  <c r="T76" i="12"/>
  <c r="U76" i="12" s="1"/>
  <c r="T68" i="12"/>
  <c r="U68" i="12" s="1"/>
  <c r="T60" i="12"/>
  <c r="U60" i="12" s="1"/>
  <c r="T52" i="12"/>
  <c r="U52" i="12" s="1"/>
  <c r="T44" i="12"/>
  <c r="U44" i="12" s="1"/>
  <c r="T574" i="12"/>
  <c r="U574" i="12" s="1"/>
  <c r="T542" i="12"/>
  <c r="U542" i="12" s="1"/>
  <c r="T510" i="12"/>
  <c r="U510" i="12" s="1"/>
  <c r="T478" i="12"/>
  <c r="U478" i="12" s="1"/>
  <c r="T446" i="12"/>
  <c r="U446" i="12" s="1"/>
  <c r="T405" i="12"/>
  <c r="U405" i="12" s="1"/>
  <c r="T399" i="12"/>
  <c r="U399" i="12" s="1"/>
  <c r="T391" i="12"/>
  <c r="U391" i="12" s="1"/>
  <c r="T383" i="12"/>
  <c r="U383" i="12" s="1"/>
  <c r="T375" i="12"/>
  <c r="U375" i="12" s="1"/>
  <c r="T367" i="12"/>
  <c r="U367" i="12" s="1"/>
  <c r="T359" i="12"/>
  <c r="U359" i="12" s="1"/>
  <c r="T351" i="12"/>
  <c r="U351" i="12" s="1"/>
  <c r="T343" i="12"/>
  <c r="U343" i="12" s="1"/>
  <c r="T335" i="12"/>
  <c r="U335" i="12" s="1"/>
  <c r="T327" i="12"/>
  <c r="U327" i="12" s="1"/>
  <c r="T319" i="12"/>
  <c r="U319" i="12" s="1"/>
  <c r="T311" i="12"/>
  <c r="U311" i="12" s="1"/>
  <c r="T303" i="12"/>
  <c r="U303" i="12" s="1"/>
  <c r="T295" i="12"/>
  <c r="U295" i="12" s="1"/>
  <c r="T287" i="12"/>
  <c r="U287" i="12" s="1"/>
  <c r="T279" i="12"/>
  <c r="U279" i="12" s="1"/>
  <c r="T271" i="12"/>
  <c r="U271" i="12" s="1"/>
  <c r="T263" i="12"/>
  <c r="U263" i="12" s="1"/>
  <c r="T255" i="12"/>
  <c r="U255" i="12" s="1"/>
  <c r="T247" i="12"/>
  <c r="U247" i="12" s="1"/>
  <c r="T239" i="12"/>
  <c r="U239" i="12" s="1"/>
  <c r="T231" i="12"/>
  <c r="U231" i="12" s="1"/>
  <c r="T223" i="12"/>
  <c r="U223" i="12" s="1"/>
  <c r="T215" i="12"/>
  <c r="U215" i="12" s="1"/>
  <c r="T207" i="12"/>
  <c r="U207" i="12" s="1"/>
  <c r="T199" i="12"/>
  <c r="U199" i="12" s="1"/>
  <c r="T191" i="12"/>
  <c r="U191" i="12" s="1"/>
  <c r="T183" i="12"/>
  <c r="U183" i="12" s="1"/>
  <c r="T175" i="12"/>
  <c r="U175" i="12" s="1"/>
  <c r="T167" i="12"/>
  <c r="U167" i="12" s="1"/>
  <c r="T159" i="12"/>
  <c r="U159" i="12" s="1"/>
  <c r="T151" i="12"/>
  <c r="U151" i="12" s="1"/>
  <c r="T143" i="12"/>
  <c r="U143" i="12" s="1"/>
  <c r="T135" i="12"/>
  <c r="U135" i="12" s="1"/>
  <c r="T127" i="12"/>
  <c r="U127" i="12" s="1"/>
  <c r="T119" i="12"/>
  <c r="U119" i="12" s="1"/>
  <c r="T111" i="12"/>
  <c r="U111" i="12" s="1"/>
  <c r="T103" i="12"/>
  <c r="U103" i="12" s="1"/>
  <c r="T95" i="12"/>
  <c r="U95" i="12" s="1"/>
  <c r="T87" i="12"/>
  <c r="U87" i="12" s="1"/>
  <c r="T79" i="12"/>
  <c r="U79" i="12" s="1"/>
  <c r="T71" i="12"/>
  <c r="U71" i="12" s="1"/>
  <c r="T63" i="12"/>
  <c r="U63" i="12" s="1"/>
  <c r="T55" i="12"/>
  <c r="U55" i="12" s="1"/>
  <c r="T47" i="12"/>
  <c r="U47" i="12" s="1"/>
  <c r="T22" i="12"/>
  <c r="W23" i="12"/>
  <c r="X23" i="12" s="1"/>
  <c r="T30" i="12"/>
  <c r="U30" i="12" s="1"/>
  <c r="W31" i="12"/>
  <c r="X31" i="12" s="1"/>
  <c r="T38" i="12"/>
  <c r="U38" i="12" s="1"/>
  <c r="W39" i="12"/>
  <c r="X39" i="12" s="1"/>
  <c r="W41" i="12"/>
  <c r="X41" i="12" s="1"/>
  <c r="W50" i="12"/>
  <c r="X50" i="12" s="1"/>
  <c r="T58" i="12"/>
  <c r="U58" i="12" s="1"/>
  <c r="W59" i="12"/>
  <c r="X59" i="12" s="1"/>
  <c r="T66" i="12"/>
  <c r="U66" i="12" s="1"/>
  <c r="W67" i="12"/>
  <c r="X67" i="12" s="1"/>
  <c r="W83" i="12"/>
  <c r="X83" i="12" s="1"/>
  <c r="T98" i="12"/>
  <c r="U98" i="12" s="1"/>
  <c r="W123" i="12"/>
  <c r="X123" i="12" s="1"/>
  <c r="T130" i="12"/>
  <c r="U130" i="12" s="1"/>
  <c r="T404" i="12"/>
  <c r="U404" i="12" s="1"/>
  <c r="T32" i="12"/>
  <c r="U32" i="12" s="1"/>
  <c r="T27" i="12"/>
  <c r="U27" i="12" s="1"/>
  <c r="W28" i="12"/>
  <c r="X28" i="12" s="1"/>
  <c r="T35" i="12"/>
  <c r="U35" i="12" s="1"/>
  <c r="W36" i="12"/>
  <c r="X36" i="12" s="1"/>
  <c r="W58" i="12"/>
  <c r="X58" i="12" s="1"/>
  <c r="W66" i="12"/>
  <c r="X66" i="12" s="1"/>
  <c r="W75" i="12"/>
  <c r="X75" i="12" s="1"/>
  <c r="T90" i="12"/>
  <c r="U90" i="12" s="1"/>
  <c r="W171" i="12"/>
  <c r="X171" i="12" s="1"/>
  <c r="T178" i="12"/>
  <c r="U178" i="12" s="1"/>
  <c r="W203" i="12"/>
  <c r="X203" i="12" s="1"/>
  <c r="T210" i="12"/>
  <c r="U210" i="12" s="1"/>
  <c r="W235" i="12"/>
  <c r="X235" i="12" s="1"/>
  <c r="T242" i="12"/>
  <c r="U242" i="12" s="1"/>
  <c r="W267" i="12"/>
  <c r="X267" i="12" s="1"/>
  <c r="T274" i="12"/>
  <c r="U274" i="12" s="1"/>
  <c r="W299" i="12"/>
  <c r="X299" i="12" s="1"/>
  <c r="T306" i="12"/>
  <c r="U306" i="12" s="1"/>
  <c r="W331" i="12"/>
  <c r="X331" i="12" s="1"/>
  <c r="T338" i="12"/>
  <c r="U338" i="12" s="1"/>
  <c r="W363" i="12"/>
  <c r="X363" i="12" s="1"/>
  <c r="T370" i="12"/>
  <c r="U370" i="12" s="1"/>
  <c r="U21" i="12" l="1"/>
  <c r="K9" i="11"/>
  <c r="I69" i="1" s="1"/>
  <c r="K17" i="11"/>
  <c r="K25" i="11"/>
  <c r="K33" i="11"/>
  <c r="K41" i="11"/>
  <c r="K49" i="11"/>
  <c r="K57" i="11"/>
  <c r="K65" i="11"/>
  <c r="K73" i="11"/>
  <c r="K81" i="11"/>
  <c r="K89" i="11"/>
  <c r="K97" i="11"/>
  <c r="K105" i="11"/>
  <c r="K113" i="11"/>
  <c r="K121" i="11"/>
  <c r="K129" i="11"/>
  <c r="K137" i="11"/>
  <c r="K145" i="11"/>
  <c r="K153" i="11"/>
  <c r="K161" i="11"/>
  <c r="K169" i="11"/>
  <c r="K177" i="11"/>
  <c r="K185" i="11"/>
  <c r="K193" i="11"/>
  <c r="K201" i="11"/>
  <c r="K209" i="11"/>
  <c r="K217" i="11"/>
  <c r="K225" i="11"/>
  <c r="K233" i="11"/>
  <c r="K241" i="11"/>
  <c r="K10" i="11"/>
  <c r="K18" i="11"/>
  <c r="K26" i="11"/>
  <c r="K34" i="11"/>
  <c r="K42" i="11"/>
  <c r="K50" i="11"/>
  <c r="K58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11" i="11"/>
  <c r="K19" i="11"/>
  <c r="K27" i="11"/>
  <c r="K35" i="11"/>
  <c r="K43" i="11"/>
  <c r="K51" i="11"/>
  <c r="K59" i="11"/>
  <c r="K67" i="11"/>
  <c r="K75" i="11"/>
  <c r="K83" i="11"/>
  <c r="K91" i="11"/>
  <c r="K99" i="11"/>
  <c r="K107" i="11"/>
  <c r="K115" i="11"/>
  <c r="K123" i="11"/>
  <c r="K131" i="11"/>
  <c r="K139" i="11"/>
  <c r="K147" i="11"/>
  <c r="K155" i="11"/>
  <c r="K163" i="11"/>
  <c r="K171" i="11"/>
  <c r="K179" i="11"/>
  <c r="K187" i="11"/>
  <c r="K195" i="11"/>
  <c r="K203" i="11"/>
  <c r="K211" i="11"/>
  <c r="K219" i="11"/>
  <c r="K227" i="11"/>
  <c r="K235" i="11"/>
  <c r="K243" i="11"/>
  <c r="K20" i="11"/>
  <c r="K92" i="11"/>
  <c r="K148" i="11"/>
  <c r="K188" i="11"/>
  <c r="K236" i="11"/>
  <c r="K12" i="11"/>
  <c r="K13" i="11"/>
  <c r="K21" i="11"/>
  <c r="K29" i="11"/>
  <c r="K37" i="11"/>
  <c r="K45" i="11"/>
  <c r="K53" i="11"/>
  <c r="K61" i="11"/>
  <c r="K69" i="11"/>
  <c r="K77" i="11"/>
  <c r="K85" i="11"/>
  <c r="K93" i="11"/>
  <c r="K101" i="11"/>
  <c r="K109" i="11"/>
  <c r="K117" i="11"/>
  <c r="K125" i="11"/>
  <c r="K133" i="11"/>
  <c r="K141" i="11"/>
  <c r="K149" i="11"/>
  <c r="K157" i="11"/>
  <c r="K165" i="11"/>
  <c r="K173" i="11"/>
  <c r="K181" i="11"/>
  <c r="K189" i="11"/>
  <c r="K197" i="11"/>
  <c r="K205" i="11"/>
  <c r="K213" i="11"/>
  <c r="K221" i="11"/>
  <c r="K229" i="11"/>
  <c r="K237" i="11"/>
  <c r="K245" i="11"/>
  <c r="K44" i="11"/>
  <c r="K68" i="11"/>
  <c r="K108" i="11"/>
  <c r="K140" i="11"/>
  <c r="K164" i="11"/>
  <c r="K204" i="11"/>
  <c r="K228" i="11"/>
  <c r="K14" i="11"/>
  <c r="K22" i="11"/>
  <c r="K30" i="11"/>
  <c r="K38" i="11"/>
  <c r="K46" i="11"/>
  <c r="K54" i="11"/>
  <c r="K62" i="11"/>
  <c r="K70" i="11"/>
  <c r="K78" i="11"/>
  <c r="K86" i="11"/>
  <c r="K94" i="11"/>
  <c r="K102" i="11"/>
  <c r="K110" i="11"/>
  <c r="K118" i="11"/>
  <c r="K126" i="11"/>
  <c r="K134" i="11"/>
  <c r="K142" i="11"/>
  <c r="K150" i="11"/>
  <c r="K158" i="11"/>
  <c r="K166" i="11"/>
  <c r="K174" i="11"/>
  <c r="K182" i="11"/>
  <c r="K190" i="11"/>
  <c r="K198" i="11"/>
  <c r="K206" i="11"/>
  <c r="K214" i="11"/>
  <c r="K222" i="11"/>
  <c r="K230" i="11"/>
  <c r="K238" i="11"/>
  <c r="K246" i="11"/>
  <c r="K52" i="11"/>
  <c r="K60" i="11"/>
  <c r="K100" i="11"/>
  <c r="K124" i="11"/>
  <c r="K156" i="11"/>
  <c r="K196" i="11"/>
  <c r="K244" i="11"/>
  <c r="K15" i="11"/>
  <c r="K23" i="11"/>
  <c r="K31" i="11"/>
  <c r="K39" i="11"/>
  <c r="K47" i="11"/>
  <c r="K55" i="11"/>
  <c r="K63" i="11"/>
  <c r="K71" i="11"/>
  <c r="K79" i="11"/>
  <c r="K87" i="11"/>
  <c r="K95" i="11"/>
  <c r="K103" i="11"/>
  <c r="K111" i="11"/>
  <c r="K119" i="11"/>
  <c r="K127" i="11"/>
  <c r="K135" i="11"/>
  <c r="K143" i="11"/>
  <c r="K151" i="11"/>
  <c r="K159" i="11"/>
  <c r="K167" i="11"/>
  <c r="K175" i="11"/>
  <c r="K183" i="11"/>
  <c r="K191" i="11"/>
  <c r="K199" i="11"/>
  <c r="K207" i="11"/>
  <c r="K215" i="11"/>
  <c r="K223" i="11"/>
  <c r="K231" i="11"/>
  <c r="K239" i="11"/>
  <c r="K247" i="11"/>
  <c r="K36" i="11"/>
  <c r="K76" i="11"/>
  <c r="K116" i="11"/>
  <c r="K172" i="11"/>
  <c r="K212" i="11"/>
  <c r="K16" i="11"/>
  <c r="K24" i="11"/>
  <c r="K32" i="11"/>
  <c r="K40" i="11"/>
  <c r="K48" i="11"/>
  <c r="K56" i="11"/>
  <c r="K64" i="11"/>
  <c r="K72" i="11"/>
  <c r="K80" i="11"/>
  <c r="K88" i="11"/>
  <c r="K96" i="11"/>
  <c r="K104" i="11"/>
  <c r="K112" i="11"/>
  <c r="K120" i="11"/>
  <c r="K128" i="11"/>
  <c r="K136" i="11"/>
  <c r="K144" i="11"/>
  <c r="K152" i="11"/>
  <c r="K160" i="11"/>
  <c r="K168" i="11"/>
  <c r="K176" i="11"/>
  <c r="K184" i="11"/>
  <c r="K192" i="11"/>
  <c r="K200" i="11"/>
  <c r="K208" i="11"/>
  <c r="K216" i="11"/>
  <c r="K224" i="11"/>
  <c r="K232" i="11"/>
  <c r="K240" i="11"/>
  <c r="K8" i="11"/>
  <c r="K28" i="11"/>
  <c r="K84" i="11"/>
  <c r="K132" i="11"/>
  <c r="K180" i="11"/>
  <c r="K220" i="11"/>
  <c r="U22" i="12"/>
  <c r="X21" i="12"/>
  <c r="W40" i="1" l="1"/>
  <c r="W39" i="1"/>
  <c r="H40" i="1" l="1"/>
  <c r="H44" i="1" s="1"/>
  <c r="N40" i="1" s="1"/>
  <c r="H248" i="8"/>
  <c r="E248" i="8"/>
  <c r="AG254" i="7" s="1"/>
  <c r="K7" i="8"/>
  <c r="G5" i="8"/>
  <c r="AG259" i="7"/>
  <c r="P259" i="7"/>
  <c r="Q259" i="7" s="1"/>
  <c r="I259" i="7"/>
  <c r="AG258" i="7"/>
  <c r="P258" i="7"/>
  <c r="Q258" i="7" s="1"/>
  <c r="I258" i="7"/>
  <c r="AG257" i="7"/>
  <c r="P257" i="7"/>
  <c r="Q257" i="7" s="1"/>
  <c r="I257" i="7"/>
  <c r="AG256" i="7"/>
  <c r="P256" i="7"/>
  <c r="Q256" i="7" s="1"/>
  <c r="I256" i="7"/>
  <c r="AG255" i="7"/>
  <c r="P255" i="7"/>
  <c r="Q255" i="7" s="1"/>
  <c r="I255" i="7"/>
  <c r="P254" i="7"/>
  <c r="Q254" i="7" s="1"/>
  <c r="I254" i="7"/>
  <c r="AG253" i="7"/>
  <c r="P253" i="7"/>
  <c r="Q253" i="7" s="1"/>
  <c r="I253" i="7"/>
  <c r="AG252" i="7"/>
  <c r="P252" i="7"/>
  <c r="Q252" i="7" s="1"/>
  <c r="I252" i="7"/>
  <c r="AG251" i="7"/>
  <c r="P251" i="7"/>
  <c r="Q251" i="7" s="1"/>
  <c r="I251" i="7"/>
  <c r="AG250" i="7"/>
  <c r="P250" i="7"/>
  <c r="Q250" i="7" s="1"/>
  <c r="I250" i="7"/>
  <c r="AG249" i="7"/>
  <c r="P249" i="7"/>
  <c r="Q249" i="7" s="1"/>
  <c r="I249" i="7"/>
  <c r="AG248" i="7"/>
  <c r="P248" i="7"/>
  <c r="Q248" i="7" s="1"/>
  <c r="I248" i="7"/>
  <c r="AG247" i="7"/>
  <c r="P247" i="7"/>
  <c r="Q247" i="7" s="1"/>
  <c r="I247" i="7"/>
  <c r="AG246" i="7"/>
  <c r="P246" i="7"/>
  <c r="Q246" i="7" s="1"/>
  <c r="I246" i="7"/>
  <c r="AG245" i="7"/>
  <c r="P245" i="7"/>
  <c r="Q245" i="7" s="1"/>
  <c r="I245" i="7"/>
  <c r="AG244" i="7"/>
  <c r="P244" i="7"/>
  <c r="Q244" i="7" s="1"/>
  <c r="I244" i="7"/>
  <c r="AG243" i="7"/>
  <c r="P243" i="7"/>
  <c r="Q243" i="7" s="1"/>
  <c r="I243" i="7"/>
  <c r="AG242" i="7"/>
  <c r="P242" i="7"/>
  <c r="Q242" i="7" s="1"/>
  <c r="I242" i="7"/>
  <c r="AG241" i="7"/>
  <c r="P241" i="7"/>
  <c r="Q241" i="7" s="1"/>
  <c r="I241" i="7"/>
  <c r="AG240" i="7"/>
  <c r="P240" i="7"/>
  <c r="Q240" i="7" s="1"/>
  <c r="I240" i="7"/>
  <c r="AG239" i="7"/>
  <c r="P239" i="7"/>
  <c r="Q239" i="7" s="1"/>
  <c r="I239" i="7"/>
  <c r="AG238" i="7"/>
  <c r="P238" i="7"/>
  <c r="Q238" i="7" s="1"/>
  <c r="I238" i="7"/>
  <c r="AG237" i="7"/>
  <c r="P237" i="7"/>
  <c r="Q237" i="7" s="1"/>
  <c r="I237" i="7"/>
  <c r="AG236" i="7"/>
  <c r="P236" i="7"/>
  <c r="Q236" i="7" s="1"/>
  <c r="I236" i="7"/>
  <c r="AG235" i="7"/>
  <c r="P235" i="7"/>
  <c r="Q235" i="7" s="1"/>
  <c r="I235" i="7"/>
  <c r="AG234" i="7"/>
  <c r="P234" i="7"/>
  <c r="Q234" i="7" s="1"/>
  <c r="I234" i="7"/>
  <c r="AG233" i="7"/>
  <c r="P233" i="7"/>
  <c r="Q233" i="7" s="1"/>
  <c r="I233" i="7"/>
  <c r="AG232" i="7"/>
  <c r="P232" i="7"/>
  <c r="Q232" i="7" s="1"/>
  <c r="I232" i="7"/>
  <c r="AG231" i="7"/>
  <c r="P231" i="7"/>
  <c r="Q231" i="7" s="1"/>
  <c r="I231" i="7"/>
  <c r="AG230" i="7"/>
  <c r="P230" i="7"/>
  <c r="Q230" i="7" s="1"/>
  <c r="I230" i="7"/>
  <c r="AG229" i="7"/>
  <c r="P229" i="7"/>
  <c r="Q229" i="7" s="1"/>
  <c r="I229" i="7"/>
  <c r="AG228" i="7"/>
  <c r="P228" i="7"/>
  <c r="Q228" i="7" s="1"/>
  <c r="I228" i="7"/>
  <c r="AG227" i="7"/>
  <c r="P227" i="7"/>
  <c r="Q227" i="7" s="1"/>
  <c r="I227" i="7"/>
  <c r="AG226" i="7"/>
  <c r="P226" i="7"/>
  <c r="Q226" i="7" s="1"/>
  <c r="I226" i="7"/>
  <c r="AG225" i="7"/>
  <c r="P225" i="7"/>
  <c r="Q225" i="7" s="1"/>
  <c r="I225" i="7"/>
  <c r="AG224" i="7"/>
  <c r="P224" i="7"/>
  <c r="Q224" i="7" s="1"/>
  <c r="I224" i="7"/>
  <c r="AG223" i="7"/>
  <c r="P223" i="7"/>
  <c r="Q223" i="7" s="1"/>
  <c r="I223" i="7"/>
  <c r="AG222" i="7"/>
  <c r="P222" i="7"/>
  <c r="Q222" i="7" s="1"/>
  <c r="I222" i="7"/>
  <c r="AG221" i="7"/>
  <c r="P221" i="7"/>
  <c r="Q221" i="7" s="1"/>
  <c r="I221" i="7"/>
  <c r="AG220" i="7"/>
  <c r="P220" i="7"/>
  <c r="Q220" i="7" s="1"/>
  <c r="I220" i="7"/>
  <c r="AG219" i="7"/>
  <c r="P219" i="7"/>
  <c r="Q219" i="7" s="1"/>
  <c r="I219" i="7"/>
  <c r="AG218" i="7"/>
  <c r="P218" i="7"/>
  <c r="Q218" i="7" s="1"/>
  <c r="I218" i="7"/>
  <c r="AG217" i="7"/>
  <c r="P217" i="7"/>
  <c r="Q217" i="7" s="1"/>
  <c r="I217" i="7"/>
  <c r="AG216" i="7"/>
  <c r="P216" i="7"/>
  <c r="Q216" i="7" s="1"/>
  <c r="I216" i="7"/>
  <c r="AG215" i="7"/>
  <c r="P215" i="7"/>
  <c r="Q215" i="7" s="1"/>
  <c r="I215" i="7"/>
  <c r="AG214" i="7"/>
  <c r="P214" i="7"/>
  <c r="Q214" i="7" s="1"/>
  <c r="I214" i="7"/>
  <c r="AG213" i="7"/>
  <c r="P213" i="7"/>
  <c r="Q213" i="7" s="1"/>
  <c r="I213" i="7"/>
  <c r="AG212" i="7"/>
  <c r="P212" i="7"/>
  <c r="Q212" i="7" s="1"/>
  <c r="I212" i="7"/>
  <c r="AG211" i="7"/>
  <c r="P211" i="7"/>
  <c r="Q211" i="7" s="1"/>
  <c r="I211" i="7"/>
  <c r="AG210" i="7"/>
  <c r="P210" i="7"/>
  <c r="Q210" i="7" s="1"/>
  <c r="I210" i="7"/>
  <c r="AG209" i="7"/>
  <c r="P209" i="7"/>
  <c r="Q209" i="7" s="1"/>
  <c r="I209" i="7"/>
  <c r="AG208" i="7"/>
  <c r="P208" i="7"/>
  <c r="Q208" i="7" s="1"/>
  <c r="I208" i="7"/>
  <c r="AG207" i="7"/>
  <c r="P207" i="7"/>
  <c r="Q207" i="7" s="1"/>
  <c r="I207" i="7"/>
  <c r="AG206" i="7"/>
  <c r="P206" i="7"/>
  <c r="Q206" i="7" s="1"/>
  <c r="I206" i="7"/>
  <c r="AG205" i="7"/>
  <c r="P205" i="7"/>
  <c r="Q205" i="7" s="1"/>
  <c r="I205" i="7"/>
  <c r="AG204" i="7"/>
  <c r="P204" i="7"/>
  <c r="Q204" i="7" s="1"/>
  <c r="I204" i="7"/>
  <c r="AG203" i="7"/>
  <c r="P203" i="7"/>
  <c r="Q203" i="7" s="1"/>
  <c r="I203" i="7"/>
  <c r="AG202" i="7"/>
  <c r="P202" i="7"/>
  <c r="Q202" i="7" s="1"/>
  <c r="I202" i="7"/>
  <c r="AG201" i="7"/>
  <c r="P201" i="7"/>
  <c r="Q201" i="7" s="1"/>
  <c r="I201" i="7"/>
  <c r="AG200" i="7"/>
  <c r="P200" i="7"/>
  <c r="Q200" i="7" s="1"/>
  <c r="I200" i="7"/>
  <c r="AG199" i="7"/>
  <c r="P199" i="7"/>
  <c r="Q199" i="7" s="1"/>
  <c r="I199" i="7"/>
  <c r="AG198" i="7"/>
  <c r="P198" i="7"/>
  <c r="Q198" i="7" s="1"/>
  <c r="I198" i="7"/>
  <c r="AG197" i="7"/>
  <c r="P197" i="7"/>
  <c r="Q197" i="7" s="1"/>
  <c r="I197" i="7"/>
  <c r="AG196" i="7"/>
  <c r="P196" i="7"/>
  <c r="Q196" i="7" s="1"/>
  <c r="I196" i="7"/>
  <c r="AG195" i="7"/>
  <c r="P195" i="7"/>
  <c r="Q195" i="7" s="1"/>
  <c r="I195" i="7"/>
  <c r="AG194" i="7"/>
  <c r="P194" i="7"/>
  <c r="Q194" i="7" s="1"/>
  <c r="I194" i="7"/>
  <c r="AG193" i="7"/>
  <c r="P193" i="7"/>
  <c r="Q193" i="7" s="1"/>
  <c r="I193" i="7"/>
  <c r="AG192" i="7"/>
  <c r="P192" i="7"/>
  <c r="Q192" i="7" s="1"/>
  <c r="I192" i="7"/>
  <c r="AG191" i="7"/>
  <c r="P191" i="7"/>
  <c r="Q191" i="7" s="1"/>
  <c r="I191" i="7"/>
  <c r="AG190" i="7"/>
  <c r="P190" i="7"/>
  <c r="Q190" i="7" s="1"/>
  <c r="I190" i="7"/>
  <c r="AG189" i="7"/>
  <c r="P189" i="7"/>
  <c r="Q189" i="7" s="1"/>
  <c r="I189" i="7"/>
  <c r="AG188" i="7"/>
  <c r="P188" i="7"/>
  <c r="Q188" i="7" s="1"/>
  <c r="I188" i="7"/>
  <c r="AG187" i="7"/>
  <c r="P187" i="7"/>
  <c r="Q187" i="7" s="1"/>
  <c r="I187" i="7"/>
  <c r="AG186" i="7"/>
  <c r="P186" i="7"/>
  <c r="Q186" i="7" s="1"/>
  <c r="I186" i="7"/>
  <c r="AG185" i="7"/>
  <c r="P185" i="7"/>
  <c r="Q185" i="7" s="1"/>
  <c r="I185" i="7"/>
  <c r="AG184" i="7"/>
  <c r="P184" i="7"/>
  <c r="Q184" i="7" s="1"/>
  <c r="I184" i="7"/>
  <c r="AG183" i="7"/>
  <c r="P183" i="7"/>
  <c r="Q183" i="7" s="1"/>
  <c r="I183" i="7"/>
  <c r="AG182" i="7"/>
  <c r="P182" i="7"/>
  <c r="Q182" i="7" s="1"/>
  <c r="I182" i="7"/>
  <c r="AG181" i="7"/>
  <c r="P181" i="7"/>
  <c r="Q181" i="7" s="1"/>
  <c r="I181" i="7"/>
  <c r="AG180" i="7"/>
  <c r="P180" i="7"/>
  <c r="Q180" i="7" s="1"/>
  <c r="I180" i="7"/>
  <c r="AG179" i="7"/>
  <c r="P179" i="7"/>
  <c r="Q179" i="7" s="1"/>
  <c r="I179" i="7"/>
  <c r="AG178" i="7"/>
  <c r="P178" i="7"/>
  <c r="Q178" i="7" s="1"/>
  <c r="I178" i="7"/>
  <c r="AG177" i="7"/>
  <c r="P177" i="7"/>
  <c r="Q177" i="7" s="1"/>
  <c r="I177" i="7"/>
  <c r="AG176" i="7"/>
  <c r="P176" i="7"/>
  <c r="Q176" i="7" s="1"/>
  <c r="I176" i="7"/>
  <c r="AG175" i="7"/>
  <c r="P175" i="7"/>
  <c r="Q175" i="7" s="1"/>
  <c r="I175" i="7"/>
  <c r="AG174" i="7"/>
  <c r="P174" i="7"/>
  <c r="Q174" i="7" s="1"/>
  <c r="I174" i="7"/>
  <c r="AG173" i="7"/>
  <c r="P173" i="7"/>
  <c r="Q173" i="7" s="1"/>
  <c r="I173" i="7"/>
  <c r="AG172" i="7"/>
  <c r="P172" i="7"/>
  <c r="Q172" i="7" s="1"/>
  <c r="I172" i="7"/>
  <c r="AG171" i="7"/>
  <c r="P171" i="7"/>
  <c r="Q171" i="7" s="1"/>
  <c r="I171" i="7"/>
  <c r="AG170" i="7"/>
  <c r="P170" i="7"/>
  <c r="Q170" i="7" s="1"/>
  <c r="I170" i="7"/>
  <c r="AG169" i="7"/>
  <c r="P169" i="7"/>
  <c r="Q169" i="7" s="1"/>
  <c r="I169" i="7"/>
  <c r="AG168" i="7"/>
  <c r="P168" i="7"/>
  <c r="Q168" i="7" s="1"/>
  <c r="I168" i="7"/>
  <c r="AG167" i="7"/>
  <c r="P167" i="7"/>
  <c r="Q167" i="7" s="1"/>
  <c r="I167" i="7"/>
  <c r="AG166" i="7"/>
  <c r="P166" i="7"/>
  <c r="Q166" i="7" s="1"/>
  <c r="I166" i="7"/>
  <c r="AG165" i="7"/>
  <c r="P165" i="7"/>
  <c r="Q165" i="7" s="1"/>
  <c r="I165" i="7"/>
  <c r="AG164" i="7"/>
  <c r="P164" i="7"/>
  <c r="Q164" i="7" s="1"/>
  <c r="I164" i="7"/>
  <c r="AG163" i="7"/>
  <c r="P163" i="7"/>
  <c r="Q163" i="7" s="1"/>
  <c r="I163" i="7"/>
  <c r="AG162" i="7"/>
  <c r="P162" i="7"/>
  <c r="Q162" i="7" s="1"/>
  <c r="I162" i="7"/>
  <c r="AG161" i="7"/>
  <c r="P161" i="7"/>
  <c r="Q161" i="7" s="1"/>
  <c r="I161" i="7"/>
  <c r="AG160" i="7"/>
  <c r="P160" i="7"/>
  <c r="Q160" i="7" s="1"/>
  <c r="I160" i="7"/>
  <c r="AG159" i="7"/>
  <c r="P159" i="7"/>
  <c r="Q159" i="7" s="1"/>
  <c r="I159" i="7"/>
  <c r="AG158" i="7"/>
  <c r="P158" i="7"/>
  <c r="Q158" i="7" s="1"/>
  <c r="I158" i="7"/>
  <c r="AG157" i="7"/>
  <c r="P157" i="7"/>
  <c r="Q157" i="7" s="1"/>
  <c r="I157" i="7"/>
  <c r="AG156" i="7"/>
  <c r="P156" i="7"/>
  <c r="Q156" i="7" s="1"/>
  <c r="I156" i="7"/>
  <c r="AG155" i="7"/>
  <c r="P155" i="7"/>
  <c r="Q155" i="7" s="1"/>
  <c r="I155" i="7"/>
  <c r="AG154" i="7"/>
  <c r="P154" i="7"/>
  <c r="Q154" i="7" s="1"/>
  <c r="I154" i="7"/>
  <c r="AG153" i="7"/>
  <c r="P153" i="7"/>
  <c r="Q153" i="7" s="1"/>
  <c r="I153" i="7"/>
  <c r="AG152" i="7"/>
  <c r="P152" i="7"/>
  <c r="Q152" i="7" s="1"/>
  <c r="I152" i="7"/>
  <c r="AG151" i="7"/>
  <c r="P151" i="7"/>
  <c r="Q151" i="7" s="1"/>
  <c r="I151" i="7"/>
  <c r="AG150" i="7"/>
  <c r="P150" i="7"/>
  <c r="Q150" i="7" s="1"/>
  <c r="I150" i="7"/>
  <c r="AG149" i="7"/>
  <c r="P149" i="7"/>
  <c r="Q149" i="7" s="1"/>
  <c r="I149" i="7"/>
  <c r="AG148" i="7"/>
  <c r="P148" i="7"/>
  <c r="Q148" i="7" s="1"/>
  <c r="I148" i="7"/>
  <c r="AG147" i="7"/>
  <c r="P147" i="7"/>
  <c r="Q147" i="7" s="1"/>
  <c r="I147" i="7"/>
  <c r="AG146" i="7"/>
  <c r="P146" i="7"/>
  <c r="Q146" i="7" s="1"/>
  <c r="I146" i="7"/>
  <c r="AG145" i="7"/>
  <c r="P145" i="7"/>
  <c r="Q145" i="7" s="1"/>
  <c r="I145" i="7"/>
  <c r="AG144" i="7"/>
  <c r="P144" i="7"/>
  <c r="Q144" i="7" s="1"/>
  <c r="I144" i="7"/>
  <c r="AG143" i="7"/>
  <c r="P143" i="7"/>
  <c r="Q143" i="7" s="1"/>
  <c r="I143" i="7"/>
  <c r="AG142" i="7"/>
  <c r="P142" i="7"/>
  <c r="Q142" i="7" s="1"/>
  <c r="I142" i="7"/>
  <c r="AG141" i="7"/>
  <c r="P141" i="7"/>
  <c r="Q141" i="7" s="1"/>
  <c r="I141" i="7"/>
  <c r="AG140" i="7"/>
  <c r="P140" i="7"/>
  <c r="Q140" i="7" s="1"/>
  <c r="I140" i="7"/>
  <c r="AG139" i="7"/>
  <c r="P139" i="7"/>
  <c r="Q139" i="7" s="1"/>
  <c r="I139" i="7"/>
  <c r="AG138" i="7"/>
  <c r="P138" i="7"/>
  <c r="Q138" i="7" s="1"/>
  <c r="I138" i="7"/>
  <c r="AG137" i="7"/>
  <c r="P137" i="7"/>
  <c r="Q137" i="7" s="1"/>
  <c r="I137" i="7"/>
  <c r="AG136" i="7"/>
  <c r="P136" i="7"/>
  <c r="Q136" i="7" s="1"/>
  <c r="I136" i="7"/>
  <c r="AG135" i="7"/>
  <c r="P135" i="7"/>
  <c r="Q135" i="7" s="1"/>
  <c r="I135" i="7"/>
  <c r="AG134" i="7"/>
  <c r="P134" i="7"/>
  <c r="Q134" i="7" s="1"/>
  <c r="I134" i="7"/>
  <c r="AG133" i="7"/>
  <c r="P133" i="7"/>
  <c r="Q133" i="7" s="1"/>
  <c r="I133" i="7"/>
  <c r="AG132" i="7"/>
  <c r="P132" i="7"/>
  <c r="Q132" i="7" s="1"/>
  <c r="I132" i="7"/>
  <c r="AG131" i="7"/>
  <c r="P131" i="7"/>
  <c r="Q131" i="7" s="1"/>
  <c r="I131" i="7"/>
  <c r="AG130" i="7"/>
  <c r="P130" i="7"/>
  <c r="Q130" i="7" s="1"/>
  <c r="I130" i="7"/>
  <c r="AG129" i="7"/>
  <c r="P129" i="7"/>
  <c r="Q129" i="7" s="1"/>
  <c r="I129" i="7"/>
  <c r="AG128" i="7"/>
  <c r="P128" i="7"/>
  <c r="Q128" i="7" s="1"/>
  <c r="I128" i="7"/>
  <c r="AG127" i="7"/>
  <c r="P127" i="7"/>
  <c r="Q127" i="7" s="1"/>
  <c r="I127" i="7"/>
  <c r="AG126" i="7"/>
  <c r="P126" i="7"/>
  <c r="Q126" i="7" s="1"/>
  <c r="I126" i="7"/>
  <c r="AG125" i="7"/>
  <c r="P125" i="7"/>
  <c r="Q125" i="7" s="1"/>
  <c r="I125" i="7"/>
  <c r="AG124" i="7"/>
  <c r="P124" i="7"/>
  <c r="Q124" i="7" s="1"/>
  <c r="I124" i="7"/>
  <c r="AG123" i="7"/>
  <c r="P123" i="7"/>
  <c r="Q123" i="7" s="1"/>
  <c r="I123" i="7"/>
  <c r="AG122" i="7"/>
  <c r="P122" i="7"/>
  <c r="Q122" i="7" s="1"/>
  <c r="I122" i="7"/>
  <c r="AG121" i="7"/>
  <c r="P121" i="7"/>
  <c r="Q121" i="7" s="1"/>
  <c r="I121" i="7"/>
  <c r="AG120" i="7"/>
  <c r="P120" i="7"/>
  <c r="Q120" i="7" s="1"/>
  <c r="I120" i="7"/>
  <c r="AG119" i="7"/>
  <c r="P119" i="7"/>
  <c r="Q119" i="7" s="1"/>
  <c r="I119" i="7"/>
  <c r="AG118" i="7"/>
  <c r="P118" i="7"/>
  <c r="Q118" i="7" s="1"/>
  <c r="I118" i="7"/>
  <c r="AG117" i="7"/>
  <c r="P117" i="7"/>
  <c r="Q117" i="7" s="1"/>
  <c r="I117" i="7"/>
  <c r="AG116" i="7"/>
  <c r="P116" i="7"/>
  <c r="Q116" i="7" s="1"/>
  <c r="I116" i="7"/>
  <c r="AG115" i="7"/>
  <c r="P115" i="7"/>
  <c r="Q115" i="7" s="1"/>
  <c r="I115" i="7"/>
  <c r="AG114" i="7"/>
  <c r="P114" i="7"/>
  <c r="Q114" i="7" s="1"/>
  <c r="I114" i="7"/>
  <c r="AG113" i="7"/>
  <c r="P113" i="7"/>
  <c r="Q113" i="7" s="1"/>
  <c r="I113" i="7"/>
  <c r="AG112" i="7"/>
  <c r="P112" i="7"/>
  <c r="Q112" i="7" s="1"/>
  <c r="I112" i="7"/>
  <c r="AG111" i="7"/>
  <c r="P111" i="7"/>
  <c r="Q111" i="7" s="1"/>
  <c r="I111" i="7"/>
  <c r="AG110" i="7"/>
  <c r="P110" i="7"/>
  <c r="Q110" i="7" s="1"/>
  <c r="I110" i="7"/>
  <c r="AG109" i="7"/>
  <c r="P109" i="7"/>
  <c r="Q109" i="7" s="1"/>
  <c r="I109" i="7"/>
  <c r="AG108" i="7"/>
  <c r="P108" i="7"/>
  <c r="Q108" i="7" s="1"/>
  <c r="I108" i="7"/>
  <c r="AG107" i="7"/>
  <c r="P107" i="7"/>
  <c r="Q107" i="7" s="1"/>
  <c r="I107" i="7"/>
  <c r="AG106" i="7"/>
  <c r="P106" i="7"/>
  <c r="Q106" i="7" s="1"/>
  <c r="I106" i="7"/>
  <c r="AG105" i="7"/>
  <c r="P105" i="7"/>
  <c r="Q105" i="7" s="1"/>
  <c r="I105" i="7"/>
  <c r="AG104" i="7"/>
  <c r="P104" i="7"/>
  <c r="Q104" i="7" s="1"/>
  <c r="I104" i="7"/>
  <c r="AG103" i="7"/>
  <c r="P103" i="7"/>
  <c r="Q103" i="7" s="1"/>
  <c r="I103" i="7"/>
  <c r="AG102" i="7"/>
  <c r="P102" i="7"/>
  <c r="Q102" i="7" s="1"/>
  <c r="I102" i="7"/>
  <c r="AG101" i="7"/>
  <c r="P101" i="7"/>
  <c r="Q101" i="7" s="1"/>
  <c r="I101" i="7"/>
  <c r="AG100" i="7"/>
  <c r="P100" i="7"/>
  <c r="Q100" i="7" s="1"/>
  <c r="I100" i="7"/>
  <c r="AG99" i="7"/>
  <c r="P99" i="7"/>
  <c r="Q99" i="7" s="1"/>
  <c r="I99" i="7"/>
  <c r="AG98" i="7"/>
  <c r="P98" i="7"/>
  <c r="Q98" i="7" s="1"/>
  <c r="I98" i="7"/>
  <c r="AG97" i="7"/>
  <c r="P97" i="7"/>
  <c r="Q97" i="7" s="1"/>
  <c r="I97" i="7"/>
  <c r="AG96" i="7"/>
  <c r="P96" i="7"/>
  <c r="Q96" i="7" s="1"/>
  <c r="I96" i="7"/>
  <c r="AG95" i="7"/>
  <c r="P95" i="7"/>
  <c r="Q95" i="7" s="1"/>
  <c r="I95" i="7"/>
  <c r="AG94" i="7"/>
  <c r="P94" i="7"/>
  <c r="Q94" i="7" s="1"/>
  <c r="I94" i="7"/>
  <c r="AG93" i="7"/>
  <c r="P93" i="7"/>
  <c r="Q93" i="7" s="1"/>
  <c r="I93" i="7"/>
  <c r="AG92" i="7"/>
  <c r="P92" i="7"/>
  <c r="Q92" i="7" s="1"/>
  <c r="I92" i="7"/>
  <c r="AG91" i="7"/>
  <c r="P91" i="7"/>
  <c r="Q91" i="7" s="1"/>
  <c r="I91" i="7"/>
  <c r="AG90" i="7"/>
  <c r="P90" i="7"/>
  <c r="Q90" i="7" s="1"/>
  <c r="I90" i="7"/>
  <c r="AG89" i="7"/>
  <c r="P89" i="7"/>
  <c r="Q89" i="7" s="1"/>
  <c r="I89" i="7"/>
  <c r="AG88" i="7"/>
  <c r="P88" i="7"/>
  <c r="Q88" i="7" s="1"/>
  <c r="I88" i="7"/>
  <c r="AG87" i="7"/>
  <c r="P87" i="7"/>
  <c r="Q87" i="7" s="1"/>
  <c r="I87" i="7"/>
  <c r="AG86" i="7"/>
  <c r="P86" i="7"/>
  <c r="Q86" i="7" s="1"/>
  <c r="I86" i="7"/>
  <c r="AG85" i="7"/>
  <c r="P85" i="7"/>
  <c r="Q85" i="7" s="1"/>
  <c r="I85" i="7"/>
  <c r="AG84" i="7"/>
  <c r="P84" i="7"/>
  <c r="Q84" i="7" s="1"/>
  <c r="I84" i="7"/>
  <c r="AG83" i="7"/>
  <c r="P83" i="7"/>
  <c r="Q83" i="7" s="1"/>
  <c r="I83" i="7"/>
  <c r="AG82" i="7"/>
  <c r="P82" i="7"/>
  <c r="Q82" i="7" s="1"/>
  <c r="I82" i="7"/>
  <c r="AG81" i="7"/>
  <c r="P81" i="7"/>
  <c r="Q81" i="7" s="1"/>
  <c r="I81" i="7"/>
  <c r="AG80" i="7"/>
  <c r="P80" i="7"/>
  <c r="Q80" i="7" s="1"/>
  <c r="I80" i="7"/>
  <c r="AG79" i="7"/>
  <c r="P79" i="7"/>
  <c r="Q79" i="7" s="1"/>
  <c r="I79" i="7"/>
  <c r="AG78" i="7"/>
  <c r="P78" i="7"/>
  <c r="Q78" i="7" s="1"/>
  <c r="I78" i="7"/>
  <c r="AG77" i="7"/>
  <c r="P77" i="7"/>
  <c r="Q77" i="7" s="1"/>
  <c r="I77" i="7"/>
  <c r="AG76" i="7"/>
  <c r="P76" i="7"/>
  <c r="Q76" i="7" s="1"/>
  <c r="I76" i="7"/>
  <c r="AG75" i="7"/>
  <c r="P75" i="7"/>
  <c r="Q75" i="7" s="1"/>
  <c r="I75" i="7"/>
  <c r="AG74" i="7"/>
  <c r="P74" i="7"/>
  <c r="Q74" i="7" s="1"/>
  <c r="I74" i="7"/>
  <c r="AG73" i="7"/>
  <c r="P73" i="7"/>
  <c r="Q73" i="7" s="1"/>
  <c r="I73" i="7"/>
  <c r="AG72" i="7"/>
  <c r="P72" i="7"/>
  <c r="Q72" i="7" s="1"/>
  <c r="I72" i="7"/>
  <c r="AG71" i="7"/>
  <c r="P71" i="7"/>
  <c r="Q71" i="7" s="1"/>
  <c r="I71" i="7"/>
  <c r="AG70" i="7"/>
  <c r="P70" i="7"/>
  <c r="Q70" i="7" s="1"/>
  <c r="I70" i="7"/>
  <c r="AG69" i="7"/>
  <c r="P69" i="7"/>
  <c r="Q69" i="7" s="1"/>
  <c r="I69" i="7"/>
  <c r="AG68" i="7"/>
  <c r="P68" i="7"/>
  <c r="Q68" i="7" s="1"/>
  <c r="I68" i="7"/>
  <c r="AG67" i="7"/>
  <c r="P67" i="7"/>
  <c r="Q67" i="7" s="1"/>
  <c r="I67" i="7"/>
  <c r="AG66" i="7"/>
  <c r="P66" i="7"/>
  <c r="Q66" i="7" s="1"/>
  <c r="I66" i="7"/>
  <c r="AG65" i="7"/>
  <c r="P65" i="7"/>
  <c r="Q65" i="7" s="1"/>
  <c r="I65" i="7"/>
  <c r="AG64" i="7"/>
  <c r="P64" i="7"/>
  <c r="Q64" i="7" s="1"/>
  <c r="I64" i="7"/>
  <c r="AG63" i="7"/>
  <c r="P63" i="7"/>
  <c r="Q63" i="7" s="1"/>
  <c r="I63" i="7"/>
  <c r="AG62" i="7"/>
  <c r="P62" i="7"/>
  <c r="Q62" i="7" s="1"/>
  <c r="I62" i="7"/>
  <c r="AG61" i="7"/>
  <c r="P61" i="7"/>
  <c r="Q61" i="7" s="1"/>
  <c r="I61" i="7"/>
  <c r="AG60" i="7"/>
  <c r="P60" i="7"/>
  <c r="Q60" i="7" s="1"/>
  <c r="I60" i="7"/>
  <c r="AG59" i="7"/>
  <c r="P59" i="7"/>
  <c r="Q59" i="7" s="1"/>
  <c r="I59" i="7"/>
  <c r="AG58" i="7"/>
  <c r="P58" i="7"/>
  <c r="Q58" i="7" s="1"/>
  <c r="I58" i="7"/>
  <c r="AG57" i="7"/>
  <c r="P57" i="7"/>
  <c r="Q57" i="7" s="1"/>
  <c r="I57" i="7"/>
  <c r="AG56" i="7"/>
  <c r="P56" i="7"/>
  <c r="Q56" i="7" s="1"/>
  <c r="I56" i="7"/>
  <c r="AG55" i="7"/>
  <c r="P55" i="7"/>
  <c r="Q55" i="7" s="1"/>
  <c r="I55" i="7"/>
  <c r="AG54" i="7"/>
  <c r="P54" i="7"/>
  <c r="Q54" i="7" s="1"/>
  <c r="I54" i="7"/>
  <c r="AG53" i="7"/>
  <c r="P53" i="7"/>
  <c r="Q53" i="7" s="1"/>
  <c r="I53" i="7"/>
  <c r="AG52" i="7"/>
  <c r="P52" i="7"/>
  <c r="Q52" i="7" s="1"/>
  <c r="I52" i="7"/>
  <c r="AG51" i="7"/>
  <c r="P51" i="7"/>
  <c r="Q51" i="7" s="1"/>
  <c r="I51" i="7"/>
  <c r="AG50" i="7"/>
  <c r="P50" i="7"/>
  <c r="Q50" i="7" s="1"/>
  <c r="I50" i="7"/>
  <c r="AG49" i="7"/>
  <c r="P49" i="7"/>
  <c r="Q49" i="7" s="1"/>
  <c r="I49" i="7"/>
  <c r="AG48" i="7"/>
  <c r="P48" i="7"/>
  <c r="Q48" i="7" s="1"/>
  <c r="I48" i="7"/>
  <c r="AG47" i="7"/>
  <c r="P47" i="7"/>
  <c r="Q47" i="7" s="1"/>
  <c r="I47" i="7"/>
  <c r="AG46" i="7"/>
  <c r="P46" i="7"/>
  <c r="Q46" i="7" s="1"/>
  <c r="I46" i="7"/>
  <c r="AG45" i="7"/>
  <c r="P45" i="7"/>
  <c r="Q45" i="7" s="1"/>
  <c r="I45" i="7"/>
  <c r="AG44" i="7"/>
  <c r="P44" i="7"/>
  <c r="Q44" i="7" s="1"/>
  <c r="I44" i="7"/>
  <c r="AG43" i="7"/>
  <c r="P43" i="7"/>
  <c r="Q43" i="7" s="1"/>
  <c r="I43" i="7"/>
  <c r="AG42" i="7"/>
  <c r="P42" i="7"/>
  <c r="Q42" i="7" s="1"/>
  <c r="I42" i="7"/>
  <c r="AG41" i="7"/>
  <c r="P41" i="7"/>
  <c r="Q41" i="7" s="1"/>
  <c r="I41" i="7"/>
  <c r="AG40" i="7"/>
  <c r="P40" i="7"/>
  <c r="Q40" i="7" s="1"/>
  <c r="I40" i="7"/>
  <c r="AG39" i="7"/>
  <c r="P39" i="7"/>
  <c r="Q39" i="7" s="1"/>
  <c r="I39" i="7"/>
  <c r="AG38" i="7"/>
  <c r="P38" i="7"/>
  <c r="Q38" i="7" s="1"/>
  <c r="I38" i="7"/>
  <c r="AG37" i="7"/>
  <c r="P37" i="7"/>
  <c r="Q37" i="7" s="1"/>
  <c r="I37" i="7"/>
  <c r="AG36" i="7"/>
  <c r="P36" i="7"/>
  <c r="Q36" i="7" s="1"/>
  <c r="I36" i="7"/>
  <c r="AG35" i="7"/>
  <c r="P35" i="7"/>
  <c r="Q35" i="7" s="1"/>
  <c r="I35" i="7"/>
  <c r="AG34" i="7"/>
  <c r="P34" i="7"/>
  <c r="Q34" i="7" s="1"/>
  <c r="I34" i="7"/>
  <c r="AG33" i="7"/>
  <c r="P33" i="7"/>
  <c r="Q33" i="7" s="1"/>
  <c r="I33" i="7"/>
  <c r="AG32" i="7"/>
  <c r="P32" i="7"/>
  <c r="Q32" i="7" s="1"/>
  <c r="I32" i="7"/>
  <c r="AG31" i="7"/>
  <c r="P31" i="7"/>
  <c r="Q31" i="7" s="1"/>
  <c r="I31" i="7"/>
  <c r="AG30" i="7"/>
  <c r="P30" i="7"/>
  <c r="Q30" i="7" s="1"/>
  <c r="I30" i="7"/>
  <c r="AG29" i="7"/>
  <c r="P29" i="7"/>
  <c r="Q29" i="7" s="1"/>
  <c r="I29" i="7"/>
  <c r="AG28" i="7"/>
  <c r="P28" i="7"/>
  <c r="Q28" i="7" s="1"/>
  <c r="I28" i="7"/>
  <c r="AG27" i="7"/>
  <c r="P27" i="7"/>
  <c r="Q27" i="7" s="1"/>
  <c r="I27" i="7"/>
  <c r="AG26" i="7"/>
  <c r="P26" i="7"/>
  <c r="Q26" i="7" s="1"/>
  <c r="I26" i="7"/>
  <c r="AG25" i="7"/>
  <c r="P25" i="7"/>
  <c r="Q25" i="7" s="1"/>
  <c r="I25" i="7"/>
  <c r="AG24" i="7"/>
  <c r="P24" i="7"/>
  <c r="Q24" i="7" s="1"/>
  <c r="I24" i="7"/>
  <c r="AG23" i="7"/>
  <c r="AF23" i="7"/>
  <c r="P23" i="7"/>
  <c r="Q23" i="7" s="1"/>
  <c r="I23" i="7"/>
  <c r="AG22" i="7"/>
  <c r="P22" i="7"/>
  <c r="Q22" i="7" s="1"/>
  <c r="I22" i="7"/>
  <c r="AG21" i="7"/>
  <c r="P21" i="7"/>
  <c r="Q21" i="7" s="1"/>
  <c r="I21" i="7"/>
  <c r="AG20" i="7"/>
  <c r="P20" i="7"/>
  <c r="Q20" i="7" s="1"/>
  <c r="I20" i="7"/>
  <c r="AG19" i="7"/>
  <c r="P19" i="7"/>
  <c r="Q19" i="7" s="1"/>
  <c r="I19" i="7"/>
  <c r="AG18" i="7"/>
  <c r="P18" i="7"/>
  <c r="Q18" i="7" s="1"/>
  <c r="I18" i="7"/>
  <c r="AG17" i="7"/>
  <c r="P17" i="7"/>
  <c r="Q17" i="7" s="1"/>
  <c r="I17" i="7"/>
  <c r="AG16" i="7"/>
  <c r="P16" i="7"/>
  <c r="Q16" i="7" s="1"/>
  <c r="I16" i="7"/>
  <c r="AG15" i="7"/>
  <c r="P15" i="7"/>
  <c r="Q15" i="7" s="1"/>
  <c r="I15" i="7"/>
  <c r="AG14" i="7"/>
  <c r="P14" i="7"/>
  <c r="Q14" i="7" s="1"/>
  <c r="N14" i="7"/>
  <c r="J14" i="7"/>
  <c r="I14" i="7"/>
  <c r="G14" i="7"/>
  <c r="H14" i="7" s="1"/>
  <c r="B10" i="7"/>
  <c r="B7" i="7"/>
  <c r="E7" i="7" s="1"/>
  <c r="F4" i="7"/>
  <c r="AF259" i="7" s="1"/>
  <c r="H248" i="6"/>
  <c r="AG254" i="5" s="1"/>
  <c r="E248" i="6"/>
  <c r="G5" i="6"/>
  <c r="AG259" i="5"/>
  <c r="AF259" i="5"/>
  <c r="I259" i="5"/>
  <c r="AG258" i="5"/>
  <c r="AF258" i="5"/>
  <c r="I258" i="5"/>
  <c r="AG257" i="5"/>
  <c r="AF257" i="5"/>
  <c r="I257" i="5"/>
  <c r="AG256" i="5"/>
  <c r="AF256" i="5"/>
  <c r="I256" i="5"/>
  <c r="AG255" i="5"/>
  <c r="AF255" i="5"/>
  <c r="I255" i="5"/>
  <c r="AF254" i="5"/>
  <c r="I254" i="5"/>
  <c r="AG253" i="5"/>
  <c r="AF253" i="5"/>
  <c r="I253" i="5"/>
  <c r="AG252" i="5"/>
  <c r="AF252" i="5"/>
  <c r="I252" i="5"/>
  <c r="AG251" i="5"/>
  <c r="AF251" i="5"/>
  <c r="I251" i="5"/>
  <c r="AG250" i="5"/>
  <c r="AF250" i="5"/>
  <c r="I250" i="5"/>
  <c r="AG249" i="5"/>
  <c r="AF249" i="5"/>
  <c r="I249" i="5"/>
  <c r="AG248" i="5"/>
  <c r="AF248" i="5"/>
  <c r="I248" i="5"/>
  <c r="AG247" i="5"/>
  <c r="AF247" i="5"/>
  <c r="I247" i="5"/>
  <c r="AG246" i="5"/>
  <c r="AF246" i="5"/>
  <c r="I246" i="5"/>
  <c r="AG245" i="5"/>
  <c r="AF245" i="5"/>
  <c r="I245" i="5"/>
  <c r="AG244" i="5"/>
  <c r="AF244" i="5"/>
  <c r="I244" i="5"/>
  <c r="AG243" i="5"/>
  <c r="AF243" i="5"/>
  <c r="I243" i="5"/>
  <c r="AG242" i="5"/>
  <c r="AF242" i="5"/>
  <c r="I242" i="5"/>
  <c r="AG241" i="5"/>
  <c r="AF241" i="5"/>
  <c r="I241" i="5"/>
  <c r="AG240" i="5"/>
  <c r="AF240" i="5"/>
  <c r="I240" i="5"/>
  <c r="AG239" i="5"/>
  <c r="AF239" i="5"/>
  <c r="I239" i="5"/>
  <c r="AG238" i="5"/>
  <c r="AF238" i="5"/>
  <c r="I238" i="5"/>
  <c r="AG237" i="5"/>
  <c r="AF237" i="5"/>
  <c r="I237" i="5"/>
  <c r="AG236" i="5"/>
  <c r="AF236" i="5"/>
  <c r="I236" i="5"/>
  <c r="AG235" i="5"/>
  <c r="AF235" i="5"/>
  <c r="I235" i="5"/>
  <c r="AG234" i="5"/>
  <c r="AF234" i="5"/>
  <c r="I234" i="5"/>
  <c r="AG233" i="5"/>
  <c r="AF233" i="5"/>
  <c r="I233" i="5"/>
  <c r="AG232" i="5"/>
  <c r="AF232" i="5"/>
  <c r="I232" i="5"/>
  <c r="AG231" i="5"/>
  <c r="AF231" i="5"/>
  <c r="I231" i="5"/>
  <c r="AG230" i="5"/>
  <c r="AF230" i="5"/>
  <c r="I230" i="5"/>
  <c r="AG229" i="5"/>
  <c r="AF229" i="5"/>
  <c r="I229" i="5"/>
  <c r="AG228" i="5"/>
  <c r="AF228" i="5"/>
  <c r="I228" i="5"/>
  <c r="AG227" i="5"/>
  <c r="AF227" i="5"/>
  <c r="I227" i="5"/>
  <c r="AG226" i="5"/>
  <c r="AF226" i="5"/>
  <c r="I226" i="5"/>
  <c r="AG225" i="5"/>
  <c r="AF225" i="5"/>
  <c r="I225" i="5"/>
  <c r="AG224" i="5"/>
  <c r="AF224" i="5"/>
  <c r="I224" i="5"/>
  <c r="AG223" i="5"/>
  <c r="AF223" i="5"/>
  <c r="I223" i="5"/>
  <c r="AG222" i="5"/>
  <c r="AF222" i="5"/>
  <c r="I222" i="5"/>
  <c r="AG221" i="5"/>
  <c r="AF221" i="5"/>
  <c r="I221" i="5"/>
  <c r="AG220" i="5"/>
  <c r="AF220" i="5"/>
  <c r="I220" i="5"/>
  <c r="AG219" i="5"/>
  <c r="AF219" i="5"/>
  <c r="I219" i="5"/>
  <c r="AG218" i="5"/>
  <c r="AF218" i="5"/>
  <c r="I218" i="5"/>
  <c r="AG217" i="5"/>
  <c r="AF217" i="5"/>
  <c r="I217" i="5"/>
  <c r="AG216" i="5"/>
  <c r="AF216" i="5"/>
  <c r="I216" i="5"/>
  <c r="AG215" i="5"/>
  <c r="AF215" i="5"/>
  <c r="I215" i="5"/>
  <c r="AG214" i="5"/>
  <c r="AF214" i="5"/>
  <c r="I214" i="5"/>
  <c r="AG213" i="5"/>
  <c r="AF213" i="5"/>
  <c r="I213" i="5"/>
  <c r="AG212" i="5"/>
  <c r="AF212" i="5"/>
  <c r="I212" i="5"/>
  <c r="AG211" i="5"/>
  <c r="AF211" i="5"/>
  <c r="I211" i="5"/>
  <c r="AG210" i="5"/>
  <c r="AF210" i="5"/>
  <c r="I210" i="5"/>
  <c r="AG209" i="5"/>
  <c r="AF209" i="5"/>
  <c r="I209" i="5"/>
  <c r="AG208" i="5"/>
  <c r="AF208" i="5"/>
  <c r="I208" i="5"/>
  <c r="AG207" i="5"/>
  <c r="AF207" i="5"/>
  <c r="I207" i="5"/>
  <c r="AG206" i="5"/>
  <c r="AF206" i="5"/>
  <c r="I206" i="5"/>
  <c r="AG205" i="5"/>
  <c r="AF205" i="5"/>
  <c r="I205" i="5"/>
  <c r="AG204" i="5"/>
  <c r="AF204" i="5"/>
  <c r="I204" i="5"/>
  <c r="AG203" i="5"/>
  <c r="AF203" i="5"/>
  <c r="I203" i="5"/>
  <c r="AG202" i="5"/>
  <c r="AF202" i="5"/>
  <c r="I202" i="5"/>
  <c r="AG201" i="5"/>
  <c r="AF201" i="5"/>
  <c r="I201" i="5"/>
  <c r="AG200" i="5"/>
  <c r="AF200" i="5"/>
  <c r="I200" i="5"/>
  <c r="AG199" i="5"/>
  <c r="AF199" i="5"/>
  <c r="I199" i="5"/>
  <c r="AG198" i="5"/>
  <c r="AF198" i="5"/>
  <c r="I198" i="5"/>
  <c r="AG197" i="5"/>
  <c r="AF197" i="5"/>
  <c r="I197" i="5"/>
  <c r="AG196" i="5"/>
  <c r="AF196" i="5"/>
  <c r="I196" i="5"/>
  <c r="AG195" i="5"/>
  <c r="AF195" i="5"/>
  <c r="I195" i="5"/>
  <c r="AG194" i="5"/>
  <c r="AF194" i="5"/>
  <c r="I194" i="5"/>
  <c r="AG193" i="5"/>
  <c r="AF193" i="5"/>
  <c r="I193" i="5"/>
  <c r="AG192" i="5"/>
  <c r="AF192" i="5"/>
  <c r="I192" i="5"/>
  <c r="AG191" i="5"/>
  <c r="AF191" i="5"/>
  <c r="I191" i="5"/>
  <c r="AG190" i="5"/>
  <c r="AF190" i="5"/>
  <c r="I190" i="5"/>
  <c r="AG189" i="5"/>
  <c r="AF189" i="5"/>
  <c r="I189" i="5"/>
  <c r="AG188" i="5"/>
  <c r="AF188" i="5"/>
  <c r="I188" i="5"/>
  <c r="AG187" i="5"/>
  <c r="AF187" i="5"/>
  <c r="I187" i="5"/>
  <c r="AG186" i="5"/>
  <c r="AF186" i="5"/>
  <c r="I186" i="5"/>
  <c r="AG185" i="5"/>
  <c r="AF185" i="5"/>
  <c r="I185" i="5"/>
  <c r="AG184" i="5"/>
  <c r="AF184" i="5"/>
  <c r="I184" i="5"/>
  <c r="AG183" i="5"/>
  <c r="AF183" i="5"/>
  <c r="I183" i="5"/>
  <c r="AG182" i="5"/>
  <c r="AF182" i="5"/>
  <c r="I182" i="5"/>
  <c r="AG181" i="5"/>
  <c r="AF181" i="5"/>
  <c r="I181" i="5"/>
  <c r="AG180" i="5"/>
  <c r="AF180" i="5"/>
  <c r="I180" i="5"/>
  <c r="AG179" i="5"/>
  <c r="AF179" i="5"/>
  <c r="I179" i="5"/>
  <c r="AG178" i="5"/>
  <c r="AF178" i="5"/>
  <c r="I178" i="5"/>
  <c r="AG177" i="5"/>
  <c r="AF177" i="5"/>
  <c r="I177" i="5"/>
  <c r="AG176" i="5"/>
  <c r="AF176" i="5"/>
  <c r="I176" i="5"/>
  <c r="AG175" i="5"/>
  <c r="AF175" i="5"/>
  <c r="I175" i="5"/>
  <c r="AG174" i="5"/>
  <c r="AF174" i="5"/>
  <c r="I174" i="5"/>
  <c r="AG173" i="5"/>
  <c r="AF173" i="5"/>
  <c r="I173" i="5"/>
  <c r="AG172" i="5"/>
  <c r="AF172" i="5"/>
  <c r="I172" i="5"/>
  <c r="AG171" i="5"/>
  <c r="AF171" i="5"/>
  <c r="I171" i="5"/>
  <c r="AG170" i="5"/>
  <c r="AF170" i="5"/>
  <c r="I170" i="5"/>
  <c r="AG169" i="5"/>
  <c r="AF169" i="5"/>
  <c r="I169" i="5"/>
  <c r="AG168" i="5"/>
  <c r="AF168" i="5"/>
  <c r="I168" i="5"/>
  <c r="AG167" i="5"/>
  <c r="AF167" i="5"/>
  <c r="I167" i="5"/>
  <c r="AG166" i="5"/>
  <c r="AF166" i="5"/>
  <c r="I166" i="5"/>
  <c r="AG165" i="5"/>
  <c r="AF165" i="5"/>
  <c r="I165" i="5"/>
  <c r="AG164" i="5"/>
  <c r="AF164" i="5"/>
  <c r="I164" i="5"/>
  <c r="AG163" i="5"/>
  <c r="AF163" i="5"/>
  <c r="I163" i="5"/>
  <c r="AG162" i="5"/>
  <c r="AF162" i="5"/>
  <c r="I162" i="5"/>
  <c r="AG161" i="5"/>
  <c r="AF161" i="5"/>
  <c r="I161" i="5"/>
  <c r="AG160" i="5"/>
  <c r="AF160" i="5"/>
  <c r="I160" i="5"/>
  <c r="AG159" i="5"/>
  <c r="AF159" i="5"/>
  <c r="I159" i="5"/>
  <c r="AG158" i="5"/>
  <c r="AF158" i="5"/>
  <c r="I158" i="5"/>
  <c r="AG157" i="5"/>
  <c r="AF157" i="5"/>
  <c r="I157" i="5"/>
  <c r="AG156" i="5"/>
  <c r="AF156" i="5"/>
  <c r="I156" i="5"/>
  <c r="AG155" i="5"/>
  <c r="AF155" i="5"/>
  <c r="I155" i="5"/>
  <c r="AG154" i="5"/>
  <c r="AF154" i="5"/>
  <c r="I154" i="5"/>
  <c r="AG153" i="5"/>
  <c r="AF153" i="5"/>
  <c r="I153" i="5"/>
  <c r="AG152" i="5"/>
  <c r="AF152" i="5"/>
  <c r="I152" i="5"/>
  <c r="AG151" i="5"/>
  <c r="AF151" i="5"/>
  <c r="I151" i="5"/>
  <c r="AG150" i="5"/>
  <c r="AF150" i="5"/>
  <c r="I150" i="5"/>
  <c r="AG149" i="5"/>
  <c r="AF149" i="5"/>
  <c r="I149" i="5"/>
  <c r="AG148" i="5"/>
  <c r="AF148" i="5"/>
  <c r="I148" i="5"/>
  <c r="AG147" i="5"/>
  <c r="AF147" i="5"/>
  <c r="I147" i="5"/>
  <c r="AG146" i="5"/>
  <c r="AF146" i="5"/>
  <c r="I146" i="5"/>
  <c r="AG145" i="5"/>
  <c r="AF145" i="5"/>
  <c r="I145" i="5"/>
  <c r="AG144" i="5"/>
  <c r="AF144" i="5"/>
  <c r="I144" i="5"/>
  <c r="AG143" i="5"/>
  <c r="AF143" i="5"/>
  <c r="I143" i="5"/>
  <c r="AG142" i="5"/>
  <c r="AF142" i="5"/>
  <c r="I142" i="5"/>
  <c r="AG141" i="5"/>
  <c r="AF141" i="5"/>
  <c r="I141" i="5"/>
  <c r="AG140" i="5"/>
  <c r="AF140" i="5"/>
  <c r="I140" i="5"/>
  <c r="AG139" i="5"/>
  <c r="AF139" i="5"/>
  <c r="I139" i="5"/>
  <c r="AG138" i="5"/>
  <c r="AF138" i="5"/>
  <c r="I138" i="5"/>
  <c r="AG137" i="5"/>
  <c r="AF137" i="5"/>
  <c r="I137" i="5"/>
  <c r="AG136" i="5"/>
  <c r="AF136" i="5"/>
  <c r="I136" i="5"/>
  <c r="AG135" i="5"/>
  <c r="AF135" i="5"/>
  <c r="I135" i="5"/>
  <c r="AG134" i="5"/>
  <c r="AF134" i="5"/>
  <c r="I134" i="5"/>
  <c r="AG133" i="5"/>
  <c r="AF133" i="5"/>
  <c r="I133" i="5"/>
  <c r="AG132" i="5"/>
  <c r="AF132" i="5"/>
  <c r="I132" i="5"/>
  <c r="AG131" i="5"/>
  <c r="AF131" i="5"/>
  <c r="I131" i="5"/>
  <c r="AG130" i="5"/>
  <c r="AF130" i="5"/>
  <c r="I130" i="5"/>
  <c r="AG129" i="5"/>
  <c r="AF129" i="5"/>
  <c r="I129" i="5"/>
  <c r="AG128" i="5"/>
  <c r="AF128" i="5"/>
  <c r="I128" i="5"/>
  <c r="AG127" i="5"/>
  <c r="AF127" i="5"/>
  <c r="I127" i="5"/>
  <c r="AG126" i="5"/>
  <c r="AF126" i="5"/>
  <c r="I126" i="5"/>
  <c r="AG125" i="5"/>
  <c r="AF125" i="5"/>
  <c r="I125" i="5"/>
  <c r="AG124" i="5"/>
  <c r="AF124" i="5"/>
  <c r="I124" i="5"/>
  <c r="AG123" i="5"/>
  <c r="AF123" i="5"/>
  <c r="I123" i="5"/>
  <c r="AG122" i="5"/>
  <c r="AF122" i="5"/>
  <c r="I122" i="5"/>
  <c r="AG121" i="5"/>
  <c r="AF121" i="5"/>
  <c r="I121" i="5"/>
  <c r="AG120" i="5"/>
  <c r="AF120" i="5"/>
  <c r="I120" i="5"/>
  <c r="AG119" i="5"/>
  <c r="AF119" i="5"/>
  <c r="I119" i="5"/>
  <c r="AG118" i="5"/>
  <c r="AF118" i="5"/>
  <c r="I118" i="5"/>
  <c r="AG117" i="5"/>
  <c r="AF117" i="5"/>
  <c r="I117" i="5"/>
  <c r="AG116" i="5"/>
  <c r="AF116" i="5"/>
  <c r="I116" i="5"/>
  <c r="AG115" i="5"/>
  <c r="AF115" i="5"/>
  <c r="I115" i="5"/>
  <c r="AG114" i="5"/>
  <c r="AF114" i="5"/>
  <c r="I114" i="5"/>
  <c r="AG113" i="5"/>
  <c r="AF113" i="5"/>
  <c r="I113" i="5"/>
  <c r="AG112" i="5"/>
  <c r="AF112" i="5"/>
  <c r="I112" i="5"/>
  <c r="AG111" i="5"/>
  <c r="AF111" i="5"/>
  <c r="I111" i="5"/>
  <c r="AG110" i="5"/>
  <c r="AF110" i="5"/>
  <c r="I110" i="5"/>
  <c r="AG109" i="5"/>
  <c r="AF109" i="5"/>
  <c r="I109" i="5"/>
  <c r="AG108" i="5"/>
  <c r="AF108" i="5"/>
  <c r="I108" i="5"/>
  <c r="AG107" i="5"/>
  <c r="AF107" i="5"/>
  <c r="I107" i="5"/>
  <c r="AG106" i="5"/>
  <c r="AF106" i="5"/>
  <c r="I106" i="5"/>
  <c r="AG105" i="5"/>
  <c r="AF105" i="5"/>
  <c r="I105" i="5"/>
  <c r="AG104" i="5"/>
  <c r="AF104" i="5"/>
  <c r="I104" i="5"/>
  <c r="AG103" i="5"/>
  <c r="AF103" i="5"/>
  <c r="I103" i="5"/>
  <c r="AG102" i="5"/>
  <c r="AF102" i="5"/>
  <c r="I102" i="5"/>
  <c r="AG101" i="5"/>
  <c r="AF101" i="5"/>
  <c r="I101" i="5"/>
  <c r="AG100" i="5"/>
  <c r="AF100" i="5"/>
  <c r="I100" i="5"/>
  <c r="AG99" i="5"/>
  <c r="AF99" i="5"/>
  <c r="I99" i="5"/>
  <c r="AG98" i="5"/>
  <c r="AF98" i="5"/>
  <c r="I98" i="5"/>
  <c r="AG97" i="5"/>
  <c r="AF97" i="5"/>
  <c r="I97" i="5"/>
  <c r="AG96" i="5"/>
  <c r="AF96" i="5"/>
  <c r="I96" i="5"/>
  <c r="AG95" i="5"/>
  <c r="AF95" i="5"/>
  <c r="I95" i="5"/>
  <c r="AG94" i="5"/>
  <c r="AF94" i="5"/>
  <c r="I94" i="5"/>
  <c r="AG93" i="5"/>
  <c r="AF93" i="5"/>
  <c r="I93" i="5"/>
  <c r="AG92" i="5"/>
  <c r="AF92" i="5"/>
  <c r="I92" i="5"/>
  <c r="AG91" i="5"/>
  <c r="AF91" i="5"/>
  <c r="I91" i="5"/>
  <c r="AG90" i="5"/>
  <c r="AF90" i="5"/>
  <c r="I90" i="5"/>
  <c r="AG89" i="5"/>
  <c r="AF89" i="5"/>
  <c r="I89" i="5"/>
  <c r="AG88" i="5"/>
  <c r="AF88" i="5"/>
  <c r="I88" i="5"/>
  <c r="AG87" i="5"/>
  <c r="AF87" i="5"/>
  <c r="I87" i="5"/>
  <c r="AG86" i="5"/>
  <c r="AF86" i="5"/>
  <c r="I86" i="5"/>
  <c r="AG85" i="5"/>
  <c r="AF85" i="5"/>
  <c r="I85" i="5"/>
  <c r="AG84" i="5"/>
  <c r="AF84" i="5"/>
  <c r="I84" i="5"/>
  <c r="AG83" i="5"/>
  <c r="AF83" i="5"/>
  <c r="I83" i="5"/>
  <c r="AG82" i="5"/>
  <c r="AF82" i="5"/>
  <c r="I82" i="5"/>
  <c r="AG81" i="5"/>
  <c r="AF81" i="5"/>
  <c r="I81" i="5"/>
  <c r="AG80" i="5"/>
  <c r="AF80" i="5"/>
  <c r="I80" i="5"/>
  <c r="AG79" i="5"/>
  <c r="AF79" i="5"/>
  <c r="I79" i="5"/>
  <c r="AG78" i="5"/>
  <c r="AF78" i="5"/>
  <c r="I78" i="5"/>
  <c r="AG77" i="5"/>
  <c r="AF77" i="5"/>
  <c r="I77" i="5"/>
  <c r="AG76" i="5"/>
  <c r="AF76" i="5"/>
  <c r="I76" i="5"/>
  <c r="AG75" i="5"/>
  <c r="AF75" i="5"/>
  <c r="I75" i="5"/>
  <c r="AG74" i="5"/>
  <c r="AF74" i="5"/>
  <c r="I74" i="5"/>
  <c r="AG73" i="5"/>
  <c r="AF73" i="5"/>
  <c r="I73" i="5"/>
  <c r="AG72" i="5"/>
  <c r="AF72" i="5"/>
  <c r="I72" i="5"/>
  <c r="AG71" i="5"/>
  <c r="AF71" i="5"/>
  <c r="I71" i="5"/>
  <c r="AG70" i="5"/>
  <c r="AF70" i="5"/>
  <c r="I70" i="5"/>
  <c r="AG69" i="5"/>
  <c r="AF69" i="5"/>
  <c r="I69" i="5"/>
  <c r="AG68" i="5"/>
  <c r="AF68" i="5"/>
  <c r="I68" i="5"/>
  <c r="AG67" i="5"/>
  <c r="AF67" i="5"/>
  <c r="I67" i="5"/>
  <c r="AG66" i="5"/>
  <c r="AF66" i="5"/>
  <c r="I66" i="5"/>
  <c r="AG65" i="5"/>
  <c r="AF65" i="5"/>
  <c r="I65" i="5"/>
  <c r="AG64" i="5"/>
  <c r="AF64" i="5"/>
  <c r="I64" i="5"/>
  <c r="AG63" i="5"/>
  <c r="AF63" i="5"/>
  <c r="I63" i="5"/>
  <c r="AG62" i="5"/>
  <c r="AF62" i="5"/>
  <c r="I62" i="5"/>
  <c r="AG61" i="5"/>
  <c r="AF61" i="5"/>
  <c r="I61" i="5"/>
  <c r="AG60" i="5"/>
  <c r="AF60" i="5"/>
  <c r="I60" i="5"/>
  <c r="AG59" i="5"/>
  <c r="AF59" i="5"/>
  <c r="I59" i="5"/>
  <c r="AG58" i="5"/>
  <c r="AF58" i="5"/>
  <c r="I58" i="5"/>
  <c r="AG57" i="5"/>
  <c r="AF57" i="5"/>
  <c r="I57" i="5"/>
  <c r="AG56" i="5"/>
  <c r="AF56" i="5"/>
  <c r="I56" i="5"/>
  <c r="AG55" i="5"/>
  <c r="AF55" i="5"/>
  <c r="I55" i="5"/>
  <c r="AG54" i="5"/>
  <c r="AF54" i="5"/>
  <c r="I54" i="5"/>
  <c r="AG53" i="5"/>
  <c r="AF53" i="5"/>
  <c r="I53" i="5"/>
  <c r="AG52" i="5"/>
  <c r="AF52" i="5"/>
  <c r="I52" i="5"/>
  <c r="AG51" i="5"/>
  <c r="AF51" i="5"/>
  <c r="I51" i="5"/>
  <c r="AG50" i="5"/>
  <c r="AF50" i="5"/>
  <c r="I50" i="5"/>
  <c r="AG49" i="5"/>
  <c r="AF49" i="5"/>
  <c r="I49" i="5"/>
  <c r="AG48" i="5"/>
  <c r="AF48" i="5"/>
  <c r="I48" i="5"/>
  <c r="AG47" i="5"/>
  <c r="AF47" i="5"/>
  <c r="I47" i="5"/>
  <c r="AG46" i="5"/>
  <c r="AF46" i="5"/>
  <c r="I46" i="5"/>
  <c r="AG45" i="5"/>
  <c r="AF45" i="5"/>
  <c r="I45" i="5"/>
  <c r="AG44" i="5"/>
  <c r="AF44" i="5"/>
  <c r="I44" i="5"/>
  <c r="AG43" i="5"/>
  <c r="AF43" i="5"/>
  <c r="I43" i="5"/>
  <c r="AG42" i="5"/>
  <c r="AF42" i="5"/>
  <c r="I42" i="5"/>
  <c r="AG41" i="5"/>
  <c r="AF41" i="5"/>
  <c r="I41" i="5"/>
  <c r="AG40" i="5"/>
  <c r="AF40" i="5"/>
  <c r="I40" i="5"/>
  <c r="AG39" i="5"/>
  <c r="AF39" i="5"/>
  <c r="I39" i="5"/>
  <c r="AG38" i="5"/>
  <c r="AF38" i="5"/>
  <c r="I38" i="5"/>
  <c r="AG37" i="5"/>
  <c r="AF37" i="5"/>
  <c r="I37" i="5"/>
  <c r="AG36" i="5"/>
  <c r="AF36" i="5"/>
  <c r="I36" i="5"/>
  <c r="AG35" i="5"/>
  <c r="AF35" i="5"/>
  <c r="I35" i="5"/>
  <c r="AG34" i="5"/>
  <c r="AF34" i="5"/>
  <c r="I34" i="5"/>
  <c r="AG33" i="5"/>
  <c r="AF33" i="5"/>
  <c r="I33" i="5"/>
  <c r="AG32" i="5"/>
  <c r="AF32" i="5"/>
  <c r="I32" i="5"/>
  <c r="AG31" i="5"/>
  <c r="AF31" i="5"/>
  <c r="I31" i="5"/>
  <c r="AG30" i="5"/>
  <c r="AF30" i="5"/>
  <c r="I30" i="5"/>
  <c r="AG29" i="5"/>
  <c r="AF29" i="5"/>
  <c r="I29" i="5"/>
  <c r="AG28" i="5"/>
  <c r="AF28" i="5"/>
  <c r="I28" i="5"/>
  <c r="AG27" i="5"/>
  <c r="AF27" i="5"/>
  <c r="I27" i="5"/>
  <c r="AG26" i="5"/>
  <c r="AF26" i="5"/>
  <c r="I26" i="5"/>
  <c r="AG25" i="5"/>
  <c r="AF25" i="5"/>
  <c r="I25" i="5"/>
  <c r="AG24" i="5"/>
  <c r="AF24" i="5"/>
  <c r="I24" i="5"/>
  <c r="AG23" i="5"/>
  <c r="AF23" i="5"/>
  <c r="I23" i="5"/>
  <c r="AG22" i="5"/>
  <c r="AF22" i="5"/>
  <c r="I22" i="5"/>
  <c r="AG21" i="5"/>
  <c r="AF21" i="5"/>
  <c r="I21" i="5"/>
  <c r="AG20" i="5"/>
  <c r="AF20" i="5"/>
  <c r="I20" i="5"/>
  <c r="AG19" i="5"/>
  <c r="AF19" i="5"/>
  <c r="I19" i="5"/>
  <c r="AG18" i="5"/>
  <c r="AF18" i="5"/>
  <c r="I18" i="5"/>
  <c r="AG17" i="5"/>
  <c r="AF17" i="5"/>
  <c r="I17" i="5"/>
  <c r="AG16" i="5"/>
  <c r="AF16" i="5"/>
  <c r="I16" i="5"/>
  <c r="AG15" i="5"/>
  <c r="AF15" i="5"/>
  <c r="I15" i="5"/>
  <c r="AG14" i="5"/>
  <c r="AF14" i="5"/>
  <c r="N14" i="5"/>
  <c r="J14" i="5"/>
  <c r="I14" i="5"/>
  <c r="G14" i="5"/>
  <c r="H14" i="5" s="1"/>
  <c r="B7" i="5"/>
  <c r="J7" i="5" s="1"/>
  <c r="C35" i="3"/>
  <c r="E27" i="3"/>
  <c r="D4" i="6" s="1"/>
  <c r="E10" i="3"/>
  <c r="E8" i="3"/>
  <c r="E7" i="3"/>
  <c r="E6" i="3"/>
  <c r="E5" i="3"/>
  <c r="E4" i="3"/>
  <c r="G4" i="3" s="1"/>
  <c r="E3" i="3"/>
  <c r="G3" i="3" s="1"/>
  <c r="C46" i="4"/>
  <c r="E38" i="4"/>
  <c r="C47" i="4" s="1"/>
  <c r="E21" i="4"/>
  <c r="E14" i="4"/>
  <c r="E11" i="4"/>
  <c r="E10" i="4"/>
  <c r="E9" i="4"/>
  <c r="E8" i="4"/>
  <c r="E7" i="4"/>
  <c r="E6" i="4"/>
  <c r="E5" i="4"/>
  <c r="E4" i="4"/>
  <c r="I248" i="11"/>
  <c r="E248" i="11"/>
  <c r="G5" i="11"/>
  <c r="C58" i="2"/>
  <c r="C59" i="2" s="1"/>
  <c r="C55" i="2"/>
  <c r="C54" i="2"/>
  <c r="C53" i="2"/>
  <c r="I8" i="2"/>
  <c r="M8" i="2"/>
  <c r="F8" i="2"/>
  <c r="I7" i="2"/>
  <c r="D18" i="2" s="1"/>
  <c r="L6" i="2"/>
  <c r="I6" i="2"/>
  <c r="D15" i="2" s="1"/>
  <c r="I4" i="2"/>
  <c r="Q11" i="4" s="1"/>
  <c r="C4" i="2"/>
  <c r="F2" i="2"/>
  <c r="C2" i="2"/>
  <c r="R84" i="1"/>
  <c r="R112" i="1" s="1"/>
  <c r="H46" i="1"/>
  <c r="C4" i="12" s="1"/>
  <c r="L34" i="1"/>
  <c r="J34" i="1" s="1"/>
  <c r="R26" i="1"/>
  <c r="T19" i="1" s="1"/>
  <c r="J26" i="1"/>
  <c r="T22" i="1"/>
  <c r="W21" i="1"/>
  <c r="D81" i="1" s="1"/>
  <c r="T21" i="1"/>
  <c r="G56" i="1" s="1"/>
  <c r="T20" i="1"/>
  <c r="T18" i="1"/>
  <c r="N8" i="1"/>
  <c r="D20" i="9"/>
  <c r="AF187" i="7" l="1"/>
  <c r="AF16" i="7"/>
  <c r="AF71" i="7"/>
  <c r="AF29" i="7"/>
  <c r="AF157" i="7"/>
  <c r="K14" i="5"/>
  <c r="AF34" i="7"/>
  <c r="AF36" i="7"/>
  <c r="AF56" i="7"/>
  <c r="AF105" i="7"/>
  <c r="AF110" i="7"/>
  <c r="AF49" i="7"/>
  <c r="AF64" i="7"/>
  <c r="AF180" i="7"/>
  <c r="AF77" i="7"/>
  <c r="AF84" i="7"/>
  <c r="AF89" i="7"/>
  <c r="AF91" i="7"/>
  <c r="AF143" i="7"/>
  <c r="AF173" i="7"/>
  <c r="AF178" i="7"/>
  <c r="AF136" i="7"/>
  <c r="AF148" i="7"/>
  <c r="AF35" i="7"/>
  <c r="AF45" i="7"/>
  <c r="AF99" i="7"/>
  <c r="AF111" i="7"/>
  <c r="AF129" i="7"/>
  <c r="AF50" i="7"/>
  <c r="J15" i="5"/>
  <c r="AF78" i="7"/>
  <c r="AF83" i="7"/>
  <c r="AF90" i="7"/>
  <c r="AF92" i="7"/>
  <c r="AF122" i="7"/>
  <c r="AF164" i="7"/>
  <c r="D4" i="11"/>
  <c r="N7" i="11"/>
  <c r="M5" i="11"/>
  <c r="M8" i="11" s="1"/>
  <c r="T23" i="1"/>
  <c r="F7" i="2" s="1"/>
  <c r="H13" i="12"/>
  <c r="B13" i="12" s="1"/>
  <c r="C43" i="3"/>
  <c r="D43" i="3"/>
  <c r="C41" i="4"/>
  <c r="C42" i="4" s="1"/>
  <c r="N41" i="1"/>
  <c r="N42" i="1"/>
  <c r="G55" i="1"/>
  <c r="D49" i="1"/>
  <c r="J7" i="7"/>
  <c r="G88" i="1"/>
  <c r="D14" i="2"/>
  <c r="D13" i="2"/>
  <c r="AE2645" i="12"/>
  <c r="AE2613" i="12"/>
  <c r="AE2581" i="12"/>
  <c r="AE2549" i="12"/>
  <c r="AE2517" i="12"/>
  <c r="AE2485" i="12"/>
  <c r="AE2453" i="12"/>
  <c r="AE2421" i="12"/>
  <c r="AE2389" i="12"/>
  <c r="AE2357" i="12"/>
  <c r="AA2665" i="12"/>
  <c r="AA2633" i="12"/>
  <c r="AA2601" i="12"/>
  <c r="AA2569" i="12"/>
  <c r="AA2537" i="12"/>
  <c r="AA2505" i="12"/>
  <c r="AA2473" i="12"/>
  <c r="AA2441" i="12"/>
  <c r="AA2409" i="12"/>
  <c r="AA2377" i="12"/>
  <c r="AA2345" i="12"/>
  <c r="AE2652" i="12"/>
  <c r="AE2620" i="12"/>
  <c r="AE2588" i="12"/>
  <c r="AE2556" i="12"/>
  <c r="AE2524" i="12"/>
  <c r="AE2492" i="12"/>
  <c r="AE2460" i="12"/>
  <c r="AE2428" i="12"/>
  <c r="AE2396" i="12"/>
  <c r="AE2364" i="12"/>
  <c r="AA2672" i="12"/>
  <c r="AA2640" i="12"/>
  <c r="AA2608" i="12"/>
  <c r="AA2576" i="12"/>
  <c r="AA2544" i="12"/>
  <c r="AA2512" i="12"/>
  <c r="AA2480" i="12"/>
  <c r="AA2448" i="12"/>
  <c r="AA2416" i="12"/>
  <c r="AA2384" i="12"/>
  <c r="AA2352" i="12"/>
  <c r="AE2659" i="12"/>
  <c r="AE2627" i="12"/>
  <c r="AE2595" i="12"/>
  <c r="AE2563" i="12"/>
  <c r="AE2531" i="12"/>
  <c r="AE2499" i="12"/>
  <c r="AE2467" i="12"/>
  <c r="AE2435" i="12"/>
  <c r="AE2403" i="12"/>
  <c r="AE2371" i="12"/>
  <c r="AE2339" i="12"/>
  <c r="AA2647" i="12"/>
  <c r="AA2615" i="12"/>
  <c r="AA2583" i="12"/>
  <c r="AA2551" i="12"/>
  <c r="AA2519" i="12"/>
  <c r="AA2487" i="12"/>
  <c r="AA2455" i="12"/>
  <c r="AA2423" i="12"/>
  <c r="AA2391" i="12"/>
  <c r="AA2359" i="12"/>
  <c r="AE2666" i="12"/>
  <c r="AE2634" i="12"/>
  <c r="AE2602" i="12"/>
  <c r="AE2570" i="12"/>
  <c r="AE2538" i="12"/>
  <c r="AE2506" i="12"/>
  <c r="AE2474" i="12"/>
  <c r="AE2442" i="12"/>
  <c r="AE2410" i="12"/>
  <c r="AE2378" i="12"/>
  <c r="AE2346" i="12"/>
  <c r="AA2542" i="12"/>
  <c r="AA2328" i="12"/>
  <c r="AA2296" i="12"/>
  <c r="AA2264" i="12"/>
  <c r="AA2232" i="12"/>
  <c r="AA2200" i="12"/>
  <c r="AA2168" i="12"/>
  <c r="AA2136" i="12"/>
  <c r="AA2104" i="12"/>
  <c r="AA2072" i="12"/>
  <c r="AA2040" i="12"/>
  <c r="AE2673" i="12"/>
  <c r="AE2641" i="12"/>
  <c r="AE2609" i="12"/>
  <c r="AE2577" i="12"/>
  <c r="AE2545" i="12"/>
  <c r="AE2513" i="12"/>
  <c r="AE2481" i="12"/>
  <c r="AE2449" i="12"/>
  <c r="AE2417" i="12"/>
  <c r="AE2385" i="12"/>
  <c r="AE2353" i="12"/>
  <c r="AA2661" i="12"/>
  <c r="AA2629" i="12"/>
  <c r="AA2597" i="12"/>
  <c r="AA2565" i="12"/>
  <c r="AA2533" i="12"/>
  <c r="AA2501" i="12"/>
  <c r="AA2469" i="12"/>
  <c r="AA2437" i="12"/>
  <c r="AA2405" i="12"/>
  <c r="AA2373" i="12"/>
  <c r="AA2341" i="12"/>
  <c r="AE2648" i="12"/>
  <c r="AE2616" i="12"/>
  <c r="AE2584" i="12"/>
  <c r="AE2552" i="12"/>
  <c r="AE2520" i="12"/>
  <c r="AE2488" i="12"/>
  <c r="AE2456" i="12"/>
  <c r="AE2424" i="12"/>
  <c r="AE2392" i="12"/>
  <c r="AE2360" i="12"/>
  <c r="AA2668" i="12"/>
  <c r="AA2636" i="12"/>
  <c r="AA2604" i="12"/>
  <c r="AA2572" i="12"/>
  <c r="AA2540" i="12"/>
  <c r="AA2508" i="12"/>
  <c r="AA2476" i="12"/>
  <c r="AA2444" i="12"/>
  <c r="AA2412" i="12"/>
  <c r="AA2380" i="12"/>
  <c r="AA2348" i="12"/>
  <c r="AE2655" i="12"/>
  <c r="AE2623" i="12"/>
  <c r="AE2591" i="12"/>
  <c r="AE2559" i="12"/>
  <c r="AE2527" i="12"/>
  <c r="AE2495" i="12"/>
  <c r="AE2463" i="12"/>
  <c r="AE2431" i="12"/>
  <c r="AE2399" i="12"/>
  <c r="AE2367" i="12"/>
  <c r="AE2335" i="12"/>
  <c r="AA2643" i="12"/>
  <c r="AA2611" i="12"/>
  <c r="AA2579" i="12"/>
  <c r="AA2547" i="12"/>
  <c r="AA2515" i="12"/>
  <c r="AA2483" i="12"/>
  <c r="AA2451" i="12"/>
  <c r="AA2419" i="12"/>
  <c r="AA2387" i="12"/>
  <c r="AA2355" i="12"/>
  <c r="AE2662" i="12"/>
  <c r="AE2630" i="12"/>
  <c r="AE2598" i="12"/>
  <c r="AE2566" i="12"/>
  <c r="AE2534" i="12"/>
  <c r="AE2502" i="12"/>
  <c r="AE2470" i="12"/>
  <c r="AE2438" i="12"/>
  <c r="AE2406" i="12"/>
  <c r="AE2374" i="12"/>
  <c r="AE2342" i="12"/>
  <c r="AA2510" i="12"/>
  <c r="AA2324" i="12"/>
  <c r="AA2292" i="12"/>
  <c r="AA2260" i="12"/>
  <c r="AA2228" i="12"/>
  <c r="AA2196" i="12"/>
  <c r="AA2164" i="12"/>
  <c r="AA2132" i="12"/>
  <c r="AA2100" i="12"/>
  <c r="AA2068" i="12"/>
  <c r="AE2669" i="12"/>
  <c r="AE2637" i="12"/>
  <c r="AE2605" i="12"/>
  <c r="AE2573" i="12"/>
  <c r="AE2541" i="12"/>
  <c r="AE2509" i="12"/>
  <c r="AE2477" i="12"/>
  <c r="AE2445" i="12"/>
  <c r="AE2413" i="12"/>
  <c r="AE2381" i="12"/>
  <c r="AE2349" i="12"/>
  <c r="AA2657" i="12"/>
  <c r="AA2625" i="12"/>
  <c r="AA2593" i="12"/>
  <c r="AA2561" i="12"/>
  <c r="AA2529" i="12"/>
  <c r="AA2497" i="12"/>
  <c r="AA2465" i="12"/>
  <c r="AA2433" i="12"/>
  <c r="AA2401" i="12"/>
  <c r="AA2369" i="12"/>
  <c r="AA2337" i="12"/>
  <c r="AE2644" i="12"/>
  <c r="AE2612" i="12"/>
  <c r="AE2580" i="12"/>
  <c r="AE2548" i="12"/>
  <c r="AE2516" i="12"/>
  <c r="AE2484" i="12"/>
  <c r="AE2452" i="12"/>
  <c r="AE2420" i="12"/>
  <c r="AE2388" i="12"/>
  <c r="AE2356" i="12"/>
  <c r="AA2664" i="12"/>
  <c r="AA2632" i="12"/>
  <c r="AA2600" i="12"/>
  <c r="AA2568" i="12"/>
  <c r="AA2536" i="12"/>
  <c r="AA2504" i="12"/>
  <c r="AA2472" i="12"/>
  <c r="AA2440" i="12"/>
  <c r="AA2408" i="12"/>
  <c r="AA2376" i="12"/>
  <c r="AA2344" i="12"/>
  <c r="AE2651" i="12"/>
  <c r="AE2619" i="12"/>
  <c r="AE2587" i="12"/>
  <c r="AE2555" i="12"/>
  <c r="AE2523" i="12"/>
  <c r="AE2491" i="12"/>
  <c r="AE2459" i="12"/>
  <c r="AE2427" i="12"/>
  <c r="AE2395" i="12"/>
  <c r="AE2363" i="12"/>
  <c r="AA2671" i="12"/>
  <c r="AA2639" i="12"/>
  <c r="AA2607" i="12"/>
  <c r="AA2575" i="12"/>
  <c r="AA2543" i="12"/>
  <c r="AA2511" i="12"/>
  <c r="AA2479" i="12"/>
  <c r="AA2447" i="12"/>
  <c r="AA2415" i="12"/>
  <c r="AA2383" i="12"/>
  <c r="AA2351" i="12"/>
  <c r="AE2658" i="12"/>
  <c r="AE2626" i="12"/>
  <c r="AE2594" i="12"/>
  <c r="AE2562" i="12"/>
  <c r="AE2530" i="12"/>
  <c r="AE2498" i="12"/>
  <c r="AE2466" i="12"/>
  <c r="AE2434" i="12"/>
  <c r="AE2402" i="12"/>
  <c r="AE2370" i="12"/>
  <c r="AE2338" i="12"/>
  <c r="AA2478" i="12"/>
  <c r="AA2320" i="12"/>
  <c r="AA2288" i="12"/>
  <c r="AA2256" i="12"/>
  <c r="AA2224" i="12"/>
  <c r="AA2192" i="12"/>
  <c r="AA2160" i="12"/>
  <c r="AA2128" i="12"/>
  <c r="AA2096" i="12"/>
  <c r="AA2064" i="12"/>
  <c r="AE2665" i="12"/>
  <c r="AE2633" i="12"/>
  <c r="AE2601" i="12"/>
  <c r="AE2569" i="12"/>
  <c r="AE2537" i="12"/>
  <c r="AE2505" i="12"/>
  <c r="AE2473" i="12"/>
  <c r="AE2441" i="12"/>
  <c r="AE2409" i="12"/>
  <c r="AE2377" i="12"/>
  <c r="AE2345" i="12"/>
  <c r="AA2653" i="12"/>
  <c r="AA2621" i="12"/>
  <c r="AA2589" i="12"/>
  <c r="AA2557" i="12"/>
  <c r="AA2525" i="12"/>
  <c r="AA2493" i="12"/>
  <c r="AA2461" i="12"/>
  <c r="AA2429" i="12"/>
  <c r="AA2397" i="12"/>
  <c r="AA2365" i="12"/>
  <c r="AE2672" i="12"/>
  <c r="AE2640" i="12"/>
  <c r="AE2608" i="12"/>
  <c r="AE2576" i="12"/>
  <c r="AE2544" i="12"/>
  <c r="AE2512" i="12"/>
  <c r="AE2480" i="12"/>
  <c r="AE2448" i="12"/>
  <c r="AE2416" i="12"/>
  <c r="AE2384" i="12"/>
  <c r="AE2352" i="12"/>
  <c r="AA2660" i="12"/>
  <c r="AA2628" i="12"/>
  <c r="AA2596" i="12"/>
  <c r="AA2564" i="12"/>
  <c r="AA2532" i="12"/>
  <c r="AA2500" i="12"/>
  <c r="AA2468" i="12"/>
  <c r="AA2436" i="12"/>
  <c r="AA2404" i="12"/>
  <c r="AA2372" i="12"/>
  <c r="AA2340" i="12"/>
  <c r="AE2647" i="12"/>
  <c r="AE2615" i="12"/>
  <c r="AE2583" i="12"/>
  <c r="AE2551" i="12"/>
  <c r="AE2519" i="12"/>
  <c r="AE2487" i="12"/>
  <c r="AE2455" i="12"/>
  <c r="AE2423" i="12"/>
  <c r="AE2391" i="12"/>
  <c r="AE2359" i="12"/>
  <c r="AA2667" i="12"/>
  <c r="AA2635" i="12"/>
  <c r="AA2603" i="12"/>
  <c r="AA2571" i="12"/>
  <c r="AA2539" i="12"/>
  <c r="AA2507" i="12"/>
  <c r="AA2475" i="12"/>
  <c r="AA2443" i="12"/>
  <c r="AA2411" i="12"/>
  <c r="AA2379" i="12"/>
  <c r="AA2347" i="12"/>
  <c r="AE2654" i="12"/>
  <c r="AE2622" i="12"/>
  <c r="AE2590" i="12"/>
  <c r="AE2558" i="12"/>
  <c r="AE2526" i="12"/>
  <c r="AE2494" i="12"/>
  <c r="AE2462" i="12"/>
  <c r="AE2430" i="12"/>
  <c r="AE2398" i="12"/>
  <c r="AE2366" i="12"/>
  <c r="AE2334" i="12"/>
  <c r="AA2446" i="12"/>
  <c r="AA2316" i="12"/>
  <c r="AA2284" i="12"/>
  <c r="AA2252" i="12"/>
  <c r="AA2220" i="12"/>
  <c r="AA2188" i="12"/>
  <c r="AA2156" i="12"/>
  <c r="AA2124" i="12"/>
  <c r="AA2092" i="12"/>
  <c r="AA2060" i="12"/>
  <c r="AE2661" i="12"/>
  <c r="AE2629" i="12"/>
  <c r="AE2597" i="12"/>
  <c r="AE2565" i="12"/>
  <c r="AE2533" i="12"/>
  <c r="AE2501" i="12"/>
  <c r="AE2469" i="12"/>
  <c r="AE2437" i="12"/>
  <c r="AE2405" i="12"/>
  <c r="AE2373" i="12"/>
  <c r="AE2341" i="12"/>
  <c r="AA2649" i="12"/>
  <c r="AA2617" i="12"/>
  <c r="AA2585" i="12"/>
  <c r="AA2553" i="12"/>
  <c r="AA2521" i="12"/>
  <c r="AA2489" i="12"/>
  <c r="AA2457" i="12"/>
  <c r="AA2425" i="12"/>
  <c r="AA2393" i="12"/>
  <c r="AA2361" i="12"/>
  <c r="AE2668" i="12"/>
  <c r="AE2636" i="12"/>
  <c r="AE2604" i="12"/>
  <c r="AE2572" i="12"/>
  <c r="AE2540" i="12"/>
  <c r="AE2508" i="12"/>
  <c r="AE2476" i="12"/>
  <c r="AE2444" i="12"/>
  <c r="AE2412" i="12"/>
  <c r="AE2380" i="12"/>
  <c r="AE2348" i="12"/>
  <c r="AA2656" i="12"/>
  <c r="AA2624" i="12"/>
  <c r="AA2592" i="12"/>
  <c r="AA2560" i="12"/>
  <c r="AA2528" i="12"/>
  <c r="AA2496" i="12"/>
  <c r="AA2464" i="12"/>
  <c r="AA2432" i="12"/>
  <c r="AA2400" i="12"/>
  <c r="AA2368" i="12"/>
  <c r="AA2336" i="12"/>
  <c r="AE2643" i="12"/>
  <c r="AE2611" i="12"/>
  <c r="AE2579" i="12"/>
  <c r="AE2547" i="12"/>
  <c r="AE2515" i="12"/>
  <c r="AE2483" i="12"/>
  <c r="AE2451" i="12"/>
  <c r="AE2419" i="12"/>
  <c r="AE2387" i="12"/>
  <c r="AE2355" i="12"/>
  <c r="AA2663" i="12"/>
  <c r="AA2631" i="12"/>
  <c r="AA2599" i="12"/>
  <c r="AA2567" i="12"/>
  <c r="AA2535" i="12"/>
  <c r="AA2503" i="12"/>
  <c r="AA2471" i="12"/>
  <c r="AA2439" i="12"/>
  <c r="AA2407" i="12"/>
  <c r="AA2375" i="12"/>
  <c r="AA2343" i="12"/>
  <c r="AE2650" i="12"/>
  <c r="AE2618" i="12"/>
  <c r="AE2586" i="12"/>
  <c r="AE2554" i="12"/>
  <c r="AE2522" i="12"/>
  <c r="AE2490" i="12"/>
  <c r="AE2458" i="12"/>
  <c r="AE2426" i="12"/>
  <c r="AE2394" i="12"/>
  <c r="AE2362" i="12"/>
  <c r="AA2670" i="12"/>
  <c r="AA2414" i="12"/>
  <c r="AA2312" i="12"/>
  <c r="AA2280" i="12"/>
  <c r="AA2248" i="12"/>
  <c r="AA2216" i="12"/>
  <c r="AA2184" i="12"/>
  <c r="AA2152" i="12"/>
  <c r="AA2120" i="12"/>
  <c r="AA2088" i="12"/>
  <c r="AA2056" i="12"/>
  <c r="AE2589" i="12"/>
  <c r="AE2497" i="12"/>
  <c r="AE2425" i="12"/>
  <c r="AA2673" i="12"/>
  <c r="AA2581" i="12"/>
  <c r="AA2509" i="12"/>
  <c r="AA2417" i="12"/>
  <c r="AE2664" i="12"/>
  <c r="AE2592" i="12"/>
  <c r="AE2500" i="12"/>
  <c r="AE2408" i="12"/>
  <c r="AE2336" i="12"/>
  <c r="AA2584" i="12"/>
  <c r="AA2492" i="12"/>
  <c r="AA2420" i="12"/>
  <c r="AE2667" i="12"/>
  <c r="AE2575" i="12"/>
  <c r="AE2503" i="12"/>
  <c r="AE2411" i="12"/>
  <c r="AA2659" i="12"/>
  <c r="AA2587" i="12"/>
  <c r="AA2495" i="12"/>
  <c r="AA2403" i="12"/>
  <c r="AE2670" i="12"/>
  <c r="AE2578" i="12"/>
  <c r="AE2486" i="12"/>
  <c r="AE2414" i="12"/>
  <c r="AA2606" i="12"/>
  <c r="AA2276" i="12"/>
  <c r="AA2204" i="12"/>
  <c r="AA2112" i="12"/>
  <c r="AA2036" i="12"/>
  <c r="AA2004" i="12"/>
  <c r="AA1972" i="12"/>
  <c r="AA1940" i="12"/>
  <c r="AA1908" i="12"/>
  <c r="AA1876" i="12"/>
  <c r="AA1844" i="12"/>
  <c r="AA1812" i="12"/>
  <c r="AA1780" i="12"/>
  <c r="AA1748" i="12"/>
  <c r="AA1716" i="12"/>
  <c r="AA2570" i="12"/>
  <c r="AE2331" i="12"/>
  <c r="AE2299" i="12"/>
  <c r="AE2267" i="12"/>
  <c r="AE2235" i="12"/>
  <c r="AE2203" i="12"/>
  <c r="AE2171" i="12"/>
  <c r="AE2139" i="12"/>
  <c r="AE2107" i="12"/>
  <c r="AE2075" i="12"/>
  <c r="AE2043" i="12"/>
  <c r="AE2011" i="12"/>
  <c r="AE1979" i="12"/>
  <c r="AE1947" i="12"/>
  <c r="AE1915" i="12"/>
  <c r="AE1883" i="12"/>
  <c r="AE1851" i="12"/>
  <c r="AE1819" i="12"/>
  <c r="AE1787" i="12"/>
  <c r="AE1755" i="12"/>
  <c r="AE1723" i="12"/>
  <c r="AA2630" i="12"/>
  <c r="AA2374" i="12"/>
  <c r="AA2307" i="12"/>
  <c r="AA2275" i="12"/>
  <c r="AA2243" i="12"/>
  <c r="AA2211" i="12"/>
  <c r="AA2179" i="12"/>
  <c r="AA2147" i="12"/>
  <c r="AA2115" i="12"/>
  <c r="AA2083" i="12"/>
  <c r="AA2051" i="12"/>
  <c r="AA2019" i="12"/>
  <c r="AA1987" i="12"/>
  <c r="AA1955" i="12"/>
  <c r="AA1923" i="12"/>
  <c r="AA1891" i="12"/>
  <c r="AA1859" i="12"/>
  <c r="AA1827" i="12"/>
  <c r="AA1795" i="12"/>
  <c r="AA1763" i="12"/>
  <c r="AA1731" i="12"/>
  <c r="AA1699" i="12"/>
  <c r="AE2657" i="12"/>
  <c r="AE2585" i="12"/>
  <c r="AE2493" i="12"/>
  <c r="AE2401" i="12"/>
  <c r="AA2669" i="12"/>
  <c r="AA2577" i="12"/>
  <c r="AA2485" i="12"/>
  <c r="AA2413" i="12"/>
  <c r="AE2660" i="12"/>
  <c r="AE2568" i="12"/>
  <c r="AE2496" i="12"/>
  <c r="AE2404" i="12"/>
  <c r="AA2652" i="12"/>
  <c r="AA2580" i="12"/>
  <c r="AA2488" i="12"/>
  <c r="AA2396" i="12"/>
  <c r="AE2663" i="12"/>
  <c r="AE2571" i="12"/>
  <c r="AE2479" i="12"/>
  <c r="AE2407" i="12"/>
  <c r="AA2655" i="12"/>
  <c r="AA2563" i="12"/>
  <c r="AA2491" i="12"/>
  <c r="AA2399" i="12"/>
  <c r="AE2646" i="12"/>
  <c r="AE2574" i="12"/>
  <c r="AE2482" i="12"/>
  <c r="AE2390" i="12"/>
  <c r="AA2574" i="12"/>
  <c r="AA2272" i="12"/>
  <c r="AA2180" i="12"/>
  <c r="AA2108" i="12"/>
  <c r="AA2032" i="12"/>
  <c r="AA2000" i="12"/>
  <c r="AA1968" i="12"/>
  <c r="AA1936" i="12"/>
  <c r="AA1904" i="12"/>
  <c r="AA1872" i="12"/>
  <c r="AA1840" i="12"/>
  <c r="AA1808" i="12"/>
  <c r="AA1776" i="12"/>
  <c r="AA1744" i="12"/>
  <c r="AA1712" i="12"/>
  <c r="AA2538" i="12"/>
  <c r="AE2327" i="12"/>
  <c r="AE2295" i="12"/>
  <c r="AE2263" i="12"/>
  <c r="AE2231" i="12"/>
  <c r="AE2199" i="12"/>
  <c r="AE2167" i="12"/>
  <c r="AE2135" i="12"/>
  <c r="AE2103" i="12"/>
  <c r="AE2071" i="12"/>
  <c r="AE2039" i="12"/>
  <c r="AE2007" i="12"/>
  <c r="AE1975" i="12"/>
  <c r="AE1943" i="12"/>
  <c r="AE1911" i="12"/>
  <c r="AE1879" i="12"/>
  <c r="AE1847" i="12"/>
  <c r="AE1815" i="12"/>
  <c r="AE1783" i="12"/>
  <c r="AE1751" i="12"/>
  <c r="AE1719" i="12"/>
  <c r="AA2598" i="12"/>
  <c r="AA2342" i="12"/>
  <c r="AA2303" i="12"/>
  <c r="AA2271" i="12"/>
  <c r="AA2239" i="12"/>
  <c r="AA2207" i="12"/>
  <c r="AA2175" i="12"/>
  <c r="AA2143" i="12"/>
  <c r="AA2111" i="12"/>
  <c r="AA2079" i="12"/>
  <c r="AA2047" i="12"/>
  <c r="AA2015" i="12"/>
  <c r="AA1983" i="12"/>
  <c r="AA1951" i="12"/>
  <c r="AA1919" i="12"/>
  <c r="AA1887" i="12"/>
  <c r="AA1855" i="12"/>
  <c r="AA1823" i="12"/>
  <c r="AA1791" i="12"/>
  <c r="AA1759" i="12"/>
  <c r="AA1727" i="12"/>
  <c r="AA2658" i="12"/>
  <c r="AE2653" i="12"/>
  <c r="AE2561" i="12"/>
  <c r="AE2489" i="12"/>
  <c r="AE2397" i="12"/>
  <c r="AA2645" i="12"/>
  <c r="AA2573" i="12"/>
  <c r="AA2481" i="12"/>
  <c r="AA2389" i="12"/>
  <c r="AE2656" i="12"/>
  <c r="AE2564" i="12"/>
  <c r="AE2472" i="12"/>
  <c r="AE2400" i="12"/>
  <c r="AA2648" i="12"/>
  <c r="AA2556" i="12"/>
  <c r="AA2484" i="12"/>
  <c r="AA2392" i="12"/>
  <c r="AE2639" i="12"/>
  <c r="AE2567" i="12"/>
  <c r="AE2475" i="12"/>
  <c r="AE2383" i="12"/>
  <c r="AA2651" i="12"/>
  <c r="AA2559" i="12"/>
  <c r="AA2467" i="12"/>
  <c r="AA2395" i="12"/>
  <c r="AE2642" i="12"/>
  <c r="AE2550" i="12"/>
  <c r="AE2478" i="12"/>
  <c r="AE2386" i="12"/>
  <c r="AA2382" i="12"/>
  <c r="AA2268" i="12"/>
  <c r="AA2176" i="12"/>
  <c r="AA2084" i="12"/>
  <c r="AA2028" i="12"/>
  <c r="AA1996" i="12"/>
  <c r="AA1964" i="12"/>
  <c r="AA1932" i="12"/>
  <c r="AA1900" i="12"/>
  <c r="AA1868" i="12"/>
  <c r="AA1836" i="12"/>
  <c r="AA1804" i="12"/>
  <c r="AA1772" i="12"/>
  <c r="AA1740" i="12"/>
  <c r="AA1708" i="12"/>
  <c r="AA2506" i="12"/>
  <c r="AE2323" i="12"/>
  <c r="AE2291" i="12"/>
  <c r="AE2259" i="12"/>
  <c r="AE2227" i="12"/>
  <c r="AE2195" i="12"/>
  <c r="AE2163" i="12"/>
  <c r="AE2131" i="12"/>
  <c r="AE2099" i="12"/>
  <c r="AE2067" i="12"/>
  <c r="AE2035" i="12"/>
  <c r="AE2003" i="12"/>
  <c r="AE1971" i="12"/>
  <c r="AE1939" i="12"/>
  <c r="AE1907" i="12"/>
  <c r="AE1875" i="12"/>
  <c r="AE1843" i="12"/>
  <c r="AE1811" i="12"/>
  <c r="AE1779" i="12"/>
  <c r="AE1747" i="12"/>
  <c r="AE1715" i="12"/>
  <c r="AA2566" i="12"/>
  <c r="AA2331" i="12"/>
  <c r="AA2299" i="12"/>
  <c r="AA2267" i="12"/>
  <c r="AA2235" i="12"/>
  <c r="AA2203" i="12"/>
  <c r="AA2171" i="12"/>
  <c r="AA2139" i="12"/>
  <c r="AA2107" i="12"/>
  <c r="AA2075" i="12"/>
  <c r="AA2043" i="12"/>
  <c r="AA2011" i="12"/>
  <c r="AA1979" i="12"/>
  <c r="AA1947" i="12"/>
  <c r="AA1915" i="12"/>
  <c r="AA1883" i="12"/>
  <c r="AA1851" i="12"/>
  <c r="AA1819" i="12"/>
  <c r="AA1787" i="12"/>
  <c r="AA1755" i="12"/>
  <c r="AA1723" i="12"/>
  <c r="AA2626" i="12"/>
  <c r="AE2649" i="12"/>
  <c r="AE2557" i="12"/>
  <c r="AE2465" i="12"/>
  <c r="AE2393" i="12"/>
  <c r="AA2641" i="12"/>
  <c r="AA2549" i="12"/>
  <c r="AA2477" i="12"/>
  <c r="AA2385" i="12"/>
  <c r="AE2632" i="12"/>
  <c r="AE2560" i="12"/>
  <c r="AE2468" i="12"/>
  <c r="AE2376" i="12"/>
  <c r="AA2644" i="12"/>
  <c r="AA2552" i="12"/>
  <c r="AA2460" i="12"/>
  <c r="AA2388" i="12"/>
  <c r="AE2635" i="12"/>
  <c r="AE2543" i="12"/>
  <c r="AE2471" i="12"/>
  <c r="AE2379" i="12"/>
  <c r="AA2627" i="12"/>
  <c r="AA2555" i="12"/>
  <c r="AA2463" i="12"/>
  <c r="AA2371" i="12"/>
  <c r="AE2638" i="12"/>
  <c r="AE2546" i="12"/>
  <c r="AE2454" i="12"/>
  <c r="AE2382" i="12"/>
  <c r="AA2350" i="12"/>
  <c r="AA2244" i="12"/>
  <c r="AA2172" i="12"/>
  <c r="AA2080" i="12"/>
  <c r="AA2024" i="12"/>
  <c r="AA1992" i="12"/>
  <c r="AA1960" i="12"/>
  <c r="AA1928" i="12"/>
  <c r="AA1896" i="12"/>
  <c r="AA1864" i="12"/>
  <c r="AA1832" i="12"/>
  <c r="AA1800" i="12"/>
  <c r="AA1768" i="12"/>
  <c r="AA1736" i="12"/>
  <c r="AA1704" i="12"/>
  <c r="AA2474" i="12"/>
  <c r="AE2319" i="12"/>
  <c r="AE2287" i="12"/>
  <c r="AE2255" i="12"/>
  <c r="AE2223" i="12"/>
  <c r="AE2191" i="12"/>
  <c r="AE2159" i="12"/>
  <c r="AE2127" i="12"/>
  <c r="AE2095" i="12"/>
  <c r="AE2063" i="12"/>
  <c r="AE2031" i="12"/>
  <c r="AE1999" i="12"/>
  <c r="AE1967" i="12"/>
  <c r="AE1935" i="12"/>
  <c r="AE1903" i="12"/>
  <c r="AE1871" i="12"/>
  <c r="AE1839" i="12"/>
  <c r="AE1807" i="12"/>
  <c r="AE1775" i="12"/>
  <c r="AE1743" i="12"/>
  <c r="AE1711" i="12"/>
  <c r="AA2534" i="12"/>
  <c r="AA2327" i="12"/>
  <c r="AA2295" i="12"/>
  <c r="AA2263" i="12"/>
  <c r="AA2231" i="12"/>
  <c r="AA2199" i="12"/>
  <c r="AA2167" i="12"/>
  <c r="AA2135" i="12"/>
  <c r="AA2103" i="12"/>
  <c r="AA2071" i="12"/>
  <c r="AA2039" i="12"/>
  <c r="AA2007" i="12"/>
  <c r="AA1975" i="12"/>
  <c r="AA1943" i="12"/>
  <c r="AA1911" i="12"/>
  <c r="AA1879" i="12"/>
  <c r="AA1847" i="12"/>
  <c r="AA1815" i="12"/>
  <c r="AA1783" i="12"/>
  <c r="AA1751" i="12"/>
  <c r="AA1719" i="12"/>
  <c r="AA2594" i="12"/>
  <c r="AE2625" i="12"/>
  <c r="AE2553" i="12"/>
  <c r="AE2461" i="12"/>
  <c r="AE2369" i="12"/>
  <c r="AA2637" i="12"/>
  <c r="AA2545" i="12"/>
  <c r="AA2453" i="12"/>
  <c r="AA2381" i="12"/>
  <c r="AE2628" i="12"/>
  <c r="AE2536" i="12"/>
  <c r="AE2464" i="12"/>
  <c r="AE2372" i="12"/>
  <c r="AA2620" i="12"/>
  <c r="AA2548" i="12"/>
  <c r="AA2456" i="12"/>
  <c r="AA2364" i="12"/>
  <c r="AE2631" i="12"/>
  <c r="AE2539" i="12"/>
  <c r="AE2447" i="12"/>
  <c r="AE2375" i="12"/>
  <c r="AA2623" i="12"/>
  <c r="AA2531" i="12"/>
  <c r="AA2459" i="12"/>
  <c r="AA2367" i="12"/>
  <c r="AE2614" i="12"/>
  <c r="AE2542" i="12"/>
  <c r="AE2450" i="12"/>
  <c r="AE2358" i="12"/>
  <c r="AA2332" i="12"/>
  <c r="AA2240" i="12"/>
  <c r="AA2148" i="12"/>
  <c r="AA2076" i="12"/>
  <c r="AA2020" i="12"/>
  <c r="AA1988" i="12"/>
  <c r="AA1956" i="12"/>
  <c r="AA1924" i="12"/>
  <c r="AA1892" i="12"/>
  <c r="AA1860" i="12"/>
  <c r="AA1828" i="12"/>
  <c r="AA1796" i="12"/>
  <c r="AA1764" i="12"/>
  <c r="AA1732" i="12"/>
  <c r="AA1700" i="12"/>
  <c r="AA2442" i="12"/>
  <c r="AE2315" i="12"/>
  <c r="AE2283" i="12"/>
  <c r="AE2251" i="12"/>
  <c r="AE2219" i="12"/>
  <c r="AE2187" i="12"/>
  <c r="AE2155" i="12"/>
  <c r="AE2123" i="12"/>
  <c r="AE2091" i="12"/>
  <c r="AE2059" i="12"/>
  <c r="AE2027" i="12"/>
  <c r="AE1995" i="12"/>
  <c r="AE1963" i="12"/>
  <c r="AE1931" i="12"/>
  <c r="AE1899" i="12"/>
  <c r="AE1867" i="12"/>
  <c r="AE1835" i="12"/>
  <c r="AE1803" i="12"/>
  <c r="AE1771" i="12"/>
  <c r="AE1739" i="12"/>
  <c r="AE1707" i="12"/>
  <c r="AA2502" i="12"/>
  <c r="AA2323" i="12"/>
  <c r="AA2291" i="12"/>
  <c r="AA2259" i="12"/>
  <c r="AA2227" i="12"/>
  <c r="AA2195" i="12"/>
  <c r="AA2163" i="12"/>
  <c r="AA2131" i="12"/>
  <c r="AA2099" i="12"/>
  <c r="AA2067" i="12"/>
  <c r="AA2035" i="12"/>
  <c r="AA2003" i="12"/>
  <c r="AA1971" i="12"/>
  <c r="AA1939" i="12"/>
  <c r="AA1907" i="12"/>
  <c r="AA1875" i="12"/>
  <c r="AA1843" i="12"/>
  <c r="AA1811" i="12"/>
  <c r="AA1779" i="12"/>
  <c r="AA1747" i="12"/>
  <c r="AA1715" i="12"/>
  <c r="AA2562" i="12"/>
  <c r="AE2621" i="12"/>
  <c r="AE2529" i="12"/>
  <c r="AE2457" i="12"/>
  <c r="AE2365" i="12"/>
  <c r="AA2613" i="12"/>
  <c r="AA2541" i="12"/>
  <c r="AA2449" i="12"/>
  <c r="AA2357" i="12"/>
  <c r="AE2624" i="12"/>
  <c r="AE2532" i="12"/>
  <c r="AE2440" i="12"/>
  <c r="AE2368" i="12"/>
  <c r="AA2616" i="12"/>
  <c r="AA2524" i="12"/>
  <c r="AA2452" i="12"/>
  <c r="AA2360" i="12"/>
  <c r="AE2607" i="12"/>
  <c r="AE2535" i="12"/>
  <c r="AE2443" i="12"/>
  <c r="AE2351" i="12"/>
  <c r="AA2619" i="12"/>
  <c r="AA2527" i="12"/>
  <c r="AA2435" i="12"/>
  <c r="AA2363" i="12"/>
  <c r="AE2610" i="12"/>
  <c r="AE2518" i="12"/>
  <c r="AE2446" i="12"/>
  <c r="AE2354" i="12"/>
  <c r="AA2308" i="12"/>
  <c r="AA2236" i="12"/>
  <c r="AA2144" i="12"/>
  <c r="AA2052" i="12"/>
  <c r="AA2016" i="12"/>
  <c r="AA1984" i="12"/>
  <c r="AA1952" i="12"/>
  <c r="AA1920" i="12"/>
  <c r="AA1888" i="12"/>
  <c r="AA1856" i="12"/>
  <c r="AA1824" i="12"/>
  <c r="AA1792" i="12"/>
  <c r="AA1760" i="12"/>
  <c r="AA1728" i="12"/>
  <c r="AA2666" i="12"/>
  <c r="AA2410" i="12"/>
  <c r="AE2311" i="12"/>
  <c r="AE2279" i="12"/>
  <c r="AE2247" i="12"/>
  <c r="AE2215" i="12"/>
  <c r="AE2183" i="12"/>
  <c r="AE2151" i="12"/>
  <c r="AE2119" i="12"/>
  <c r="AE2087" i="12"/>
  <c r="AE2055" i="12"/>
  <c r="AE2023" i="12"/>
  <c r="AE1991" i="12"/>
  <c r="AE1959" i="12"/>
  <c r="AE1927" i="12"/>
  <c r="AE1895" i="12"/>
  <c r="AE1863" i="12"/>
  <c r="AE1831" i="12"/>
  <c r="AE1799" i="12"/>
  <c r="AE1767" i="12"/>
  <c r="AE1735" i="12"/>
  <c r="AE1703" i="12"/>
  <c r="AA2470" i="12"/>
  <c r="AA2319" i="12"/>
  <c r="AA2287" i="12"/>
  <c r="AA2255" i="12"/>
  <c r="AA2223" i="12"/>
  <c r="AA2191" i="12"/>
  <c r="AA2159" i="12"/>
  <c r="AA2127" i="12"/>
  <c r="AA2095" i="12"/>
  <c r="AA2063" i="12"/>
  <c r="AA2031" i="12"/>
  <c r="AA1999" i="12"/>
  <c r="AA1967" i="12"/>
  <c r="AA1935" i="12"/>
  <c r="AA1903" i="12"/>
  <c r="AA1871" i="12"/>
  <c r="AA1839" i="12"/>
  <c r="AA1807" i="12"/>
  <c r="AA1775" i="12"/>
  <c r="AA1743" i="12"/>
  <c r="AA1711" i="12"/>
  <c r="AE2617" i="12"/>
  <c r="AE2525" i="12"/>
  <c r="AE2433" i="12"/>
  <c r="AE2361" i="12"/>
  <c r="AA2609" i="12"/>
  <c r="AA2517" i="12"/>
  <c r="AA2445" i="12"/>
  <c r="AA2353" i="12"/>
  <c r="AE2600" i="12"/>
  <c r="AE2528" i="12"/>
  <c r="AE2436" i="12"/>
  <c r="AE2344" i="12"/>
  <c r="AA2612" i="12"/>
  <c r="AA2520" i="12"/>
  <c r="AA2428" i="12"/>
  <c r="AA2356" i="12"/>
  <c r="AE2603" i="12"/>
  <c r="AE2511" i="12"/>
  <c r="AE2439" i="12"/>
  <c r="AE2347" i="12"/>
  <c r="AA2595" i="12"/>
  <c r="AA2523" i="12"/>
  <c r="AA2431" i="12"/>
  <c r="AA2339" i="12"/>
  <c r="AE2606" i="12"/>
  <c r="AE2514" i="12"/>
  <c r="AE2422" i="12"/>
  <c r="AE2350" i="12"/>
  <c r="AA2304" i="12"/>
  <c r="AA2212" i="12"/>
  <c r="AA2140" i="12"/>
  <c r="AA2048" i="12"/>
  <c r="AA2012" i="12"/>
  <c r="AA1980" i="12"/>
  <c r="AA1948" i="12"/>
  <c r="AA1916" i="12"/>
  <c r="AA1884" i="12"/>
  <c r="AA1852" i="12"/>
  <c r="AA1820" i="12"/>
  <c r="AA1788" i="12"/>
  <c r="AA1756" i="12"/>
  <c r="AA1724" i="12"/>
  <c r="AA2634" i="12"/>
  <c r="AA2378" i="12"/>
  <c r="AE2307" i="12"/>
  <c r="AE2275" i="12"/>
  <c r="AE2243" i="12"/>
  <c r="AE2211" i="12"/>
  <c r="AE2179" i="12"/>
  <c r="AE2147" i="12"/>
  <c r="AE2115" i="12"/>
  <c r="AE2083" i="12"/>
  <c r="AE2051" i="12"/>
  <c r="AE2019" i="12"/>
  <c r="AE1987" i="12"/>
  <c r="AE1955" i="12"/>
  <c r="AE1923" i="12"/>
  <c r="AE1891" i="12"/>
  <c r="AE1859" i="12"/>
  <c r="AE1827" i="12"/>
  <c r="AE1795" i="12"/>
  <c r="AE1763" i="12"/>
  <c r="AE1731" i="12"/>
  <c r="AE1699" i="12"/>
  <c r="AA2438" i="12"/>
  <c r="AA2315" i="12"/>
  <c r="AA2283" i="12"/>
  <c r="AA2251" i="12"/>
  <c r="AA2219" i="12"/>
  <c r="AA2187" i="12"/>
  <c r="AA2155" i="12"/>
  <c r="AA2123" i="12"/>
  <c r="AA2091" i="12"/>
  <c r="AA2059" i="12"/>
  <c r="AA2027" i="12"/>
  <c r="AA1995" i="12"/>
  <c r="AA1963" i="12"/>
  <c r="AA1931" i="12"/>
  <c r="AA1899" i="12"/>
  <c r="AA1867" i="12"/>
  <c r="AA1835" i="12"/>
  <c r="AA1803" i="12"/>
  <c r="AA1771" i="12"/>
  <c r="AA1739" i="12"/>
  <c r="AA1707" i="12"/>
  <c r="AA2349" i="12"/>
  <c r="AE2671" i="12"/>
  <c r="AA2335" i="12"/>
  <c r="AA2044" i="12"/>
  <c r="AA1784" i="12"/>
  <c r="AE2207" i="12"/>
  <c r="AE1951" i="12"/>
  <c r="AA2662" i="12"/>
  <c r="AA2119" i="12"/>
  <c r="AA1863" i="12"/>
  <c r="AA2466" i="12"/>
  <c r="AE2318" i="12"/>
  <c r="AE2286" i="12"/>
  <c r="AE2254" i="12"/>
  <c r="AE2222" i="12"/>
  <c r="AE2190" i="12"/>
  <c r="AE2158" i="12"/>
  <c r="AE2126" i="12"/>
  <c r="AE2094" i="12"/>
  <c r="AE2062" i="12"/>
  <c r="AE2030" i="12"/>
  <c r="AE1998" i="12"/>
  <c r="AE1966" i="12"/>
  <c r="AE1934" i="12"/>
  <c r="AE1902" i="12"/>
  <c r="AE1870" i="12"/>
  <c r="AE1838" i="12"/>
  <c r="AE1806" i="12"/>
  <c r="AE1774" i="12"/>
  <c r="AE1742" i="12"/>
  <c r="AE1710" i="12"/>
  <c r="AA2526" i="12"/>
  <c r="AA2326" i="12"/>
  <c r="AA2294" i="12"/>
  <c r="AA2262" i="12"/>
  <c r="AA2230" i="12"/>
  <c r="AA2198" i="12"/>
  <c r="AA2166" i="12"/>
  <c r="AA2134" i="12"/>
  <c r="AA2102" i="12"/>
  <c r="AA2070" i="12"/>
  <c r="AA2038" i="12"/>
  <c r="AA2006" i="12"/>
  <c r="AA1974" i="12"/>
  <c r="AA1942" i="12"/>
  <c r="AA1910" i="12"/>
  <c r="AA1878" i="12"/>
  <c r="AA1846" i="12"/>
  <c r="AA1814" i="12"/>
  <c r="AA1782" i="12"/>
  <c r="AA1750" i="12"/>
  <c r="AA1718" i="12"/>
  <c r="AA2586" i="12"/>
  <c r="AE2333" i="12"/>
  <c r="AE2301" i="12"/>
  <c r="AE2269" i="12"/>
  <c r="AE2237" i="12"/>
  <c r="AE2205" i="12"/>
  <c r="AE2173" i="12"/>
  <c r="AE2141" i="12"/>
  <c r="AE2109" i="12"/>
  <c r="AE2077" i="12"/>
  <c r="AE2045" i="12"/>
  <c r="AE2013" i="12"/>
  <c r="AE1981" i="12"/>
  <c r="AE1949" i="12"/>
  <c r="AE1917" i="12"/>
  <c r="AE1885" i="12"/>
  <c r="AE1853" i="12"/>
  <c r="AE1821" i="12"/>
  <c r="AE1789" i="12"/>
  <c r="AE1757" i="12"/>
  <c r="AE1725" i="12"/>
  <c r="AA2646" i="12"/>
  <c r="AA2390" i="12"/>
  <c r="AA2309" i="12"/>
  <c r="AA2277" i="12"/>
  <c r="AA2245" i="12"/>
  <c r="AA2213" i="12"/>
  <c r="AA2181" i="12"/>
  <c r="AA2149" i="12"/>
  <c r="AA2117" i="12"/>
  <c r="AA2085" i="12"/>
  <c r="AA2053" i="12"/>
  <c r="AA2021" i="12"/>
  <c r="AA1989" i="12"/>
  <c r="AA1957" i="12"/>
  <c r="AA1925" i="12"/>
  <c r="AA1893" i="12"/>
  <c r="AA1861" i="12"/>
  <c r="AA1829" i="12"/>
  <c r="AA1797" i="12"/>
  <c r="AA1765" i="12"/>
  <c r="AA1733" i="12"/>
  <c r="AA1701" i="12"/>
  <c r="AE2180" i="12"/>
  <c r="AE1924" i="12"/>
  <c r="AA1693" i="12"/>
  <c r="AA1661" i="12"/>
  <c r="AA1629" i="12"/>
  <c r="AA1597" i="12"/>
  <c r="AA1565" i="12"/>
  <c r="AA1533" i="12"/>
  <c r="AA1501" i="12"/>
  <c r="AA1469" i="12"/>
  <c r="AA1437" i="12"/>
  <c r="AA1405" i="12"/>
  <c r="AA1373" i="12"/>
  <c r="AA1341" i="12"/>
  <c r="AA1309" i="12"/>
  <c r="AA1277" i="12"/>
  <c r="AA1245" i="12"/>
  <c r="AA1213" i="12"/>
  <c r="AA1181" i="12"/>
  <c r="AA1149" i="12"/>
  <c r="AA1117" i="12"/>
  <c r="AA1085" i="12"/>
  <c r="AA1053" i="12"/>
  <c r="AA1021" i="12"/>
  <c r="AA989" i="12"/>
  <c r="AA957" i="12"/>
  <c r="AA925" i="12"/>
  <c r="AA893" i="12"/>
  <c r="AA861" i="12"/>
  <c r="AA829" i="12"/>
  <c r="AA797" i="12"/>
  <c r="AA765" i="12"/>
  <c r="AA733" i="12"/>
  <c r="AA701" i="12"/>
  <c r="AA669" i="12"/>
  <c r="AA637" i="12"/>
  <c r="AA605" i="12"/>
  <c r="AA573" i="12"/>
  <c r="AA541" i="12"/>
  <c r="AA509" i="12"/>
  <c r="AA477" i="12"/>
  <c r="AA445" i="12"/>
  <c r="AA2354" i="12"/>
  <c r="AE2080" i="12"/>
  <c r="AE1824" i="12"/>
  <c r="AE1680" i="12"/>
  <c r="AE1648" i="12"/>
  <c r="AE1616" i="12"/>
  <c r="AE1584" i="12"/>
  <c r="AE1552" i="12"/>
  <c r="AE1520" i="12"/>
  <c r="AE1488" i="12"/>
  <c r="AE1456" i="12"/>
  <c r="AE1424" i="12"/>
  <c r="AE1392" i="12"/>
  <c r="AE1360" i="12"/>
  <c r="AE1328" i="12"/>
  <c r="AE1296" i="12"/>
  <c r="AE1264" i="12"/>
  <c r="AE1232" i="12"/>
  <c r="AE1200" i="12"/>
  <c r="AE1168" i="12"/>
  <c r="AE1136" i="12"/>
  <c r="AE1104" i="12"/>
  <c r="AE1072" i="12"/>
  <c r="AE1040" i="12"/>
  <c r="AE1008" i="12"/>
  <c r="AE976" i="12"/>
  <c r="AE944" i="12"/>
  <c r="AE912" i="12"/>
  <c r="AE880" i="12"/>
  <c r="AE848" i="12"/>
  <c r="AE816" i="12"/>
  <c r="AE784" i="12"/>
  <c r="AE752" i="12"/>
  <c r="AE2593" i="12"/>
  <c r="AE2596" i="12"/>
  <c r="AE2599" i="12"/>
  <c r="AE2582" i="12"/>
  <c r="AA2008" i="12"/>
  <c r="AA1752" i="12"/>
  <c r="AE2175" i="12"/>
  <c r="AE1919" i="12"/>
  <c r="AA2406" i="12"/>
  <c r="AA2087" i="12"/>
  <c r="AA1831" i="12"/>
  <c r="AA2434" i="12"/>
  <c r="AE2314" i="12"/>
  <c r="AE2282" i="12"/>
  <c r="AE2250" i="12"/>
  <c r="AE2218" i="12"/>
  <c r="AE2186" i="12"/>
  <c r="AE2154" i="12"/>
  <c r="AE2122" i="12"/>
  <c r="AE2090" i="12"/>
  <c r="AE2058" i="12"/>
  <c r="AE2026" i="12"/>
  <c r="AE1994" i="12"/>
  <c r="AE1962" i="12"/>
  <c r="AE1930" i="12"/>
  <c r="AE1898" i="12"/>
  <c r="AE1866" i="12"/>
  <c r="AE1834" i="12"/>
  <c r="AE1802" i="12"/>
  <c r="AE1770" i="12"/>
  <c r="AE1738" i="12"/>
  <c r="AE1706" i="12"/>
  <c r="AA2494" i="12"/>
  <c r="AA2322" i="12"/>
  <c r="AA2290" i="12"/>
  <c r="AA2258" i="12"/>
  <c r="AA2226" i="12"/>
  <c r="AA2194" i="12"/>
  <c r="AA2162" i="12"/>
  <c r="AA2130" i="12"/>
  <c r="AA2098" i="12"/>
  <c r="AA2066" i="12"/>
  <c r="AA2034" i="12"/>
  <c r="AA2002" i="12"/>
  <c r="AA1970" i="12"/>
  <c r="AA1938" i="12"/>
  <c r="AA1906" i="12"/>
  <c r="AA1874" i="12"/>
  <c r="AA1842" i="12"/>
  <c r="AA1810" i="12"/>
  <c r="AA1778" i="12"/>
  <c r="AA1746" i="12"/>
  <c r="AA1714" i="12"/>
  <c r="AA2554" i="12"/>
  <c r="AE2329" i="12"/>
  <c r="AE2297" i="12"/>
  <c r="AE2265" i="12"/>
  <c r="AE2233" i="12"/>
  <c r="AE2201" i="12"/>
  <c r="AE2169" i="12"/>
  <c r="AE2137" i="12"/>
  <c r="AE2105" i="12"/>
  <c r="AE2073" i="12"/>
  <c r="AE2041" i="12"/>
  <c r="AE2009" i="12"/>
  <c r="AE1977" i="12"/>
  <c r="AE1945" i="12"/>
  <c r="AE1913" i="12"/>
  <c r="AE1881" i="12"/>
  <c r="AE1849" i="12"/>
  <c r="AE1817" i="12"/>
  <c r="AE1785" i="12"/>
  <c r="AE1753" i="12"/>
  <c r="AE1721" i="12"/>
  <c r="AA2614" i="12"/>
  <c r="AA2358" i="12"/>
  <c r="AA2305" i="12"/>
  <c r="AA2273" i="12"/>
  <c r="AA2241" i="12"/>
  <c r="AA2209" i="12"/>
  <c r="AA2177" i="12"/>
  <c r="AA2145" i="12"/>
  <c r="AA2113" i="12"/>
  <c r="AA2081" i="12"/>
  <c r="AA2049" i="12"/>
  <c r="AA2017" i="12"/>
  <c r="AA1985" i="12"/>
  <c r="AA1953" i="12"/>
  <c r="AA1921" i="12"/>
  <c r="AA1889" i="12"/>
  <c r="AA1857" i="12"/>
  <c r="AA1825" i="12"/>
  <c r="AA1793" i="12"/>
  <c r="AA1761" i="12"/>
  <c r="AA1729" i="12"/>
  <c r="AA1697" i="12"/>
  <c r="AE2148" i="12"/>
  <c r="AE1892" i="12"/>
  <c r="AA1689" i="12"/>
  <c r="AA1657" i="12"/>
  <c r="AA1625" i="12"/>
  <c r="AA1593" i="12"/>
  <c r="AA1561" i="12"/>
  <c r="AA1529" i="12"/>
  <c r="AA1497" i="12"/>
  <c r="AA1465" i="12"/>
  <c r="AA1433" i="12"/>
  <c r="AA1401" i="12"/>
  <c r="AA1369" i="12"/>
  <c r="AA1337" i="12"/>
  <c r="AA1305" i="12"/>
  <c r="AA1273" i="12"/>
  <c r="AA1241" i="12"/>
  <c r="AA1209" i="12"/>
  <c r="AA1177" i="12"/>
  <c r="AA1145" i="12"/>
  <c r="AA1113" i="12"/>
  <c r="AA1081" i="12"/>
  <c r="AA1049" i="12"/>
  <c r="AA1017" i="12"/>
  <c r="AA985" i="12"/>
  <c r="AA953" i="12"/>
  <c r="AA921" i="12"/>
  <c r="AA889" i="12"/>
  <c r="AA857" i="12"/>
  <c r="AA825" i="12"/>
  <c r="AA793" i="12"/>
  <c r="AA761" i="12"/>
  <c r="AA729" i="12"/>
  <c r="AA697" i="12"/>
  <c r="AA665" i="12"/>
  <c r="AA633" i="12"/>
  <c r="AA601" i="12"/>
  <c r="AA569" i="12"/>
  <c r="AA537" i="12"/>
  <c r="AA505" i="12"/>
  <c r="AA473" i="12"/>
  <c r="AA441" i="12"/>
  <c r="AE2304" i="12"/>
  <c r="AE2048" i="12"/>
  <c r="AE1792" i="12"/>
  <c r="AE1676" i="12"/>
  <c r="AE1644" i="12"/>
  <c r="AE1612" i="12"/>
  <c r="AE1580" i="12"/>
  <c r="AE1548" i="12"/>
  <c r="AE1516" i="12"/>
  <c r="AE1484" i="12"/>
  <c r="AE1452" i="12"/>
  <c r="AE1420" i="12"/>
  <c r="AE1388" i="12"/>
  <c r="AE1356" i="12"/>
  <c r="AE1324" i="12"/>
  <c r="AE1292" i="12"/>
  <c r="AE1260" i="12"/>
  <c r="AE1228" i="12"/>
  <c r="AE1196" i="12"/>
  <c r="AE1164" i="12"/>
  <c r="AE1132" i="12"/>
  <c r="AE1100" i="12"/>
  <c r="AE1068" i="12"/>
  <c r="AE1036" i="12"/>
  <c r="AE1004" i="12"/>
  <c r="AE972" i="12"/>
  <c r="AE940" i="12"/>
  <c r="AE908" i="12"/>
  <c r="AE876" i="12"/>
  <c r="AE844" i="12"/>
  <c r="AE812" i="12"/>
  <c r="AE780" i="12"/>
  <c r="AE2521" i="12"/>
  <c r="AE2504" i="12"/>
  <c r="AE2507" i="12"/>
  <c r="AE2510" i="12"/>
  <c r="AA1976" i="12"/>
  <c r="AA1720" i="12"/>
  <c r="AE2143" i="12"/>
  <c r="AE1887" i="12"/>
  <c r="AA2311" i="12"/>
  <c r="AA2055" i="12"/>
  <c r="AA1799" i="12"/>
  <c r="AA2402" i="12"/>
  <c r="AE2310" i="12"/>
  <c r="AE2278" i="12"/>
  <c r="AE2246" i="12"/>
  <c r="AE2214" i="12"/>
  <c r="AE2182" i="12"/>
  <c r="AE2150" i="12"/>
  <c r="AE2118" i="12"/>
  <c r="AE2086" i="12"/>
  <c r="AE2054" i="12"/>
  <c r="AE2022" i="12"/>
  <c r="AE1990" i="12"/>
  <c r="AE1958" i="12"/>
  <c r="AE1926" i="12"/>
  <c r="AE1894" i="12"/>
  <c r="AE1862" i="12"/>
  <c r="AE1830" i="12"/>
  <c r="AE1798" i="12"/>
  <c r="AE1766" i="12"/>
  <c r="AE1734" i="12"/>
  <c r="AE1702" i="12"/>
  <c r="AA2462" i="12"/>
  <c r="AA2318" i="12"/>
  <c r="AA2286" i="12"/>
  <c r="AA2254" i="12"/>
  <c r="AA2222" i="12"/>
  <c r="AA2190" i="12"/>
  <c r="AA2158" i="12"/>
  <c r="AA2126" i="12"/>
  <c r="AA2094" i="12"/>
  <c r="AA2062" i="12"/>
  <c r="AA2030" i="12"/>
  <c r="AA1998" i="12"/>
  <c r="AA1966" i="12"/>
  <c r="AA1934" i="12"/>
  <c r="AA1902" i="12"/>
  <c r="AA1870" i="12"/>
  <c r="AA1838" i="12"/>
  <c r="AA1806" i="12"/>
  <c r="AA1774" i="12"/>
  <c r="AA1742" i="12"/>
  <c r="AA1710" i="12"/>
  <c r="AA2522" i="12"/>
  <c r="AE2325" i="12"/>
  <c r="AE2293" i="12"/>
  <c r="AE2261" i="12"/>
  <c r="AE2229" i="12"/>
  <c r="AE2197" i="12"/>
  <c r="AE2165" i="12"/>
  <c r="AE2133" i="12"/>
  <c r="AE2101" i="12"/>
  <c r="AE2069" i="12"/>
  <c r="AE2037" i="12"/>
  <c r="AE2005" i="12"/>
  <c r="AE1973" i="12"/>
  <c r="AE1941" i="12"/>
  <c r="AE1909" i="12"/>
  <c r="AE1877" i="12"/>
  <c r="AE1845" i="12"/>
  <c r="AE1813" i="12"/>
  <c r="AE1781" i="12"/>
  <c r="AE1749" i="12"/>
  <c r="AE1717" i="12"/>
  <c r="AA2582" i="12"/>
  <c r="AA2333" i="12"/>
  <c r="AA2301" i="12"/>
  <c r="AA2269" i="12"/>
  <c r="AA2237" i="12"/>
  <c r="AA2205" i="12"/>
  <c r="AA2173" i="12"/>
  <c r="AA2141" i="12"/>
  <c r="AA2109" i="12"/>
  <c r="AA2077" i="12"/>
  <c r="AA2045" i="12"/>
  <c r="AA2013" i="12"/>
  <c r="AA1981" i="12"/>
  <c r="AA1949" i="12"/>
  <c r="AA1917" i="12"/>
  <c r="AA1885" i="12"/>
  <c r="AA1853" i="12"/>
  <c r="AA1821" i="12"/>
  <c r="AA1789" i="12"/>
  <c r="AA1757" i="12"/>
  <c r="AA1725" i="12"/>
  <c r="AA2642" i="12"/>
  <c r="AE2116" i="12"/>
  <c r="AE1860" i="12"/>
  <c r="AA1685" i="12"/>
  <c r="AA1653" i="12"/>
  <c r="AA1621" i="12"/>
  <c r="AA1589" i="12"/>
  <c r="AA1557" i="12"/>
  <c r="AA1525" i="12"/>
  <c r="AA1493" i="12"/>
  <c r="AA1461" i="12"/>
  <c r="AA1429" i="12"/>
  <c r="AA1397" i="12"/>
  <c r="AA1365" i="12"/>
  <c r="AA1333" i="12"/>
  <c r="AA1301" i="12"/>
  <c r="AA1269" i="12"/>
  <c r="AA1237" i="12"/>
  <c r="AA1205" i="12"/>
  <c r="AA1173" i="12"/>
  <c r="AA1141" i="12"/>
  <c r="AA1109" i="12"/>
  <c r="AA1077" i="12"/>
  <c r="AA1045" i="12"/>
  <c r="AA1013" i="12"/>
  <c r="AA981" i="12"/>
  <c r="AA949" i="12"/>
  <c r="AA917" i="12"/>
  <c r="AA885" i="12"/>
  <c r="AA853" i="12"/>
  <c r="AA821" i="12"/>
  <c r="AA789" i="12"/>
  <c r="AA757" i="12"/>
  <c r="AA725" i="12"/>
  <c r="AA693" i="12"/>
  <c r="AA661" i="12"/>
  <c r="AA629" i="12"/>
  <c r="AA597" i="12"/>
  <c r="AA565" i="12"/>
  <c r="AA533" i="12"/>
  <c r="AA501" i="12"/>
  <c r="AA469" i="12"/>
  <c r="AA437" i="12"/>
  <c r="AE2272" i="12"/>
  <c r="AE2016" i="12"/>
  <c r="AE1760" i="12"/>
  <c r="AE1672" i="12"/>
  <c r="AE1640" i="12"/>
  <c r="AE1608" i="12"/>
  <c r="AE1576" i="12"/>
  <c r="AE1544" i="12"/>
  <c r="AE1512" i="12"/>
  <c r="AE1480" i="12"/>
  <c r="AE1448" i="12"/>
  <c r="AE1416" i="12"/>
  <c r="AE1384" i="12"/>
  <c r="AE1352" i="12"/>
  <c r="AE1320" i="12"/>
  <c r="AE1288" i="12"/>
  <c r="AE1256" i="12"/>
  <c r="AE1224" i="12"/>
  <c r="AE1192" i="12"/>
  <c r="AE1160" i="12"/>
  <c r="AE1128" i="12"/>
  <c r="AE1096" i="12"/>
  <c r="AE1064" i="12"/>
  <c r="AE1032" i="12"/>
  <c r="AE1000" i="12"/>
  <c r="AE968" i="12"/>
  <c r="AE936" i="12"/>
  <c r="AE904" i="12"/>
  <c r="AE872" i="12"/>
  <c r="AE840" i="12"/>
  <c r="AE808" i="12"/>
  <c r="AE776" i="12"/>
  <c r="AE2429" i="12"/>
  <c r="AE2432" i="12"/>
  <c r="AE2415" i="12"/>
  <c r="AE2418" i="12"/>
  <c r="AA1944" i="12"/>
  <c r="AA2602" i="12"/>
  <c r="AE2111" i="12"/>
  <c r="AE1855" i="12"/>
  <c r="AA2279" i="12"/>
  <c r="AA2023" i="12"/>
  <c r="AA1767" i="12"/>
  <c r="AA2370" i="12"/>
  <c r="AE2306" i="12"/>
  <c r="AE2274" i="12"/>
  <c r="AE2242" i="12"/>
  <c r="AE2210" i="12"/>
  <c r="AE2178" i="12"/>
  <c r="AE2146" i="12"/>
  <c r="AE2114" i="12"/>
  <c r="AE2082" i="12"/>
  <c r="AE2050" i="12"/>
  <c r="AE2018" i="12"/>
  <c r="AE1986" i="12"/>
  <c r="AE1954" i="12"/>
  <c r="AE1922" i="12"/>
  <c r="AE1890" i="12"/>
  <c r="AE1858" i="12"/>
  <c r="AE1826" i="12"/>
  <c r="AE1794" i="12"/>
  <c r="AE1762" i="12"/>
  <c r="AE1730" i="12"/>
  <c r="AE1698" i="12"/>
  <c r="AA2430" i="12"/>
  <c r="AA2314" i="12"/>
  <c r="AA2282" i="12"/>
  <c r="AA2250" i="12"/>
  <c r="AA2218" i="12"/>
  <c r="AA2186" i="12"/>
  <c r="AA2154" i="12"/>
  <c r="AA2122" i="12"/>
  <c r="AA2090" i="12"/>
  <c r="AA2058" i="12"/>
  <c r="AA2026" i="12"/>
  <c r="AA1994" i="12"/>
  <c r="AA1962" i="12"/>
  <c r="AA1930" i="12"/>
  <c r="AA1898" i="12"/>
  <c r="AA1866" i="12"/>
  <c r="AA1834" i="12"/>
  <c r="AA1802" i="12"/>
  <c r="AA1770" i="12"/>
  <c r="AA1738" i="12"/>
  <c r="AA1706" i="12"/>
  <c r="AA2490" i="12"/>
  <c r="AE2321" i="12"/>
  <c r="AE2289" i="12"/>
  <c r="AE2257" i="12"/>
  <c r="AE2225" i="12"/>
  <c r="AE2193" i="12"/>
  <c r="AE2161" i="12"/>
  <c r="AE2129" i="12"/>
  <c r="AE2097" i="12"/>
  <c r="AE2065" i="12"/>
  <c r="AE2033" i="12"/>
  <c r="AE2001" i="12"/>
  <c r="AE1969" i="12"/>
  <c r="AE1937" i="12"/>
  <c r="AE1905" i="12"/>
  <c r="AE1873" i="12"/>
  <c r="AE1841" i="12"/>
  <c r="AE1809" i="12"/>
  <c r="AE1777" i="12"/>
  <c r="AE1745" i="12"/>
  <c r="AE1713" i="12"/>
  <c r="AA2550" i="12"/>
  <c r="AA2329" i="12"/>
  <c r="AA2297" i="12"/>
  <c r="AA2265" i="12"/>
  <c r="AA2233" i="12"/>
  <c r="AA2201" i="12"/>
  <c r="AA2169" i="12"/>
  <c r="AA2137" i="12"/>
  <c r="AA2105" i="12"/>
  <c r="AA2073" i="12"/>
  <c r="AA2041" i="12"/>
  <c r="AA2009" i="12"/>
  <c r="AA1977" i="12"/>
  <c r="AA1945" i="12"/>
  <c r="AA1913" i="12"/>
  <c r="AA1881" i="12"/>
  <c r="AA1849" i="12"/>
  <c r="AA1817" i="12"/>
  <c r="AA1785" i="12"/>
  <c r="AA1753" i="12"/>
  <c r="AA1721" i="12"/>
  <c r="AA2386" i="12"/>
  <c r="AE2084" i="12"/>
  <c r="AE1828" i="12"/>
  <c r="AA1681" i="12"/>
  <c r="AA1649" i="12"/>
  <c r="AA1617" i="12"/>
  <c r="AA1585" i="12"/>
  <c r="AA1553" i="12"/>
  <c r="AA1521" i="12"/>
  <c r="AA1489" i="12"/>
  <c r="AA1457" i="12"/>
  <c r="AA1425" i="12"/>
  <c r="AA1393" i="12"/>
  <c r="AA1361" i="12"/>
  <c r="AA1329" i="12"/>
  <c r="AA1297" i="12"/>
  <c r="AA1265" i="12"/>
  <c r="AA1233" i="12"/>
  <c r="AA1201" i="12"/>
  <c r="AA1169" i="12"/>
  <c r="AA1137" i="12"/>
  <c r="AA1105" i="12"/>
  <c r="AA1073" i="12"/>
  <c r="AA1041" i="12"/>
  <c r="AA1009" i="12"/>
  <c r="AA977" i="12"/>
  <c r="AA945" i="12"/>
  <c r="AA913" i="12"/>
  <c r="AA881" i="12"/>
  <c r="AA849" i="12"/>
  <c r="AA817" i="12"/>
  <c r="AA785" i="12"/>
  <c r="AA753" i="12"/>
  <c r="AA721" i="12"/>
  <c r="AA689" i="12"/>
  <c r="AA657" i="12"/>
  <c r="AA625" i="12"/>
  <c r="AA593" i="12"/>
  <c r="AA561" i="12"/>
  <c r="AA529" i="12"/>
  <c r="AA497" i="12"/>
  <c r="AA465" i="12"/>
  <c r="AA433" i="12"/>
  <c r="AE2240" i="12"/>
  <c r="AE1984" i="12"/>
  <c r="AE1728" i="12"/>
  <c r="AE1668" i="12"/>
  <c r="AE1636" i="12"/>
  <c r="AE1604" i="12"/>
  <c r="AE1572" i="12"/>
  <c r="AE1540" i="12"/>
  <c r="AE1508" i="12"/>
  <c r="AE1476" i="12"/>
  <c r="AE1444" i="12"/>
  <c r="AE1412" i="12"/>
  <c r="AE1380" i="12"/>
  <c r="AE1348" i="12"/>
  <c r="AE1316" i="12"/>
  <c r="AE1284" i="12"/>
  <c r="AE1252" i="12"/>
  <c r="AE1220" i="12"/>
  <c r="AE1188" i="12"/>
  <c r="AE1156" i="12"/>
  <c r="AE1124" i="12"/>
  <c r="AE1092" i="12"/>
  <c r="AE1060" i="12"/>
  <c r="AE1028" i="12"/>
  <c r="AE996" i="12"/>
  <c r="AE964" i="12"/>
  <c r="AE932" i="12"/>
  <c r="AE900" i="12"/>
  <c r="AE868" i="12"/>
  <c r="AE836" i="12"/>
  <c r="AE804" i="12"/>
  <c r="AE772" i="12"/>
  <c r="AE2337" i="12"/>
  <c r="AE2340" i="12"/>
  <c r="AE2343" i="12"/>
  <c r="AA2638" i="12"/>
  <c r="AA1912" i="12"/>
  <c r="AA2346" i="12"/>
  <c r="AE2079" i="12"/>
  <c r="AE1823" i="12"/>
  <c r="AA2247" i="12"/>
  <c r="AA1991" i="12"/>
  <c r="AA1735" i="12"/>
  <c r="AA2338" i="12"/>
  <c r="AE2302" i="12"/>
  <c r="AE2270" i="12"/>
  <c r="AE2238" i="12"/>
  <c r="AE2206" i="12"/>
  <c r="AE2174" i="12"/>
  <c r="AE2142" i="12"/>
  <c r="AE2110" i="12"/>
  <c r="AE2078" i="12"/>
  <c r="AE2046" i="12"/>
  <c r="AE2014" i="12"/>
  <c r="AE1982" i="12"/>
  <c r="AE1950" i="12"/>
  <c r="AE1918" i="12"/>
  <c r="AE1886" i="12"/>
  <c r="AE1854" i="12"/>
  <c r="AE1822" i="12"/>
  <c r="AE1790" i="12"/>
  <c r="AE1758" i="12"/>
  <c r="AE1726" i="12"/>
  <c r="AA2654" i="12"/>
  <c r="AA2398" i="12"/>
  <c r="AA2310" i="12"/>
  <c r="AA2278" i="12"/>
  <c r="AA2246" i="12"/>
  <c r="AA2214" i="12"/>
  <c r="AA2182" i="12"/>
  <c r="AA2150" i="12"/>
  <c r="AA2118" i="12"/>
  <c r="AA2086" i="12"/>
  <c r="AA2054" i="12"/>
  <c r="AA2022" i="12"/>
  <c r="AA1990" i="12"/>
  <c r="AA1958" i="12"/>
  <c r="AA1926" i="12"/>
  <c r="AA1894" i="12"/>
  <c r="AA1862" i="12"/>
  <c r="AA1830" i="12"/>
  <c r="AA1798" i="12"/>
  <c r="AA1766" i="12"/>
  <c r="AA1734" i="12"/>
  <c r="AA1702" i="12"/>
  <c r="AA2458" i="12"/>
  <c r="AE2317" i="12"/>
  <c r="AE2285" i="12"/>
  <c r="AE2253" i="12"/>
  <c r="AE2221" i="12"/>
  <c r="AE2189" i="12"/>
  <c r="AE2157" i="12"/>
  <c r="AE2125" i="12"/>
  <c r="AE2093" i="12"/>
  <c r="AE2061" i="12"/>
  <c r="AE2029" i="12"/>
  <c r="AE1997" i="12"/>
  <c r="AE1965" i="12"/>
  <c r="AE1933" i="12"/>
  <c r="AE1901" i="12"/>
  <c r="AE1869" i="12"/>
  <c r="AE1837" i="12"/>
  <c r="AE1805" i="12"/>
  <c r="AE1773" i="12"/>
  <c r="AE1741" i="12"/>
  <c r="AE1709" i="12"/>
  <c r="AA2518" i="12"/>
  <c r="AA2325" i="12"/>
  <c r="AA2293" i="12"/>
  <c r="AA2261" i="12"/>
  <c r="AA2229" i="12"/>
  <c r="AA2197" i="12"/>
  <c r="AA2165" i="12"/>
  <c r="AA2133" i="12"/>
  <c r="AA2101" i="12"/>
  <c r="AA2069" i="12"/>
  <c r="AA2037" i="12"/>
  <c r="AA2005" i="12"/>
  <c r="AA1973" i="12"/>
  <c r="AA1941" i="12"/>
  <c r="AA1909" i="12"/>
  <c r="AA1877" i="12"/>
  <c r="AA1845" i="12"/>
  <c r="AA1813" i="12"/>
  <c r="AA1781" i="12"/>
  <c r="AA1749" i="12"/>
  <c r="AA1717" i="12"/>
  <c r="AE2308" i="12"/>
  <c r="AE2052" i="12"/>
  <c r="AE1796" i="12"/>
  <c r="AA1677" i="12"/>
  <c r="AA1645" i="12"/>
  <c r="AA1613" i="12"/>
  <c r="AA1581" i="12"/>
  <c r="AA1549" i="12"/>
  <c r="AA1517" i="12"/>
  <c r="AA1485" i="12"/>
  <c r="AA1453" i="12"/>
  <c r="AA1421" i="12"/>
  <c r="AA1389" i="12"/>
  <c r="AA1357" i="12"/>
  <c r="AA1325" i="12"/>
  <c r="AA1293" i="12"/>
  <c r="AA1261" i="12"/>
  <c r="AA1229" i="12"/>
  <c r="AA1197" i="12"/>
  <c r="AA1165" i="12"/>
  <c r="AA1133" i="12"/>
  <c r="AA1101" i="12"/>
  <c r="AA1069" i="12"/>
  <c r="AA1037" i="12"/>
  <c r="AA1005" i="12"/>
  <c r="AA973" i="12"/>
  <c r="AA941" i="12"/>
  <c r="AA909" i="12"/>
  <c r="AA877" i="12"/>
  <c r="AA845" i="12"/>
  <c r="AA813" i="12"/>
  <c r="AA781" i="12"/>
  <c r="AA749" i="12"/>
  <c r="AA717" i="12"/>
  <c r="AA685" i="12"/>
  <c r="AA653" i="12"/>
  <c r="AA621" i="12"/>
  <c r="AA589" i="12"/>
  <c r="AA557" i="12"/>
  <c r="AA525" i="12"/>
  <c r="AA493" i="12"/>
  <c r="AA461" i="12"/>
  <c r="AA429" i="12"/>
  <c r="AE2208" i="12"/>
  <c r="AE1952" i="12"/>
  <c r="AE1696" i="12"/>
  <c r="AE1664" i="12"/>
  <c r="AE1632" i="12"/>
  <c r="AE1600" i="12"/>
  <c r="AE1568" i="12"/>
  <c r="AE1536" i="12"/>
  <c r="AE1504" i="12"/>
  <c r="AE1472" i="12"/>
  <c r="AE1440" i="12"/>
  <c r="AE1408" i="12"/>
  <c r="AE1376" i="12"/>
  <c r="AE1344" i="12"/>
  <c r="AE1312" i="12"/>
  <c r="AE1280" i="12"/>
  <c r="AE1248" i="12"/>
  <c r="AE1216" i="12"/>
  <c r="AE1184" i="12"/>
  <c r="AE1152" i="12"/>
  <c r="AE1120" i="12"/>
  <c r="AE1088" i="12"/>
  <c r="AE1056" i="12"/>
  <c r="AE1024" i="12"/>
  <c r="AE992" i="12"/>
  <c r="AE960" i="12"/>
  <c r="AE928" i="12"/>
  <c r="AE896" i="12"/>
  <c r="AE864" i="12"/>
  <c r="AE832" i="12"/>
  <c r="AE800" i="12"/>
  <c r="AE768" i="12"/>
  <c r="AA2605" i="12"/>
  <c r="AA2588" i="12"/>
  <c r="AA2591" i="12"/>
  <c r="AA2300" i="12"/>
  <c r="AA1880" i="12"/>
  <c r="AE2303" i="12"/>
  <c r="AE2047" i="12"/>
  <c r="AE1791" i="12"/>
  <c r="AA2215" i="12"/>
  <c r="AA1959" i="12"/>
  <c r="AA1703" i="12"/>
  <c r="AE2330" i="12"/>
  <c r="AE2298" i="12"/>
  <c r="AE2266" i="12"/>
  <c r="AE2234" i="12"/>
  <c r="AE2202" i="12"/>
  <c r="AE2170" i="12"/>
  <c r="AE2138" i="12"/>
  <c r="AE2106" i="12"/>
  <c r="AE2074" i="12"/>
  <c r="AE2042" i="12"/>
  <c r="AE2010" i="12"/>
  <c r="AE1978" i="12"/>
  <c r="AE1946" i="12"/>
  <c r="AE1914" i="12"/>
  <c r="AE1882" i="12"/>
  <c r="AE1850" i="12"/>
  <c r="AE1818" i="12"/>
  <c r="AE1786" i="12"/>
  <c r="AE1754" i="12"/>
  <c r="AE1722" i="12"/>
  <c r="AA2622" i="12"/>
  <c r="AA2366" i="12"/>
  <c r="AA2306" i="12"/>
  <c r="AA2274" i="12"/>
  <c r="AA2242" i="12"/>
  <c r="AA2210" i="12"/>
  <c r="AA2178" i="12"/>
  <c r="AA2146" i="12"/>
  <c r="AA2114" i="12"/>
  <c r="AA2082" i="12"/>
  <c r="AA2050" i="12"/>
  <c r="AA2018" i="12"/>
  <c r="AA1986" i="12"/>
  <c r="AA1954" i="12"/>
  <c r="AA1922" i="12"/>
  <c r="AA1890" i="12"/>
  <c r="AA1858" i="12"/>
  <c r="AA1826" i="12"/>
  <c r="AA1794" i="12"/>
  <c r="AA1762" i="12"/>
  <c r="AA1730" i="12"/>
  <c r="AA1698" i="12"/>
  <c r="AA2426" i="12"/>
  <c r="AE2313" i="12"/>
  <c r="AE2281" i="12"/>
  <c r="AE2249" i="12"/>
  <c r="AE2217" i="12"/>
  <c r="AE2185" i="12"/>
  <c r="AE2153" i="12"/>
  <c r="AE2121" i="12"/>
  <c r="AE2089" i="12"/>
  <c r="AE2057" i="12"/>
  <c r="AE2025" i="12"/>
  <c r="AE1993" i="12"/>
  <c r="AE1961" i="12"/>
  <c r="AE1929" i="12"/>
  <c r="AE1897" i="12"/>
  <c r="AE1865" i="12"/>
  <c r="AE1833" i="12"/>
  <c r="AE1801" i="12"/>
  <c r="AE1769" i="12"/>
  <c r="AE1737" i="12"/>
  <c r="AE1705" i="12"/>
  <c r="AA2486" i="12"/>
  <c r="AA2321" i="12"/>
  <c r="AA2289" i="12"/>
  <c r="AA2257" i="12"/>
  <c r="AA2225" i="12"/>
  <c r="AA2193" i="12"/>
  <c r="AA2161" i="12"/>
  <c r="AA2129" i="12"/>
  <c r="AA2097" i="12"/>
  <c r="AA2065" i="12"/>
  <c r="AA2033" i="12"/>
  <c r="AA2001" i="12"/>
  <c r="AA1969" i="12"/>
  <c r="AA1937" i="12"/>
  <c r="AA1905" i="12"/>
  <c r="AA1873" i="12"/>
  <c r="AA1841" i="12"/>
  <c r="AA1809" i="12"/>
  <c r="AA1777" i="12"/>
  <c r="AA1745" i="12"/>
  <c r="AA1713" i="12"/>
  <c r="AE2276" i="12"/>
  <c r="AE2020" i="12"/>
  <c r="AE1764" i="12"/>
  <c r="AA1673" i="12"/>
  <c r="AA1641" i="12"/>
  <c r="AA1609" i="12"/>
  <c r="AA1577" i="12"/>
  <c r="AA1545" i="12"/>
  <c r="AA1513" i="12"/>
  <c r="AA1481" i="12"/>
  <c r="AA1449" i="12"/>
  <c r="AA1417" i="12"/>
  <c r="AA1385" i="12"/>
  <c r="AA1353" i="12"/>
  <c r="AA1321" i="12"/>
  <c r="AA1289" i="12"/>
  <c r="AA1257" i="12"/>
  <c r="AA1225" i="12"/>
  <c r="AA1193" i="12"/>
  <c r="AA1161" i="12"/>
  <c r="AA1129" i="12"/>
  <c r="AA1097" i="12"/>
  <c r="AA1065" i="12"/>
  <c r="AA1033" i="12"/>
  <c r="AA1001" i="12"/>
  <c r="AA969" i="12"/>
  <c r="AA937" i="12"/>
  <c r="AA905" i="12"/>
  <c r="AA873" i="12"/>
  <c r="AA841" i="12"/>
  <c r="AA809" i="12"/>
  <c r="AA777" i="12"/>
  <c r="AA745" i="12"/>
  <c r="AA713" i="12"/>
  <c r="AA681" i="12"/>
  <c r="AA649" i="12"/>
  <c r="AA617" i="12"/>
  <c r="AA585" i="12"/>
  <c r="AA553" i="12"/>
  <c r="AA521" i="12"/>
  <c r="AA489" i="12"/>
  <c r="AA457" i="12"/>
  <c r="AA425" i="12"/>
  <c r="AE2176" i="12"/>
  <c r="AE1920" i="12"/>
  <c r="AE1692" i="12"/>
  <c r="AE1660" i="12"/>
  <c r="AE1628" i="12"/>
  <c r="AE1596" i="12"/>
  <c r="AE1564" i="12"/>
  <c r="AE1532" i="12"/>
  <c r="AE1500" i="12"/>
  <c r="AE1468" i="12"/>
  <c r="AE1436" i="12"/>
  <c r="AE1404" i="12"/>
  <c r="AE1372" i="12"/>
  <c r="AE1340" i="12"/>
  <c r="AE1308" i="12"/>
  <c r="AE1276" i="12"/>
  <c r="AE1244" i="12"/>
  <c r="AE1212" i="12"/>
  <c r="AE1180" i="12"/>
  <c r="AE1148" i="12"/>
  <c r="AE1116" i="12"/>
  <c r="AE1084" i="12"/>
  <c r="AE1052" i="12"/>
  <c r="AE1020" i="12"/>
  <c r="AE988" i="12"/>
  <c r="AE956" i="12"/>
  <c r="AE924" i="12"/>
  <c r="AE892" i="12"/>
  <c r="AE860" i="12"/>
  <c r="AE828" i="12"/>
  <c r="AE796" i="12"/>
  <c r="AE764" i="12"/>
  <c r="AA2513" i="12"/>
  <c r="AA2516" i="12"/>
  <c r="AA2499" i="12"/>
  <c r="AA2208" i="12"/>
  <c r="AA1848" i="12"/>
  <c r="AE2271" i="12"/>
  <c r="AE2015" i="12"/>
  <c r="AE1759" i="12"/>
  <c r="AA2183" i="12"/>
  <c r="AA1927" i="12"/>
  <c r="AA2530" i="12"/>
  <c r="AE2326" i="12"/>
  <c r="AE2294" i="12"/>
  <c r="AE2262" i="12"/>
  <c r="AE2230" i="12"/>
  <c r="AE2198" i="12"/>
  <c r="AE2166" i="12"/>
  <c r="AE2134" i="12"/>
  <c r="AE2102" i="12"/>
  <c r="AE2070" i="12"/>
  <c r="AE2038" i="12"/>
  <c r="AE2006" i="12"/>
  <c r="AE1974" i="12"/>
  <c r="AE1942" i="12"/>
  <c r="AE1910" i="12"/>
  <c r="AE1878" i="12"/>
  <c r="AE1846" i="12"/>
  <c r="AE1814" i="12"/>
  <c r="AE1782" i="12"/>
  <c r="AE1750" i="12"/>
  <c r="AE1718" i="12"/>
  <c r="AA2590" i="12"/>
  <c r="AA2334" i="12"/>
  <c r="AA2302" i="12"/>
  <c r="AA2270" i="12"/>
  <c r="AA2238" i="12"/>
  <c r="AA2206" i="12"/>
  <c r="AA2174" i="12"/>
  <c r="AA2142" i="12"/>
  <c r="AA2110" i="12"/>
  <c r="AA2078" i="12"/>
  <c r="AA2046" i="12"/>
  <c r="AA2014" i="12"/>
  <c r="AA1982" i="12"/>
  <c r="AA1950" i="12"/>
  <c r="AA1918" i="12"/>
  <c r="AA1886" i="12"/>
  <c r="AA1854" i="12"/>
  <c r="AA1822" i="12"/>
  <c r="AA1790" i="12"/>
  <c r="AA1758" i="12"/>
  <c r="AA1726" i="12"/>
  <c r="AA2650" i="12"/>
  <c r="AA2394" i="12"/>
  <c r="AE2309" i="12"/>
  <c r="AE2277" i="12"/>
  <c r="AE2245" i="12"/>
  <c r="AE2213" i="12"/>
  <c r="AE2181" i="12"/>
  <c r="AE2149" i="12"/>
  <c r="AE2117" i="12"/>
  <c r="AE2085" i="12"/>
  <c r="AE2053" i="12"/>
  <c r="AE2021" i="12"/>
  <c r="AE1989" i="12"/>
  <c r="AE1957" i="12"/>
  <c r="AE1925" i="12"/>
  <c r="AE1893" i="12"/>
  <c r="AE1861" i="12"/>
  <c r="AE1829" i="12"/>
  <c r="AE1797" i="12"/>
  <c r="AE1765" i="12"/>
  <c r="AE1733" i="12"/>
  <c r="AE1701" i="12"/>
  <c r="AA2454" i="12"/>
  <c r="AA2317" i="12"/>
  <c r="AA2285" i="12"/>
  <c r="AA2253" i="12"/>
  <c r="AA2221" i="12"/>
  <c r="AA2189" i="12"/>
  <c r="AA2157" i="12"/>
  <c r="AA2125" i="12"/>
  <c r="AA2093" i="12"/>
  <c r="AA2061" i="12"/>
  <c r="AA2029" i="12"/>
  <c r="AA1997" i="12"/>
  <c r="AA1965" i="12"/>
  <c r="AA1933" i="12"/>
  <c r="AA1901" i="12"/>
  <c r="AA1869" i="12"/>
  <c r="AA1837" i="12"/>
  <c r="AA1805" i="12"/>
  <c r="AA1773" i="12"/>
  <c r="AA1741" i="12"/>
  <c r="AA1709" i="12"/>
  <c r="AE2244" i="12"/>
  <c r="AE1988" i="12"/>
  <c r="AE1732" i="12"/>
  <c r="AA1669" i="12"/>
  <c r="AA1637" i="12"/>
  <c r="AA1605" i="12"/>
  <c r="AA1573" i="12"/>
  <c r="AA1541" i="12"/>
  <c r="AA1509" i="12"/>
  <c r="AA1477" i="12"/>
  <c r="AA1445" i="12"/>
  <c r="AA1413" i="12"/>
  <c r="AA1381" i="12"/>
  <c r="AA1349" i="12"/>
  <c r="AA1317" i="12"/>
  <c r="AA1285" i="12"/>
  <c r="AA1253" i="12"/>
  <c r="AA1221" i="12"/>
  <c r="AA1189" i="12"/>
  <c r="AA1157" i="12"/>
  <c r="AA1125" i="12"/>
  <c r="AA1093" i="12"/>
  <c r="AA1061" i="12"/>
  <c r="AA1029" i="12"/>
  <c r="AA997" i="12"/>
  <c r="AA965" i="12"/>
  <c r="AA933" i="12"/>
  <c r="AA901" i="12"/>
  <c r="AA869" i="12"/>
  <c r="AA837" i="12"/>
  <c r="AA805" i="12"/>
  <c r="AA773" i="12"/>
  <c r="AA741" i="12"/>
  <c r="AA709" i="12"/>
  <c r="AA677" i="12"/>
  <c r="AA645" i="12"/>
  <c r="AA613" i="12"/>
  <c r="AA581" i="12"/>
  <c r="AA549" i="12"/>
  <c r="AA517" i="12"/>
  <c r="AA485" i="12"/>
  <c r="AA453" i="12"/>
  <c r="AA421" i="12"/>
  <c r="AE2144" i="12"/>
  <c r="AE1888" i="12"/>
  <c r="AE1688" i="12"/>
  <c r="AE1656" i="12"/>
  <c r="AE1624" i="12"/>
  <c r="AE1592" i="12"/>
  <c r="AE1560" i="12"/>
  <c r="AE1528" i="12"/>
  <c r="AE1496" i="12"/>
  <c r="AE1464" i="12"/>
  <c r="AE1432" i="12"/>
  <c r="AE1400" i="12"/>
  <c r="AE1368" i="12"/>
  <c r="AE1336" i="12"/>
  <c r="AE1304" i="12"/>
  <c r="AE1272" i="12"/>
  <c r="AE1240" i="12"/>
  <c r="AE1208" i="12"/>
  <c r="AE1176" i="12"/>
  <c r="AE1144" i="12"/>
  <c r="AE1112" i="12"/>
  <c r="AE1080" i="12"/>
  <c r="AE1048" i="12"/>
  <c r="AE1016" i="12"/>
  <c r="AE984" i="12"/>
  <c r="AE952" i="12"/>
  <c r="AE920" i="12"/>
  <c r="AE888" i="12"/>
  <c r="AE856" i="12"/>
  <c r="AE824" i="12"/>
  <c r="AE792" i="12"/>
  <c r="AE760" i="12"/>
  <c r="AE1727" i="12"/>
  <c r="AE2194" i="12"/>
  <c r="AE1938" i="12"/>
  <c r="AA2558" i="12"/>
  <c r="AA2106" i="12"/>
  <c r="AA1850" i="12"/>
  <c r="AE2273" i="12"/>
  <c r="AE2017" i="12"/>
  <c r="AE1761" i="12"/>
  <c r="AA2185" i="12"/>
  <c r="AA1929" i="12"/>
  <c r="AE2212" i="12"/>
  <c r="AA1505" i="12"/>
  <c r="AA1249" i="12"/>
  <c r="AA993" i="12"/>
  <c r="AA737" i="12"/>
  <c r="AA481" i="12"/>
  <c r="AE1588" i="12"/>
  <c r="AE1332" i="12"/>
  <c r="AE1076" i="12"/>
  <c r="AE820" i="12"/>
  <c r="AE728" i="12"/>
  <c r="AE696" i="12"/>
  <c r="AE664" i="12"/>
  <c r="AE632" i="12"/>
  <c r="AE600" i="12"/>
  <c r="AE568" i="12"/>
  <c r="AE536" i="12"/>
  <c r="AE504" i="12"/>
  <c r="AE472" i="12"/>
  <c r="AE440" i="12"/>
  <c r="AE2300" i="12"/>
  <c r="AE2044" i="12"/>
  <c r="AE1788" i="12"/>
  <c r="AA1676" i="12"/>
  <c r="AA1644" i="12"/>
  <c r="AA1612" i="12"/>
  <c r="AA1580" i="12"/>
  <c r="AA1548" i="12"/>
  <c r="AA1516" i="12"/>
  <c r="AA1484" i="12"/>
  <c r="AA1452" i="12"/>
  <c r="AA1420" i="12"/>
  <c r="AA1388" i="12"/>
  <c r="AA1356" i="12"/>
  <c r="AA1324" i="12"/>
  <c r="AA1292" i="12"/>
  <c r="AA1260" i="12"/>
  <c r="AA1228" i="12"/>
  <c r="AA1196" i="12"/>
  <c r="AA1164" i="12"/>
  <c r="AA1132" i="12"/>
  <c r="AA1100" i="12"/>
  <c r="AA1068" i="12"/>
  <c r="AA1036" i="12"/>
  <c r="AA1004" i="12"/>
  <c r="AA972" i="12"/>
  <c r="AA940" i="12"/>
  <c r="AA908" i="12"/>
  <c r="AA876" i="12"/>
  <c r="AA844" i="12"/>
  <c r="AA812" i="12"/>
  <c r="AA780" i="12"/>
  <c r="AA748" i="12"/>
  <c r="AA716" i="12"/>
  <c r="AA684" i="12"/>
  <c r="AA652" i="12"/>
  <c r="AA620" i="12"/>
  <c r="AA588" i="12"/>
  <c r="AA556" i="12"/>
  <c r="AA524" i="12"/>
  <c r="AA492" i="12"/>
  <c r="AA460" i="12"/>
  <c r="AA428" i="12"/>
  <c r="AE2200" i="12"/>
  <c r="AE1944" i="12"/>
  <c r="AE1695" i="12"/>
  <c r="AE1663" i="12"/>
  <c r="AE1631" i="12"/>
  <c r="AE1599" i="12"/>
  <c r="AE1567" i="12"/>
  <c r="AE1535" i="12"/>
  <c r="AE1503" i="12"/>
  <c r="AE1471" i="12"/>
  <c r="AE1439" i="12"/>
  <c r="AE1407" i="12"/>
  <c r="AE1375" i="12"/>
  <c r="AE1343" i="12"/>
  <c r="AE1311" i="12"/>
  <c r="AE1279" i="12"/>
  <c r="AE1247" i="12"/>
  <c r="AE1215" i="12"/>
  <c r="AE1183" i="12"/>
  <c r="AE1151" i="12"/>
  <c r="AE1119" i="12"/>
  <c r="AE1087" i="12"/>
  <c r="AE1055" i="12"/>
  <c r="AE1023" i="12"/>
  <c r="AE991" i="12"/>
  <c r="AE959" i="12"/>
  <c r="AE927" i="12"/>
  <c r="AE895" i="12"/>
  <c r="AE863" i="12"/>
  <c r="AE831" i="12"/>
  <c r="AE799" i="12"/>
  <c r="AE767" i="12"/>
  <c r="AE735" i="12"/>
  <c r="AE703" i="12"/>
  <c r="AE671" i="12"/>
  <c r="AE639" i="12"/>
  <c r="AE607" i="12"/>
  <c r="AE575" i="12"/>
  <c r="AE543" i="12"/>
  <c r="AE511" i="12"/>
  <c r="AE479" i="12"/>
  <c r="AE447" i="12"/>
  <c r="AA2514" i="12"/>
  <c r="AE2100" i="12"/>
  <c r="AE1844" i="12"/>
  <c r="AA1683" i="12"/>
  <c r="AA1651" i="12"/>
  <c r="AA1619" i="12"/>
  <c r="AA1587" i="12"/>
  <c r="AA1555" i="12"/>
  <c r="AA1523" i="12"/>
  <c r="AA1491" i="12"/>
  <c r="AA1459" i="12"/>
  <c r="AA1427" i="12"/>
  <c r="AA1395" i="12"/>
  <c r="AA1363" i="12"/>
  <c r="AA1331" i="12"/>
  <c r="AA1299" i="12"/>
  <c r="AA1267" i="12"/>
  <c r="AA1235" i="12"/>
  <c r="AA1203" i="12"/>
  <c r="AA1171" i="12"/>
  <c r="AA1139" i="12"/>
  <c r="AA1107" i="12"/>
  <c r="AA1075" i="12"/>
  <c r="AA1043" i="12"/>
  <c r="AA1011" i="12"/>
  <c r="AA979" i="12"/>
  <c r="AA947" i="12"/>
  <c r="AA915" i="12"/>
  <c r="AA883" i="12"/>
  <c r="AA851" i="12"/>
  <c r="AA819" i="12"/>
  <c r="AA787" i="12"/>
  <c r="AA755" i="12"/>
  <c r="AA723" i="12"/>
  <c r="AA691" i="12"/>
  <c r="AA659" i="12"/>
  <c r="AA627" i="12"/>
  <c r="AA595" i="12"/>
  <c r="AA563" i="12"/>
  <c r="AA531" i="12"/>
  <c r="AA499" i="12"/>
  <c r="AA467" i="12"/>
  <c r="AA435" i="12"/>
  <c r="AE2256" i="12"/>
  <c r="AE2000" i="12"/>
  <c r="AE1744" i="12"/>
  <c r="AE1670" i="12"/>
  <c r="AE1638" i="12"/>
  <c r="AE1606" i="12"/>
  <c r="AE1574" i="12"/>
  <c r="AE1542" i="12"/>
  <c r="AE1510" i="12"/>
  <c r="AE1478" i="12"/>
  <c r="AE1446" i="12"/>
  <c r="AE1414" i="12"/>
  <c r="AE1382" i="12"/>
  <c r="AE1350" i="12"/>
  <c r="AE1318" i="12"/>
  <c r="AE1286" i="12"/>
  <c r="AE1254" i="12"/>
  <c r="AE1222" i="12"/>
  <c r="AE1190" i="12"/>
  <c r="AE1158" i="12"/>
  <c r="AE1126" i="12"/>
  <c r="AE1094" i="12"/>
  <c r="AE1062" i="12"/>
  <c r="AE1030" i="12"/>
  <c r="AE998" i="12"/>
  <c r="AE966" i="12"/>
  <c r="AE934" i="12"/>
  <c r="AE902" i="12"/>
  <c r="AE870" i="12"/>
  <c r="AE838" i="12"/>
  <c r="AE806" i="12"/>
  <c r="AE774" i="12"/>
  <c r="AE742" i="12"/>
  <c r="AE710" i="12"/>
  <c r="AE678" i="12"/>
  <c r="AE646" i="12"/>
  <c r="AE614" i="12"/>
  <c r="AE582" i="12"/>
  <c r="AE550" i="12"/>
  <c r="AE518" i="12"/>
  <c r="AE486" i="12"/>
  <c r="AE454" i="12"/>
  <c r="AE422" i="12"/>
  <c r="AE2156" i="12"/>
  <c r="AE1900" i="12"/>
  <c r="AA1690" i="12"/>
  <c r="AA1658" i="12"/>
  <c r="AA1626" i="12"/>
  <c r="AA1594" i="12"/>
  <c r="AA1562" i="12"/>
  <c r="AA1530" i="12"/>
  <c r="AA1498" i="12"/>
  <c r="AA1466" i="12"/>
  <c r="AA1434" i="12"/>
  <c r="AA1402" i="12"/>
  <c r="AA1370" i="12"/>
  <c r="AA1338" i="12"/>
  <c r="AA1306" i="12"/>
  <c r="AA1274" i="12"/>
  <c r="AA1242" i="12"/>
  <c r="AA1210" i="12"/>
  <c r="AA1178" i="12"/>
  <c r="AA1146" i="12"/>
  <c r="AA1114" i="12"/>
  <c r="AA1082" i="12"/>
  <c r="AA1050" i="12"/>
  <c r="AA1018" i="12"/>
  <c r="AA986" i="12"/>
  <c r="AA954" i="12"/>
  <c r="AA922" i="12"/>
  <c r="AA890" i="12"/>
  <c r="AA858" i="12"/>
  <c r="AA826" i="12"/>
  <c r="AA794" i="12"/>
  <c r="AA762" i="12"/>
  <c r="AA730" i="12"/>
  <c r="AA698" i="12"/>
  <c r="AA666" i="12"/>
  <c r="AA634" i="12"/>
  <c r="AA602" i="12"/>
  <c r="AA570" i="12"/>
  <c r="AA538" i="12"/>
  <c r="AA506" i="12"/>
  <c r="AA474" i="12"/>
  <c r="AA442" i="12"/>
  <c r="AE2088" i="12"/>
  <c r="AE1489" i="12"/>
  <c r="AE1233" i="12"/>
  <c r="AE977" i="12"/>
  <c r="AE721" i="12"/>
  <c r="AE465" i="12"/>
  <c r="AE391" i="12"/>
  <c r="AE359" i="12"/>
  <c r="AE327" i="12"/>
  <c r="AE295" i="12"/>
  <c r="AE263" i="12"/>
  <c r="AA355" i="12"/>
  <c r="AA311" i="12"/>
  <c r="AA271" i="12"/>
  <c r="AA268" i="12"/>
  <c r="AE1549" i="12"/>
  <c r="AE1293" i="12"/>
  <c r="AE1037" i="12"/>
  <c r="AE781" i="12"/>
  <c r="AE525" i="12"/>
  <c r="AA391" i="12"/>
  <c r="AA283" i="12"/>
  <c r="AA304" i="12"/>
  <c r="AE1577" i="12"/>
  <c r="AE1321" i="12"/>
  <c r="AE1065" i="12"/>
  <c r="AE809" i="12"/>
  <c r="AE553" i="12"/>
  <c r="AE402" i="12"/>
  <c r="AE370" i="12"/>
  <c r="AE338" i="12"/>
  <c r="AE306" i="12"/>
  <c r="AA328" i="12"/>
  <c r="AE1605" i="12"/>
  <c r="AE1349" i="12"/>
  <c r="AE1093" i="12"/>
  <c r="AE837" i="12"/>
  <c r="AE581" i="12"/>
  <c r="AA406" i="12"/>
  <c r="AA374" i="12"/>
  <c r="AA342" i="12"/>
  <c r="AA310" i="12"/>
  <c r="AA278" i="12"/>
  <c r="AE285" i="12"/>
  <c r="AE1269" i="12"/>
  <c r="AA392" i="12"/>
  <c r="AE1704" i="12"/>
  <c r="AE1441" i="12"/>
  <c r="AE1185" i="12"/>
  <c r="AE929" i="12"/>
  <c r="AE673" i="12"/>
  <c r="AE417" i="12"/>
  <c r="AE385" i="12"/>
  <c r="AE353" i="12"/>
  <c r="AE321" i="12"/>
  <c r="AE1685" i="12"/>
  <c r="AE1045" i="12"/>
  <c r="AA316" i="12"/>
  <c r="AE1629" i="12"/>
  <c r="AE1373" i="12"/>
  <c r="AE1117" i="12"/>
  <c r="AE861" i="12"/>
  <c r="AE605" i="12"/>
  <c r="AA409" i="12"/>
  <c r="AA377" i="12"/>
  <c r="AA345" i="12"/>
  <c r="AA313" i="12"/>
  <c r="AA281" i="12"/>
  <c r="AE1237" i="12"/>
  <c r="AA372" i="12"/>
  <c r="AE1593" i="12"/>
  <c r="AE1337" i="12"/>
  <c r="AE1081" i="12"/>
  <c r="AE825" i="12"/>
  <c r="AE569" i="12"/>
  <c r="AE404" i="12"/>
  <c r="AE372" i="12"/>
  <c r="AE340" i="12"/>
  <c r="AE308" i="12"/>
  <c r="AE276" i="12"/>
  <c r="AE1077" i="12"/>
  <c r="AA380" i="12"/>
  <c r="AA2421" i="12"/>
  <c r="AA2151" i="12"/>
  <c r="AE2162" i="12"/>
  <c r="AE1906" i="12"/>
  <c r="AA2330" i="12"/>
  <c r="AA2074" i="12"/>
  <c r="AA1818" i="12"/>
  <c r="AE2241" i="12"/>
  <c r="AE1985" i="12"/>
  <c r="AE1729" i="12"/>
  <c r="AA2153" i="12"/>
  <c r="AA1897" i="12"/>
  <c r="AE1956" i="12"/>
  <c r="AA1473" i="12"/>
  <c r="AA1217" i="12"/>
  <c r="AA961" i="12"/>
  <c r="AA705" i="12"/>
  <c r="AA449" i="12"/>
  <c r="AE1556" i="12"/>
  <c r="AE1300" i="12"/>
  <c r="AE1044" i="12"/>
  <c r="AE788" i="12"/>
  <c r="AE724" i="12"/>
  <c r="AE692" i="12"/>
  <c r="AE660" i="12"/>
  <c r="AE628" i="12"/>
  <c r="AE596" i="12"/>
  <c r="AE564" i="12"/>
  <c r="AE532" i="12"/>
  <c r="AE500" i="12"/>
  <c r="AE468" i="12"/>
  <c r="AE436" i="12"/>
  <c r="AE2268" i="12"/>
  <c r="AE2012" i="12"/>
  <c r="AE1756" i="12"/>
  <c r="AA1672" i="12"/>
  <c r="AA1640" i="12"/>
  <c r="AA1608" i="12"/>
  <c r="AA1576" i="12"/>
  <c r="AA1544" i="12"/>
  <c r="AA1512" i="12"/>
  <c r="AA1480" i="12"/>
  <c r="AA1448" i="12"/>
  <c r="AA1416" i="12"/>
  <c r="AA1384" i="12"/>
  <c r="AA1352" i="12"/>
  <c r="AA1320" i="12"/>
  <c r="AA1288" i="12"/>
  <c r="AA1256" i="12"/>
  <c r="AA1224" i="12"/>
  <c r="AA1192" i="12"/>
  <c r="AA1160" i="12"/>
  <c r="AA1128" i="12"/>
  <c r="AA1096" i="12"/>
  <c r="AA1064" i="12"/>
  <c r="AA1032" i="12"/>
  <c r="AA1000" i="12"/>
  <c r="AA968" i="12"/>
  <c r="AA936" i="12"/>
  <c r="AA904" i="12"/>
  <c r="AA872" i="12"/>
  <c r="AA840" i="12"/>
  <c r="AA808" i="12"/>
  <c r="AA776" i="12"/>
  <c r="AA744" i="12"/>
  <c r="AA712" i="12"/>
  <c r="AA680" i="12"/>
  <c r="AA648" i="12"/>
  <c r="AA616" i="12"/>
  <c r="AA584" i="12"/>
  <c r="AA552" i="12"/>
  <c r="AA520" i="12"/>
  <c r="AA488" i="12"/>
  <c r="AA456" i="12"/>
  <c r="AA424" i="12"/>
  <c r="AE2168" i="12"/>
  <c r="AE1912" i="12"/>
  <c r="AE1691" i="12"/>
  <c r="AE1659" i="12"/>
  <c r="AE1627" i="12"/>
  <c r="AE1595" i="12"/>
  <c r="AE1563" i="12"/>
  <c r="AE1531" i="12"/>
  <c r="AE1499" i="12"/>
  <c r="AE1467" i="12"/>
  <c r="AE1435" i="12"/>
  <c r="AE1403" i="12"/>
  <c r="AE1371" i="12"/>
  <c r="AE1339" i="12"/>
  <c r="AE1307" i="12"/>
  <c r="AE1275" i="12"/>
  <c r="AE1243" i="12"/>
  <c r="AE1211" i="12"/>
  <c r="AE1179" i="12"/>
  <c r="AE1147" i="12"/>
  <c r="AE1115" i="12"/>
  <c r="AE1083" i="12"/>
  <c r="AE1051" i="12"/>
  <c r="AE1019" i="12"/>
  <c r="AE987" i="12"/>
  <c r="AE955" i="12"/>
  <c r="AE923" i="12"/>
  <c r="AE891" i="12"/>
  <c r="AE859" i="12"/>
  <c r="AE827" i="12"/>
  <c r="AE795" i="12"/>
  <c r="AE763" i="12"/>
  <c r="AE731" i="12"/>
  <c r="AE699" i="12"/>
  <c r="AE667" i="12"/>
  <c r="AE635" i="12"/>
  <c r="AE603" i="12"/>
  <c r="AE571" i="12"/>
  <c r="AE539" i="12"/>
  <c r="AE507" i="12"/>
  <c r="AE475" i="12"/>
  <c r="AE443" i="12"/>
  <c r="AE2324" i="12"/>
  <c r="AE2068" i="12"/>
  <c r="AE1812" i="12"/>
  <c r="AA1679" i="12"/>
  <c r="AA1647" i="12"/>
  <c r="AA1615" i="12"/>
  <c r="AA1583" i="12"/>
  <c r="AA1551" i="12"/>
  <c r="AA1519" i="12"/>
  <c r="AA1487" i="12"/>
  <c r="AA1455" i="12"/>
  <c r="AA1423" i="12"/>
  <c r="AA1391" i="12"/>
  <c r="AA1359" i="12"/>
  <c r="AA1327" i="12"/>
  <c r="AA1295" i="12"/>
  <c r="AA1263" i="12"/>
  <c r="AA1231" i="12"/>
  <c r="AA1199" i="12"/>
  <c r="AA1167" i="12"/>
  <c r="AA1135" i="12"/>
  <c r="AA1103" i="12"/>
  <c r="AA1071" i="12"/>
  <c r="AA1039" i="12"/>
  <c r="AA1007" i="12"/>
  <c r="AA975" i="12"/>
  <c r="AA943" i="12"/>
  <c r="AA911" i="12"/>
  <c r="AA879" i="12"/>
  <c r="AA847" i="12"/>
  <c r="AA815" i="12"/>
  <c r="AA783" i="12"/>
  <c r="AA751" i="12"/>
  <c r="AA719" i="12"/>
  <c r="AA687" i="12"/>
  <c r="AA655" i="12"/>
  <c r="AA623" i="12"/>
  <c r="AA591" i="12"/>
  <c r="AA559" i="12"/>
  <c r="AA527" i="12"/>
  <c r="AA495" i="12"/>
  <c r="AA463" i="12"/>
  <c r="AA431" i="12"/>
  <c r="AE2224" i="12"/>
  <c r="AE1968" i="12"/>
  <c r="AE1712" i="12"/>
  <c r="AE1666" i="12"/>
  <c r="AE1634" i="12"/>
  <c r="AE1602" i="12"/>
  <c r="AE1570" i="12"/>
  <c r="AE1538" i="12"/>
  <c r="AE1506" i="12"/>
  <c r="AE1474" i="12"/>
  <c r="AE1442" i="12"/>
  <c r="AE1410" i="12"/>
  <c r="AE1378" i="12"/>
  <c r="AE1346" i="12"/>
  <c r="AE1314" i="12"/>
  <c r="AE1282" i="12"/>
  <c r="AE1250" i="12"/>
  <c r="AE1218" i="12"/>
  <c r="AE1186" i="12"/>
  <c r="AE1154" i="12"/>
  <c r="AE1122" i="12"/>
  <c r="AE1090" i="12"/>
  <c r="AE1058" i="12"/>
  <c r="AE1026" i="12"/>
  <c r="AE994" i="12"/>
  <c r="AE962" i="12"/>
  <c r="AE930" i="12"/>
  <c r="AE898" i="12"/>
  <c r="AE866" i="12"/>
  <c r="AE834" i="12"/>
  <c r="AE802" i="12"/>
  <c r="AE770" i="12"/>
  <c r="AE738" i="12"/>
  <c r="AE706" i="12"/>
  <c r="AE674" i="12"/>
  <c r="AE642" i="12"/>
  <c r="AE610" i="12"/>
  <c r="AE578" i="12"/>
  <c r="AE546" i="12"/>
  <c r="AE514" i="12"/>
  <c r="AE482" i="12"/>
  <c r="AE450" i="12"/>
  <c r="AE418" i="12"/>
  <c r="AE2124" i="12"/>
  <c r="AE1868" i="12"/>
  <c r="AA1686" i="12"/>
  <c r="AA1654" i="12"/>
  <c r="AA1622" i="12"/>
  <c r="AA1590" i="12"/>
  <c r="AA1558" i="12"/>
  <c r="AA1526" i="12"/>
  <c r="AA1494" i="12"/>
  <c r="AA1462" i="12"/>
  <c r="AA1430" i="12"/>
  <c r="AA1398" i="12"/>
  <c r="AA1366" i="12"/>
  <c r="AA1334" i="12"/>
  <c r="AA1302" i="12"/>
  <c r="AA1270" i="12"/>
  <c r="AA1238" i="12"/>
  <c r="AA1206" i="12"/>
  <c r="AA1174" i="12"/>
  <c r="AA1142" i="12"/>
  <c r="AA1110" i="12"/>
  <c r="AA1078" i="12"/>
  <c r="AA1046" i="12"/>
  <c r="AA1014" i="12"/>
  <c r="AA982" i="12"/>
  <c r="AA950" i="12"/>
  <c r="AA918" i="12"/>
  <c r="AA886" i="12"/>
  <c r="AA854" i="12"/>
  <c r="AA822" i="12"/>
  <c r="AA790" i="12"/>
  <c r="AA758" i="12"/>
  <c r="AA726" i="12"/>
  <c r="AA694" i="12"/>
  <c r="AA662" i="12"/>
  <c r="AA630" i="12"/>
  <c r="AA598" i="12"/>
  <c r="AA566" i="12"/>
  <c r="AA534" i="12"/>
  <c r="AA502" i="12"/>
  <c r="AA470" i="12"/>
  <c r="AA438" i="12"/>
  <c r="AE1832" i="12"/>
  <c r="AE1457" i="12"/>
  <c r="AE1201" i="12"/>
  <c r="AE945" i="12"/>
  <c r="AE689" i="12"/>
  <c r="AE433" i="12"/>
  <c r="AE387" i="12"/>
  <c r="AE355" i="12"/>
  <c r="AE323" i="12"/>
  <c r="AE291" i="12"/>
  <c r="AA415" i="12"/>
  <c r="AA351" i="12"/>
  <c r="AA307" i="12"/>
  <c r="AA263" i="12"/>
  <c r="AE2312" i="12"/>
  <c r="AE1517" i="12"/>
  <c r="AE1261" i="12"/>
  <c r="AE1005" i="12"/>
  <c r="AE749" i="12"/>
  <c r="AE493" i="12"/>
  <c r="AA383" i="12"/>
  <c r="AA267" i="12"/>
  <c r="AA276" i="12"/>
  <c r="AE1545" i="12"/>
  <c r="AE1289" i="12"/>
  <c r="AE1033" i="12"/>
  <c r="AE777" i="12"/>
  <c r="AE521" i="12"/>
  <c r="AE398" i="12"/>
  <c r="AE366" i="12"/>
  <c r="AE334" i="12"/>
  <c r="AE302" i="12"/>
  <c r="AA300" i="12"/>
  <c r="AE1573" i="12"/>
  <c r="AE1317" i="12"/>
  <c r="AE1061" i="12"/>
  <c r="AE805" i="12"/>
  <c r="AE549" i="12"/>
  <c r="AA402" i="12"/>
  <c r="AA370" i="12"/>
  <c r="AA338" i="12"/>
  <c r="AA306" i="12"/>
  <c r="AA274" i="12"/>
  <c r="AE281" i="12"/>
  <c r="AE1141" i="12"/>
  <c r="AA376" i="12"/>
  <c r="AE1665" i="12"/>
  <c r="AE1409" i="12"/>
  <c r="AE1153" i="12"/>
  <c r="AE897" i="12"/>
  <c r="AE641" i="12"/>
  <c r="AE413" i="12"/>
  <c r="AE381" i="12"/>
  <c r="AE349" i="12"/>
  <c r="AE317" i="12"/>
  <c r="AE1621" i="12"/>
  <c r="AE917" i="12"/>
  <c r="AA296" i="12"/>
  <c r="AE1597" i="12"/>
  <c r="AE1341" i="12"/>
  <c r="AE1085" i="12"/>
  <c r="AE829" i="12"/>
  <c r="AE573" i="12"/>
  <c r="AA405" i="12"/>
  <c r="AA373" i="12"/>
  <c r="AA341" i="12"/>
  <c r="AA309" i="12"/>
  <c r="AA277" i="12"/>
  <c r="AE1109" i="12"/>
  <c r="AA344" i="12"/>
  <c r="AE1561" i="12"/>
  <c r="AE1305" i="12"/>
  <c r="AE1049" i="12"/>
  <c r="AE793" i="12"/>
  <c r="AE537" i="12"/>
  <c r="AE400" i="12"/>
  <c r="AE368" i="12"/>
  <c r="AE336" i="12"/>
  <c r="AE304" i="12"/>
  <c r="AE272" i="12"/>
  <c r="AE949" i="12"/>
  <c r="AA364" i="12"/>
  <c r="AA2424" i="12"/>
  <c r="AA1895" i="12"/>
  <c r="AE2130" i="12"/>
  <c r="AE1874" i="12"/>
  <c r="AA2298" i="12"/>
  <c r="AA2042" i="12"/>
  <c r="AA1786" i="12"/>
  <c r="AE2209" i="12"/>
  <c r="AE1953" i="12"/>
  <c r="AE1697" i="12"/>
  <c r="AA2121" i="12"/>
  <c r="AA1865" i="12"/>
  <c r="AE1700" i="12"/>
  <c r="AA1441" i="12"/>
  <c r="AA1185" i="12"/>
  <c r="AA929" i="12"/>
  <c r="AA673" i="12"/>
  <c r="AA2610" i="12"/>
  <c r="AE1524" i="12"/>
  <c r="AE1268" i="12"/>
  <c r="AE1012" i="12"/>
  <c r="AE756" i="12"/>
  <c r="AE720" i="12"/>
  <c r="AE688" i="12"/>
  <c r="AE656" i="12"/>
  <c r="AE624" i="12"/>
  <c r="AE592" i="12"/>
  <c r="AE560" i="12"/>
  <c r="AE528" i="12"/>
  <c r="AE496" i="12"/>
  <c r="AE464" i="12"/>
  <c r="AE432" i="12"/>
  <c r="AE2236" i="12"/>
  <c r="AE1980" i="12"/>
  <c r="AE1724" i="12"/>
  <c r="AA1668" i="12"/>
  <c r="AA1636" i="12"/>
  <c r="AA1604" i="12"/>
  <c r="AA1572" i="12"/>
  <c r="AA1540" i="12"/>
  <c r="AA1508" i="12"/>
  <c r="AA1476" i="12"/>
  <c r="AA1444" i="12"/>
  <c r="AA1412" i="12"/>
  <c r="AA1380" i="12"/>
  <c r="AA1348" i="12"/>
  <c r="AA1316" i="12"/>
  <c r="AA1284" i="12"/>
  <c r="AA1252" i="12"/>
  <c r="AA1220" i="12"/>
  <c r="AA1188" i="12"/>
  <c r="AA1156" i="12"/>
  <c r="AA1124" i="12"/>
  <c r="AA1092" i="12"/>
  <c r="AA1060" i="12"/>
  <c r="AA1028" i="12"/>
  <c r="AA996" i="12"/>
  <c r="AA964" i="12"/>
  <c r="AA932" i="12"/>
  <c r="AA900" i="12"/>
  <c r="AA868" i="12"/>
  <c r="AA836" i="12"/>
  <c r="AA804" i="12"/>
  <c r="AA772" i="12"/>
  <c r="AA740" i="12"/>
  <c r="AA708" i="12"/>
  <c r="AA676" i="12"/>
  <c r="AA644" i="12"/>
  <c r="AA612" i="12"/>
  <c r="AA580" i="12"/>
  <c r="AA548" i="12"/>
  <c r="AA516" i="12"/>
  <c r="AA484" i="12"/>
  <c r="AA452" i="12"/>
  <c r="AA420" i="12"/>
  <c r="AE2136" i="12"/>
  <c r="AE1880" i="12"/>
  <c r="AE1687" i="12"/>
  <c r="AE1655" i="12"/>
  <c r="AE1623" i="12"/>
  <c r="AE1591" i="12"/>
  <c r="AE1559" i="12"/>
  <c r="AE1527" i="12"/>
  <c r="AE1495" i="12"/>
  <c r="AE1463" i="12"/>
  <c r="AE1431" i="12"/>
  <c r="AE1399" i="12"/>
  <c r="AE1367" i="12"/>
  <c r="AE1335" i="12"/>
  <c r="AE1303" i="12"/>
  <c r="AE1271" i="12"/>
  <c r="AE1239" i="12"/>
  <c r="AE1207" i="12"/>
  <c r="AE1175" i="12"/>
  <c r="AE1143" i="12"/>
  <c r="AE1111" i="12"/>
  <c r="AE1079" i="12"/>
  <c r="AE1047" i="12"/>
  <c r="AE1015" i="12"/>
  <c r="AE983" i="12"/>
  <c r="AE951" i="12"/>
  <c r="AE919" i="12"/>
  <c r="AE887" i="12"/>
  <c r="AE855" i="12"/>
  <c r="AE823" i="12"/>
  <c r="AE791" i="12"/>
  <c r="AE759" i="12"/>
  <c r="AE727" i="12"/>
  <c r="AE695" i="12"/>
  <c r="AE663" i="12"/>
  <c r="AE631" i="12"/>
  <c r="AE599" i="12"/>
  <c r="AE567" i="12"/>
  <c r="AE535" i="12"/>
  <c r="AE503" i="12"/>
  <c r="AE471" i="12"/>
  <c r="AE439" i="12"/>
  <c r="AE2292" i="12"/>
  <c r="AE2036" i="12"/>
  <c r="AE1780" i="12"/>
  <c r="AA1675" i="12"/>
  <c r="AA1643" i="12"/>
  <c r="AA1611" i="12"/>
  <c r="AA1579" i="12"/>
  <c r="AA1547" i="12"/>
  <c r="AA1515" i="12"/>
  <c r="AA1483" i="12"/>
  <c r="AA1451" i="12"/>
  <c r="AA1419" i="12"/>
  <c r="AA1387" i="12"/>
  <c r="AA1355" i="12"/>
  <c r="AA1323" i="12"/>
  <c r="AA1291" i="12"/>
  <c r="AA1259" i="12"/>
  <c r="AA1227" i="12"/>
  <c r="AA1195" i="12"/>
  <c r="AA1163" i="12"/>
  <c r="AA1131" i="12"/>
  <c r="AA1099" i="12"/>
  <c r="AA1067" i="12"/>
  <c r="AA1035" i="12"/>
  <c r="AA1003" i="12"/>
  <c r="AA971" i="12"/>
  <c r="AA939" i="12"/>
  <c r="AA907" i="12"/>
  <c r="AA875" i="12"/>
  <c r="AA843" i="12"/>
  <c r="AA811" i="12"/>
  <c r="AA779" i="12"/>
  <c r="AA747" i="12"/>
  <c r="AA715" i="12"/>
  <c r="AA683" i="12"/>
  <c r="AA651" i="12"/>
  <c r="AA619" i="12"/>
  <c r="AA587" i="12"/>
  <c r="AA555" i="12"/>
  <c r="AA523" i="12"/>
  <c r="AA491" i="12"/>
  <c r="AA459" i="12"/>
  <c r="AA427" i="12"/>
  <c r="AE2192" i="12"/>
  <c r="AE1936" i="12"/>
  <c r="AE1694" i="12"/>
  <c r="AE1662" i="12"/>
  <c r="AE1630" i="12"/>
  <c r="AE1598" i="12"/>
  <c r="AE1566" i="12"/>
  <c r="AE1534" i="12"/>
  <c r="AE1502" i="12"/>
  <c r="AE1470" i="12"/>
  <c r="AE1438" i="12"/>
  <c r="AE1406" i="12"/>
  <c r="AE1374" i="12"/>
  <c r="AE1342" i="12"/>
  <c r="AE1310" i="12"/>
  <c r="AE1278" i="12"/>
  <c r="AE1246" i="12"/>
  <c r="AE1214" i="12"/>
  <c r="AE1182" i="12"/>
  <c r="AE1150" i="12"/>
  <c r="AE1118" i="12"/>
  <c r="AE1086" i="12"/>
  <c r="AE1054" i="12"/>
  <c r="AE1022" i="12"/>
  <c r="AE990" i="12"/>
  <c r="AE958" i="12"/>
  <c r="AE926" i="12"/>
  <c r="AE894" i="12"/>
  <c r="AE862" i="12"/>
  <c r="AE830" i="12"/>
  <c r="AE798" i="12"/>
  <c r="AE766" i="12"/>
  <c r="AE734" i="12"/>
  <c r="AE702" i="12"/>
  <c r="AE670" i="12"/>
  <c r="AE638" i="12"/>
  <c r="AE606" i="12"/>
  <c r="AE574" i="12"/>
  <c r="AE542" i="12"/>
  <c r="AE510" i="12"/>
  <c r="AE478" i="12"/>
  <c r="AE446" i="12"/>
  <c r="AA2450" i="12"/>
  <c r="AE2092" i="12"/>
  <c r="AE1836" i="12"/>
  <c r="AA1682" i="12"/>
  <c r="AA1650" i="12"/>
  <c r="AA1618" i="12"/>
  <c r="AA1586" i="12"/>
  <c r="AA1554" i="12"/>
  <c r="AA1522" i="12"/>
  <c r="AA1490" i="12"/>
  <c r="AA1458" i="12"/>
  <c r="AA1426" i="12"/>
  <c r="AA1394" i="12"/>
  <c r="AA1362" i="12"/>
  <c r="AA1330" i="12"/>
  <c r="AA1298" i="12"/>
  <c r="AA1266" i="12"/>
  <c r="AA1234" i="12"/>
  <c r="AA1202" i="12"/>
  <c r="AA1170" i="12"/>
  <c r="AA1138" i="12"/>
  <c r="AA1106" i="12"/>
  <c r="AA1074" i="12"/>
  <c r="AA1042" i="12"/>
  <c r="AA1010" i="12"/>
  <c r="AA978" i="12"/>
  <c r="AA946" i="12"/>
  <c r="AA914" i="12"/>
  <c r="AA882" i="12"/>
  <c r="AA850" i="12"/>
  <c r="AA818" i="12"/>
  <c r="AA786" i="12"/>
  <c r="AA754" i="12"/>
  <c r="AA722" i="12"/>
  <c r="AA690" i="12"/>
  <c r="AA658" i="12"/>
  <c r="AA626" i="12"/>
  <c r="AA594" i="12"/>
  <c r="AA562" i="12"/>
  <c r="AA530" i="12"/>
  <c r="AA498" i="12"/>
  <c r="AA466" i="12"/>
  <c r="AA434" i="12"/>
  <c r="AE1681" i="12"/>
  <c r="AE1425" i="12"/>
  <c r="AE1169" i="12"/>
  <c r="AE913" i="12"/>
  <c r="AE657" i="12"/>
  <c r="AE415" i="12"/>
  <c r="AE383" i="12"/>
  <c r="AE351" i="12"/>
  <c r="AE319" i="12"/>
  <c r="AE287" i="12"/>
  <c r="AA395" i="12"/>
  <c r="AA347" i="12"/>
  <c r="AA303" i="12"/>
  <c r="AE294" i="12"/>
  <c r="AE2056" i="12"/>
  <c r="AE1485" i="12"/>
  <c r="AE1229" i="12"/>
  <c r="AE973" i="12"/>
  <c r="AE717" i="12"/>
  <c r="AE461" i="12"/>
  <c r="AA371" i="12"/>
  <c r="AE282" i="12"/>
  <c r="AE2280" i="12"/>
  <c r="AE1513" i="12"/>
  <c r="AE1257" i="12"/>
  <c r="AE1001" i="12"/>
  <c r="AE745" i="12"/>
  <c r="AE489" i="12"/>
  <c r="AE394" i="12"/>
  <c r="AE362" i="12"/>
  <c r="AE330" i="12"/>
  <c r="AE298" i="12"/>
  <c r="AA272" i="12"/>
  <c r="AE1541" i="12"/>
  <c r="AE1285" i="12"/>
  <c r="AE1029" i="12"/>
  <c r="AE773" i="12"/>
  <c r="AE517" i="12"/>
  <c r="AA398" i="12"/>
  <c r="AA366" i="12"/>
  <c r="AA334" i="12"/>
  <c r="AA302" i="12"/>
  <c r="AA270" i="12"/>
  <c r="AE273" i="12"/>
  <c r="AE981" i="12"/>
  <c r="AA356" i="12"/>
  <c r="AE1633" i="12"/>
  <c r="AE1377" i="12"/>
  <c r="AE1121" i="12"/>
  <c r="AE865" i="12"/>
  <c r="AE609" i="12"/>
  <c r="AE409" i="12"/>
  <c r="AE377" i="12"/>
  <c r="AE345" i="12"/>
  <c r="AE313" i="12"/>
  <c r="AE1589" i="12"/>
  <c r="AE725" i="12"/>
  <c r="AA280" i="12"/>
  <c r="AE1565" i="12"/>
  <c r="AE1309" i="12"/>
  <c r="AE1053" i="12"/>
  <c r="AE797" i="12"/>
  <c r="AE541" i="12"/>
  <c r="AA401" i="12"/>
  <c r="AA369" i="12"/>
  <c r="AA337" i="12"/>
  <c r="AA305" i="12"/>
  <c r="AA273" i="12"/>
  <c r="AE1013" i="12"/>
  <c r="AA308" i="12"/>
  <c r="AE1529" i="12"/>
  <c r="AE1273" i="12"/>
  <c r="AE1017" i="12"/>
  <c r="AE761" i="12"/>
  <c r="AE505" i="12"/>
  <c r="AE396" i="12"/>
  <c r="AE364" i="12"/>
  <c r="AE332" i="12"/>
  <c r="AE300" i="12"/>
  <c r="AE268" i="12"/>
  <c r="AE821" i="12"/>
  <c r="AA348" i="12"/>
  <c r="AA2427" i="12"/>
  <c r="AA2498" i="12"/>
  <c r="AE2098" i="12"/>
  <c r="AE1842" i="12"/>
  <c r="AA2266" i="12"/>
  <c r="AA2010" i="12"/>
  <c r="AA1754" i="12"/>
  <c r="AE2177" i="12"/>
  <c r="AE1921" i="12"/>
  <c r="AA2422" i="12"/>
  <c r="AA2089" i="12"/>
  <c r="AA1833" i="12"/>
  <c r="AA1665" i="12"/>
  <c r="AA1409" i="12"/>
  <c r="AA1153" i="12"/>
  <c r="AA897" i="12"/>
  <c r="AA641" i="12"/>
  <c r="AE2112" i="12"/>
  <c r="AE1492" i="12"/>
  <c r="AE1236" i="12"/>
  <c r="AE980" i="12"/>
  <c r="AE748" i="12"/>
  <c r="AE716" i="12"/>
  <c r="AE684" i="12"/>
  <c r="AE652" i="12"/>
  <c r="AE620" i="12"/>
  <c r="AE588" i="12"/>
  <c r="AE556" i="12"/>
  <c r="AE524" i="12"/>
  <c r="AE492" i="12"/>
  <c r="AE460" i="12"/>
  <c r="AE428" i="12"/>
  <c r="AE2204" i="12"/>
  <c r="AE1948" i="12"/>
  <c r="AA1696" i="12"/>
  <c r="AA1664" i="12"/>
  <c r="AA1632" i="12"/>
  <c r="AA1600" i="12"/>
  <c r="AA1568" i="12"/>
  <c r="AA1536" i="12"/>
  <c r="AA1504" i="12"/>
  <c r="AA1472" i="12"/>
  <c r="AA1440" i="12"/>
  <c r="AA1408" i="12"/>
  <c r="AA1376" i="12"/>
  <c r="AA1344" i="12"/>
  <c r="AA1312" i="12"/>
  <c r="AA1280" i="12"/>
  <c r="AA1248" i="12"/>
  <c r="AA1216" i="12"/>
  <c r="AA1184" i="12"/>
  <c r="AA1152" i="12"/>
  <c r="AA1120" i="12"/>
  <c r="AA1088" i="12"/>
  <c r="AA1056" i="12"/>
  <c r="AA1024" i="12"/>
  <c r="AA992" i="12"/>
  <c r="AA960" i="12"/>
  <c r="AA928" i="12"/>
  <c r="AA896" i="12"/>
  <c r="AA864" i="12"/>
  <c r="AA832" i="12"/>
  <c r="AA800" i="12"/>
  <c r="AA768" i="12"/>
  <c r="AA736" i="12"/>
  <c r="AA704" i="12"/>
  <c r="AA672" i="12"/>
  <c r="AA640" i="12"/>
  <c r="AA608" i="12"/>
  <c r="AA576" i="12"/>
  <c r="AA544" i="12"/>
  <c r="AA512" i="12"/>
  <c r="AA480" i="12"/>
  <c r="AA448" i="12"/>
  <c r="AA2546" i="12"/>
  <c r="AE2104" i="12"/>
  <c r="AE1848" i="12"/>
  <c r="AE1683" i="12"/>
  <c r="AE1651" i="12"/>
  <c r="AE1619" i="12"/>
  <c r="AE1587" i="12"/>
  <c r="AE1555" i="12"/>
  <c r="AE1523" i="12"/>
  <c r="AE1491" i="12"/>
  <c r="AE1459" i="12"/>
  <c r="AE1427" i="12"/>
  <c r="AE1395" i="12"/>
  <c r="AE1363" i="12"/>
  <c r="AE1331" i="12"/>
  <c r="AE1299" i="12"/>
  <c r="AE1267" i="12"/>
  <c r="AE1235" i="12"/>
  <c r="AE1203" i="12"/>
  <c r="AE1171" i="12"/>
  <c r="AE1139" i="12"/>
  <c r="AE1107" i="12"/>
  <c r="AE1075" i="12"/>
  <c r="AE1043" i="12"/>
  <c r="AE1011" i="12"/>
  <c r="AE979" i="12"/>
  <c r="AE947" i="12"/>
  <c r="AE915" i="12"/>
  <c r="AE883" i="12"/>
  <c r="AE851" i="12"/>
  <c r="AE819" i="12"/>
  <c r="AE787" i="12"/>
  <c r="AE755" i="12"/>
  <c r="AE723" i="12"/>
  <c r="AE691" i="12"/>
  <c r="AE659" i="12"/>
  <c r="AE627" i="12"/>
  <c r="AE595" i="12"/>
  <c r="AE563" i="12"/>
  <c r="AE531" i="12"/>
  <c r="AE499" i="12"/>
  <c r="AE467" i="12"/>
  <c r="AE435" i="12"/>
  <c r="AE2260" i="12"/>
  <c r="AE2004" i="12"/>
  <c r="AE1748" i="12"/>
  <c r="AA1671" i="12"/>
  <c r="AA1639" i="12"/>
  <c r="AA1607" i="12"/>
  <c r="AA1575" i="12"/>
  <c r="AA1543" i="12"/>
  <c r="AA1511" i="12"/>
  <c r="AA1479" i="12"/>
  <c r="AA1447" i="12"/>
  <c r="AA1415" i="12"/>
  <c r="AA1383" i="12"/>
  <c r="AA1351" i="12"/>
  <c r="AA1319" i="12"/>
  <c r="AA1287" i="12"/>
  <c r="AA1255" i="12"/>
  <c r="AA1223" i="12"/>
  <c r="AA1191" i="12"/>
  <c r="AA1159" i="12"/>
  <c r="AA1127" i="12"/>
  <c r="AA1095" i="12"/>
  <c r="AA1063" i="12"/>
  <c r="AA1031" i="12"/>
  <c r="AA999" i="12"/>
  <c r="AA967" i="12"/>
  <c r="AA935" i="12"/>
  <c r="AA903" i="12"/>
  <c r="AA871" i="12"/>
  <c r="AA839" i="12"/>
  <c r="AA807" i="12"/>
  <c r="AA775" i="12"/>
  <c r="AA743" i="12"/>
  <c r="AA711" i="12"/>
  <c r="AA679" i="12"/>
  <c r="AA647" i="12"/>
  <c r="AA615" i="12"/>
  <c r="AA583" i="12"/>
  <c r="AA551" i="12"/>
  <c r="AA519" i="12"/>
  <c r="AA487" i="12"/>
  <c r="AA455" i="12"/>
  <c r="AA423" i="12"/>
  <c r="AE2160" i="12"/>
  <c r="AE1904" i="12"/>
  <c r="AE1690" i="12"/>
  <c r="AE1658" i="12"/>
  <c r="AE1626" i="12"/>
  <c r="AE1594" i="12"/>
  <c r="AE1562" i="12"/>
  <c r="AE1530" i="12"/>
  <c r="AE1498" i="12"/>
  <c r="AE1466" i="12"/>
  <c r="AE1434" i="12"/>
  <c r="AE1402" i="12"/>
  <c r="AE1370" i="12"/>
  <c r="AE1338" i="12"/>
  <c r="AE1306" i="12"/>
  <c r="AE1274" i="12"/>
  <c r="AE1242" i="12"/>
  <c r="AE1210" i="12"/>
  <c r="AE1178" i="12"/>
  <c r="AE1146" i="12"/>
  <c r="AE1114" i="12"/>
  <c r="AE1082" i="12"/>
  <c r="AE1050" i="12"/>
  <c r="AE1018" i="12"/>
  <c r="AE986" i="12"/>
  <c r="AE954" i="12"/>
  <c r="AE922" i="12"/>
  <c r="AE890" i="12"/>
  <c r="AE858" i="12"/>
  <c r="AE826" i="12"/>
  <c r="AE794" i="12"/>
  <c r="AE762" i="12"/>
  <c r="AE730" i="12"/>
  <c r="AE698" i="12"/>
  <c r="AE666" i="12"/>
  <c r="AE634" i="12"/>
  <c r="AE602" i="12"/>
  <c r="AE570" i="12"/>
  <c r="AE538" i="12"/>
  <c r="AE506" i="12"/>
  <c r="AE474" i="12"/>
  <c r="AE442" i="12"/>
  <c r="AE2316" i="12"/>
  <c r="AE2060" i="12"/>
  <c r="AE1804" i="12"/>
  <c r="AA1678" i="12"/>
  <c r="AA1646" i="12"/>
  <c r="AA1614" i="12"/>
  <c r="AA1582" i="12"/>
  <c r="AA1550" i="12"/>
  <c r="AA1518" i="12"/>
  <c r="AA1486" i="12"/>
  <c r="AA1454" i="12"/>
  <c r="AA1422" i="12"/>
  <c r="AA1390" i="12"/>
  <c r="AA1358" i="12"/>
  <c r="AA1326" i="12"/>
  <c r="AA1294" i="12"/>
  <c r="AA1262" i="12"/>
  <c r="AA1230" i="12"/>
  <c r="AA1198" i="12"/>
  <c r="AA1166" i="12"/>
  <c r="AA1134" i="12"/>
  <c r="AA1102" i="12"/>
  <c r="AA1070" i="12"/>
  <c r="AA1038" i="12"/>
  <c r="AA1006" i="12"/>
  <c r="AA974" i="12"/>
  <c r="AA942" i="12"/>
  <c r="AA910" i="12"/>
  <c r="AA878" i="12"/>
  <c r="AA846" i="12"/>
  <c r="AA814" i="12"/>
  <c r="AA782" i="12"/>
  <c r="AA750" i="12"/>
  <c r="AA718" i="12"/>
  <c r="AA686" i="12"/>
  <c r="AA654" i="12"/>
  <c r="AA622" i="12"/>
  <c r="AA590" i="12"/>
  <c r="AA558" i="12"/>
  <c r="AA526" i="12"/>
  <c r="AA494" i="12"/>
  <c r="AA462" i="12"/>
  <c r="AA430" i="12"/>
  <c r="AE1649" i="12"/>
  <c r="AE1393" i="12"/>
  <c r="AE1137" i="12"/>
  <c r="AE881" i="12"/>
  <c r="AE625" i="12"/>
  <c r="AE411" i="12"/>
  <c r="AE379" i="12"/>
  <c r="AE347" i="12"/>
  <c r="AE315" i="12"/>
  <c r="AE283" i="12"/>
  <c r="AA387" i="12"/>
  <c r="AA339" i="12"/>
  <c r="AA295" i="12"/>
  <c r="AE278" i="12"/>
  <c r="AE1800" i="12"/>
  <c r="AE1453" i="12"/>
  <c r="AE1197" i="12"/>
  <c r="AE941" i="12"/>
  <c r="AE685" i="12"/>
  <c r="AE429" i="12"/>
  <c r="AA359" i="12"/>
  <c r="AE270" i="12"/>
  <c r="AE2024" i="12"/>
  <c r="AE1481" i="12"/>
  <c r="AE1225" i="12"/>
  <c r="AE969" i="12"/>
  <c r="AE713" i="12"/>
  <c r="AE457" i="12"/>
  <c r="AE390" i="12"/>
  <c r="AE358" i="12"/>
  <c r="AE326" i="12"/>
  <c r="AE290" i="12"/>
  <c r="AE2248" i="12"/>
  <c r="AE1509" i="12"/>
  <c r="AE1253" i="12"/>
  <c r="AE997" i="12"/>
  <c r="AE741" i="12"/>
  <c r="AE485" i="12"/>
  <c r="AA394" i="12"/>
  <c r="AA362" i="12"/>
  <c r="AA330" i="12"/>
  <c r="AA298" i="12"/>
  <c r="AA266" i="12"/>
  <c r="AE269" i="12"/>
  <c r="AE853" i="12"/>
  <c r="AA340" i="12"/>
  <c r="AE1601" i="12"/>
  <c r="AE1345" i="12"/>
  <c r="AE1089" i="12"/>
  <c r="AE833" i="12"/>
  <c r="AE577" i="12"/>
  <c r="AE405" i="12"/>
  <c r="AE373" i="12"/>
  <c r="AE341" i="12"/>
  <c r="AE305" i="12"/>
  <c r="AE1557" i="12"/>
  <c r="AE565" i="12"/>
  <c r="AA264" i="12"/>
  <c r="AE1533" i="12"/>
  <c r="AE1277" i="12"/>
  <c r="AE1021" i="12"/>
  <c r="AE765" i="12"/>
  <c r="AE509" i="12"/>
  <c r="AA397" i="12"/>
  <c r="AA365" i="12"/>
  <c r="AA333" i="12"/>
  <c r="AA301" i="12"/>
  <c r="AA269" i="12"/>
  <c r="AE885" i="12"/>
  <c r="AE2152" i="12"/>
  <c r="AE1497" i="12"/>
  <c r="AE1241" i="12"/>
  <c r="AE985" i="12"/>
  <c r="AE729" i="12"/>
  <c r="AE473" i="12"/>
  <c r="AE392" i="12"/>
  <c r="AE360" i="12"/>
  <c r="AE328" i="12"/>
  <c r="AE296" i="12"/>
  <c r="AE264" i="12"/>
  <c r="AE693" i="12"/>
  <c r="AA320" i="12"/>
  <c r="AA2116" i="12"/>
  <c r="AE2322" i="12"/>
  <c r="AE2066" i="12"/>
  <c r="AE1810" i="12"/>
  <c r="AA2234" i="12"/>
  <c r="AA1978" i="12"/>
  <c r="AA1722" i="12"/>
  <c r="AE2145" i="12"/>
  <c r="AE1889" i="12"/>
  <c r="AA2313" i="12"/>
  <c r="AA2057" i="12"/>
  <c r="AA1801" i="12"/>
  <c r="AA1633" i="12"/>
  <c r="AA1377" i="12"/>
  <c r="AA1121" i="12"/>
  <c r="AA865" i="12"/>
  <c r="AA609" i="12"/>
  <c r="AE1856" i="12"/>
  <c r="AE1460" i="12"/>
  <c r="AE1204" i="12"/>
  <c r="AE948" i="12"/>
  <c r="AE744" i="12"/>
  <c r="AE712" i="12"/>
  <c r="AE680" i="12"/>
  <c r="AE648" i="12"/>
  <c r="AE616" i="12"/>
  <c r="AE584" i="12"/>
  <c r="AE552" i="12"/>
  <c r="AE520" i="12"/>
  <c r="AE488" i="12"/>
  <c r="AE456" i="12"/>
  <c r="AE424" i="12"/>
  <c r="AE2172" i="12"/>
  <c r="AE1916" i="12"/>
  <c r="AA1692" i="12"/>
  <c r="AA1660" i="12"/>
  <c r="AA1628" i="12"/>
  <c r="AA1596" i="12"/>
  <c r="AA1564" i="12"/>
  <c r="AA1532" i="12"/>
  <c r="AA1500" i="12"/>
  <c r="AA1468" i="12"/>
  <c r="AA1436" i="12"/>
  <c r="AA1404" i="12"/>
  <c r="AA1372" i="12"/>
  <c r="AA1340" i="12"/>
  <c r="AA1308" i="12"/>
  <c r="AA1276" i="12"/>
  <c r="AA1244" i="12"/>
  <c r="AA1212" i="12"/>
  <c r="AA1180" i="12"/>
  <c r="AA1148" i="12"/>
  <c r="AA1116" i="12"/>
  <c r="AA1084" i="12"/>
  <c r="AA1052" i="12"/>
  <c r="AA1020" i="12"/>
  <c r="AA988" i="12"/>
  <c r="AA956" i="12"/>
  <c r="AA924" i="12"/>
  <c r="AA892" i="12"/>
  <c r="AA860" i="12"/>
  <c r="AA828" i="12"/>
  <c r="AA796" i="12"/>
  <c r="AA764" i="12"/>
  <c r="AA732" i="12"/>
  <c r="AA700" i="12"/>
  <c r="AA668" i="12"/>
  <c r="AA636" i="12"/>
  <c r="AA604" i="12"/>
  <c r="AA572" i="12"/>
  <c r="AA540" i="12"/>
  <c r="AA508" i="12"/>
  <c r="AA476" i="12"/>
  <c r="AA444" i="12"/>
  <c r="AE2328" i="12"/>
  <c r="AE2072" i="12"/>
  <c r="AE1816" i="12"/>
  <c r="AE1679" i="12"/>
  <c r="AE1647" i="12"/>
  <c r="AE1615" i="12"/>
  <c r="AE1583" i="12"/>
  <c r="AE1551" i="12"/>
  <c r="AE1519" i="12"/>
  <c r="AE1487" i="12"/>
  <c r="AE1455" i="12"/>
  <c r="AE1423" i="12"/>
  <c r="AE1391" i="12"/>
  <c r="AE1359" i="12"/>
  <c r="AE1327" i="12"/>
  <c r="AE1295" i="12"/>
  <c r="AE1263" i="12"/>
  <c r="AE1231" i="12"/>
  <c r="AE1199" i="12"/>
  <c r="AE1167" i="12"/>
  <c r="AE1135" i="12"/>
  <c r="AE1103" i="12"/>
  <c r="AE1071" i="12"/>
  <c r="AE1039" i="12"/>
  <c r="AE1007" i="12"/>
  <c r="AE975" i="12"/>
  <c r="AE943" i="12"/>
  <c r="AE911" i="12"/>
  <c r="AE879" i="12"/>
  <c r="AE847" i="12"/>
  <c r="AE815" i="12"/>
  <c r="AE783" i="12"/>
  <c r="AE751" i="12"/>
  <c r="AE719" i="12"/>
  <c r="AE687" i="12"/>
  <c r="AE655" i="12"/>
  <c r="AE623" i="12"/>
  <c r="AE591" i="12"/>
  <c r="AE559" i="12"/>
  <c r="AE527" i="12"/>
  <c r="AE495" i="12"/>
  <c r="AE463" i="12"/>
  <c r="AE431" i="12"/>
  <c r="AE2228" i="12"/>
  <c r="AE1972" i="12"/>
  <c r="AE1716" i="12"/>
  <c r="AA1667" i="12"/>
  <c r="AA1635" i="12"/>
  <c r="AA1603" i="12"/>
  <c r="AA1571" i="12"/>
  <c r="AA1539" i="12"/>
  <c r="AA1507" i="12"/>
  <c r="AA1475" i="12"/>
  <c r="AA1443" i="12"/>
  <c r="AA1411" i="12"/>
  <c r="AA1379" i="12"/>
  <c r="AA1347" i="12"/>
  <c r="AA1315" i="12"/>
  <c r="AA1283" i="12"/>
  <c r="AA1251" i="12"/>
  <c r="AA1219" i="12"/>
  <c r="AA1187" i="12"/>
  <c r="AA1155" i="12"/>
  <c r="AA1123" i="12"/>
  <c r="AA1091" i="12"/>
  <c r="AA1059" i="12"/>
  <c r="AA1027" i="12"/>
  <c r="AA995" i="12"/>
  <c r="AA963" i="12"/>
  <c r="AA931" i="12"/>
  <c r="AA899" i="12"/>
  <c r="AA867" i="12"/>
  <c r="AA835" i="12"/>
  <c r="AA803" i="12"/>
  <c r="AA771" i="12"/>
  <c r="AA739" i="12"/>
  <c r="AA707" i="12"/>
  <c r="AA675" i="12"/>
  <c r="AA643" i="12"/>
  <c r="AA611" i="12"/>
  <c r="AA579" i="12"/>
  <c r="AA547" i="12"/>
  <c r="AA515" i="12"/>
  <c r="AA483" i="12"/>
  <c r="AA451" i="12"/>
  <c r="AA419" i="12"/>
  <c r="AE2128" i="12"/>
  <c r="AE1872" i="12"/>
  <c r="AE1686" i="12"/>
  <c r="AE1654" i="12"/>
  <c r="AE1622" i="12"/>
  <c r="AE1590" i="12"/>
  <c r="AE1558" i="12"/>
  <c r="AE1526" i="12"/>
  <c r="AE1494" i="12"/>
  <c r="AE1462" i="12"/>
  <c r="AE1430" i="12"/>
  <c r="AE1398" i="12"/>
  <c r="AE1366" i="12"/>
  <c r="AE1334" i="12"/>
  <c r="AE1302" i="12"/>
  <c r="AE1270" i="12"/>
  <c r="AE1238" i="12"/>
  <c r="AE1206" i="12"/>
  <c r="AE1174" i="12"/>
  <c r="AE1142" i="12"/>
  <c r="AE1110" i="12"/>
  <c r="AE1078" i="12"/>
  <c r="AE1046" i="12"/>
  <c r="AE1014" i="12"/>
  <c r="AE982" i="12"/>
  <c r="AE950" i="12"/>
  <c r="AE918" i="12"/>
  <c r="AE886" i="12"/>
  <c r="AE854" i="12"/>
  <c r="AE822" i="12"/>
  <c r="AE790" i="12"/>
  <c r="AE758" i="12"/>
  <c r="AE726" i="12"/>
  <c r="AE694" i="12"/>
  <c r="AE662" i="12"/>
  <c r="AE630" i="12"/>
  <c r="AE598" i="12"/>
  <c r="AE566" i="12"/>
  <c r="AE534" i="12"/>
  <c r="AE502" i="12"/>
  <c r="AE470" i="12"/>
  <c r="AE438" i="12"/>
  <c r="AE2284" i="12"/>
  <c r="AE2028" i="12"/>
  <c r="AE1772" i="12"/>
  <c r="AA1674" i="12"/>
  <c r="AA1642" i="12"/>
  <c r="AA1610" i="12"/>
  <c r="AA1578" i="12"/>
  <c r="AA1546" i="12"/>
  <c r="AA1514" i="12"/>
  <c r="AA1482" i="12"/>
  <c r="AA1450" i="12"/>
  <c r="AA1418" i="12"/>
  <c r="AA1386" i="12"/>
  <c r="AA1354" i="12"/>
  <c r="AA1322" i="12"/>
  <c r="AA1290" i="12"/>
  <c r="AA1258" i="12"/>
  <c r="AA1226" i="12"/>
  <c r="AA1194" i="12"/>
  <c r="AA1162" i="12"/>
  <c r="AA1130" i="12"/>
  <c r="AA1098" i="12"/>
  <c r="AA1066" i="12"/>
  <c r="AA1034" i="12"/>
  <c r="AA1002" i="12"/>
  <c r="AA970" i="12"/>
  <c r="AA938" i="12"/>
  <c r="AA906" i="12"/>
  <c r="AA874" i="12"/>
  <c r="AA842" i="12"/>
  <c r="AA810" i="12"/>
  <c r="AA778" i="12"/>
  <c r="AA746" i="12"/>
  <c r="AA714" i="12"/>
  <c r="AA682" i="12"/>
  <c r="AA650" i="12"/>
  <c r="AA618" i="12"/>
  <c r="AA586" i="12"/>
  <c r="AA554" i="12"/>
  <c r="AA522" i="12"/>
  <c r="AA490" i="12"/>
  <c r="AA458" i="12"/>
  <c r="AA426" i="12"/>
  <c r="AE1617" i="12"/>
  <c r="AE1361" i="12"/>
  <c r="AE1105" i="12"/>
  <c r="AE849" i="12"/>
  <c r="AE593" i="12"/>
  <c r="AE407" i="12"/>
  <c r="AE375" i="12"/>
  <c r="AE343" i="12"/>
  <c r="AE311" i="12"/>
  <c r="AE279" i="12"/>
  <c r="AA379" i="12"/>
  <c r="AA335" i="12"/>
  <c r="AA291" i="12"/>
  <c r="AE266" i="12"/>
  <c r="AE1677" i="12"/>
  <c r="AE1421" i="12"/>
  <c r="AE1165" i="12"/>
  <c r="AE909" i="12"/>
  <c r="AE653" i="12"/>
  <c r="AA411" i="12"/>
  <c r="AA343" i="12"/>
  <c r="AE262" i="12"/>
  <c r="AE1768" i="12"/>
  <c r="AE1449" i="12"/>
  <c r="AE1193" i="12"/>
  <c r="AE937" i="12"/>
  <c r="AE681" i="12"/>
  <c r="AE425" i="12"/>
  <c r="AE386" i="12"/>
  <c r="AE354" i="12"/>
  <c r="AE322" i="12"/>
  <c r="AE286" i="12"/>
  <c r="AE1992" i="12"/>
  <c r="AE1477" i="12"/>
  <c r="AE1221" i="12"/>
  <c r="AE965" i="12"/>
  <c r="AE709" i="12"/>
  <c r="AE453" i="12"/>
  <c r="AA390" i="12"/>
  <c r="AA358" i="12"/>
  <c r="AA326" i="12"/>
  <c r="AA294" i="12"/>
  <c r="AA262" i="12"/>
  <c r="AE265" i="12"/>
  <c r="AE757" i="12"/>
  <c r="AA312" i="12"/>
  <c r="AE1569" i="12"/>
  <c r="AE1313" i="12"/>
  <c r="AE1057" i="12"/>
  <c r="AE801" i="12"/>
  <c r="AE545" i="12"/>
  <c r="AE401" i="12"/>
  <c r="AE369" i="12"/>
  <c r="AE337" i="12"/>
  <c r="AE301" i="12"/>
  <c r="AE1461" i="12"/>
  <c r="AA408" i="12"/>
  <c r="AE2184" i="12"/>
  <c r="AE1501" i="12"/>
  <c r="AE1245" i="12"/>
  <c r="AE989" i="12"/>
  <c r="AE733" i="12"/>
  <c r="AE477" i="12"/>
  <c r="AA393" i="12"/>
  <c r="AA361" i="12"/>
  <c r="AA329" i="12"/>
  <c r="AA297" i="12"/>
  <c r="AA265" i="12"/>
  <c r="AE789" i="12"/>
  <c r="AE1896" i="12"/>
  <c r="AE1465" i="12"/>
  <c r="AE1209" i="12"/>
  <c r="AE953" i="12"/>
  <c r="AE697" i="12"/>
  <c r="AE441" i="12"/>
  <c r="AE388" i="12"/>
  <c r="AE356" i="12"/>
  <c r="AE324" i="12"/>
  <c r="AE292" i="12"/>
  <c r="AE1653" i="12"/>
  <c r="AE629" i="12"/>
  <c r="AA288" i="12"/>
  <c r="AA1816" i="12"/>
  <c r="AE2290" i="12"/>
  <c r="AE2034" i="12"/>
  <c r="AE1778" i="12"/>
  <c r="AA2202" i="12"/>
  <c r="AA1946" i="12"/>
  <c r="AA2618" i="12"/>
  <c r="AE2113" i="12"/>
  <c r="AE1857" i="12"/>
  <c r="AA2281" i="12"/>
  <c r="AA2025" i="12"/>
  <c r="AA1769" i="12"/>
  <c r="AA1601" i="12"/>
  <c r="AA1345" i="12"/>
  <c r="AA1089" i="12"/>
  <c r="AA833" i="12"/>
  <c r="AA577" i="12"/>
  <c r="AE1684" i="12"/>
  <c r="AE1428" i="12"/>
  <c r="AE1172" i="12"/>
  <c r="AE916" i="12"/>
  <c r="AE740" i="12"/>
  <c r="AE708" i="12"/>
  <c r="AE676" i="12"/>
  <c r="AE644" i="12"/>
  <c r="AE612" i="12"/>
  <c r="AE580" i="12"/>
  <c r="AE548" i="12"/>
  <c r="AE516" i="12"/>
  <c r="AE484" i="12"/>
  <c r="AE452" i="12"/>
  <c r="AE420" i="12"/>
  <c r="AE2140" i="12"/>
  <c r="AE1884" i="12"/>
  <c r="AA1688" i="12"/>
  <c r="AA1656" i="12"/>
  <c r="AA1624" i="12"/>
  <c r="AA1592" i="12"/>
  <c r="AA1560" i="12"/>
  <c r="AA1528" i="12"/>
  <c r="AA1496" i="12"/>
  <c r="AA1464" i="12"/>
  <c r="AA1432" i="12"/>
  <c r="AA1400" i="12"/>
  <c r="AA1368" i="12"/>
  <c r="AA1336" i="12"/>
  <c r="AA1304" i="12"/>
  <c r="AA1272" i="12"/>
  <c r="AA1240" i="12"/>
  <c r="AA1208" i="12"/>
  <c r="AA1176" i="12"/>
  <c r="AA1144" i="12"/>
  <c r="AA1112" i="12"/>
  <c r="AA1080" i="12"/>
  <c r="AA1048" i="12"/>
  <c r="AA1016" i="12"/>
  <c r="AA984" i="12"/>
  <c r="AA952" i="12"/>
  <c r="AA920" i="12"/>
  <c r="AA888" i="12"/>
  <c r="AA856" i="12"/>
  <c r="AA824" i="12"/>
  <c r="AA792" i="12"/>
  <c r="AA760" i="12"/>
  <c r="AA728" i="12"/>
  <c r="AA696" i="12"/>
  <c r="AA664" i="12"/>
  <c r="AA632" i="12"/>
  <c r="AA600" i="12"/>
  <c r="AA568" i="12"/>
  <c r="AA536" i="12"/>
  <c r="AA504" i="12"/>
  <c r="AA472" i="12"/>
  <c r="AA440" i="12"/>
  <c r="AE2296" i="12"/>
  <c r="AE2040" i="12"/>
  <c r="AE1784" i="12"/>
  <c r="AE1675" i="12"/>
  <c r="AE1643" i="12"/>
  <c r="AE1611" i="12"/>
  <c r="AE1579" i="12"/>
  <c r="AE1547" i="12"/>
  <c r="AE1515" i="12"/>
  <c r="AE1483" i="12"/>
  <c r="AE1451" i="12"/>
  <c r="AE1419" i="12"/>
  <c r="AE1387" i="12"/>
  <c r="AE1355" i="12"/>
  <c r="AE1323" i="12"/>
  <c r="AE1291" i="12"/>
  <c r="AE1259" i="12"/>
  <c r="AE1227" i="12"/>
  <c r="AE1195" i="12"/>
  <c r="AE1163" i="12"/>
  <c r="AE1131" i="12"/>
  <c r="AE1099" i="12"/>
  <c r="AE1067" i="12"/>
  <c r="AE1035" i="12"/>
  <c r="AE1003" i="12"/>
  <c r="AE971" i="12"/>
  <c r="AE939" i="12"/>
  <c r="AE907" i="12"/>
  <c r="AE875" i="12"/>
  <c r="AE843" i="12"/>
  <c r="AE811" i="12"/>
  <c r="AE779" i="12"/>
  <c r="AE747" i="12"/>
  <c r="AE715" i="12"/>
  <c r="AE683" i="12"/>
  <c r="AE651" i="12"/>
  <c r="AE619" i="12"/>
  <c r="AE587" i="12"/>
  <c r="AE555" i="12"/>
  <c r="AE523" i="12"/>
  <c r="AE491" i="12"/>
  <c r="AE459" i="12"/>
  <c r="AE427" i="12"/>
  <c r="AE2196" i="12"/>
  <c r="AE1940" i="12"/>
  <c r="AA1695" i="12"/>
  <c r="AA1663" i="12"/>
  <c r="AA1631" i="12"/>
  <c r="AA1599" i="12"/>
  <c r="AA1567" i="12"/>
  <c r="AA1535" i="12"/>
  <c r="AA1503" i="12"/>
  <c r="AA1471" i="12"/>
  <c r="AA1439" i="12"/>
  <c r="AA1407" i="12"/>
  <c r="AA1375" i="12"/>
  <c r="AA1343" i="12"/>
  <c r="AA1311" i="12"/>
  <c r="AA1279" i="12"/>
  <c r="AA1247" i="12"/>
  <c r="AA1215" i="12"/>
  <c r="AA1183" i="12"/>
  <c r="AA1151" i="12"/>
  <c r="AA1119" i="12"/>
  <c r="AA1087" i="12"/>
  <c r="AA1055" i="12"/>
  <c r="AA1023" i="12"/>
  <c r="AA991" i="12"/>
  <c r="AA959" i="12"/>
  <c r="AA927" i="12"/>
  <c r="AA895" i="12"/>
  <c r="AA863" i="12"/>
  <c r="AA831" i="12"/>
  <c r="AA799" i="12"/>
  <c r="AA767" i="12"/>
  <c r="AA735" i="12"/>
  <c r="AA703" i="12"/>
  <c r="AA671" i="12"/>
  <c r="AA639" i="12"/>
  <c r="AA607" i="12"/>
  <c r="AA575" i="12"/>
  <c r="AA543" i="12"/>
  <c r="AA511" i="12"/>
  <c r="AA479" i="12"/>
  <c r="AA447" i="12"/>
  <c r="AA2482" i="12"/>
  <c r="AE2096" i="12"/>
  <c r="AE1840" i="12"/>
  <c r="AE1682" i="12"/>
  <c r="AE1650" i="12"/>
  <c r="AE1618" i="12"/>
  <c r="AE1586" i="12"/>
  <c r="AE1554" i="12"/>
  <c r="AE1522" i="12"/>
  <c r="AE1490" i="12"/>
  <c r="AE1458" i="12"/>
  <c r="AE1426" i="12"/>
  <c r="AE1394" i="12"/>
  <c r="AE1362" i="12"/>
  <c r="AE1330" i="12"/>
  <c r="AE1298" i="12"/>
  <c r="AE1266" i="12"/>
  <c r="AE1234" i="12"/>
  <c r="AE1202" i="12"/>
  <c r="AE1170" i="12"/>
  <c r="AE1138" i="12"/>
  <c r="AE1106" i="12"/>
  <c r="AE1074" i="12"/>
  <c r="AE1042" i="12"/>
  <c r="AE1010" i="12"/>
  <c r="AE978" i="12"/>
  <c r="AE946" i="12"/>
  <c r="AE914" i="12"/>
  <c r="AE882" i="12"/>
  <c r="AE850" i="12"/>
  <c r="AE818" i="12"/>
  <c r="AE786" i="12"/>
  <c r="AE754" i="12"/>
  <c r="AE722" i="12"/>
  <c r="AE690" i="12"/>
  <c r="AE658" i="12"/>
  <c r="AE626" i="12"/>
  <c r="AE594" i="12"/>
  <c r="AE562" i="12"/>
  <c r="AE530" i="12"/>
  <c r="AE498" i="12"/>
  <c r="AE466" i="12"/>
  <c r="AE434" i="12"/>
  <c r="AE2252" i="12"/>
  <c r="AE1996" i="12"/>
  <c r="AE1740" i="12"/>
  <c r="AA1670" i="12"/>
  <c r="AA1638" i="12"/>
  <c r="AA1606" i="12"/>
  <c r="AA1574" i="12"/>
  <c r="AA1542" i="12"/>
  <c r="AA1510" i="12"/>
  <c r="AA1478" i="12"/>
  <c r="AA1446" i="12"/>
  <c r="AA1414" i="12"/>
  <c r="AA1382" i="12"/>
  <c r="AA1350" i="12"/>
  <c r="AA1318" i="12"/>
  <c r="AA1286" i="12"/>
  <c r="AA1254" i="12"/>
  <c r="AA1222" i="12"/>
  <c r="AA1190" i="12"/>
  <c r="AA1158" i="12"/>
  <c r="AA1126" i="12"/>
  <c r="AA1094" i="12"/>
  <c r="AA1062" i="12"/>
  <c r="AA1030" i="12"/>
  <c r="AA998" i="12"/>
  <c r="AA966" i="12"/>
  <c r="AA934" i="12"/>
  <c r="AA902" i="12"/>
  <c r="AA870" i="12"/>
  <c r="AA838" i="12"/>
  <c r="AA806" i="12"/>
  <c r="AA774" i="12"/>
  <c r="AA742" i="12"/>
  <c r="AA710" i="12"/>
  <c r="AA678" i="12"/>
  <c r="AA646" i="12"/>
  <c r="AA614" i="12"/>
  <c r="AA582" i="12"/>
  <c r="AA550" i="12"/>
  <c r="AA518" i="12"/>
  <c r="AA486" i="12"/>
  <c r="AA454" i="12"/>
  <c r="AA422" i="12"/>
  <c r="AE1585" i="12"/>
  <c r="AE1329" i="12"/>
  <c r="AE1073" i="12"/>
  <c r="AE817" i="12"/>
  <c r="AE561" i="12"/>
  <c r="AE403" i="12"/>
  <c r="AE371" i="12"/>
  <c r="AE339" i="12"/>
  <c r="AE307" i="12"/>
  <c r="AE275" i="12"/>
  <c r="AA375" i="12"/>
  <c r="AA327" i="12"/>
  <c r="AA287" i="12"/>
  <c r="AE533" i="12"/>
  <c r="AE1645" i="12"/>
  <c r="AE1389" i="12"/>
  <c r="AE1133" i="12"/>
  <c r="AE877" i="12"/>
  <c r="AE621" i="12"/>
  <c r="AA407" i="12"/>
  <c r="AA331" i="12"/>
  <c r="AE469" i="12"/>
  <c r="AE1673" i="12"/>
  <c r="AE1417" i="12"/>
  <c r="AE1161" i="12"/>
  <c r="AE905" i="12"/>
  <c r="AE649" i="12"/>
  <c r="AE414" i="12"/>
  <c r="AE382" i="12"/>
  <c r="AE350" i="12"/>
  <c r="AE318" i="12"/>
  <c r="AE274" i="12"/>
  <c r="AE1736" i="12"/>
  <c r="AE1445" i="12"/>
  <c r="AE1189" i="12"/>
  <c r="AE933" i="12"/>
  <c r="AE677" i="12"/>
  <c r="AE421" i="12"/>
  <c r="AA386" i="12"/>
  <c r="AA354" i="12"/>
  <c r="AA322" i="12"/>
  <c r="AA290" i="12"/>
  <c r="AE309" i="12"/>
  <c r="AA261" i="12"/>
  <c r="AE661" i="12"/>
  <c r="AA284" i="12"/>
  <c r="AE1537" i="12"/>
  <c r="AE1281" i="12"/>
  <c r="AE1025" i="12"/>
  <c r="AE769" i="12"/>
  <c r="AE513" i="12"/>
  <c r="AE397" i="12"/>
  <c r="AE365" i="12"/>
  <c r="AE333" i="12"/>
  <c r="AE289" i="12"/>
  <c r="AE1397" i="12"/>
  <c r="AA384" i="12"/>
  <c r="AE1928" i="12"/>
  <c r="AE1469" i="12"/>
  <c r="AE1213" i="12"/>
  <c r="AE957" i="12"/>
  <c r="AE701" i="12"/>
  <c r="AE445" i="12"/>
  <c r="AA389" i="12"/>
  <c r="AA357" i="12"/>
  <c r="AA325" i="12"/>
  <c r="AA293" i="12"/>
  <c r="AE1864" i="12"/>
  <c r="AE597" i="12"/>
  <c r="AE1689" i="12"/>
  <c r="AE1433" i="12"/>
  <c r="AE1177" i="12"/>
  <c r="AE921" i="12"/>
  <c r="AE665" i="12"/>
  <c r="AE416" i="12"/>
  <c r="AE384" i="12"/>
  <c r="AE352" i="12"/>
  <c r="AE320" i="12"/>
  <c r="AE288" i="12"/>
  <c r="AE1525" i="12"/>
  <c r="AE437" i="12"/>
  <c r="AE2239" i="12"/>
  <c r="AE2258" i="12"/>
  <c r="AE2002" i="12"/>
  <c r="AE1746" i="12"/>
  <c r="AA2170" i="12"/>
  <c r="AA1914" i="12"/>
  <c r="AA2362" i="12"/>
  <c r="AE2081" i="12"/>
  <c r="AE1825" i="12"/>
  <c r="AA2249" i="12"/>
  <c r="AA1993" i="12"/>
  <c r="AA1737" i="12"/>
  <c r="AA1569" i="12"/>
  <c r="AA1313" i="12"/>
  <c r="AA1057" i="12"/>
  <c r="AA801" i="12"/>
  <c r="AA545" i="12"/>
  <c r="AE1652" i="12"/>
  <c r="AE1396" i="12"/>
  <c r="AE1140" i="12"/>
  <c r="AE884" i="12"/>
  <c r="AE736" i="12"/>
  <c r="AE704" i="12"/>
  <c r="AE672" i="12"/>
  <c r="AE640" i="12"/>
  <c r="AE608" i="12"/>
  <c r="AE576" i="12"/>
  <c r="AE544" i="12"/>
  <c r="AE512" i="12"/>
  <c r="AE480" i="12"/>
  <c r="AE448" i="12"/>
  <c r="AA2578" i="12"/>
  <c r="AE2108" i="12"/>
  <c r="AE1852" i="12"/>
  <c r="AA1684" i="12"/>
  <c r="AA1652" i="12"/>
  <c r="AA1620" i="12"/>
  <c r="AA1588" i="12"/>
  <c r="AA1556" i="12"/>
  <c r="AA1524" i="12"/>
  <c r="AA1492" i="12"/>
  <c r="AA1460" i="12"/>
  <c r="AA1428" i="12"/>
  <c r="AA1396" i="12"/>
  <c r="AA1364" i="12"/>
  <c r="AA1332" i="12"/>
  <c r="AA1300" i="12"/>
  <c r="AA1268" i="12"/>
  <c r="AA1236" i="12"/>
  <c r="AA1204" i="12"/>
  <c r="AA1172" i="12"/>
  <c r="AA1140" i="12"/>
  <c r="AA1108" i="12"/>
  <c r="AA1076" i="12"/>
  <c r="AA1044" i="12"/>
  <c r="AA1012" i="12"/>
  <c r="AA980" i="12"/>
  <c r="AA948" i="12"/>
  <c r="AA916" i="12"/>
  <c r="AA884" i="12"/>
  <c r="AA852" i="12"/>
  <c r="AA820" i="12"/>
  <c r="AA788" i="12"/>
  <c r="AA756" i="12"/>
  <c r="AA724" i="12"/>
  <c r="AA692" i="12"/>
  <c r="AA660" i="12"/>
  <c r="AA628" i="12"/>
  <c r="AA596" i="12"/>
  <c r="AA564" i="12"/>
  <c r="AA532" i="12"/>
  <c r="AA500" i="12"/>
  <c r="AA468" i="12"/>
  <c r="AA436" i="12"/>
  <c r="AE2264" i="12"/>
  <c r="AE2008" i="12"/>
  <c r="AE1752" i="12"/>
  <c r="AE1671" i="12"/>
  <c r="AE1639" i="12"/>
  <c r="AE1607" i="12"/>
  <c r="AE1575" i="12"/>
  <c r="AE1543" i="12"/>
  <c r="AE1511" i="12"/>
  <c r="AE1479" i="12"/>
  <c r="AE1447" i="12"/>
  <c r="AE1415" i="12"/>
  <c r="AE1383" i="12"/>
  <c r="AE1351" i="12"/>
  <c r="AE1319" i="12"/>
  <c r="AE1287" i="12"/>
  <c r="AE1255" i="12"/>
  <c r="AE1223" i="12"/>
  <c r="AE1191" i="12"/>
  <c r="AE1159" i="12"/>
  <c r="AE1127" i="12"/>
  <c r="AE1095" i="12"/>
  <c r="AE1063" i="12"/>
  <c r="AE1031" i="12"/>
  <c r="AE999" i="12"/>
  <c r="AE967" i="12"/>
  <c r="AE935" i="12"/>
  <c r="AE903" i="12"/>
  <c r="AE871" i="12"/>
  <c r="AE839" i="12"/>
  <c r="AE807" i="12"/>
  <c r="AE775" i="12"/>
  <c r="AE743" i="12"/>
  <c r="AE711" i="12"/>
  <c r="AE679" i="12"/>
  <c r="AE647" i="12"/>
  <c r="AE615" i="12"/>
  <c r="AE583" i="12"/>
  <c r="AE551" i="12"/>
  <c r="AE519" i="12"/>
  <c r="AE487" i="12"/>
  <c r="AE455" i="12"/>
  <c r="AE423" i="12"/>
  <c r="AE2164" i="12"/>
  <c r="AE1908" i="12"/>
  <c r="AA1691" i="12"/>
  <c r="AA1659" i="12"/>
  <c r="AA1627" i="12"/>
  <c r="AA1595" i="12"/>
  <c r="AA1563" i="12"/>
  <c r="AA1531" i="12"/>
  <c r="AA1499" i="12"/>
  <c r="AA1467" i="12"/>
  <c r="AA1435" i="12"/>
  <c r="AA1403" i="12"/>
  <c r="AA1371" i="12"/>
  <c r="AA1339" i="12"/>
  <c r="AA1307" i="12"/>
  <c r="AA1275" i="12"/>
  <c r="AA1243" i="12"/>
  <c r="AA1211" i="12"/>
  <c r="AA1179" i="12"/>
  <c r="AA1147" i="12"/>
  <c r="AA1115" i="12"/>
  <c r="AA1083" i="12"/>
  <c r="AA1051" i="12"/>
  <c r="AA1019" i="12"/>
  <c r="AA987" i="12"/>
  <c r="AA955" i="12"/>
  <c r="AA923" i="12"/>
  <c r="AA891" i="12"/>
  <c r="AA859" i="12"/>
  <c r="AA827" i="12"/>
  <c r="AA795" i="12"/>
  <c r="AA763" i="12"/>
  <c r="AA731" i="12"/>
  <c r="AA699" i="12"/>
  <c r="AA667" i="12"/>
  <c r="AA635" i="12"/>
  <c r="AA603" i="12"/>
  <c r="AA571" i="12"/>
  <c r="AA539" i="12"/>
  <c r="AA507" i="12"/>
  <c r="AA475" i="12"/>
  <c r="AA443" i="12"/>
  <c r="AE2320" i="12"/>
  <c r="AE2064" i="12"/>
  <c r="AE1808" i="12"/>
  <c r="AE1678" i="12"/>
  <c r="AE1646" i="12"/>
  <c r="AE1614" i="12"/>
  <c r="AE1582" i="12"/>
  <c r="AE1550" i="12"/>
  <c r="AE1518" i="12"/>
  <c r="AE1486" i="12"/>
  <c r="AE1454" i="12"/>
  <c r="AE1422" i="12"/>
  <c r="AE1390" i="12"/>
  <c r="AE1358" i="12"/>
  <c r="AE1326" i="12"/>
  <c r="AE1294" i="12"/>
  <c r="AE1262" i="12"/>
  <c r="AE1230" i="12"/>
  <c r="AE1198" i="12"/>
  <c r="AE1166" i="12"/>
  <c r="AE1134" i="12"/>
  <c r="AE1102" i="12"/>
  <c r="AE1070" i="12"/>
  <c r="AE1038" i="12"/>
  <c r="AE1006" i="12"/>
  <c r="AE974" i="12"/>
  <c r="AE942" i="12"/>
  <c r="AE910" i="12"/>
  <c r="AE878" i="12"/>
  <c r="AE846" i="12"/>
  <c r="AE814" i="12"/>
  <c r="AE782" i="12"/>
  <c r="AE750" i="12"/>
  <c r="AE718" i="12"/>
  <c r="AE686" i="12"/>
  <c r="AE654" i="12"/>
  <c r="AE622" i="12"/>
  <c r="AE590" i="12"/>
  <c r="AE558" i="12"/>
  <c r="AE526" i="12"/>
  <c r="AE494" i="12"/>
  <c r="AE462" i="12"/>
  <c r="AE430" i="12"/>
  <c r="AE2220" i="12"/>
  <c r="AE1964" i="12"/>
  <c r="AE1708" i="12"/>
  <c r="AA1666" i="12"/>
  <c r="AA1634" i="12"/>
  <c r="AA1602" i="12"/>
  <c r="AA1570" i="12"/>
  <c r="AA1538" i="12"/>
  <c r="AA1506" i="12"/>
  <c r="AA1474" i="12"/>
  <c r="AA1442" i="12"/>
  <c r="AA1410" i="12"/>
  <c r="AA1378" i="12"/>
  <c r="AA1346" i="12"/>
  <c r="AA1314" i="12"/>
  <c r="AA1282" i="12"/>
  <c r="AA1250" i="12"/>
  <c r="AA1218" i="12"/>
  <c r="AA1186" i="12"/>
  <c r="AA1154" i="12"/>
  <c r="AA1122" i="12"/>
  <c r="AA1090" i="12"/>
  <c r="AA1058" i="12"/>
  <c r="AA1026" i="12"/>
  <c r="AA994" i="12"/>
  <c r="AA962" i="12"/>
  <c r="AA930" i="12"/>
  <c r="AA898" i="12"/>
  <c r="AA866" i="12"/>
  <c r="AA834" i="12"/>
  <c r="AA802" i="12"/>
  <c r="AA770" i="12"/>
  <c r="AA738" i="12"/>
  <c r="AA706" i="12"/>
  <c r="AA674" i="12"/>
  <c r="AA642" i="12"/>
  <c r="AA610" i="12"/>
  <c r="AA578" i="12"/>
  <c r="AA546" i="12"/>
  <c r="AA514" i="12"/>
  <c r="AA482" i="12"/>
  <c r="AA450" i="12"/>
  <c r="AA418" i="12"/>
  <c r="AE1553" i="12"/>
  <c r="AE1297" i="12"/>
  <c r="AE1041" i="12"/>
  <c r="AE785" i="12"/>
  <c r="AE529" i="12"/>
  <c r="AE399" i="12"/>
  <c r="AE367" i="12"/>
  <c r="AE335" i="12"/>
  <c r="AE303" i="12"/>
  <c r="AE271" i="12"/>
  <c r="AA367" i="12"/>
  <c r="AA323" i="12"/>
  <c r="AA279" i="12"/>
  <c r="AA336" i="12"/>
  <c r="AE1613" i="12"/>
  <c r="AE1357" i="12"/>
  <c r="AE1101" i="12"/>
  <c r="AE845" i="12"/>
  <c r="AE589" i="12"/>
  <c r="AA403" i="12"/>
  <c r="AA315" i="12"/>
  <c r="AA368" i="12"/>
  <c r="AE1641" i="12"/>
  <c r="AE1385" i="12"/>
  <c r="AE1129" i="12"/>
  <c r="AE873" i="12"/>
  <c r="AE617" i="12"/>
  <c r="AE410" i="12"/>
  <c r="AE378" i="12"/>
  <c r="AE346" i="12"/>
  <c r="AE314" i="12"/>
  <c r="AE501" i="12"/>
  <c r="AE1669" i="12"/>
  <c r="AE1413" i="12"/>
  <c r="AE1157" i="12"/>
  <c r="AE901" i="12"/>
  <c r="AE645" i="12"/>
  <c r="AA414" i="12"/>
  <c r="AA382" i="12"/>
  <c r="AA350" i="12"/>
  <c r="AA318" i="12"/>
  <c r="AA286" i="12"/>
  <c r="AE297" i="12"/>
  <c r="AE2120" i="12"/>
  <c r="AA416" i="12"/>
  <c r="AE2216" i="12"/>
  <c r="AE1505" i="12"/>
  <c r="AE1249" i="12"/>
  <c r="AE993" i="12"/>
  <c r="AE737" i="12"/>
  <c r="AE481" i="12"/>
  <c r="AE393" i="12"/>
  <c r="AE361" i="12"/>
  <c r="AE329" i="12"/>
  <c r="AE277" i="12"/>
  <c r="AE1301" i="12"/>
  <c r="AA352" i="12"/>
  <c r="AE1693" i="12"/>
  <c r="AE1437" i="12"/>
  <c r="AE1181" i="12"/>
  <c r="AE925" i="12"/>
  <c r="AE669" i="12"/>
  <c r="AA417" i="12"/>
  <c r="AA385" i="12"/>
  <c r="AA353" i="12"/>
  <c r="AA321" i="12"/>
  <c r="AA289" i="12"/>
  <c r="AE1493" i="12"/>
  <c r="AA412" i="12"/>
  <c r="AE1657" i="12"/>
  <c r="AE1401" i="12"/>
  <c r="AE1145" i="12"/>
  <c r="AE889" i="12"/>
  <c r="AE633" i="12"/>
  <c r="AE412" i="12"/>
  <c r="AE380" i="12"/>
  <c r="AE348" i="12"/>
  <c r="AE316" i="12"/>
  <c r="AE284" i="12"/>
  <c r="AE1365" i="12"/>
  <c r="AA404" i="12"/>
  <c r="AE1983" i="12"/>
  <c r="AE2226" i="12"/>
  <c r="AE1970" i="12"/>
  <c r="AE1714" i="12"/>
  <c r="AA2138" i="12"/>
  <c r="AA1882" i="12"/>
  <c r="AE2305" i="12"/>
  <c r="AE2049" i="12"/>
  <c r="AE1793" i="12"/>
  <c r="AA2217" i="12"/>
  <c r="AA1961" i="12"/>
  <c r="AA1705" i="12"/>
  <c r="AA1537" i="12"/>
  <c r="AA1281" i="12"/>
  <c r="AA1025" i="12"/>
  <c r="AA769" i="12"/>
  <c r="AA513" i="12"/>
  <c r="AE1620" i="12"/>
  <c r="AE1364" i="12"/>
  <c r="AE1108" i="12"/>
  <c r="AE852" i="12"/>
  <c r="AE732" i="12"/>
  <c r="AE700" i="12"/>
  <c r="AE668" i="12"/>
  <c r="AE636" i="12"/>
  <c r="AE604" i="12"/>
  <c r="AE572" i="12"/>
  <c r="AE540" i="12"/>
  <c r="AE508" i="12"/>
  <c r="AE476" i="12"/>
  <c r="AE444" i="12"/>
  <c r="AE2332" i="12"/>
  <c r="AE2076" i="12"/>
  <c r="AE1820" i="12"/>
  <c r="AA1680" i="12"/>
  <c r="AA1648" i="12"/>
  <c r="AA1616" i="12"/>
  <c r="AA1584" i="12"/>
  <c r="AA1552" i="12"/>
  <c r="AA1520" i="12"/>
  <c r="AA1488" i="12"/>
  <c r="AA1456" i="12"/>
  <c r="AA1424" i="12"/>
  <c r="AA1392" i="12"/>
  <c r="AA1360" i="12"/>
  <c r="AA1328" i="12"/>
  <c r="AA1296" i="12"/>
  <c r="AA1264" i="12"/>
  <c r="AA1232" i="12"/>
  <c r="AA1200" i="12"/>
  <c r="AA1168" i="12"/>
  <c r="AA1136" i="12"/>
  <c r="AA1104" i="12"/>
  <c r="AA1072" i="12"/>
  <c r="AA1040" i="12"/>
  <c r="AA1008" i="12"/>
  <c r="AA976" i="12"/>
  <c r="AA944" i="12"/>
  <c r="AA912" i="12"/>
  <c r="AA880" i="12"/>
  <c r="AA848" i="12"/>
  <c r="AA816" i="12"/>
  <c r="AA784" i="12"/>
  <c r="AA752" i="12"/>
  <c r="AA720" i="12"/>
  <c r="AA688" i="12"/>
  <c r="AA656" i="12"/>
  <c r="AA624" i="12"/>
  <c r="AA592" i="12"/>
  <c r="AA560" i="12"/>
  <c r="AA528" i="12"/>
  <c r="AA496" i="12"/>
  <c r="AA464" i="12"/>
  <c r="AA432" i="12"/>
  <c r="AE2232" i="12"/>
  <c r="AE1976" i="12"/>
  <c r="AE1720" i="12"/>
  <c r="AE1667" i="12"/>
  <c r="AE1635" i="12"/>
  <c r="AE1603" i="12"/>
  <c r="AE1571" i="12"/>
  <c r="AE1539" i="12"/>
  <c r="AE1507" i="12"/>
  <c r="AE1475" i="12"/>
  <c r="AE1443" i="12"/>
  <c r="AE1187" i="12"/>
  <c r="AE931" i="12"/>
  <c r="AE675" i="12"/>
  <c r="AE419" i="12"/>
  <c r="AA1527" i="12"/>
  <c r="AA1271" i="12"/>
  <c r="AA1015" i="12"/>
  <c r="AA759" i="12"/>
  <c r="AA503" i="12"/>
  <c r="AE1610" i="12"/>
  <c r="AE1354" i="12"/>
  <c r="AE1098" i="12"/>
  <c r="AE842" i="12"/>
  <c r="AE586" i="12"/>
  <c r="AA1694" i="12"/>
  <c r="AA1438" i="12"/>
  <c r="AA1182" i="12"/>
  <c r="AA926" i="12"/>
  <c r="AA670" i="12"/>
  <c r="AA2418" i="12"/>
  <c r="AE331" i="12"/>
  <c r="AE1325" i="12"/>
  <c r="AE1353" i="12"/>
  <c r="AA360" i="12"/>
  <c r="AA346" i="12"/>
  <c r="AE1217" i="12"/>
  <c r="AE1173" i="12"/>
  <c r="AA381" i="12"/>
  <c r="AE1113" i="12"/>
  <c r="AE1205" i="12"/>
  <c r="AE1411" i="12"/>
  <c r="AE1155" i="12"/>
  <c r="AE899" i="12"/>
  <c r="AE643" i="12"/>
  <c r="AE2132" i="12"/>
  <c r="AA1495" i="12"/>
  <c r="AA1239" i="12"/>
  <c r="AA983" i="12"/>
  <c r="AA727" i="12"/>
  <c r="AA471" i="12"/>
  <c r="AE1578" i="12"/>
  <c r="AE1322" i="12"/>
  <c r="AE1066" i="12"/>
  <c r="AE810" i="12"/>
  <c r="AE554" i="12"/>
  <c r="AA1662" i="12"/>
  <c r="AA1406" i="12"/>
  <c r="AA1150" i="12"/>
  <c r="AA894" i="12"/>
  <c r="AA638" i="12"/>
  <c r="AE1521" i="12"/>
  <c r="AE299" i="12"/>
  <c r="AE1069" i="12"/>
  <c r="AE1097" i="12"/>
  <c r="AE1637" i="12"/>
  <c r="AA314" i="12"/>
  <c r="AE961" i="12"/>
  <c r="AA332" i="12"/>
  <c r="AA349" i="12"/>
  <c r="AE857" i="12"/>
  <c r="AA396" i="12"/>
  <c r="AE1379" i="12"/>
  <c r="AE1123" i="12"/>
  <c r="AE867" i="12"/>
  <c r="AE611" i="12"/>
  <c r="AE1876" i="12"/>
  <c r="AA1463" i="12"/>
  <c r="AA1207" i="12"/>
  <c r="AA951" i="12"/>
  <c r="AA695" i="12"/>
  <c r="AA439" i="12"/>
  <c r="AE1546" i="12"/>
  <c r="AE1290" i="12"/>
  <c r="AE1034" i="12"/>
  <c r="AE778" i="12"/>
  <c r="AE522" i="12"/>
  <c r="AA1630" i="12"/>
  <c r="AA1374" i="12"/>
  <c r="AA1118" i="12"/>
  <c r="AA862" i="12"/>
  <c r="AA606" i="12"/>
  <c r="AE1265" i="12"/>
  <c r="AE267" i="12"/>
  <c r="AE813" i="12"/>
  <c r="AE841" i="12"/>
  <c r="AE1381" i="12"/>
  <c r="AA282" i="12"/>
  <c r="AE705" i="12"/>
  <c r="AE1661" i="12"/>
  <c r="AA317" i="12"/>
  <c r="AE601" i="12"/>
  <c r="AE1347" i="12"/>
  <c r="AE1091" i="12"/>
  <c r="AE835" i="12"/>
  <c r="AE579" i="12"/>
  <c r="AA1687" i="12"/>
  <c r="AA1431" i="12"/>
  <c r="AA1175" i="12"/>
  <c r="AA919" i="12"/>
  <c r="AA663" i="12"/>
  <c r="AE2288" i="12"/>
  <c r="AE1514" i="12"/>
  <c r="AE1258" i="12"/>
  <c r="AE1002" i="12"/>
  <c r="AE746" i="12"/>
  <c r="AE490" i="12"/>
  <c r="AA1598" i="12"/>
  <c r="AA1342" i="12"/>
  <c r="AA1086" i="12"/>
  <c r="AA830" i="12"/>
  <c r="AA574" i="12"/>
  <c r="AE1009" i="12"/>
  <c r="AA363" i="12"/>
  <c r="AE557" i="12"/>
  <c r="AE585" i="12"/>
  <c r="AE1125" i="12"/>
  <c r="AE293" i="12"/>
  <c r="AE449" i="12"/>
  <c r="AE1405" i="12"/>
  <c r="AA285" i="12"/>
  <c r="AE408" i="12"/>
  <c r="AE1315" i="12"/>
  <c r="AE1059" i="12"/>
  <c r="AE803" i="12"/>
  <c r="AE547" i="12"/>
  <c r="AA1655" i="12"/>
  <c r="AA1399" i="12"/>
  <c r="AA1143" i="12"/>
  <c r="AA887" i="12"/>
  <c r="AA631" i="12"/>
  <c r="AE2032" i="12"/>
  <c r="AE1482" i="12"/>
  <c r="AE1226" i="12"/>
  <c r="AE970" i="12"/>
  <c r="AE714" i="12"/>
  <c r="AE458" i="12"/>
  <c r="AA1566" i="12"/>
  <c r="AA1310" i="12"/>
  <c r="AA1054" i="12"/>
  <c r="AA798" i="12"/>
  <c r="AA542" i="12"/>
  <c r="AE753" i="12"/>
  <c r="AA319" i="12"/>
  <c r="AA399" i="12"/>
  <c r="AE406" i="12"/>
  <c r="AE869" i="12"/>
  <c r="AE1429" i="12"/>
  <c r="AE389" i="12"/>
  <c r="AE1149" i="12"/>
  <c r="AE1333" i="12"/>
  <c r="AE376" i="12"/>
  <c r="AE1283" i="12"/>
  <c r="AE1027" i="12"/>
  <c r="AE771" i="12"/>
  <c r="AE515" i="12"/>
  <c r="AA1623" i="12"/>
  <c r="AA1367" i="12"/>
  <c r="AA1111" i="12"/>
  <c r="AA855" i="12"/>
  <c r="AA599" i="12"/>
  <c r="AE1776" i="12"/>
  <c r="AE1450" i="12"/>
  <c r="AE1194" i="12"/>
  <c r="AE938" i="12"/>
  <c r="AE682" i="12"/>
  <c r="AE426" i="12"/>
  <c r="AA1534" i="12"/>
  <c r="AA1278" i="12"/>
  <c r="AA1022" i="12"/>
  <c r="AA766" i="12"/>
  <c r="AA510" i="12"/>
  <c r="AE497" i="12"/>
  <c r="AA275" i="12"/>
  <c r="AA299" i="12"/>
  <c r="AE374" i="12"/>
  <c r="AE613" i="12"/>
  <c r="AA400" i="12"/>
  <c r="AE357" i="12"/>
  <c r="AE893" i="12"/>
  <c r="AA388" i="12"/>
  <c r="AE344" i="12"/>
  <c r="AE1251" i="12"/>
  <c r="AE995" i="12"/>
  <c r="AE739" i="12"/>
  <c r="AE483" i="12"/>
  <c r="AA1591" i="12"/>
  <c r="AA1335" i="12"/>
  <c r="AA1079" i="12"/>
  <c r="AA823" i="12"/>
  <c r="AA567" i="12"/>
  <c r="AE1674" i="12"/>
  <c r="AE1418" i="12"/>
  <c r="AE1162" i="12"/>
  <c r="AE906" i="12"/>
  <c r="AE650" i="12"/>
  <c r="AE2188" i="12"/>
  <c r="AA1502" i="12"/>
  <c r="AA1246" i="12"/>
  <c r="AA990" i="12"/>
  <c r="AA734" i="12"/>
  <c r="AA478" i="12"/>
  <c r="AE395" i="12"/>
  <c r="AA292" i="12"/>
  <c r="AA324" i="12"/>
  <c r="AE342" i="12"/>
  <c r="AA410" i="12"/>
  <c r="AE1960" i="12"/>
  <c r="AE325" i="12"/>
  <c r="AE637" i="12"/>
  <c r="AE1625" i="12"/>
  <c r="AE312" i="12"/>
  <c r="AE1219" i="12"/>
  <c r="AE963" i="12"/>
  <c r="AE707" i="12"/>
  <c r="AE451" i="12"/>
  <c r="AA1559" i="12"/>
  <c r="AA1303" i="12"/>
  <c r="AA1047" i="12"/>
  <c r="AA791" i="12"/>
  <c r="AA535" i="12"/>
  <c r="AE1642" i="12"/>
  <c r="AE1386" i="12"/>
  <c r="AE1130" i="12"/>
  <c r="AE874" i="12"/>
  <c r="AE618" i="12"/>
  <c r="AE1932" i="12"/>
  <c r="AA1470" i="12"/>
  <c r="AA1214" i="12"/>
  <c r="AA958" i="12"/>
  <c r="AA702" i="12"/>
  <c r="AA446" i="12"/>
  <c r="AE363" i="12"/>
  <c r="AE1581" i="12"/>
  <c r="AE1609" i="12"/>
  <c r="AE310" i="12"/>
  <c r="AA378" i="12"/>
  <c r="AE1473" i="12"/>
  <c r="AE261" i="12"/>
  <c r="AA413" i="12"/>
  <c r="AE1369" i="12"/>
  <c r="AE280" i="12"/>
  <c r="T17" i="12"/>
  <c r="W17" i="12"/>
  <c r="U17" i="12"/>
  <c r="X17" i="12"/>
  <c r="D16" i="2"/>
  <c r="C8" i="2" s="1"/>
  <c r="K4" i="5" s="1"/>
  <c r="AF192" i="7"/>
  <c r="AF197" i="7"/>
  <c r="AF202" i="7"/>
  <c r="AF211" i="7"/>
  <c r="AF218" i="7"/>
  <c r="AF225" i="7"/>
  <c r="AF241" i="7"/>
  <c r="AF250" i="7"/>
  <c r="AF252" i="7"/>
  <c r="AF17" i="7"/>
  <c r="AF24" i="7"/>
  <c r="AF31" i="7"/>
  <c r="AF38" i="7"/>
  <c r="AF52" i="7"/>
  <c r="AF57" i="7"/>
  <c r="AF59" i="7"/>
  <c r="AF61" i="7"/>
  <c r="AF66" i="7"/>
  <c r="AF73" i="7"/>
  <c r="AF85" i="7"/>
  <c r="AF106" i="7"/>
  <c r="AF113" i="7"/>
  <c r="AF124" i="7"/>
  <c r="AF131" i="7"/>
  <c r="AF138" i="7"/>
  <c r="AF145" i="7"/>
  <c r="AF150" i="7"/>
  <c r="AF159" i="7"/>
  <c r="AF182" i="7"/>
  <c r="AF199" i="7"/>
  <c r="AF204" i="7"/>
  <c r="AF220" i="7"/>
  <c r="AF227" i="7"/>
  <c r="AF234" i="7"/>
  <c r="AF236" i="7"/>
  <c r="AF243" i="7"/>
  <c r="AF245" i="7"/>
  <c r="AF254" i="7"/>
  <c r="AF256" i="7"/>
  <c r="AF19" i="7"/>
  <c r="AF26" i="7"/>
  <c r="AF40" i="7"/>
  <c r="AF47" i="7"/>
  <c r="AF54" i="7"/>
  <c r="AF75" i="7"/>
  <c r="AF80" i="7"/>
  <c r="AF87" i="7"/>
  <c r="AF94" i="7"/>
  <c r="AF101" i="7"/>
  <c r="AF103" i="7"/>
  <c r="AF108" i="7"/>
  <c r="AF115" i="7"/>
  <c r="AF117" i="7"/>
  <c r="AF119" i="7"/>
  <c r="AF133" i="7"/>
  <c r="AF140" i="7"/>
  <c r="AF152" i="7"/>
  <c r="AF154" i="7"/>
  <c r="AF161" i="7"/>
  <c r="AF166" i="7"/>
  <c r="AF168" i="7"/>
  <c r="AF175" i="7"/>
  <c r="AF189" i="7"/>
  <c r="AF194" i="7"/>
  <c r="AF206" i="7"/>
  <c r="AF213" i="7"/>
  <c r="AF229" i="7"/>
  <c r="AF247" i="7"/>
  <c r="G87" i="1"/>
  <c r="AF14" i="7"/>
  <c r="AF21" i="7"/>
  <c r="AF28" i="7"/>
  <c r="AF33" i="7"/>
  <c r="AF42" i="7"/>
  <c r="AF44" i="7"/>
  <c r="AF63" i="7"/>
  <c r="AF68" i="7"/>
  <c r="AF70" i="7"/>
  <c r="AF82" i="7"/>
  <c r="AF96" i="7"/>
  <c r="AF98" i="7"/>
  <c r="AF126" i="7"/>
  <c r="AF135" i="7"/>
  <c r="AF147" i="7"/>
  <c r="AF156" i="7"/>
  <c r="AF163" i="7"/>
  <c r="AF170" i="7"/>
  <c r="AF172" i="7"/>
  <c r="AF177" i="7"/>
  <c r="AF184" i="7"/>
  <c r="AF191" i="7"/>
  <c r="AF196" i="7"/>
  <c r="AF201" i="7"/>
  <c r="AF208" i="7"/>
  <c r="AF215" i="7"/>
  <c r="AF217" i="7"/>
  <c r="AF222" i="7"/>
  <c r="AF224" i="7"/>
  <c r="AF231" i="7"/>
  <c r="AF238" i="7"/>
  <c r="AF240" i="7"/>
  <c r="AF249" i="7"/>
  <c r="AF258" i="7"/>
  <c r="E7" i="5"/>
  <c r="C30" i="3"/>
  <c r="AF121" i="7"/>
  <c r="AF123" i="7"/>
  <c r="AF128" i="7"/>
  <c r="AF137" i="7"/>
  <c r="AF142" i="7"/>
  <c r="AF149" i="7"/>
  <c r="AF179" i="7"/>
  <c r="AF181" i="7"/>
  <c r="AF186" i="7"/>
  <c r="AF203" i="7"/>
  <c r="AF210" i="7"/>
  <c r="AF219" i="7"/>
  <c r="AF233" i="7"/>
  <c r="AF251" i="7"/>
  <c r="AF253" i="7"/>
  <c r="AF18" i="7"/>
  <c r="AF30" i="7"/>
  <c r="AF37" i="7"/>
  <c r="AF46" i="7"/>
  <c r="AF51" i="7"/>
  <c r="AF58" i="7"/>
  <c r="AF60" i="7"/>
  <c r="AF65" i="7"/>
  <c r="AF72" i="7"/>
  <c r="AF74" i="7"/>
  <c r="AF79" i="7"/>
  <c r="AF86" i="7"/>
  <c r="AF93" i="7"/>
  <c r="AF100" i="7"/>
  <c r="AF107" i="7"/>
  <c r="AF112" i="7"/>
  <c r="AF130" i="7"/>
  <c r="AF139" i="7"/>
  <c r="AF144" i="7"/>
  <c r="AF151" i="7"/>
  <c r="AF158" i="7"/>
  <c r="AF165" i="7"/>
  <c r="AF174" i="7"/>
  <c r="AF188" i="7"/>
  <c r="AF193" i="7"/>
  <c r="AF198" i="7"/>
  <c r="AF205" i="7"/>
  <c r="AF212" i="7"/>
  <c r="AF226" i="7"/>
  <c r="AF228" i="7"/>
  <c r="AF235" i="7"/>
  <c r="AF242" i="7"/>
  <c r="AF244" i="7"/>
  <c r="AF255" i="7"/>
  <c r="AF20" i="7"/>
  <c r="AF25" i="7"/>
  <c r="AF27" i="7"/>
  <c r="AF32" i="7"/>
  <c r="AF39" i="7"/>
  <c r="AF53" i="7"/>
  <c r="AF62" i="7"/>
  <c r="AF67" i="7"/>
  <c r="AF102" i="7"/>
  <c r="AF114" i="7"/>
  <c r="AF116" i="7"/>
  <c r="AF118" i="7"/>
  <c r="AF125" i="7"/>
  <c r="AF132" i="7"/>
  <c r="AF146" i="7"/>
  <c r="AF153" i="7"/>
  <c r="AF155" i="7"/>
  <c r="AF160" i="7"/>
  <c r="AF167" i="7"/>
  <c r="AF169" i="7"/>
  <c r="AF183" i="7"/>
  <c r="AF195" i="7"/>
  <c r="AF200" i="7"/>
  <c r="AF207" i="7"/>
  <c r="AF221" i="7"/>
  <c r="AF237" i="7"/>
  <c r="AF246" i="7"/>
  <c r="AF248" i="7"/>
  <c r="AF257" i="7"/>
  <c r="AF15" i="7"/>
  <c r="AF22" i="7"/>
  <c r="AF41" i="7"/>
  <c r="AF43" i="7"/>
  <c r="AF48" i="7"/>
  <c r="AF55" i="7"/>
  <c r="AF69" i="7"/>
  <c r="AF76" i="7"/>
  <c r="AF81" i="7"/>
  <c r="AF88" i="7"/>
  <c r="AF95" i="7"/>
  <c r="AF97" i="7"/>
  <c r="AF104" i="7"/>
  <c r="AF109" i="7"/>
  <c r="AF120" i="7"/>
  <c r="AF127" i="7"/>
  <c r="AF134" i="7"/>
  <c r="AF141" i="7"/>
  <c r="AF162" i="7"/>
  <c r="AF171" i="7"/>
  <c r="AF176" i="7"/>
  <c r="AF185" i="7"/>
  <c r="AF190" i="7"/>
  <c r="AF209" i="7"/>
  <c r="AF214" i="7"/>
  <c r="AF216" i="7"/>
  <c r="AF223" i="7"/>
  <c r="AF230" i="7"/>
  <c r="AF232" i="7"/>
  <c r="AF239" i="7"/>
  <c r="B10" i="5"/>
  <c r="C10" i="5" s="1"/>
  <c r="C14" i="5" s="1"/>
  <c r="C13" i="12"/>
  <c r="D13" i="12" s="1"/>
  <c r="J16" i="5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J62" i="5" s="1"/>
  <c r="J63" i="5" s="1"/>
  <c r="J64" i="5" s="1"/>
  <c r="J65" i="5" s="1"/>
  <c r="J66" i="5" s="1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J96" i="5" s="1"/>
  <c r="J97" i="5" s="1"/>
  <c r="J98" i="5" s="1"/>
  <c r="J99" i="5" s="1"/>
  <c r="J100" i="5" s="1"/>
  <c r="J101" i="5" s="1"/>
  <c r="J102" i="5" s="1"/>
  <c r="J103" i="5" s="1"/>
  <c r="J104" i="5" s="1"/>
  <c r="J105" i="5" s="1"/>
  <c r="J106" i="5" s="1"/>
  <c r="J107" i="5" s="1"/>
  <c r="J108" i="5" s="1"/>
  <c r="J109" i="5" s="1"/>
  <c r="J110" i="5" s="1"/>
  <c r="J111" i="5" s="1"/>
  <c r="J112" i="5" s="1"/>
  <c r="J113" i="5" s="1"/>
  <c r="J114" i="5" s="1"/>
  <c r="J115" i="5" s="1"/>
  <c r="J116" i="5" s="1"/>
  <c r="J117" i="5" s="1"/>
  <c r="J118" i="5" s="1"/>
  <c r="J119" i="5" s="1"/>
  <c r="J120" i="5" s="1"/>
  <c r="J121" i="5" s="1"/>
  <c r="J122" i="5" s="1"/>
  <c r="J123" i="5" s="1"/>
  <c r="J124" i="5" s="1"/>
  <c r="J125" i="5" s="1"/>
  <c r="J126" i="5" s="1"/>
  <c r="J127" i="5" s="1"/>
  <c r="J128" i="5" s="1"/>
  <c r="J129" i="5" s="1"/>
  <c r="J130" i="5" s="1"/>
  <c r="J131" i="5" s="1"/>
  <c r="J132" i="5" s="1"/>
  <c r="J133" i="5" s="1"/>
  <c r="J134" i="5" s="1"/>
  <c r="J135" i="5" s="1"/>
  <c r="J136" i="5" s="1"/>
  <c r="J137" i="5" s="1"/>
  <c r="J138" i="5" s="1"/>
  <c r="J139" i="5" s="1"/>
  <c r="J140" i="5" s="1"/>
  <c r="J141" i="5" s="1"/>
  <c r="J142" i="5" s="1"/>
  <c r="J143" i="5" s="1"/>
  <c r="J144" i="5" s="1"/>
  <c r="J145" i="5" s="1"/>
  <c r="J146" i="5" s="1"/>
  <c r="J147" i="5" s="1"/>
  <c r="J148" i="5" s="1"/>
  <c r="J149" i="5" s="1"/>
  <c r="J150" i="5" s="1"/>
  <c r="J151" i="5" s="1"/>
  <c r="J152" i="5" s="1"/>
  <c r="J153" i="5" s="1"/>
  <c r="J154" i="5" s="1"/>
  <c r="J155" i="5" s="1"/>
  <c r="J156" i="5" s="1"/>
  <c r="J157" i="5" s="1"/>
  <c r="J158" i="5" s="1"/>
  <c r="J159" i="5" s="1"/>
  <c r="J160" i="5" s="1"/>
  <c r="J161" i="5" s="1"/>
  <c r="J162" i="5" s="1"/>
  <c r="J163" i="5" s="1"/>
  <c r="J164" i="5" s="1"/>
  <c r="J165" i="5" s="1"/>
  <c r="J166" i="5" s="1"/>
  <c r="J167" i="5" s="1"/>
  <c r="J168" i="5" s="1"/>
  <c r="J169" i="5" s="1"/>
  <c r="J170" i="5" s="1"/>
  <c r="J171" i="5" s="1"/>
  <c r="J172" i="5" s="1"/>
  <c r="J173" i="5" s="1"/>
  <c r="J174" i="5" s="1"/>
  <c r="J175" i="5" s="1"/>
  <c r="J176" i="5" s="1"/>
  <c r="J177" i="5" s="1"/>
  <c r="J178" i="5" s="1"/>
  <c r="J179" i="5" s="1"/>
  <c r="J180" i="5" s="1"/>
  <c r="J181" i="5" s="1"/>
  <c r="J182" i="5" s="1"/>
  <c r="J183" i="5" s="1"/>
  <c r="J184" i="5" s="1"/>
  <c r="J185" i="5" s="1"/>
  <c r="J186" i="5" s="1"/>
  <c r="J187" i="5" s="1"/>
  <c r="J188" i="5" s="1"/>
  <c r="J189" i="5" s="1"/>
  <c r="J190" i="5" s="1"/>
  <c r="J191" i="5" s="1"/>
  <c r="J192" i="5" s="1"/>
  <c r="J193" i="5" s="1"/>
  <c r="J194" i="5" s="1"/>
  <c r="J195" i="5" s="1"/>
  <c r="J196" i="5" s="1"/>
  <c r="J197" i="5" s="1"/>
  <c r="J198" i="5" s="1"/>
  <c r="J199" i="5" s="1"/>
  <c r="J200" i="5" s="1"/>
  <c r="J201" i="5" s="1"/>
  <c r="J202" i="5" s="1"/>
  <c r="J203" i="5" s="1"/>
  <c r="J204" i="5" s="1"/>
  <c r="J205" i="5" s="1"/>
  <c r="J206" i="5" s="1"/>
  <c r="J207" i="5" s="1"/>
  <c r="J208" i="5" s="1"/>
  <c r="J209" i="5" s="1"/>
  <c r="J210" i="5" s="1"/>
  <c r="J211" i="5" s="1"/>
  <c r="J212" i="5" s="1"/>
  <c r="J213" i="5" s="1"/>
  <c r="J214" i="5" s="1"/>
  <c r="J215" i="5" s="1"/>
  <c r="J216" i="5" s="1"/>
  <c r="J217" i="5" s="1"/>
  <c r="J218" i="5" s="1"/>
  <c r="J219" i="5" s="1"/>
  <c r="J220" i="5" s="1"/>
  <c r="J221" i="5" s="1"/>
  <c r="J222" i="5" s="1"/>
  <c r="J223" i="5" s="1"/>
  <c r="J224" i="5" s="1"/>
  <c r="J225" i="5" s="1"/>
  <c r="J226" i="5" s="1"/>
  <c r="J227" i="5" s="1"/>
  <c r="J228" i="5" s="1"/>
  <c r="J229" i="5" s="1"/>
  <c r="J230" i="5" s="1"/>
  <c r="J231" i="5" s="1"/>
  <c r="J232" i="5" s="1"/>
  <c r="J233" i="5" s="1"/>
  <c r="J234" i="5" s="1"/>
  <c r="J235" i="5" s="1"/>
  <c r="J236" i="5" s="1"/>
  <c r="J237" i="5" s="1"/>
  <c r="J238" i="5" s="1"/>
  <c r="J239" i="5" s="1"/>
  <c r="J240" i="5" s="1"/>
  <c r="J241" i="5" s="1"/>
  <c r="J242" i="5" s="1"/>
  <c r="J243" i="5" s="1"/>
  <c r="J244" i="5" s="1"/>
  <c r="J245" i="5" s="1"/>
  <c r="J246" i="5" s="1"/>
  <c r="J247" i="5" s="1"/>
  <c r="J248" i="5" s="1"/>
  <c r="J249" i="5" s="1"/>
  <c r="J250" i="5" s="1"/>
  <c r="J251" i="5" s="1"/>
  <c r="J252" i="5" s="1"/>
  <c r="J253" i="5" s="1"/>
  <c r="J254" i="5" s="1"/>
  <c r="J255" i="5" s="1"/>
  <c r="J256" i="5" s="1"/>
  <c r="J257" i="5" s="1"/>
  <c r="J258" i="5" s="1"/>
  <c r="J259" i="5" s="1"/>
  <c r="K14" i="7"/>
  <c r="C36" i="3"/>
  <c r="U28" i="5" s="1"/>
  <c r="V28" i="5" s="1"/>
  <c r="L7" i="11"/>
  <c r="C27" i="3"/>
  <c r="C28" i="3" s="1"/>
  <c r="C38" i="4"/>
  <c r="C39" i="4" s="1"/>
  <c r="U259" i="7"/>
  <c r="V259" i="7" s="1"/>
  <c r="U251" i="7"/>
  <c r="V251" i="7" s="1"/>
  <c r="U243" i="7"/>
  <c r="V243" i="7" s="1"/>
  <c r="U235" i="7"/>
  <c r="V235" i="7" s="1"/>
  <c r="U227" i="7"/>
  <c r="V227" i="7" s="1"/>
  <c r="U219" i="7"/>
  <c r="V219" i="7" s="1"/>
  <c r="U211" i="7"/>
  <c r="V211" i="7" s="1"/>
  <c r="U203" i="7"/>
  <c r="V203" i="7" s="1"/>
  <c r="U195" i="7"/>
  <c r="V195" i="7" s="1"/>
  <c r="U187" i="7"/>
  <c r="V187" i="7" s="1"/>
  <c r="U179" i="7"/>
  <c r="V179" i="7" s="1"/>
  <c r="U171" i="7"/>
  <c r="V171" i="7" s="1"/>
  <c r="U163" i="7"/>
  <c r="V163" i="7" s="1"/>
  <c r="U155" i="7"/>
  <c r="V155" i="7" s="1"/>
  <c r="U147" i="7"/>
  <c r="V147" i="7" s="1"/>
  <c r="U139" i="7"/>
  <c r="V139" i="7" s="1"/>
  <c r="U131" i="7"/>
  <c r="V131" i="7" s="1"/>
  <c r="U123" i="7"/>
  <c r="V123" i="7" s="1"/>
  <c r="U115" i="7"/>
  <c r="V115" i="7" s="1"/>
  <c r="U107" i="7"/>
  <c r="V107" i="7" s="1"/>
  <c r="U99" i="7"/>
  <c r="V99" i="7" s="1"/>
  <c r="U91" i="7"/>
  <c r="V91" i="7" s="1"/>
  <c r="U83" i="7"/>
  <c r="V83" i="7" s="1"/>
  <c r="U75" i="7"/>
  <c r="V75" i="7" s="1"/>
  <c r="U67" i="7"/>
  <c r="V67" i="7" s="1"/>
  <c r="U59" i="7"/>
  <c r="V59" i="7" s="1"/>
  <c r="U51" i="7"/>
  <c r="V51" i="7" s="1"/>
  <c r="U43" i="7"/>
  <c r="V43" i="7" s="1"/>
  <c r="U35" i="7"/>
  <c r="V35" i="7" s="1"/>
  <c r="U27" i="7"/>
  <c r="V27" i="7" s="1"/>
  <c r="U19" i="7"/>
  <c r="V19" i="7" s="1"/>
  <c r="U252" i="7"/>
  <c r="V252" i="7" s="1"/>
  <c r="U244" i="7"/>
  <c r="V244" i="7" s="1"/>
  <c r="U236" i="7"/>
  <c r="V236" i="7" s="1"/>
  <c r="U228" i="7"/>
  <c r="V228" i="7" s="1"/>
  <c r="U220" i="7"/>
  <c r="V220" i="7" s="1"/>
  <c r="U212" i="7"/>
  <c r="V212" i="7" s="1"/>
  <c r="U204" i="7"/>
  <c r="V204" i="7" s="1"/>
  <c r="U196" i="7"/>
  <c r="V196" i="7" s="1"/>
  <c r="U188" i="7"/>
  <c r="V188" i="7" s="1"/>
  <c r="U180" i="7"/>
  <c r="V180" i="7" s="1"/>
  <c r="U172" i="7"/>
  <c r="V172" i="7" s="1"/>
  <c r="U164" i="7"/>
  <c r="V164" i="7" s="1"/>
  <c r="U156" i="7"/>
  <c r="V156" i="7" s="1"/>
  <c r="U148" i="7"/>
  <c r="V148" i="7" s="1"/>
  <c r="U140" i="7"/>
  <c r="V140" i="7" s="1"/>
  <c r="U132" i="7"/>
  <c r="V132" i="7" s="1"/>
  <c r="U124" i="7"/>
  <c r="V124" i="7" s="1"/>
  <c r="U116" i="7"/>
  <c r="V116" i="7" s="1"/>
  <c r="U108" i="7"/>
  <c r="V108" i="7" s="1"/>
  <c r="U100" i="7"/>
  <c r="V100" i="7" s="1"/>
  <c r="U92" i="7"/>
  <c r="V92" i="7" s="1"/>
  <c r="U84" i="7"/>
  <c r="V84" i="7" s="1"/>
  <c r="U76" i="7"/>
  <c r="V76" i="7" s="1"/>
  <c r="U68" i="7"/>
  <c r="V68" i="7" s="1"/>
  <c r="U60" i="7"/>
  <c r="V60" i="7" s="1"/>
  <c r="U52" i="7"/>
  <c r="V52" i="7" s="1"/>
  <c r="U44" i="7"/>
  <c r="V44" i="7" s="1"/>
  <c r="U36" i="7"/>
  <c r="V36" i="7" s="1"/>
  <c r="U28" i="7"/>
  <c r="V28" i="7" s="1"/>
  <c r="U20" i="7"/>
  <c r="V20" i="7" s="1"/>
  <c r="U253" i="7"/>
  <c r="V253" i="7" s="1"/>
  <c r="U245" i="7"/>
  <c r="V245" i="7" s="1"/>
  <c r="U237" i="7"/>
  <c r="V237" i="7" s="1"/>
  <c r="U229" i="7"/>
  <c r="V229" i="7" s="1"/>
  <c r="U221" i="7"/>
  <c r="V221" i="7" s="1"/>
  <c r="U213" i="7"/>
  <c r="V213" i="7" s="1"/>
  <c r="U205" i="7"/>
  <c r="V205" i="7" s="1"/>
  <c r="U197" i="7"/>
  <c r="V197" i="7" s="1"/>
  <c r="U189" i="7"/>
  <c r="V189" i="7" s="1"/>
  <c r="U181" i="7"/>
  <c r="V181" i="7" s="1"/>
  <c r="U173" i="7"/>
  <c r="V173" i="7" s="1"/>
  <c r="U165" i="7"/>
  <c r="V165" i="7" s="1"/>
  <c r="U157" i="7"/>
  <c r="V157" i="7" s="1"/>
  <c r="U149" i="7"/>
  <c r="V149" i="7" s="1"/>
  <c r="U141" i="7"/>
  <c r="V141" i="7" s="1"/>
  <c r="U133" i="7"/>
  <c r="V133" i="7" s="1"/>
  <c r="U125" i="7"/>
  <c r="V125" i="7" s="1"/>
  <c r="U117" i="7"/>
  <c r="V117" i="7" s="1"/>
  <c r="U109" i="7"/>
  <c r="V109" i="7" s="1"/>
  <c r="U101" i="7"/>
  <c r="V101" i="7" s="1"/>
  <c r="U93" i="7"/>
  <c r="V93" i="7" s="1"/>
  <c r="U85" i="7"/>
  <c r="V85" i="7" s="1"/>
  <c r="U77" i="7"/>
  <c r="V77" i="7" s="1"/>
  <c r="U69" i="7"/>
  <c r="V69" i="7" s="1"/>
  <c r="U61" i="7"/>
  <c r="V61" i="7" s="1"/>
  <c r="U53" i="7"/>
  <c r="V53" i="7" s="1"/>
  <c r="U45" i="7"/>
  <c r="V45" i="7" s="1"/>
  <c r="U37" i="7"/>
  <c r="V37" i="7" s="1"/>
  <c r="U29" i="7"/>
  <c r="V29" i="7" s="1"/>
  <c r="U21" i="7"/>
  <c r="V21" i="7" s="1"/>
  <c r="U254" i="7"/>
  <c r="V254" i="7" s="1"/>
  <c r="U246" i="7"/>
  <c r="V246" i="7" s="1"/>
  <c r="U238" i="7"/>
  <c r="V238" i="7" s="1"/>
  <c r="U230" i="7"/>
  <c r="V230" i="7" s="1"/>
  <c r="U222" i="7"/>
  <c r="V222" i="7" s="1"/>
  <c r="U214" i="7"/>
  <c r="V214" i="7" s="1"/>
  <c r="U206" i="7"/>
  <c r="V206" i="7" s="1"/>
  <c r="U198" i="7"/>
  <c r="V198" i="7" s="1"/>
  <c r="U190" i="7"/>
  <c r="V190" i="7" s="1"/>
  <c r="U182" i="7"/>
  <c r="V182" i="7" s="1"/>
  <c r="U174" i="7"/>
  <c r="V174" i="7" s="1"/>
  <c r="U166" i="7"/>
  <c r="V166" i="7" s="1"/>
  <c r="U158" i="7"/>
  <c r="V158" i="7" s="1"/>
  <c r="U150" i="7"/>
  <c r="V150" i="7" s="1"/>
  <c r="U142" i="7"/>
  <c r="V142" i="7" s="1"/>
  <c r="U134" i="7"/>
  <c r="V134" i="7" s="1"/>
  <c r="U126" i="7"/>
  <c r="V126" i="7" s="1"/>
  <c r="U118" i="7"/>
  <c r="V118" i="7" s="1"/>
  <c r="U110" i="7"/>
  <c r="V110" i="7" s="1"/>
  <c r="U102" i="7"/>
  <c r="V102" i="7" s="1"/>
  <c r="U94" i="7"/>
  <c r="V94" i="7" s="1"/>
  <c r="U86" i="7"/>
  <c r="V86" i="7" s="1"/>
  <c r="U78" i="7"/>
  <c r="V78" i="7" s="1"/>
  <c r="U70" i="7"/>
  <c r="V70" i="7" s="1"/>
  <c r="U62" i="7"/>
  <c r="V62" i="7" s="1"/>
  <c r="U54" i="7"/>
  <c r="V54" i="7" s="1"/>
  <c r="U46" i="7"/>
  <c r="V46" i="7" s="1"/>
  <c r="U38" i="7"/>
  <c r="V38" i="7" s="1"/>
  <c r="U30" i="7"/>
  <c r="V30" i="7" s="1"/>
  <c r="U22" i="7"/>
  <c r="V22" i="7" s="1"/>
  <c r="U14" i="7"/>
  <c r="V14" i="7" s="1"/>
  <c r="U255" i="7"/>
  <c r="V255" i="7" s="1"/>
  <c r="U247" i="7"/>
  <c r="V247" i="7" s="1"/>
  <c r="U239" i="7"/>
  <c r="V239" i="7" s="1"/>
  <c r="U231" i="7"/>
  <c r="V231" i="7" s="1"/>
  <c r="U223" i="7"/>
  <c r="V223" i="7" s="1"/>
  <c r="U215" i="7"/>
  <c r="V215" i="7" s="1"/>
  <c r="U207" i="7"/>
  <c r="V207" i="7" s="1"/>
  <c r="U199" i="7"/>
  <c r="V199" i="7" s="1"/>
  <c r="U191" i="7"/>
  <c r="V191" i="7" s="1"/>
  <c r="U183" i="7"/>
  <c r="V183" i="7" s="1"/>
  <c r="U175" i="7"/>
  <c r="V175" i="7" s="1"/>
  <c r="U167" i="7"/>
  <c r="V167" i="7" s="1"/>
  <c r="U159" i="7"/>
  <c r="V159" i="7" s="1"/>
  <c r="U151" i="7"/>
  <c r="V151" i="7" s="1"/>
  <c r="U143" i="7"/>
  <c r="V143" i="7" s="1"/>
  <c r="U135" i="7"/>
  <c r="V135" i="7" s="1"/>
  <c r="U127" i="7"/>
  <c r="V127" i="7" s="1"/>
  <c r="U119" i="7"/>
  <c r="V119" i="7" s="1"/>
  <c r="U111" i="7"/>
  <c r="V111" i="7" s="1"/>
  <c r="U103" i="7"/>
  <c r="V103" i="7" s="1"/>
  <c r="U95" i="7"/>
  <c r="V95" i="7" s="1"/>
  <c r="U87" i="7"/>
  <c r="V87" i="7" s="1"/>
  <c r="U79" i="7"/>
  <c r="V79" i="7" s="1"/>
  <c r="U71" i="7"/>
  <c r="V71" i="7" s="1"/>
  <c r="U63" i="7"/>
  <c r="V63" i="7" s="1"/>
  <c r="U55" i="7"/>
  <c r="V55" i="7" s="1"/>
  <c r="U47" i="7"/>
  <c r="V47" i="7" s="1"/>
  <c r="U39" i="7"/>
  <c r="V39" i="7" s="1"/>
  <c r="U31" i="7"/>
  <c r="V31" i="7" s="1"/>
  <c r="U23" i="7"/>
  <c r="V23" i="7" s="1"/>
  <c r="U15" i="7"/>
  <c r="V15" i="7" s="1"/>
  <c r="U256" i="7"/>
  <c r="V256" i="7" s="1"/>
  <c r="U248" i="7"/>
  <c r="V248" i="7" s="1"/>
  <c r="U240" i="7"/>
  <c r="V240" i="7" s="1"/>
  <c r="U232" i="7"/>
  <c r="V232" i="7" s="1"/>
  <c r="U224" i="7"/>
  <c r="V224" i="7" s="1"/>
  <c r="U216" i="7"/>
  <c r="V216" i="7" s="1"/>
  <c r="U208" i="7"/>
  <c r="V208" i="7" s="1"/>
  <c r="U200" i="7"/>
  <c r="V200" i="7" s="1"/>
  <c r="U192" i="7"/>
  <c r="V192" i="7" s="1"/>
  <c r="U184" i="7"/>
  <c r="V184" i="7" s="1"/>
  <c r="U176" i="7"/>
  <c r="V176" i="7" s="1"/>
  <c r="U168" i="7"/>
  <c r="V168" i="7" s="1"/>
  <c r="U160" i="7"/>
  <c r="V160" i="7" s="1"/>
  <c r="U152" i="7"/>
  <c r="V152" i="7" s="1"/>
  <c r="U144" i="7"/>
  <c r="V144" i="7" s="1"/>
  <c r="U136" i="7"/>
  <c r="V136" i="7" s="1"/>
  <c r="U128" i="7"/>
  <c r="V128" i="7" s="1"/>
  <c r="U120" i="7"/>
  <c r="V120" i="7" s="1"/>
  <c r="U112" i="7"/>
  <c r="V112" i="7" s="1"/>
  <c r="U104" i="7"/>
  <c r="V104" i="7" s="1"/>
  <c r="U96" i="7"/>
  <c r="V96" i="7" s="1"/>
  <c r="U88" i="7"/>
  <c r="V88" i="7" s="1"/>
  <c r="U80" i="7"/>
  <c r="V80" i="7" s="1"/>
  <c r="U72" i="7"/>
  <c r="V72" i="7" s="1"/>
  <c r="U64" i="7"/>
  <c r="V64" i="7" s="1"/>
  <c r="U56" i="7"/>
  <c r="V56" i="7" s="1"/>
  <c r="U48" i="7"/>
  <c r="V48" i="7" s="1"/>
  <c r="U40" i="7"/>
  <c r="V40" i="7" s="1"/>
  <c r="U32" i="7"/>
  <c r="V32" i="7" s="1"/>
  <c r="U24" i="7"/>
  <c r="V24" i="7" s="1"/>
  <c r="U16" i="7"/>
  <c r="V16" i="7" s="1"/>
  <c r="U257" i="7"/>
  <c r="V257" i="7" s="1"/>
  <c r="U249" i="7"/>
  <c r="V249" i="7" s="1"/>
  <c r="U241" i="7"/>
  <c r="V241" i="7" s="1"/>
  <c r="U233" i="7"/>
  <c r="V233" i="7" s="1"/>
  <c r="U225" i="7"/>
  <c r="V225" i="7" s="1"/>
  <c r="U217" i="7"/>
  <c r="V217" i="7" s="1"/>
  <c r="U209" i="7"/>
  <c r="V209" i="7" s="1"/>
  <c r="U201" i="7"/>
  <c r="V201" i="7" s="1"/>
  <c r="U193" i="7"/>
  <c r="V193" i="7" s="1"/>
  <c r="U185" i="7"/>
  <c r="V185" i="7" s="1"/>
  <c r="U177" i="7"/>
  <c r="V177" i="7" s="1"/>
  <c r="U169" i="7"/>
  <c r="V169" i="7" s="1"/>
  <c r="U161" i="7"/>
  <c r="V161" i="7" s="1"/>
  <c r="U153" i="7"/>
  <c r="V153" i="7" s="1"/>
  <c r="U145" i="7"/>
  <c r="V145" i="7" s="1"/>
  <c r="U137" i="7"/>
  <c r="V137" i="7" s="1"/>
  <c r="U129" i="7"/>
  <c r="V129" i="7" s="1"/>
  <c r="U121" i="7"/>
  <c r="V121" i="7" s="1"/>
  <c r="U113" i="7"/>
  <c r="V113" i="7" s="1"/>
  <c r="U105" i="7"/>
  <c r="V105" i="7" s="1"/>
  <c r="U97" i="7"/>
  <c r="V97" i="7" s="1"/>
  <c r="U89" i="7"/>
  <c r="V89" i="7" s="1"/>
  <c r="U81" i="7"/>
  <c r="V81" i="7" s="1"/>
  <c r="U73" i="7"/>
  <c r="V73" i="7" s="1"/>
  <c r="U65" i="7"/>
  <c r="V65" i="7" s="1"/>
  <c r="U57" i="7"/>
  <c r="V57" i="7" s="1"/>
  <c r="U49" i="7"/>
  <c r="V49" i="7" s="1"/>
  <c r="U41" i="7"/>
  <c r="V41" i="7" s="1"/>
  <c r="U33" i="7"/>
  <c r="V33" i="7" s="1"/>
  <c r="U25" i="7"/>
  <c r="V25" i="7" s="1"/>
  <c r="U17" i="7"/>
  <c r="V17" i="7" s="1"/>
  <c r="U242" i="7"/>
  <c r="V242" i="7" s="1"/>
  <c r="U210" i="7"/>
  <c r="V210" i="7" s="1"/>
  <c r="U178" i="7"/>
  <c r="V178" i="7" s="1"/>
  <c r="U146" i="7"/>
  <c r="V146" i="7" s="1"/>
  <c r="U114" i="7"/>
  <c r="V114" i="7" s="1"/>
  <c r="U82" i="7"/>
  <c r="V82" i="7" s="1"/>
  <c r="U50" i="7"/>
  <c r="V50" i="7" s="1"/>
  <c r="U234" i="7"/>
  <c r="V234" i="7" s="1"/>
  <c r="U202" i="7"/>
  <c r="V202" i="7" s="1"/>
  <c r="U170" i="7"/>
  <c r="V170" i="7" s="1"/>
  <c r="U138" i="7"/>
  <c r="V138" i="7" s="1"/>
  <c r="U106" i="7"/>
  <c r="V106" i="7" s="1"/>
  <c r="U74" i="7"/>
  <c r="V74" i="7" s="1"/>
  <c r="U42" i="7"/>
  <c r="V42" i="7" s="1"/>
  <c r="U258" i="7"/>
  <c r="V258" i="7" s="1"/>
  <c r="U226" i="7"/>
  <c r="V226" i="7" s="1"/>
  <c r="U194" i="7"/>
  <c r="V194" i="7" s="1"/>
  <c r="U162" i="7"/>
  <c r="V162" i="7" s="1"/>
  <c r="U130" i="7"/>
  <c r="V130" i="7" s="1"/>
  <c r="U98" i="7"/>
  <c r="V98" i="7" s="1"/>
  <c r="U66" i="7"/>
  <c r="V66" i="7" s="1"/>
  <c r="U34" i="7"/>
  <c r="V34" i="7" s="1"/>
  <c r="U250" i="7"/>
  <c r="V250" i="7" s="1"/>
  <c r="U218" i="7"/>
  <c r="V218" i="7" s="1"/>
  <c r="U186" i="7"/>
  <c r="V186" i="7" s="1"/>
  <c r="U154" i="7"/>
  <c r="V154" i="7" s="1"/>
  <c r="U122" i="7"/>
  <c r="V122" i="7" s="1"/>
  <c r="U90" i="7"/>
  <c r="V90" i="7" s="1"/>
  <c r="U58" i="7"/>
  <c r="V58" i="7" s="1"/>
  <c r="U26" i="7"/>
  <c r="V26" i="7" s="1"/>
  <c r="U18" i="7"/>
  <c r="V18" i="7" s="1"/>
  <c r="K7" i="6"/>
  <c r="D4" i="8"/>
  <c r="C62" i="2"/>
  <c r="C18" i="2"/>
  <c r="C10" i="2"/>
  <c r="J15" i="7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R65" i="2" l="1"/>
  <c r="R58" i="2"/>
  <c r="R57" i="2"/>
  <c r="R64" i="2"/>
  <c r="R56" i="2"/>
  <c r="R63" i="2"/>
  <c r="D19" i="1"/>
  <c r="S62" i="2"/>
  <c r="S56" i="2"/>
  <c r="M65" i="2"/>
  <c r="M63" i="2"/>
  <c r="S58" i="2"/>
  <c r="M64" i="2"/>
  <c r="S63" i="2"/>
  <c r="S57" i="2"/>
  <c r="S65" i="2"/>
  <c r="S64" i="2"/>
  <c r="M57" i="2"/>
  <c r="N49" i="2"/>
  <c r="M56" i="2"/>
  <c r="N48" i="2"/>
  <c r="N47" i="2"/>
  <c r="L49" i="2"/>
  <c r="N46" i="2"/>
  <c r="L48" i="2"/>
  <c r="L47" i="2"/>
  <c r="M58" i="2"/>
  <c r="L46" i="2"/>
  <c r="Q56" i="2"/>
  <c r="O64" i="2"/>
  <c r="I49" i="2"/>
  <c r="M46" i="2"/>
  <c r="P65" i="2"/>
  <c r="O63" i="2"/>
  <c r="I48" i="2"/>
  <c r="O58" i="2"/>
  <c r="P63" i="2"/>
  <c r="P58" i="2"/>
  <c r="P57" i="2"/>
  <c r="P56" i="2"/>
  <c r="Q57" i="2"/>
  <c r="P64" i="2"/>
  <c r="O57" i="2"/>
  <c r="Q58" i="2"/>
  <c r="I50" i="2"/>
  <c r="I56" i="2" s="1"/>
  <c r="Q65" i="2"/>
  <c r="O56" i="2"/>
  <c r="I52" i="2"/>
  <c r="J65" i="2" s="1"/>
  <c r="I51" i="2"/>
  <c r="I64" i="2" s="1"/>
  <c r="O65" i="2"/>
  <c r="Q64" i="2"/>
  <c r="Q63" i="2"/>
  <c r="O27" i="1"/>
  <c r="T28" i="1"/>
  <c r="E34" i="1"/>
  <c r="T65" i="2"/>
  <c r="T64" i="2"/>
  <c r="T63" i="2"/>
  <c r="T62" i="2"/>
  <c r="T58" i="2"/>
  <c r="T57" i="2"/>
  <c r="T56" i="2"/>
  <c r="G72" i="1"/>
  <c r="N55" i="1"/>
  <c r="C43" i="4"/>
  <c r="P258" i="5"/>
  <c r="Q258" i="5" s="1"/>
  <c r="P256" i="5"/>
  <c r="Q256" i="5" s="1"/>
  <c r="P254" i="5"/>
  <c r="Q254" i="5" s="1"/>
  <c r="P252" i="5"/>
  <c r="Q252" i="5" s="1"/>
  <c r="P250" i="5"/>
  <c r="Q250" i="5" s="1"/>
  <c r="P248" i="5"/>
  <c r="Q248" i="5" s="1"/>
  <c r="P246" i="5"/>
  <c r="Q246" i="5" s="1"/>
  <c r="P244" i="5"/>
  <c r="Q244" i="5" s="1"/>
  <c r="P242" i="5"/>
  <c r="Q242" i="5" s="1"/>
  <c r="P240" i="5"/>
  <c r="Q240" i="5" s="1"/>
  <c r="P238" i="5"/>
  <c r="Q238" i="5" s="1"/>
  <c r="P236" i="5"/>
  <c r="Q236" i="5" s="1"/>
  <c r="P234" i="5"/>
  <c r="Q234" i="5" s="1"/>
  <c r="P232" i="5"/>
  <c r="Q232" i="5" s="1"/>
  <c r="P230" i="5"/>
  <c r="Q230" i="5" s="1"/>
  <c r="P228" i="5"/>
  <c r="Q228" i="5" s="1"/>
  <c r="P226" i="5"/>
  <c r="Q226" i="5" s="1"/>
  <c r="P224" i="5"/>
  <c r="Q224" i="5" s="1"/>
  <c r="P222" i="5"/>
  <c r="Q222" i="5" s="1"/>
  <c r="P220" i="5"/>
  <c r="Q220" i="5" s="1"/>
  <c r="P218" i="5"/>
  <c r="Q218" i="5" s="1"/>
  <c r="P216" i="5"/>
  <c r="Q216" i="5" s="1"/>
  <c r="P214" i="5"/>
  <c r="Q214" i="5" s="1"/>
  <c r="P212" i="5"/>
  <c r="Q212" i="5" s="1"/>
  <c r="P210" i="5"/>
  <c r="Q210" i="5" s="1"/>
  <c r="P208" i="5"/>
  <c r="Q208" i="5" s="1"/>
  <c r="P206" i="5"/>
  <c r="Q206" i="5" s="1"/>
  <c r="P204" i="5"/>
  <c r="Q204" i="5" s="1"/>
  <c r="P202" i="5"/>
  <c r="Q202" i="5" s="1"/>
  <c r="P200" i="5"/>
  <c r="Q200" i="5" s="1"/>
  <c r="P198" i="5"/>
  <c r="Q198" i="5" s="1"/>
  <c r="P196" i="5"/>
  <c r="Q196" i="5" s="1"/>
  <c r="P194" i="5"/>
  <c r="Q194" i="5" s="1"/>
  <c r="P192" i="5"/>
  <c r="Q192" i="5" s="1"/>
  <c r="P190" i="5"/>
  <c r="Q190" i="5" s="1"/>
  <c r="P188" i="5"/>
  <c r="Q188" i="5" s="1"/>
  <c r="P186" i="5"/>
  <c r="Q186" i="5" s="1"/>
  <c r="P184" i="5"/>
  <c r="Q184" i="5" s="1"/>
  <c r="P182" i="5"/>
  <c r="Q182" i="5" s="1"/>
  <c r="P180" i="5"/>
  <c r="Q180" i="5" s="1"/>
  <c r="P178" i="5"/>
  <c r="Q178" i="5" s="1"/>
  <c r="P176" i="5"/>
  <c r="Q176" i="5" s="1"/>
  <c r="P174" i="5"/>
  <c r="Q174" i="5" s="1"/>
  <c r="P172" i="5"/>
  <c r="Q172" i="5" s="1"/>
  <c r="P170" i="5"/>
  <c r="Q170" i="5" s="1"/>
  <c r="P168" i="5"/>
  <c r="Q168" i="5" s="1"/>
  <c r="P166" i="5"/>
  <c r="Q166" i="5" s="1"/>
  <c r="P164" i="5"/>
  <c r="Q164" i="5" s="1"/>
  <c r="P162" i="5"/>
  <c r="Q162" i="5" s="1"/>
  <c r="P160" i="5"/>
  <c r="Q160" i="5" s="1"/>
  <c r="P158" i="5"/>
  <c r="Q158" i="5" s="1"/>
  <c r="P156" i="5"/>
  <c r="Q156" i="5" s="1"/>
  <c r="P154" i="5"/>
  <c r="Q154" i="5" s="1"/>
  <c r="P152" i="5"/>
  <c r="Q152" i="5" s="1"/>
  <c r="P150" i="5"/>
  <c r="Q150" i="5" s="1"/>
  <c r="P148" i="5"/>
  <c r="Q148" i="5" s="1"/>
  <c r="P146" i="5"/>
  <c r="Q146" i="5" s="1"/>
  <c r="P144" i="5"/>
  <c r="Q144" i="5" s="1"/>
  <c r="P142" i="5"/>
  <c r="Q142" i="5" s="1"/>
  <c r="P140" i="5"/>
  <c r="Q140" i="5" s="1"/>
  <c r="P138" i="5"/>
  <c r="Q138" i="5" s="1"/>
  <c r="P136" i="5"/>
  <c r="Q136" i="5" s="1"/>
  <c r="P134" i="5"/>
  <c r="Q134" i="5" s="1"/>
  <c r="P132" i="5"/>
  <c r="Q132" i="5" s="1"/>
  <c r="P130" i="5"/>
  <c r="Q130" i="5" s="1"/>
  <c r="P128" i="5"/>
  <c r="Q128" i="5" s="1"/>
  <c r="P126" i="5"/>
  <c r="Q126" i="5" s="1"/>
  <c r="P124" i="5"/>
  <c r="Q124" i="5" s="1"/>
  <c r="P122" i="5"/>
  <c r="Q122" i="5" s="1"/>
  <c r="P120" i="5"/>
  <c r="Q120" i="5" s="1"/>
  <c r="P118" i="5"/>
  <c r="Q118" i="5" s="1"/>
  <c r="P116" i="5"/>
  <c r="Q116" i="5" s="1"/>
  <c r="P114" i="5"/>
  <c r="Q114" i="5" s="1"/>
  <c r="P112" i="5"/>
  <c r="Q112" i="5" s="1"/>
  <c r="P110" i="5"/>
  <c r="Q110" i="5" s="1"/>
  <c r="P108" i="5"/>
  <c r="Q108" i="5" s="1"/>
  <c r="P106" i="5"/>
  <c r="Q106" i="5" s="1"/>
  <c r="P104" i="5"/>
  <c r="Q104" i="5" s="1"/>
  <c r="P102" i="5"/>
  <c r="Q102" i="5" s="1"/>
  <c r="P100" i="5"/>
  <c r="Q100" i="5" s="1"/>
  <c r="P98" i="5"/>
  <c r="Q98" i="5" s="1"/>
  <c r="P96" i="5"/>
  <c r="Q96" i="5" s="1"/>
  <c r="P94" i="5"/>
  <c r="Q94" i="5" s="1"/>
  <c r="P92" i="5"/>
  <c r="Q92" i="5" s="1"/>
  <c r="P90" i="5"/>
  <c r="Q90" i="5" s="1"/>
  <c r="P259" i="5"/>
  <c r="Q259" i="5" s="1"/>
  <c r="P257" i="5"/>
  <c r="Q257" i="5" s="1"/>
  <c r="P255" i="5"/>
  <c r="Q255" i="5" s="1"/>
  <c r="P253" i="5"/>
  <c r="Q253" i="5" s="1"/>
  <c r="P251" i="5"/>
  <c r="Q251" i="5" s="1"/>
  <c r="P249" i="5"/>
  <c r="Q249" i="5" s="1"/>
  <c r="P247" i="5"/>
  <c r="Q247" i="5" s="1"/>
  <c r="P245" i="5"/>
  <c r="Q245" i="5" s="1"/>
  <c r="P243" i="5"/>
  <c r="Q243" i="5" s="1"/>
  <c r="P241" i="5"/>
  <c r="Q241" i="5" s="1"/>
  <c r="P239" i="5"/>
  <c r="Q239" i="5" s="1"/>
  <c r="P237" i="5"/>
  <c r="Q237" i="5" s="1"/>
  <c r="P235" i="5"/>
  <c r="Q235" i="5" s="1"/>
  <c r="P233" i="5"/>
  <c r="Q233" i="5" s="1"/>
  <c r="P231" i="5"/>
  <c r="Q231" i="5" s="1"/>
  <c r="P229" i="5"/>
  <c r="Q229" i="5" s="1"/>
  <c r="P227" i="5"/>
  <c r="Q227" i="5" s="1"/>
  <c r="P225" i="5"/>
  <c r="Q225" i="5" s="1"/>
  <c r="P223" i="5"/>
  <c r="Q223" i="5" s="1"/>
  <c r="P221" i="5"/>
  <c r="Q221" i="5" s="1"/>
  <c r="P219" i="5"/>
  <c r="Q219" i="5" s="1"/>
  <c r="P217" i="5"/>
  <c r="Q217" i="5" s="1"/>
  <c r="P215" i="5"/>
  <c r="Q215" i="5" s="1"/>
  <c r="P213" i="5"/>
  <c r="Q213" i="5" s="1"/>
  <c r="P211" i="5"/>
  <c r="Q211" i="5" s="1"/>
  <c r="P209" i="5"/>
  <c r="Q209" i="5" s="1"/>
  <c r="P207" i="5"/>
  <c r="Q207" i="5" s="1"/>
  <c r="P205" i="5"/>
  <c r="Q205" i="5" s="1"/>
  <c r="P203" i="5"/>
  <c r="Q203" i="5" s="1"/>
  <c r="P201" i="5"/>
  <c r="Q201" i="5" s="1"/>
  <c r="P199" i="5"/>
  <c r="Q199" i="5" s="1"/>
  <c r="P197" i="5"/>
  <c r="Q197" i="5" s="1"/>
  <c r="P195" i="5"/>
  <c r="Q195" i="5" s="1"/>
  <c r="P193" i="5"/>
  <c r="Q193" i="5" s="1"/>
  <c r="P191" i="5"/>
  <c r="Q191" i="5" s="1"/>
  <c r="P189" i="5"/>
  <c r="Q189" i="5" s="1"/>
  <c r="P187" i="5"/>
  <c r="Q187" i="5" s="1"/>
  <c r="P185" i="5"/>
  <c r="Q185" i="5" s="1"/>
  <c r="P183" i="5"/>
  <c r="Q183" i="5" s="1"/>
  <c r="P181" i="5"/>
  <c r="Q181" i="5" s="1"/>
  <c r="P179" i="5"/>
  <c r="Q179" i="5" s="1"/>
  <c r="P177" i="5"/>
  <c r="Q177" i="5" s="1"/>
  <c r="P175" i="5"/>
  <c r="Q175" i="5" s="1"/>
  <c r="P173" i="5"/>
  <c r="Q173" i="5" s="1"/>
  <c r="P171" i="5"/>
  <c r="Q171" i="5" s="1"/>
  <c r="P169" i="5"/>
  <c r="Q169" i="5" s="1"/>
  <c r="P167" i="5"/>
  <c r="Q167" i="5" s="1"/>
  <c r="P165" i="5"/>
  <c r="Q165" i="5" s="1"/>
  <c r="P163" i="5"/>
  <c r="Q163" i="5" s="1"/>
  <c r="P161" i="5"/>
  <c r="Q161" i="5" s="1"/>
  <c r="P159" i="5"/>
  <c r="Q159" i="5" s="1"/>
  <c r="P157" i="5"/>
  <c r="Q157" i="5" s="1"/>
  <c r="P155" i="5"/>
  <c r="Q155" i="5" s="1"/>
  <c r="P153" i="5"/>
  <c r="Q153" i="5" s="1"/>
  <c r="P151" i="5"/>
  <c r="Q151" i="5" s="1"/>
  <c r="P149" i="5"/>
  <c r="Q149" i="5" s="1"/>
  <c r="P147" i="5"/>
  <c r="Q147" i="5" s="1"/>
  <c r="P145" i="5"/>
  <c r="Q145" i="5" s="1"/>
  <c r="P143" i="5"/>
  <c r="Q143" i="5" s="1"/>
  <c r="P141" i="5"/>
  <c r="Q141" i="5" s="1"/>
  <c r="P139" i="5"/>
  <c r="Q139" i="5" s="1"/>
  <c r="P137" i="5"/>
  <c r="Q137" i="5" s="1"/>
  <c r="P135" i="5"/>
  <c r="Q135" i="5" s="1"/>
  <c r="P133" i="5"/>
  <c r="Q133" i="5" s="1"/>
  <c r="P131" i="5"/>
  <c r="Q131" i="5" s="1"/>
  <c r="P129" i="5"/>
  <c r="Q129" i="5" s="1"/>
  <c r="P127" i="5"/>
  <c r="Q127" i="5" s="1"/>
  <c r="P125" i="5"/>
  <c r="Q125" i="5" s="1"/>
  <c r="P123" i="5"/>
  <c r="Q123" i="5" s="1"/>
  <c r="P121" i="5"/>
  <c r="Q121" i="5" s="1"/>
  <c r="P119" i="5"/>
  <c r="Q119" i="5" s="1"/>
  <c r="P117" i="5"/>
  <c r="Q117" i="5" s="1"/>
  <c r="P115" i="5"/>
  <c r="Q115" i="5" s="1"/>
  <c r="P113" i="5"/>
  <c r="Q113" i="5" s="1"/>
  <c r="P111" i="5"/>
  <c r="Q111" i="5" s="1"/>
  <c r="P109" i="5"/>
  <c r="Q109" i="5" s="1"/>
  <c r="P107" i="5"/>
  <c r="Q107" i="5" s="1"/>
  <c r="P105" i="5"/>
  <c r="Q105" i="5" s="1"/>
  <c r="P103" i="5"/>
  <c r="Q103" i="5" s="1"/>
  <c r="P101" i="5"/>
  <c r="Q101" i="5" s="1"/>
  <c r="P99" i="5"/>
  <c r="Q99" i="5" s="1"/>
  <c r="P97" i="5"/>
  <c r="Q97" i="5" s="1"/>
  <c r="P95" i="5"/>
  <c r="Q95" i="5" s="1"/>
  <c r="P93" i="5"/>
  <c r="Q93" i="5" s="1"/>
  <c r="P91" i="5"/>
  <c r="Q91" i="5" s="1"/>
  <c r="P88" i="5"/>
  <c r="Q88" i="5" s="1"/>
  <c r="P86" i="5"/>
  <c r="Q86" i="5" s="1"/>
  <c r="P84" i="5"/>
  <c r="Q84" i="5" s="1"/>
  <c r="P82" i="5"/>
  <c r="Q82" i="5" s="1"/>
  <c r="P80" i="5"/>
  <c r="Q80" i="5" s="1"/>
  <c r="P78" i="5"/>
  <c r="Q78" i="5" s="1"/>
  <c r="P76" i="5"/>
  <c r="Q76" i="5" s="1"/>
  <c r="P74" i="5"/>
  <c r="Q74" i="5" s="1"/>
  <c r="P72" i="5"/>
  <c r="Q72" i="5" s="1"/>
  <c r="P70" i="5"/>
  <c r="Q70" i="5" s="1"/>
  <c r="P68" i="5"/>
  <c r="Q68" i="5" s="1"/>
  <c r="P66" i="5"/>
  <c r="Q66" i="5" s="1"/>
  <c r="P64" i="5"/>
  <c r="Q64" i="5" s="1"/>
  <c r="P62" i="5"/>
  <c r="Q62" i="5" s="1"/>
  <c r="P60" i="5"/>
  <c r="Q60" i="5" s="1"/>
  <c r="P58" i="5"/>
  <c r="Q58" i="5" s="1"/>
  <c r="P56" i="5"/>
  <c r="Q56" i="5" s="1"/>
  <c r="P54" i="5"/>
  <c r="Q54" i="5" s="1"/>
  <c r="P52" i="5"/>
  <c r="Q52" i="5" s="1"/>
  <c r="P50" i="5"/>
  <c r="Q50" i="5" s="1"/>
  <c r="P48" i="5"/>
  <c r="Q48" i="5" s="1"/>
  <c r="P46" i="5"/>
  <c r="Q46" i="5" s="1"/>
  <c r="P44" i="5"/>
  <c r="Q44" i="5" s="1"/>
  <c r="P42" i="5"/>
  <c r="Q42" i="5" s="1"/>
  <c r="P40" i="5"/>
  <c r="Q40" i="5" s="1"/>
  <c r="P38" i="5"/>
  <c r="Q38" i="5" s="1"/>
  <c r="P36" i="5"/>
  <c r="Q36" i="5" s="1"/>
  <c r="P34" i="5"/>
  <c r="Q34" i="5" s="1"/>
  <c r="P32" i="5"/>
  <c r="Q32" i="5" s="1"/>
  <c r="P30" i="5"/>
  <c r="Q30" i="5" s="1"/>
  <c r="P28" i="5"/>
  <c r="Q28" i="5" s="1"/>
  <c r="P26" i="5"/>
  <c r="Q26" i="5" s="1"/>
  <c r="P24" i="5"/>
  <c r="Q24" i="5" s="1"/>
  <c r="P22" i="5"/>
  <c r="Q22" i="5" s="1"/>
  <c r="P20" i="5"/>
  <c r="Q20" i="5" s="1"/>
  <c r="P18" i="5"/>
  <c r="Q18" i="5" s="1"/>
  <c r="P16" i="5"/>
  <c r="Q16" i="5" s="1"/>
  <c r="P14" i="5"/>
  <c r="Q14" i="5" s="1"/>
  <c r="P89" i="5"/>
  <c r="Q89" i="5" s="1"/>
  <c r="P87" i="5"/>
  <c r="Q87" i="5" s="1"/>
  <c r="P85" i="5"/>
  <c r="Q85" i="5" s="1"/>
  <c r="P83" i="5"/>
  <c r="Q83" i="5" s="1"/>
  <c r="P81" i="5"/>
  <c r="Q81" i="5" s="1"/>
  <c r="P79" i="5"/>
  <c r="Q79" i="5" s="1"/>
  <c r="P77" i="5"/>
  <c r="Q77" i="5" s="1"/>
  <c r="P75" i="5"/>
  <c r="Q75" i="5" s="1"/>
  <c r="P73" i="5"/>
  <c r="Q73" i="5" s="1"/>
  <c r="P71" i="5"/>
  <c r="Q71" i="5" s="1"/>
  <c r="P69" i="5"/>
  <c r="Q69" i="5" s="1"/>
  <c r="P67" i="5"/>
  <c r="Q67" i="5" s="1"/>
  <c r="P65" i="5"/>
  <c r="Q65" i="5" s="1"/>
  <c r="P63" i="5"/>
  <c r="Q63" i="5" s="1"/>
  <c r="P61" i="5"/>
  <c r="Q61" i="5" s="1"/>
  <c r="P59" i="5"/>
  <c r="Q59" i="5" s="1"/>
  <c r="P57" i="5"/>
  <c r="Q57" i="5" s="1"/>
  <c r="P55" i="5"/>
  <c r="Q55" i="5" s="1"/>
  <c r="P53" i="5"/>
  <c r="Q53" i="5" s="1"/>
  <c r="P51" i="5"/>
  <c r="Q51" i="5" s="1"/>
  <c r="P49" i="5"/>
  <c r="Q49" i="5" s="1"/>
  <c r="P47" i="5"/>
  <c r="Q47" i="5" s="1"/>
  <c r="P45" i="5"/>
  <c r="Q45" i="5" s="1"/>
  <c r="P43" i="5"/>
  <c r="Q43" i="5" s="1"/>
  <c r="P41" i="5"/>
  <c r="Q41" i="5" s="1"/>
  <c r="P39" i="5"/>
  <c r="Q39" i="5" s="1"/>
  <c r="P37" i="5"/>
  <c r="Q37" i="5" s="1"/>
  <c r="P35" i="5"/>
  <c r="Q35" i="5" s="1"/>
  <c r="P33" i="5"/>
  <c r="Q33" i="5" s="1"/>
  <c r="P31" i="5"/>
  <c r="Q31" i="5" s="1"/>
  <c r="P29" i="5"/>
  <c r="Q29" i="5" s="1"/>
  <c r="P27" i="5"/>
  <c r="Q27" i="5" s="1"/>
  <c r="P25" i="5"/>
  <c r="Q25" i="5" s="1"/>
  <c r="P23" i="5"/>
  <c r="Q23" i="5" s="1"/>
  <c r="P21" i="5"/>
  <c r="Q21" i="5" s="1"/>
  <c r="P19" i="5"/>
  <c r="Q19" i="5" s="1"/>
  <c r="P17" i="5"/>
  <c r="Q17" i="5" s="1"/>
  <c r="P15" i="5"/>
  <c r="Q15" i="5" s="1"/>
  <c r="R21" i="12"/>
  <c r="R2673" i="12"/>
  <c r="S2673" i="12" s="1"/>
  <c r="R2669" i="12"/>
  <c r="S2669" i="12" s="1"/>
  <c r="R2665" i="12"/>
  <c r="S2665" i="12" s="1"/>
  <c r="R2661" i="12"/>
  <c r="S2661" i="12" s="1"/>
  <c r="R2657" i="12"/>
  <c r="S2657" i="12" s="1"/>
  <c r="R2653" i="12"/>
  <c r="S2653" i="12" s="1"/>
  <c r="R2649" i="12"/>
  <c r="S2649" i="12" s="1"/>
  <c r="R2645" i="12"/>
  <c r="S2645" i="12" s="1"/>
  <c r="R2641" i="12"/>
  <c r="S2641" i="12" s="1"/>
  <c r="R2637" i="12"/>
  <c r="S2637" i="12" s="1"/>
  <c r="R2633" i="12"/>
  <c r="S2633" i="12" s="1"/>
  <c r="R2629" i="12"/>
  <c r="S2629" i="12" s="1"/>
  <c r="R2625" i="12"/>
  <c r="S2625" i="12" s="1"/>
  <c r="R2621" i="12"/>
  <c r="S2621" i="12" s="1"/>
  <c r="R2617" i="12"/>
  <c r="S2617" i="12" s="1"/>
  <c r="R2613" i="12"/>
  <c r="S2613" i="12" s="1"/>
  <c r="R2609" i="12"/>
  <c r="S2609" i="12" s="1"/>
  <c r="R2605" i="12"/>
  <c r="S2605" i="12" s="1"/>
  <c r="R2601" i="12"/>
  <c r="S2601" i="12" s="1"/>
  <c r="R2597" i="12"/>
  <c r="S2597" i="12" s="1"/>
  <c r="R2593" i="12"/>
  <c r="S2593" i="12" s="1"/>
  <c r="R2526" i="12"/>
  <c r="S2526" i="12" s="1"/>
  <c r="R2522" i="12"/>
  <c r="S2522" i="12" s="1"/>
  <c r="R2518" i="12"/>
  <c r="S2518" i="12" s="1"/>
  <c r="R2514" i="12"/>
  <c r="S2514" i="12" s="1"/>
  <c r="R2510" i="12"/>
  <c r="S2510" i="12" s="1"/>
  <c r="R2506" i="12"/>
  <c r="S2506" i="12" s="1"/>
  <c r="R2502" i="12"/>
  <c r="S2502" i="12" s="1"/>
  <c r="R2498" i="12"/>
  <c r="S2498" i="12" s="1"/>
  <c r="R2494" i="12"/>
  <c r="S2494" i="12" s="1"/>
  <c r="R2490" i="12"/>
  <c r="S2490" i="12" s="1"/>
  <c r="R2486" i="12"/>
  <c r="S2486" i="12" s="1"/>
  <c r="R2482" i="12"/>
  <c r="S2482" i="12" s="1"/>
  <c r="R2478" i="12"/>
  <c r="S2478" i="12" s="1"/>
  <c r="R2474" i="12"/>
  <c r="S2474" i="12" s="1"/>
  <c r="R2470" i="12"/>
  <c r="S2470" i="12" s="1"/>
  <c r="R2447" i="12"/>
  <c r="S2447" i="12" s="1"/>
  <c r="R2443" i="12"/>
  <c r="S2443" i="12" s="1"/>
  <c r="R2439" i="12"/>
  <c r="S2439" i="12" s="1"/>
  <c r="R2435" i="12"/>
  <c r="S2435" i="12" s="1"/>
  <c r="R2431" i="12"/>
  <c r="S2431" i="12" s="1"/>
  <c r="R2427" i="12"/>
  <c r="S2427" i="12" s="1"/>
  <c r="R2423" i="12"/>
  <c r="S2423" i="12" s="1"/>
  <c r="R2419" i="12"/>
  <c r="S2419" i="12" s="1"/>
  <c r="R2415" i="12"/>
  <c r="S2415" i="12" s="1"/>
  <c r="R2411" i="12"/>
  <c r="S2411" i="12" s="1"/>
  <c r="R2276" i="12"/>
  <c r="S2276" i="12" s="1"/>
  <c r="R2272" i="12"/>
  <c r="S2272" i="12" s="1"/>
  <c r="R2268" i="12"/>
  <c r="S2268" i="12" s="1"/>
  <c r="R2264" i="12"/>
  <c r="S2264" i="12" s="1"/>
  <c r="R2260" i="12"/>
  <c r="S2260" i="12" s="1"/>
  <c r="R2256" i="12"/>
  <c r="S2256" i="12" s="1"/>
  <c r="R2252" i="12"/>
  <c r="S2252" i="12" s="1"/>
  <c r="R2248" i="12"/>
  <c r="S2248" i="12" s="1"/>
  <c r="R2244" i="12"/>
  <c r="S2244" i="12" s="1"/>
  <c r="R2240" i="12"/>
  <c r="S2240" i="12" s="1"/>
  <c r="R2236" i="12"/>
  <c r="S2236" i="12" s="1"/>
  <c r="R2232" i="12"/>
  <c r="S2232" i="12" s="1"/>
  <c r="R2228" i="12"/>
  <c r="S2228" i="12" s="1"/>
  <c r="R2149" i="12"/>
  <c r="S2149" i="12" s="1"/>
  <c r="R2145" i="12"/>
  <c r="S2145" i="12" s="1"/>
  <c r="R2141" i="12"/>
  <c r="S2141" i="12" s="1"/>
  <c r="R2137" i="12"/>
  <c r="S2137" i="12" s="1"/>
  <c r="R2133" i="12"/>
  <c r="S2133" i="12" s="1"/>
  <c r="R2129" i="12"/>
  <c r="S2129" i="12" s="1"/>
  <c r="R2125" i="12"/>
  <c r="S2125" i="12" s="1"/>
  <c r="R2121" i="12"/>
  <c r="S2121" i="12" s="1"/>
  <c r="R2117" i="12"/>
  <c r="S2117" i="12" s="1"/>
  <c r="R2113" i="12"/>
  <c r="S2113" i="12" s="1"/>
  <c r="R2109" i="12"/>
  <c r="S2109" i="12" s="1"/>
  <c r="R2105" i="12"/>
  <c r="S2105" i="12" s="1"/>
  <c r="R2101" i="12"/>
  <c r="S2101" i="12" s="1"/>
  <c r="R2097" i="12"/>
  <c r="S2097" i="12" s="1"/>
  <c r="R2093" i="12"/>
  <c r="S2093" i="12" s="1"/>
  <c r="R2089" i="12"/>
  <c r="S2089" i="12" s="1"/>
  <c r="R2085" i="12"/>
  <c r="S2085" i="12" s="1"/>
  <c r="R2081" i="12"/>
  <c r="S2081" i="12" s="1"/>
  <c r="R2077" i="12"/>
  <c r="S2077" i="12" s="1"/>
  <c r="R2073" i="12"/>
  <c r="S2073" i="12" s="1"/>
  <c r="R2069" i="12"/>
  <c r="S2069" i="12" s="1"/>
  <c r="R2065" i="12"/>
  <c r="S2065" i="12" s="1"/>
  <c r="R2061" i="12"/>
  <c r="S2061" i="12" s="1"/>
  <c r="R2057" i="12"/>
  <c r="S2057" i="12" s="1"/>
  <c r="R2053" i="12"/>
  <c r="S2053" i="12" s="1"/>
  <c r="R2589" i="12"/>
  <c r="S2589" i="12" s="1"/>
  <c r="R2585" i="12"/>
  <c r="S2585" i="12" s="1"/>
  <c r="R2581" i="12"/>
  <c r="S2581" i="12" s="1"/>
  <c r="R2577" i="12"/>
  <c r="S2577" i="12" s="1"/>
  <c r="R2573" i="12"/>
  <c r="S2573" i="12" s="1"/>
  <c r="R2569" i="12"/>
  <c r="S2569" i="12" s="1"/>
  <c r="R2565" i="12"/>
  <c r="S2565" i="12" s="1"/>
  <c r="R2561" i="12"/>
  <c r="S2561" i="12" s="1"/>
  <c r="R2557" i="12"/>
  <c r="S2557" i="12" s="1"/>
  <c r="R2553" i="12"/>
  <c r="S2553" i="12" s="1"/>
  <c r="R2549" i="12"/>
  <c r="S2549" i="12" s="1"/>
  <c r="R2545" i="12"/>
  <c r="S2545" i="12" s="1"/>
  <c r="R2541" i="12"/>
  <c r="S2541" i="12" s="1"/>
  <c r="R2537" i="12"/>
  <c r="S2537" i="12" s="1"/>
  <c r="R2533" i="12"/>
  <c r="S2533" i="12" s="1"/>
  <c r="R2529" i="12"/>
  <c r="S2529" i="12" s="1"/>
  <c r="R2466" i="12"/>
  <c r="S2466" i="12" s="1"/>
  <c r="R2462" i="12"/>
  <c r="S2462" i="12" s="1"/>
  <c r="R2458" i="12"/>
  <c r="S2458" i="12" s="1"/>
  <c r="R2454" i="12"/>
  <c r="S2454" i="12" s="1"/>
  <c r="R2450" i="12"/>
  <c r="S2450" i="12" s="1"/>
  <c r="R2407" i="12"/>
  <c r="S2407" i="12" s="1"/>
  <c r="R2403" i="12"/>
  <c r="S2403" i="12" s="1"/>
  <c r="R2399" i="12"/>
  <c r="S2399" i="12" s="1"/>
  <c r="R2395" i="12"/>
  <c r="S2395" i="12" s="1"/>
  <c r="R2391" i="12"/>
  <c r="S2391" i="12" s="1"/>
  <c r="R2387" i="12"/>
  <c r="S2387" i="12" s="1"/>
  <c r="R2383" i="12"/>
  <c r="S2383" i="12" s="1"/>
  <c r="R2379" i="12"/>
  <c r="S2379" i="12" s="1"/>
  <c r="R2375" i="12"/>
  <c r="S2375" i="12" s="1"/>
  <c r="R2371" i="12"/>
  <c r="S2371" i="12" s="1"/>
  <c r="R2367" i="12"/>
  <c r="S2367" i="12" s="1"/>
  <c r="R2363" i="12"/>
  <c r="S2363" i="12" s="1"/>
  <c r="R2359" i="12"/>
  <c r="S2359" i="12" s="1"/>
  <c r="R2355" i="12"/>
  <c r="S2355" i="12" s="1"/>
  <c r="R2351" i="12"/>
  <c r="S2351" i="12" s="1"/>
  <c r="R2347" i="12"/>
  <c r="S2347" i="12" s="1"/>
  <c r="R2343" i="12"/>
  <c r="S2343" i="12" s="1"/>
  <c r="R2339" i="12"/>
  <c r="S2339" i="12" s="1"/>
  <c r="R2335" i="12"/>
  <c r="S2335" i="12" s="1"/>
  <c r="R2331" i="12"/>
  <c r="S2331" i="12" s="1"/>
  <c r="R2327" i="12"/>
  <c r="S2327" i="12" s="1"/>
  <c r="R2323" i="12"/>
  <c r="S2323" i="12" s="1"/>
  <c r="R2319" i="12"/>
  <c r="S2319" i="12" s="1"/>
  <c r="R2315" i="12"/>
  <c r="S2315" i="12" s="1"/>
  <c r="R2311" i="12"/>
  <c r="S2311" i="12" s="1"/>
  <c r="R2307" i="12"/>
  <c r="S2307" i="12" s="1"/>
  <c r="R2303" i="12"/>
  <c r="S2303" i="12" s="1"/>
  <c r="R2299" i="12"/>
  <c r="S2299" i="12" s="1"/>
  <c r="R2295" i="12"/>
  <c r="S2295" i="12" s="1"/>
  <c r="R2291" i="12"/>
  <c r="S2291" i="12" s="1"/>
  <c r="R2287" i="12"/>
  <c r="S2287" i="12" s="1"/>
  <c r="R2283" i="12"/>
  <c r="S2283" i="12" s="1"/>
  <c r="R2279" i="12"/>
  <c r="S2279" i="12" s="1"/>
  <c r="R2224" i="12"/>
  <c r="S2224" i="12" s="1"/>
  <c r="R2220" i="12"/>
  <c r="S2220" i="12" s="1"/>
  <c r="R2216" i="12"/>
  <c r="S2216" i="12" s="1"/>
  <c r="R2212" i="12"/>
  <c r="S2212" i="12" s="1"/>
  <c r="R2208" i="12"/>
  <c r="S2208" i="12" s="1"/>
  <c r="R2204" i="12"/>
  <c r="S2204" i="12" s="1"/>
  <c r="R2200" i="12"/>
  <c r="S2200" i="12" s="1"/>
  <c r="R2196" i="12"/>
  <c r="S2196" i="12" s="1"/>
  <c r="R2192" i="12"/>
  <c r="S2192" i="12" s="1"/>
  <c r="R2188" i="12"/>
  <c r="S2188" i="12" s="1"/>
  <c r="R2184" i="12"/>
  <c r="S2184" i="12" s="1"/>
  <c r="R2180" i="12"/>
  <c r="S2180" i="12" s="1"/>
  <c r="R2176" i="12"/>
  <c r="S2176" i="12" s="1"/>
  <c r="R2172" i="12"/>
  <c r="S2172" i="12" s="1"/>
  <c r="R2168" i="12"/>
  <c r="S2168" i="12" s="1"/>
  <c r="R2164" i="12"/>
  <c r="S2164" i="12" s="1"/>
  <c r="R2160" i="12"/>
  <c r="S2160" i="12" s="1"/>
  <c r="R2156" i="12"/>
  <c r="S2156" i="12" s="1"/>
  <c r="R2152" i="12"/>
  <c r="S2152" i="12" s="1"/>
  <c r="R2672" i="12"/>
  <c r="S2672" i="12" s="1"/>
  <c r="R2668" i="12"/>
  <c r="S2668" i="12" s="1"/>
  <c r="R2664" i="12"/>
  <c r="S2664" i="12" s="1"/>
  <c r="R2660" i="12"/>
  <c r="S2660" i="12" s="1"/>
  <c r="R2656" i="12"/>
  <c r="S2656" i="12" s="1"/>
  <c r="R2652" i="12"/>
  <c r="S2652" i="12" s="1"/>
  <c r="R2648" i="12"/>
  <c r="S2648" i="12" s="1"/>
  <c r="R2644" i="12"/>
  <c r="S2644" i="12" s="1"/>
  <c r="R2640" i="12"/>
  <c r="S2640" i="12" s="1"/>
  <c r="R2636" i="12"/>
  <c r="S2636" i="12" s="1"/>
  <c r="R2632" i="12"/>
  <c r="S2632" i="12" s="1"/>
  <c r="R2628" i="12"/>
  <c r="S2628" i="12" s="1"/>
  <c r="R2624" i="12"/>
  <c r="S2624" i="12" s="1"/>
  <c r="R2620" i="12"/>
  <c r="S2620" i="12" s="1"/>
  <c r="R2616" i="12"/>
  <c r="S2616" i="12" s="1"/>
  <c r="R2612" i="12"/>
  <c r="S2612" i="12" s="1"/>
  <c r="R2608" i="12"/>
  <c r="S2608" i="12" s="1"/>
  <c r="R2604" i="12"/>
  <c r="S2604" i="12" s="1"/>
  <c r="R2600" i="12"/>
  <c r="S2600" i="12" s="1"/>
  <c r="R2596" i="12"/>
  <c r="S2596" i="12" s="1"/>
  <c r="R2592" i="12"/>
  <c r="S2592" i="12" s="1"/>
  <c r="R2525" i="12"/>
  <c r="S2525" i="12" s="1"/>
  <c r="R2521" i="12"/>
  <c r="S2521" i="12" s="1"/>
  <c r="R2517" i="12"/>
  <c r="S2517" i="12" s="1"/>
  <c r="R2513" i="12"/>
  <c r="S2513" i="12" s="1"/>
  <c r="R2509" i="12"/>
  <c r="S2509" i="12" s="1"/>
  <c r="R2505" i="12"/>
  <c r="S2505" i="12" s="1"/>
  <c r="R2501" i="12"/>
  <c r="S2501" i="12" s="1"/>
  <c r="R2497" i="12"/>
  <c r="S2497" i="12" s="1"/>
  <c r="R2493" i="12"/>
  <c r="S2493" i="12" s="1"/>
  <c r="R2489" i="12"/>
  <c r="S2489" i="12" s="1"/>
  <c r="R2485" i="12"/>
  <c r="S2485" i="12" s="1"/>
  <c r="R2481" i="12"/>
  <c r="S2481" i="12" s="1"/>
  <c r="R2477" i="12"/>
  <c r="S2477" i="12" s="1"/>
  <c r="R2473" i="12"/>
  <c r="S2473" i="12" s="1"/>
  <c r="R2469" i="12"/>
  <c r="S2469" i="12" s="1"/>
  <c r="R2446" i="12"/>
  <c r="S2446" i="12" s="1"/>
  <c r="R2442" i="12"/>
  <c r="S2442" i="12" s="1"/>
  <c r="R2438" i="12"/>
  <c r="S2438" i="12" s="1"/>
  <c r="R2434" i="12"/>
  <c r="S2434" i="12" s="1"/>
  <c r="R2430" i="12"/>
  <c r="S2430" i="12" s="1"/>
  <c r="R2426" i="12"/>
  <c r="S2426" i="12" s="1"/>
  <c r="R2422" i="12"/>
  <c r="S2422" i="12" s="1"/>
  <c r="R2418" i="12"/>
  <c r="S2418" i="12" s="1"/>
  <c r="R2414" i="12"/>
  <c r="S2414" i="12" s="1"/>
  <c r="R2410" i="12"/>
  <c r="S2410" i="12" s="1"/>
  <c r="R2275" i="12"/>
  <c r="S2275" i="12" s="1"/>
  <c r="R2271" i="12"/>
  <c r="S2271" i="12" s="1"/>
  <c r="R2267" i="12"/>
  <c r="S2267" i="12" s="1"/>
  <c r="R2263" i="12"/>
  <c r="S2263" i="12" s="1"/>
  <c r="R2259" i="12"/>
  <c r="S2259" i="12" s="1"/>
  <c r="R2255" i="12"/>
  <c r="S2255" i="12" s="1"/>
  <c r="R2251" i="12"/>
  <c r="S2251" i="12" s="1"/>
  <c r="R2247" i="12"/>
  <c r="S2247" i="12" s="1"/>
  <c r="R2243" i="12"/>
  <c r="S2243" i="12" s="1"/>
  <c r="R2239" i="12"/>
  <c r="S2239" i="12" s="1"/>
  <c r="R2235" i="12"/>
  <c r="S2235" i="12" s="1"/>
  <c r="R2231" i="12"/>
  <c r="S2231" i="12" s="1"/>
  <c r="R2227" i="12"/>
  <c r="S2227" i="12" s="1"/>
  <c r="R2148" i="12"/>
  <c r="S2148" i="12" s="1"/>
  <c r="R2144" i="12"/>
  <c r="S2144" i="12" s="1"/>
  <c r="R2140" i="12"/>
  <c r="S2140" i="12" s="1"/>
  <c r="R2136" i="12"/>
  <c r="S2136" i="12" s="1"/>
  <c r="R2132" i="12"/>
  <c r="S2132" i="12" s="1"/>
  <c r="R2128" i="12"/>
  <c r="S2128" i="12" s="1"/>
  <c r="R2124" i="12"/>
  <c r="S2124" i="12" s="1"/>
  <c r="R2120" i="12"/>
  <c r="S2120" i="12" s="1"/>
  <c r="R2116" i="12"/>
  <c r="S2116" i="12" s="1"/>
  <c r="R2112" i="12"/>
  <c r="S2112" i="12" s="1"/>
  <c r="R2108" i="12"/>
  <c r="S2108" i="12" s="1"/>
  <c r="R2104" i="12"/>
  <c r="S2104" i="12" s="1"/>
  <c r="R2100" i="12"/>
  <c r="S2100" i="12" s="1"/>
  <c r="R2096" i="12"/>
  <c r="S2096" i="12" s="1"/>
  <c r="R2092" i="12"/>
  <c r="S2092" i="12" s="1"/>
  <c r="R2088" i="12"/>
  <c r="S2088" i="12" s="1"/>
  <c r="R2084" i="12"/>
  <c r="S2084" i="12" s="1"/>
  <c r="R2080" i="12"/>
  <c r="S2080" i="12" s="1"/>
  <c r="R2076" i="12"/>
  <c r="S2076" i="12" s="1"/>
  <c r="R2072" i="12"/>
  <c r="S2072" i="12" s="1"/>
  <c r="R2068" i="12"/>
  <c r="S2068" i="12" s="1"/>
  <c r="R2064" i="12"/>
  <c r="S2064" i="12" s="1"/>
  <c r="R2060" i="12"/>
  <c r="S2060" i="12" s="1"/>
  <c r="R2056" i="12"/>
  <c r="S2056" i="12" s="1"/>
  <c r="R2052" i="12"/>
  <c r="S2052" i="12" s="1"/>
  <c r="R2588" i="12"/>
  <c r="S2588" i="12" s="1"/>
  <c r="R2584" i="12"/>
  <c r="S2584" i="12" s="1"/>
  <c r="R2580" i="12"/>
  <c r="S2580" i="12" s="1"/>
  <c r="R2576" i="12"/>
  <c r="S2576" i="12" s="1"/>
  <c r="R2572" i="12"/>
  <c r="S2572" i="12" s="1"/>
  <c r="R2568" i="12"/>
  <c r="S2568" i="12" s="1"/>
  <c r="R2564" i="12"/>
  <c r="S2564" i="12" s="1"/>
  <c r="R2560" i="12"/>
  <c r="S2560" i="12" s="1"/>
  <c r="R2556" i="12"/>
  <c r="S2556" i="12" s="1"/>
  <c r="R2552" i="12"/>
  <c r="S2552" i="12" s="1"/>
  <c r="R2548" i="12"/>
  <c r="S2548" i="12" s="1"/>
  <c r="R2544" i="12"/>
  <c r="S2544" i="12" s="1"/>
  <c r="R2540" i="12"/>
  <c r="S2540" i="12" s="1"/>
  <c r="R2536" i="12"/>
  <c r="S2536" i="12" s="1"/>
  <c r="R2532" i="12"/>
  <c r="S2532" i="12" s="1"/>
  <c r="R2528" i="12"/>
  <c r="S2528" i="12" s="1"/>
  <c r="R2465" i="12"/>
  <c r="S2465" i="12" s="1"/>
  <c r="R2461" i="12"/>
  <c r="S2461" i="12" s="1"/>
  <c r="R2457" i="12"/>
  <c r="S2457" i="12" s="1"/>
  <c r="R2453" i="12"/>
  <c r="S2453" i="12" s="1"/>
  <c r="R2449" i="12"/>
  <c r="S2449" i="12" s="1"/>
  <c r="R2406" i="12"/>
  <c r="S2406" i="12" s="1"/>
  <c r="R2402" i="12"/>
  <c r="S2402" i="12" s="1"/>
  <c r="R2398" i="12"/>
  <c r="S2398" i="12" s="1"/>
  <c r="R2394" i="12"/>
  <c r="S2394" i="12" s="1"/>
  <c r="R2390" i="12"/>
  <c r="S2390" i="12" s="1"/>
  <c r="R2386" i="12"/>
  <c r="S2386" i="12" s="1"/>
  <c r="R2382" i="12"/>
  <c r="S2382" i="12" s="1"/>
  <c r="R2378" i="12"/>
  <c r="S2378" i="12" s="1"/>
  <c r="R2374" i="12"/>
  <c r="S2374" i="12" s="1"/>
  <c r="R2370" i="12"/>
  <c r="S2370" i="12" s="1"/>
  <c r="R2366" i="12"/>
  <c r="S2366" i="12" s="1"/>
  <c r="R2362" i="12"/>
  <c r="S2362" i="12" s="1"/>
  <c r="R2358" i="12"/>
  <c r="S2358" i="12" s="1"/>
  <c r="R2354" i="12"/>
  <c r="S2354" i="12" s="1"/>
  <c r="R2350" i="12"/>
  <c r="S2350" i="12" s="1"/>
  <c r="R2346" i="12"/>
  <c r="S2346" i="12" s="1"/>
  <c r="R2342" i="12"/>
  <c r="S2342" i="12" s="1"/>
  <c r="R2338" i="12"/>
  <c r="S2338" i="12" s="1"/>
  <c r="R2334" i="12"/>
  <c r="S2334" i="12" s="1"/>
  <c r="R2330" i="12"/>
  <c r="S2330" i="12" s="1"/>
  <c r="R2326" i="12"/>
  <c r="S2326" i="12" s="1"/>
  <c r="R2322" i="12"/>
  <c r="S2322" i="12" s="1"/>
  <c r="R2318" i="12"/>
  <c r="S2318" i="12" s="1"/>
  <c r="R2314" i="12"/>
  <c r="S2314" i="12" s="1"/>
  <c r="R2310" i="12"/>
  <c r="S2310" i="12" s="1"/>
  <c r="R2306" i="12"/>
  <c r="S2306" i="12" s="1"/>
  <c r="R2302" i="12"/>
  <c r="S2302" i="12" s="1"/>
  <c r="R2298" i="12"/>
  <c r="S2298" i="12" s="1"/>
  <c r="R2294" i="12"/>
  <c r="S2294" i="12" s="1"/>
  <c r="R2290" i="12"/>
  <c r="S2290" i="12" s="1"/>
  <c r="R2286" i="12"/>
  <c r="S2286" i="12" s="1"/>
  <c r="R2282" i="12"/>
  <c r="S2282" i="12" s="1"/>
  <c r="R2223" i="12"/>
  <c r="S2223" i="12" s="1"/>
  <c r="R2219" i="12"/>
  <c r="S2219" i="12" s="1"/>
  <c r="R2215" i="12"/>
  <c r="S2215" i="12" s="1"/>
  <c r="R2211" i="12"/>
  <c r="S2211" i="12" s="1"/>
  <c r="R2207" i="12"/>
  <c r="S2207" i="12" s="1"/>
  <c r="R2203" i="12"/>
  <c r="S2203" i="12" s="1"/>
  <c r="R2199" i="12"/>
  <c r="S2199" i="12" s="1"/>
  <c r="R2195" i="12"/>
  <c r="S2195" i="12" s="1"/>
  <c r="R2191" i="12"/>
  <c r="S2191" i="12" s="1"/>
  <c r="R2187" i="12"/>
  <c r="S2187" i="12" s="1"/>
  <c r="R2183" i="12"/>
  <c r="S2183" i="12" s="1"/>
  <c r="R2179" i="12"/>
  <c r="S2179" i="12" s="1"/>
  <c r="R2175" i="12"/>
  <c r="S2175" i="12" s="1"/>
  <c r="R2171" i="12"/>
  <c r="S2171" i="12" s="1"/>
  <c r="R2167" i="12"/>
  <c r="S2167" i="12" s="1"/>
  <c r="R2163" i="12"/>
  <c r="S2163" i="12" s="1"/>
  <c r="R2159" i="12"/>
  <c r="S2159" i="12" s="1"/>
  <c r="R2155" i="12"/>
  <c r="S2155" i="12" s="1"/>
  <c r="R2151" i="12"/>
  <c r="S2151" i="12" s="1"/>
  <c r="R2671" i="12"/>
  <c r="S2671" i="12" s="1"/>
  <c r="R2667" i="12"/>
  <c r="S2667" i="12" s="1"/>
  <c r="R2663" i="12"/>
  <c r="S2663" i="12" s="1"/>
  <c r="R2659" i="12"/>
  <c r="S2659" i="12" s="1"/>
  <c r="R2655" i="12"/>
  <c r="S2655" i="12" s="1"/>
  <c r="R2651" i="12"/>
  <c r="S2651" i="12" s="1"/>
  <c r="R2647" i="12"/>
  <c r="S2647" i="12" s="1"/>
  <c r="R2643" i="12"/>
  <c r="S2643" i="12" s="1"/>
  <c r="R2639" i="12"/>
  <c r="S2639" i="12" s="1"/>
  <c r="R2635" i="12"/>
  <c r="S2635" i="12" s="1"/>
  <c r="R2631" i="12"/>
  <c r="S2631" i="12" s="1"/>
  <c r="R2627" i="12"/>
  <c r="S2627" i="12" s="1"/>
  <c r="R2623" i="12"/>
  <c r="S2623" i="12" s="1"/>
  <c r="R2619" i="12"/>
  <c r="S2619" i="12" s="1"/>
  <c r="R2615" i="12"/>
  <c r="S2615" i="12" s="1"/>
  <c r="R2611" i="12"/>
  <c r="S2611" i="12" s="1"/>
  <c r="R2607" i="12"/>
  <c r="S2607" i="12" s="1"/>
  <c r="R2603" i="12"/>
  <c r="S2603" i="12" s="1"/>
  <c r="R2599" i="12"/>
  <c r="S2599" i="12" s="1"/>
  <c r="R2595" i="12"/>
  <c r="S2595" i="12" s="1"/>
  <c r="R2591" i="12"/>
  <c r="S2591" i="12" s="1"/>
  <c r="R2524" i="12"/>
  <c r="S2524" i="12" s="1"/>
  <c r="R2520" i="12"/>
  <c r="S2520" i="12" s="1"/>
  <c r="R2516" i="12"/>
  <c r="S2516" i="12" s="1"/>
  <c r="R2512" i="12"/>
  <c r="S2512" i="12" s="1"/>
  <c r="R2508" i="12"/>
  <c r="S2508" i="12" s="1"/>
  <c r="R2504" i="12"/>
  <c r="S2504" i="12" s="1"/>
  <c r="R2500" i="12"/>
  <c r="S2500" i="12" s="1"/>
  <c r="R2496" i="12"/>
  <c r="S2496" i="12" s="1"/>
  <c r="R2492" i="12"/>
  <c r="S2492" i="12" s="1"/>
  <c r="R2488" i="12"/>
  <c r="S2488" i="12" s="1"/>
  <c r="R2484" i="12"/>
  <c r="S2484" i="12" s="1"/>
  <c r="R2480" i="12"/>
  <c r="S2480" i="12" s="1"/>
  <c r="R2476" i="12"/>
  <c r="S2476" i="12" s="1"/>
  <c r="R2472" i="12"/>
  <c r="S2472" i="12" s="1"/>
  <c r="R2445" i="12"/>
  <c r="S2445" i="12" s="1"/>
  <c r="R2441" i="12"/>
  <c r="S2441" i="12" s="1"/>
  <c r="R2437" i="12"/>
  <c r="S2437" i="12" s="1"/>
  <c r="R2433" i="12"/>
  <c r="S2433" i="12" s="1"/>
  <c r="R2429" i="12"/>
  <c r="S2429" i="12" s="1"/>
  <c r="R2425" i="12"/>
  <c r="S2425" i="12" s="1"/>
  <c r="R2421" i="12"/>
  <c r="S2421" i="12" s="1"/>
  <c r="R2417" i="12"/>
  <c r="S2417" i="12" s="1"/>
  <c r="R2413" i="12"/>
  <c r="S2413" i="12" s="1"/>
  <c r="R2409" i="12"/>
  <c r="S2409" i="12" s="1"/>
  <c r="R2278" i="12"/>
  <c r="S2278" i="12" s="1"/>
  <c r="R2274" i="12"/>
  <c r="S2274" i="12" s="1"/>
  <c r="R2270" i="12"/>
  <c r="S2270" i="12" s="1"/>
  <c r="R2266" i="12"/>
  <c r="S2266" i="12" s="1"/>
  <c r="R2262" i="12"/>
  <c r="S2262" i="12" s="1"/>
  <c r="R2258" i="12"/>
  <c r="S2258" i="12" s="1"/>
  <c r="R2254" i="12"/>
  <c r="S2254" i="12" s="1"/>
  <c r="R2250" i="12"/>
  <c r="S2250" i="12" s="1"/>
  <c r="R2246" i="12"/>
  <c r="S2246" i="12" s="1"/>
  <c r="R2242" i="12"/>
  <c r="S2242" i="12" s="1"/>
  <c r="R2238" i="12"/>
  <c r="S2238" i="12" s="1"/>
  <c r="R2234" i="12"/>
  <c r="S2234" i="12" s="1"/>
  <c r="R2230" i="12"/>
  <c r="S2230" i="12" s="1"/>
  <c r="R2226" i="12"/>
  <c r="S2226" i="12" s="1"/>
  <c r="R2147" i="12"/>
  <c r="S2147" i="12" s="1"/>
  <c r="R2143" i="12"/>
  <c r="S2143" i="12" s="1"/>
  <c r="R2139" i="12"/>
  <c r="S2139" i="12" s="1"/>
  <c r="R2135" i="12"/>
  <c r="S2135" i="12" s="1"/>
  <c r="R2131" i="12"/>
  <c r="S2131" i="12" s="1"/>
  <c r="R2127" i="12"/>
  <c r="S2127" i="12" s="1"/>
  <c r="R2123" i="12"/>
  <c r="S2123" i="12" s="1"/>
  <c r="R2119" i="12"/>
  <c r="S2119" i="12" s="1"/>
  <c r="R2115" i="12"/>
  <c r="S2115" i="12" s="1"/>
  <c r="R2111" i="12"/>
  <c r="S2111" i="12" s="1"/>
  <c r="R2107" i="12"/>
  <c r="S2107" i="12" s="1"/>
  <c r="R2103" i="12"/>
  <c r="S2103" i="12" s="1"/>
  <c r="R2099" i="12"/>
  <c r="S2099" i="12" s="1"/>
  <c r="R2095" i="12"/>
  <c r="S2095" i="12" s="1"/>
  <c r="R2091" i="12"/>
  <c r="S2091" i="12" s="1"/>
  <c r="R2087" i="12"/>
  <c r="S2087" i="12" s="1"/>
  <c r="R2083" i="12"/>
  <c r="S2083" i="12" s="1"/>
  <c r="R2079" i="12"/>
  <c r="S2079" i="12" s="1"/>
  <c r="R2075" i="12"/>
  <c r="S2075" i="12" s="1"/>
  <c r="R2071" i="12"/>
  <c r="S2071" i="12" s="1"/>
  <c r="R2067" i="12"/>
  <c r="S2067" i="12" s="1"/>
  <c r="R2063" i="12"/>
  <c r="S2063" i="12" s="1"/>
  <c r="R2059" i="12"/>
  <c r="S2059" i="12" s="1"/>
  <c r="R2055" i="12"/>
  <c r="S2055" i="12" s="1"/>
  <c r="R2051" i="12"/>
  <c r="S2051" i="12" s="1"/>
  <c r="R2587" i="12"/>
  <c r="S2587" i="12" s="1"/>
  <c r="R2583" i="12"/>
  <c r="S2583" i="12" s="1"/>
  <c r="R2579" i="12"/>
  <c r="S2579" i="12" s="1"/>
  <c r="R2575" i="12"/>
  <c r="S2575" i="12" s="1"/>
  <c r="R2571" i="12"/>
  <c r="S2571" i="12" s="1"/>
  <c r="R2567" i="12"/>
  <c r="S2567" i="12" s="1"/>
  <c r="R2563" i="12"/>
  <c r="S2563" i="12" s="1"/>
  <c r="R2559" i="12"/>
  <c r="S2559" i="12" s="1"/>
  <c r="R2555" i="12"/>
  <c r="S2555" i="12" s="1"/>
  <c r="R2551" i="12"/>
  <c r="S2551" i="12" s="1"/>
  <c r="R2547" i="12"/>
  <c r="S2547" i="12" s="1"/>
  <c r="R2543" i="12"/>
  <c r="S2543" i="12" s="1"/>
  <c r="R2539" i="12"/>
  <c r="S2539" i="12" s="1"/>
  <c r="R2535" i="12"/>
  <c r="S2535" i="12" s="1"/>
  <c r="R2531" i="12"/>
  <c r="S2531" i="12" s="1"/>
  <c r="R2468" i="12"/>
  <c r="S2468" i="12" s="1"/>
  <c r="R2464" i="12"/>
  <c r="S2464" i="12" s="1"/>
  <c r="R2460" i="12"/>
  <c r="S2460" i="12" s="1"/>
  <c r="R2456" i="12"/>
  <c r="S2456" i="12" s="1"/>
  <c r="R2452" i="12"/>
  <c r="S2452" i="12" s="1"/>
  <c r="R2448" i="12"/>
  <c r="S2448" i="12" s="1"/>
  <c r="R2405" i="12"/>
  <c r="S2405" i="12" s="1"/>
  <c r="R2401" i="12"/>
  <c r="S2401" i="12" s="1"/>
  <c r="R2397" i="12"/>
  <c r="S2397" i="12" s="1"/>
  <c r="R2393" i="12"/>
  <c r="S2393" i="12" s="1"/>
  <c r="R2389" i="12"/>
  <c r="S2389" i="12" s="1"/>
  <c r="R2385" i="12"/>
  <c r="S2385" i="12" s="1"/>
  <c r="R2381" i="12"/>
  <c r="S2381" i="12" s="1"/>
  <c r="R2377" i="12"/>
  <c r="S2377" i="12" s="1"/>
  <c r="R2373" i="12"/>
  <c r="S2373" i="12" s="1"/>
  <c r="R2369" i="12"/>
  <c r="S2369" i="12" s="1"/>
  <c r="R2365" i="12"/>
  <c r="S2365" i="12" s="1"/>
  <c r="R2361" i="12"/>
  <c r="S2361" i="12" s="1"/>
  <c r="R2357" i="12"/>
  <c r="S2357" i="12" s="1"/>
  <c r="R2353" i="12"/>
  <c r="S2353" i="12" s="1"/>
  <c r="R2349" i="12"/>
  <c r="S2349" i="12" s="1"/>
  <c r="R2345" i="12"/>
  <c r="S2345" i="12" s="1"/>
  <c r="R2341" i="12"/>
  <c r="S2341" i="12" s="1"/>
  <c r="R2337" i="12"/>
  <c r="S2337" i="12" s="1"/>
  <c r="R2333" i="12"/>
  <c r="S2333" i="12" s="1"/>
  <c r="R2329" i="12"/>
  <c r="S2329" i="12" s="1"/>
  <c r="R2325" i="12"/>
  <c r="S2325" i="12" s="1"/>
  <c r="R2321" i="12"/>
  <c r="S2321" i="12" s="1"/>
  <c r="R2317" i="12"/>
  <c r="S2317" i="12" s="1"/>
  <c r="R2313" i="12"/>
  <c r="S2313" i="12" s="1"/>
  <c r="R2309" i="12"/>
  <c r="S2309" i="12" s="1"/>
  <c r="R2305" i="12"/>
  <c r="S2305" i="12" s="1"/>
  <c r="R2301" i="12"/>
  <c r="S2301" i="12" s="1"/>
  <c r="R2297" i="12"/>
  <c r="S2297" i="12" s="1"/>
  <c r="R2293" i="12"/>
  <c r="S2293" i="12" s="1"/>
  <c r="R2289" i="12"/>
  <c r="S2289" i="12" s="1"/>
  <c r="R2285" i="12"/>
  <c r="S2285" i="12" s="1"/>
  <c r="R2281" i="12"/>
  <c r="S2281" i="12" s="1"/>
  <c r="R2222" i="12"/>
  <c r="S2222" i="12" s="1"/>
  <c r="R2218" i="12"/>
  <c r="S2218" i="12" s="1"/>
  <c r="R2214" i="12"/>
  <c r="S2214" i="12" s="1"/>
  <c r="R2210" i="12"/>
  <c r="S2210" i="12" s="1"/>
  <c r="R2206" i="12"/>
  <c r="S2206" i="12" s="1"/>
  <c r="R2202" i="12"/>
  <c r="S2202" i="12" s="1"/>
  <c r="R2198" i="12"/>
  <c r="S2198" i="12" s="1"/>
  <c r="R2194" i="12"/>
  <c r="S2194" i="12" s="1"/>
  <c r="R2190" i="12"/>
  <c r="S2190" i="12" s="1"/>
  <c r="R2186" i="12"/>
  <c r="S2186" i="12" s="1"/>
  <c r="R2182" i="12"/>
  <c r="S2182" i="12" s="1"/>
  <c r="R2178" i="12"/>
  <c r="S2178" i="12" s="1"/>
  <c r="R2174" i="12"/>
  <c r="S2174" i="12" s="1"/>
  <c r="R2170" i="12"/>
  <c r="S2170" i="12" s="1"/>
  <c r="R2166" i="12"/>
  <c r="S2166" i="12" s="1"/>
  <c r="R2162" i="12"/>
  <c r="S2162" i="12" s="1"/>
  <c r="R2158" i="12"/>
  <c r="S2158" i="12" s="1"/>
  <c r="R2154" i="12"/>
  <c r="S2154" i="12" s="1"/>
  <c r="R2150" i="12"/>
  <c r="S2150" i="12" s="1"/>
  <c r="R2670" i="12"/>
  <c r="S2670" i="12" s="1"/>
  <c r="R2666" i="12"/>
  <c r="S2666" i="12" s="1"/>
  <c r="R2662" i="12"/>
  <c r="S2662" i="12" s="1"/>
  <c r="R2658" i="12"/>
  <c r="S2658" i="12" s="1"/>
  <c r="R2654" i="12"/>
  <c r="S2654" i="12" s="1"/>
  <c r="R2650" i="12"/>
  <c r="S2650" i="12" s="1"/>
  <c r="R2646" i="12"/>
  <c r="S2646" i="12" s="1"/>
  <c r="R2642" i="12"/>
  <c r="S2642" i="12" s="1"/>
  <c r="R2638" i="12"/>
  <c r="S2638" i="12" s="1"/>
  <c r="R2634" i="12"/>
  <c r="S2634" i="12" s="1"/>
  <c r="R2630" i="12"/>
  <c r="S2630" i="12" s="1"/>
  <c r="R2626" i="12"/>
  <c r="S2626" i="12" s="1"/>
  <c r="R2622" i="12"/>
  <c r="S2622" i="12" s="1"/>
  <c r="R2618" i="12"/>
  <c r="S2618" i="12" s="1"/>
  <c r="R2614" i="12"/>
  <c r="S2614" i="12" s="1"/>
  <c r="R2610" i="12"/>
  <c r="S2610" i="12" s="1"/>
  <c r="R2606" i="12"/>
  <c r="S2606" i="12" s="1"/>
  <c r="R2602" i="12"/>
  <c r="S2602" i="12" s="1"/>
  <c r="R2598" i="12"/>
  <c r="S2598" i="12" s="1"/>
  <c r="R2594" i="12"/>
  <c r="S2594" i="12" s="1"/>
  <c r="R2590" i="12"/>
  <c r="S2590" i="12" s="1"/>
  <c r="R2527" i="12"/>
  <c r="S2527" i="12" s="1"/>
  <c r="R2523" i="12"/>
  <c r="S2523" i="12" s="1"/>
  <c r="R2519" i="12"/>
  <c r="S2519" i="12" s="1"/>
  <c r="R2515" i="12"/>
  <c r="S2515" i="12" s="1"/>
  <c r="R2511" i="12"/>
  <c r="S2511" i="12" s="1"/>
  <c r="R2507" i="12"/>
  <c r="S2507" i="12" s="1"/>
  <c r="R2503" i="12"/>
  <c r="S2503" i="12" s="1"/>
  <c r="R2499" i="12"/>
  <c r="S2499" i="12" s="1"/>
  <c r="R2495" i="12"/>
  <c r="S2495" i="12" s="1"/>
  <c r="R2491" i="12"/>
  <c r="S2491" i="12" s="1"/>
  <c r="R2487" i="12"/>
  <c r="S2487" i="12" s="1"/>
  <c r="R2483" i="12"/>
  <c r="S2483" i="12" s="1"/>
  <c r="R2479" i="12"/>
  <c r="S2479" i="12" s="1"/>
  <c r="R2475" i="12"/>
  <c r="S2475" i="12" s="1"/>
  <c r="R2471" i="12"/>
  <c r="S2471" i="12" s="1"/>
  <c r="R2444" i="12"/>
  <c r="S2444" i="12" s="1"/>
  <c r="R2440" i="12"/>
  <c r="S2440" i="12" s="1"/>
  <c r="R2436" i="12"/>
  <c r="S2436" i="12" s="1"/>
  <c r="R2432" i="12"/>
  <c r="S2432" i="12" s="1"/>
  <c r="R2428" i="12"/>
  <c r="S2428" i="12" s="1"/>
  <c r="R2424" i="12"/>
  <c r="S2424" i="12" s="1"/>
  <c r="R2420" i="12"/>
  <c r="S2420" i="12" s="1"/>
  <c r="R2416" i="12"/>
  <c r="S2416" i="12" s="1"/>
  <c r="R2412" i="12"/>
  <c r="S2412" i="12" s="1"/>
  <c r="R2277" i="12"/>
  <c r="S2277" i="12" s="1"/>
  <c r="R2273" i="12"/>
  <c r="S2273" i="12" s="1"/>
  <c r="R2269" i="12"/>
  <c r="S2269" i="12" s="1"/>
  <c r="R2265" i="12"/>
  <c r="S2265" i="12" s="1"/>
  <c r="R2261" i="12"/>
  <c r="S2261" i="12" s="1"/>
  <c r="R2257" i="12"/>
  <c r="S2257" i="12" s="1"/>
  <c r="R2253" i="12"/>
  <c r="S2253" i="12" s="1"/>
  <c r="R2249" i="12"/>
  <c r="S2249" i="12" s="1"/>
  <c r="R2245" i="12"/>
  <c r="S2245" i="12" s="1"/>
  <c r="R2241" i="12"/>
  <c r="S2241" i="12" s="1"/>
  <c r="R2237" i="12"/>
  <c r="S2237" i="12" s="1"/>
  <c r="R2233" i="12"/>
  <c r="S2233" i="12" s="1"/>
  <c r="R2229" i="12"/>
  <c r="S2229" i="12" s="1"/>
  <c r="R2146" i="12"/>
  <c r="S2146" i="12" s="1"/>
  <c r="R2142" i="12"/>
  <c r="S2142" i="12" s="1"/>
  <c r="R2138" i="12"/>
  <c r="S2138" i="12" s="1"/>
  <c r="R2134" i="12"/>
  <c r="S2134" i="12" s="1"/>
  <c r="R2130" i="12"/>
  <c r="S2130" i="12" s="1"/>
  <c r="R2126" i="12"/>
  <c r="S2126" i="12" s="1"/>
  <c r="R2122" i="12"/>
  <c r="S2122" i="12" s="1"/>
  <c r="R2118" i="12"/>
  <c r="S2118" i="12" s="1"/>
  <c r="R2114" i="12"/>
  <c r="S2114" i="12" s="1"/>
  <c r="R2110" i="12"/>
  <c r="S2110" i="12" s="1"/>
  <c r="R2106" i="12"/>
  <c r="S2106" i="12" s="1"/>
  <c r="R2102" i="12"/>
  <c r="S2102" i="12" s="1"/>
  <c r="R2098" i="12"/>
  <c r="S2098" i="12" s="1"/>
  <c r="R2094" i="12"/>
  <c r="S2094" i="12" s="1"/>
  <c r="R2090" i="12"/>
  <c r="S2090" i="12" s="1"/>
  <c r="R2086" i="12"/>
  <c r="S2086" i="12" s="1"/>
  <c r="R2082" i="12"/>
  <c r="S2082" i="12" s="1"/>
  <c r="R2078" i="12"/>
  <c r="S2078" i="12" s="1"/>
  <c r="R2074" i="12"/>
  <c r="S2074" i="12" s="1"/>
  <c r="R2070" i="12"/>
  <c r="S2070" i="12" s="1"/>
  <c r="R2066" i="12"/>
  <c r="S2066" i="12" s="1"/>
  <c r="R2062" i="12"/>
  <c r="S2062" i="12" s="1"/>
  <c r="R2058" i="12"/>
  <c r="S2058" i="12" s="1"/>
  <c r="R2054" i="12"/>
  <c r="S2054" i="12" s="1"/>
  <c r="R2050" i="12"/>
  <c r="S2050" i="12" s="1"/>
  <c r="R2586" i="12"/>
  <c r="S2586" i="12" s="1"/>
  <c r="R2582" i="12"/>
  <c r="S2582" i="12" s="1"/>
  <c r="R2578" i="12"/>
  <c r="S2578" i="12" s="1"/>
  <c r="R2574" i="12"/>
  <c r="S2574" i="12" s="1"/>
  <c r="R2570" i="12"/>
  <c r="S2570" i="12" s="1"/>
  <c r="R2566" i="12"/>
  <c r="S2566" i="12" s="1"/>
  <c r="R2562" i="12"/>
  <c r="S2562" i="12" s="1"/>
  <c r="R2558" i="12"/>
  <c r="S2558" i="12" s="1"/>
  <c r="R2554" i="12"/>
  <c r="S2554" i="12" s="1"/>
  <c r="R2550" i="12"/>
  <c r="S2550" i="12" s="1"/>
  <c r="R2546" i="12"/>
  <c r="S2546" i="12" s="1"/>
  <c r="R2542" i="12"/>
  <c r="S2542" i="12" s="1"/>
  <c r="R2538" i="12"/>
  <c r="S2538" i="12" s="1"/>
  <c r="R2534" i="12"/>
  <c r="S2534" i="12" s="1"/>
  <c r="R2530" i="12"/>
  <c r="S2530" i="12" s="1"/>
  <c r="R2467" i="12"/>
  <c r="S2467" i="12" s="1"/>
  <c r="R2463" i="12"/>
  <c r="S2463" i="12" s="1"/>
  <c r="R2459" i="12"/>
  <c r="S2459" i="12" s="1"/>
  <c r="R2455" i="12"/>
  <c r="S2455" i="12" s="1"/>
  <c r="R2451" i="12"/>
  <c r="S2451" i="12" s="1"/>
  <c r="R2408" i="12"/>
  <c r="S2408" i="12" s="1"/>
  <c r="R2404" i="12"/>
  <c r="S2404" i="12" s="1"/>
  <c r="R2400" i="12"/>
  <c r="S2400" i="12" s="1"/>
  <c r="R2396" i="12"/>
  <c r="S2396" i="12" s="1"/>
  <c r="R2392" i="12"/>
  <c r="S2392" i="12" s="1"/>
  <c r="R2388" i="12"/>
  <c r="S2388" i="12" s="1"/>
  <c r="R2384" i="12"/>
  <c r="S2384" i="12" s="1"/>
  <c r="R2380" i="12"/>
  <c r="S2380" i="12" s="1"/>
  <c r="R2376" i="12"/>
  <c r="S2376" i="12" s="1"/>
  <c r="R2372" i="12"/>
  <c r="S2372" i="12" s="1"/>
  <c r="R2368" i="12"/>
  <c r="S2368" i="12" s="1"/>
  <c r="R2364" i="12"/>
  <c r="S2364" i="12" s="1"/>
  <c r="R2360" i="12"/>
  <c r="S2360" i="12" s="1"/>
  <c r="R2356" i="12"/>
  <c r="S2356" i="12" s="1"/>
  <c r="R2352" i="12"/>
  <c r="S2352" i="12" s="1"/>
  <c r="R2348" i="12"/>
  <c r="S2348" i="12" s="1"/>
  <c r="R2344" i="12"/>
  <c r="S2344" i="12" s="1"/>
  <c r="R2340" i="12"/>
  <c r="S2340" i="12" s="1"/>
  <c r="R2336" i="12"/>
  <c r="S2336" i="12" s="1"/>
  <c r="R2332" i="12"/>
  <c r="S2332" i="12" s="1"/>
  <c r="R2328" i="12"/>
  <c r="S2328" i="12" s="1"/>
  <c r="R2324" i="12"/>
  <c r="S2324" i="12" s="1"/>
  <c r="R2320" i="12"/>
  <c r="S2320" i="12" s="1"/>
  <c r="R2316" i="12"/>
  <c r="S2316" i="12" s="1"/>
  <c r="R2312" i="12"/>
  <c r="S2312" i="12" s="1"/>
  <c r="R2308" i="12"/>
  <c r="S2308" i="12" s="1"/>
  <c r="R2304" i="12"/>
  <c r="S2304" i="12" s="1"/>
  <c r="R2300" i="12"/>
  <c r="S2300" i="12" s="1"/>
  <c r="R2296" i="12"/>
  <c r="S2296" i="12" s="1"/>
  <c r="R2292" i="12"/>
  <c r="S2292" i="12" s="1"/>
  <c r="R2288" i="12"/>
  <c r="S2288" i="12" s="1"/>
  <c r="R2284" i="12"/>
  <c r="S2284" i="12" s="1"/>
  <c r="R2280" i="12"/>
  <c r="S2280" i="12" s="1"/>
  <c r="R2225" i="12"/>
  <c r="S2225" i="12" s="1"/>
  <c r="R2221" i="12"/>
  <c r="S2221" i="12" s="1"/>
  <c r="R2217" i="12"/>
  <c r="S2217" i="12" s="1"/>
  <c r="R2213" i="12"/>
  <c r="S2213" i="12" s="1"/>
  <c r="R2209" i="12"/>
  <c r="S2209" i="12" s="1"/>
  <c r="R2205" i="12"/>
  <c r="S2205" i="12" s="1"/>
  <c r="R2201" i="12"/>
  <c r="S2201" i="12" s="1"/>
  <c r="R2197" i="12"/>
  <c r="S2197" i="12" s="1"/>
  <c r="R2193" i="12"/>
  <c r="S2193" i="12" s="1"/>
  <c r="R2189" i="12"/>
  <c r="S2189" i="12" s="1"/>
  <c r="R2185" i="12"/>
  <c r="S2185" i="12" s="1"/>
  <c r="R2181" i="12"/>
  <c r="S2181" i="12" s="1"/>
  <c r="R2177" i="12"/>
  <c r="S2177" i="12" s="1"/>
  <c r="R2173" i="12"/>
  <c r="S2173" i="12" s="1"/>
  <c r="R2169" i="12"/>
  <c r="S2169" i="12" s="1"/>
  <c r="R2165" i="12"/>
  <c r="S2165" i="12" s="1"/>
  <c r="R2161" i="12"/>
  <c r="S2161" i="12" s="1"/>
  <c r="R2157" i="12"/>
  <c r="S2157" i="12" s="1"/>
  <c r="R2153" i="12"/>
  <c r="S2153" i="12" s="1"/>
  <c r="R2049" i="12"/>
  <c r="S2049" i="12" s="1"/>
  <c r="R2045" i="12"/>
  <c r="S2045" i="12" s="1"/>
  <c r="R2041" i="12"/>
  <c r="S2041" i="12" s="1"/>
  <c r="R2037" i="12"/>
  <c r="S2037" i="12" s="1"/>
  <c r="R1886" i="12"/>
  <c r="S1886" i="12" s="1"/>
  <c r="R1882" i="12"/>
  <c r="S1882" i="12" s="1"/>
  <c r="R1878" i="12"/>
  <c r="S1878" i="12" s="1"/>
  <c r="R1874" i="12"/>
  <c r="S1874" i="12" s="1"/>
  <c r="R1870" i="12"/>
  <c r="S1870" i="12" s="1"/>
  <c r="R1866" i="12"/>
  <c r="S1866" i="12" s="1"/>
  <c r="R1862" i="12"/>
  <c r="S1862" i="12" s="1"/>
  <c r="R1858" i="12"/>
  <c r="S1858" i="12" s="1"/>
  <c r="R1854" i="12"/>
  <c r="S1854" i="12" s="1"/>
  <c r="R1850" i="12"/>
  <c r="S1850" i="12" s="1"/>
  <c r="R1846" i="12"/>
  <c r="S1846" i="12" s="1"/>
  <c r="R1842" i="12"/>
  <c r="S1842" i="12" s="1"/>
  <c r="R1838" i="12"/>
  <c r="S1838" i="12" s="1"/>
  <c r="R1834" i="12"/>
  <c r="S1834" i="12" s="1"/>
  <c r="R1830" i="12"/>
  <c r="S1830" i="12" s="1"/>
  <c r="R1826" i="12"/>
  <c r="S1826" i="12" s="1"/>
  <c r="R1822" i="12"/>
  <c r="S1822" i="12" s="1"/>
  <c r="R1818" i="12"/>
  <c r="S1818" i="12" s="1"/>
  <c r="R1814" i="12"/>
  <c r="S1814" i="12" s="1"/>
  <c r="R1810" i="12"/>
  <c r="S1810" i="12" s="1"/>
  <c r="R1806" i="12"/>
  <c r="S1806" i="12" s="1"/>
  <c r="R1802" i="12"/>
  <c r="S1802" i="12" s="1"/>
  <c r="R1798" i="12"/>
  <c r="S1798" i="12" s="1"/>
  <c r="R1794" i="12"/>
  <c r="S1794" i="12" s="1"/>
  <c r="R1790" i="12"/>
  <c r="S1790" i="12" s="1"/>
  <c r="R1786" i="12"/>
  <c r="S1786" i="12" s="1"/>
  <c r="R1782" i="12"/>
  <c r="S1782" i="12" s="1"/>
  <c r="R1778" i="12"/>
  <c r="S1778" i="12" s="1"/>
  <c r="R1774" i="12"/>
  <c r="S1774" i="12" s="1"/>
  <c r="R1770" i="12"/>
  <c r="S1770" i="12" s="1"/>
  <c r="R1766" i="12"/>
  <c r="S1766" i="12" s="1"/>
  <c r="R1762" i="12"/>
  <c r="S1762" i="12" s="1"/>
  <c r="R1758" i="12"/>
  <c r="S1758" i="12" s="1"/>
  <c r="R1754" i="12"/>
  <c r="S1754" i="12" s="1"/>
  <c r="R1750" i="12"/>
  <c r="S1750" i="12" s="1"/>
  <c r="R1746" i="12"/>
  <c r="S1746" i="12" s="1"/>
  <c r="R1742" i="12"/>
  <c r="S1742" i="12" s="1"/>
  <c r="R1738" i="12"/>
  <c r="S1738" i="12" s="1"/>
  <c r="R1734" i="12"/>
  <c r="S1734" i="12" s="1"/>
  <c r="R1730" i="12"/>
  <c r="S1730" i="12" s="1"/>
  <c r="R1726" i="12"/>
  <c r="S1726" i="12" s="1"/>
  <c r="R1722" i="12"/>
  <c r="S1722" i="12" s="1"/>
  <c r="R1718" i="12"/>
  <c r="S1718" i="12" s="1"/>
  <c r="R1714" i="12"/>
  <c r="S1714" i="12" s="1"/>
  <c r="R1710" i="12"/>
  <c r="S1710" i="12" s="1"/>
  <c r="R1655" i="12"/>
  <c r="S1655" i="12" s="1"/>
  <c r="R1651" i="12"/>
  <c r="S1651" i="12" s="1"/>
  <c r="R1647" i="12"/>
  <c r="S1647" i="12" s="1"/>
  <c r="R1643" i="12"/>
  <c r="S1643" i="12" s="1"/>
  <c r="R1639" i="12"/>
  <c r="S1639" i="12" s="1"/>
  <c r="R1635" i="12"/>
  <c r="S1635" i="12" s="1"/>
  <c r="R1631" i="12"/>
  <c r="S1631" i="12" s="1"/>
  <c r="R1627" i="12"/>
  <c r="S1627" i="12" s="1"/>
  <c r="R1623" i="12"/>
  <c r="S1623" i="12" s="1"/>
  <c r="R1619" i="12"/>
  <c r="S1619" i="12" s="1"/>
  <c r="R1615" i="12"/>
  <c r="S1615" i="12" s="1"/>
  <c r="R1611" i="12"/>
  <c r="S1611" i="12" s="1"/>
  <c r="R1607" i="12"/>
  <c r="S1607" i="12" s="1"/>
  <c r="R1603" i="12"/>
  <c r="S1603" i="12" s="1"/>
  <c r="R1599" i="12"/>
  <c r="S1599" i="12" s="1"/>
  <c r="R1595" i="12"/>
  <c r="S1595" i="12" s="1"/>
  <c r="R1591" i="12"/>
  <c r="S1591" i="12" s="1"/>
  <c r="R1587" i="12"/>
  <c r="S1587" i="12" s="1"/>
  <c r="R1583" i="12"/>
  <c r="S1583" i="12" s="1"/>
  <c r="R1579" i="12"/>
  <c r="S1579" i="12" s="1"/>
  <c r="R1575" i="12"/>
  <c r="S1575" i="12" s="1"/>
  <c r="R1571" i="12"/>
  <c r="S1571" i="12" s="1"/>
  <c r="R1567" i="12"/>
  <c r="S1567" i="12" s="1"/>
  <c r="R1563" i="12"/>
  <c r="S1563" i="12" s="1"/>
  <c r="R1559" i="12"/>
  <c r="S1559" i="12" s="1"/>
  <c r="R1555" i="12"/>
  <c r="S1555" i="12" s="1"/>
  <c r="R1551" i="12"/>
  <c r="S1551" i="12" s="1"/>
  <c r="R1547" i="12"/>
  <c r="S1547" i="12" s="1"/>
  <c r="R1543" i="12"/>
  <c r="S1543" i="12" s="1"/>
  <c r="R1444" i="12"/>
  <c r="S1444" i="12" s="1"/>
  <c r="R1440" i="12"/>
  <c r="S1440" i="12" s="1"/>
  <c r="R1436" i="12"/>
  <c r="S1436" i="12" s="1"/>
  <c r="R1432" i="12"/>
  <c r="S1432" i="12" s="1"/>
  <c r="R1428" i="12"/>
  <c r="S1428" i="12" s="1"/>
  <c r="R1424" i="12"/>
  <c r="S1424" i="12" s="1"/>
  <c r="R1420" i="12"/>
  <c r="S1420" i="12" s="1"/>
  <c r="R1416" i="12"/>
  <c r="S1416" i="12" s="1"/>
  <c r="R2033" i="12"/>
  <c r="S2033" i="12" s="1"/>
  <c r="R2029" i="12"/>
  <c r="S2029" i="12" s="1"/>
  <c r="R2025" i="12"/>
  <c r="S2025" i="12" s="1"/>
  <c r="R2021" i="12"/>
  <c r="S2021" i="12" s="1"/>
  <c r="R2017" i="12"/>
  <c r="S2017" i="12" s="1"/>
  <c r="R2013" i="12"/>
  <c r="S2013" i="12" s="1"/>
  <c r="R2009" i="12"/>
  <c r="S2009" i="12" s="1"/>
  <c r="R2005" i="12"/>
  <c r="S2005" i="12" s="1"/>
  <c r="R2001" i="12"/>
  <c r="S2001" i="12" s="1"/>
  <c r="R1997" i="12"/>
  <c r="S1997" i="12" s="1"/>
  <c r="R1993" i="12"/>
  <c r="S1993" i="12" s="1"/>
  <c r="R1989" i="12"/>
  <c r="S1989" i="12" s="1"/>
  <c r="R1985" i="12"/>
  <c r="S1985" i="12" s="1"/>
  <c r="R1981" i="12"/>
  <c r="S1981" i="12" s="1"/>
  <c r="R1977" i="12"/>
  <c r="S1977" i="12" s="1"/>
  <c r="R1973" i="12"/>
  <c r="S1973" i="12" s="1"/>
  <c r="R1969" i="12"/>
  <c r="S1969" i="12" s="1"/>
  <c r="R1965" i="12"/>
  <c r="S1965" i="12" s="1"/>
  <c r="R1961" i="12"/>
  <c r="S1961" i="12" s="1"/>
  <c r="R1957" i="12"/>
  <c r="S1957" i="12" s="1"/>
  <c r="R1953" i="12"/>
  <c r="S1953" i="12" s="1"/>
  <c r="R1949" i="12"/>
  <c r="S1949" i="12" s="1"/>
  <c r="R1945" i="12"/>
  <c r="S1945" i="12" s="1"/>
  <c r="R1941" i="12"/>
  <c r="S1941" i="12" s="1"/>
  <c r="R1937" i="12"/>
  <c r="S1937" i="12" s="1"/>
  <c r="R1933" i="12"/>
  <c r="S1933" i="12" s="1"/>
  <c r="R1929" i="12"/>
  <c r="S1929" i="12" s="1"/>
  <c r="R1925" i="12"/>
  <c r="S1925" i="12" s="1"/>
  <c r="R1921" i="12"/>
  <c r="S1921" i="12" s="1"/>
  <c r="R1917" i="12"/>
  <c r="S1917" i="12" s="1"/>
  <c r="R1913" i="12"/>
  <c r="S1913" i="12" s="1"/>
  <c r="R1909" i="12"/>
  <c r="S1909" i="12" s="1"/>
  <c r="R1905" i="12"/>
  <c r="S1905" i="12" s="1"/>
  <c r="R1901" i="12"/>
  <c r="S1901" i="12" s="1"/>
  <c r="R1897" i="12"/>
  <c r="S1897" i="12" s="1"/>
  <c r="R1893" i="12"/>
  <c r="S1893" i="12" s="1"/>
  <c r="R1889" i="12"/>
  <c r="S1889" i="12" s="1"/>
  <c r="R1706" i="12"/>
  <c r="S1706" i="12" s="1"/>
  <c r="R1702" i="12"/>
  <c r="S1702" i="12" s="1"/>
  <c r="R1698" i="12"/>
  <c r="S1698" i="12" s="1"/>
  <c r="R1694" i="12"/>
  <c r="S1694" i="12" s="1"/>
  <c r="R1690" i="12"/>
  <c r="S1690" i="12" s="1"/>
  <c r="R1686" i="12"/>
  <c r="S1686" i="12" s="1"/>
  <c r="R1682" i="12"/>
  <c r="S1682" i="12" s="1"/>
  <c r="R1678" i="12"/>
  <c r="S1678" i="12" s="1"/>
  <c r="R1674" i="12"/>
  <c r="S1674" i="12" s="1"/>
  <c r="R1670" i="12"/>
  <c r="S1670" i="12" s="1"/>
  <c r="R1666" i="12"/>
  <c r="S1666" i="12" s="1"/>
  <c r="R1662" i="12"/>
  <c r="S1662" i="12" s="1"/>
  <c r="R1658" i="12"/>
  <c r="S1658" i="12" s="1"/>
  <c r="R1539" i="12"/>
  <c r="S1539" i="12" s="1"/>
  <c r="R1535" i="12"/>
  <c r="S1535" i="12" s="1"/>
  <c r="R1531" i="12"/>
  <c r="S1531" i="12" s="1"/>
  <c r="R1527" i="12"/>
  <c r="S1527" i="12" s="1"/>
  <c r="R1523" i="12"/>
  <c r="S1523" i="12" s="1"/>
  <c r="R1519" i="12"/>
  <c r="S1519" i="12" s="1"/>
  <c r="R1515" i="12"/>
  <c r="S1515" i="12" s="1"/>
  <c r="R1511" i="12"/>
  <c r="S1511" i="12" s="1"/>
  <c r="R1507" i="12"/>
  <c r="S1507" i="12" s="1"/>
  <c r="R1503" i="12"/>
  <c r="S1503" i="12" s="1"/>
  <c r="R1499" i="12"/>
  <c r="S1499" i="12" s="1"/>
  <c r="R1495" i="12"/>
  <c r="S1495" i="12" s="1"/>
  <c r="R1491" i="12"/>
  <c r="S1491" i="12" s="1"/>
  <c r="R1487" i="12"/>
  <c r="S1487" i="12" s="1"/>
  <c r="R1483" i="12"/>
  <c r="S1483" i="12" s="1"/>
  <c r="R1479" i="12"/>
  <c r="S1479" i="12" s="1"/>
  <c r="R1475" i="12"/>
  <c r="S1475" i="12" s="1"/>
  <c r="R1471" i="12"/>
  <c r="S1471" i="12" s="1"/>
  <c r="R1467" i="12"/>
  <c r="S1467" i="12" s="1"/>
  <c r="R1463" i="12"/>
  <c r="S1463" i="12" s="1"/>
  <c r="R1459" i="12"/>
  <c r="S1459" i="12" s="1"/>
  <c r="R1455" i="12"/>
  <c r="S1455" i="12" s="1"/>
  <c r="R1451" i="12"/>
  <c r="S1451" i="12" s="1"/>
  <c r="R1447" i="12"/>
  <c r="S1447" i="12" s="1"/>
  <c r="R2048" i="12"/>
  <c r="S2048" i="12" s="1"/>
  <c r="R2044" i="12"/>
  <c r="S2044" i="12" s="1"/>
  <c r="R2040" i="12"/>
  <c r="S2040" i="12" s="1"/>
  <c r="R1885" i="12"/>
  <c r="S1885" i="12" s="1"/>
  <c r="R1881" i="12"/>
  <c r="S1881" i="12" s="1"/>
  <c r="R1877" i="12"/>
  <c r="S1877" i="12" s="1"/>
  <c r="R1873" i="12"/>
  <c r="S1873" i="12" s="1"/>
  <c r="R1869" i="12"/>
  <c r="S1869" i="12" s="1"/>
  <c r="R1865" i="12"/>
  <c r="S1865" i="12" s="1"/>
  <c r="R1861" i="12"/>
  <c r="S1861" i="12" s="1"/>
  <c r="R1857" i="12"/>
  <c r="S1857" i="12" s="1"/>
  <c r="R1853" i="12"/>
  <c r="S1853" i="12" s="1"/>
  <c r="R1849" i="12"/>
  <c r="S1849" i="12" s="1"/>
  <c r="R1845" i="12"/>
  <c r="S1845" i="12" s="1"/>
  <c r="R1841" i="12"/>
  <c r="S1841" i="12" s="1"/>
  <c r="R1837" i="12"/>
  <c r="S1837" i="12" s="1"/>
  <c r="R1833" i="12"/>
  <c r="S1833" i="12" s="1"/>
  <c r="R1829" i="12"/>
  <c r="S1829" i="12" s="1"/>
  <c r="R1825" i="12"/>
  <c r="S1825" i="12" s="1"/>
  <c r="R1821" i="12"/>
  <c r="S1821" i="12" s="1"/>
  <c r="R1817" i="12"/>
  <c r="S1817" i="12" s="1"/>
  <c r="R1813" i="12"/>
  <c r="S1813" i="12" s="1"/>
  <c r="R1809" i="12"/>
  <c r="S1809" i="12" s="1"/>
  <c r="R1805" i="12"/>
  <c r="S1805" i="12" s="1"/>
  <c r="R1801" i="12"/>
  <c r="S1801" i="12" s="1"/>
  <c r="R1797" i="12"/>
  <c r="S1797" i="12" s="1"/>
  <c r="R1793" i="12"/>
  <c r="S1793" i="12" s="1"/>
  <c r="R1789" i="12"/>
  <c r="S1789" i="12" s="1"/>
  <c r="R1785" i="12"/>
  <c r="S1785" i="12" s="1"/>
  <c r="R1781" i="12"/>
  <c r="S1781" i="12" s="1"/>
  <c r="R1777" i="12"/>
  <c r="S1777" i="12" s="1"/>
  <c r="R1773" i="12"/>
  <c r="S1773" i="12" s="1"/>
  <c r="R1769" i="12"/>
  <c r="S1769" i="12" s="1"/>
  <c r="R1765" i="12"/>
  <c r="S1765" i="12" s="1"/>
  <c r="R1761" i="12"/>
  <c r="S1761" i="12" s="1"/>
  <c r="R1757" i="12"/>
  <c r="S1757" i="12" s="1"/>
  <c r="R1753" i="12"/>
  <c r="S1753" i="12" s="1"/>
  <c r="R1749" i="12"/>
  <c r="S1749" i="12" s="1"/>
  <c r="R1745" i="12"/>
  <c r="S1745" i="12" s="1"/>
  <c r="R1741" i="12"/>
  <c r="S1741" i="12" s="1"/>
  <c r="R1737" i="12"/>
  <c r="S1737" i="12" s="1"/>
  <c r="R1733" i="12"/>
  <c r="S1733" i="12" s="1"/>
  <c r="R1729" i="12"/>
  <c r="S1729" i="12" s="1"/>
  <c r="R1725" i="12"/>
  <c r="S1725" i="12" s="1"/>
  <c r="R1721" i="12"/>
  <c r="S1721" i="12" s="1"/>
  <c r="R1717" i="12"/>
  <c r="S1717" i="12" s="1"/>
  <c r="R1713" i="12"/>
  <c r="S1713" i="12" s="1"/>
  <c r="R1709" i="12"/>
  <c r="S1709" i="12" s="1"/>
  <c r="R1654" i="12"/>
  <c r="S1654" i="12" s="1"/>
  <c r="R1650" i="12"/>
  <c r="S1650" i="12" s="1"/>
  <c r="R1646" i="12"/>
  <c r="S1646" i="12" s="1"/>
  <c r="R1642" i="12"/>
  <c r="S1642" i="12" s="1"/>
  <c r="R1638" i="12"/>
  <c r="S1638" i="12" s="1"/>
  <c r="R1634" i="12"/>
  <c r="S1634" i="12" s="1"/>
  <c r="R1630" i="12"/>
  <c r="S1630" i="12" s="1"/>
  <c r="R1626" i="12"/>
  <c r="S1626" i="12" s="1"/>
  <c r="R1622" i="12"/>
  <c r="S1622" i="12" s="1"/>
  <c r="R1618" i="12"/>
  <c r="S1618" i="12" s="1"/>
  <c r="R1614" i="12"/>
  <c r="S1614" i="12" s="1"/>
  <c r="R1610" i="12"/>
  <c r="S1610" i="12" s="1"/>
  <c r="R1606" i="12"/>
  <c r="S1606" i="12" s="1"/>
  <c r="R1602" i="12"/>
  <c r="S1602" i="12" s="1"/>
  <c r="R1598" i="12"/>
  <c r="S1598" i="12" s="1"/>
  <c r="R1594" i="12"/>
  <c r="S1594" i="12" s="1"/>
  <c r="R1590" i="12"/>
  <c r="S1590" i="12" s="1"/>
  <c r="R1586" i="12"/>
  <c r="S1586" i="12" s="1"/>
  <c r="R1582" i="12"/>
  <c r="S1582" i="12" s="1"/>
  <c r="R1578" i="12"/>
  <c r="S1578" i="12" s="1"/>
  <c r="R1574" i="12"/>
  <c r="S1574" i="12" s="1"/>
  <c r="R1570" i="12"/>
  <c r="S1570" i="12" s="1"/>
  <c r="R1566" i="12"/>
  <c r="S1566" i="12" s="1"/>
  <c r="R1562" i="12"/>
  <c r="S1562" i="12" s="1"/>
  <c r="R1558" i="12"/>
  <c r="S1558" i="12" s="1"/>
  <c r="R1554" i="12"/>
  <c r="S1554" i="12" s="1"/>
  <c r="R1550" i="12"/>
  <c r="S1550" i="12" s="1"/>
  <c r="R1546" i="12"/>
  <c r="S1546" i="12" s="1"/>
  <c r="R1542" i="12"/>
  <c r="S1542" i="12" s="1"/>
  <c r="R1443" i="12"/>
  <c r="S1443" i="12" s="1"/>
  <c r="R1439" i="12"/>
  <c r="S1439" i="12" s="1"/>
  <c r="R1435" i="12"/>
  <c r="S1435" i="12" s="1"/>
  <c r="R1431" i="12"/>
  <c r="S1431" i="12" s="1"/>
  <c r="R1427" i="12"/>
  <c r="S1427" i="12" s="1"/>
  <c r="R1423" i="12"/>
  <c r="S1423" i="12" s="1"/>
  <c r="R1419" i="12"/>
  <c r="S1419" i="12" s="1"/>
  <c r="R2036" i="12"/>
  <c r="S2036" i="12" s="1"/>
  <c r="R2032" i="12"/>
  <c r="S2032" i="12" s="1"/>
  <c r="R2028" i="12"/>
  <c r="S2028" i="12" s="1"/>
  <c r="R2024" i="12"/>
  <c r="S2024" i="12" s="1"/>
  <c r="R2020" i="12"/>
  <c r="S2020" i="12" s="1"/>
  <c r="R2016" i="12"/>
  <c r="S2016" i="12" s="1"/>
  <c r="R2012" i="12"/>
  <c r="S2012" i="12" s="1"/>
  <c r="R2008" i="12"/>
  <c r="S2008" i="12" s="1"/>
  <c r="R2004" i="12"/>
  <c r="S2004" i="12" s="1"/>
  <c r="R2000" i="12"/>
  <c r="S2000" i="12" s="1"/>
  <c r="R1996" i="12"/>
  <c r="S1996" i="12" s="1"/>
  <c r="R1992" i="12"/>
  <c r="S1992" i="12" s="1"/>
  <c r="R1988" i="12"/>
  <c r="S1988" i="12" s="1"/>
  <c r="R1984" i="12"/>
  <c r="S1984" i="12" s="1"/>
  <c r="R1980" i="12"/>
  <c r="S1980" i="12" s="1"/>
  <c r="R1976" i="12"/>
  <c r="S1976" i="12" s="1"/>
  <c r="R1972" i="12"/>
  <c r="S1972" i="12" s="1"/>
  <c r="R1968" i="12"/>
  <c r="S1968" i="12" s="1"/>
  <c r="R1964" i="12"/>
  <c r="S1964" i="12" s="1"/>
  <c r="R1960" i="12"/>
  <c r="S1960" i="12" s="1"/>
  <c r="R1956" i="12"/>
  <c r="S1956" i="12" s="1"/>
  <c r="R1952" i="12"/>
  <c r="S1952" i="12" s="1"/>
  <c r="R1948" i="12"/>
  <c r="S1948" i="12" s="1"/>
  <c r="R1944" i="12"/>
  <c r="S1944" i="12" s="1"/>
  <c r="R1940" i="12"/>
  <c r="S1940" i="12" s="1"/>
  <c r="R1936" i="12"/>
  <c r="S1936" i="12" s="1"/>
  <c r="R1932" i="12"/>
  <c r="S1932" i="12" s="1"/>
  <c r="R1928" i="12"/>
  <c r="S1928" i="12" s="1"/>
  <c r="R1924" i="12"/>
  <c r="S1924" i="12" s="1"/>
  <c r="R1920" i="12"/>
  <c r="S1920" i="12" s="1"/>
  <c r="R1916" i="12"/>
  <c r="S1916" i="12" s="1"/>
  <c r="R1912" i="12"/>
  <c r="S1912" i="12" s="1"/>
  <c r="R1908" i="12"/>
  <c r="S1908" i="12" s="1"/>
  <c r="R1904" i="12"/>
  <c r="S1904" i="12" s="1"/>
  <c r="R1900" i="12"/>
  <c r="S1900" i="12" s="1"/>
  <c r="R1896" i="12"/>
  <c r="S1896" i="12" s="1"/>
  <c r="R1892" i="12"/>
  <c r="S1892" i="12" s="1"/>
  <c r="R1888" i="12"/>
  <c r="S1888" i="12" s="1"/>
  <c r="R1705" i="12"/>
  <c r="S1705" i="12" s="1"/>
  <c r="R1701" i="12"/>
  <c r="S1701" i="12" s="1"/>
  <c r="R1697" i="12"/>
  <c r="S1697" i="12" s="1"/>
  <c r="R1693" i="12"/>
  <c r="S1693" i="12" s="1"/>
  <c r="R1689" i="12"/>
  <c r="S1689" i="12" s="1"/>
  <c r="R1685" i="12"/>
  <c r="S1685" i="12" s="1"/>
  <c r="R1681" i="12"/>
  <c r="S1681" i="12" s="1"/>
  <c r="R1677" i="12"/>
  <c r="S1677" i="12" s="1"/>
  <c r="R1673" i="12"/>
  <c r="S1673" i="12" s="1"/>
  <c r="R1669" i="12"/>
  <c r="S1669" i="12" s="1"/>
  <c r="R1665" i="12"/>
  <c r="S1665" i="12" s="1"/>
  <c r="R1661" i="12"/>
  <c r="S1661" i="12" s="1"/>
  <c r="R1538" i="12"/>
  <c r="S1538" i="12" s="1"/>
  <c r="R1534" i="12"/>
  <c r="S1534" i="12" s="1"/>
  <c r="R1530" i="12"/>
  <c r="S1530" i="12" s="1"/>
  <c r="R1526" i="12"/>
  <c r="S1526" i="12" s="1"/>
  <c r="R1522" i="12"/>
  <c r="S1522" i="12" s="1"/>
  <c r="R1518" i="12"/>
  <c r="S1518" i="12" s="1"/>
  <c r="R1514" i="12"/>
  <c r="S1514" i="12" s="1"/>
  <c r="R1510" i="12"/>
  <c r="S1510" i="12" s="1"/>
  <c r="R1506" i="12"/>
  <c r="S1506" i="12" s="1"/>
  <c r="R1502" i="12"/>
  <c r="S1502" i="12" s="1"/>
  <c r="R1498" i="12"/>
  <c r="S1498" i="12" s="1"/>
  <c r="R1494" i="12"/>
  <c r="S1494" i="12" s="1"/>
  <c r="R1490" i="12"/>
  <c r="S1490" i="12" s="1"/>
  <c r="R1486" i="12"/>
  <c r="S1486" i="12" s="1"/>
  <c r="R1482" i="12"/>
  <c r="S1482" i="12" s="1"/>
  <c r="R1478" i="12"/>
  <c r="S1478" i="12" s="1"/>
  <c r="R1474" i="12"/>
  <c r="S1474" i="12" s="1"/>
  <c r="R1470" i="12"/>
  <c r="S1470" i="12" s="1"/>
  <c r="R1466" i="12"/>
  <c r="S1466" i="12" s="1"/>
  <c r="R1462" i="12"/>
  <c r="S1462" i="12" s="1"/>
  <c r="R1458" i="12"/>
  <c r="S1458" i="12" s="1"/>
  <c r="R1454" i="12"/>
  <c r="S1454" i="12" s="1"/>
  <c r="R1450" i="12"/>
  <c r="S1450" i="12" s="1"/>
  <c r="R1446" i="12"/>
  <c r="S1446" i="12" s="1"/>
  <c r="R2047" i="12"/>
  <c r="S2047" i="12" s="1"/>
  <c r="R2043" i="12"/>
  <c r="S2043" i="12" s="1"/>
  <c r="R2039" i="12"/>
  <c r="S2039" i="12" s="1"/>
  <c r="R1884" i="12"/>
  <c r="S1884" i="12" s="1"/>
  <c r="R1880" i="12"/>
  <c r="S1880" i="12" s="1"/>
  <c r="R1876" i="12"/>
  <c r="S1876" i="12" s="1"/>
  <c r="R1872" i="12"/>
  <c r="S1872" i="12" s="1"/>
  <c r="R1868" i="12"/>
  <c r="S1868" i="12" s="1"/>
  <c r="R1864" i="12"/>
  <c r="S1864" i="12" s="1"/>
  <c r="R1860" i="12"/>
  <c r="S1860" i="12" s="1"/>
  <c r="R1856" i="12"/>
  <c r="S1856" i="12" s="1"/>
  <c r="R1852" i="12"/>
  <c r="S1852" i="12" s="1"/>
  <c r="R1848" i="12"/>
  <c r="S1848" i="12" s="1"/>
  <c r="R1844" i="12"/>
  <c r="S1844" i="12" s="1"/>
  <c r="R1840" i="12"/>
  <c r="S1840" i="12" s="1"/>
  <c r="R1836" i="12"/>
  <c r="S1836" i="12" s="1"/>
  <c r="R1832" i="12"/>
  <c r="S1832" i="12" s="1"/>
  <c r="R1828" i="12"/>
  <c r="S1828" i="12" s="1"/>
  <c r="R1824" i="12"/>
  <c r="S1824" i="12" s="1"/>
  <c r="R1820" i="12"/>
  <c r="S1820" i="12" s="1"/>
  <c r="R1816" i="12"/>
  <c r="S1816" i="12" s="1"/>
  <c r="R1812" i="12"/>
  <c r="S1812" i="12" s="1"/>
  <c r="R1808" i="12"/>
  <c r="S1808" i="12" s="1"/>
  <c r="R1804" i="12"/>
  <c r="S1804" i="12" s="1"/>
  <c r="R1800" i="12"/>
  <c r="S1800" i="12" s="1"/>
  <c r="R1796" i="12"/>
  <c r="S1796" i="12" s="1"/>
  <c r="R1792" i="12"/>
  <c r="S1792" i="12" s="1"/>
  <c r="R1788" i="12"/>
  <c r="S1788" i="12" s="1"/>
  <c r="R1784" i="12"/>
  <c r="S1784" i="12" s="1"/>
  <c r="R1780" i="12"/>
  <c r="S1780" i="12" s="1"/>
  <c r="R1776" i="12"/>
  <c r="S1776" i="12" s="1"/>
  <c r="R1772" i="12"/>
  <c r="S1772" i="12" s="1"/>
  <c r="R1768" i="12"/>
  <c r="S1768" i="12" s="1"/>
  <c r="R1764" i="12"/>
  <c r="S1764" i="12" s="1"/>
  <c r="R1760" i="12"/>
  <c r="S1760" i="12" s="1"/>
  <c r="R1756" i="12"/>
  <c r="S1756" i="12" s="1"/>
  <c r="R1752" i="12"/>
  <c r="S1752" i="12" s="1"/>
  <c r="R1748" i="12"/>
  <c r="S1748" i="12" s="1"/>
  <c r="R1744" i="12"/>
  <c r="S1744" i="12" s="1"/>
  <c r="R1740" i="12"/>
  <c r="S1740" i="12" s="1"/>
  <c r="R1736" i="12"/>
  <c r="S1736" i="12" s="1"/>
  <c r="R1732" i="12"/>
  <c r="S1732" i="12" s="1"/>
  <c r="R1728" i="12"/>
  <c r="S1728" i="12" s="1"/>
  <c r="R1724" i="12"/>
  <c r="S1724" i="12" s="1"/>
  <c r="R1720" i="12"/>
  <c r="S1720" i="12" s="1"/>
  <c r="R1716" i="12"/>
  <c r="S1716" i="12" s="1"/>
  <c r="R1712" i="12"/>
  <c r="S1712" i="12" s="1"/>
  <c r="R1708" i="12"/>
  <c r="S1708" i="12" s="1"/>
  <c r="R1657" i="12"/>
  <c r="S1657" i="12" s="1"/>
  <c r="R1653" i="12"/>
  <c r="S1653" i="12" s="1"/>
  <c r="R1649" i="12"/>
  <c r="S1649" i="12" s="1"/>
  <c r="R1645" i="12"/>
  <c r="S1645" i="12" s="1"/>
  <c r="R1641" i="12"/>
  <c r="S1641" i="12" s="1"/>
  <c r="R1637" i="12"/>
  <c r="S1637" i="12" s="1"/>
  <c r="R1633" i="12"/>
  <c r="S1633" i="12" s="1"/>
  <c r="R1629" i="12"/>
  <c r="S1629" i="12" s="1"/>
  <c r="R1625" i="12"/>
  <c r="S1625" i="12" s="1"/>
  <c r="R1621" i="12"/>
  <c r="S1621" i="12" s="1"/>
  <c r="R1617" i="12"/>
  <c r="S1617" i="12" s="1"/>
  <c r="R1613" i="12"/>
  <c r="S1613" i="12" s="1"/>
  <c r="R1609" i="12"/>
  <c r="S1609" i="12" s="1"/>
  <c r="R1605" i="12"/>
  <c r="S1605" i="12" s="1"/>
  <c r="R1601" i="12"/>
  <c r="S1601" i="12" s="1"/>
  <c r="R1597" i="12"/>
  <c r="S1597" i="12" s="1"/>
  <c r="R1593" i="12"/>
  <c r="S1593" i="12" s="1"/>
  <c r="R1589" i="12"/>
  <c r="S1589" i="12" s="1"/>
  <c r="R1585" i="12"/>
  <c r="S1585" i="12" s="1"/>
  <c r="R1581" i="12"/>
  <c r="S1581" i="12" s="1"/>
  <c r="R1577" i="12"/>
  <c r="S1577" i="12" s="1"/>
  <c r="R1573" i="12"/>
  <c r="S1573" i="12" s="1"/>
  <c r="R1569" i="12"/>
  <c r="S1569" i="12" s="1"/>
  <c r="R1565" i="12"/>
  <c r="S1565" i="12" s="1"/>
  <c r="R1561" i="12"/>
  <c r="S1561" i="12" s="1"/>
  <c r="R1557" i="12"/>
  <c r="S1557" i="12" s="1"/>
  <c r="R1553" i="12"/>
  <c r="S1553" i="12" s="1"/>
  <c r="R1549" i="12"/>
  <c r="S1549" i="12" s="1"/>
  <c r="R1545" i="12"/>
  <c r="S1545" i="12" s="1"/>
  <c r="R1442" i="12"/>
  <c r="S1442" i="12" s="1"/>
  <c r="R1438" i="12"/>
  <c r="S1438" i="12" s="1"/>
  <c r="R1434" i="12"/>
  <c r="S1434" i="12" s="1"/>
  <c r="R1430" i="12"/>
  <c r="S1430" i="12" s="1"/>
  <c r="R1426" i="12"/>
  <c r="S1426" i="12" s="1"/>
  <c r="R1422" i="12"/>
  <c r="S1422" i="12" s="1"/>
  <c r="R1418" i="12"/>
  <c r="S1418" i="12" s="1"/>
  <c r="R2035" i="12"/>
  <c r="S2035" i="12" s="1"/>
  <c r="R2031" i="12"/>
  <c r="S2031" i="12" s="1"/>
  <c r="R2027" i="12"/>
  <c r="S2027" i="12" s="1"/>
  <c r="R2023" i="12"/>
  <c r="S2023" i="12" s="1"/>
  <c r="R2019" i="12"/>
  <c r="S2019" i="12" s="1"/>
  <c r="R2015" i="12"/>
  <c r="S2015" i="12" s="1"/>
  <c r="R2011" i="12"/>
  <c r="S2011" i="12" s="1"/>
  <c r="R2007" i="12"/>
  <c r="S2007" i="12" s="1"/>
  <c r="R2003" i="12"/>
  <c r="S2003" i="12" s="1"/>
  <c r="R1999" i="12"/>
  <c r="S1999" i="12" s="1"/>
  <c r="R1995" i="12"/>
  <c r="S1995" i="12" s="1"/>
  <c r="R1991" i="12"/>
  <c r="S1991" i="12" s="1"/>
  <c r="R1987" i="12"/>
  <c r="S1987" i="12" s="1"/>
  <c r="R1983" i="12"/>
  <c r="S1983" i="12" s="1"/>
  <c r="R1979" i="12"/>
  <c r="S1979" i="12" s="1"/>
  <c r="R1975" i="12"/>
  <c r="S1975" i="12" s="1"/>
  <c r="R1971" i="12"/>
  <c r="S1971" i="12" s="1"/>
  <c r="R1967" i="12"/>
  <c r="S1967" i="12" s="1"/>
  <c r="R1963" i="12"/>
  <c r="S1963" i="12" s="1"/>
  <c r="R1959" i="12"/>
  <c r="S1959" i="12" s="1"/>
  <c r="R1955" i="12"/>
  <c r="S1955" i="12" s="1"/>
  <c r="R1951" i="12"/>
  <c r="S1951" i="12" s="1"/>
  <c r="R1947" i="12"/>
  <c r="S1947" i="12" s="1"/>
  <c r="R1943" i="12"/>
  <c r="S1943" i="12" s="1"/>
  <c r="R1939" i="12"/>
  <c r="S1939" i="12" s="1"/>
  <c r="R1935" i="12"/>
  <c r="S1935" i="12" s="1"/>
  <c r="R1931" i="12"/>
  <c r="S1931" i="12" s="1"/>
  <c r="R1927" i="12"/>
  <c r="S1927" i="12" s="1"/>
  <c r="R1923" i="12"/>
  <c r="S1923" i="12" s="1"/>
  <c r="R1919" i="12"/>
  <c r="S1919" i="12" s="1"/>
  <c r="R1915" i="12"/>
  <c r="S1915" i="12" s="1"/>
  <c r="R1911" i="12"/>
  <c r="S1911" i="12" s="1"/>
  <c r="R1907" i="12"/>
  <c r="S1907" i="12" s="1"/>
  <c r="R1903" i="12"/>
  <c r="S1903" i="12" s="1"/>
  <c r="R1899" i="12"/>
  <c r="S1899" i="12" s="1"/>
  <c r="R1895" i="12"/>
  <c r="S1895" i="12" s="1"/>
  <c r="R1891" i="12"/>
  <c r="S1891" i="12" s="1"/>
  <c r="R1887" i="12"/>
  <c r="S1887" i="12" s="1"/>
  <c r="R1704" i="12"/>
  <c r="S1704" i="12" s="1"/>
  <c r="R1700" i="12"/>
  <c r="S1700" i="12" s="1"/>
  <c r="R1696" i="12"/>
  <c r="S1696" i="12" s="1"/>
  <c r="R1692" i="12"/>
  <c r="S1692" i="12" s="1"/>
  <c r="R1688" i="12"/>
  <c r="S1688" i="12" s="1"/>
  <c r="R1684" i="12"/>
  <c r="S1684" i="12" s="1"/>
  <c r="R1680" i="12"/>
  <c r="S1680" i="12" s="1"/>
  <c r="R1676" i="12"/>
  <c r="S1676" i="12" s="1"/>
  <c r="R1672" i="12"/>
  <c r="S1672" i="12" s="1"/>
  <c r="R1668" i="12"/>
  <c r="S1668" i="12" s="1"/>
  <c r="R1664" i="12"/>
  <c r="S1664" i="12" s="1"/>
  <c r="R1660" i="12"/>
  <c r="S1660" i="12" s="1"/>
  <c r="R1541" i="12"/>
  <c r="S1541" i="12" s="1"/>
  <c r="R1537" i="12"/>
  <c r="S1537" i="12" s="1"/>
  <c r="R1533" i="12"/>
  <c r="S1533" i="12" s="1"/>
  <c r="R1529" i="12"/>
  <c r="S1529" i="12" s="1"/>
  <c r="R1525" i="12"/>
  <c r="S1525" i="12" s="1"/>
  <c r="R1521" i="12"/>
  <c r="S1521" i="12" s="1"/>
  <c r="R1517" i="12"/>
  <c r="S1517" i="12" s="1"/>
  <c r="R1513" i="12"/>
  <c r="S1513" i="12" s="1"/>
  <c r="R1509" i="12"/>
  <c r="S1509" i="12" s="1"/>
  <c r="R1505" i="12"/>
  <c r="S1505" i="12" s="1"/>
  <c r="R1501" i="12"/>
  <c r="S1501" i="12" s="1"/>
  <c r="R1497" i="12"/>
  <c r="S1497" i="12" s="1"/>
  <c r="R1493" i="12"/>
  <c r="S1493" i="12" s="1"/>
  <c r="R1489" i="12"/>
  <c r="S1489" i="12" s="1"/>
  <c r="R1485" i="12"/>
  <c r="S1485" i="12" s="1"/>
  <c r="R1481" i="12"/>
  <c r="S1481" i="12" s="1"/>
  <c r="R1477" i="12"/>
  <c r="S1477" i="12" s="1"/>
  <c r="R1473" i="12"/>
  <c r="S1473" i="12" s="1"/>
  <c r="R1469" i="12"/>
  <c r="S1469" i="12" s="1"/>
  <c r="R1465" i="12"/>
  <c r="S1465" i="12" s="1"/>
  <c r="R1461" i="12"/>
  <c r="S1461" i="12" s="1"/>
  <c r="R1457" i="12"/>
  <c r="S1457" i="12" s="1"/>
  <c r="R1453" i="12"/>
  <c r="S1453" i="12" s="1"/>
  <c r="R1449" i="12"/>
  <c r="S1449" i="12" s="1"/>
  <c r="R1445" i="12"/>
  <c r="S1445" i="12" s="1"/>
  <c r="R2046" i="12"/>
  <c r="S2046" i="12" s="1"/>
  <c r="R2042" i="12"/>
  <c r="S2042" i="12" s="1"/>
  <c r="R2038" i="12"/>
  <c r="S2038" i="12" s="1"/>
  <c r="R1883" i="12"/>
  <c r="S1883" i="12" s="1"/>
  <c r="R1879" i="12"/>
  <c r="S1879" i="12" s="1"/>
  <c r="R1875" i="12"/>
  <c r="S1875" i="12" s="1"/>
  <c r="R1871" i="12"/>
  <c r="S1871" i="12" s="1"/>
  <c r="R1867" i="12"/>
  <c r="S1867" i="12" s="1"/>
  <c r="R1863" i="12"/>
  <c r="S1863" i="12" s="1"/>
  <c r="R1859" i="12"/>
  <c r="S1859" i="12" s="1"/>
  <c r="R1855" i="12"/>
  <c r="S1855" i="12" s="1"/>
  <c r="R1851" i="12"/>
  <c r="S1851" i="12" s="1"/>
  <c r="R1847" i="12"/>
  <c r="S1847" i="12" s="1"/>
  <c r="R1843" i="12"/>
  <c r="S1843" i="12" s="1"/>
  <c r="R1839" i="12"/>
  <c r="S1839" i="12" s="1"/>
  <c r="R1835" i="12"/>
  <c r="S1835" i="12" s="1"/>
  <c r="R1831" i="12"/>
  <c r="S1831" i="12" s="1"/>
  <c r="R1827" i="12"/>
  <c r="S1827" i="12" s="1"/>
  <c r="R1823" i="12"/>
  <c r="S1823" i="12" s="1"/>
  <c r="R1819" i="12"/>
  <c r="S1819" i="12" s="1"/>
  <c r="R1815" i="12"/>
  <c r="S1815" i="12" s="1"/>
  <c r="R1811" i="12"/>
  <c r="S1811" i="12" s="1"/>
  <c r="R1807" i="12"/>
  <c r="S1807" i="12" s="1"/>
  <c r="R1803" i="12"/>
  <c r="S1803" i="12" s="1"/>
  <c r="R1799" i="12"/>
  <c r="S1799" i="12" s="1"/>
  <c r="R1795" i="12"/>
  <c r="S1795" i="12" s="1"/>
  <c r="R1791" i="12"/>
  <c r="S1791" i="12" s="1"/>
  <c r="R1787" i="12"/>
  <c r="S1787" i="12" s="1"/>
  <c r="R1783" i="12"/>
  <c r="S1783" i="12" s="1"/>
  <c r="R1779" i="12"/>
  <c r="S1779" i="12" s="1"/>
  <c r="R1775" i="12"/>
  <c r="S1775" i="12" s="1"/>
  <c r="R1771" i="12"/>
  <c r="S1771" i="12" s="1"/>
  <c r="R1767" i="12"/>
  <c r="S1767" i="12" s="1"/>
  <c r="R1763" i="12"/>
  <c r="S1763" i="12" s="1"/>
  <c r="R1759" i="12"/>
  <c r="S1759" i="12" s="1"/>
  <c r="R1755" i="12"/>
  <c r="S1755" i="12" s="1"/>
  <c r="R1751" i="12"/>
  <c r="S1751" i="12" s="1"/>
  <c r="R1747" i="12"/>
  <c r="S1747" i="12" s="1"/>
  <c r="R1743" i="12"/>
  <c r="S1743" i="12" s="1"/>
  <c r="R1739" i="12"/>
  <c r="S1739" i="12" s="1"/>
  <c r="R1735" i="12"/>
  <c r="S1735" i="12" s="1"/>
  <c r="R1731" i="12"/>
  <c r="S1731" i="12" s="1"/>
  <c r="R1727" i="12"/>
  <c r="S1727" i="12" s="1"/>
  <c r="R1723" i="12"/>
  <c r="S1723" i="12" s="1"/>
  <c r="R1719" i="12"/>
  <c r="S1719" i="12" s="1"/>
  <c r="R1715" i="12"/>
  <c r="S1715" i="12" s="1"/>
  <c r="R1711" i="12"/>
  <c r="S1711" i="12" s="1"/>
  <c r="R1656" i="12"/>
  <c r="S1656" i="12" s="1"/>
  <c r="R1652" i="12"/>
  <c r="S1652" i="12" s="1"/>
  <c r="R1648" i="12"/>
  <c r="S1648" i="12" s="1"/>
  <c r="R1644" i="12"/>
  <c r="S1644" i="12" s="1"/>
  <c r="R1640" i="12"/>
  <c r="S1640" i="12" s="1"/>
  <c r="R1636" i="12"/>
  <c r="S1636" i="12" s="1"/>
  <c r="R1632" i="12"/>
  <c r="S1632" i="12" s="1"/>
  <c r="R1628" i="12"/>
  <c r="S1628" i="12" s="1"/>
  <c r="R1624" i="12"/>
  <c r="S1624" i="12" s="1"/>
  <c r="R1620" i="12"/>
  <c r="S1620" i="12" s="1"/>
  <c r="R1616" i="12"/>
  <c r="S1616" i="12" s="1"/>
  <c r="R1612" i="12"/>
  <c r="S1612" i="12" s="1"/>
  <c r="R1608" i="12"/>
  <c r="S1608" i="12" s="1"/>
  <c r="R1604" i="12"/>
  <c r="S1604" i="12" s="1"/>
  <c r="R1600" i="12"/>
  <c r="S1600" i="12" s="1"/>
  <c r="R1596" i="12"/>
  <c r="S1596" i="12" s="1"/>
  <c r="R1592" i="12"/>
  <c r="S1592" i="12" s="1"/>
  <c r="R1588" i="12"/>
  <c r="S1588" i="12" s="1"/>
  <c r="R1584" i="12"/>
  <c r="S1584" i="12" s="1"/>
  <c r="R1580" i="12"/>
  <c r="S1580" i="12" s="1"/>
  <c r="R1576" i="12"/>
  <c r="S1576" i="12" s="1"/>
  <c r="R1572" i="12"/>
  <c r="S1572" i="12" s="1"/>
  <c r="R1568" i="12"/>
  <c r="S1568" i="12" s="1"/>
  <c r="R1564" i="12"/>
  <c r="S1564" i="12" s="1"/>
  <c r="R1560" i="12"/>
  <c r="S1560" i="12" s="1"/>
  <c r="R1556" i="12"/>
  <c r="S1556" i="12" s="1"/>
  <c r="R1552" i="12"/>
  <c r="S1552" i="12" s="1"/>
  <c r="R1548" i="12"/>
  <c r="S1548" i="12" s="1"/>
  <c r="R1544" i="12"/>
  <c r="S1544" i="12" s="1"/>
  <c r="R1441" i="12"/>
  <c r="S1441" i="12" s="1"/>
  <c r="R1437" i="12"/>
  <c r="S1437" i="12" s="1"/>
  <c r="R1433" i="12"/>
  <c r="S1433" i="12" s="1"/>
  <c r="R1429" i="12"/>
  <c r="S1429" i="12" s="1"/>
  <c r="R1425" i="12"/>
  <c r="S1425" i="12" s="1"/>
  <c r="R1421" i="12"/>
  <c r="S1421" i="12" s="1"/>
  <c r="R1417" i="12"/>
  <c r="S1417" i="12" s="1"/>
  <c r="R2034" i="12"/>
  <c r="S2034" i="12" s="1"/>
  <c r="R2030" i="12"/>
  <c r="S2030" i="12" s="1"/>
  <c r="R2026" i="12"/>
  <c r="S2026" i="12" s="1"/>
  <c r="R2022" i="12"/>
  <c r="S2022" i="12" s="1"/>
  <c r="R2018" i="12"/>
  <c r="S2018" i="12" s="1"/>
  <c r="R2014" i="12"/>
  <c r="S2014" i="12" s="1"/>
  <c r="R2010" i="12"/>
  <c r="S2010" i="12" s="1"/>
  <c r="R2006" i="12"/>
  <c r="S2006" i="12" s="1"/>
  <c r="R2002" i="12"/>
  <c r="S2002" i="12" s="1"/>
  <c r="R1998" i="12"/>
  <c r="S1998" i="12" s="1"/>
  <c r="R1994" i="12"/>
  <c r="S1994" i="12" s="1"/>
  <c r="R1990" i="12"/>
  <c r="S1990" i="12" s="1"/>
  <c r="R1986" i="12"/>
  <c r="S1986" i="12" s="1"/>
  <c r="R1982" i="12"/>
  <c r="S1982" i="12" s="1"/>
  <c r="R1978" i="12"/>
  <c r="S1978" i="12" s="1"/>
  <c r="R1974" i="12"/>
  <c r="S1974" i="12" s="1"/>
  <c r="R1970" i="12"/>
  <c r="S1970" i="12" s="1"/>
  <c r="R1966" i="12"/>
  <c r="S1966" i="12" s="1"/>
  <c r="R1962" i="12"/>
  <c r="S1962" i="12" s="1"/>
  <c r="R1958" i="12"/>
  <c r="S1958" i="12" s="1"/>
  <c r="R1954" i="12"/>
  <c r="S1954" i="12" s="1"/>
  <c r="R1950" i="12"/>
  <c r="S1950" i="12" s="1"/>
  <c r="R1946" i="12"/>
  <c r="S1946" i="12" s="1"/>
  <c r="R1942" i="12"/>
  <c r="S1942" i="12" s="1"/>
  <c r="R1938" i="12"/>
  <c r="S1938" i="12" s="1"/>
  <c r="R1934" i="12"/>
  <c r="S1934" i="12" s="1"/>
  <c r="R1930" i="12"/>
  <c r="S1930" i="12" s="1"/>
  <c r="R1926" i="12"/>
  <c r="S1926" i="12" s="1"/>
  <c r="R1922" i="12"/>
  <c r="S1922" i="12" s="1"/>
  <c r="R1918" i="12"/>
  <c r="S1918" i="12" s="1"/>
  <c r="R1914" i="12"/>
  <c r="S1914" i="12" s="1"/>
  <c r="R1910" i="12"/>
  <c r="S1910" i="12" s="1"/>
  <c r="R1906" i="12"/>
  <c r="S1906" i="12" s="1"/>
  <c r="R1902" i="12"/>
  <c r="S1902" i="12" s="1"/>
  <c r="R1898" i="12"/>
  <c r="S1898" i="12" s="1"/>
  <c r="R1894" i="12"/>
  <c r="S1894" i="12" s="1"/>
  <c r="R1890" i="12"/>
  <c r="S1890" i="12" s="1"/>
  <c r="R1707" i="12"/>
  <c r="S1707" i="12" s="1"/>
  <c r="R1703" i="12"/>
  <c r="S1703" i="12" s="1"/>
  <c r="R1699" i="12"/>
  <c r="S1699" i="12" s="1"/>
  <c r="R1695" i="12"/>
  <c r="S1695" i="12" s="1"/>
  <c r="R1691" i="12"/>
  <c r="S1691" i="12" s="1"/>
  <c r="R1687" i="12"/>
  <c r="S1687" i="12" s="1"/>
  <c r="R1683" i="12"/>
  <c r="S1683" i="12" s="1"/>
  <c r="R1679" i="12"/>
  <c r="S1679" i="12" s="1"/>
  <c r="R1675" i="12"/>
  <c r="S1675" i="12" s="1"/>
  <c r="R1671" i="12"/>
  <c r="S1671" i="12" s="1"/>
  <c r="R1667" i="12"/>
  <c r="S1667" i="12" s="1"/>
  <c r="R1663" i="12"/>
  <c r="S1663" i="12" s="1"/>
  <c r="R1659" i="12"/>
  <c r="S1659" i="12" s="1"/>
  <c r="R1540" i="12"/>
  <c r="S1540" i="12" s="1"/>
  <c r="R1536" i="12"/>
  <c r="S1536" i="12" s="1"/>
  <c r="R1532" i="12"/>
  <c r="S1532" i="12" s="1"/>
  <c r="R1528" i="12"/>
  <c r="S1528" i="12" s="1"/>
  <c r="R1524" i="12"/>
  <c r="S1524" i="12" s="1"/>
  <c r="R1520" i="12"/>
  <c r="S1520" i="12" s="1"/>
  <c r="R1516" i="12"/>
  <c r="S1516" i="12" s="1"/>
  <c r="R1512" i="12"/>
  <c r="S1512" i="12" s="1"/>
  <c r="R1508" i="12"/>
  <c r="S1508" i="12" s="1"/>
  <c r="R1504" i="12"/>
  <c r="S1504" i="12" s="1"/>
  <c r="R1500" i="12"/>
  <c r="S1500" i="12" s="1"/>
  <c r="R1496" i="12"/>
  <c r="S1496" i="12" s="1"/>
  <c r="R1492" i="12"/>
  <c r="S1492" i="12" s="1"/>
  <c r="R1488" i="12"/>
  <c r="S1488" i="12" s="1"/>
  <c r="R1484" i="12"/>
  <c r="S1484" i="12" s="1"/>
  <c r="R1480" i="12"/>
  <c r="S1480" i="12" s="1"/>
  <c r="R1476" i="12"/>
  <c r="S1476" i="12" s="1"/>
  <c r="R1472" i="12"/>
  <c r="S1472" i="12" s="1"/>
  <c r="R1468" i="12"/>
  <c r="S1468" i="12" s="1"/>
  <c r="R1464" i="12"/>
  <c r="S1464" i="12" s="1"/>
  <c r="R1460" i="12"/>
  <c r="S1460" i="12" s="1"/>
  <c r="R1456" i="12"/>
  <c r="S1456" i="12" s="1"/>
  <c r="R1452" i="12"/>
  <c r="S1452" i="12" s="1"/>
  <c r="R1448" i="12"/>
  <c r="S1448" i="12" s="1"/>
  <c r="R1412" i="12"/>
  <c r="S1412" i="12" s="1"/>
  <c r="R1408" i="12"/>
  <c r="S1408" i="12" s="1"/>
  <c r="R1404" i="12"/>
  <c r="S1404" i="12" s="1"/>
  <c r="R1400" i="12"/>
  <c r="S1400" i="12" s="1"/>
  <c r="R1396" i="12"/>
  <c r="S1396" i="12" s="1"/>
  <c r="R1392" i="12"/>
  <c r="S1392" i="12" s="1"/>
  <c r="R1388" i="12"/>
  <c r="S1388" i="12" s="1"/>
  <c r="R1384" i="12"/>
  <c r="S1384" i="12" s="1"/>
  <c r="R1249" i="12"/>
  <c r="S1249" i="12" s="1"/>
  <c r="R1245" i="12"/>
  <c r="S1245" i="12" s="1"/>
  <c r="R1241" i="12"/>
  <c r="S1241" i="12" s="1"/>
  <c r="R1237" i="12"/>
  <c r="S1237" i="12" s="1"/>
  <c r="R1233" i="12"/>
  <c r="S1233" i="12" s="1"/>
  <c r="R1229" i="12"/>
  <c r="S1229" i="12" s="1"/>
  <c r="R1225" i="12"/>
  <c r="S1225" i="12" s="1"/>
  <c r="R1221" i="12"/>
  <c r="S1221" i="12" s="1"/>
  <c r="R1217" i="12"/>
  <c r="S1217" i="12" s="1"/>
  <c r="R1213" i="12"/>
  <c r="S1213" i="12" s="1"/>
  <c r="R1209" i="12"/>
  <c r="S1209" i="12" s="1"/>
  <c r="R1205" i="12"/>
  <c r="S1205" i="12" s="1"/>
  <c r="R1201" i="12"/>
  <c r="S1201" i="12" s="1"/>
  <c r="R1197" i="12"/>
  <c r="S1197" i="12" s="1"/>
  <c r="R1193" i="12"/>
  <c r="S1193" i="12" s="1"/>
  <c r="R1189" i="12"/>
  <c r="S1189" i="12" s="1"/>
  <c r="R1185" i="12"/>
  <c r="S1185" i="12" s="1"/>
  <c r="R1181" i="12"/>
  <c r="S1181" i="12" s="1"/>
  <c r="R1177" i="12"/>
  <c r="S1177" i="12" s="1"/>
  <c r="R1173" i="12"/>
  <c r="S1173" i="12" s="1"/>
  <c r="R1169" i="12"/>
  <c r="S1169" i="12" s="1"/>
  <c r="R1165" i="12"/>
  <c r="S1165" i="12" s="1"/>
  <c r="R1046" i="12"/>
  <c r="S1046" i="12" s="1"/>
  <c r="R1042" i="12"/>
  <c r="S1042" i="12" s="1"/>
  <c r="R1038" i="12"/>
  <c r="S1038" i="12" s="1"/>
  <c r="R1034" i="12"/>
  <c r="S1034" i="12" s="1"/>
  <c r="R1030" i="12"/>
  <c r="S1030" i="12" s="1"/>
  <c r="R1026" i="12"/>
  <c r="S1026" i="12" s="1"/>
  <c r="R1022" i="12"/>
  <c r="S1022" i="12" s="1"/>
  <c r="R1018" i="12"/>
  <c r="S1018" i="12" s="1"/>
  <c r="R1014" i="12"/>
  <c r="S1014" i="12" s="1"/>
  <c r="R955" i="12"/>
  <c r="S955" i="12" s="1"/>
  <c r="R951" i="12"/>
  <c r="S951" i="12" s="1"/>
  <c r="R947" i="12"/>
  <c r="S947" i="12" s="1"/>
  <c r="R943" i="12"/>
  <c r="S943" i="12" s="1"/>
  <c r="R939" i="12"/>
  <c r="S939" i="12" s="1"/>
  <c r="R935" i="12"/>
  <c r="S935" i="12" s="1"/>
  <c r="R931" i="12"/>
  <c r="S931" i="12" s="1"/>
  <c r="R927" i="12"/>
  <c r="S927" i="12" s="1"/>
  <c r="R923" i="12"/>
  <c r="S923" i="12" s="1"/>
  <c r="R919" i="12"/>
  <c r="S919" i="12" s="1"/>
  <c r="R915" i="12"/>
  <c r="S915" i="12" s="1"/>
  <c r="R1380" i="12"/>
  <c r="S1380" i="12" s="1"/>
  <c r="R1376" i="12"/>
  <c r="S1376" i="12" s="1"/>
  <c r="R1372" i="12"/>
  <c r="S1372" i="12" s="1"/>
  <c r="R1368" i="12"/>
  <c r="S1368" i="12" s="1"/>
  <c r="R1364" i="12"/>
  <c r="S1364" i="12" s="1"/>
  <c r="R1360" i="12"/>
  <c r="S1360" i="12" s="1"/>
  <c r="R1356" i="12"/>
  <c r="S1356" i="12" s="1"/>
  <c r="R1352" i="12"/>
  <c r="S1352" i="12" s="1"/>
  <c r="R1348" i="12"/>
  <c r="S1348" i="12" s="1"/>
  <c r="R1344" i="12"/>
  <c r="S1344" i="12" s="1"/>
  <c r="R1340" i="12"/>
  <c r="S1340" i="12" s="1"/>
  <c r="R1336" i="12"/>
  <c r="S1336" i="12" s="1"/>
  <c r="R1332" i="12"/>
  <c r="S1332" i="12" s="1"/>
  <c r="R1328" i="12"/>
  <c r="S1328" i="12" s="1"/>
  <c r="R1324" i="12"/>
  <c r="S1324" i="12" s="1"/>
  <c r="R1320" i="12"/>
  <c r="S1320" i="12" s="1"/>
  <c r="R1316" i="12"/>
  <c r="S1316" i="12" s="1"/>
  <c r="R1312" i="12"/>
  <c r="S1312" i="12" s="1"/>
  <c r="R1308" i="12"/>
  <c r="S1308" i="12" s="1"/>
  <c r="R1304" i="12"/>
  <c r="S1304" i="12" s="1"/>
  <c r="R1300" i="12"/>
  <c r="S1300" i="12" s="1"/>
  <c r="R1296" i="12"/>
  <c r="S1296" i="12" s="1"/>
  <c r="R1292" i="12"/>
  <c r="S1292" i="12" s="1"/>
  <c r="R1288" i="12"/>
  <c r="S1288" i="12" s="1"/>
  <c r="R1284" i="12"/>
  <c r="S1284" i="12" s="1"/>
  <c r="R1280" i="12"/>
  <c r="S1280" i="12" s="1"/>
  <c r="R1276" i="12"/>
  <c r="S1276" i="12" s="1"/>
  <c r="R1272" i="12"/>
  <c r="S1272" i="12" s="1"/>
  <c r="R1268" i="12"/>
  <c r="S1268" i="12" s="1"/>
  <c r="R1264" i="12"/>
  <c r="S1264" i="12" s="1"/>
  <c r="R1260" i="12"/>
  <c r="S1260" i="12" s="1"/>
  <c r="R1256" i="12"/>
  <c r="S1256" i="12" s="1"/>
  <c r="R1252" i="12"/>
  <c r="S1252" i="12" s="1"/>
  <c r="R1161" i="12"/>
  <c r="S1161" i="12" s="1"/>
  <c r="R1157" i="12"/>
  <c r="S1157" i="12" s="1"/>
  <c r="R1153" i="12"/>
  <c r="S1153" i="12" s="1"/>
  <c r="R1149" i="12"/>
  <c r="S1149" i="12" s="1"/>
  <c r="R1145" i="12"/>
  <c r="S1145" i="12" s="1"/>
  <c r="R1141" i="12"/>
  <c r="S1141" i="12" s="1"/>
  <c r="R1137" i="12"/>
  <c r="S1137" i="12" s="1"/>
  <c r="R1133" i="12"/>
  <c r="S1133" i="12" s="1"/>
  <c r="R1129" i="12"/>
  <c r="S1129" i="12" s="1"/>
  <c r="R1125" i="12"/>
  <c r="S1125" i="12" s="1"/>
  <c r="R1121" i="12"/>
  <c r="S1121" i="12" s="1"/>
  <c r="R1117" i="12"/>
  <c r="S1117" i="12" s="1"/>
  <c r="R1113" i="12"/>
  <c r="S1113" i="12" s="1"/>
  <c r="R1109" i="12"/>
  <c r="S1109" i="12" s="1"/>
  <c r="R1105" i="12"/>
  <c r="S1105" i="12" s="1"/>
  <c r="R1101" i="12"/>
  <c r="S1101" i="12" s="1"/>
  <c r="R1097" i="12"/>
  <c r="S1097" i="12" s="1"/>
  <c r="R1093" i="12"/>
  <c r="S1093" i="12" s="1"/>
  <c r="R1089" i="12"/>
  <c r="S1089" i="12" s="1"/>
  <c r="R1085" i="12"/>
  <c r="S1085" i="12" s="1"/>
  <c r="R1081" i="12"/>
  <c r="S1081" i="12" s="1"/>
  <c r="R1077" i="12"/>
  <c r="S1077" i="12" s="1"/>
  <c r="R1073" i="12"/>
  <c r="S1073" i="12" s="1"/>
  <c r="R1069" i="12"/>
  <c r="S1069" i="12" s="1"/>
  <c r="R1065" i="12"/>
  <c r="S1065" i="12" s="1"/>
  <c r="R1061" i="12"/>
  <c r="S1061" i="12" s="1"/>
  <c r="R1057" i="12"/>
  <c r="S1057" i="12" s="1"/>
  <c r="R1053" i="12"/>
  <c r="S1053" i="12" s="1"/>
  <c r="R1049" i="12"/>
  <c r="S1049" i="12" s="1"/>
  <c r="R1010" i="12"/>
  <c r="S1010" i="12" s="1"/>
  <c r="R1006" i="12"/>
  <c r="S1006" i="12" s="1"/>
  <c r="R1002" i="12"/>
  <c r="S1002" i="12" s="1"/>
  <c r="R998" i="12"/>
  <c r="S998" i="12" s="1"/>
  <c r="R994" i="12"/>
  <c r="S994" i="12" s="1"/>
  <c r="R990" i="12"/>
  <c r="S990" i="12" s="1"/>
  <c r="R986" i="12"/>
  <c r="S986" i="12" s="1"/>
  <c r="R982" i="12"/>
  <c r="S982" i="12" s="1"/>
  <c r="R978" i="12"/>
  <c r="S978" i="12" s="1"/>
  <c r="R974" i="12"/>
  <c r="S974" i="12" s="1"/>
  <c r="R970" i="12"/>
  <c r="S970" i="12" s="1"/>
  <c r="R966" i="12"/>
  <c r="S966" i="12" s="1"/>
  <c r="R962" i="12"/>
  <c r="S962" i="12" s="1"/>
  <c r="R958" i="12"/>
  <c r="S958" i="12" s="1"/>
  <c r="R911" i="12"/>
  <c r="S911" i="12" s="1"/>
  <c r="R907" i="12"/>
  <c r="S907" i="12" s="1"/>
  <c r="R903" i="12"/>
  <c r="S903" i="12" s="1"/>
  <c r="R899" i="12"/>
  <c r="S899" i="12" s="1"/>
  <c r="R895" i="12"/>
  <c r="S895" i="12" s="1"/>
  <c r="R891" i="12"/>
  <c r="S891" i="12" s="1"/>
  <c r="R887" i="12"/>
  <c r="S887" i="12" s="1"/>
  <c r="R883" i="12"/>
  <c r="S883" i="12" s="1"/>
  <c r="R879" i="12"/>
  <c r="S879" i="12" s="1"/>
  <c r="R1415" i="12"/>
  <c r="S1415" i="12" s="1"/>
  <c r="R1411" i="12"/>
  <c r="S1411" i="12" s="1"/>
  <c r="R1407" i="12"/>
  <c r="S1407" i="12" s="1"/>
  <c r="R1403" i="12"/>
  <c r="S1403" i="12" s="1"/>
  <c r="R1399" i="12"/>
  <c r="S1399" i="12" s="1"/>
  <c r="R1395" i="12"/>
  <c r="S1395" i="12" s="1"/>
  <c r="R1391" i="12"/>
  <c r="S1391" i="12" s="1"/>
  <c r="R1387" i="12"/>
  <c r="S1387" i="12" s="1"/>
  <c r="R1383" i="12"/>
  <c r="S1383" i="12" s="1"/>
  <c r="R1248" i="12"/>
  <c r="S1248" i="12" s="1"/>
  <c r="R1244" i="12"/>
  <c r="S1244" i="12" s="1"/>
  <c r="R1240" i="12"/>
  <c r="S1240" i="12" s="1"/>
  <c r="R1236" i="12"/>
  <c r="S1236" i="12" s="1"/>
  <c r="R1232" i="12"/>
  <c r="S1232" i="12" s="1"/>
  <c r="R1228" i="12"/>
  <c r="S1228" i="12" s="1"/>
  <c r="R1224" i="12"/>
  <c r="S1224" i="12" s="1"/>
  <c r="R1220" i="12"/>
  <c r="S1220" i="12" s="1"/>
  <c r="R1216" i="12"/>
  <c r="S1216" i="12" s="1"/>
  <c r="R1212" i="12"/>
  <c r="S1212" i="12" s="1"/>
  <c r="R1208" i="12"/>
  <c r="S1208" i="12" s="1"/>
  <c r="R1204" i="12"/>
  <c r="S1204" i="12" s="1"/>
  <c r="R1200" i="12"/>
  <c r="S1200" i="12" s="1"/>
  <c r="R1196" i="12"/>
  <c r="S1196" i="12" s="1"/>
  <c r="R1192" i="12"/>
  <c r="S1192" i="12" s="1"/>
  <c r="R1188" i="12"/>
  <c r="S1188" i="12" s="1"/>
  <c r="R1184" i="12"/>
  <c r="S1184" i="12" s="1"/>
  <c r="R1180" i="12"/>
  <c r="S1180" i="12" s="1"/>
  <c r="R1176" i="12"/>
  <c r="S1176" i="12" s="1"/>
  <c r="R1172" i="12"/>
  <c r="S1172" i="12" s="1"/>
  <c r="R1168" i="12"/>
  <c r="S1168" i="12" s="1"/>
  <c r="R1164" i="12"/>
  <c r="S1164" i="12" s="1"/>
  <c r="R1045" i="12"/>
  <c r="S1045" i="12" s="1"/>
  <c r="R1041" i="12"/>
  <c r="S1041" i="12" s="1"/>
  <c r="R1037" i="12"/>
  <c r="S1037" i="12" s="1"/>
  <c r="R1033" i="12"/>
  <c r="S1033" i="12" s="1"/>
  <c r="R1029" i="12"/>
  <c r="S1029" i="12" s="1"/>
  <c r="R1025" i="12"/>
  <c r="S1025" i="12" s="1"/>
  <c r="R1021" i="12"/>
  <c r="S1021" i="12" s="1"/>
  <c r="R1017" i="12"/>
  <c r="S1017" i="12" s="1"/>
  <c r="R1013" i="12"/>
  <c r="S1013" i="12" s="1"/>
  <c r="R954" i="12"/>
  <c r="S954" i="12" s="1"/>
  <c r="R950" i="12"/>
  <c r="S950" i="12" s="1"/>
  <c r="R946" i="12"/>
  <c r="S946" i="12" s="1"/>
  <c r="R942" i="12"/>
  <c r="S942" i="12" s="1"/>
  <c r="R938" i="12"/>
  <c r="S938" i="12" s="1"/>
  <c r="R934" i="12"/>
  <c r="S934" i="12" s="1"/>
  <c r="R930" i="12"/>
  <c r="S930" i="12" s="1"/>
  <c r="R926" i="12"/>
  <c r="S926" i="12" s="1"/>
  <c r="R922" i="12"/>
  <c r="S922" i="12" s="1"/>
  <c r="R918" i="12"/>
  <c r="S918" i="12" s="1"/>
  <c r="R914" i="12"/>
  <c r="S914" i="12" s="1"/>
  <c r="R1379" i="12"/>
  <c r="S1379" i="12" s="1"/>
  <c r="R1375" i="12"/>
  <c r="S1375" i="12" s="1"/>
  <c r="R1371" i="12"/>
  <c r="S1371" i="12" s="1"/>
  <c r="R1367" i="12"/>
  <c r="S1367" i="12" s="1"/>
  <c r="R1363" i="12"/>
  <c r="S1363" i="12" s="1"/>
  <c r="R1359" i="12"/>
  <c r="S1359" i="12" s="1"/>
  <c r="R1355" i="12"/>
  <c r="S1355" i="12" s="1"/>
  <c r="R1351" i="12"/>
  <c r="S1351" i="12" s="1"/>
  <c r="R1347" i="12"/>
  <c r="S1347" i="12" s="1"/>
  <c r="R1343" i="12"/>
  <c r="S1343" i="12" s="1"/>
  <c r="R1339" i="12"/>
  <c r="S1339" i="12" s="1"/>
  <c r="R1335" i="12"/>
  <c r="S1335" i="12" s="1"/>
  <c r="R1331" i="12"/>
  <c r="S1331" i="12" s="1"/>
  <c r="R1327" i="12"/>
  <c r="S1327" i="12" s="1"/>
  <c r="R1323" i="12"/>
  <c r="S1323" i="12" s="1"/>
  <c r="R1319" i="12"/>
  <c r="S1319" i="12" s="1"/>
  <c r="R1315" i="12"/>
  <c r="S1315" i="12" s="1"/>
  <c r="R1311" i="12"/>
  <c r="S1311" i="12" s="1"/>
  <c r="R1307" i="12"/>
  <c r="S1307" i="12" s="1"/>
  <c r="R1303" i="12"/>
  <c r="S1303" i="12" s="1"/>
  <c r="R1299" i="12"/>
  <c r="S1299" i="12" s="1"/>
  <c r="R1295" i="12"/>
  <c r="S1295" i="12" s="1"/>
  <c r="R1291" i="12"/>
  <c r="S1291" i="12" s="1"/>
  <c r="R1287" i="12"/>
  <c r="S1287" i="12" s="1"/>
  <c r="R1283" i="12"/>
  <c r="S1283" i="12" s="1"/>
  <c r="R1279" i="12"/>
  <c r="S1279" i="12" s="1"/>
  <c r="R1275" i="12"/>
  <c r="S1275" i="12" s="1"/>
  <c r="R1271" i="12"/>
  <c r="S1271" i="12" s="1"/>
  <c r="R1267" i="12"/>
  <c r="S1267" i="12" s="1"/>
  <c r="R1263" i="12"/>
  <c r="S1263" i="12" s="1"/>
  <c r="R1259" i="12"/>
  <c r="S1259" i="12" s="1"/>
  <c r="R1255" i="12"/>
  <c r="S1255" i="12" s="1"/>
  <c r="R1251" i="12"/>
  <c r="S1251" i="12" s="1"/>
  <c r="R1160" i="12"/>
  <c r="S1160" i="12" s="1"/>
  <c r="R1156" i="12"/>
  <c r="S1156" i="12" s="1"/>
  <c r="R1152" i="12"/>
  <c r="S1152" i="12" s="1"/>
  <c r="R1148" i="12"/>
  <c r="S1148" i="12" s="1"/>
  <c r="R1144" i="12"/>
  <c r="S1144" i="12" s="1"/>
  <c r="R1140" i="12"/>
  <c r="S1140" i="12" s="1"/>
  <c r="R1136" i="12"/>
  <c r="S1136" i="12" s="1"/>
  <c r="R1132" i="12"/>
  <c r="S1132" i="12" s="1"/>
  <c r="R1128" i="12"/>
  <c r="S1128" i="12" s="1"/>
  <c r="R1124" i="12"/>
  <c r="S1124" i="12" s="1"/>
  <c r="R1120" i="12"/>
  <c r="S1120" i="12" s="1"/>
  <c r="R1116" i="12"/>
  <c r="S1116" i="12" s="1"/>
  <c r="R1112" i="12"/>
  <c r="S1112" i="12" s="1"/>
  <c r="R1108" i="12"/>
  <c r="S1108" i="12" s="1"/>
  <c r="R1104" i="12"/>
  <c r="S1104" i="12" s="1"/>
  <c r="R1100" i="12"/>
  <c r="S1100" i="12" s="1"/>
  <c r="R1096" i="12"/>
  <c r="S1096" i="12" s="1"/>
  <c r="R1092" i="12"/>
  <c r="S1092" i="12" s="1"/>
  <c r="R1088" i="12"/>
  <c r="S1088" i="12" s="1"/>
  <c r="R1084" i="12"/>
  <c r="S1084" i="12" s="1"/>
  <c r="R1080" i="12"/>
  <c r="S1080" i="12" s="1"/>
  <c r="R1076" i="12"/>
  <c r="S1076" i="12" s="1"/>
  <c r="R1072" i="12"/>
  <c r="S1072" i="12" s="1"/>
  <c r="R1068" i="12"/>
  <c r="S1068" i="12" s="1"/>
  <c r="R1064" i="12"/>
  <c r="S1064" i="12" s="1"/>
  <c r="R1060" i="12"/>
  <c r="S1060" i="12" s="1"/>
  <c r="R1056" i="12"/>
  <c r="S1056" i="12" s="1"/>
  <c r="R1052" i="12"/>
  <c r="S1052" i="12" s="1"/>
  <c r="R1048" i="12"/>
  <c r="S1048" i="12" s="1"/>
  <c r="R1009" i="12"/>
  <c r="S1009" i="12" s="1"/>
  <c r="R1005" i="12"/>
  <c r="S1005" i="12" s="1"/>
  <c r="R1001" i="12"/>
  <c r="S1001" i="12" s="1"/>
  <c r="R997" i="12"/>
  <c r="S997" i="12" s="1"/>
  <c r="R993" i="12"/>
  <c r="S993" i="12" s="1"/>
  <c r="R989" i="12"/>
  <c r="S989" i="12" s="1"/>
  <c r="R985" i="12"/>
  <c r="S985" i="12" s="1"/>
  <c r="R981" i="12"/>
  <c r="S981" i="12" s="1"/>
  <c r="R977" i="12"/>
  <c r="S977" i="12" s="1"/>
  <c r="R973" i="12"/>
  <c r="S973" i="12" s="1"/>
  <c r="R969" i="12"/>
  <c r="S969" i="12" s="1"/>
  <c r="R965" i="12"/>
  <c r="S965" i="12" s="1"/>
  <c r="R961" i="12"/>
  <c r="S961" i="12" s="1"/>
  <c r="R910" i="12"/>
  <c r="S910" i="12" s="1"/>
  <c r="R906" i="12"/>
  <c r="S906" i="12" s="1"/>
  <c r="R902" i="12"/>
  <c r="S902" i="12" s="1"/>
  <c r="R898" i="12"/>
  <c r="S898" i="12" s="1"/>
  <c r="R894" i="12"/>
  <c r="S894" i="12" s="1"/>
  <c r="R890" i="12"/>
  <c r="S890" i="12" s="1"/>
  <c r="R886" i="12"/>
  <c r="S886" i="12" s="1"/>
  <c r="R882" i="12"/>
  <c r="S882" i="12" s="1"/>
  <c r="R878" i="12"/>
  <c r="S878" i="12" s="1"/>
  <c r="R1414" i="12"/>
  <c r="S1414" i="12" s="1"/>
  <c r="R1410" i="12"/>
  <c r="S1410" i="12" s="1"/>
  <c r="R1406" i="12"/>
  <c r="S1406" i="12" s="1"/>
  <c r="R1402" i="12"/>
  <c r="S1402" i="12" s="1"/>
  <c r="R1398" i="12"/>
  <c r="S1398" i="12" s="1"/>
  <c r="R1394" i="12"/>
  <c r="S1394" i="12" s="1"/>
  <c r="R1390" i="12"/>
  <c r="S1390" i="12" s="1"/>
  <c r="R1386" i="12"/>
  <c r="S1386" i="12" s="1"/>
  <c r="R1382" i="12"/>
  <c r="S1382" i="12" s="1"/>
  <c r="R1247" i="12"/>
  <c r="S1247" i="12" s="1"/>
  <c r="R1243" i="12"/>
  <c r="S1243" i="12" s="1"/>
  <c r="R1239" i="12"/>
  <c r="S1239" i="12" s="1"/>
  <c r="R1235" i="12"/>
  <c r="S1235" i="12" s="1"/>
  <c r="R1231" i="12"/>
  <c r="S1231" i="12" s="1"/>
  <c r="R1227" i="12"/>
  <c r="S1227" i="12" s="1"/>
  <c r="R1223" i="12"/>
  <c r="S1223" i="12" s="1"/>
  <c r="R1219" i="12"/>
  <c r="S1219" i="12" s="1"/>
  <c r="R1215" i="12"/>
  <c r="S1215" i="12" s="1"/>
  <c r="R1211" i="12"/>
  <c r="S1211" i="12" s="1"/>
  <c r="R1207" i="12"/>
  <c r="S1207" i="12" s="1"/>
  <c r="R1203" i="12"/>
  <c r="S1203" i="12" s="1"/>
  <c r="R1199" i="12"/>
  <c r="S1199" i="12" s="1"/>
  <c r="R1195" i="12"/>
  <c r="S1195" i="12" s="1"/>
  <c r="R1191" i="12"/>
  <c r="S1191" i="12" s="1"/>
  <c r="R1187" i="12"/>
  <c r="S1187" i="12" s="1"/>
  <c r="R1183" i="12"/>
  <c r="S1183" i="12" s="1"/>
  <c r="R1179" i="12"/>
  <c r="S1179" i="12" s="1"/>
  <c r="R1175" i="12"/>
  <c r="S1175" i="12" s="1"/>
  <c r="R1171" i="12"/>
  <c r="S1171" i="12" s="1"/>
  <c r="R1167" i="12"/>
  <c r="S1167" i="12" s="1"/>
  <c r="R1163" i="12"/>
  <c r="S1163" i="12" s="1"/>
  <c r="R1044" i="12"/>
  <c r="S1044" i="12" s="1"/>
  <c r="R1040" i="12"/>
  <c r="S1040" i="12" s="1"/>
  <c r="R1036" i="12"/>
  <c r="S1036" i="12" s="1"/>
  <c r="R1032" i="12"/>
  <c r="S1032" i="12" s="1"/>
  <c r="R1028" i="12"/>
  <c r="S1028" i="12" s="1"/>
  <c r="R1024" i="12"/>
  <c r="S1024" i="12" s="1"/>
  <c r="R1020" i="12"/>
  <c r="S1020" i="12" s="1"/>
  <c r="R1016" i="12"/>
  <c r="S1016" i="12" s="1"/>
  <c r="R957" i="12"/>
  <c r="S957" i="12" s="1"/>
  <c r="R953" i="12"/>
  <c r="S953" i="12" s="1"/>
  <c r="R949" i="12"/>
  <c r="S949" i="12" s="1"/>
  <c r="R945" i="12"/>
  <c r="S945" i="12" s="1"/>
  <c r="R941" i="12"/>
  <c r="S941" i="12" s="1"/>
  <c r="R937" i="12"/>
  <c r="S937" i="12" s="1"/>
  <c r="R933" i="12"/>
  <c r="S933" i="12" s="1"/>
  <c r="R929" i="12"/>
  <c r="S929" i="12" s="1"/>
  <c r="R925" i="12"/>
  <c r="S925" i="12" s="1"/>
  <c r="R921" i="12"/>
  <c r="S921" i="12" s="1"/>
  <c r="R917" i="12"/>
  <c r="S917" i="12" s="1"/>
  <c r="R913" i="12"/>
  <c r="S913" i="12" s="1"/>
  <c r="R1378" i="12"/>
  <c r="S1378" i="12" s="1"/>
  <c r="R1374" i="12"/>
  <c r="S1374" i="12" s="1"/>
  <c r="R1370" i="12"/>
  <c r="S1370" i="12" s="1"/>
  <c r="R1366" i="12"/>
  <c r="S1366" i="12" s="1"/>
  <c r="R1362" i="12"/>
  <c r="S1362" i="12" s="1"/>
  <c r="R1358" i="12"/>
  <c r="S1358" i="12" s="1"/>
  <c r="R1354" i="12"/>
  <c r="S1354" i="12" s="1"/>
  <c r="R1350" i="12"/>
  <c r="S1350" i="12" s="1"/>
  <c r="R1346" i="12"/>
  <c r="S1346" i="12" s="1"/>
  <c r="R1342" i="12"/>
  <c r="S1342" i="12" s="1"/>
  <c r="R1338" i="12"/>
  <c r="S1338" i="12" s="1"/>
  <c r="R1334" i="12"/>
  <c r="S1334" i="12" s="1"/>
  <c r="R1330" i="12"/>
  <c r="S1330" i="12" s="1"/>
  <c r="R1326" i="12"/>
  <c r="S1326" i="12" s="1"/>
  <c r="R1322" i="12"/>
  <c r="S1322" i="12" s="1"/>
  <c r="R1318" i="12"/>
  <c r="S1318" i="12" s="1"/>
  <c r="R1314" i="12"/>
  <c r="S1314" i="12" s="1"/>
  <c r="R1310" i="12"/>
  <c r="S1310" i="12" s="1"/>
  <c r="R1306" i="12"/>
  <c r="S1306" i="12" s="1"/>
  <c r="R1302" i="12"/>
  <c r="S1302" i="12" s="1"/>
  <c r="R1298" i="12"/>
  <c r="S1298" i="12" s="1"/>
  <c r="R1294" i="12"/>
  <c r="S1294" i="12" s="1"/>
  <c r="R1290" i="12"/>
  <c r="S1290" i="12" s="1"/>
  <c r="R1286" i="12"/>
  <c r="S1286" i="12" s="1"/>
  <c r="R1282" i="12"/>
  <c r="S1282" i="12" s="1"/>
  <c r="R1278" i="12"/>
  <c r="S1278" i="12" s="1"/>
  <c r="R1274" i="12"/>
  <c r="S1274" i="12" s="1"/>
  <c r="R1270" i="12"/>
  <c r="S1270" i="12" s="1"/>
  <c r="R1266" i="12"/>
  <c r="S1266" i="12" s="1"/>
  <c r="R1262" i="12"/>
  <c r="S1262" i="12" s="1"/>
  <c r="R1258" i="12"/>
  <c r="S1258" i="12" s="1"/>
  <c r="R1254" i="12"/>
  <c r="S1254" i="12" s="1"/>
  <c r="R1250" i="12"/>
  <c r="S1250" i="12" s="1"/>
  <c r="R1159" i="12"/>
  <c r="S1159" i="12" s="1"/>
  <c r="R1155" i="12"/>
  <c r="S1155" i="12" s="1"/>
  <c r="R1151" i="12"/>
  <c r="S1151" i="12" s="1"/>
  <c r="R1147" i="12"/>
  <c r="S1147" i="12" s="1"/>
  <c r="R1143" i="12"/>
  <c r="S1143" i="12" s="1"/>
  <c r="R1139" i="12"/>
  <c r="S1139" i="12" s="1"/>
  <c r="R1135" i="12"/>
  <c r="S1135" i="12" s="1"/>
  <c r="R1131" i="12"/>
  <c r="S1131" i="12" s="1"/>
  <c r="R1127" i="12"/>
  <c r="S1127" i="12" s="1"/>
  <c r="R1123" i="12"/>
  <c r="S1123" i="12" s="1"/>
  <c r="R1119" i="12"/>
  <c r="S1119" i="12" s="1"/>
  <c r="R1115" i="12"/>
  <c r="S1115" i="12" s="1"/>
  <c r="R1111" i="12"/>
  <c r="S1111" i="12" s="1"/>
  <c r="R1107" i="12"/>
  <c r="S1107" i="12" s="1"/>
  <c r="R1103" i="12"/>
  <c r="S1103" i="12" s="1"/>
  <c r="R1099" i="12"/>
  <c r="S1099" i="12" s="1"/>
  <c r="R1095" i="12"/>
  <c r="S1095" i="12" s="1"/>
  <c r="R1091" i="12"/>
  <c r="S1091" i="12" s="1"/>
  <c r="R1087" i="12"/>
  <c r="S1087" i="12" s="1"/>
  <c r="R1083" i="12"/>
  <c r="S1083" i="12" s="1"/>
  <c r="R1079" i="12"/>
  <c r="S1079" i="12" s="1"/>
  <c r="R1075" i="12"/>
  <c r="S1075" i="12" s="1"/>
  <c r="R1071" i="12"/>
  <c r="S1071" i="12" s="1"/>
  <c r="R1067" i="12"/>
  <c r="S1067" i="12" s="1"/>
  <c r="R1063" i="12"/>
  <c r="S1063" i="12" s="1"/>
  <c r="R1059" i="12"/>
  <c r="S1059" i="12" s="1"/>
  <c r="R1055" i="12"/>
  <c r="S1055" i="12" s="1"/>
  <c r="R1051" i="12"/>
  <c r="S1051" i="12" s="1"/>
  <c r="R1047" i="12"/>
  <c r="S1047" i="12" s="1"/>
  <c r="R1012" i="12"/>
  <c r="S1012" i="12" s="1"/>
  <c r="R1008" i="12"/>
  <c r="S1008" i="12" s="1"/>
  <c r="R1004" i="12"/>
  <c r="S1004" i="12" s="1"/>
  <c r="R1000" i="12"/>
  <c r="S1000" i="12" s="1"/>
  <c r="R996" i="12"/>
  <c r="S996" i="12" s="1"/>
  <c r="R992" i="12"/>
  <c r="S992" i="12" s="1"/>
  <c r="R988" i="12"/>
  <c r="S988" i="12" s="1"/>
  <c r="R984" i="12"/>
  <c r="S984" i="12" s="1"/>
  <c r="R980" i="12"/>
  <c r="S980" i="12" s="1"/>
  <c r="R976" i="12"/>
  <c r="S976" i="12" s="1"/>
  <c r="R972" i="12"/>
  <c r="S972" i="12" s="1"/>
  <c r="R968" i="12"/>
  <c r="S968" i="12" s="1"/>
  <c r="R964" i="12"/>
  <c r="S964" i="12" s="1"/>
  <c r="R960" i="12"/>
  <c r="S960" i="12" s="1"/>
  <c r="R909" i="12"/>
  <c r="S909" i="12" s="1"/>
  <c r="R905" i="12"/>
  <c r="S905" i="12" s="1"/>
  <c r="R901" i="12"/>
  <c r="S901" i="12" s="1"/>
  <c r="R897" i="12"/>
  <c r="S897" i="12" s="1"/>
  <c r="R893" i="12"/>
  <c r="S893" i="12" s="1"/>
  <c r="R889" i="12"/>
  <c r="S889" i="12" s="1"/>
  <c r="R885" i="12"/>
  <c r="S885" i="12" s="1"/>
  <c r="R881" i="12"/>
  <c r="S881" i="12" s="1"/>
  <c r="R877" i="12"/>
  <c r="S877" i="12" s="1"/>
  <c r="R1413" i="12"/>
  <c r="S1413" i="12" s="1"/>
  <c r="R1409" i="12"/>
  <c r="S1409" i="12" s="1"/>
  <c r="R1405" i="12"/>
  <c r="S1405" i="12" s="1"/>
  <c r="R1401" i="12"/>
  <c r="S1401" i="12" s="1"/>
  <c r="R1397" i="12"/>
  <c r="S1397" i="12" s="1"/>
  <c r="R1393" i="12"/>
  <c r="S1393" i="12" s="1"/>
  <c r="R1389" i="12"/>
  <c r="S1389" i="12" s="1"/>
  <c r="R1385" i="12"/>
  <c r="S1385" i="12" s="1"/>
  <c r="R1381" i="12"/>
  <c r="S1381" i="12" s="1"/>
  <c r="R1246" i="12"/>
  <c r="S1246" i="12" s="1"/>
  <c r="R1242" i="12"/>
  <c r="S1242" i="12" s="1"/>
  <c r="R1238" i="12"/>
  <c r="S1238" i="12" s="1"/>
  <c r="R1234" i="12"/>
  <c r="S1234" i="12" s="1"/>
  <c r="R1230" i="12"/>
  <c r="S1230" i="12" s="1"/>
  <c r="R1226" i="12"/>
  <c r="S1226" i="12" s="1"/>
  <c r="R1222" i="12"/>
  <c r="S1222" i="12" s="1"/>
  <c r="R1218" i="12"/>
  <c r="S1218" i="12" s="1"/>
  <c r="R1214" i="12"/>
  <c r="S1214" i="12" s="1"/>
  <c r="R1210" i="12"/>
  <c r="S1210" i="12" s="1"/>
  <c r="R1206" i="12"/>
  <c r="S1206" i="12" s="1"/>
  <c r="R1202" i="12"/>
  <c r="S1202" i="12" s="1"/>
  <c r="R1198" i="12"/>
  <c r="S1198" i="12" s="1"/>
  <c r="R1194" i="12"/>
  <c r="S1194" i="12" s="1"/>
  <c r="R1190" i="12"/>
  <c r="S1190" i="12" s="1"/>
  <c r="R1186" i="12"/>
  <c r="S1186" i="12" s="1"/>
  <c r="R1182" i="12"/>
  <c r="S1182" i="12" s="1"/>
  <c r="R1178" i="12"/>
  <c r="S1178" i="12" s="1"/>
  <c r="R1174" i="12"/>
  <c r="S1174" i="12" s="1"/>
  <c r="R1170" i="12"/>
  <c r="S1170" i="12" s="1"/>
  <c r="R1166" i="12"/>
  <c r="S1166" i="12" s="1"/>
  <c r="R1162" i="12"/>
  <c r="S1162" i="12" s="1"/>
  <c r="R1043" i="12"/>
  <c r="S1043" i="12" s="1"/>
  <c r="R1039" i="12"/>
  <c r="S1039" i="12" s="1"/>
  <c r="R1035" i="12"/>
  <c r="S1035" i="12" s="1"/>
  <c r="R1031" i="12"/>
  <c r="S1031" i="12" s="1"/>
  <c r="R1027" i="12"/>
  <c r="S1027" i="12" s="1"/>
  <c r="R1023" i="12"/>
  <c r="S1023" i="12" s="1"/>
  <c r="R1019" i="12"/>
  <c r="S1019" i="12" s="1"/>
  <c r="R1015" i="12"/>
  <c r="S1015" i="12" s="1"/>
  <c r="R956" i="12"/>
  <c r="S956" i="12" s="1"/>
  <c r="R952" i="12"/>
  <c r="S952" i="12" s="1"/>
  <c r="R948" i="12"/>
  <c r="S948" i="12" s="1"/>
  <c r="R944" i="12"/>
  <c r="S944" i="12" s="1"/>
  <c r="R940" i="12"/>
  <c r="S940" i="12" s="1"/>
  <c r="R936" i="12"/>
  <c r="S936" i="12" s="1"/>
  <c r="R932" i="12"/>
  <c r="S932" i="12" s="1"/>
  <c r="R928" i="12"/>
  <c r="S928" i="12" s="1"/>
  <c r="R924" i="12"/>
  <c r="S924" i="12" s="1"/>
  <c r="R920" i="12"/>
  <c r="S920" i="12" s="1"/>
  <c r="R916" i="12"/>
  <c r="S916" i="12" s="1"/>
  <c r="R912" i="12"/>
  <c r="S912" i="12" s="1"/>
  <c r="R1377" i="12"/>
  <c r="S1377" i="12" s="1"/>
  <c r="R1373" i="12"/>
  <c r="S1373" i="12" s="1"/>
  <c r="R1369" i="12"/>
  <c r="S1369" i="12" s="1"/>
  <c r="R1365" i="12"/>
  <c r="S1365" i="12" s="1"/>
  <c r="R1361" i="12"/>
  <c r="S1361" i="12" s="1"/>
  <c r="R1357" i="12"/>
  <c r="S1357" i="12" s="1"/>
  <c r="R1353" i="12"/>
  <c r="S1353" i="12" s="1"/>
  <c r="R1349" i="12"/>
  <c r="S1349" i="12" s="1"/>
  <c r="R1345" i="12"/>
  <c r="S1345" i="12" s="1"/>
  <c r="R1341" i="12"/>
  <c r="S1341" i="12" s="1"/>
  <c r="R1337" i="12"/>
  <c r="S1337" i="12" s="1"/>
  <c r="R1333" i="12"/>
  <c r="S1333" i="12" s="1"/>
  <c r="R1329" i="12"/>
  <c r="S1329" i="12" s="1"/>
  <c r="R1325" i="12"/>
  <c r="S1325" i="12" s="1"/>
  <c r="R1321" i="12"/>
  <c r="S1321" i="12" s="1"/>
  <c r="R1317" i="12"/>
  <c r="S1317" i="12" s="1"/>
  <c r="R1313" i="12"/>
  <c r="S1313" i="12" s="1"/>
  <c r="R1309" i="12"/>
  <c r="S1309" i="12" s="1"/>
  <c r="R1305" i="12"/>
  <c r="S1305" i="12" s="1"/>
  <c r="R1301" i="12"/>
  <c r="S1301" i="12" s="1"/>
  <c r="R1297" i="12"/>
  <c r="S1297" i="12" s="1"/>
  <c r="R1293" i="12"/>
  <c r="S1293" i="12" s="1"/>
  <c r="R1289" i="12"/>
  <c r="S1289" i="12" s="1"/>
  <c r="R1285" i="12"/>
  <c r="S1285" i="12" s="1"/>
  <c r="R1281" i="12"/>
  <c r="S1281" i="12" s="1"/>
  <c r="R1277" i="12"/>
  <c r="S1277" i="12" s="1"/>
  <c r="R1273" i="12"/>
  <c r="S1273" i="12" s="1"/>
  <c r="R1269" i="12"/>
  <c r="S1269" i="12" s="1"/>
  <c r="R1265" i="12"/>
  <c r="S1265" i="12" s="1"/>
  <c r="R1261" i="12"/>
  <c r="S1261" i="12" s="1"/>
  <c r="R1257" i="12"/>
  <c r="S1257" i="12" s="1"/>
  <c r="R1253" i="12"/>
  <c r="S1253" i="12" s="1"/>
  <c r="R1158" i="12"/>
  <c r="S1158" i="12" s="1"/>
  <c r="R1154" i="12"/>
  <c r="S1154" i="12" s="1"/>
  <c r="R1150" i="12"/>
  <c r="S1150" i="12" s="1"/>
  <c r="R1146" i="12"/>
  <c r="S1146" i="12" s="1"/>
  <c r="R1142" i="12"/>
  <c r="S1142" i="12" s="1"/>
  <c r="R1138" i="12"/>
  <c r="S1138" i="12" s="1"/>
  <c r="R1134" i="12"/>
  <c r="S1134" i="12" s="1"/>
  <c r="R1130" i="12"/>
  <c r="S1130" i="12" s="1"/>
  <c r="R1126" i="12"/>
  <c r="S1126" i="12" s="1"/>
  <c r="R1122" i="12"/>
  <c r="S1122" i="12" s="1"/>
  <c r="R1118" i="12"/>
  <c r="S1118" i="12" s="1"/>
  <c r="R1114" i="12"/>
  <c r="S1114" i="12" s="1"/>
  <c r="R1110" i="12"/>
  <c r="S1110" i="12" s="1"/>
  <c r="R1106" i="12"/>
  <c r="S1106" i="12" s="1"/>
  <c r="R1102" i="12"/>
  <c r="S1102" i="12" s="1"/>
  <c r="R1098" i="12"/>
  <c r="S1098" i="12" s="1"/>
  <c r="R1094" i="12"/>
  <c r="S1094" i="12" s="1"/>
  <c r="R1090" i="12"/>
  <c r="S1090" i="12" s="1"/>
  <c r="R1086" i="12"/>
  <c r="S1086" i="12" s="1"/>
  <c r="R1082" i="12"/>
  <c r="S1082" i="12" s="1"/>
  <c r="R1078" i="12"/>
  <c r="S1078" i="12" s="1"/>
  <c r="R1074" i="12"/>
  <c r="S1074" i="12" s="1"/>
  <c r="R1070" i="12"/>
  <c r="S1070" i="12" s="1"/>
  <c r="R1066" i="12"/>
  <c r="S1066" i="12" s="1"/>
  <c r="R1062" i="12"/>
  <c r="S1062" i="12" s="1"/>
  <c r="R1058" i="12"/>
  <c r="S1058" i="12" s="1"/>
  <c r="R1054" i="12"/>
  <c r="S1054" i="12" s="1"/>
  <c r="R1050" i="12"/>
  <c r="S1050" i="12" s="1"/>
  <c r="R1011" i="12"/>
  <c r="S1011" i="12" s="1"/>
  <c r="R1007" i="12"/>
  <c r="S1007" i="12" s="1"/>
  <c r="R1003" i="12"/>
  <c r="S1003" i="12" s="1"/>
  <c r="R999" i="12"/>
  <c r="S999" i="12" s="1"/>
  <c r="R995" i="12"/>
  <c r="S995" i="12" s="1"/>
  <c r="R991" i="12"/>
  <c r="S991" i="12" s="1"/>
  <c r="R987" i="12"/>
  <c r="S987" i="12" s="1"/>
  <c r="R983" i="12"/>
  <c r="S983" i="12" s="1"/>
  <c r="R979" i="12"/>
  <c r="S979" i="12" s="1"/>
  <c r="R975" i="12"/>
  <c r="S975" i="12" s="1"/>
  <c r="R971" i="12"/>
  <c r="S971" i="12" s="1"/>
  <c r="R967" i="12"/>
  <c r="S967" i="12" s="1"/>
  <c r="R963" i="12"/>
  <c r="S963" i="12" s="1"/>
  <c r="R959" i="12"/>
  <c r="S959" i="12" s="1"/>
  <c r="R908" i="12"/>
  <c r="S908" i="12" s="1"/>
  <c r="R904" i="12"/>
  <c r="S904" i="12" s="1"/>
  <c r="R900" i="12"/>
  <c r="S900" i="12" s="1"/>
  <c r="R896" i="12"/>
  <c r="S896" i="12" s="1"/>
  <c r="R892" i="12"/>
  <c r="S892" i="12" s="1"/>
  <c r="R888" i="12"/>
  <c r="S888" i="12" s="1"/>
  <c r="R884" i="12"/>
  <c r="S884" i="12" s="1"/>
  <c r="R880" i="12"/>
  <c r="S880" i="12" s="1"/>
  <c r="R876" i="12"/>
  <c r="S876" i="12" s="1"/>
  <c r="R874" i="12"/>
  <c r="S874" i="12" s="1"/>
  <c r="R870" i="12"/>
  <c r="S870" i="12" s="1"/>
  <c r="R866" i="12"/>
  <c r="S866" i="12" s="1"/>
  <c r="R775" i="12"/>
  <c r="S775" i="12" s="1"/>
  <c r="R771" i="12"/>
  <c r="S771" i="12" s="1"/>
  <c r="R767" i="12"/>
  <c r="S767" i="12" s="1"/>
  <c r="R763" i="12"/>
  <c r="S763" i="12" s="1"/>
  <c r="R759" i="12"/>
  <c r="S759" i="12" s="1"/>
  <c r="R755" i="12"/>
  <c r="S755" i="12" s="1"/>
  <c r="R751" i="12"/>
  <c r="S751" i="12" s="1"/>
  <c r="R747" i="12"/>
  <c r="S747" i="12" s="1"/>
  <c r="R743" i="12"/>
  <c r="S743" i="12" s="1"/>
  <c r="R739" i="12"/>
  <c r="S739" i="12" s="1"/>
  <c r="R735" i="12"/>
  <c r="S735" i="12" s="1"/>
  <c r="R731" i="12"/>
  <c r="S731" i="12" s="1"/>
  <c r="R727" i="12"/>
  <c r="S727" i="12" s="1"/>
  <c r="R723" i="12"/>
  <c r="S723" i="12" s="1"/>
  <c r="R719" i="12"/>
  <c r="S719" i="12" s="1"/>
  <c r="R715" i="12"/>
  <c r="S715" i="12" s="1"/>
  <c r="R711" i="12"/>
  <c r="S711" i="12" s="1"/>
  <c r="R707" i="12"/>
  <c r="S707" i="12" s="1"/>
  <c r="R703" i="12"/>
  <c r="S703" i="12" s="1"/>
  <c r="R699" i="12"/>
  <c r="S699" i="12" s="1"/>
  <c r="R695" i="12"/>
  <c r="S695" i="12" s="1"/>
  <c r="R691" i="12"/>
  <c r="S691" i="12" s="1"/>
  <c r="R687" i="12"/>
  <c r="S687" i="12" s="1"/>
  <c r="R683" i="12"/>
  <c r="S683" i="12" s="1"/>
  <c r="R679" i="12"/>
  <c r="S679" i="12" s="1"/>
  <c r="R675" i="12"/>
  <c r="S675" i="12" s="1"/>
  <c r="R671" i="12"/>
  <c r="S671" i="12" s="1"/>
  <c r="R667" i="12"/>
  <c r="S667" i="12" s="1"/>
  <c r="R663" i="12"/>
  <c r="S663" i="12" s="1"/>
  <c r="R659" i="12"/>
  <c r="S659" i="12" s="1"/>
  <c r="R600" i="12"/>
  <c r="S600" i="12" s="1"/>
  <c r="R596" i="12"/>
  <c r="S596" i="12" s="1"/>
  <c r="R592" i="12"/>
  <c r="S592" i="12" s="1"/>
  <c r="R588" i="12"/>
  <c r="S588" i="12" s="1"/>
  <c r="R584" i="12"/>
  <c r="S584" i="12" s="1"/>
  <c r="R580" i="12"/>
  <c r="S580" i="12" s="1"/>
  <c r="R576" i="12"/>
  <c r="S576" i="12" s="1"/>
  <c r="R572" i="12"/>
  <c r="S572" i="12" s="1"/>
  <c r="R568" i="12"/>
  <c r="S568" i="12" s="1"/>
  <c r="R564" i="12"/>
  <c r="S564" i="12" s="1"/>
  <c r="R560" i="12"/>
  <c r="S560" i="12" s="1"/>
  <c r="R556" i="12"/>
  <c r="S556" i="12" s="1"/>
  <c r="R552" i="12"/>
  <c r="S552" i="12" s="1"/>
  <c r="R548" i="12"/>
  <c r="S548" i="12" s="1"/>
  <c r="R544" i="12"/>
  <c r="S544" i="12" s="1"/>
  <c r="R540" i="12"/>
  <c r="S540" i="12" s="1"/>
  <c r="R536" i="12"/>
  <c r="S536" i="12" s="1"/>
  <c r="R532" i="12"/>
  <c r="S532" i="12" s="1"/>
  <c r="R528" i="12"/>
  <c r="S528" i="12" s="1"/>
  <c r="R524" i="12"/>
  <c r="S524" i="12" s="1"/>
  <c r="R520" i="12"/>
  <c r="S520" i="12" s="1"/>
  <c r="R516" i="12"/>
  <c r="S516" i="12" s="1"/>
  <c r="R512" i="12"/>
  <c r="S512" i="12" s="1"/>
  <c r="R508" i="12"/>
  <c r="S508" i="12" s="1"/>
  <c r="R504" i="12"/>
  <c r="S504" i="12" s="1"/>
  <c r="R500" i="12"/>
  <c r="S500" i="12" s="1"/>
  <c r="R496" i="12"/>
  <c r="S496" i="12" s="1"/>
  <c r="R492" i="12"/>
  <c r="S492" i="12" s="1"/>
  <c r="R433" i="12"/>
  <c r="S433" i="12" s="1"/>
  <c r="R429" i="12"/>
  <c r="S429" i="12" s="1"/>
  <c r="R425" i="12"/>
  <c r="S425" i="12" s="1"/>
  <c r="R421" i="12"/>
  <c r="S421" i="12" s="1"/>
  <c r="R417" i="12"/>
  <c r="S417" i="12" s="1"/>
  <c r="R413" i="12"/>
  <c r="S413" i="12" s="1"/>
  <c r="R409" i="12"/>
  <c r="S409" i="12" s="1"/>
  <c r="R405" i="12"/>
  <c r="S405" i="12" s="1"/>
  <c r="R401" i="12"/>
  <c r="S401" i="12" s="1"/>
  <c r="R342" i="12"/>
  <c r="S342" i="12" s="1"/>
  <c r="R338" i="12"/>
  <c r="S338" i="12" s="1"/>
  <c r="R334" i="12"/>
  <c r="S334" i="12" s="1"/>
  <c r="R330" i="12"/>
  <c r="S330" i="12" s="1"/>
  <c r="R326" i="12"/>
  <c r="S326" i="12" s="1"/>
  <c r="R322" i="12"/>
  <c r="S322" i="12" s="1"/>
  <c r="R318" i="12"/>
  <c r="S318" i="12" s="1"/>
  <c r="R314" i="12"/>
  <c r="S314" i="12" s="1"/>
  <c r="R310" i="12"/>
  <c r="S310" i="12" s="1"/>
  <c r="R306" i="12"/>
  <c r="S306" i="12" s="1"/>
  <c r="R302" i="12"/>
  <c r="S302" i="12" s="1"/>
  <c r="R298" i="12"/>
  <c r="S298" i="12" s="1"/>
  <c r="R862" i="12"/>
  <c r="S862" i="12" s="1"/>
  <c r="R858" i="12"/>
  <c r="S858" i="12" s="1"/>
  <c r="R854" i="12"/>
  <c r="S854" i="12" s="1"/>
  <c r="R850" i="12"/>
  <c r="S850" i="12" s="1"/>
  <c r="R846" i="12"/>
  <c r="S846" i="12" s="1"/>
  <c r="R842" i="12"/>
  <c r="S842" i="12" s="1"/>
  <c r="R838" i="12"/>
  <c r="S838" i="12" s="1"/>
  <c r="R834" i="12"/>
  <c r="S834" i="12" s="1"/>
  <c r="R830" i="12"/>
  <c r="S830" i="12" s="1"/>
  <c r="R826" i="12"/>
  <c r="S826" i="12" s="1"/>
  <c r="R822" i="12"/>
  <c r="S822" i="12" s="1"/>
  <c r="R818" i="12"/>
  <c r="S818" i="12" s="1"/>
  <c r="R814" i="12"/>
  <c r="S814" i="12" s="1"/>
  <c r="R810" i="12"/>
  <c r="S810" i="12" s="1"/>
  <c r="R806" i="12"/>
  <c r="S806" i="12" s="1"/>
  <c r="R802" i="12"/>
  <c r="S802" i="12" s="1"/>
  <c r="R798" i="12"/>
  <c r="S798" i="12" s="1"/>
  <c r="R794" i="12"/>
  <c r="S794" i="12" s="1"/>
  <c r="R790" i="12"/>
  <c r="S790" i="12" s="1"/>
  <c r="R786" i="12"/>
  <c r="S786" i="12" s="1"/>
  <c r="R782" i="12"/>
  <c r="S782" i="12" s="1"/>
  <c r="R778" i="12"/>
  <c r="S778" i="12" s="1"/>
  <c r="R655" i="12"/>
  <c r="S655" i="12" s="1"/>
  <c r="R651" i="12"/>
  <c r="S651" i="12" s="1"/>
  <c r="R647" i="12"/>
  <c r="S647" i="12" s="1"/>
  <c r="R643" i="12"/>
  <c r="S643" i="12" s="1"/>
  <c r="R639" i="12"/>
  <c r="S639" i="12" s="1"/>
  <c r="R635" i="12"/>
  <c r="S635" i="12" s="1"/>
  <c r="R631" i="12"/>
  <c r="S631" i="12" s="1"/>
  <c r="R627" i="12"/>
  <c r="S627" i="12" s="1"/>
  <c r="R623" i="12"/>
  <c r="S623" i="12" s="1"/>
  <c r="R619" i="12"/>
  <c r="S619" i="12" s="1"/>
  <c r="R615" i="12"/>
  <c r="S615" i="12" s="1"/>
  <c r="R611" i="12"/>
  <c r="S611" i="12" s="1"/>
  <c r="R607" i="12"/>
  <c r="S607" i="12" s="1"/>
  <c r="R603" i="12"/>
  <c r="S603" i="12" s="1"/>
  <c r="R488" i="12"/>
  <c r="S488" i="12" s="1"/>
  <c r="R484" i="12"/>
  <c r="S484" i="12" s="1"/>
  <c r="R480" i="12"/>
  <c r="S480" i="12" s="1"/>
  <c r="R476" i="12"/>
  <c r="S476" i="12" s="1"/>
  <c r="R472" i="12"/>
  <c r="S472" i="12" s="1"/>
  <c r="R468" i="12"/>
  <c r="S468" i="12" s="1"/>
  <c r="R464" i="12"/>
  <c r="S464" i="12" s="1"/>
  <c r="R460" i="12"/>
  <c r="S460" i="12" s="1"/>
  <c r="R456" i="12"/>
  <c r="S456" i="12" s="1"/>
  <c r="R452" i="12"/>
  <c r="S452" i="12" s="1"/>
  <c r="R448" i="12"/>
  <c r="S448" i="12" s="1"/>
  <c r="R444" i="12"/>
  <c r="S444" i="12" s="1"/>
  <c r="R440" i="12"/>
  <c r="S440" i="12" s="1"/>
  <c r="R436" i="12"/>
  <c r="S436" i="12" s="1"/>
  <c r="R397" i="12"/>
  <c r="S397" i="12" s="1"/>
  <c r="R393" i="12"/>
  <c r="S393" i="12" s="1"/>
  <c r="R389" i="12"/>
  <c r="S389" i="12" s="1"/>
  <c r="R385" i="12"/>
  <c r="S385" i="12" s="1"/>
  <c r="R381" i="12"/>
  <c r="S381" i="12" s="1"/>
  <c r="R377" i="12"/>
  <c r="S377" i="12" s="1"/>
  <c r="R373" i="12"/>
  <c r="S373" i="12" s="1"/>
  <c r="R369" i="12"/>
  <c r="S369" i="12" s="1"/>
  <c r="R365" i="12"/>
  <c r="S365" i="12" s="1"/>
  <c r="R361" i="12"/>
  <c r="S361" i="12" s="1"/>
  <c r="R357" i="12"/>
  <c r="S357" i="12" s="1"/>
  <c r="R353" i="12"/>
  <c r="S353" i="12" s="1"/>
  <c r="R349" i="12"/>
  <c r="S349" i="12" s="1"/>
  <c r="R873" i="12"/>
  <c r="S873" i="12" s="1"/>
  <c r="R869" i="12"/>
  <c r="S869" i="12" s="1"/>
  <c r="R865" i="12"/>
  <c r="S865" i="12" s="1"/>
  <c r="R774" i="12"/>
  <c r="S774" i="12" s="1"/>
  <c r="R770" i="12"/>
  <c r="S770" i="12" s="1"/>
  <c r="R766" i="12"/>
  <c r="S766" i="12" s="1"/>
  <c r="R762" i="12"/>
  <c r="S762" i="12" s="1"/>
  <c r="R758" i="12"/>
  <c r="S758" i="12" s="1"/>
  <c r="R754" i="12"/>
  <c r="S754" i="12" s="1"/>
  <c r="R750" i="12"/>
  <c r="S750" i="12" s="1"/>
  <c r="R746" i="12"/>
  <c r="S746" i="12" s="1"/>
  <c r="R742" i="12"/>
  <c r="S742" i="12" s="1"/>
  <c r="R738" i="12"/>
  <c r="S738" i="12" s="1"/>
  <c r="R734" i="12"/>
  <c r="S734" i="12" s="1"/>
  <c r="R730" i="12"/>
  <c r="S730" i="12" s="1"/>
  <c r="R726" i="12"/>
  <c r="S726" i="12" s="1"/>
  <c r="R722" i="12"/>
  <c r="S722" i="12" s="1"/>
  <c r="R718" i="12"/>
  <c r="S718" i="12" s="1"/>
  <c r="R714" i="12"/>
  <c r="S714" i="12" s="1"/>
  <c r="R710" i="12"/>
  <c r="S710" i="12" s="1"/>
  <c r="R706" i="12"/>
  <c r="S706" i="12" s="1"/>
  <c r="R702" i="12"/>
  <c r="S702" i="12" s="1"/>
  <c r="R698" i="12"/>
  <c r="S698" i="12" s="1"/>
  <c r="R694" i="12"/>
  <c r="S694" i="12" s="1"/>
  <c r="R690" i="12"/>
  <c r="S690" i="12" s="1"/>
  <c r="R686" i="12"/>
  <c r="S686" i="12" s="1"/>
  <c r="R682" i="12"/>
  <c r="S682" i="12" s="1"/>
  <c r="R678" i="12"/>
  <c r="S678" i="12" s="1"/>
  <c r="R674" i="12"/>
  <c r="S674" i="12" s="1"/>
  <c r="R670" i="12"/>
  <c r="S670" i="12" s="1"/>
  <c r="R666" i="12"/>
  <c r="S666" i="12" s="1"/>
  <c r="R662" i="12"/>
  <c r="S662" i="12" s="1"/>
  <c r="R658" i="12"/>
  <c r="S658" i="12" s="1"/>
  <c r="R599" i="12"/>
  <c r="S599" i="12" s="1"/>
  <c r="R595" i="12"/>
  <c r="S595" i="12" s="1"/>
  <c r="R591" i="12"/>
  <c r="S591" i="12" s="1"/>
  <c r="R587" i="12"/>
  <c r="S587" i="12" s="1"/>
  <c r="R583" i="12"/>
  <c r="S583" i="12" s="1"/>
  <c r="R579" i="12"/>
  <c r="S579" i="12" s="1"/>
  <c r="R575" i="12"/>
  <c r="S575" i="12" s="1"/>
  <c r="R571" i="12"/>
  <c r="S571" i="12" s="1"/>
  <c r="R567" i="12"/>
  <c r="S567" i="12" s="1"/>
  <c r="R563" i="12"/>
  <c r="S563" i="12" s="1"/>
  <c r="R559" i="12"/>
  <c r="S559" i="12" s="1"/>
  <c r="R555" i="12"/>
  <c r="S555" i="12" s="1"/>
  <c r="R551" i="12"/>
  <c r="S551" i="12" s="1"/>
  <c r="R547" i="12"/>
  <c r="S547" i="12" s="1"/>
  <c r="R543" i="12"/>
  <c r="S543" i="12" s="1"/>
  <c r="R539" i="12"/>
  <c r="S539" i="12" s="1"/>
  <c r="R535" i="12"/>
  <c r="S535" i="12" s="1"/>
  <c r="R531" i="12"/>
  <c r="S531" i="12" s="1"/>
  <c r="R527" i="12"/>
  <c r="S527" i="12" s="1"/>
  <c r="R523" i="12"/>
  <c r="S523" i="12" s="1"/>
  <c r="R519" i="12"/>
  <c r="S519" i="12" s="1"/>
  <c r="R515" i="12"/>
  <c r="S515" i="12" s="1"/>
  <c r="R511" i="12"/>
  <c r="S511" i="12" s="1"/>
  <c r="R507" i="12"/>
  <c r="S507" i="12" s="1"/>
  <c r="R503" i="12"/>
  <c r="S503" i="12" s="1"/>
  <c r="R499" i="12"/>
  <c r="S499" i="12" s="1"/>
  <c r="R495" i="12"/>
  <c r="S495" i="12" s="1"/>
  <c r="R491" i="12"/>
  <c r="S491" i="12" s="1"/>
  <c r="R432" i="12"/>
  <c r="S432" i="12" s="1"/>
  <c r="R428" i="12"/>
  <c r="S428" i="12" s="1"/>
  <c r="R424" i="12"/>
  <c r="S424" i="12" s="1"/>
  <c r="R420" i="12"/>
  <c r="S420" i="12" s="1"/>
  <c r="R416" i="12"/>
  <c r="S416" i="12" s="1"/>
  <c r="R412" i="12"/>
  <c r="S412" i="12" s="1"/>
  <c r="R408" i="12"/>
  <c r="S408" i="12" s="1"/>
  <c r="R404" i="12"/>
  <c r="S404" i="12" s="1"/>
  <c r="R400" i="12"/>
  <c r="S400" i="12" s="1"/>
  <c r="R345" i="12"/>
  <c r="S345" i="12" s="1"/>
  <c r="R341" i="12"/>
  <c r="S341" i="12" s="1"/>
  <c r="R337" i="12"/>
  <c r="S337" i="12" s="1"/>
  <c r="R333" i="12"/>
  <c r="S333" i="12" s="1"/>
  <c r="R329" i="12"/>
  <c r="S329" i="12" s="1"/>
  <c r="R325" i="12"/>
  <c r="S325" i="12" s="1"/>
  <c r="R321" i="12"/>
  <c r="S321" i="12" s="1"/>
  <c r="R317" i="12"/>
  <c r="S317" i="12" s="1"/>
  <c r="R313" i="12"/>
  <c r="S313" i="12" s="1"/>
  <c r="R309" i="12"/>
  <c r="S309" i="12" s="1"/>
  <c r="R305" i="12"/>
  <c r="S305" i="12" s="1"/>
  <c r="R301" i="12"/>
  <c r="S301" i="12" s="1"/>
  <c r="R297" i="12"/>
  <c r="S297" i="12" s="1"/>
  <c r="R861" i="12"/>
  <c r="S861" i="12" s="1"/>
  <c r="R857" i="12"/>
  <c r="S857" i="12" s="1"/>
  <c r="R853" i="12"/>
  <c r="S853" i="12" s="1"/>
  <c r="R849" i="12"/>
  <c r="S849" i="12" s="1"/>
  <c r="R845" i="12"/>
  <c r="S845" i="12" s="1"/>
  <c r="R841" i="12"/>
  <c r="S841" i="12" s="1"/>
  <c r="R837" i="12"/>
  <c r="S837" i="12" s="1"/>
  <c r="R833" i="12"/>
  <c r="S833" i="12" s="1"/>
  <c r="R829" i="12"/>
  <c r="S829" i="12" s="1"/>
  <c r="R825" i="12"/>
  <c r="S825" i="12" s="1"/>
  <c r="R821" i="12"/>
  <c r="S821" i="12" s="1"/>
  <c r="R817" i="12"/>
  <c r="S817" i="12" s="1"/>
  <c r="R813" i="12"/>
  <c r="S813" i="12" s="1"/>
  <c r="R809" i="12"/>
  <c r="S809" i="12" s="1"/>
  <c r="R805" i="12"/>
  <c r="S805" i="12" s="1"/>
  <c r="R801" i="12"/>
  <c r="S801" i="12" s="1"/>
  <c r="R797" i="12"/>
  <c r="S797" i="12" s="1"/>
  <c r="R793" i="12"/>
  <c r="S793" i="12" s="1"/>
  <c r="R789" i="12"/>
  <c r="S789" i="12" s="1"/>
  <c r="R785" i="12"/>
  <c r="S785" i="12" s="1"/>
  <c r="R781" i="12"/>
  <c r="S781" i="12" s="1"/>
  <c r="R654" i="12"/>
  <c r="S654" i="12" s="1"/>
  <c r="R650" i="12"/>
  <c r="S650" i="12" s="1"/>
  <c r="R646" i="12"/>
  <c r="S646" i="12" s="1"/>
  <c r="R642" i="12"/>
  <c r="S642" i="12" s="1"/>
  <c r="R638" i="12"/>
  <c r="S638" i="12" s="1"/>
  <c r="R634" i="12"/>
  <c r="S634" i="12" s="1"/>
  <c r="R630" i="12"/>
  <c r="S630" i="12" s="1"/>
  <c r="R626" i="12"/>
  <c r="S626" i="12" s="1"/>
  <c r="R622" i="12"/>
  <c r="S622" i="12" s="1"/>
  <c r="R618" i="12"/>
  <c r="S618" i="12" s="1"/>
  <c r="R614" i="12"/>
  <c r="S614" i="12" s="1"/>
  <c r="R610" i="12"/>
  <c r="S610" i="12" s="1"/>
  <c r="R606" i="12"/>
  <c r="S606" i="12" s="1"/>
  <c r="R487" i="12"/>
  <c r="S487" i="12" s="1"/>
  <c r="R483" i="12"/>
  <c r="S483" i="12" s="1"/>
  <c r="R479" i="12"/>
  <c r="S479" i="12" s="1"/>
  <c r="R475" i="12"/>
  <c r="S475" i="12" s="1"/>
  <c r="R471" i="12"/>
  <c r="S471" i="12" s="1"/>
  <c r="R467" i="12"/>
  <c r="S467" i="12" s="1"/>
  <c r="R463" i="12"/>
  <c r="S463" i="12" s="1"/>
  <c r="R459" i="12"/>
  <c r="S459" i="12" s="1"/>
  <c r="R455" i="12"/>
  <c r="S455" i="12" s="1"/>
  <c r="R451" i="12"/>
  <c r="S451" i="12" s="1"/>
  <c r="R447" i="12"/>
  <c r="S447" i="12" s="1"/>
  <c r="R443" i="12"/>
  <c r="S443" i="12" s="1"/>
  <c r="R439" i="12"/>
  <c r="S439" i="12" s="1"/>
  <c r="R396" i="12"/>
  <c r="S396" i="12" s="1"/>
  <c r="R392" i="12"/>
  <c r="S392" i="12" s="1"/>
  <c r="R388" i="12"/>
  <c r="S388" i="12" s="1"/>
  <c r="R384" i="12"/>
  <c r="S384" i="12" s="1"/>
  <c r="R380" i="12"/>
  <c r="S380" i="12" s="1"/>
  <c r="R376" i="12"/>
  <c r="S376" i="12" s="1"/>
  <c r="R372" i="12"/>
  <c r="S372" i="12" s="1"/>
  <c r="R368" i="12"/>
  <c r="S368" i="12" s="1"/>
  <c r="R364" i="12"/>
  <c r="S364" i="12" s="1"/>
  <c r="R360" i="12"/>
  <c r="S360" i="12" s="1"/>
  <c r="R356" i="12"/>
  <c r="S356" i="12" s="1"/>
  <c r="R352" i="12"/>
  <c r="S352" i="12" s="1"/>
  <c r="R348" i="12"/>
  <c r="S348" i="12" s="1"/>
  <c r="R872" i="12"/>
  <c r="S872" i="12" s="1"/>
  <c r="R868" i="12"/>
  <c r="S868" i="12" s="1"/>
  <c r="R777" i="12"/>
  <c r="S777" i="12" s="1"/>
  <c r="R773" i="12"/>
  <c r="S773" i="12" s="1"/>
  <c r="R769" i="12"/>
  <c r="S769" i="12" s="1"/>
  <c r="R765" i="12"/>
  <c r="S765" i="12" s="1"/>
  <c r="R761" i="12"/>
  <c r="S761" i="12" s="1"/>
  <c r="R757" i="12"/>
  <c r="S757" i="12" s="1"/>
  <c r="R753" i="12"/>
  <c r="S753" i="12" s="1"/>
  <c r="R749" i="12"/>
  <c r="S749" i="12" s="1"/>
  <c r="R745" i="12"/>
  <c r="S745" i="12" s="1"/>
  <c r="R741" i="12"/>
  <c r="S741" i="12" s="1"/>
  <c r="R737" i="12"/>
  <c r="S737" i="12" s="1"/>
  <c r="R733" i="12"/>
  <c r="S733" i="12" s="1"/>
  <c r="R729" i="12"/>
  <c r="S729" i="12" s="1"/>
  <c r="R725" i="12"/>
  <c r="S725" i="12" s="1"/>
  <c r="R721" i="12"/>
  <c r="S721" i="12" s="1"/>
  <c r="R717" i="12"/>
  <c r="S717" i="12" s="1"/>
  <c r="R713" i="12"/>
  <c r="S713" i="12" s="1"/>
  <c r="R709" i="12"/>
  <c r="S709" i="12" s="1"/>
  <c r="R705" i="12"/>
  <c r="S705" i="12" s="1"/>
  <c r="R701" i="12"/>
  <c r="S701" i="12" s="1"/>
  <c r="R697" i="12"/>
  <c r="S697" i="12" s="1"/>
  <c r="R693" i="12"/>
  <c r="S693" i="12" s="1"/>
  <c r="R689" i="12"/>
  <c r="S689" i="12" s="1"/>
  <c r="R685" i="12"/>
  <c r="S685" i="12" s="1"/>
  <c r="R681" i="12"/>
  <c r="S681" i="12" s="1"/>
  <c r="R677" i="12"/>
  <c r="S677" i="12" s="1"/>
  <c r="R673" i="12"/>
  <c r="S673" i="12" s="1"/>
  <c r="R669" i="12"/>
  <c r="S669" i="12" s="1"/>
  <c r="R665" i="12"/>
  <c r="S665" i="12" s="1"/>
  <c r="R661" i="12"/>
  <c r="S661" i="12" s="1"/>
  <c r="R602" i="12"/>
  <c r="S602" i="12" s="1"/>
  <c r="R598" i="12"/>
  <c r="S598" i="12" s="1"/>
  <c r="R594" i="12"/>
  <c r="S594" i="12" s="1"/>
  <c r="R590" i="12"/>
  <c r="S590" i="12" s="1"/>
  <c r="R586" i="12"/>
  <c r="S586" i="12" s="1"/>
  <c r="R582" i="12"/>
  <c r="S582" i="12" s="1"/>
  <c r="R578" i="12"/>
  <c r="S578" i="12" s="1"/>
  <c r="R574" i="12"/>
  <c r="S574" i="12" s="1"/>
  <c r="R570" i="12"/>
  <c r="S570" i="12" s="1"/>
  <c r="R566" i="12"/>
  <c r="S566" i="12" s="1"/>
  <c r="R562" i="12"/>
  <c r="S562" i="12" s="1"/>
  <c r="R558" i="12"/>
  <c r="S558" i="12" s="1"/>
  <c r="R554" i="12"/>
  <c r="S554" i="12" s="1"/>
  <c r="R550" i="12"/>
  <c r="S550" i="12" s="1"/>
  <c r="R546" i="12"/>
  <c r="S546" i="12" s="1"/>
  <c r="R542" i="12"/>
  <c r="S542" i="12" s="1"/>
  <c r="R538" i="12"/>
  <c r="S538" i="12" s="1"/>
  <c r="R534" i="12"/>
  <c r="S534" i="12" s="1"/>
  <c r="R530" i="12"/>
  <c r="S530" i="12" s="1"/>
  <c r="R526" i="12"/>
  <c r="S526" i="12" s="1"/>
  <c r="R522" i="12"/>
  <c r="S522" i="12" s="1"/>
  <c r="R518" i="12"/>
  <c r="S518" i="12" s="1"/>
  <c r="R514" i="12"/>
  <c r="S514" i="12" s="1"/>
  <c r="R510" i="12"/>
  <c r="S510" i="12" s="1"/>
  <c r="R506" i="12"/>
  <c r="S506" i="12" s="1"/>
  <c r="R502" i="12"/>
  <c r="S502" i="12" s="1"/>
  <c r="R498" i="12"/>
  <c r="S498" i="12" s="1"/>
  <c r="R494" i="12"/>
  <c r="S494" i="12" s="1"/>
  <c r="R435" i="12"/>
  <c r="S435" i="12" s="1"/>
  <c r="R431" i="12"/>
  <c r="S431" i="12" s="1"/>
  <c r="R427" i="12"/>
  <c r="S427" i="12" s="1"/>
  <c r="R423" i="12"/>
  <c r="S423" i="12" s="1"/>
  <c r="R419" i="12"/>
  <c r="S419" i="12" s="1"/>
  <c r="R415" i="12"/>
  <c r="S415" i="12" s="1"/>
  <c r="R411" i="12"/>
  <c r="S411" i="12" s="1"/>
  <c r="R407" i="12"/>
  <c r="S407" i="12" s="1"/>
  <c r="R403" i="12"/>
  <c r="S403" i="12" s="1"/>
  <c r="R399" i="12"/>
  <c r="S399" i="12" s="1"/>
  <c r="R344" i="12"/>
  <c r="S344" i="12" s="1"/>
  <c r="R340" i="12"/>
  <c r="S340" i="12" s="1"/>
  <c r="R336" i="12"/>
  <c r="S336" i="12" s="1"/>
  <c r="R332" i="12"/>
  <c r="S332" i="12" s="1"/>
  <c r="R328" i="12"/>
  <c r="S328" i="12" s="1"/>
  <c r="R324" i="12"/>
  <c r="S324" i="12" s="1"/>
  <c r="R320" i="12"/>
  <c r="S320" i="12" s="1"/>
  <c r="R316" i="12"/>
  <c r="S316" i="12" s="1"/>
  <c r="R312" i="12"/>
  <c r="S312" i="12" s="1"/>
  <c r="R308" i="12"/>
  <c r="S308" i="12" s="1"/>
  <c r="R304" i="12"/>
  <c r="S304" i="12" s="1"/>
  <c r="R300" i="12"/>
  <c r="S300" i="12" s="1"/>
  <c r="R864" i="12"/>
  <c r="S864" i="12" s="1"/>
  <c r="R860" i="12"/>
  <c r="S860" i="12" s="1"/>
  <c r="R856" i="12"/>
  <c r="S856" i="12" s="1"/>
  <c r="R852" i="12"/>
  <c r="S852" i="12" s="1"/>
  <c r="R848" i="12"/>
  <c r="S848" i="12" s="1"/>
  <c r="R844" i="12"/>
  <c r="S844" i="12" s="1"/>
  <c r="R840" i="12"/>
  <c r="S840" i="12" s="1"/>
  <c r="R836" i="12"/>
  <c r="S836" i="12" s="1"/>
  <c r="R832" i="12"/>
  <c r="S832" i="12" s="1"/>
  <c r="R828" i="12"/>
  <c r="S828" i="12" s="1"/>
  <c r="R824" i="12"/>
  <c r="S824" i="12" s="1"/>
  <c r="R820" i="12"/>
  <c r="S820" i="12" s="1"/>
  <c r="R816" i="12"/>
  <c r="S816" i="12" s="1"/>
  <c r="R812" i="12"/>
  <c r="S812" i="12" s="1"/>
  <c r="R808" i="12"/>
  <c r="S808" i="12" s="1"/>
  <c r="R804" i="12"/>
  <c r="S804" i="12" s="1"/>
  <c r="R800" i="12"/>
  <c r="S800" i="12" s="1"/>
  <c r="R796" i="12"/>
  <c r="S796" i="12" s="1"/>
  <c r="R792" i="12"/>
  <c r="S792" i="12" s="1"/>
  <c r="R788" i="12"/>
  <c r="S788" i="12" s="1"/>
  <c r="R784" i="12"/>
  <c r="S784" i="12" s="1"/>
  <c r="R780" i="12"/>
  <c r="S780" i="12" s="1"/>
  <c r="R657" i="12"/>
  <c r="S657" i="12" s="1"/>
  <c r="R653" i="12"/>
  <c r="S653" i="12" s="1"/>
  <c r="R649" i="12"/>
  <c r="S649" i="12" s="1"/>
  <c r="R645" i="12"/>
  <c r="S645" i="12" s="1"/>
  <c r="R641" i="12"/>
  <c r="S641" i="12" s="1"/>
  <c r="R637" i="12"/>
  <c r="S637" i="12" s="1"/>
  <c r="R633" i="12"/>
  <c r="S633" i="12" s="1"/>
  <c r="R629" i="12"/>
  <c r="S629" i="12" s="1"/>
  <c r="R625" i="12"/>
  <c r="S625" i="12" s="1"/>
  <c r="R621" i="12"/>
  <c r="S621" i="12" s="1"/>
  <c r="R617" i="12"/>
  <c r="S617" i="12" s="1"/>
  <c r="R613" i="12"/>
  <c r="S613" i="12" s="1"/>
  <c r="R609" i="12"/>
  <c r="S609" i="12" s="1"/>
  <c r="R605" i="12"/>
  <c r="S605" i="12" s="1"/>
  <c r="R490" i="12"/>
  <c r="S490" i="12" s="1"/>
  <c r="R486" i="12"/>
  <c r="S486" i="12" s="1"/>
  <c r="R482" i="12"/>
  <c r="S482" i="12" s="1"/>
  <c r="R478" i="12"/>
  <c r="S478" i="12" s="1"/>
  <c r="R474" i="12"/>
  <c r="S474" i="12" s="1"/>
  <c r="R470" i="12"/>
  <c r="S470" i="12" s="1"/>
  <c r="R466" i="12"/>
  <c r="S466" i="12" s="1"/>
  <c r="R462" i="12"/>
  <c r="S462" i="12" s="1"/>
  <c r="R458" i="12"/>
  <c r="S458" i="12" s="1"/>
  <c r="R454" i="12"/>
  <c r="S454" i="12" s="1"/>
  <c r="R450" i="12"/>
  <c r="S450" i="12" s="1"/>
  <c r="R446" i="12"/>
  <c r="S446" i="12" s="1"/>
  <c r="R442" i="12"/>
  <c r="S442" i="12" s="1"/>
  <c r="R438" i="12"/>
  <c r="S438" i="12" s="1"/>
  <c r="R395" i="12"/>
  <c r="S395" i="12" s="1"/>
  <c r="R391" i="12"/>
  <c r="S391" i="12" s="1"/>
  <c r="R387" i="12"/>
  <c r="S387" i="12" s="1"/>
  <c r="R383" i="12"/>
  <c r="S383" i="12" s="1"/>
  <c r="R379" i="12"/>
  <c r="S379" i="12" s="1"/>
  <c r="R375" i="12"/>
  <c r="S375" i="12" s="1"/>
  <c r="R371" i="12"/>
  <c r="S371" i="12" s="1"/>
  <c r="R367" i="12"/>
  <c r="S367" i="12" s="1"/>
  <c r="R363" i="12"/>
  <c r="S363" i="12" s="1"/>
  <c r="R359" i="12"/>
  <c r="S359" i="12" s="1"/>
  <c r="R355" i="12"/>
  <c r="S355" i="12" s="1"/>
  <c r="R351" i="12"/>
  <c r="S351" i="12" s="1"/>
  <c r="R347" i="12"/>
  <c r="S347" i="12" s="1"/>
  <c r="R875" i="12"/>
  <c r="S875" i="12" s="1"/>
  <c r="R871" i="12"/>
  <c r="S871" i="12" s="1"/>
  <c r="R867" i="12"/>
  <c r="S867" i="12" s="1"/>
  <c r="R776" i="12"/>
  <c r="S776" i="12" s="1"/>
  <c r="R772" i="12"/>
  <c r="S772" i="12" s="1"/>
  <c r="R768" i="12"/>
  <c r="S768" i="12" s="1"/>
  <c r="R764" i="12"/>
  <c r="S764" i="12" s="1"/>
  <c r="R760" i="12"/>
  <c r="S760" i="12" s="1"/>
  <c r="R756" i="12"/>
  <c r="S756" i="12" s="1"/>
  <c r="R752" i="12"/>
  <c r="S752" i="12" s="1"/>
  <c r="R748" i="12"/>
  <c r="S748" i="12" s="1"/>
  <c r="R744" i="12"/>
  <c r="S744" i="12" s="1"/>
  <c r="R740" i="12"/>
  <c r="S740" i="12" s="1"/>
  <c r="R736" i="12"/>
  <c r="S736" i="12" s="1"/>
  <c r="R732" i="12"/>
  <c r="S732" i="12" s="1"/>
  <c r="R728" i="12"/>
  <c r="S728" i="12" s="1"/>
  <c r="R724" i="12"/>
  <c r="S724" i="12" s="1"/>
  <c r="R720" i="12"/>
  <c r="S720" i="12" s="1"/>
  <c r="R716" i="12"/>
  <c r="S716" i="12" s="1"/>
  <c r="R712" i="12"/>
  <c r="S712" i="12" s="1"/>
  <c r="R708" i="12"/>
  <c r="S708" i="12" s="1"/>
  <c r="R704" i="12"/>
  <c r="S704" i="12" s="1"/>
  <c r="R700" i="12"/>
  <c r="S700" i="12" s="1"/>
  <c r="R696" i="12"/>
  <c r="S696" i="12" s="1"/>
  <c r="R692" i="12"/>
  <c r="S692" i="12" s="1"/>
  <c r="R688" i="12"/>
  <c r="S688" i="12" s="1"/>
  <c r="R684" i="12"/>
  <c r="S684" i="12" s="1"/>
  <c r="R680" i="12"/>
  <c r="S680" i="12" s="1"/>
  <c r="R676" i="12"/>
  <c r="S676" i="12" s="1"/>
  <c r="R672" i="12"/>
  <c r="S672" i="12" s="1"/>
  <c r="R668" i="12"/>
  <c r="S668" i="12" s="1"/>
  <c r="R664" i="12"/>
  <c r="S664" i="12" s="1"/>
  <c r="R660" i="12"/>
  <c r="S660" i="12" s="1"/>
  <c r="R601" i="12"/>
  <c r="S601" i="12" s="1"/>
  <c r="R597" i="12"/>
  <c r="S597" i="12" s="1"/>
  <c r="R593" i="12"/>
  <c r="S593" i="12" s="1"/>
  <c r="R589" i="12"/>
  <c r="S589" i="12" s="1"/>
  <c r="R585" i="12"/>
  <c r="S585" i="12" s="1"/>
  <c r="R581" i="12"/>
  <c r="S581" i="12" s="1"/>
  <c r="R577" i="12"/>
  <c r="S577" i="12" s="1"/>
  <c r="R573" i="12"/>
  <c r="S573" i="12" s="1"/>
  <c r="R569" i="12"/>
  <c r="S569" i="12" s="1"/>
  <c r="R565" i="12"/>
  <c r="S565" i="12" s="1"/>
  <c r="R561" i="12"/>
  <c r="S561" i="12" s="1"/>
  <c r="R557" i="12"/>
  <c r="S557" i="12" s="1"/>
  <c r="R553" i="12"/>
  <c r="S553" i="12" s="1"/>
  <c r="R549" i="12"/>
  <c r="S549" i="12" s="1"/>
  <c r="R545" i="12"/>
  <c r="S545" i="12" s="1"/>
  <c r="R541" i="12"/>
  <c r="S541" i="12" s="1"/>
  <c r="R537" i="12"/>
  <c r="S537" i="12" s="1"/>
  <c r="R533" i="12"/>
  <c r="S533" i="12" s="1"/>
  <c r="R529" i="12"/>
  <c r="S529" i="12" s="1"/>
  <c r="R525" i="12"/>
  <c r="S525" i="12" s="1"/>
  <c r="R521" i="12"/>
  <c r="S521" i="12" s="1"/>
  <c r="R517" i="12"/>
  <c r="S517" i="12" s="1"/>
  <c r="R513" i="12"/>
  <c r="S513" i="12" s="1"/>
  <c r="R509" i="12"/>
  <c r="S509" i="12" s="1"/>
  <c r="R505" i="12"/>
  <c r="S505" i="12" s="1"/>
  <c r="R501" i="12"/>
  <c r="S501" i="12" s="1"/>
  <c r="R497" i="12"/>
  <c r="S497" i="12" s="1"/>
  <c r="R493" i="12"/>
  <c r="S493" i="12" s="1"/>
  <c r="R434" i="12"/>
  <c r="S434" i="12" s="1"/>
  <c r="R430" i="12"/>
  <c r="S430" i="12" s="1"/>
  <c r="R426" i="12"/>
  <c r="S426" i="12" s="1"/>
  <c r="R422" i="12"/>
  <c r="S422" i="12" s="1"/>
  <c r="R418" i="12"/>
  <c r="S418" i="12" s="1"/>
  <c r="R414" i="12"/>
  <c r="S414" i="12" s="1"/>
  <c r="R410" i="12"/>
  <c r="S410" i="12" s="1"/>
  <c r="R406" i="12"/>
  <c r="S406" i="12" s="1"/>
  <c r="R402" i="12"/>
  <c r="S402" i="12" s="1"/>
  <c r="R398" i="12"/>
  <c r="S398" i="12" s="1"/>
  <c r="R343" i="12"/>
  <c r="S343" i="12" s="1"/>
  <c r="R339" i="12"/>
  <c r="S339" i="12" s="1"/>
  <c r="R335" i="12"/>
  <c r="S335" i="12" s="1"/>
  <c r="R331" i="12"/>
  <c r="S331" i="12" s="1"/>
  <c r="R327" i="12"/>
  <c r="S327" i="12" s="1"/>
  <c r="R323" i="12"/>
  <c r="S323" i="12" s="1"/>
  <c r="R319" i="12"/>
  <c r="S319" i="12" s="1"/>
  <c r="R315" i="12"/>
  <c r="S315" i="12" s="1"/>
  <c r="R311" i="12"/>
  <c r="S311" i="12" s="1"/>
  <c r="R307" i="12"/>
  <c r="S307" i="12" s="1"/>
  <c r="R303" i="12"/>
  <c r="S303" i="12" s="1"/>
  <c r="R299" i="12"/>
  <c r="S299" i="12" s="1"/>
  <c r="R863" i="12"/>
  <c r="S863" i="12" s="1"/>
  <c r="R859" i="12"/>
  <c r="S859" i="12" s="1"/>
  <c r="R855" i="12"/>
  <c r="S855" i="12" s="1"/>
  <c r="R851" i="12"/>
  <c r="S851" i="12" s="1"/>
  <c r="R847" i="12"/>
  <c r="S847" i="12" s="1"/>
  <c r="R843" i="12"/>
  <c r="S843" i="12" s="1"/>
  <c r="R839" i="12"/>
  <c r="S839" i="12" s="1"/>
  <c r="R835" i="12"/>
  <c r="S835" i="12" s="1"/>
  <c r="R831" i="12"/>
  <c r="S831" i="12" s="1"/>
  <c r="R827" i="12"/>
  <c r="S827" i="12" s="1"/>
  <c r="R823" i="12"/>
  <c r="S823" i="12" s="1"/>
  <c r="R819" i="12"/>
  <c r="S819" i="12" s="1"/>
  <c r="R815" i="12"/>
  <c r="S815" i="12" s="1"/>
  <c r="R811" i="12"/>
  <c r="S811" i="12" s="1"/>
  <c r="R807" i="12"/>
  <c r="S807" i="12" s="1"/>
  <c r="R803" i="12"/>
  <c r="S803" i="12" s="1"/>
  <c r="R799" i="12"/>
  <c r="S799" i="12" s="1"/>
  <c r="R795" i="12"/>
  <c r="S795" i="12" s="1"/>
  <c r="R791" i="12"/>
  <c r="S791" i="12" s="1"/>
  <c r="R787" i="12"/>
  <c r="S787" i="12" s="1"/>
  <c r="R783" i="12"/>
  <c r="S783" i="12" s="1"/>
  <c r="R779" i="12"/>
  <c r="S779" i="12" s="1"/>
  <c r="R656" i="12"/>
  <c r="S656" i="12" s="1"/>
  <c r="R652" i="12"/>
  <c r="S652" i="12" s="1"/>
  <c r="R648" i="12"/>
  <c r="S648" i="12" s="1"/>
  <c r="R644" i="12"/>
  <c r="S644" i="12" s="1"/>
  <c r="R640" i="12"/>
  <c r="S640" i="12" s="1"/>
  <c r="R636" i="12"/>
  <c r="S636" i="12" s="1"/>
  <c r="R632" i="12"/>
  <c r="S632" i="12" s="1"/>
  <c r="R628" i="12"/>
  <c r="S628" i="12" s="1"/>
  <c r="R624" i="12"/>
  <c r="S624" i="12" s="1"/>
  <c r="R620" i="12"/>
  <c r="S620" i="12" s="1"/>
  <c r="R616" i="12"/>
  <c r="S616" i="12" s="1"/>
  <c r="R612" i="12"/>
  <c r="S612" i="12" s="1"/>
  <c r="R608" i="12"/>
  <c r="S608" i="12" s="1"/>
  <c r="R604" i="12"/>
  <c r="S604" i="12" s="1"/>
  <c r="R489" i="12"/>
  <c r="S489" i="12" s="1"/>
  <c r="R485" i="12"/>
  <c r="S485" i="12" s="1"/>
  <c r="R481" i="12"/>
  <c r="S481" i="12" s="1"/>
  <c r="R477" i="12"/>
  <c r="S477" i="12" s="1"/>
  <c r="R473" i="12"/>
  <c r="S473" i="12" s="1"/>
  <c r="R469" i="12"/>
  <c r="S469" i="12" s="1"/>
  <c r="R465" i="12"/>
  <c r="S465" i="12" s="1"/>
  <c r="R461" i="12"/>
  <c r="S461" i="12" s="1"/>
  <c r="R457" i="12"/>
  <c r="S457" i="12" s="1"/>
  <c r="R453" i="12"/>
  <c r="S453" i="12" s="1"/>
  <c r="R449" i="12"/>
  <c r="S449" i="12" s="1"/>
  <c r="R445" i="12"/>
  <c r="S445" i="12" s="1"/>
  <c r="R441" i="12"/>
  <c r="S441" i="12" s="1"/>
  <c r="R437" i="12"/>
  <c r="S437" i="12" s="1"/>
  <c r="R394" i="12"/>
  <c r="S394" i="12" s="1"/>
  <c r="R390" i="12"/>
  <c r="S390" i="12" s="1"/>
  <c r="R386" i="12"/>
  <c r="S386" i="12" s="1"/>
  <c r="R382" i="12"/>
  <c r="S382" i="12" s="1"/>
  <c r="R378" i="12"/>
  <c r="S378" i="12" s="1"/>
  <c r="R374" i="12"/>
  <c r="S374" i="12" s="1"/>
  <c r="R370" i="12"/>
  <c r="S370" i="12" s="1"/>
  <c r="R366" i="12"/>
  <c r="S366" i="12" s="1"/>
  <c r="R362" i="12"/>
  <c r="S362" i="12" s="1"/>
  <c r="R358" i="12"/>
  <c r="S358" i="12" s="1"/>
  <c r="R354" i="12"/>
  <c r="S354" i="12" s="1"/>
  <c r="R350" i="12"/>
  <c r="S350" i="12" s="1"/>
  <c r="R346" i="12"/>
  <c r="S346" i="12" s="1"/>
  <c r="R133" i="12"/>
  <c r="S133" i="12" s="1"/>
  <c r="R296" i="12"/>
  <c r="S296" i="12" s="1"/>
  <c r="R292" i="12"/>
  <c r="S292" i="12" s="1"/>
  <c r="R288" i="12"/>
  <c r="S288" i="12" s="1"/>
  <c r="R284" i="12"/>
  <c r="S284" i="12" s="1"/>
  <c r="R280" i="12"/>
  <c r="S280" i="12" s="1"/>
  <c r="R276" i="12"/>
  <c r="S276" i="12" s="1"/>
  <c r="R272" i="12"/>
  <c r="S272" i="12" s="1"/>
  <c r="R268" i="12"/>
  <c r="S268" i="12" s="1"/>
  <c r="R264" i="12"/>
  <c r="S264" i="12" s="1"/>
  <c r="R260" i="12"/>
  <c r="S260" i="12" s="1"/>
  <c r="R256" i="12"/>
  <c r="S256" i="12" s="1"/>
  <c r="R252" i="12"/>
  <c r="S252" i="12" s="1"/>
  <c r="R248" i="12"/>
  <c r="S248" i="12" s="1"/>
  <c r="R244" i="12"/>
  <c r="S244" i="12" s="1"/>
  <c r="R240" i="12"/>
  <c r="S240" i="12" s="1"/>
  <c r="R236" i="12"/>
  <c r="S236" i="12" s="1"/>
  <c r="R232" i="12"/>
  <c r="S232" i="12" s="1"/>
  <c r="R228" i="12"/>
  <c r="S228" i="12" s="1"/>
  <c r="R224" i="12"/>
  <c r="S224" i="12" s="1"/>
  <c r="R220" i="12"/>
  <c r="S220" i="12" s="1"/>
  <c r="R216" i="12"/>
  <c r="S216" i="12" s="1"/>
  <c r="R212" i="12"/>
  <c r="S212" i="12" s="1"/>
  <c r="R208" i="12"/>
  <c r="S208" i="12" s="1"/>
  <c r="R204" i="12"/>
  <c r="S204" i="12" s="1"/>
  <c r="R101" i="12"/>
  <c r="S101" i="12" s="1"/>
  <c r="R200" i="12"/>
  <c r="S200" i="12" s="1"/>
  <c r="R196" i="12"/>
  <c r="S196" i="12" s="1"/>
  <c r="R192" i="12"/>
  <c r="S192" i="12" s="1"/>
  <c r="R188" i="12"/>
  <c r="S188" i="12" s="1"/>
  <c r="R184" i="12"/>
  <c r="S184" i="12" s="1"/>
  <c r="R180" i="12"/>
  <c r="S180" i="12" s="1"/>
  <c r="R176" i="12"/>
  <c r="S176" i="12" s="1"/>
  <c r="R172" i="12"/>
  <c r="S172" i="12" s="1"/>
  <c r="R168" i="12"/>
  <c r="S168" i="12" s="1"/>
  <c r="R164" i="12"/>
  <c r="S164" i="12" s="1"/>
  <c r="R160" i="12"/>
  <c r="S160" i="12" s="1"/>
  <c r="R156" i="12"/>
  <c r="S156" i="12" s="1"/>
  <c r="R152" i="12"/>
  <c r="S152" i="12" s="1"/>
  <c r="R148" i="12"/>
  <c r="S148" i="12" s="1"/>
  <c r="R144" i="12"/>
  <c r="S144" i="12" s="1"/>
  <c r="R140" i="12"/>
  <c r="S140" i="12" s="1"/>
  <c r="R136" i="12"/>
  <c r="S136" i="12" s="1"/>
  <c r="R132" i="12"/>
  <c r="S132" i="12" s="1"/>
  <c r="R128" i="12"/>
  <c r="S128" i="12" s="1"/>
  <c r="R124" i="12"/>
  <c r="S124" i="12" s="1"/>
  <c r="R120" i="12"/>
  <c r="S120" i="12" s="1"/>
  <c r="R116" i="12"/>
  <c r="S116" i="12" s="1"/>
  <c r="R295" i="12"/>
  <c r="S295" i="12" s="1"/>
  <c r="R291" i="12"/>
  <c r="S291" i="12" s="1"/>
  <c r="R287" i="12"/>
  <c r="S287" i="12" s="1"/>
  <c r="R283" i="12"/>
  <c r="S283" i="12" s="1"/>
  <c r="R279" i="12"/>
  <c r="S279" i="12" s="1"/>
  <c r="R275" i="12"/>
  <c r="S275" i="12" s="1"/>
  <c r="R271" i="12"/>
  <c r="S271" i="12" s="1"/>
  <c r="R267" i="12"/>
  <c r="S267" i="12" s="1"/>
  <c r="R263" i="12"/>
  <c r="S263" i="12" s="1"/>
  <c r="R259" i="12"/>
  <c r="S259" i="12" s="1"/>
  <c r="R255" i="12"/>
  <c r="S255" i="12" s="1"/>
  <c r="R251" i="12"/>
  <c r="S251" i="12" s="1"/>
  <c r="R247" i="12"/>
  <c r="S247" i="12" s="1"/>
  <c r="R243" i="12"/>
  <c r="S243" i="12" s="1"/>
  <c r="R239" i="12"/>
  <c r="S239" i="12" s="1"/>
  <c r="R235" i="12"/>
  <c r="S235" i="12" s="1"/>
  <c r="R231" i="12"/>
  <c r="S231" i="12" s="1"/>
  <c r="R227" i="12"/>
  <c r="S227" i="12" s="1"/>
  <c r="R223" i="12"/>
  <c r="S223" i="12" s="1"/>
  <c r="R219" i="12"/>
  <c r="S219" i="12" s="1"/>
  <c r="R215" i="12"/>
  <c r="S215" i="12" s="1"/>
  <c r="R211" i="12"/>
  <c r="S211" i="12" s="1"/>
  <c r="R207" i="12"/>
  <c r="S207" i="12" s="1"/>
  <c r="R203" i="12"/>
  <c r="S203" i="12" s="1"/>
  <c r="R108" i="12"/>
  <c r="S108" i="12" s="1"/>
  <c r="R104" i="12"/>
  <c r="S104" i="12" s="1"/>
  <c r="R100" i="12"/>
  <c r="S100" i="12" s="1"/>
  <c r="R96" i="12"/>
  <c r="S96" i="12" s="1"/>
  <c r="R84" i="12"/>
  <c r="S84" i="12" s="1"/>
  <c r="R199" i="12"/>
  <c r="S199" i="12" s="1"/>
  <c r="R195" i="12"/>
  <c r="S195" i="12" s="1"/>
  <c r="R191" i="12"/>
  <c r="S191" i="12" s="1"/>
  <c r="R187" i="12"/>
  <c r="S187" i="12" s="1"/>
  <c r="R183" i="12"/>
  <c r="S183" i="12" s="1"/>
  <c r="R179" i="12"/>
  <c r="S179" i="12" s="1"/>
  <c r="R175" i="12"/>
  <c r="S175" i="12" s="1"/>
  <c r="R171" i="12"/>
  <c r="S171" i="12" s="1"/>
  <c r="R167" i="12"/>
  <c r="S167" i="12" s="1"/>
  <c r="R163" i="12"/>
  <c r="S163" i="12" s="1"/>
  <c r="R159" i="12"/>
  <c r="S159" i="12" s="1"/>
  <c r="R155" i="12"/>
  <c r="S155" i="12" s="1"/>
  <c r="R151" i="12"/>
  <c r="S151" i="12" s="1"/>
  <c r="R147" i="12"/>
  <c r="S147" i="12" s="1"/>
  <c r="R143" i="12"/>
  <c r="S143" i="12" s="1"/>
  <c r="R139" i="12"/>
  <c r="S139" i="12" s="1"/>
  <c r="R135" i="12"/>
  <c r="S135" i="12" s="1"/>
  <c r="R131" i="12"/>
  <c r="S131" i="12" s="1"/>
  <c r="R127" i="12"/>
  <c r="S127" i="12" s="1"/>
  <c r="R123" i="12"/>
  <c r="S123" i="12" s="1"/>
  <c r="R119" i="12"/>
  <c r="S119" i="12" s="1"/>
  <c r="R115" i="12"/>
  <c r="S115" i="12" s="1"/>
  <c r="R111" i="12"/>
  <c r="S111" i="12" s="1"/>
  <c r="R294" i="12"/>
  <c r="S294" i="12" s="1"/>
  <c r="R290" i="12"/>
  <c r="S290" i="12" s="1"/>
  <c r="R286" i="12"/>
  <c r="S286" i="12" s="1"/>
  <c r="R282" i="12"/>
  <c r="S282" i="12" s="1"/>
  <c r="R278" i="12"/>
  <c r="S278" i="12" s="1"/>
  <c r="R274" i="12"/>
  <c r="S274" i="12" s="1"/>
  <c r="R270" i="12"/>
  <c r="S270" i="12" s="1"/>
  <c r="R266" i="12"/>
  <c r="S266" i="12" s="1"/>
  <c r="R262" i="12"/>
  <c r="S262" i="12" s="1"/>
  <c r="R258" i="12"/>
  <c r="S258" i="12" s="1"/>
  <c r="R254" i="12"/>
  <c r="S254" i="12" s="1"/>
  <c r="R250" i="12"/>
  <c r="S250" i="12" s="1"/>
  <c r="R246" i="12"/>
  <c r="S246" i="12" s="1"/>
  <c r="R242" i="12"/>
  <c r="S242" i="12" s="1"/>
  <c r="R238" i="12"/>
  <c r="S238" i="12" s="1"/>
  <c r="R234" i="12"/>
  <c r="S234" i="12" s="1"/>
  <c r="R230" i="12"/>
  <c r="S230" i="12" s="1"/>
  <c r="R226" i="12"/>
  <c r="S226" i="12" s="1"/>
  <c r="R222" i="12"/>
  <c r="S222" i="12" s="1"/>
  <c r="R218" i="12"/>
  <c r="S218" i="12" s="1"/>
  <c r="R214" i="12"/>
  <c r="S214" i="12" s="1"/>
  <c r="R210" i="12"/>
  <c r="S210" i="12" s="1"/>
  <c r="R206" i="12"/>
  <c r="S206" i="12" s="1"/>
  <c r="R202" i="12"/>
  <c r="S202" i="12" s="1"/>
  <c r="R107" i="12"/>
  <c r="S107" i="12" s="1"/>
  <c r="R103" i="12"/>
  <c r="S103" i="12" s="1"/>
  <c r="R99" i="12"/>
  <c r="S99" i="12" s="1"/>
  <c r="R95" i="12"/>
  <c r="S95" i="12" s="1"/>
  <c r="R91" i="12"/>
  <c r="S91" i="12" s="1"/>
  <c r="R87" i="12"/>
  <c r="S87" i="12" s="1"/>
  <c r="R83" i="12"/>
  <c r="S83" i="12" s="1"/>
  <c r="R79" i="12"/>
  <c r="S79" i="12" s="1"/>
  <c r="R75" i="12"/>
  <c r="S75" i="12" s="1"/>
  <c r="R71" i="12"/>
  <c r="S71" i="12" s="1"/>
  <c r="R67" i="12"/>
  <c r="S67" i="12" s="1"/>
  <c r="R63" i="12"/>
  <c r="S63" i="12" s="1"/>
  <c r="R59" i="12"/>
  <c r="S59" i="12" s="1"/>
  <c r="R55" i="12"/>
  <c r="S55" i="12" s="1"/>
  <c r="R51" i="12"/>
  <c r="S51" i="12" s="1"/>
  <c r="R47" i="12"/>
  <c r="S47" i="12" s="1"/>
  <c r="R43" i="12"/>
  <c r="S43" i="12" s="1"/>
  <c r="R39" i="12"/>
  <c r="S39" i="12" s="1"/>
  <c r="R198" i="12"/>
  <c r="S198" i="12" s="1"/>
  <c r="R194" i="12"/>
  <c r="S194" i="12" s="1"/>
  <c r="R190" i="12"/>
  <c r="S190" i="12" s="1"/>
  <c r="R186" i="12"/>
  <c r="S186" i="12" s="1"/>
  <c r="R178" i="12"/>
  <c r="S178" i="12" s="1"/>
  <c r="R174" i="12"/>
  <c r="S174" i="12" s="1"/>
  <c r="R170" i="12"/>
  <c r="S170" i="12" s="1"/>
  <c r="R166" i="12"/>
  <c r="S166" i="12" s="1"/>
  <c r="R162" i="12"/>
  <c r="S162" i="12" s="1"/>
  <c r="R158" i="12"/>
  <c r="S158" i="12" s="1"/>
  <c r="R154" i="12"/>
  <c r="S154" i="12" s="1"/>
  <c r="R150" i="12"/>
  <c r="S150" i="12" s="1"/>
  <c r="R146" i="12"/>
  <c r="S146" i="12" s="1"/>
  <c r="R142" i="12"/>
  <c r="S142" i="12" s="1"/>
  <c r="R138" i="12"/>
  <c r="S138" i="12" s="1"/>
  <c r="R134" i="12"/>
  <c r="S134" i="12" s="1"/>
  <c r="R130" i="12"/>
  <c r="S130" i="12" s="1"/>
  <c r="R126" i="12"/>
  <c r="S126" i="12" s="1"/>
  <c r="R122" i="12"/>
  <c r="S122" i="12" s="1"/>
  <c r="R118" i="12"/>
  <c r="S118" i="12" s="1"/>
  <c r="R114" i="12"/>
  <c r="S114" i="12" s="1"/>
  <c r="R110" i="12"/>
  <c r="S110" i="12" s="1"/>
  <c r="R35" i="12"/>
  <c r="S35" i="12" s="1"/>
  <c r="R31" i="12"/>
  <c r="S31" i="12" s="1"/>
  <c r="R23" i="12"/>
  <c r="S23" i="12" s="1"/>
  <c r="R22" i="12"/>
  <c r="S22" i="12" s="1"/>
  <c r="R105" i="12"/>
  <c r="S105" i="12" s="1"/>
  <c r="R93" i="12"/>
  <c r="S93" i="12" s="1"/>
  <c r="R85" i="12"/>
  <c r="S85" i="12" s="1"/>
  <c r="R77" i="12"/>
  <c r="S77" i="12" s="1"/>
  <c r="R69" i="12"/>
  <c r="S69" i="12" s="1"/>
  <c r="R61" i="12"/>
  <c r="S61" i="12" s="1"/>
  <c r="R53" i="12"/>
  <c r="S53" i="12" s="1"/>
  <c r="R45" i="12"/>
  <c r="S45" i="12" s="1"/>
  <c r="R37" i="12"/>
  <c r="S37" i="12" s="1"/>
  <c r="R29" i="12"/>
  <c r="S29" i="12" s="1"/>
  <c r="R25" i="12"/>
  <c r="S25" i="12" s="1"/>
  <c r="R88" i="12"/>
  <c r="S88" i="12" s="1"/>
  <c r="R76" i="12"/>
  <c r="S76" i="12" s="1"/>
  <c r="R68" i="12"/>
  <c r="S68" i="12" s="1"/>
  <c r="R60" i="12"/>
  <c r="S60" i="12" s="1"/>
  <c r="R52" i="12"/>
  <c r="S52" i="12" s="1"/>
  <c r="R44" i="12"/>
  <c r="S44" i="12" s="1"/>
  <c r="R182" i="12"/>
  <c r="S182" i="12" s="1"/>
  <c r="R293" i="12"/>
  <c r="S293" i="12" s="1"/>
  <c r="R289" i="12"/>
  <c r="S289" i="12" s="1"/>
  <c r="R285" i="12"/>
  <c r="S285" i="12" s="1"/>
  <c r="R281" i="12"/>
  <c r="S281" i="12" s="1"/>
  <c r="R277" i="12"/>
  <c r="S277" i="12" s="1"/>
  <c r="R273" i="12"/>
  <c r="S273" i="12" s="1"/>
  <c r="R269" i="12"/>
  <c r="S269" i="12" s="1"/>
  <c r="R265" i="12"/>
  <c r="S265" i="12" s="1"/>
  <c r="R261" i="12"/>
  <c r="S261" i="12" s="1"/>
  <c r="R257" i="12"/>
  <c r="S257" i="12" s="1"/>
  <c r="R253" i="12"/>
  <c r="S253" i="12" s="1"/>
  <c r="R249" i="12"/>
  <c r="S249" i="12" s="1"/>
  <c r="R245" i="12"/>
  <c r="S245" i="12" s="1"/>
  <c r="R241" i="12"/>
  <c r="S241" i="12" s="1"/>
  <c r="R237" i="12"/>
  <c r="S237" i="12" s="1"/>
  <c r="R233" i="12"/>
  <c r="S233" i="12" s="1"/>
  <c r="R229" i="12"/>
  <c r="S229" i="12" s="1"/>
  <c r="R225" i="12"/>
  <c r="S225" i="12" s="1"/>
  <c r="R221" i="12"/>
  <c r="S221" i="12" s="1"/>
  <c r="R217" i="12"/>
  <c r="S217" i="12" s="1"/>
  <c r="R213" i="12"/>
  <c r="S213" i="12" s="1"/>
  <c r="R209" i="12"/>
  <c r="S209" i="12" s="1"/>
  <c r="R205" i="12"/>
  <c r="S205" i="12" s="1"/>
  <c r="R106" i="12"/>
  <c r="S106" i="12" s="1"/>
  <c r="R102" i="12"/>
  <c r="S102" i="12" s="1"/>
  <c r="R98" i="12"/>
  <c r="S98" i="12" s="1"/>
  <c r="R94" i="12"/>
  <c r="S94" i="12" s="1"/>
  <c r="R90" i="12"/>
  <c r="S90" i="12" s="1"/>
  <c r="R86" i="12"/>
  <c r="S86" i="12" s="1"/>
  <c r="R82" i="12"/>
  <c r="S82" i="12" s="1"/>
  <c r="R78" i="12"/>
  <c r="S78" i="12" s="1"/>
  <c r="R74" i="12"/>
  <c r="S74" i="12" s="1"/>
  <c r="R70" i="12"/>
  <c r="S70" i="12" s="1"/>
  <c r="R66" i="12"/>
  <c r="S66" i="12" s="1"/>
  <c r="R62" i="12"/>
  <c r="S62" i="12" s="1"/>
  <c r="R58" i="12"/>
  <c r="S58" i="12" s="1"/>
  <c r="R54" i="12"/>
  <c r="S54" i="12" s="1"/>
  <c r="R50" i="12"/>
  <c r="S50" i="12" s="1"/>
  <c r="R46" i="12"/>
  <c r="S46" i="12" s="1"/>
  <c r="R42" i="12"/>
  <c r="S42" i="12" s="1"/>
  <c r="R38" i="12"/>
  <c r="S38" i="12" s="1"/>
  <c r="R201" i="12"/>
  <c r="S201" i="12" s="1"/>
  <c r="R197" i="12"/>
  <c r="S197" i="12" s="1"/>
  <c r="R193" i="12"/>
  <c r="S193" i="12" s="1"/>
  <c r="R189" i="12"/>
  <c r="S189" i="12" s="1"/>
  <c r="R185" i="12"/>
  <c r="S185" i="12" s="1"/>
  <c r="R181" i="12"/>
  <c r="S181" i="12" s="1"/>
  <c r="R177" i="12"/>
  <c r="S177" i="12" s="1"/>
  <c r="R173" i="12"/>
  <c r="S173" i="12" s="1"/>
  <c r="R169" i="12"/>
  <c r="S169" i="12" s="1"/>
  <c r="R165" i="12"/>
  <c r="S165" i="12" s="1"/>
  <c r="R161" i="12"/>
  <c r="S161" i="12" s="1"/>
  <c r="R157" i="12"/>
  <c r="S157" i="12" s="1"/>
  <c r="R153" i="12"/>
  <c r="S153" i="12" s="1"/>
  <c r="R149" i="12"/>
  <c r="S149" i="12" s="1"/>
  <c r="R145" i="12"/>
  <c r="S145" i="12" s="1"/>
  <c r="R141" i="12"/>
  <c r="S141" i="12" s="1"/>
  <c r="R137" i="12"/>
  <c r="S137" i="12" s="1"/>
  <c r="R129" i="12"/>
  <c r="S129" i="12" s="1"/>
  <c r="R125" i="12"/>
  <c r="S125" i="12" s="1"/>
  <c r="R121" i="12"/>
  <c r="S121" i="12" s="1"/>
  <c r="R117" i="12"/>
  <c r="S117" i="12" s="1"/>
  <c r="R113" i="12"/>
  <c r="S113" i="12" s="1"/>
  <c r="R34" i="12"/>
  <c r="S34" i="12" s="1"/>
  <c r="R30" i="12"/>
  <c r="S30" i="12" s="1"/>
  <c r="R26" i="12"/>
  <c r="S26" i="12" s="1"/>
  <c r="R109" i="12"/>
  <c r="S109" i="12" s="1"/>
  <c r="R97" i="12"/>
  <c r="S97" i="12" s="1"/>
  <c r="R89" i="12"/>
  <c r="S89" i="12" s="1"/>
  <c r="R81" i="12"/>
  <c r="S81" i="12" s="1"/>
  <c r="R73" i="12"/>
  <c r="S73" i="12" s="1"/>
  <c r="R65" i="12"/>
  <c r="S65" i="12" s="1"/>
  <c r="R57" i="12"/>
  <c r="S57" i="12" s="1"/>
  <c r="R49" i="12"/>
  <c r="S49" i="12" s="1"/>
  <c r="R41" i="12"/>
  <c r="S41" i="12" s="1"/>
  <c r="R112" i="12"/>
  <c r="S112" i="12" s="1"/>
  <c r="R33" i="12"/>
  <c r="S33" i="12" s="1"/>
  <c r="R92" i="12"/>
  <c r="S92" i="12" s="1"/>
  <c r="R80" i="12"/>
  <c r="S80" i="12" s="1"/>
  <c r="R72" i="12"/>
  <c r="S72" i="12" s="1"/>
  <c r="R64" i="12"/>
  <c r="S64" i="12" s="1"/>
  <c r="R48" i="12"/>
  <c r="S48" i="12" s="1"/>
  <c r="R40" i="12"/>
  <c r="S40" i="12" s="1"/>
  <c r="R27" i="12"/>
  <c r="S27" i="12" s="1"/>
  <c r="R56" i="12"/>
  <c r="S56" i="12" s="1"/>
  <c r="R28" i="12"/>
  <c r="S28" i="12" s="1"/>
  <c r="R32" i="12"/>
  <c r="S32" i="12" s="1"/>
  <c r="R24" i="12"/>
  <c r="S24" i="12" s="1"/>
  <c r="R36" i="12"/>
  <c r="S36" i="12" s="1"/>
  <c r="U221" i="5"/>
  <c r="V221" i="5" s="1"/>
  <c r="U83" i="5"/>
  <c r="V83" i="5" s="1"/>
  <c r="U114" i="5"/>
  <c r="V114" i="5" s="1"/>
  <c r="U145" i="5"/>
  <c r="V145" i="5" s="1"/>
  <c r="U160" i="5"/>
  <c r="V160" i="5" s="1"/>
  <c r="U190" i="5"/>
  <c r="V190" i="5" s="1"/>
  <c r="C31" i="3"/>
  <c r="C32" i="3" s="1"/>
  <c r="U147" i="5"/>
  <c r="V147" i="5" s="1"/>
  <c r="U94" i="5"/>
  <c r="V94" i="5" s="1"/>
  <c r="U124" i="5"/>
  <c r="V124" i="5" s="1"/>
  <c r="U248" i="5"/>
  <c r="V248" i="5" s="1"/>
  <c r="U170" i="5"/>
  <c r="V170" i="5" s="1"/>
  <c r="U201" i="5"/>
  <c r="V201" i="5" s="1"/>
  <c r="U232" i="5"/>
  <c r="V232" i="5" s="1"/>
  <c r="U123" i="5"/>
  <c r="V123" i="5" s="1"/>
  <c r="U224" i="5"/>
  <c r="V224" i="5" s="1"/>
  <c r="U102" i="5"/>
  <c r="V102" i="5" s="1"/>
  <c r="U126" i="5"/>
  <c r="V126" i="5" s="1"/>
  <c r="U254" i="5"/>
  <c r="V254" i="5" s="1"/>
  <c r="U178" i="5"/>
  <c r="V178" i="5" s="1"/>
  <c r="U202" i="5"/>
  <c r="V202" i="5" s="1"/>
  <c r="U233" i="5"/>
  <c r="V233" i="5" s="1"/>
  <c r="U92" i="5"/>
  <c r="V92" i="5" s="1"/>
  <c r="U103" i="5"/>
  <c r="V103" i="5" s="1"/>
  <c r="U134" i="5"/>
  <c r="V134" i="5" s="1"/>
  <c r="U247" i="5"/>
  <c r="V247" i="5" s="1"/>
  <c r="U179" i="5"/>
  <c r="V179" i="5" s="1"/>
  <c r="U210" i="5"/>
  <c r="V210" i="5" s="1"/>
  <c r="U234" i="5"/>
  <c r="V234" i="5" s="1"/>
  <c r="U200" i="5"/>
  <c r="V200" i="5" s="1"/>
  <c r="U249" i="5"/>
  <c r="V249" i="5" s="1"/>
  <c r="U105" i="5"/>
  <c r="V105" i="5" s="1"/>
  <c r="U135" i="5"/>
  <c r="V135" i="5" s="1"/>
  <c r="U157" i="5"/>
  <c r="V157" i="5" s="1"/>
  <c r="U181" i="5"/>
  <c r="V181" i="5" s="1"/>
  <c r="U211" i="5"/>
  <c r="V211" i="5" s="1"/>
  <c r="U258" i="5"/>
  <c r="V258" i="5" s="1"/>
  <c r="U169" i="5"/>
  <c r="V169" i="5" s="1"/>
  <c r="U255" i="5"/>
  <c r="V255" i="5" s="1"/>
  <c r="U113" i="5"/>
  <c r="V113" i="5" s="1"/>
  <c r="U137" i="5"/>
  <c r="V137" i="5" s="1"/>
  <c r="U158" i="5"/>
  <c r="V158" i="5" s="1"/>
  <c r="U189" i="5"/>
  <c r="V189" i="5" s="1"/>
  <c r="U213" i="5"/>
  <c r="V213" i="5" s="1"/>
  <c r="U91" i="5"/>
  <c r="V91" i="5" s="1"/>
  <c r="U115" i="5"/>
  <c r="V115" i="5" s="1"/>
  <c r="U146" i="5"/>
  <c r="V146" i="5" s="1"/>
  <c r="U168" i="5"/>
  <c r="V168" i="5" s="1"/>
  <c r="U192" i="5"/>
  <c r="V192" i="5" s="1"/>
  <c r="U222" i="5"/>
  <c r="V222" i="5" s="1"/>
  <c r="G85" i="1"/>
  <c r="G53" i="1"/>
  <c r="U84" i="5"/>
  <c r="V84" i="5" s="1"/>
  <c r="U148" i="5"/>
  <c r="V148" i="5" s="1"/>
  <c r="U171" i="5"/>
  <c r="V171" i="5" s="1"/>
  <c r="U225" i="5"/>
  <c r="V225" i="5" s="1"/>
  <c r="U107" i="5"/>
  <c r="V107" i="5" s="1"/>
  <c r="U173" i="5"/>
  <c r="V173" i="5" s="1"/>
  <c r="U205" i="5"/>
  <c r="V205" i="5" s="1"/>
  <c r="U226" i="5"/>
  <c r="V226" i="5" s="1"/>
  <c r="U237" i="5"/>
  <c r="V237" i="5" s="1"/>
  <c r="U95" i="5"/>
  <c r="V95" i="5" s="1"/>
  <c r="U127" i="5"/>
  <c r="V127" i="5" s="1"/>
  <c r="U161" i="5"/>
  <c r="V161" i="5" s="1"/>
  <c r="U238" i="5"/>
  <c r="V238" i="5" s="1"/>
  <c r="U97" i="5"/>
  <c r="V97" i="5" s="1"/>
  <c r="U139" i="5"/>
  <c r="V139" i="5" s="1"/>
  <c r="U259" i="5"/>
  <c r="V259" i="5" s="1"/>
  <c r="U184" i="5"/>
  <c r="V184" i="5" s="1"/>
  <c r="U251" i="5"/>
  <c r="V251" i="5" s="1"/>
  <c r="U87" i="5"/>
  <c r="V87" i="5" s="1"/>
  <c r="U98" i="5"/>
  <c r="V98" i="5" s="1"/>
  <c r="U108" i="5"/>
  <c r="V108" i="5" s="1"/>
  <c r="U119" i="5"/>
  <c r="V119" i="5" s="1"/>
  <c r="U130" i="5"/>
  <c r="V130" i="5" s="1"/>
  <c r="U140" i="5"/>
  <c r="V140" i="5" s="1"/>
  <c r="U151" i="5"/>
  <c r="V151" i="5" s="1"/>
  <c r="U239" i="5"/>
  <c r="V239" i="5" s="1"/>
  <c r="U163" i="5"/>
  <c r="V163" i="5" s="1"/>
  <c r="U174" i="5"/>
  <c r="V174" i="5" s="1"/>
  <c r="U185" i="5"/>
  <c r="V185" i="5" s="1"/>
  <c r="U195" i="5"/>
  <c r="V195" i="5" s="1"/>
  <c r="U206" i="5"/>
  <c r="V206" i="5" s="1"/>
  <c r="U217" i="5"/>
  <c r="V217" i="5" s="1"/>
  <c r="U227" i="5"/>
  <c r="V227" i="5" s="1"/>
  <c r="U245" i="5"/>
  <c r="V245" i="5" s="1"/>
  <c r="U106" i="5"/>
  <c r="V106" i="5" s="1"/>
  <c r="U138" i="5"/>
  <c r="V138" i="5" s="1"/>
  <c r="U240" i="5"/>
  <c r="V240" i="5" s="1"/>
  <c r="U182" i="5"/>
  <c r="V182" i="5" s="1"/>
  <c r="U203" i="5"/>
  <c r="V203" i="5" s="1"/>
  <c r="U214" i="5"/>
  <c r="V214" i="5" s="1"/>
  <c r="U235" i="5"/>
  <c r="V235" i="5" s="1"/>
  <c r="U86" i="5"/>
  <c r="V86" i="5" s="1"/>
  <c r="U129" i="5"/>
  <c r="V129" i="5" s="1"/>
  <c r="U150" i="5"/>
  <c r="V150" i="5" s="1"/>
  <c r="U194" i="5"/>
  <c r="V194" i="5" s="1"/>
  <c r="U257" i="5"/>
  <c r="V257" i="5" s="1"/>
  <c r="U89" i="5"/>
  <c r="V89" i="5" s="1"/>
  <c r="U99" i="5"/>
  <c r="V99" i="5" s="1"/>
  <c r="U110" i="5"/>
  <c r="V110" i="5" s="1"/>
  <c r="U121" i="5"/>
  <c r="V121" i="5" s="1"/>
  <c r="U131" i="5"/>
  <c r="V131" i="5" s="1"/>
  <c r="U142" i="5"/>
  <c r="V142" i="5" s="1"/>
  <c r="U153" i="5"/>
  <c r="V153" i="5" s="1"/>
  <c r="U252" i="5"/>
  <c r="V252" i="5" s="1"/>
  <c r="U165" i="5"/>
  <c r="V165" i="5" s="1"/>
  <c r="U176" i="5"/>
  <c r="V176" i="5" s="1"/>
  <c r="U186" i="5"/>
  <c r="V186" i="5" s="1"/>
  <c r="U197" i="5"/>
  <c r="V197" i="5" s="1"/>
  <c r="U208" i="5"/>
  <c r="V208" i="5" s="1"/>
  <c r="U218" i="5"/>
  <c r="V218" i="5" s="1"/>
  <c r="U229" i="5"/>
  <c r="V229" i="5" s="1"/>
  <c r="U242" i="5"/>
  <c r="V242" i="5" s="1"/>
  <c r="U116" i="5"/>
  <c r="V116" i="5" s="1"/>
  <c r="U193" i="5"/>
  <c r="V193" i="5" s="1"/>
  <c r="U118" i="5"/>
  <c r="V118" i="5" s="1"/>
  <c r="U162" i="5"/>
  <c r="V162" i="5" s="1"/>
  <c r="U216" i="5"/>
  <c r="V216" i="5" s="1"/>
  <c r="U243" i="5"/>
  <c r="V243" i="5" s="1"/>
  <c r="U90" i="5"/>
  <c r="V90" i="5" s="1"/>
  <c r="U100" i="5"/>
  <c r="V100" i="5" s="1"/>
  <c r="U111" i="5"/>
  <c r="V111" i="5" s="1"/>
  <c r="U122" i="5"/>
  <c r="V122" i="5" s="1"/>
  <c r="U132" i="5"/>
  <c r="V132" i="5" s="1"/>
  <c r="U143" i="5"/>
  <c r="V143" i="5" s="1"/>
  <c r="U154" i="5"/>
  <c r="V154" i="5" s="1"/>
  <c r="U155" i="5"/>
  <c r="V155" i="5" s="1"/>
  <c r="U166" i="5"/>
  <c r="V166" i="5" s="1"/>
  <c r="U177" i="5"/>
  <c r="V177" i="5" s="1"/>
  <c r="U187" i="5"/>
  <c r="V187" i="5" s="1"/>
  <c r="U198" i="5"/>
  <c r="V198" i="5" s="1"/>
  <c r="U209" i="5"/>
  <c r="V209" i="5" s="1"/>
  <c r="U219" i="5"/>
  <c r="V219" i="5" s="1"/>
  <c r="U230" i="5"/>
  <c r="V230" i="5" s="1"/>
  <c r="U250" i="5"/>
  <c r="V250" i="5" s="1"/>
  <c r="N23" i="1"/>
  <c r="C10" i="7"/>
  <c r="C14" i="7" s="1"/>
  <c r="C15" i="7" s="1"/>
  <c r="D21" i="12"/>
  <c r="C21" i="12"/>
  <c r="C22" i="12" s="1"/>
  <c r="U256" i="5"/>
  <c r="V256" i="5" s="1"/>
  <c r="U88" i="5"/>
  <c r="V88" i="5" s="1"/>
  <c r="U96" i="5"/>
  <c r="V96" i="5" s="1"/>
  <c r="U104" i="5"/>
  <c r="V104" i="5" s="1"/>
  <c r="U112" i="5"/>
  <c r="V112" i="5" s="1"/>
  <c r="U120" i="5"/>
  <c r="V120" i="5" s="1"/>
  <c r="U128" i="5"/>
  <c r="V128" i="5" s="1"/>
  <c r="U136" i="5"/>
  <c r="V136" i="5" s="1"/>
  <c r="U144" i="5"/>
  <c r="V144" i="5" s="1"/>
  <c r="U152" i="5"/>
  <c r="V152" i="5" s="1"/>
  <c r="U246" i="5"/>
  <c r="V246" i="5" s="1"/>
  <c r="U159" i="5"/>
  <c r="V159" i="5" s="1"/>
  <c r="U167" i="5"/>
  <c r="V167" i="5" s="1"/>
  <c r="U175" i="5"/>
  <c r="V175" i="5" s="1"/>
  <c r="U183" i="5"/>
  <c r="V183" i="5" s="1"/>
  <c r="U191" i="5"/>
  <c r="V191" i="5" s="1"/>
  <c r="U199" i="5"/>
  <c r="V199" i="5" s="1"/>
  <c r="U207" i="5"/>
  <c r="V207" i="5" s="1"/>
  <c r="U215" i="5"/>
  <c r="V215" i="5" s="1"/>
  <c r="U223" i="5"/>
  <c r="V223" i="5" s="1"/>
  <c r="U231" i="5"/>
  <c r="V231" i="5" s="1"/>
  <c r="U253" i="5"/>
  <c r="V253" i="5" s="1"/>
  <c r="U244" i="5"/>
  <c r="V244" i="5" s="1"/>
  <c r="U85" i="5"/>
  <c r="V85" i="5" s="1"/>
  <c r="U93" i="5"/>
  <c r="V93" i="5" s="1"/>
  <c r="U101" i="5"/>
  <c r="V101" i="5" s="1"/>
  <c r="U109" i="5"/>
  <c r="V109" i="5" s="1"/>
  <c r="U117" i="5"/>
  <c r="V117" i="5" s="1"/>
  <c r="U125" i="5"/>
  <c r="V125" i="5" s="1"/>
  <c r="U133" i="5"/>
  <c r="V133" i="5" s="1"/>
  <c r="U141" i="5"/>
  <c r="V141" i="5" s="1"/>
  <c r="U149" i="5"/>
  <c r="V149" i="5" s="1"/>
  <c r="U241" i="5"/>
  <c r="V241" i="5" s="1"/>
  <c r="U156" i="5"/>
  <c r="V156" i="5" s="1"/>
  <c r="U164" i="5"/>
  <c r="V164" i="5" s="1"/>
  <c r="U172" i="5"/>
  <c r="V172" i="5" s="1"/>
  <c r="U180" i="5"/>
  <c r="V180" i="5" s="1"/>
  <c r="U188" i="5"/>
  <c r="V188" i="5" s="1"/>
  <c r="U196" i="5"/>
  <c r="V196" i="5" s="1"/>
  <c r="U204" i="5"/>
  <c r="V204" i="5" s="1"/>
  <c r="U212" i="5"/>
  <c r="V212" i="5" s="1"/>
  <c r="U220" i="5"/>
  <c r="V220" i="5" s="1"/>
  <c r="U228" i="5"/>
  <c r="V228" i="5" s="1"/>
  <c r="U236" i="5"/>
  <c r="V236" i="5" s="1"/>
  <c r="U56" i="5"/>
  <c r="V56" i="5" s="1"/>
  <c r="U65" i="5"/>
  <c r="V65" i="5" s="1"/>
  <c r="U63" i="5"/>
  <c r="V63" i="5" s="1"/>
  <c r="U47" i="5"/>
  <c r="V47" i="5" s="1"/>
  <c r="U33" i="5"/>
  <c r="V33" i="5" s="1"/>
  <c r="U50" i="5"/>
  <c r="V50" i="5" s="1"/>
  <c r="U75" i="5"/>
  <c r="V75" i="5" s="1"/>
  <c r="U79" i="5"/>
  <c r="V79" i="5" s="1"/>
  <c r="U41" i="5"/>
  <c r="V41" i="5" s="1"/>
  <c r="U77" i="5"/>
  <c r="V77" i="5" s="1"/>
  <c r="U34" i="5"/>
  <c r="V34" i="5" s="1"/>
  <c r="U66" i="5"/>
  <c r="V66" i="5" s="1"/>
  <c r="U39" i="5"/>
  <c r="V39" i="5" s="1"/>
  <c r="U51" i="5"/>
  <c r="V51" i="5" s="1"/>
  <c r="U81" i="5"/>
  <c r="V81" i="5" s="1"/>
  <c r="U61" i="5"/>
  <c r="V61" i="5" s="1"/>
  <c r="U35" i="5"/>
  <c r="V35" i="5" s="1"/>
  <c r="U71" i="5"/>
  <c r="V71" i="5" s="1"/>
  <c r="U49" i="5"/>
  <c r="V49" i="5" s="1"/>
  <c r="U73" i="5"/>
  <c r="V73" i="5" s="1"/>
  <c r="U59" i="5"/>
  <c r="V59" i="5" s="1"/>
  <c r="U45" i="5"/>
  <c r="V45" i="5" s="1"/>
  <c r="U31" i="5"/>
  <c r="V31" i="5" s="1"/>
  <c r="U72" i="5"/>
  <c r="V72" i="5" s="1"/>
  <c r="U57" i="5"/>
  <c r="V57" i="5" s="1"/>
  <c r="U43" i="5"/>
  <c r="V43" i="5" s="1"/>
  <c r="U29" i="5"/>
  <c r="V29" i="5" s="1"/>
  <c r="U67" i="5"/>
  <c r="V67" i="5" s="1"/>
  <c r="U55" i="5"/>
  <c r="V55" i="5" s="1"/>
  <c r="U40" i="5"/>
  <c r="V40" i="5" s="1"/>
  <c r="U74" i="5"/>
  <c r="V74" i="5" s="1"/>
  <c r="U64" i="5"/>
  <c r="V64" i="5" s="1"/>
  <c r="U53" i="5"/>
  <c r="V53" i="5" s="1"/>
  <c r="U42" i="5"/>
  <c r="V42" i="5" s="1"/>
  <c r="U32" i="5"/>
  <c r="V32" i="5" s="1"/>
  <c r="U80" i="5"/>
  <c r="V80" i="5" s="1"/>
  <c r="U69" i="5"/>
  <c r="V69" i="5" s="1"/>
  <c r="U58" i="5"/>
  <c r="V58" i="5" s="1"/>
  <c r="U48" i="5"/>
  <c r="V48" i="5" s="1"/>
  <c r="U37" i="5"/>
  <c r="V37" i="5" s="1"/>
  <c r="U78" i="5"/>
  <c r="V78" i="5" s="1"/>
  <c r="U70" i="5"/>
  <c r="V70" i="5" s="1"/>
  <c r="U62" i="5"/>
  <c r="V62" i="5" s="1"/>
  <c r="U54" i="5"/>
  <c r="V54" i="5" s="1"/>
  <c r="U46" i="5"/>
  <c r="V46" i="5" s="1"/>
  <c r="U38" i="5"/>
  <c r="V38" i="5" s="1"/>
  <c r="U30" i="5"/>
  <c r="V30" i="5" s="1"/>
  <c r="U76" i="5"/>
  <c r="V76" i="5" s="1"/>
  <c r="U68" i="5"/>
  <c r="V68" i="5" s="1"/>
  <c r="U60" i="5"/>
  <c r="V60" i="5" s="1"/>
  <c r="U52" i="5"/>
  <c r="V52" i="5" s="1"/>
  <c r="U44" i="5"/>
  <c r="V44" i="5" s="1"/>
  <c r="U36" i="5"/>
  <c r="V36" i="5" s="1"/>
  <c r="U82" i="5"/>
  <c r="V82" i="5" s="1"/>
  <c r="U27" i="5"/>
  <c r="V27" i="5" s="1"/>
  <c r="U26" i="5"/>
  <c r="V26" i="5" s="1"/>
  <c r="U25" i="5"/>
  <c r="V25" i="5" s="1"/>
  <c r="U24" i="5"/>
  <c r="V24" i="5" s="1"/>
  <c r="U23" i="5"/>
  <c r="V23" i="5" s="1"/>
  <c r="U22" i="5"/>
  <c r="V22" i="5" s="1"/>
  <c r="U21" i="5"/>
  <c r="V21" i="5" s="1"/>
  <c r="U20" i="5"/>
  <c r="V20" i="5" s="1"/>
  <c r="U19" i="5"/>
  <c r="V19" i="5" s="1"/>
  <c r="U18" i="5"/>
  <c r="V18" i="5" s="1"/>
  <c r="U17" i="5"/>
  <c r="V17" i="5" s="1"/>
  <c r="U16" i="5"/>
  <c r="V16" i="5" s="1"/>
  <c r="U15" i="5"/>
  <c r="V15" i="5" s="1"/>
  <c r="U14" i="5"/>
  <c r="V14" i="5" s="1"/>
  <c r="N57" i="2"/>
  <c r="K4" i="7"/>
  <c r="E29" i="1"/>
  <c r="T24" i="1"/>
  <c r="E27" i="1"/>
  <c r="N24" i="1"/>
  <c r="E22" i="1"/>
  <c r="E24" i="1"/>
  <c r="E23" i="1"/>
  <c r="B8" i="6"/>
  <c r="C15" i="5"/>
  <c r="D14" i="5"/>
  <c r="B8" i="11"/>
  <c r="L68" i="2" l="1"/>
  <c r="L56" i="2" s="1"/>
  <c r="N56" i="2"/>
  <c r="L69" i="2"/>
  <c r="L57" i="2" s="1"/>
  <c r="L70" i="2"/>
  <c r="L58" i="2" s="1"/>
  <c r="I63" i="2"/>
  <c r="S21" i="12"/>
  <c r="S17" i="12" s="1"/>
  <c r="R17" i="12"/>
  <c r="R222" i="7"/>
  <c r="S222" i="7" s="1"/>
  <c r="R211" i="5"/>
  <c r="S211" i="5" s="1"/>
  <c r="R197" i="5"/>
  <c r="S197" i="5" s="1"/>
  <c r="R82" i="5"/>
  <c r="S82" i="5" s="1"/>
  <c r="R80" i="5"/>
  <c r="S80" i="5" s="1"/>
  <c r="R47" i="5"/>
  <c r="S47" i="5" s="1"/>
  <c r="R197" i="7"/>
  <c r="S197" i="7" s="1"/>
  <c r="R49" i="7"/>
  <c r="S49" i="7" s="1"/>
  <c r="R58" i="5"/>
  <c r="S58" i="5" s="1"/>
  <c r="R36" i="5"/>
  <c r="S36" i="5" s="1"/>
  <c r="R23" i="5"/>
  <c r="S23" i="5" s="1"/>
  <c r="R160" i="7"/>
  <c r="S160" i="7" s="1"/>
  <c r="R29" i="7"/>
  <c r="S29" i="7" s="1"/>
  <c r="R248" i="7"/>
  <c r="S248" i="7" s="1"/>
  <c r="R133" i="5"/>
  <c r="S133" i="5" s="1"/>
  <c r="R24" i="5"/>
  <c r="S24" i="5" s="1"/>
  <c r="R242" i="5"/>
  <c r="S242" i="5" s="1"/>
  <c r="R117" i="5"/>
  <c r="S117" i="5" s="1"/>
  <c r="R135" i="5"/>
  <c r="S135" i="5" s="1"/>
  <c r="R182" i="5"/>
  <c r="S182" i="5" s="1"/>
  <c r="R224" i="5"/>
  <c r="S224" i="5" s="1"/>
  <c r="R89" i="5"/>
  <c r="S89" i="5" s="1"/>
  <c r="R131" i="5"/>
  <c r="S131" i="5" s="1"/>
  <c r="R59" i="7"/>
  <c r="S59" i="7" s="1"/>
  <c r="R255" i="7"/>
  <c r="S255" i="7" s="1"/>
  <c r="R33" i="5"/>
  <c r="S33" i="5" s="1"/>
  <c r="R111" i="5"/>
  <c r="S111" i="5" s="1"/>
  <c r="R114" i="7"/>
  <c r="S114" i="7" s="1"/>
  <c r="R119" i="7"/>
  <c r="S119" i="7" s="1"/>
  <c r="R164" i="5"/>
  <c r="S164" i="5" s="1"/>
  <c r="R83" i="5"/>
  <c r="S83" i="5" s="1"/>
  <c r="R225" i="5"/>
  <c r="S225" i="5" s="1"/>
  <c r="R150" i="5"/>
  <c r="S150" i="5" s="1"/>
  <c r="R120" i="5"/>
  <c r="S120" i="5" s="1"/>
  <c r="R67" i="5"/>
  <c r="S67" i="5" s="1"/>
  <c r="R87" i="5"/>
  <c r="S87" i="5" s="1"/>
  <c r="R104" i="5"/>
  <c r="S104" i="5" s="1"/>
  <c r="R26" i="5"/>
  <c r="S26" i="5" s="1"/>
  <c r="R252" i="5"/>
  <c r="S252" i="5" s="1"/>
  <c r="R242" i="7"/>
  <c r="S242" i="7" s="1"/>
  <c r="R39" i="5"/>
  <c r="S39" i="5" s="1"/>
  <c r="R163" i="5"/>
  <c r="S163" i="5" s="1"/>
  <c r="R49" i="5"/>
  <c r="S49" i="5" s="1"/>
  <c r="R63" i="7"/>
  <c r="S63" i="7" s="1"/>
  <c r="R209" i="7"/>
  <c r="S209" i="7" s="1"/>
  <c r="R52" i="7"/>
  <c r="S52" i="7" s="1"/>
  <c r="R63" i="5"/>
  <c r="S63" i="5" s="1"/>
  <c r="R159" i="5"/>
  <c r="S159" i="5" s="1"/>
  <c r="R148" i="5"/>
  <c r="S148" i="5" s="1"/>
  <c r="R169" i="5"/>
  <c r="S169" i="5" s="1"/>
  <c r="R199" i="7"/>
  <c r="S199" i="7" s="1"/>
  <c r="R145" i="7"/>
  <c r="S145" i="7" s="1"/>
  <c r="R211" i="7"/>
  <c r="S211" i="7" s="1"/>
  <c r="R19" i="5"/>
  <c r="S19" i="5" s="1"/>
  <c r="R103" i="5"/>
  <c r="S103" i="5" s="1"/>
  <c r="R64" i="5"/>
  <c r="S64" i="5" s="1"/>
  <c r="R73" i="5"/>
  <c r="S73" i="5" s="1"/>
  <c r="R122" i="5"/>
  <c r="S122" i="5" s="1"/>
  <c r="R96" i="7"/>
  <c r="S96" i="7" s="1"/>
  <c r="R34" i="7"/>
  <c r="S34" i="7" s="1"/>
  <c r="R188" i="7"/>
  <c r="S188" i="7" s="1"/>
  <c r="R15" i="5"/>
  <c r="S15" i="5" s="1"/>
  <c r="R55" i="5"/>
  <c r="S55" i="5" s="1"/>
  <c r="R99" i="5"/>
  <c r="S99" i="5" s="1"/>
  <c r="R151" i="5"/>
  <c r="S151" i="5" s="1"/>
  <c r="R56" i="5"/>
  <c r="S56" i="5" s="1"/>
  <c r="R144" i="5"/>
  <c r="S144" i="5" s="1"/>
  <c r="R69" i="5"/>
  <c r="S69" i="5" s="1"/>
  <c r="R157" i="5"/>
  <c r="S157" i="5" s="1"/>
  <c r="R118" i="5"/>
  <c r="S118" i="5" s="1"/>
  <c r="R191" i="7"/>
  <c r="S191" i="7" s="1"/>
  <c r="R72" i="7"/>
  <c r="S72" i="7" s="1"/>
  <c r="R137" i="7"/>
  <c r="S137" i="7" s="1"/>
  <c r="R18" i="7"/>
  <c r="S18" i="7" s="1"/>
  <c r="R171" i="7"/>
  <c r="S171" i="7" s="1"/>
  <c r="R156" i="7"/>
  <c r="S156" i="7" s="1"/>
  <c r="R31" i="5"/>
  <c r="S31" i="5" s="1"/>
  <c r="R71" i="5"/>
  <c r="S71" i="5" s="1"/>
  <c r="R115" i="5"/>
  <c r="S115" i="5" s="1"/>
  <c r="R16" i="5"/>
  <c r="S16" i="5" s="1"/>
  <c r="R84" i="5"/>
  <c r="S84" i="5" s="1"/>
  <c r="R168" i="5"/>
  <c r="S168" i="5" s="1"/>
  <c r="R97" i="5"/>
  <c r="S97" i="5" s="1"/>
  <c r="R34" i="5"/>
  <c r="S34" i="5" s="1"/>
  <c r="R158" i="5"/>
  <c r="S158" i="5" s="1"/>
  <c r="R188" i="5"/>
  <c r="S188" i="5" s="1"/>
  <c r="R168" i="7"/>
  <c r="S168" i="7" s="1"/>
  <c r="R225" i="7"/>
  <c r="S225" i="7" s="1"/>
  <c r="R138" i="7"/>
  <c r="S138" i="7" s="1"/>
  <c r="R194" i="5"/>
  <c r="S194" i="5" s="1"/>
  <c r="R37" i="7"/>
  <c r="S37" i="7" s="1"/>
  <c r="R35" i="5"/>
  <c r="S35" i="5" s="1"/>
  <c r="R79" i="5"/>
  <c r="S79" i="5" s="1"/>
  <c r="R119" i="5"/>
  <c r="S119" i="5" s="1"/>
  <c r="R20" i="5"/>
  <c r="S20" i="5" s="1"/>
  <c r="R100" i="5"/>
  <c r="S100" i="5" s="1"/>
  <c r="R25" i="5"/>
  <c r="S25" i="5" s="1"/>
  <c r="R113" i="5"/>
  <c r="S113" i="5" s="1"/>
  <c r="R54" i="5"/>
  <c r="S54" i="5" s="1"/>
  <c r="R31" i="7"/>
  <c r="S31" i="7" s="1"/>
  <c r="R216" i="5"/>
  <c r="S216" i="5" s="1"/>
  <c r="R224" i="7"/>
  <c r="S224" i="7" s="1"/>
  <c r="R181" i="5"/>
  <c r="S181" i="5" s="1"/>
  <c r="R226" i="7"/>
  <c r="S226" i="7" s="1"/>
  <c r="R234" i="5"/>
  <c r="S234" i="5" s="1"/>
  <c r="R133" i="7"/>
  <c r="S133" i="7" s="1"/>
  <c r="R51" i="5"/>
  <c r="S51" i="5" s="1"/>
  <c r="R95" i="5"/>
  <c r="S95" i="5" s="1"/>
  <c r="R143" i="5"/>
  <c r="S143" i="5" s="1"/>
  <c r="R40" i="5"/>
  <c r="S40" i="5" s="1"/>
  <c r="R128" i="5"/>
  <c r="S128" i="5" s="1"/>
  <c r="R53" i="5"/>
  <c r="S53" i="5" s="1"/>
  <c r="R137" i="5"/>
  <c r="S137" i="5" s="1"/>
  <c r="R90" i="5"/>
  <c r="S90" i="5" s="1"/>
  <c r="R127" i="7"/>
  <c r="S127" i="7" s="1"/>
  <c r="R256" i="5"/>
  <c r="S256" i="5" s="1"/>
  <c r="R81" i="7"/>
  <c r="S81" i="7" s="1"/>
  <c r="R237" i="5"/>
  <c r="S237" i="5" s="1"/>
  <c r="R91" i="7"/>
  <c r="S91" i="7" s="1"/>
  <c r="R92" i="7"/>
  <c r="S92" i="7" s="1"/>
  <c r="R70" i="7"/>
  <c r="S70" i="7" s="1"/>
  <c r="R127" i="5"/>
  <c r="S127" i="5" s="1"/>
  <c r="R167" i="5"/>
  <c r="S167" i="5" s="1"/>
  <c r="R52" i="5"/>
  <c r="S52" i="5" s="1"/>
  <c r="R96" i="5"/>
  <c r="S96" i="5" s="1"/>
  <c r="R136" i="5"/>
  <c r="S136" i="5" s="1"/>
  <c r="R21" i="5"/>
  <c r="S21" i="5" s="1"/>
  <c r="R65" i="5"/>
  <c r="S65" i="5" s="1"/>
  <c r="R105" i="5"/>
  <c r="S105" i="5" s="1"/>
  <c r="R153" i="5"/>
  <c r="S153" i="5" s="1"/>
  <c r="R50" i="5"/>
  <c r="S50" i="5" s="1"/>
  <c r="R102" i="5"/>
  <c r="S102" i="5" s="1"/>
  <c r="R23" i="7"/>
  <c r="S23" i="7" s="1"/>
  <c r="R167" i="7"/>
  <c r="S167" i="7" s="1"/>
  <c r="R204" i="5"/>
  <c r="S204" i="5" s="1"/>
  <c r="R56" i="7"/>
  <c r="S56" i="7" s="1"/>
  <c r="R216" i="7"/>
  <c r="S216" i="7" s="1"/>
  <c r="R105" i="7"/>
  <c r="S105" i="7" s="1"/>
  <c r="R177" i="5"/>
  <c r="S177" i="5" s="1"/>
  <c r="R257" i="5"/>
  <c r="S257" i="5" s="1"/>
  <c r="R178" i="7"/>
  <c r="S178" i="7" s="1"/>
  <c r="R147" i="7"/>
  <c r="S147" i="7" s="1"/>
  <c r="R218" i="5"/>
  <c r="S218" i="5" s="1"/>
  <c r="R140" i="7"/>
  <c r="S140" i="7" s="1"/>
  <c r="R93" i="7"/>
  <c r="S93" i="7" s="1"/>
  <c r="R68" i="5"/>
  <c r="S68" i="5" s="1"/>
  <c r="R112" i="5"/>
  <c r="S112" i="5" s="1"/>
  <c r="R152" i="5"/>
  <c r="S152" i="5" s="1"/>
  <c r="R37" i="5"/>
  <c r="S37" i="5" s="1"/>
  <c r="R81" i="5"/>
  <c r="S81" i="5" s="1"/>
  <c r="R121" i="5"/>
  <c r="S121" i="5" s="1"/>
  <c r="R173" i="5"/>
  <c r="S173" i="5" s="1"/>
  <c r="R70" i="5"/>
  <c r="S70" i="5" s="1"/>
  <c r="R126" i="5"/>
  <c r="S126" i="5" s="1"/>
  <c r="R71" i="7"/>
  <c r="S71" i="7" s="1"/>
  <c r="R231" i="7"/>
  <c r="S231" i="7" s="1"/>
  <c r="R232" i="5"/>
  <c r="S232" i="5" s="1"/>
  <c r="R120" i="7"/>
  <c r="S120" i="7" s="1"/>
  <c r="R17" i="7"/>
  <c r="S17" i="7" s="1"/>
  <c r="R169" i="7"/>
  <c r="S169" i="7" s="1"/>
  <c r="R205" i="5"/>
  <c r="S205" i="5" s="1"/>
  <c r="R74" i="7"/>
  <c r="S74" i="7" s="1"/>
  <c r="R258" i="7"/>
  <c r="S258" i="7" s="1"/>
  <c r="R219" i="7"/>
  <c r="S219" i="7" s="1"/>
  <c r="R20" i="7"/>
  <c r="S20" i="7" s="1"/>
  <c r="R204" i="7"/>
  <c r="S204" i="7" s="1"/>
  <c r="R221" i="7"/>
  <c r="S221" i="7" s="1"/>
  <c r="R147" i="5"/>
  <c r="S147" i="5" s="1"/>
  <c r="R32" i="5"/>
  <c r="S32" i="5" s="1"/>
  <c r="R72" i="5"/>
  <c r="S72" i="5" s="1"/>
  <c r="R116" i="5"/>
  <c r="S116" i="5" s="1"/>
  <c r="R160" i="5"/>
  <c r="S160" i="5" s="1"/>
  <c r="R41" i="5"/>
  <c r="S41" i="5" s="1"/>
  <c r="R85" i="5"/>
  <c r="S85" i="5" s="1"/>
  <c r="R129" i="5"/>
  <c r="S129" i="5" s="1"/>
  <c r="R18" i="5"/>
  <c r="S18" i="5" s="1"/>
  <c r="R74" i="5"/>
  <c r="S74" i="5" s="1"/>
  <c r="R142" i="5"/>
  <c r="S142" i="5" s="1"/>
  <c r="R87" i="7"/>
  <c r="S87" i="7" s="1"/>
  <c r="R247" i="7"/>
  <c r="S247" i="7" s="1"/>
  <c r="R248" i="5"/>
  <c r="S248" i="5" s="1"/>
  <c r="R128" i="7"/>
  <c r="S128" i="7" s="1"/>
  <c r="R41" i="7"/>
  <c r="S41" i="7" s="1"/>
  <c r="R193" i="7"/>
  <c r="S193" i="7" s="1"/>
  <c r="R213" i="5"/>
  <c r="S213" i="5" s="1"/>
  <c r="R82" i="7"/>
  <c r="S82" i="7" s="1"/>
  <c r="R51" i="7"/>
  <c r="S51" i="7" s="1"/>
  <c r="R235" i="7"/>
  <c r="S235" i="7" s="1"/>
  <c r="R28" i="7"/>
  <c r="S28" i="7" s="1"/>
  <c r="R244" i="7"/>
  <c r="S244" i="7" s="1"/>
  <c r="R253" i="7"/>
  <c r="S253" i="7" s="1"/>
  <c r="R48" i="5"/>
  <c r="S48" i="5" s="1"/>
  <c r="R88" i="5"/>
  <c r="S88" i="5" s="1"/>
  <c r="R132" i="5"/>
  <c r="S132" i="5" s="1"/>
  <c r="R17" i="5"/>
  <c r="S17" i="5" s="1"/>
  <c r="R57" i="5"/>
  <c r="S57" i="5" s="1"/>
  <c r="R101" i="5"/>
  <c r="S101" i="5" s="1"/>
  <c r="R149" i="5"/>
  <c r="S149" i="5" s="1"/>
  <c r="R38" i="5"/>
  <c r="S38" i="5" s="1"/>
  <c r="R98" i="5"/>
  <c r="S98" i="5" s="1"/>
  <c r="R170" i="5"/>
  <c r="S170" i="5" s="1"/>
  <c r="R151" i="7"/>
  <c r="S151" i="7" s="1"/>
  <c r="R192" i="5"/>
  <c r="S192" i="5" s="1"/>
  <c r="R40" i="7"/>
  <c r="S40" i="7" s="1"/>
  <c r="R184" i="7"/>
  <c r="S184" i="7" s="1"/>
  <c r="R97" i="7"/>
  <c r="S97" i="7" s="1"/>
  <c r="R257" i="7"/>
  <c r="S257" i="7" s="1"/>
  <c r="R241" i="5"/>
  <c r="S241" i="5" s="1"/>
  <c r="R170" i="7"/>
  <c r="S170" i="7" s="1"/>
  <c r="R123" i="7"/>
  <c r="S123" i="7" s="1"/>
  <c r="R202" i="5"/>
  <c r="S202" i="5" s="1"/>
  <c r="R108" i="7"/>
  <c r="S108" i="7" s="1"/>
  <c r="R77" i="7"/>
  <c r="S77" i="7" s="1"/>
  <c r="R118" i="7"/>
  <c r="S118" i="7" s="1"/>
  <c r="K65" i="2"/>
  <c r="J58" i="2"/>
  <c r="R27" i="5"/>
  <c r="S27" i="5" s="1"/>
  <c r="R59" i="5"/>
  <c r="S59" i="5" s="1"/>
  <c r="R91" i="5"/>
  <c r="S91" i="5" s="1"/>
  <c r="R123" i="5"/>
  <c r="S123" i="5" s="1"/>
  <c r="R155" i="5"/>
  <c r="S155" i="5" s="1"/>
  <c r="R28" i="5"/>
  <c r="S28" i="5" s="1"/>
  <c r="R60" i="5"/>
  <c r="S60" i="5" s="1"/>
  <c r="R92" i="5"/>
  <c r="S92" i="5" s="1"/>
  <c r="R124" i="5"/>
  <c r="S124" i="5" s="1"/>
  <c r="R156" i="5"/>
  <c r="S156" i="5" s="1"/>
  <c r="R29" i="5"/>
  <c r="S29" i="5" s="1"/>
  <c r="R61" i="5"/>
  <c r="S61" i="5" s="1"/>
  <c r="R93" i="5"/>
  <c r="S93" i="5" s="1"/>
  <c r="R125" i="5"/>
  <c r="S125" i="5" s="1"/>
  <c r="R165" i="5"/>
  <c r="S165" i="5" s="1"/>
  <c r="R42" i="5"/>
  <c r="S42" i="5" s="1"/>
  <c r="R86" i="5"/>
  <c r="S86" i="5" s="1"/>
  <c r="R138" i="5"/>
  <c r="S138" i="5" s="1"/>
  <c r="R39" i="7"/>
  <c r="S39" i="7" s="1"/>
  <c r="R159" i="7"/>
  <c r="S159" i="7" s="1"/>
  <c r="R184" i="5"/>
  <c r="S184" i="5" s="1"/>
  <c r="R236" i="5"/>
  <c r="S236" i="5" s="1"/>
  <c r="R88" i="7"/>
  <c r="S88" i="7" s="1"/>
  <c r="R200" i="7"/>
  <c r="S200" i="7" s="1"/>
  <c r="R65" i="7"/>
  <c r="S65" i="7" s="1"/>
  <c r="R177" i="7"/>
  <c r="S177" i="7" s="1"/>
  <c r="R193" i="5"/>
  <c r="S193" i="5" s="1"/>
  <c r="R245" i="5"/>
  <c r="S245" i="5" s="1"/>
  <c r="R130" i="7"/>
  <c r="S130" i="7" s="1"/>
  <c r="R43" i="7"/>
  <c r="S43" i="7" s="1"/>
  <c r="R179" i="7"/>
  <c r="S179" i="7" s="1"/>
  <c r="R214" i="5"/>
  <c r="S214" i="5" s="1"/>
  <c r="R76" i="7"/>
  <c r="S76" i="7" s="1"/>
  <c r="R220" i="7"/>
  <c r="S220" i="7" s="1"/>
  <c r="R157" i="7"/>
  <c r="S157" i="7" s="1"/>
  <c r="R43" i="5"/>
  <c r="S43" i="5" s="1"/>
  <c r="R75" i="5"/>
  <c r="S75" i="5" s="1"/>
  <c r="R107" i="5"/>
  <c r="S107" i="5" s="1"/>
  <c r="R139" i="5"/>
  <c r="S139" i="5" s="1"/>
  <c r="R171" i="5"/>
  <c r="S171" i="5" s="1"/>
  <c r="R44" i="5"/>
  <c r="S44" i="5" s="1"/>
  <c r="R76" i="5"/>
  <c r="S76" i="5" s="1"/>
  <c r="R108" i="5"/>
  <c r="S108" i="5" s="1"/>
  <c r="R140" i="5"/>
  <c r="S140" i="5" s="1"/>
  <c r="R172" i="5"/>
  <c r="S172" i="5" s="1"/>
  <c r="R45" i="5"/>
  <c r="S45" i="5" s="1"/>
  <c r="R77" i="5"/>
  <c r="S77" i="5" s="1"/>
  <c r="R109" i="5"/>
  <c r="S109" i="5" s="1"/>
  <c r="R141" i="5"/>
  <c r="S141" i="5" s="1"/>
  <c r="R22" i="5"/>
  <c r="S22" i="5" s="1"/>
  <c r="R66" i="5"/>
  <c r="S66" i="5" s="1"/>
  <c r="R106" i="5"/>
  <c r="S106" i="5" s="1"/>
  <c r="R166" i="5"/>
  <c r="S166" i="5" s="1"/>
  <c r="R103" i="7"/>
  <c r="S103" i="7" s="1"/>
  <c r="R215" i="7"/>
  <c r="S215" i="7" s="1"/>
  <c r="R208" i="5"/>
  <c r="S208" i="5" s="1"/>
  <c r="R32" i="7"/>
  <c r="S32" i="7" s="1"/>
  <c r="R136" i="7"/>
  <c r="S136" i="7" s="1"/>
  <c r="R256" i="7"/>
  <c r="S256" i="7" s="1"/>
  <c r="R129" i="7"/>
  <c r="S129" i="7" s="1"/>
  <c r="R233" i="7"/>
  <c r="S233" i="7" s="1"/>
  <c r="R221" i="5"/>
  <c r="S221" i="5" s="1"/>
  <c r="R50" i="7"/>
  <c r="S50" i="7" s="1"/>
  <c r="R202" i="7"/>
  <c r="S202" i="7" s="1"/>
  <c r="R107" i="7"/>
  <c r="S107" i="7" s="1"/>
  <c r="R178" i="5"/>
  <c r="S178" i="5" s="1"/>
  <c r="R246" i="5"/>
  <c r="S246" i="5" s="1"/>
  <c r="R148" i="7"/>
  <c r="S148" i="7" s="1"/>
  <c r="R69" i="7"/>
  <c r="S69" i="7" s="1"/>
  <c r="R207" i="5"/>
  <c r="S207" i="5" s="1"/>
  <c r="I58" i="2"/>
  <c r="K58" i="2"/>
  <c r="I65" i="2"/>
  <c r="R161" i="5"/>
  <c r="S161" i="5" s="1"/>
  <c r="R30" i="5"/>
  <c r="S30" i="5" s="1"/>
  <c r="R62" i="5"/>
  <c r="S62" i="5" s="1"/>
  <c r="R94" i="5"/>
  <c r="S94" i="5" s="1"/>
  <c r="R134" i="5"/>
  <c r="S134" i="5" s="1"/>
  <c r="R174" i="5"/>
  <c r="S174" i="5" s="1"/>
  <c r="R95" i="7"/>
  <c r="S95" i="7" s="1"/>
  <c r="R183" i="7"/>
  <c r="S183" i="7" s="1"/>
  <c r="R176" i="5"/>
  <c r="S176" i="5" s="1"/>
  <c r="R220" i="5"/>
  <c r="S220" i="5" s="1"/>
  <c r="R24" i="7"/>
  <c r="S24" i="7" s="1"/>
  <c r="R104" i="7"/>
  <c r="S104" i="7" s="1"/>
  <c r="R192" i="7"/>
  <c r="S192" i="7" s="1"/>
  <c r="R33" i="7"/>
  <c r="S33" i="7" s="1"/>
  <c r="R113" i="7"/>
  <c r="S113" i="7" s="1"/>
  <c r="R201" i="7"/>
  <c r="S201" i="7" s="1"/>
  <c r="R189" i="5"/>
  <c r="S189" i="5" s="1"/>
  <c r="R229" i="5"/>
  <c r="S229" i="5" s="1"/>
  <c r="R42" i="7"/>
  <c r="S42" i="7" s="1"/>
  <c r="R162" i="7"/>
  <c r="S162" i="7" s="1"/>
  <c r="R19" i="7"/>
  <c r="S19" i="7" s="1"/>
  <c r="R139" i="7"/>
  <c r="S139" i="7" s="1"/>
  <c r="R251" i="7"/>
  <c r="S251" i="7" s="1"/>
  <c r="R226" i="5"/>
  <c r="S226" i="5" s="1"/>
  <c r="R60" i="7"/>
  <c r="S60" i="7" s="1"/>
  <c r="R180" i="7"/>
  <c r="S180" i="7" s="1"/>
  <c r="R45" i="7"/>
  <c r="S45" i="7" s="1"/>
  <c r="R205" i="7"/>
  <c r="S205" i="7" s="1"/>
  <c r="R255" i="5"/>
  <c r="S255" i="5" s="1"/>
  <c r="R187" i="5"/>
  <c r="S187" i="5" s="1"/>
  <c r="R145" i="5"/>
  <c r="S145" i="5" s="1"/>
  <c r="R14" i="5"/>
  <c r="S14" i="5" s="1"/>
  <c r="R46" i="5"/>
  <c r="S46" i="5" s="1"/>
  <c r="R78" i="5"/>
  <c r="S78" i="5" s="1"/>
  <c r="R110" i="5"/>
  <c r="S110" i="5" s="1"/>
  <c r="R154" i="5"/>
  <c r="S154" i="5" s="1"/>
  <c r="R55" i="7"/>
  <c r="S55" i="7" s="1"/>
  <c r="R135" i="7"/>
  <c r="S135" i="7" s="1"/>
  <c r="R223" i="7"/>
  <c r="S223" i="7" s="1"/>
  <c r="R200" i="5"/>
  <c r="S200" i="5" s="1"/>
  <c r="R240" i="5"/>
  <c r="S240" i="5" s="1"/>
  <c r="R64" i="7"/>
  <c r="S64" i="7" s="1"/>
  <c r="R152" i="7"/>
  <c r="S152" i="7" s="1"/>
  <c r="R232" i="7"/>
  <c r="S232" i="7" s="1"/>
  <c r="R73" i="7"/>
  <c r="S73" i="7" s="1"/>
  <c r="R161" i="7"/>
  <c r="S161" i="7" s="1"/>
  <c r="R241" i="7"/>
  <c r="S241" i="7" s="1"/>
  <c r="R209" i="5"/>
  <c r="S209" i="5" s="1"/>
  <c r="R253" i="5"/>
  <c r="S253" i="5" s="1"/>
  <c r="R98" i="7"/>
  <c r="S98" i="7" s="1"/>
  <c r="R210" i="7"/>
  <c r="S210" i="7" s="1"/>
  <c r="R83" i="7"/>
  <c r="S83" i="7" s="1"/>
  <c r="R187" i="7"/>
  <c r="S187" i="7" s="1"/>
  <c r="R198" i="5"/>
  <c r="S198" i="5" s="1"/>
  <c r="R258" i="5"/>
  <c r="S258" i="5" s="1"/>
  <c r="R116" i="7"/>
  <c r="S116" i="7" s="1"/>
  <c r="R236" i="7"/>
  <c r="S236" i="7" s="1"/>
  <c r="R125" i="7"/>
  <c r="S125" i="7" s="1"/>
  <c r="R191" i="5"/>
  <c r="S191" i="5" s="1"/>
  <c r="R239" i="5"/>
  <c r="S239" i="5" s="1"/>
  <c r="R126" i="7"/>
  <c r="S126" i="7" s="1"/>
  <c r="R251" i="5"/>
  <c r="S251" i="5" s="1"/>
  <c r="R227" i="5"/>
  <c r="S227" i="5" s="1"/>
  <c r="R38" i="7"/>
  <c r="S38" i="7" s="1"/>
  <c r="R182" i="7"/>
  <c r="S182" i="7" s="1"/>
  <c r="R54" i="7"/>
  <c r="S54" i="7" s="1"/>
  <c r="R114" i="5"/>
  <c r="S114" i="5" s="1"/>
  <c r="R146" i="5"/>
  <c r="S146" i="5" s="1"/>
  <c r="R15" i="7"/>
  <c r="S15" i="7" s="1"/>
  <c r="R79" i="7"/>
  <c r="S79" i="7" s="1"/>
  <c r="R143" i="7"/>
  <c r="S143" i="7" s="1"/>
  <c r="R207" i="7"/>
  <c r="S207" i="7" s="1"/>
  <c r="R180" i="5"/>
  <c r="S180" i="5" s="1"/>
  <c r="R212" i="5"/>
  <c r="S212" i="5" s="1"/>
  <c r="R244" i="5"/>
  <c r="S244" i="5" s="1"/>
  <c r="R48" i="7"/>
  <c r="S48" i="7" s="1"/>
  <c r="R112" i="7"/>
  <c r="S112" i="7" s="1"/>
  <c r="R176" i="7"/>
  <c r="S176" i="7" s="1"/>
  <c r="R240" i="7"/>
  <c r="S240" i="7" s="1"/>
  <c r="R57" i="7"/>
  <c r="S57" i="7" s="1"/>
  <c r="R121" i="7"/>
  <c r="S121" i="7" s="1"/>
  <c r="R185" i="7"/>
  <c r="S185" i="7" s="1"/>
  <c r="R249" i="7"/>
  <c r="S249" i="7" s="1"/>
  <c r="R201" i="5"/>
  <c r="S201" i="5" s="1"/>
  <c r="R233" i="5"/>
  <c r="S233" i="5" s="1"/>
  <c r="R26" i="7"/>
  <c r="S26" i="7" s="1"/>
  <c r="R106" i="7"/>
  <c r="S106" i="7" s="1"/>
  <c r="R194" i="7"/>
  <c r="S194" i="7" s="1"/>
  <c r="R27" i="7"/>
  <c r="S27" i="7" s="1"/>
  <c r="R115" i="7"/>
  <c r="S115" i="7" s="1"/>
  <c r="R203" i="7"/>
  <c r="S203" i="7" s="1"/>
  <c r="R186" i="5"/>
  <c r="S186" i="5" s="1"/>
  <c r="R230" i="5"/>
  <c r="S230" i="5" s="1"/>
  <c r="R44" i="7"/>
  <c r="S44" i="7" s="1"/>
  <c r="R124" i="7"/>
  <c r="S124" i="7" s="1"/>
  <c r="R212" i="7"/>
  <c r="S212" i="7" s="1"/>
  <c r="R61" i="7"/>
  <c r="S61" i="7" s="1"/>
  <c r="R165" i="7"/>
  <c r="S165" i="7" s="1"/>
  <c r="R195" i="5"/>
  <c r="S195" i="5" s="1"/>
  <c r="R30" i="7"/>
  <c r="S30" i="7" s="1"/>
  <c r="R190" i="7"/>
  <c r="S190" i="7" s="1"/>
  <c r="R130" i="5"/>
  <c r="S130" i="5" s="1"/>
  <c r="R162" i="5"/>
  <c r="S162" i="5" s="1"/>
  <c r="R47" i="7"/>
  <c r="S47" i="7" s="1"/>
  <c r="R111" i="7"/>
  <c r="S111" i="7" s="1"/>
  <c r="R175" i="7"/>
  <c r="S175" i="7" s="1"/>
  <c r="R239" i="7"/>
  <c r="S239" i="7" s="1"/>
  <c r="R196" i="5"/>
  <c r="S196" i="5" s="1"/>
  <c r="R228" i="5"/>
  <c r="S228" i="5" s="1"/>
  <c r="R16" i="7"/>
  <c r="S16" i="7" s="1"/>
  <c r="R80" i="7"/>
  <c r="S80" i="7" s="1"/>
  <c r="R144" i="7"/>
  <c r="S144" i="7" s="1"/>
  <c r="R208" i="7"/>
  <c r="S208" i="7" s="1"/>
  <c r="R25" i="7"/>
  <c r="S25" i="7" s="1"/>
  <c r="R89" i="7"/>
  <c r="S89" i="7" s="1"/>
  <c r="R153" i="7"/>
  <c r="S153" i="7" s="1"/>
  <c r="R217" i="7"/>
  <c r="S217" i="7" s="1"/>
  <c r="R185" i="5"/>
  <c r="S185" i="5" s="1"/>
  <c r="R217" i="5"/>
  <c r="S217" i="5" s="1"/>
  <c r="R249" i="5"/>
  <c r="S249" i="5" s="1"/>
  <c r="R66" i="7"/>
  <c r="S66" i="7" s="1"/>
  <c r="R146" i="7"/>
  <c r="S146" i="7" s="1"/>
  <c r="R234" i="7"/>
  <c r="S234" i="7" s="1"/>
  <c r="R75" i="7"/>
  <c r="S75" i="7" s="1"/>
  <c r="R155" i="7"/>
  <c r="S155" i="7" s="1"/>
  <c r="R243" i="7"/>
  <c r="S243" i="7" s="1"/>
  <c r="R210" i="5"/>
  <c r="S210" i="5" s="1"/>
  <c r="R250" i="5"/>
  <c r="S250" i="5" s="1"/>
  <c r="R84" i="7"/>
  <c r="S84" i="7" s="1"/>
  <c r="R172" i="7"/>
  <c r="S172" i="7" s="1"/>
  <c r="R252" i="7"/>
  <c r="S252" i="7" s="1"/>
  <c r="R109" i="7"/>
  <c r="S109" i="7" s="1"/>
  <c r="R237" i="7"/>
  <c r="S237" i="7" s="1"/>
  <c r="R235" i="5"/>
  <c r="S235" i="5" s="1"/>
  <c r="R86" i="7"/>
  <c r="S86" i="7" s="1"/>
  <c r="R101" i="7"/>
  <c r="S101" i="7" s="1"/>
  <c r="R189" i="7"/>
  <c r="S189" i="7" s="1"/>
  <c r="R179" i="5"/>
  <c r="S179" i="5" s="1"/>
  <c r="R223" i="5"/>
  <c r="S223" i="5" s="1"/>
  <c r="R22" i="7"/>
  <c r="S22" i="7" s="1"/>
  <c r="R102" i="7"/>
  <c r="S102" i="7" s="1"/>
  <c r="R134" i="7"/>
  <c r="S134" i="7" s="1"/>
  <c r="R141" i="7"/>
  <c r="S141" i="7" s="1"/>
  <c r="R229" i="7"/>
  <c r="S229" i="7" s="1"/>
  <c r="R203" i="5"/>
  <c r="S203" i="5" s="1"/>
  <c r="R243" i="5"/>
  <c r="S243" i="5" s="1"/>
  <c r="R62" i="7"/>
  <c r="S62" i="7" s="1"/>
  <c r="R150" i="7"/>
  <c r="S150" i="7" s="1"/>
  <c r="M57" i="1"/>
  <c r="M89" i="1"/>
  <c r="R173" i="7"/>
  <c r="S173" i="7" s="1"/>
  <c r="R175" i="5"/>
  <c r="S175" i="5" s="1"/>
  <c r="R219" i="5"/>
  <c r="S219" i="5" s="1"/>
  <c r="R259" i="5"/>
  <c r="S259" i="5" s="1"/>
  <c r="R94" i="7"/>
  <c r="S94" i="7" s="1"/>
  <c r="R246" i="7"/>
  <c r="S246" i="7" s="1"/>
  <c r="G57" i="1"/>
  <c r="R198" i="7"/>
  <c r="S198" i="7" s="1"/>
  <c r="R230" i="7"/>
  <c r="S230" i="7" s="1"/>
  <c r="R158" i="7"/>
  <c r="S158" i="7" s="1"/>
  <c r="R166" i="7"/>
  <c r="S166" i="7" s="1"/>
  <c r="R58" i="7"/>
  <c r="S58" i="7" s="1"/>
  <c r="R122" i="7"/>
  <c r="S122" i="7" s="1"/>
  <c r="R186" i="7"/>
  <c r="S186" i="7" s="1"/>
  <c r="R250" i="7"/>
  <c r="S250" i="7" s="1"/>
  <c r="R67" i="7"/>
  <c r="S67" i="7" s="1"/>
  <c r="R131" i="7"/>
  <c r="S131" i="7" s="1"/>
  <c r="R195" i="7"/>
  <c r="S195" i="7" s="1"/>
  <c r="R259" i="7"/>
  <c r="S259" i="7" s="1"/>
  <c r="R206" i="5"/>
  <c r="S206" i="5" s="1"/>
  <c r="R238" i="5"/>
  <c r="S238" i="5" s="1"/>
  <c r="R36" i="7"/>
  <c r="S36" i="7" s="1"/>
  <c r="R100" i="7"/>
  <c r="S100" i="7" s="1"/>
  <c r="R164" i="7"/>
  <c r="S164" i="7" s="1"/>
  <c r="R228" i="7"/>
  <c r="S228" i="7" s="1"/>
  <c r="R53" i="7"/>
  <c r="S53" i="7" s="1"/>
  <c r="R117" i="7"/>
  <c r="S117" i="7" s="1"/>
  <c r="R181" i="7"/>
  <c r="S181" i="7" s="1"/>
  <c r="R245" i="7"/>
  <c r="S245" i="7" s="1"/>
  <c r="R199" i="5"/>
  <c r="S199" i="5" s="1"/>
  <c r="R231" i="5"/>
  <c r="S231" i="5" s="1"/>
  <c r="R14" i="7"/>
  <c r="J8" i="8" s="1"/>
  <c r="R78" i="7"/>
  <c r="S78" i="7" s="1"/>
  <c r="R142" i="7"/>
  <c r="S142" i="7" s="1"/>
  <c r="R214" i="7"/>
  <c r="S214" i="7" s="1"/>
  <c r="R90" i="7"/>
  <c r="S90" i="7" s="1"/>
  <c r="R154" i="7"/>
  <c r="S154" i="7" s="1"/>
  <c r="R218" i="7"/>
  <c r="S218" i="7" s="1"/>
  <c r="R35" i="7"/>
  <c r="S35" i="7" s="1"/>
  <c r="R99" i="7"/>
  <c r="S99" i="7" s="1"/>
  <c r="R163" i="7"/>
  <c r="S163" i="7" s="1"/>
  <c r="R227" i="7"/>
  <c r="S227" i="7" s="1"/>
  <c r="R190" i="5"/>
  <c r="S190" i="5" s="1"/>
  <c r="R222" i="5"/>
  <c r="S222" i="5" s="1"/>
  <c r="R254" i="5"/>
  <c r="S254" i="5" s="1"/>
  <c r="R68" i="7"/>
  <c r="S68" i="7" s="1"/>
  <c r="R132" i="7"/>
  <c r="S132" i="7" s="1"/>
  <c r="R196" i="7"/>
  <c r="S196" i="7" s="1"/>
  <c r="R21" i="7"/>
  <c r="S21" i="7" s="1"/>
  <c r="R85" i="7"/>
  <c r="S85" i="7" s="1"/>
  <c r="R149" i="7"/>
  <c r="S149" i="7" s="1"/>
  <c r="R213" i="7"/>
  <c r="S213" i="7" s="1"/>
  <c r="R183" i="5"/>
  <c r="S183" i="5" s="1"/>
  <c r="R215" i="5"/>
  <c r="S215" i="5" s="1"/>
  <c r="R247" i="5"/>
  <c r="S247" i="5" s="1"/>
  <c r="R46" i="7"/>
  <c r="S46" i="7" s="1"/>
  <c r="R110" i="7"/>
  <c r="S110" i="7" s="1"/>
  <c r="R174" i="7"/>
  <c r="S174" i="7" s="1"/>
  <c r="R238" i="7"/>
  <c r="S238" i="7" s="1"/>
  <c r="R254" i="7"/>
  <c r="S254" i="7" s="1"/>
  <c r="R206" i="7"/>
  <c r="S206" i="7" s="1"/>
  <c r="G89" i="1"/>
  <c r="C56" i="2"/>
  <c r="C57" i="2" s="1"/>
  <c r="C5" i="2"/>
  <c r="B8" i="8"/>
  <c r="D14" i="7"/>
  <c r="K56" i="2"/>
  <c r="D22" i="12"/>
  <c r="C23" i="12"/>
  <c r="N63" i="2"/>
  <c r="J57" i="2"/>
  <c r="K57" i="2"/>
  <c r="J64" i="2"/>
  <c r="J56" i="2"/>
  <c r="K64" i="2"/>
  <c r="I57" i="2"/>
  <c r="N64" i="2"/>
  <c r="N58" i="2"/>
  <c r="N65" i="2"/>
  <c r="J63" i="2"/>
  <c r="K63" i="2"/>
  <c r="J28" i="2"/>
  <c r="B9" i="6"/>
  <c r="D15" i="5"/>
  <c r="B9" i="11"/>
  <c r="C16" i="5"/>
  <c r="B9" i="8"/>
  <c r="C16" i="7"/>
  <c r="D15" i="7"/>
  <c r="F54" i="2" l="1"/>
  <c r="L63" i="2"/>
  <c r="F55" i="2" s="1"/>
  <c r="C60" i="2" s="1"/>
  <c r="L64" i="2"/>
  <c r="L65" i="2"/>
  <c r="J29" i="2"/>
  <c r="J30" i="2" s="1"/>
  <c r="J8" i="6"/>
  <c r="S14" i="7"/>
  <c r="L29" i="2"/>
  <c r="C24" i="12"/>
  <c r="D23" i="12"/>
  <c r="D39" i="3"/>
  <c r="C39" i="3" s="1"/>
  <c r="K7" i="5" s="1"/>
  <c r="D50" i="4"/>
  <c r="C50" i="4" s="1"/>
  <c r="K7" i="7" s="1"/>
  <c r="L7" i="7" s="1"/>
  <c r="B10" i="6"/>
  <c r="C17" i="5"/>
  <c r="D16" i="5"/>
  <c r="B10" i="11"/>
  <c r="B10" i="8"/>
  <c r="C17" i="7"/>
  <c r="D16" i="7"/>
  <c r="N25" i="1" l="1"/>
  <c r="L30" i="2"/>
  <c r="F6" i="2" s="1"/>
  <c r="D24" i="12"/>
  <c r="C25" i="12"/>
  <c r="M7" i="7"/>
  <c r="N7" i="7" s="1"/>
  <c r="L7" i="5"/>
  <c r="B11" i="8"/>
  <c r="C18" i="7"/>
  <c r="D17" i="7"/>
  <c r="B11" i="6"/>
  <c r="B11" i="11"/>
  <c r="D17" i="5"/>
  <c r="C18" i="5"/>
  <c r="L93" i="1" l="1"/>
  <c r="I95" i="1" s="1"/>
  <c r="H4" i="5"/>
  <c r="H4" i="7"/>
  <c r="D4" i="12"/>
  <c r="AC2382" i="12" s="1"/>
  <c r="U22" i="1"/>
  <c r="L61" i="1"/>
  <c r="C3" i="2"/>
  <c r="C22" i="2" s="1"/>
  <c r="C13" i="3"/>
  <c r="I11" i="2"/>
  <c r="U26" i="1"/>
  <c r="U23" i="1"/>
  <c r="U25" i="1"/>
  <c r="U24" i="1"/>
  <c r="M95" i="1"/>
  <c r="I63" i="1"/>
  <c r="M20" i="2"/>
  <c r="M56" i="1"/>
  <c r="M88" i="1"/>
  <c r="M7" i="12" s="1"/>
  <c r="D25" i="12"/>
  <c r="C26" i="12"/>
  <c r="M7" i="5"/>
  <c r="N7" i="5" s="1"/>
  <c r="B12" i="8"/>
  <c r="C19" i="7"/>
  <c r="D18" i="7"/>
  <c r="B12" i="6"/>
  <c r="C19" i="5"/>
  <c r="D18" i="5"/>
  <c r="B12" i="11"/>
  <c r="N19" i="2" l="1"/>
  <c r="M19" i="2" s="1"/>
  <c r="M22" i="2" s="1"/>
  <c r="AC486" i="12"/>
  <c r="AC1349" i="12"/>
  <c r="AC1886" i="12"/>
  <c r="AC2268" i="12"/>
  <c r="AC1762" i="12"/>
  <c r="AC2250" i="12"/>
  <c r="AC2451" i="12"/>
  <c r="AC1358" i="12"/>
  <c r="AC1958" i="12"/>
  <c r="AC2181" i="12"/>
  <c r="AC1490" i="12"/>
  <c r="AC2408" i="12"/>
  <c r="AC1569" i="12"/>
  <c r="AC1673" i="12"/>
  <c r="AC1519" i="12"/>
  <c r="AC1732" i="12"/>
  <c r="AC2577" i="12"/>
  <c r="AC1542" i="12"/>
  <c r="AC2521" i="12"/>
  <c r="AC2051" i="12"/>
  <c r="AC338" i="12"/>
  <c r="AC2150" i="12"/>
  <c r="AC2343" i="12"/>
  <c r="AC2300" i="12"/>
  <c r="AC24" i="12"/>
  <c r="AC1346" i="12"/>
  <c r="AC1714" i="12"/>
  <c r="AC1589" i="12"/>
  <c r="AC2670" i="12"/>
  <c r="AC2504" i="12"/>
  <c r="AC178" i="12"/>
  <c r="AC1668" i="12"/>
  <c r="AC1950" i="12"/>
  <c r="AC2267" i="12"/>
  <c r="AC1478" i="12"/>
  <c r="AC2049" i="12"/>
  <c r="AC1676" i="12"/>
  <c r="AC1810" i="12"/>
  <c r="AC2383" i="12"/>
  <c r="AC2199" i="12"/>
  <c r="AC2123" i="12"/>
  <c r="AC1549" i="12"/>
  <c r="AC2489" i="12"/>
  <c r="AC1456" i="12"/>
  <c r="AC1617" i="12"/>
  <c r="AC1480" i="12"/>
  <c r="AC2273" i="12"/>
  <c r="AC2645" i="12"/>
  <c r="AC1422" i="12"/>
  <c r="AC1992" i="12"/>
  <c r="AC2590" i="12"/>
  <c r="AC2100" i="12"/>
  <c r="AC1777" i="12"/>
  <c r="AC1682" i="12"/>
  <c r="AC35" i="12"/>
  <c r="AC1736" i="12"/>
  <c r="AC2641" i="12"/>
  <c r="AC2191" i="12"/>
  <c r="AC1411" i="12"/>
  <c r="AC2137" i="12"/>
  <c r="AC1916" i="12"/>
  <c r="AC1878" i="12"/>
  <c r="AC2184" i="12"/>
  <c r="AC2394" i="12"/>
  <c r="AC1740" i="12"/>
  <c r="AC2165" i="12"/>
  <c r="AC2606" i="12"/>
  <c r="AC2325" i="12"/>
  <c r="AC2530" i="12"/>
  <c r="AC1820" i="12"/>
  <c r="AC2597" i="12"/>
  <c r="AC1508" i="12"/>
  <c r="AC1689" i="12"/>
  <c r="AC2349" i="12"/>
  <c r="AC2154" i="12"/>
  <c r="AC1639" i="12"/>
  <c r="AC1634" i="12"/>
  <c r="AC2475" i="12"/>
  <c r="AC33" i="12"/>
  <c r="AC2378" i="12"/>
  <c r="AC1830" i="12"/>
  <c r="AC26" i="12"/>
  <c r="AC2171" i="12"/>
  <c r="AC2660" i="12"/>
  <c r="AC30" i="12"/>
  <c r="AC2318" i="12"/>
  <c r="AC2547" i="12"/>
  <c r="AC2585" i="12"/>
  <c r="AC1560" i="12"/>
  <c r="AC2093" i="12"/>
  <c r="AC1747" i="12"/>
  <c r="AC38" i="12"/>
  <c r="AC2146" i="12"/>
  <c r="AC1976" i="12"/>
  <c r="AC2662" i="12"/>
  <c r="AC2344" i="12"/>
  <c r="AC2061" i="12"/>
  <c r="AC2033" i="12"/>
  <c r="AC2622" i="12"/>
  <c r="AC1706" i="12"/>
  <c r="AC2460" i="12"/>
  <c r="AC2063" i="12"/>
  <c r="AC1339" i="12"/>
  <c r="AC1514" i="12"/>
  <c r="AC1553" i="12"/>
  <c r="AC1769" i="12"/>
  <c r="AC2167" i="12"/>
  <c r="AC2444" i="12"/>
  <c r="AC2589" i="12"/>
  <c r="AC2095" i="12"/>
  <c r="AC2130" i="12"/>
  <c r="AC2211" i="12"/>
  <c r="AC1333" i="12"/>
  <c r="AC1554" i="12"/>
  <c r="AC1512" i="12"/>
  <c r="AC2442" i="12"/>
  <c r="AC210" i="12"/>
  <c r="AC2293" i="12"/>
  <c r="AC1757" i="12"/>
  <c r="AC2611" i="12"/>
  <c r="AC2085" i="12"/>
  <c r="AC2623" i="12"/>
  <c r="AC32" i="12"/>
  <c r="AC2116" i="12"/>
  <c r="AC2433" i="12"/>
  <c r="AC2310" i="12"/>
  <c r="AC2671" i="12"/>
  <c r="AC1947" i="12"/>
  <c r="AC1468" i="12"/>
  <c r="AC2016" i="12"/>
  <c r="AC2006" i="12"/>
  <c r="AC2229" i="12"/>
  <c r="AC2201" i="12"/>
  <c r="AC2164" i="12"/>
  <c r="AC2618" i="12"/>
  <c r="AC1787" i="12"/>
  <c r="AC2538" i="12"/>
  <c r="AC2405" i="12"/>
  <c r="AC2283" i="12"/>
  <c r="AC1424" i="12"/>
  <c r="AC2480" i="12"/>
  <c r="AC1405" i="12"/>
  <c r="AC1461" i="12"/>
  <c r="AC1403" i="12"/>
  <c r="AC1817" i="12"/>
  <c r="AC2377" i="12"/>
  <c r="AC1671" i="12"/>
  <c r="AC2581" i="12"/>
  <c r="AC1961" i="12"/>
  <c r="AC2509" i="12"/>
  <c r="AC1934" i="12"/>
  <c r="AC1537" i="12"/>
  <c r="AC1974" i="12"/>
  <c r="AC2352" i="12"/>
  <c r="AC27" i="12"/>
  <c r="AC2172" i="12"/>
  <c r="AC1711" i="12"/>
  <c r="AC2553" i="12"/>
  <c r="AC2141" i="12"/>
  <c r="AC2520" i="12"/>
  <c r="AC34" i="12"/>
  <c r="AC1868" i="12"/>
  <c r="AC2260" i="12"/>
  <c r="AC2230" i="12"/>
  <c r="AC2322" i="12"/>
  <c r="AC1728" i="12"/>
  <c r="AC2595" i="12"/>
  <c r="AC1419" i="12"/>
  <c r="AC1710" i="12"/>
  <c r="AC1928" i="12"/>
  <c r="AC1799" i="12"/>
  <c r="AC1927" i="12"/>
  <c r="AC2039" i="12"/>
  <c r="AC1824" i="12"/>
  <c r="AC2292" i="12"/>
  <c r="AC2356" i="12"/>
  <c r="AC1995" i="12"/>
  <c r="AC1605" i="12"/>
  <c r="AC2014" i="12"/>
  <c r="AC2548" i="12"/>
  <c r="AC1352" i="12"/>
  <c r="AC2655" i="12"/>
  <c r="AC1483" i="12"/>
  <c r="AC1843" i="12"/>
  <c r="AC1539" i="12"/>
  <c r="AC1509" i="12"/>
  <c r="AC2604" i="12"/>
  <c r="AC2477" i="12"/>
  <c r="AC1467" i="12"/>
  <c r="AC2140" i="12"/>
  <c r="AC66" i="12"/>
  <c r="AC2209" i="12"/>
  <c r="AC2583" i="12"/>
  <c r="AC2072" i="12"/>
  <c r="AC1579" i="12"/>
  <c r="AC2413" i="12"/>
  <c r="AC1851" i="12"/>
  <c r="AC2381" i="12"/>
  <c r="AC2632" i="12"/>
  <c r="AC1485" i="12"/>
  <c r="AC1896" i="12"/>
  <c r="AC40" i="12"/>
  <c r="AC1994" i="12"/>
  <c r="AC2505" i="12"/>
  <c r="AC1984" i="12"/>
  <c r="AC2189" i="12"/>
  <c r="AC1460" i="12"/>
  <c r="AC2247" i="12"/>
  <c r="AC1413" i="12"/>
  <c r="AC1583" i="12"/>
  <c r="AC1564" i="12"/>
  <c r="AC1337" i="12"/>
  <c r="AC1914" i="12"/>
  <c r="AC1749" i="12"/>
  <c r="AC1767" i="12"/>
  <c r="AC2285" i="12"/>
  <c r="AC2495" i="12"/>
  <c r="AC2306" i="12"/>
  <c r="AC1332" i="12"/>
  <c r="AC1741" i="12"/>
  <c r="AC2481" i="12"/>
  <c r="AC2069" i="12"/>
  <c r="AC1457" i="12"/>
  <c r="AC2044" i="12"/>
  <c r="AC1320" i="12"/>
  <c r="AC2406" i="12"/>
  <c r="AC2067" i="12"/>
  <c r="AC2522" i="12"/>
  <c r="AC31" i="12"/>
  <c r="AC2168" i="12"/>
  <c r="AC2549" i="12"/>
  <c r="AC2028" i="12"/>
  <c r="AC1636" i="12"/>
  <c r="AC2350" i="12"/>
  <c r="AC28" i="12"/>
  <c r="AC2351" i="12"/>
  <c r="AC2508" i="12"/>
  <c r="AC1409" i="12"/>
  <c r="AC1761" i="12"/>
  <c r="AC2640" i="12"/>
  <c r="AC1693" i="12"/>
  <c r="AC2227" i="12"/>
  <c r="AC1915" i="12"/>
  <c r="AC2144" i="12"/>
  <c r="AC2525" i="12"/>
  <c r="AC2073" i="12"/>
  <c r="AC2361" i="12"/>
  <c r="AC2594" i="12"/>
  <c r="AC1559" i="12"/>
  <c r="AC1404" i="12"/>
  <c r="AC1739" i="12"/>
  <c r="AC1469" i="12"/>
  <c r="AC1484" i="12"/>
  <c r="AC1977" i="12"/>
  <c r="AC2336" i="12"/>
  <c r="AC2025" i="12"/>
  <c r="AC1675" i="12"/>
  <c r="AC1536" i="12"/>
  <c r="AC1926" i="12"/>
  <c r="AC2646" i="12"/>
  <c r="AC2397" i="12"/>
  <c r="AC1731" i="12"/>
  <c r="AC2005" i="12"/>
  <c r="AC1638" i="12"/>
  <c r="AC2226" i="12"/>
  <c r="AC1933" i="12"/>
  <c r="AC2605" i="12"/>
  <c r="AC2098" i="12"/>
  <c r="AC2457" i="12"/>
  <c r="AC2080" i="12"/>
  <c r="AC1357" i="12"/>
  <c r="AC2281" i="12"/>
  <c r="AC90" i="12"/>
  <c r="AC2224" i="12"/>
  <c r="AC2427" i="12"/>
  <c r="AC2652" i="12"/>
  <c r="AC1410" i="12"/>
  <c r="AC2142" i="12"/>
  <c r="AC1616" i="12"/>
  <c r="AC2276" i="12"/>
  <c r="AC1703" i="12"/>
  <c r="AC1997" i="12"/>
  <c r="AC2244" i="12"/>
  <c r="AC2179" i="12"/>
  <c r="AC2081" i="12"/>
  <c r="AC2355" i="12"/>
  <c r="AC2479" i="12"/>
  <c r="AC2380" i="12"/>
  <c r="AC2564" i="12"/>
  <c r="AC1344" i="12"/>
  <c r="AC1400" i="12"/>
  <c r="AC1578" i="12"/>
  <c r="AC1970" i="12"/>
  <c r="AC2011" i="12"/>
  <c r="AC2337" i="12"/>
  <c r="AC1385" i="12"/>
  <c r="AC1906" i="12"/>
  <c r="AC2269" i="12"/>
  <c r="AC1946" i="12"/>
  <c r="AC2294" i="12"/>
  <c r="AC1889" i="12"/>
  <c r="AC1597" i="12"/>
  <c r="AC2045" i="12"/>
  <c r="AC1601" i="12"/>
  <c r="AC2238" i="12"/>
  <c r="AC1718" i="12"/>
  <c r="AC2574" i="12"/>
  <c r="AC2424" i="12"/>
  <c r="AC1895" i="12"/>
  <c r="AC1345" i="12"/>
  <c r="AC2170" i="12"/>
  <c r="AC2454" i="12"/>
  <c r="AC1572" i="12"/>
  <c r="AC2119" i="12"/>
  <c r="AC1510" i="12"/>
  <c r="AC1938" i="12"/>
  <c r="AC2420" i="12"/>
  <c r="AC1966" i="12"/>
  <c r="AC2526" i="12"/>
  <c r="AC1822" i="12"/>
  <c r="AC2593" i="12"/>
  <c r="AC2458" i="12"/>
  <c r="AC1853" i="12"/>
  <c r="AC1888" i="12"/>
  <c r="AC2636" i="12"/>
  <c r="AC2111" i="12"/>
  <c r="AC1766" i="12"/>
  <c r="AC36" i="12"/>
  <c r="AC2499" i="12"/>
  <c r="AC1541" i="12"/>
  <c r="AC1940" i="12"/>
  <c r="AC2090" i="12"/>
  <c r="AC1350" i="12"/>
  <c r="AC2317" i="12"/>
  <c r="AC1641" i="12"/>
  <c r="AC2644" i="12"/>
  <c r="AC1988" i="12"/>
  <c r="AC1488" i="12"/>
  <c r="AC2020" i="12"/>
  <c r="AC2426" i="12"/>
  <c r="AC2541" i="12"/>
  <c r="AC2373" i="12"/>
  <c r="AC2162" i="12"/>
  <c r="AC1566" i="12"/>
  <c r="AC2432" i="12"/>
  <c r="AC1907" i="12"/>
  <c r="AC2485" i="12"/>
  <c r="AC2228" i="12"/>
  <c r="AC2129" i="12"/>
  <c r="AC1561" i="12"/>
  <c r="AC2629" i="12"/>
  <c r="AC2239" i="12"/>
  <c r="AC1627" i="12"/>
  <c r="AC2418" i="12"/>
  <c r="AC1899" i="12"/>
  <c r="AC37" i="12"/>
  <c r="AC2446" i="12"/>
  <c r="AC1465" i="12"/>
  <c r="AC2341" i="12"/>
  <c r="AC1612" i="12"/>
  <c r="AC2113" i="12"/>
  <c r="AC2599" i="12"/>
  <c r="AC1772" i="12"/>
  <c r="AC2370" i="12"/>
  <c r="AC1962" i="12"/>
  <c r="AC1517" i="12"/>
  <c r="AC1317" i="12"/>
  <c r="AC2236" i="12"/>
  <c r="AC1378" i="12"/>
  <c r="AC1384" i="12"/>
  <c r="AC2126" i="12"/>
  <c r="AC1800" i="12"/>
  <c r="AC1812" i="12"/>
  <c r="AC2410" i="12"/>
  <c r="AC2280" i="12"/>
  <c r="AC2447" i="12"/>
  <c r="AC2664" i="12"/>
  <c r="AC2271" i="12"/>
  <c r="AC1325" i="12"/>
  <c r="AC1315" i="12"/>
  <c r="AC2195" i="12"/>
  <c r="AC1573" i="12"/>
  <c r="AC2178" i="12"/>
  <c r="AC1781" i="12"/>
  <c r="AC370" i="12"/>
  <c r="AC2321" i="12"/>
  <c r="AC1890" i="12"/>
  <c r="AC2633" i="12"/>
  <c r="AC2108" i="12"/>
  <c r="AC2308" i="12"/>
  <c r="AC1355" i="12"/>
  <c r="AC2041" i="12"/>
  <c r="AC1402" i="12"/>
  <c r="AC1770" i="12"/>
  <c r="AC2364" i="12"/>
  <c r="AC1832" i="12"/>
  <c r="AC2434" i="12"/>
  <c r="AC1821" i="12"/>
  <c r="AC2296" i="12"/>
  <c r="AC2313" i="12"/>
  <c r="AC1577" i="12"/>
  <c r="AC1931" i="12"/>
  <c r="AC2554" i="12"/>
  <c r="AC2068" i="12"/>
  <c r="AC1530" i="12"/>
  <c r="AC2428" i="12"/>
  <c r="AC2353" i="12"/>
  <c r="AC1633" i="12"/>
  <c r="AC1834" i="12"/>
  <c r="AC2007" i="12"/>
  <c r="AC2654" i="12"/>
  <c r="AC2134" i="12"/>
  <c r="AC2512" i="12"/>
  <c r="AC2557" i="12"/>
  <c r="AC2362" i="12"/>
  <c r="AC1471" i="12"/>
  <c r="AC1866" i="12"/>
  <c r="AC2335" i="12"/>
  <c r="AC1978" i="12"/>
  <c r="AC2070" i="12"/>
  <c r="AC2000" i="12"/>
  <c r="AC1458" i="12"/>
  <c r="AC2315" i="12"/>
  <c r="AC1870" i="12"/>
  <c r="AC1496" i="12"/>
  <c r="AC1779" i="12"/>
  <c r="AC2112" i="12"/>
  <c r="AC1470" i="12"/>
  <c r="AC2064" i="12"/>
  <c r="AC2065" i="12"/>
  <c r="AC1497" i="12"/>
  <c r="AC2328" i="12"/>
  <c r="AC1827" i="12"/>
  <c r="AC2008" i="12"/>
  <c r="AC1513" i="12"/>
  <c r="AC2342" i="12"/>
  <c r="AC2264" i="12"/>
  <c r="AC1336" i="12"/>
  <c r="AC2048" i="12"/>
  <c r="AC2561" i="12"/>
  <c r="AC1735" i="12"/>
  <c r="AC2077" i="12"/>
  <c r="AC1872" i="12"/>
  <c r="AC1476" i="12"/>
  <c r="AC2295" i="12"/>
  <c r="AC2056" i="12"/>
  <c r="AC1631" i="12"/>
  <c r="AC2546" i="12"/>
  <c r="AC2035" i="12"/>
  <c r="AC2669" i="12"/>
  <c r="AC2461" i="12"/>
  <c r="AC2177" i="12"/>
  <c r="AC2087" i="12"/>
  <c r="AC1814" i="12"/>
  <c r="AC2147" i="12"/>
  <c r="AC2103" i="12"/>
  <c r="AC1390" i="12"/>
  <c r="AC2582" i="12"/>
  <c r="AC1342" i="12"/>
  <c r="AC1610" i="12"/>
  <c r="AC2059" i="12"/>
  <c r="AC1582" i="12"/>
  <c r="AC242" i="12"/>
  <c r="AC2197" i="12"/>
  <c r="AC1701" i="12"/>
  <c r="AC2587" i="12"/>
  <c r="AC1949" i="12"/>
  <c r="AC1986" i="12"/>
  <c r="AC2572" i="12"/>
  <c r="AC1887" i="12"/>
  <c r="AC2584" i="12"/>
  <c r="AC1515" i="12"/>
  <c r="AC29" i="12"/>
  <c r="AC1594" i="12"/>
  <c r="AC2252" i="12"/>
  <c r="AC1672" i="12"/>
  <c r="AC1859" i="12"/>
  <c r="AC306" i="12"/>
  <c r="AC2555" i="12"/>
  <c r="AC1586" i="12"/>
  <c r="AC2417" i="12"/>
  <c r="AC1880" i="12"/>
  <c r="AC1340" i="12"/>
  <c r="AC1996" i="12"/>
  <c r="AC2222" i="12"/>
  <c r="AC1414" i="12"/>
  <c r="AC1615" i="12"/>
  <c r="AC1826" i="12"/>
  <c r="AC2533" i="12"/>
  <c r="AC2012" i="12"/>
  <c r="AC1932" i="12"/>
  <c r="AC2398" i="12"/>
  <c r="AC1591" i="12"/>
  <c r="AC2607" i="12"/>
  <c r="AC1635" i="12"/>
  <c r="AC2275" i="12"/>
  <c r="AC1574" i="12"/>
  <c r="AC1500" i="12"/>
  <c r="AC1852" i="12"/>
  <c r="AC1393" i="12"/>
  <c r="AC2218" i="12"/>
  <c r="AC1690" i="12"/>
  <c r="AC1985" i="12"/>
  <c r="AC1487" i="12"/>
  <c r="AC1835" i="12"/>
  <c r="AC1388" i="12"/>
  <c r="AC1552" i="12"/>
  <c r="AC1910" i="12"/>
  <c r="AC1527" i="12"/>
  <c r="AC2185" i="12"/>
  <c r="AC1716" i="12"/>
  <c r="AC2496" i="12"/>
  <c r="AC2621" i="12"/>
  <c r="AC1695" i="12"/>
  <c r="AC2158" i="12"/>
  <c r="AC2666" i="12"/>
  <c r="AC1715" i="12"/>
  <c r="AC2416" i="12"/>
  <c r="AC2628" i="12"/>
  <c r="AC1759" i="12"/>
  <c r="AC2550" i="12"/>
  <c r="AC2528" i="12"/>
  <c r="AC1935" i="12"/>
  <c r="AC2625" i="12"/>
  <c r="AC2455" i="12"/>
  <c r="AC1902" i="12"/>
  <c r="AC1558" i="12"/>
  <c r="AC2278" i="12"/>
  <c r="AC2491" i="12"/>
  <c r="AC2017" i="12"/>
  <c r="AC1370" i="12"/>
  <c r="AC1408" i="12"/>
  <c r="AC1861" i="12"/>
  <c r="AC2603" i="12"/>
  <c r="AC2532" i="12"/>
  <c r="AC1905" i="12"/>
  <c r="AC1971" i="12"/>
  <c r="AC2516" i="12"/>
  <c r="AC1957" i="12"/>
  <c r="AC1543" i="12"/>
  <c r="AC2642" i="12"/>
  <c r="AC2127" i="12"/>
  <c r="AC1624" i="12"/>
  <c r="AC2419" i="12"/>
  <c r="AC1885" i="12"/>
  <c r="AC1921" i="12"/>
  <c r="AC2492" i="12"/>
  <c r="AC1882" i="12"/>
  <c r="AC2421" i="12"/>
  <c r="AC1473" i="12"/>
  <c r="AC2556" i="12"/>
  <c r="AC1646" i="12"/>
  <c r="AC2160" i="12"/>
  <c r="AC1571" i="12"/>
  <c r="AC1697" i="12"/>
  <c r="AC2513" i="12"/>
  <c r="AC2375" i="12"/>
  <c r="AC1507" i="12"/>
  <c r="AC2395" i="12"/>
  <c r="AC550" i="12"/>
  <c r="AC2515" i="12"/>
  <c r="AC1807" i="12"/>
  <c r="AC2031" i="12"/>
  <c r="AC170" i="12"/>
  <c r="AC2634" i="12"/>
  <c r="AC1768" i="12"/>
  <c r="AC2500" i="12"/>
  <c r="AC2058" i="12"/>
  <c r="AC1797" i="12"/>
  <c r="AC2314" i="12"/>
  <c r="AC2288" i="12"/>
  <c r="AC2299" i="12"/>
  <c r="AC1416" i="12"/>
  <c r="AC2066" i="12"/>
  <c r="AC1401" i="12"/>
  <c r="AC2663" i="12"/>
  <c r="AC1804" i="12"/>
  <c r="AC2635" i="12"/>
  <c r="AC2214" i="12"/>
  <c r="AC1525" i="12"/>
  <c r="AC1754" i="12"/>
  <c r="AC2627" i="12"/>
  <c r="AC1818" i="12"/>
  <c r="AC2613" i="12"/>
  <c r="AC1347" i="12"/>
  <c r="AC1771" i="12"/>
  <c r="AC202" i="12"/>
  <c r="AC2219" i="12"/>
  <c r="AC1570" i="12"/>
  <c r="AC2302" i="12"/>
  <c r="AC274" i="12"/>
  <c r="AC1608" i="12"/>
  <c r="AC2004" i="12"/>
  <c r="AC2415" i="12"/>
  <c r="AC1746" i="12"/>
  <c r="AC2253" i="12"/>
  <c r="AC2563" i="12"/>
  <c r="AC1492" i="12"/>
  <c r="AC2559" i="12"/>
  <c r="AC2034" i="12"/>
  <c r="AC1784" i="12"/>
  <c r="AC2393" i="12"/>
  <c r="AC2346" i="12"/>
  <c r="AC1939" i="12"/>
  <c r="AC2422" i="12"/>
  <c r="AC2221" i="12"/>
  <c r="AC2121" i="12"/>
  <c r="AC1802" i="12"/>
  <c r="AC1599" i="12"/>
  <c r="AC2120" i="12"/>
  <c r="AC1743" i="12"/>
  <c r="AC2486" i="12"/>
  <c r="AC2290" i="12"/>
  <c r="AC1913" i="12"/>
  <c r="AC1450" i="12"/>
  <c r="AC2435" i="12"/>
  <c r="AC1893" i="12"/>
  <c r="AC1360" i="12"/>
  <c r="AC2570" i="12"/>
  <c r="AC2107" i="12"/>
  <c r="AC1518" i="12"/>
  <c r="AC2399" i="12"/>
  <c r="AC1860" i="12"/>
  <c r="AC1785" i="12"/>
  <c r="AC2404" i="12"/>
  <c r="AC1753" i="12"/>
  <c r="AC2255" i="12"/>
  <c r="AC1474" i="12"/>
  <c r="AC2384" i="12"/>
  <c r="AC1421" i="12"/>
  <c r="AC2088" i="12"/>
  <c r="AC1628" i="12"/>
  <c r="AC1643" i="12"/>
  <c r="AC2235" i="12"/>
  <c r="AC2277" i="12"/>
  <c r="AC1466" i="12"/>
  <c r="AC2305" i="12"/>
  <c r="AC2466" i="12"/>
  <c r="AC2376" i="12"/>
  <c r="AC1613" i="12"/>
  <c r="AC1911" i="12"/>
  <c r="AC362" i="12"/>
  <c r="AC2467" i="12"/>
  <c r="AC1477" i="12"/>
  <c r="AC2367" i="12"/>
  <c r="AC1991" i="12"/>
  <c r="AC1522" i="12"/>
  <c r="AC2183" i="12"/>
  <c r="AC2086" i="12"/>
  <c r="AC1683" i="12"/>
  <c r="AC1396" i="12"/>
  <c r="AC1941" i="12"/>
  <c r="AC2542" i="12"/>
  <c r="AC2507" i="12"/>
  <c r="AC1702" i="12"/>
  <c r="AC2558" i="12"/>
  <c r="AC2149" i="12"/>
  <c r="AC1622" i="12"/>
  <c r="AC1338" i="12"/>
  <c r="AC2459" i="12"/>
  <c r="AC1724" i="12"/>
  <c r="AC2552" i="12"/>
  <c r="AC2566" i="12"/>
  <c r="AC1773" i="12"/>
  <c r="AC2631" i="12"/>
  <c r="AC2133" i="12"/>
  <c r="AC1472" i="12"/>
  <c r="AC2190" i="12"/>
  <c r="AC1664" i="12"/>
  <c r="AC1556" i="12"/>
  <c r="AC1869" i="12"/>
  <c r="AC2338" i="12"/>
  <c r="AC1581" i="12"/>
  <c r="AC2196" i="12"/>
  <c r="AC2501" i="12"/>
  <c r="AC2409" i="12"/>
  <c r="AC2403" i="12"/>
  <c r="AC1967" i="12"/>
  <c r="AC2543" i="12"/>
  <c r="AC2289" i="12"/>
  <c r="AC1674" i="12"/>
  <c r="AC2193" i="12"/>
  <c r="AC2301" i="12"/>
  <c r="AC2076" i="12"/>
  <c r="AC1942" i="12"/>
  <c r="AC2617" i="12"/>
  <c r="AC2482" i="12"/>
  <c r="AC1844" i="12"/>
  <c r="AC1505" i="12"/>
  <c r="AC2348" i="12"/>
  <c r="AC1794" i="12"/>
  <c r="AC1791" i="12"/>
  <c r="AC1550" i="12"/>
  <c r="AC1828" i="12"/>
  <c r="F11" i="2"/>
  <c r="C16" i="2" s="1"/>
  <c r="AC2365" i="12"/>
  <c r="AC2082" i="12"/>
  <c r="AC2535" i="12"/>
  <c r="AC1808" i="12"/>
  <c r="AC2568" i="12"/>
  <c r="AC1972" i="12"/>
  <c r="AC1326" i="12"/>
  <c r="AC2139" i="12"/>
  <c r="AC1603" i="12"/>
  <c r="AC2279" i="12"/>
  <c r="AC1406" i="12"/>
  <c r="AC1763" i="12"/>
  <c r="AC2182" i="12"/>
  <c r="AC2411" i="12"/>
  <c r="AC82" i="12"/>
  <c r="AC2291" i="12"/>
  <c r="AC1737" i="12"/>
  <c r="AC1863" i="12"/>
  <c r="AC2138" i="12"/>
  <c r="AC2396" i="12"/>
  <c r="AC1642" i="12"/>
  <c r="AC1322" i="12"/>
  <c r="AC1665" i="12"/>
  <c r="AC1920" i="12"/>
  <c r="AC1502" i="12"/>
  <c r="AC1397" i="12"/>
  <c r="AC1708" i="12"/>
  <c r="AC1952" i="12"/>
  <c r="AC2251" i="12"/>
  <c r="AC2575" i="12"/>
  <c r="AC2610" i="12"/>
  <c r="AC2163" i="12"/>
  <c r="AC1758" i="12"/>
  <c r="AC1975" i="12"/>
  <c r="AC2203" i="12"/>
  <c r="AC2506" i="12"/>
  <c r="AC2430" i="12"/>
  <c r="AC1657" i="12"/>
  <c r="AC2331" i="12"/>
  <c r="AC866" i="12"/>
  <c r="AC2498" i="12"/>
  <c r="AC1993" i="12"/>
  <c r="AC2220" i="12"/>
  <c r="AC1877" i="12"/>
  <c r="AC2438" i="12"/>
  <c r="AC1829" i="12"/>
  <c r="AC2463" i="12"/>
  <c r="AC1881" i="12"/>
  <c r="AC2656" i="12"/>
  <c r="AC2166" i="12"/>
  <c r="AC1712" i="12"/>
  <c r="AC2562" i="12"/>
  <c r="AC2647" i="12"/>
  <c r="AC1723" i="12"/>
  <c r="AC1989" i="12"/>
  <c r="AC2340" i="12"/>
  <c r="AC2537" i="12"/>
  <c r="AC1685" i="12"/>
  <c r="AC1386" i="12"/>
  <c r="AC1729" i="12"/>
  <c r="AC2136" i="12"/>
  <c r="AC2358" i="12"/>
  <c r="AC1341" i="12"/>
  <c r="AC2637" i="12"/>
  <c r="AC1314" i="12"/>
  <c r="AC1780" i="12"/>
  <c r="AC1551" i="12"/>
  <c r="AC234" i="12"/>
  <c r="AC1752" i="12"/>
  <c r="AC1855" i="12"/>
  <c r="AC2151" i="12"/>
  <c r="AC2390" i="12"/>
  <c r="AC2326" i="12"/>
  <c r="AC1681" i="12"/>
  <c r="AC1489" i="12"/>
  <c r="AC1798" i="12"/>
  <c r="AC2117" i="12"/>
  <c r="AC2366" i="12"/>
  <c r="AC2620" i="12"/>
  <c r="AC2624" i="12"/>
  <c r="AC1640" i="12"/>
  <c r="AC1692" i="12"/>
  <c r="AC1032" i="12"/>
  <c r="AC2052" i="12"/>
  <c r="AC1446" i="12"/>
  <c r="AC2643" i="12"/>
  <c r="AC2544" i="12"/>
  <c r="AC1459" i="12"/>
  <c r="AC1900" i="12"/>
  <c r="AC2037" i="12"/>
  <c r="AC2388" i="12"/>
  <c r="AC1330" i="12"/>
  <c r="AC1331" i="12"/>
  <c r="AC1669" i="12"/>
  <c r="AC1943" i="12"/>
  <c r="AC2206" i="12"/>
  <c r="AC2423" i="12"/>
  <c r="AC2472" i="12"/>
  <c r="AC1387" i="12"/>
  <c r="AC1725" i="12"/>
  <c r="AC2576" i="12"/>
  <c r="AC2540" i="12"/>
  <c r="AC1545" i="12"/>
  <c r="AC1721" i="12"/>
  <c r="AC1956" i="12"/>
  <c r="AC2092" i="12"/>
  <c r="AC2204" i="12"/>
  <c r="AC1533" i="12"/>
  <c r="AC1464" i="12"/>
  <c r="AC1679" i="12"/>
  <c r="AC1883" i="12"/>
  <c r="AC2152" i="12"/>
  <c r="AC2122" i="12"/>
  <c r="AC2254" i="12"/>
  <c r="AC2208" i="12"/>
  <c r="AC1707" i="12"/>
  <c r="AC828" i="12"/>
  <c r="AC1750" i="12"/>
  <c r="AC2484" i="12"/>
  <c r="AC1790" i="12"/>
  <c r="AC2452" i="12"/>
  <c r="AC2266" i="12"/>
  <c r="AC2616" i="12"/>
  <c r="AC1491" i="12"/>
  <c r="AC2284" i="12"/>
  <c r="AC1592" i="12"/>
  <c r="AC2202" i="12"/>
  <c r="AC1606" i="12"/>
  <c r="AC2245" i="12"/>
  <c r="AC1879" i="12"/>
  <c r="AC2231" i="12"/>
  <c r="AC1462" i="12"/>
  <c r="AC1979" i="12"/>
  <c r="AC1436" i="12"/>
  <c r="AC2019" i="12"/>
  <c r="AC2649" i="12"/>
  <c r="AC1452" i="12"/>
  <c r="AC1845" i="12"/>
  <c r="AC2298" i="12"/>
  <c r="AC1562" i="12"/>
  <c r="AC2385" i="12"/>
  <c r="AC1584" i="12"/>
  <c r="AC2312" i="12"/>
  <c r="AC2216" i="12"/>
  <c r="AC2258" i="12"/>
  <c r="AC1334" i="12"/>
  <c r="AC2198" i="12"/>
  <c r="AC1833" i="12"/>
  <c r="AC2175" i="12"/>
  <c r="AC1449" i="12"/>
  <c r="AC2042" i="12"/>
  <c r="AC266" i="12"/>
  <c r="AC2009" i="12"/>
  <c r="AC2653" i="12"/>
  <c r="AC1909" i="12"/>
  <c r="AC1937" i="12"/>
  <c r="AC1875" i="12"/>
  <c r="AC1306" i="12"/>
  <c r="AC1873" i="12"/>
  <c r="AC1717" i="12"/>
  <c r="AC1511" i="12"/>
  <c r="AC2259" i="12"/>
  <c r="AC2079" i="12"/>
  <c r="AC1381" i="12"/>
  <c r="AC2329" i="12"/>
  <c r="AC1850" i="12"/>
  <c r="AC2334" i="12"/>
  <c r="AC1619" i="12"/>
  <c r="AC2210" i="12"/>
  <c r="AC1614" i="12"/>
  <c r="AC2225" i="12"/>
  <c r="AC1596" i="12"/>
  <c r="AC2241" i="12"/>
  <c r="AC1919" i="12"/>
  <c r="AC2155" i="12"/>
  <c r="AC1380" i="12"/>
  <c r="AC1960" i="12"/>
  <c r="AC2638" i="12"/>
  <c r="AC1981" i="12"/>
  <c r="AC2667" i="12"/>
  <c r="AC1918" i="12"/>
  <c r="AC1630" i="12"/>
  <c r="AC1983" i="12"/>
  <c r="AC2431" i="12"/>
  <c r="AC1775" i="12"/>
  <c r="AC2469" i="12"/>
  <c r="AC1678" i="12"/>
  <c r="AC2223" i="12"/>
  <c r="AC2297" i="12"/>
  <c r="AC1398" i="12"/>
  <c r="AC2125" i="12"/>
  <c r="AC1323" i="12"/>
  <c r="AC2038" i="12"/>
  <c r="AC1443" i="12"/>
  <c r="AC2032" i="12"/>
  <c r="AC1625" i="12"/>
  <c r="AC2050" i="12"/>
  <c r="AC2490" i="12"/>
  <c r="AC1813" i="12"/>
  <c r="AC1620" i="12"/>
  <c r="AC1871" i="12"/>
  <c r="AC2414" i="12"/>
  <c r="AC1858" i="12"/>
  <c r="AC2445" i="12"/>
  <c r="AC1700" i="12"/>
  <c r="AC2449" i="12"/>
  <c r="AC2425" i="12"/>
  <c r="AC1792" i="12"/>
  <c r="AC1444" i="12"/>
  <c r="AC1803" i="12"/>
  <c r="AC2518" i="12"/>
  <c r="AC1953" i="12"/>
  <c r="AC2323" i="12"/>
  <c r="AC1720" i="12"/>
  <c r="AC1520" i="12"/>
  <c r="AC2237" i="12"/>
  <c r="AC2272" i="12"/>
  <c r="AC1925" i="12"/>
  <c r="AC1532" i="12"/>
  <c r="AC1965" i="12"/>
  <c r="AC2106" i="12"/>
  <c r="AC2232" i="12"/>
  <c r="AC2510" i="12"/>
  <c r="AC1954" i="12"/>
  <c r="AC1540" i="12"/>
  <c r="AC2359" i="12"/>
  <c r="AC1841" i="12"/>
  <c r="AC21" i="12"/>
  <c r="AC2234" i="12"/>
  <c r="AC1544" i="12"/>
  <c r="AC2173" i="12"/>
  <c r="AC1321" i="12"/>
  <c r="AC2148" i="12"/>
  <c r="AC1441" i="12"/>
  <c r="AC2003" i="12"/>
  <c r="AC1382" i="12"/>
  <c r="AC2062" i="12"/>
  <c r="AC1499" i="12"/>
  <c r="AC1968" i="12"/>
  <c r="AC2517" i="12"/>
  <c r="AC1839" i="12"/>
  <c r="AC2523" i="12"/>
  <c r="AC1842" i="12"/>
  <c r="AC2473" i="12"/>
  <c r="AC1840" i="12"/>
  <c r="AC2586" i="12"/>
  <c r="AC1652" i="12"/>
  <c r="AC2311" i="12"/>
  <c r="AC1528" i="12"/>
  <c r="AC2249" i="12"/>
  <c r="AC1648" i="12"/>
  <c r="AC1667" i="12"/>
  <c r="AC2054" i="12"/>
  <c r="AC2612" i="12"/>
  <c r="AC1891" i="12"/>
  <c r="AC2565" i="12"/>
  <c r="AC1856" i="12"/>
  <c r="AC2579" i="12"/>
  <c r="AC1865" i="12"/>
  <c r="AC2672" i="12"/>
  <c r="AC1687" i="12"/>
  <c r="AC2261" i="12"/>
  <c r="AC1498" i="12"/>
  <c r="AC2602" i="12"/>
  <c r="AC1600" i="12"/>
  <c r="AC2256" i="12"/>
  <c r="AC1547" i="12"/>
  <c r="AC2169" i="12"/>
  <c r="AC1688" i="12"/>
  <c r="AC2332" i="12"/>
  <c r="AC2354" i="12"/>
  <c r="AC1428" i="12"/>
  <c r="AC1454" i="12"/>
  <c r="AC2439" i="12"/>
  <c r="AC2078" i="12"/>
  <c r="AC2282" i="12"/>
  <c r="AC1901" i="12"/>
  <c r="AC1565" i="12"/>
  <c r="AC58" i="12"/>
  <c r="AC249" i="12"/>
  <c r="AC415" i="12"/>
  <c r="AC1214" i="12"/>
  <c r="AC2161" i="12"/>
  <c r="AC2324" i="12"/>
  <c r="AC884" i="12"/>
  <c r="AC2465" i="12"/>
  <c r="AC2101" i="12"/>
  <c r="AC1699" i="12"/>
  <c r="AC2217" i="12"/>
  <c r="AC1629" i="12"/>
  <c r="AC2105" i="12"/>
  <c r="AC1786" i="12"/>
  <c r="AC2658" i="12"/>
  <c r="AC956" i="12"/>
  <c r="AC1876" i="12"/>
  <c r="AC2412" i="12"/>
  <c r="AC1593" i="12"/>
  <c r="AC2573" i="12"/>
  <c r="AC2043" i="12"/>
  <c r="AC2609" i="12"/>
  <c r="AC1290" i="12"/>
  <c r="AC1379" i="12"/>
  <c r="AC619" i="12"/>
  <c r="AC2389" i="12"/>
  <c r="AC1680" i="12"/>
  <c r="AC1335" i="12"/>
  <c r="AC1529" i="12"/>
  <c r="AC775" i="12"/>
  <c r="AC2187" i="12"/>
  <c r="AC1782" i="12"/>
  <c r="AC2287" i="12"/>
  <c r="AC1663" i="12"/>
  <c r="AC2502" i="12"/>
  <c r="AC1959" i="12"/>
  <c r="AC1686" i="12"/>
  <c r="AC1046" i="12"/>
  <c r="AC1237" i="12"/>
  <c r="AC2591" i="12"/>
  <c r="AC154" i="12"/>
  <c r="AC1969" i="12"/>
  <c r="AC65" i="12"/>
  <c r="AC212" i="12"/>
  <c r="AC2015" i="12"/>
  <c r="AC895" i="12"/>
  <c r="AC2363" i="12"/>
  <c r="AC2386" i="12"/>
  <c r="AC2483" i="12"/>
  <c r="AC1756" i="12"/>
  <c r="AC1611" i="12"/>
  <c r="AC2115" i="12"/>
  <c r="AC2503" i="12"/>
  <c r="AC1254" i="12"/>
  <c r="AC809" i="12"/>
  <c r="AC1029" i="12"/>
  <c r="AC1031" i="12"/>
  <c r="AC764" i="12"/>
  <c r="AC431" i="12"/>
  <c r="AC1091" i="12"/>
  <c r="AC2462" i="12"/>
  <c r="AC1738" i="12"/>
  <c r="AC2529" i="12"/>
  <c r="AC1847" i="12"/>
  <c r="AC2286" i="12"/>
  <c r="AC2240" i="12"/>
  <c r="AC2053" i="12"/>
  <c r="AC1259" i="12"/>
  <c r="AC2074" i="12"/>
  <c r="AC2569" i="12"/>
  <c r="AC1649" i="12"/>
  <c r="AC2303" i="12"/>
  <c r="AC1670" i="12"/>
  <c r="AC2407" i="12"/>
  <c r="AC2159" i="12"/>
  <c r="AC1982" i="12"/>
  <c r="AC2242" i="12"/>
  <c r="AC734" i="12"/>
  <c r="AC1229" i="12"/>
  <c r="AC2021" i="12"/>
  <c r="AC1650" i="12"/>
  <c r="AC1181" i="12"/>
  <c r="AC736" i="12"/>
  <c r="AC1305" i="12"/>
  <c r="AC2601" i="12"/>
  <c r="AC2488" i="12"/>
  <c r="AC2614" i="12"/>
  <c r="AC2002" i="12"/>
  <c r="AC1806" i="12"/>
  <c r="AC2470" i="12"/>
  <c r="AC1897" i="12"/>
  <c r="AC1178" i="12"/>
  <c r="AC2124" i="12"/>
  <c r="AC2661" i="12"/>
  <c r="AC1862" i="12"/>
  <c r="AC74" i="12"/>
  <c r="AC1836" i="12"/>
  <c r="AC1328" i="12"/>
  <c r="AC2545" i="12"/>
  <c r="AC2109" i="12"/>
  <c r="AC2464" i="12"/>
  <c r="AC2001" i="12"/>
  <c r="AC2400" i="12"/>
  <c r="AC2580" i="12"/>
  <c r="AC2213" i="12"/>
  <c r="AC1364" i="12"/>
  <c r="AC1811" i="12"/>
  <c r="AC2339" i="12"/>
  <c r="AC1604" i="12"/>
  <c r="AC2096" i="12"/>
  <c r="AC2536" i="12"/>
  <c r="AC1805" i="12"/>
  <c r="AC2471" i="12"/>
  <c r="AC1924" i="12"/>
  <c r="AC1923" i="12"/>
  <c r="AC2448" i="12"/>
  <c r="AC1744" i="12"/>
  <c r="AC2319" i="12"/>
  <c r="AC1745" i="12"/>
  <c r="AC2055" i="12"/>
  <c r="AC2600" i="12"/>
  <c r="AC1661" i="12"/>
  <c r="AC2157" i="12"/>
  <c r="AC1372" i="12"/>
  <c r="AC1819" i="12"/>
  <c r="AC2347" i="12"/>
  <c r="AC1494" i="12"/>
  <c r="AC2212" i="12"/>
  <c r="AC1659" i="12"/>
  <c r="AC1369" i="12"/>
  <c r="AC1929" i="12"/>
  <c r="AC2374" i="12"/>
  <c r="AC1609" i="12"/>
  <c r="AC2099" i="12"/>
  <c r="AC2551" i="12"/>
  <c r="AC1796" i="12"/>
  <c r="AC2519" i="12"/>
  <c r="AC2023" i="12"/>
  <c r="AC2156" i="12"/>
  <c r="AC2598" i="12"/>
  <c r="AC1742" i="12"/>
  <c r="AC2262" i="12"/>
  <c r="AC1451" i="12"/>
  <c r="AC1864" i="12"/>
  <c r="AC2401" i="12"/>
  <c r="AC1506" i="12"/>
  <c r="AC2379" i="12"/>
  <c r="AC1874" i="12"/>
  <c r="AC1963" i="12"/>
  <c r="AC2539" i="12"/>
  <c r="AC1637" i="12"/>
  <c r="AC2110" i="12"/>
  <c r="AC2657" i="12"/>
  <c r="AC1846" i="12"/>
  <c r="AC2307" i="12"/>
  <c r="AC1548" i="12"/>
  <c r="AC1165" i="12"/>
  <c r="AC1343" i="12"/>
  <c r="AC1367" i="12"/>
  <c r="AC2102" i="12"/>
  <c r="AC730" i="12"/>
  <c r="AC2304" i="12"/>
  <c r="AC1020" i="12"/>
  <c r="AC1255" i="12"/>
  <c r="AC330" i="12"/>
  <c r="AC1442" i="12"/>
  <c r="E21" i="12"/>
  <c r="E22" i="12" s="1"/>
  <c r="F22" i="12" s="1"/>
  <c r="G22" i="12" s="1"/>
  <c r="H22" i="12" s="1"/>
  <c r="AC2215" i="12"/>
  <c r="AC1563" i="12"/>
  <c r="AC1448" i="12"/>
  <c r="AC617" i="12"/>
  <c r="AC1327" i="12"/>
  <c r="AC2186" i="12"/>
  <c r="AC1420" i="12"/>
  <c r="AC1848" i="12"/>
  <c r="AC1788" i="12"/>
  <c r="AC2026" i="12"/>
  <c r="AC145" i="12"/>
  <c r="AC1027" i="12"/>
  <c r="AC681" i="12"/>
  <c r="AC2047" i="12"/>
  <c r="AC1362" i="12"/>
  <c r="AC1363" i="12"/>
  <c r="AC1795" i="12"/>
  <c r="AC1524" i="12"/>
  <c r="AC1394" i="12"/>
  <c r="AC1374" i="12"/>
  <c r="AC1318" i="12"/>
  <c r="AC1546" i="12"/>
  <c r="AC1809" i="12"/>
  <c r="AC899" i="12"/>
  <c r="AC1504" i="12"/>
  <c r="AC2246" i="12"/>
  <c r="AC1371" i="12"/>
  <c r="AC2029" i="12"/>
  <c r="AC2567" i="12"/>
  <c r="AC2132" i="12"/>
  <c r="AC1395" i="12"/>
  <c r="AC2084" i="12"/>
  <c r="AC2437" i="12"/>
  <c r="AC1733" i="12"/>
  <c r="AC2372" i="12"/>
  <c r="AC1481" i="12"/>
  <c r="AC1945" i="12"/>
  <c r="AC2270" i="12"/>
  <c r="AC1445" i="12"/>
  <c r="AC1990" i="12"/>
  <c r="AC2478" i="12"/>
  <c r="AC1645" i="12"/>
  <c r="AC2118" i="12"/>
  <c r="AC2665" i="12"/>
  <c r="AC1980" i="12"/>
  <c r="AC2673" i="12"/>
  <c r="AC2368" i="12"/>
  <c r="AC2060" i="12"/>
  <c r="AC2527" i="12"/>
  <c r="AC1783" i="12"/>
  <c r="AC2487" i="12"/>
  <c r="AC2104" i="12"/>
  <c r="AC2097" i="12"/>
  <c r="AC2650" i="12"/>
  <c r="AC1831" i="12"/>
  <c r="AC2330" i="12"/>
  <c r="AC1453" i="12"/>
  <c r="AC2010" i="12"/>
  <c r="AC2494" i="12"/>
  <c r="AC1751" i="12"/>
  <c r="AC2357" i="12"/>
  <c r="AC1816" i="12"/>
  <c r="AC1434" i="12"/>
  <c r="AC1917" i="12"/>
  <c r="AC2514" i="12"/>
  <c r="AC1626" i="12"/>
  <c r="AC2200" i="12"/>
  <c r="AC41" i="12"/>
  <c r="AC1987" i="12"/>
  <c r="AC1329" i="12"/>
  <c r="AC2497" i="12"/>
  <c r="AC2188" i="12"/>
  <c r="AC1433" i="12"/>
  <c r="AC1892" i="12"/>
  <c r="AC2402" i="12"/>
  <c r="AC1486" i="12"/>
  <c r="AC2046" i="12"/>
  <c r="AC2571" i="12"/>
  <c r="AC1825" i="12"/>
  <c r="AC2511" i="12"/>
  <c r="AC1998" i="12"/>
  <c r="AC2114" i="12"/>
  <c r="AC2615" i="12"/>
  <c r="AC1789" i="12"/>
  <c r="AC2248" i="12"/>
  <c r="AC1392" i="12"/>
  <c r="AC1908" i="12"/>
  <c r="AC2456" i="12"/>
  <c r="AC1677" i="12"/>
  <c r="AC2176" i="12"/>
  <c r="AC2040" i="12"/>
  <c r="AC1730" i="12"/>
  <c r="AC2588" i="12"/>
  <c r="AC2145" i="12"/>
  <c r="AC1034" i="12"/>
  <c r="AC2440" i="12"/>
  <c r="AC481" i="12"/>
  <c r="AC794" i="12"/>
  <c r="AC1278" i="12"/>
  <c r="AC2022" i="12"/>
  <c r="AC1168" i="12"/>
  <c r="AC1534" i="12"/>
  <c r="AC1838" i="12"/>
  <c r="AC929" i="12"/>
  <c r="AC1016" i="12"/>
  <c r="AC337" i="12"/>
  <c r="AC117" i="12"/>
  <c r="AC2057" i="12"/>
  <c r="AC298" i="12"/>
  <c r="AC1696" i="12"/>
  <c r="AC2429" i="12"/>
  <c r="AC1867" i="12"/>
  <c r="AC1286" i="12"/>
  <c r="AC2024" i="12"/>
  <c r="AC317" i="12"/>
  <c r="AC2630" i="12"/>
  <c r="AC468" i="12"/>
  <c r="AC1884" i="12"/>
  <c r="AC786" i="12"/>
  <c r="AC2131" i="12"/>
  <c r="AC700" i="12"/>
  <c r="AC2128" i="12"/>
  <c r="AC532" i="12"/>
  <c r="AC315" i="12"/>
  <c r="AC294" i="12"/>
  <c r="AC1531" i="12"/>
  <c r="AC2450" i="12"/>
  <c r="AC1694" i="12"/>
  <c r="AC2194" i="12"/>
  <c r="AC1440" i="12"/>
  <c r="AC2274" i="12"/>
  <c r="AC1778" i="12"/>
  <c r="AC789" i="12"/>
  <c r="AC2327" i="12"/>
  <c r="AC1503" i="12"/>
  <c r="AC71" i="12"/>
  <c r="AC1425" i="12"/>
  <c r="AC1183" i="12"/>
  <c r="AC1849" i="12"/>
  <c r="AC2476" i="12"/>
  <c r="AC417" i="12"/>
  <c r="AC1170" i="12"/>
  <c r="AC1666" i="12"/>
  <c r="AC524" i="12"/>
  <c r="AC1001" i="12"/>
  <c r="AC826" i="12"/>
  <c r="AC2443" i="12"/>
  <c r="AC1588" i="12"/>
  <c r="AC2371" i="12"/>
  <c r="AC2257" i="12"/>
  <c r="AC1973" i="12"/>
  <c r="AC1310" i="12"/>
  <c r="AC2153" i="12"/>
  <c r="AC1412" i="12"/>
  <c r="AC854" i="12"/>
  <c r="AC1801" i="12"/>
  <c r="AC1195" i="12"/>
  <c r="AC1521" i="12"/>
  <c r="AC2651" i="12"/>
  <c r="AC1019" i="12"/>
  <c r="AC963" i="12"/>
  <c r="AC1373" i="12"/>
  <c r="AC152" i="12"/>
  <c r="AC910" i="12"/>
  <c r="AC502" i="12"/>
  <c r="AC387" i="12"/>
  <c r="AC742" i="12"/>
  <c r="AC936" i="12"/>
  <c r="AC1312" i="12"/>
  <c r="AC1955" i="12"/>
  <c r="AC802" i="12"/>
  <c r="AC216" i="12"/>
  <c r="AC1187" i="12"/>
  <c r="AC2030" i="12"/>
  <c r="AC2135" i="12"/>
  <c r="AC547" i="12"/>
  <c r="AC1944" i="12"/>
  <c r="AC1437" i="12"/>
  <c r="AC495" i="12"/>
  <c r="AC409" i="12"/>
  <c r="AC2089" i="12"/>
  <c r="AC1854" i="12"/>
  <c r="AC1704" i="12"/>
  <c r="AC596" i="12"/>
  <c r="AC430" i="12"/>
  <c r="AC1903" i="12"/>
  <c r="AC1301" i="12"/>
  <c r="AC423" i="12"/>
  <c r="AC81" i="12"/>
  <c r="AC1077" i="12"/>
  <c r="AC203" i="12"/>
  <c r="AC883" i="12"/>
  <c r="AC614" i="12"/>
  <c r="AC2265" i="12"/>
  <c r="AC518" i="12"/>
  <c r="AC1951" i="12"/>
  <c r="AC918" i="12"/>
  <c r="AC75" i="12"/>
  <c r="AC1088" i="12"/>
  <c r="AC1713" i="12"/>
  <c r="AC1776" i="12"/>
  <c r="AC238" i="12"/>
  <c r="AC1361" i="12"/>
  <c r="AC2391" i="12"/>
  <c r="AC139" i="12"/>
  <c r="AC245" i="12"/>
  <c r="AC1764" i="12"/>
  <c r="AC970" i="12"/>
  <c r="AC2493" i="12"/>
  <c r="AC88" i="12"/>
  <c r="AC1936" i="12"/>
  <c r="AC125" i="12"/>
  <c r="AC951" i="12"/>
  <c r="AC67" i="12"/>
  <c r="AC344" i="12"/>
  <c r="AC631" i="12"/>
  <c r="AC545" i="12"/>
  <c r="AC483" i="12"/>
  <c r="AC1266" i="12"/>
  <c r="AC1389" i="12"/>
  <c r="AC2619" i="12"/>
  <c r="AC1898" i="12"/>
  <c r="AC647" i="12"/>
  <c r="AC353" i="12"/>
  <c r="AC1206" i="12"/>
  <c r="AC1595" i="12"/>
  <c r="AC1748" i="12"/>
  <c r="AC97" i="12"/>
  <c r="AC2608" i="12"/>
  <c r="AC2333" i="12"/>
  <c r="AC225" i="12"/>
  <c r="AC144" i="12"/>
  <c r="AC2639" i="12"/>
  <c r="AC1025" i="12"/>
  <c r="AC2345" i="12"/>
  <c r="AC174" i="12"/>
  <c r="AC1249" i="12"/>
  <c r="AC2192" i="12"/>
  <c r="AC302" i="12"/>
  <c r="AC891" i="12"/>
  <c r="AC1365" i="12"/>
  <c r="AC289" i="12"/>
  <c r="AC720" i="12"/>
  <c r="AC846" i="12"/>
  <c r="AC411" i="12"/>
  <c r="AC180" i="12"/>
  <c r="AC1482" i="12"/>
  <c r="AC2233" i="12"/>
  <c r="AC968" i="12"/>
  <c r="AC584" i="12"/>
  <c r="AC1236" i="12"/>
  <c r="AC2320" i="12"/>
  <c r="AC2534" i="12"/>
  <c r="AC897" i="12"/>
  <c r="AC1076" i="12"/>
  <c r="AC2592" i="12"/>
  <c r="AC831" i="12"/>
  <c r="AC955" i="12"/>
  <c r="AC2659" i="12"/>
  <c r="AC2369" i="12"/>
  <c r="AC2027" i="12"/>
  <c r="AC1084" i="12"/>
  <c r="AC628" i="12"/>
  <c r="AC1376" i="12"/>
  <c r="AC1555" i="12"/>
  <c r="AC930" i="12"/>
  <c r="AC391" i="12"/>
  <c r="AC675" i="12"/>
  <c r="AC102" i="12"/>
  <c r="AC1356" i="12"/>
  <c r="AC609" i="12"/>
  <c r="AC169" i="12"/>
  <c r="AC2436" i="12"/>
  <c r="AC1244" i="12"/>
  <c r="AC691" i="12"/>
  <c r="AC327" i="12"/>
  <c r="AC823" i="12"/>
  <c r="AC2474" i="12"/>
  <c r="AC2524" i="12"/>
  <c r="AC2094" i="12"/>
  <c r="AC1079" i="12"/>
  <c r="AC263" i="12"/>
  <c r="AC673" i="12"/>
  <c r="AC470" i="12"/>
  <c r="AC2596" i="12"/>
  <c r="AC2091" i="12"/>
  <c r="AC2263" i="12"/>
  <c r="AC917" i="12"/>
  <c r="AC1964" i="12"/>
  <c r="AC2207" i="12"/>
  <c r="AC853" i="12"/>
  <c r="AC276" i="12"/>
  <c r="AC733" i="12"/>
  <c r="AC2441" i="12"/>
  <c r="AC1912" i="12"/>
  <c r="AC1501" i="12"/>
  <c r="AC84" i="12"/>
  <c r="AC825" i="12"/>
  <c r="AC1815" i="12"/>
  <c r="AC1177" i="12"/>
  <c r="AC1164" i="12"/>
  <c r="AC452" i="12"/>
  <c r="AC1684" i="12"/>
  <c r="AC1233" i="12"/>
  <c r="AC465" i="12"/>
  <c r="AC767" i="12"/>
  <c r="AC406" i="12"/>
  <c r="AC345" i="12"/>
  <c r="AC1161" i="12"/>
  <c r="AC937" i="12"/>
  <c r="AC1105" i="12"/>
  <c r="AC2180" i="12"/>
  <c r="AC1093" i="12"/>
  <c r="AC418" i="12"/>
  <c r="AC1302" i="12"/>
  <c r="AC1475" i="12"/>
  <c r="AC2205" i="12"/>
  <c r="AC1576" i="12"/>
  <c r="AC1894" i="12"/>
  <c r="AC627" i="12"/>
  <c r="AC1351" i="12"/>
  <c r="AC664" i="12"/>
  <c r="AC2453" i="12"/>
  <c r="AC2243" i="12"/>
  <c r="AC1734" i="12"/>
  <c r="AC2083" i="12"/>
  <c r="AC677" i="12"/>
  <c r="AC1727" i="12"/>
  <c r="AC2018" i="12"/>
  <c r="AC841" i="12"/>
  <c r="AC1241" i="12"/>
  <c r="AC475" i="12"/>
  <c r="AC2531" i="12"/>
  <c r="AC909" i="12"/>
  <c r="AC710" i="12"/>
  <c r="AC1618" i="12"/>
  <c r="AC606" i="12"/>
  <c r="AC1230" i="12"/>
  <c r="AC222" i="12"/>
  <c r="AC1262" i="12"/>
  <c r="AC1160" i="12"/>
  <c r="AC59" i="12"/>
  <c r="AC2316" i="12"/>
  <c r="AC1295" i="12"/>
  <c r="AC2071" i="12"/>
  <c r="AC1024" i="12"/>
  <c r="AC179" i="12"/>
  <c r="AC721" i="12"/>
  <c r="AC1999" i="12"/>
  <c r="AC959" i="12"/>
  <c r="AC61" i="12"/>
  <c r="AC1232" i="12"/>
  <c r="AC1653" i="12"/>
  <c r="AC2013" i="12"/>
  <c r="AC122" i="12"/>
  <c r="AC1180" i="12"/>
  <c r="AC456" i="12"/>
  <c r="AC1190" i="12"/>
  <c r="AC600" i="12"/>
  <c r="AC1823" i="12"/>
  <c r="AC2075" i="12"/>
  <c r="AC1435" i="12"/>
  <c r="AC1585" i="12"/>
  <c r="AC482" i="12"/>
  <c r="AC1307" i="12"/>
  <c r="AC1479" i="12"/>
  <c r="AC573" i="12"/>
  <c r="AC948" i="12"/>
  <c r="AC259" i="12"/>
  <c r="AC913" i="12"/>
  <c r="AC722" i="12"/>
  <c r="AC1319" i="12"/>
  <c r="AC1948" i="12"/>
  <c r="AC605" i="12"/>
  <c r="AC1015" i="12"/>
  <c r="AC2468" i="12"/>
  <c r="AC501" i="12"/>
  <c r="AC1198" i="12"/>
  <c r="AC2387" i="12"/>
  <c r="AC194" i="12"/>
  <c r="AC612" i="12"/>
  <c r="AC72" i="12"/>
  <c r="AC307" i="12"/>
  <c r="AC670" i="12"/>
  <c r="AC1043" i="12"/>
  <c r="AC1904" i="12"/>
  <c r="AC864" i="12"/>
  <c r="AC331" i="12"/>
  <c r="AC962" i="12"/>
  <c r="AC1607" i="12"/>
  <c r="AC1793" i="12"/>
  <c r="AC2560" i="12"/>
  <c r="AC1383" i="12"/>
  <c r="AC462" i="12"/>
  <c r="AC1017" i="12"/>
  <c r="AC512" i="12"/>
  <c r="AC1651" i="12"/>
  <c r="AC1857" i="12"/>
  <c r="AC2648" i="12"/>
  <c r="AC1242" i="12"/>
  <c r="AC419" i="12"/>
  <c r="AC2626" i="12"/>
  <c r="AC1399" i="12"/>
  <c r="AC381" i="12"/>
  <c r="AC845" i="12"/>
  <c r="AC166" i="12"/>
  <c r="AC1698" i="12"/>
  <c r="AC1930" i="12"/>
  <c r="AC546" i="12"/>
  <c r="AC683" i="12"/>
  <c r="AC1083" i="12"/>
  <c r="AC520" i="12"/>
  <c r="AC336" i="12"/>
  <c r="AC684" i="12"/>
  <c r="AC1191" i="12"/>
  <c r="AC309" i="12"/>
  <c r="AC729" i="12"/>
  <c r="AC1774" i="12"/>
  <c r="AC1075" i="12"/>
  <c r="AC549" i="12"/>
  <c r="AC1225" i="12"/>
  <c r="AC582" i="12"/>
  <c r="AC966" i="12"/>
  <c r="AC1090" i="12"/>
  <c r="AC678" i="12"/>
  <c r="AC1602" i="12"/>
  <c r="AC1438" i="12"/>
  <c r="AC1765" i="12"/>
  <c r="AC2309" i="12"/>
  <c r="AC1176" i="12"/>
  <c r="AC1429" i="12"/>
  <c r="AC1656" i="12"/>
  <c r="AC267" i="12"/>
  <c r="AC692" i="12"/>
  <c r="AC1098" i="12"/>
  <c r="AC1012" i="12"/>
  <c r="AC217" i="12"/>
  <c r="AC1073" i="12"/>
  <c r="AC402" i="12"/>
  <c r="AC892" i="12"/>
  <c r="AC922" i="12"/>
  <c r="AC332" i="12"/>
  <c r="AC1004" i="12"/>
  <c r="AC568" i="12"/>
  <c r="AC672" i="12"/>
  <c r="AC1047" i="12"/>
  <c r="AC1293" i="12"/>
  <c r="AC150" i="12"/>
  <c r="AC1375" i="12"/>
  <c r="AC1239" i="12"/>
  <c r="AC1231" i="12"/>
  <c r="AC392" i="12"/>
  <c r="AC1265" i="12"/>
  <c r="AC660" i="12"/>
  <c r="AC1270" i="12"/>
  <c r="AC565" i="12"/>
  <c r="AC2392" i="12"/>
  <c r="AC1567" i="12"/>
  <c r="AC1119" i="12"/>
  <c r="AC1234" i="12"/>
  <c r="AC2174" i="12"/>
  <c r="AC161" i="12"/>
  <c r="AC801" i="12"/>
  <c r="AC960" i="12"/>
  <c r="AC856" i="12"/>
  <c r="AC76" i="12"/>
  <c r="AC812" i="12"/>
  <c r="AC531" i="12"/>
  <c r="AC711" i="12"/>
  <c r="AC737" i="12"/>
  <c r="AC191" i="12"/>
  <c r="AC999" i="12"/>
  <c r="AC301" i="12"/>
  <c r="AC253" i="12"/>
  <c r="AC314" i="12"/>
  <c r="AC1071" i="12"/>
  <c r="AC1316" i="12"/>
  <c r="AC539" i="12"/>
  <c r="AC819" i="12"/>
  <c r="AC695" i="12"/>
  <c r="AC787" i="12"/>
  <c r="AC87" i="12"/>
  <c r="AC851" i="12"/>
  <c r="AC2036" i="12"/>
  <c r="AC2360" i="12"/>
  <c r="AC790" i="12"/>
  <c r="AC1085" i="12"/>
  <c r="AC1415" i="12"/>
  <c r="AC114" i="12"/>
  <c r="AC2578" i="12"/>
  <c r="AC755" i="12"/>
  <c r="AC703" i="12"/>
  <c r="AC106" i="12"/>
  <c r="AC901" i="12"/>
  <c r="AC45" i="12"/>
  <c r="AC559" i="12"/>
  <c r="AC669" i="12"/>
  <c r="AC1719" i="12"/>
  <c r="AC848" i="12"/>
  <c r="AC200" i="12"/>
  <c r="AC446" i="12"/>
  <c r="AC538" i="12"/>
  <c r="AC594" i="12"/>
  <c r="AC1059" i="12"/>
  <c r="AC1303" i="12"/>
  <c r="AC379" i="12"/>
  <c r="AC1287" i="12"/>
  <c r="AC316" i="12"/>
  <c r="AC235" i="12"/>
  <c r="AC746" i="12"/>
  <c r="AC2668" i="12"/>
  <c r="AC135" i="12"/>
  <c r="AC1026" i="12"/>
  <c r="AC1348" i="12"/>
  <c r="AC366" i="12"/>
  <c r="AC140" i="12"/>
  <c r="AC665" i="12"/>
  <c r="AC311" i="12"/>
  <c r="AC935" i="12"/>
  <c r="AC459" i="12"/>
  <c r="AC1223" i="12"/>
  <c r="AC110" i="12"/>
  <c r="AC383" i="12"/>
  <c r="AC928" i="12"/>
  <c r="AC323" i="12"/>
  <c r="AC784" i="12"/>
  <c r="AC1282" i="12"/>
  <c r="AC195" i="12"/>
  <c r="AC656" i="12"/>
  <c r="AC1218" i="12"/>
  <c r="AC1103" i="12"/>
  <c r="AC60" i="12"/>
  <c r="AC529" i="12"/>
  <c r="AC1182" i="12"/>
  <c r="AC811" i="12"/>
  <c r="AC886" i="12"/>
  <c r="AC471" i="12"/>
  <c r="AC226" i="12"/>
  <c r="AC761" i="12"/>
  <c r="AC732" i="12"/>
  <c r="AC434" i="12"/>
  <c r="AC731" i="12"/>
  <c r="AC372" i="12"/>
  <c r="AC646" i="12"/>
  <c r="AC749" i="12"/>
  <c r="AC1021" i="12"/>
  <c r="AC1240" i="12"/>
  <c r="AC1173" i="12"/>
  <c r="AC920" i="12"/>
  <c r="AC1226" i="12"/>
  <c r="AC1623" i="12"/>
  <c r="AC49" i="12"/>
  <c r="AC650" i="12"/>
  <c r="AC378" i="12"/>
  <c r="AC829" i="12"/>
  <c r="AC384" i="12"/>
  <c r="AC1272" i="12"/>
  <c r="AC1172" i="12"/>
  <c r="AC346" i="12"/>
  <c r="AC445" i="12"/>
  <c r="AC153" i="12"/>
  <c r="AC580" i="12"/>
  <c r="AC1922" i="12"/>
  <c r="AC89" i="12"/>
  <c r="AC516" i="12"/>
  <c r="AC1005" i="12"/>
  <c r="AC1133" i="12"/>
  <c r="AC80" i="12"/>
  <c r="AC1238" i="12"/>
  <c r="AC1129" i="12"/>
  <c r="AC175" i="12"/>
  <c r="AC709" i="12"/>
  <c r="AC101" i="12"/>
  <c r="AC572" i="12"/>
  <c r="AC752" i="12"/>
  <c r="AC723" i="12"/>
  <c r="AC113" i="12"/>
  <c r="AC488" i="12"/>
  <c r="AC98" i="12"/>
  <c r="AC1070" i="12"/>
  <c r="AC197" i="12"/>
  <c r="AC858" i="12"/>
  <c r="AC835" i="12"/>
  <c r="AC1081" i="12"/>
  <c r="AC728" i="12"/>
  <c r="AC1179" i="12"/>
  <c r="AC1102" i="12"/>
  <c r="AC1169" i="12"/>
  <c r="AC593" i="12"/>
  <c r="AC1366" i="12"/>
  <c r="AC894" i="12"/>
  <c r="AC243" i="12"/>
  <c r="AC1002" i="12"/>
  <c r="AC1038" i="12"/>
  <c r="AC1292" i="12"/>
  <c r="AC340" i="12"/>
  <c r="AC1587" i="12"/>
  <c r="AC557" i="12"/>
  <c r="AC636" i="12"/>
  <c r="AC1644" i="12"/>
  <c r="AC493" i="12"/>
  <c r="AC1023" i="12"/>
  <c r="AC467" i="12"/>
  <c r="AC879" i="12"/>
  <c r="AC521" i="12"/>
  <c r="AC86" i="12"/>
  <c r="AC1066" i="12"/>
  <c r="AC676" i="12"/>
  <c r="AC991" i="12"/>
  <c r="AC803" i="12"/>
  <c r="AC91" i="12"/>
  <c r="AC1590" i="12"/>
  <c r="AC1439" i="12"/>
  <c r="AC754" i="12"/>
  <c r="AC598" i="12"/>
  <c r="AC908" i="12"/>
  <c r="AC708" i="12"/>
  <c r="AC473" i="12"/>
  <c r="AC1131" i="12"/>
  <c r="AC1245" i="12"/>
  <c r="AC181" i="12"/>
  <c r="AC1055" i="12"/>
  <c r="AC747" i="12"/>
  <c r="AC1018" i="12"/>
  <c r="AC595" i="12"/>
  <c r="AC1157" i="12"/>
  <c r="AC717" i="12"/>
  <c r="AC380" i="12"/>
  <c r="AC1116" i="12"/>
  <c r="AC537" i="12"/>
  <c r="AC1246" i="12"/>
  <c r="AC820" i="12"/>
  <c r="AC1224" i="12"/>
  <c r="AC158" i="12"/>
  <c r="AC1296" i="12"/>
  <c r="AC1298" i="12"/>
  <c r="AC94" i="12"/>
  <c r="AC496" i="12"/>
  <c r="AC63" i="12"/>
  <c r="AC1430" i="12"/>
  <c r="AC132" i="12"/>
  <c r="AC52" i="12"/>
  <c r="AC1007" i="12"/>
  <c r="AC830" i="12"/>
  <c r="AC952" i="12"/>
  <c r="AC810" i="12"/>
  <c r="AC149" i="12"/>
  <c r="AC668" i="12"/>
  <c r="AC824" i="12"/>
  <c r="AC108" i="12"/>
  <c r="AC926" i="12"/>
  <c r="AC437" i="12"/>
  <c r="AC745" i="12"/>
  <c r="AC741" i="12"/>
  <c r="AC358" i="12"/>
  <c r="AC1598" i="12"/>
  <c r="AC410" i="12"/>
  <c r="AC1094" i="12"/>
  <c r="AC328" i="12"/>
  <c r="AC1074" i="12"/>
  <c r="AC603" i="12"/>
  <c r="AC239" i="12"/>
  <c r="AC1426" i="12"/>
  <c r="AC576" i="12"/>
  <c r="AC1030" i="12"/>
  <c r="AC639" i="12"/>
  <c r="AC1009" i="12"/>
  <c r="AC260" i="12"/>
  <c r="AC887" i="12"/>
  <c r="AC1174" i="12"/>
  <c r="AC196" i="12"/>
  <c r="AC265" i="12"/>
  <c r="AC350" i="12"/>
  <c r="AC748" i="12"/>
  <c r="AC1072" i="12"/>
  <c r="AC408" i="12"/>
  <c r="AC527" i="12"/>
  <c r="AC201" i="12"/>
  <c r="AC814" i="12"/>
  <c r="AC540" i="12"/>
  <c r="AC326" i="12"/>
  <c r="AC436" i="12"/>
  <c r="AC1304" i="12"/>
  <c r="AC624" i="12"/>
  <c r="AC517" i="12"/>
  <c r="AC613" i="12"/>
  <c r="AC53" i="12"/>
  <c r="AC601" i="12"/>
  <c r="AC280" i="12"/>
  <c r="AC268" i="12"/>
  <c r="AC1110" i="12"/>
  <c r="AC272" i="12"/>
  <c r="AC876" i="12"/>
  <c r="AC438" i="12"/>
  <c r="AC1134" i="12"/>
  <c r="AC599" i="12"/>
  <c r="AC138" i="12"/>
  <c r="AC1089" i="12"/>
  <c r="AC208" i="12"/>
  <c r="AC943" i="12"/>
  <c r="AC460" i="12"/>
  <c r="AC815" i="12"/>
  <c r="AC1655" i="12"/>
  <c r="AC658" i="12"/>
  <c r="AC914" i="12"/>
  <c r="AC1621" i="12"/>
  <c r="AC1276" i="12"/>
  <c r="AC1060" i="12"/>
  <c r="AC1154" i="12"/>
  <c r="AC293" i="12"/>
  <c r="AC1067" i="12"/>
  <c r="AC312" i="12"/>
  <c r="AC247" i="12"/>
  <c r="AC304" i="12"/>
  <c r="AC1359" i="12"/>
  <c r="AC1261" i="12"/>
  <c r="AC1113" i="12"/>
  <c r="AC679" i="12"/>
  <c r="AC571" i="12"/>
  <c r="AC567" i="12"/>
  <c r="AC888" i="12"/>
  <c r="C17" i="2"/>
  <c r="AC1150" i="12"/>
  <c r="AC365" i="12"/>
  <c r="AC1152" i="12"/>
  <c r="AC551" i="12"/>
  <c r="AC1080" i="12"/>
  <c r="AC237" i="12"/>
  <c r="AC1297" i="12"/>
  <c r="AC229" i="12"/>
  <c r="AC448" i="12"/>
  <c r="AC479" i="12"/>
  <c r="AC146" i="12"/>
  <c r="AC1294" i="12"/>
  <c r="AC1324" i="12"/>
  <c r="AC432" i="12"/>
  <c r="AC932" i="12"/>
  <c r="AC1277" i="12"/>
  <c r="AC849" i="12"/>
  <c r="AC857" i="12"/>
  <c r="AC662" i="12"/>
  <c r="AC1130" i="12"/>
  <c r="AC850" i="12"/>
  <c r="AC1052" i="12"/>
  <c r="AC469" i="12"/>
  <c r="AC497" i="12"/>
  <c r="AC64" i="12"/>
  <c r="AC129" i="12"/>
  <c r="AC185" i="12"/>
  <c r="AC57" i="12"/>
  <c r="AC1202" i="12"/>
  <c r="AC120" i="12"/>
  <c r="AC1166" i="12"/>
  <c r="AC994" i="12"/>
  <c r="AC420" i="12"/>
  <c r="AC1112" i="12"/>
  <c r="AC1447" i="12"/>
  <c r="AC92" i="12"/>
  <c r="AC1086" i="12"/>
  <c r="AC162" i="12"/>
  <c r="AC714" i="12"/>
  <c r="AC68" i="12"/>
  <c r="AC1243" i="12"/>
  <c r="AC183" i="12"/>
  <c r="AC1022" i="12"/>
  <c r="AC827" i="12"/>
  <c r="AC1096" i="12"/>
  <c r="AC543" i="12"/>
  <c r="AC792" i="12"/>
  <c r="AC807" i="12"/>
  <c r="AC587" i="12"/>
  <c r="AC1658" i="12"/>
  <c r="AC898" i="12"/>
  <c r="AC485" i="12"/>
  <c r="AC363" i="12"/>
  <c r="AC163" i="12"/>
  <c r="AC228" i="12"/>
  <c r="AC552" i="12"/>
  <c r="AC1279" i="12"/>
  <c r="AC1048" i="12"/>
  <c r="AC1092" i="12"/>
  <c r="AC919" i="12"/>
  <c r="AC99" i="12"/>
  <c r="AC449" i="12"/>
  <c r="AC1132" i="12"/>
  <c r="AC972" i="12"/>
  <c r="AC583" i="12"/>
  <c r="AC453" i="12"/>
  <c r="AC310" i="12"/>
  <c r="AC361" i="12"/>
  <c r="AC255" i="12"/>
  <c r="AC620" i="12"/>
  <c r="AC119" i="12"/>
  <c r="AC148" i="12"/>
  <c r="AC127" i="12"/>
  <c r="AC759" i="12"/>
  <c r="AC55" i="12"/>
  <c r="AC906" i="12"/>
  <c r="AC1146" i="12"/>
  <c r="AC187" i="12"/>
  <c r="AC958" i="12"/>
  <c r="AC286" i="12"/>
  <c r="AC666" i="12"/>
  <c r="AC523" i="12"/>
  <c r="AC403" i="12"/>
  <c r="AC1068" i="12"/>
  <c r="AC388" i="12"/>
  <c r="AC564" i="12"/>
  <c r="AC1212" i="12"/>
  <c r="AC1064" i="12"/>
  <c r="AC1136" i="12"/>
  <c r="AC1039" i="12"/>
  <c r="AC782" i="12"/>
  <c r="AC42" i="12"/>
  <c r="AC1192" i="12"/>
  <c r="AC1104" i="12"/>
  <c r="AC321" i="12"/>
  <c r="AC788" i="12"/>
  <c r="AC618" i="12"/>
  <c r="AC798" i="12"/>
  <c r="AC704" i="12"/>
  <c r="AC515" i="12"/>
  <c r="AC632" i="12"/>
  <c r="AC525" i="12"/>
  <c r="AC322" i="12"/>
  <c r="AC652" i="12"/>
  <c r="AC608" i="12"/>
  <c r="AC476" i="12"/>
  <c r="AC753" i="12"/>
  <c r="AC770" i="12"/>
  <c r="AC1014" i="12"/>
  <c r="AC46" i="12"/>
  <c r="AC687" i="12"/>
  <c r="AC1523" i="12"/>
  <c r="AC1158" i="12"/>
  <c r="AC256" i="12"/>
  <c r="AC251" i="12"/>
  <c r="AC401" i="12"/>
  <c r="AC996" i="12"/>
  <c r="AC334" i="12"/>
  <c r="AC1208" i="12"/>
  <c r="AC863" i="12"/>
  <c r="AC875" i="12"/>
  <c r="AC535" i="12"/>
  <c r="AC1125" i="12"/>
  <c r="AC1108" i="12"/>
  <c r="AC1109" i="12"/>
  <c r="AC900" i="12"/>
  <c r="AC1000" i="12"/>
  <c r="AC690" i="12"/>
  <c r="AC484" i="12"/>
  <c r="AC137" i="12"/>
  <c r="AC694" i="12"/>
  <c r="AC982" i="12"/>
  <c r="AC1056" i="12"/>
  <c r="AC164" i="12"/>
  <c r="AC805" i="12"/>
  <c r="AC1188" i="12"/>
  <c r="AC160" i="12"/>
  <c r="AC325" i="12"/>
  <c r="AC939" i="12"/>
  <c r="AC128" i="12"/>
  <c r="AC1227" i="12"/>
  <c r="AC204" i="12"/>
  <c r="AC324" i="12"/>
  <c r="AC1288" i="12"/>
  <c r="AC1755" i="12"/>
  <c r="AC793" i="12"/>
  <c r="AC1217" i="12"/>
  <c r="AC865" i="12"/>
  <c r="AC1063" i="12"/>
  <c r="AC611" i="12"/>
  <c r="AC1251" i="12"/>
  <c r="AC504" i="12"/>
  <c r="AC804" i="12"/>
  <c r="AC342" i="12"/>
  <c r="AC1087" i="12"/>
  <c r="AC1377" i="12"/>
  <c r="AC967" i="12"/>
  <c r="AC373" i="12"/>
  <c r="AC1538" i="12"/>
  <c r="AC840" i="12"/>
  <c r="AC1167" i="12"/>
  <c r="AC776" i="12"/>
  <c r="AC1149" i="12"/>
  <c r="AC514" i="12"/>
  <c r="AC1368" i="12"/>
  <c r="AC740" i="12"/>
  <c r="AC997" i="12"/>
  <c r="AC396" i="12"/>
  <c r="AC252" i="12"/>
  <c r="AC822" i="12"/>
  <c r="AC171" i="12"/>
  <c r="AC1053" i="12"/>
  <c r="AC214" i="12"/>
  <c r="AC931" i="12"/>
  <c r="AC278" i="12"/>
  <c r="AC1065" i="12"/>
  <c r="AC1291" i="12"/>
  <c r="AC623" i="12"/>
  <c r="AC634" i="12"/>
  <c r="AC1273" i="12"/>
  <c r="AC735" i="12"/>
  <c r="AC70" i="12"/>
  <c r="AC979" i="12"/>
  <c r="AC447" i="12"/>
  <c r="AC1654" i="12"/>
  <c r="AC843" i="12"/>
  <c r="AC796" i="12"/>
  <c r="AC359" i="12"/>
  <c r="AC750" i="12"/>
  <c r="AC1200" i="12"/>
  <c r="AC779" i="12"/>
  <c r="AC44" i="12"/>
  <c r="AC844" i="12"/>
  <c r="AC563" i="12"/>
  <c r="AC1199" i="12"/>
  <c r="AC719" i="12"/>
  <c r="AC451" i="12"/>
  <c r="AC1220" i="12"/>
  <c r="AC248" i="12"/>
  <c r="AC463" i="12"/>
  <c r="AC1709" i="12"/>
  <c r="AC701" i="12"/>
  <c r="AC186" i="12"/>
  <c r="AC341" i="12"/>
  <c r="AC983" i="12"/>
  <c r="AC1211" i="12"/>
  <c r="AC1253" i="12"/>
  <c r="AC62" i="12"/>
  <c r="AC643" i="12"/>
  <c r="AC566" i="12"/>
  <c r="AC561" i="12"/>
  <c r="AC629" i="12"/>
  <c r="AC211" i="12"/>
  <c r="AC54" i="12"/>
  <c r="AC534" i="12"/>
  <c r="AC121" i="12"/>
  <c r="AC130" i="12"/>
  <c r="AC354" i="12"/>
  <c r="AC246" i="12"/>
  <c r="AC657" i="12"/>
  <c r="AC404" i="12"/>
  <c r="AC1128" i="12"/>
  <c r="AC1175" i="12"/>
  <c r="AC22" i="12"/>
  <c r="AC940" i="12"/>
  <c r="AC1156" i="12"/>
  <c r="AC444" i="12"/>
  <c r="AC1185" i="12"/>
  <c r="AC808" i="12"/>
  <c r="AC1247" i="12"/>
  <c r="AC429" i="12"/>
  <c r="AC487" i="12"/>
  <c r="AC136" i="12"/>
  <c r="AC904" i="12"/>
  <c r="AC73" i="12"/>
  <c r="AC1760" i="12"/>
  <c r="AC474" i="12"/>
  <c r="AC785" i="12"/>
  <c r="AC1011" i="12"/>
  <c r="AC319" i="12"/>
  <c r="AC751" i="12"/>
  <c r="AC395" i="12"/>
  <c r="AC407" i="12"/>
  <c r="AC924" i="12"/>
  <c r="AC424" i="12"/>
  <c r="AC1140" i="12"/>
  <c r="AC585" i="12"/>
  <c r="AC1057" i="12"/>
  <c r="AC1289" i="12"/>
  <c r="AC1691" i="12"/>
  <c r="AC743" i="12"/>
  <c r="AC78" i="12"/>
  <c r="AC778" i="12"/>
  <c r="AC303" i="12"/>
  <c r="AC649" i="12"/>
  <c r="AC1557" i="12"/>
  <c r="AC706" i="12"/>
  <c r="AC988" i="12"/>
  <c r="AC51" i="12"/>
  <c r="AC500" i="12"/>
  <c r="AC1138" i="12"/>
  <c r="AC637" i="12"/>
  <c r="AC300" i="12"/>
  <c r="AC1036" i="12"/>
  <c r="AC602" i="12"/>
  <c r="AC1252" i="12"/>
  <c r="AC772" i="12"/>
  <c r="AC777" i="12"/>
  <c r="AC1726" i="12"/>
  <c r="AC579" i="12"/>
  <c r="AC1120" i="12"/>
  <c r="AC556" i="12"/>
  <c r="AC218" i="12"/>
  <c r="AC933" i="12"/>
  <c r="AC77" i="12"/>
  <c r="AC1248" i="12"/>
  <c r="AC905" i="12"/>
  <c r="AC107" i="12"/>
  <c r="AC1281" i="12"/>
  <c r="AC1268" i="12"/>
  <c r="AC398" i="12"/>
  <c r="AC1260" i="12"/>
  <c r="AC441" i="12"/>
  <c r="AC1061" i="12"/>
  <c r="AC291" i="12"/>
  <c r="AC597" i="12"/>
  <c r="AC607" i="12"/>
  <c r="AC1042" i="12"/>
  <c r="AC1391" i="12"/>
  <c r="AC155" i="12"/>
  <c r="AC177" i="12"/>
  <c r="AC296" i="12"/>
  <c r="AC104" i="12"/>
  <c r="AC118" i="12"/>
  <c r="AC590" i="12"/>
  <c r="AC771" i="12"/>
  <c r="AC974" i="12"/>
  <c r="AC356" i="12"/>
  <c r="AC861" i="12"/>
  <c r="AC744" i="12"/>
  <c r="AC1284" i="12"/>
  <c r="AC838" i="12"/>
  <c r="AC1235" i="12"/>
  <c r="AC766" i="12"/>
  <c r="AC199" i="12"/>
  <c r="AC530" i="12"/>
  <c r="AC588" i="12"/>
  <c r="AC264" i="12"/>
  <c r="AC281" i="12"/>
  <c r="AC209" i="12"/>
  <c r="AC873" i="12"/>
  <c r="AC111" i="12"/>
  <c r="AC902" i="12"/>
  <c r="AC1082" i="12"/>
  <c r="AC653" i="12"/>
  <c r="AC739" i="12"/>
  <c r="AC912" i="12"/>
  <c r="AC667" i="12"/>
  <c r="AC400" i="12"/>
  <c r="AC630" i="12"/>
  <c r="AC834" i="12"/>
  <c r="AC157" i="12"/>
  <c r="AC1205" i="12"/>
  <c r="AC560" i="12"/>
  <c r="AC927" i="12"/>
  <c r="AC1003" i="12"/>
  <c r="AC1148" i="12"/>
  <c r="AC645" i="12"/>
  <c r="AC308" i="12"/>
  <c r="AC1171" i="12"/>
  <c r="AC1432" i="12"/>
  <c r="AC762" i="12"/>
  <c r="AC1163" i="12"/>
  <c r="AC357" i="12"/>
  <c r="AC832" i="12"/>
  <c r="AC1159" i="12"/>
  <c r="AC541" i="12"/>
  <c r="AC1058" i="12"/>
  <c r="AC569" i="12"/>
  <c r="AC159" i="12"/>
  <c r="AC1127" i="12"/>
  <c r="AC333" i="12"/>
  <c r="AC1423" i="12"/>
  <c r="AC674" i="12"/>
  <c r="AC768" i="12"/>
  <c r="AC893" i="12"/>
  <c r="AC376" i="12"/>
  <c r="AC1006" i="12"/>
  <c r="AC506" i="12"/>
  <c r="AC1418" i="12"/>
  <c r="AC1222" i="12"/>
  <c r="AC347" i="12"/>
  <c r="AC978" i="12"/>
  <c r="AC553" i="12"/>
  <c r="AC244" i="12"/>
  <c r="AC799" i="12"/>
  <c r="AC1283" i="12"/>
  <c r="AC1044" i="12"/>
  <c r="AC911" i="12"/>
  <c r="AC262" i="12"/>
  <c r="AC896" i="12"/>
  <c r="AC1219" i="12"/>
  <c r="AC240" i="12"/>
  <c r="AC172" i="12"/>
  <c r="AC890" i="12"/>
  <c r="AC1189" i="12"/>
  <c r="AC992" i="12"/>
  <c r="AC1431" i="12"/>
  <c r="AC382" i="12"/>
  <c r="AC760" i="12"/>
  <c r="AC1194" i="12"/>
  <c r="AC85" i="12"/>
  <c r="AC1186" i="12"/>
  <c r="AC1309" i="12"/>
  <c r="AC1257" i="12"/>
  <c r="AC544" i="12"/>
  <c r="AC738" i="12"/>
  <c r="AC648" i="12"/>
  <c r="AC124" i="12"/>
  <c r="AC509" i="12"/>
  <c r="AC947" i="12"/>
  <c r="AC2143" i="12"/>
  <c r="AC661" i="12"/>
  <c r="AC1008" i="12"/>
  <c r="AC165" i="12"/>
  <c r="AC833" i="12"/>
  <c r="AC109" i="12"/>
  <c r="AC230" i="12"/>
  <c r="AC273" i="12"/>
  <c r="AC1299" i="12"/>
  <c r="AC394" i="12"/>
  <c r="AC781" i="12"/>
  <c r="AC1516" i="12"/>
  <c r="AC440" i="12"/>
  <c r="AC725" i="12"/>
  <c r="AC508" i="12"/>
  <c r="AC123" i="12"/>
  <c r="AC466" i="12"/>
  <c r="AC458" i="12"/>
  <c r="AC1280" i="12"/>
  <c r="AC329" i="12"/>
  <c r="AC867" i="12"/>
  <c r="AC56" i="12"/>
  <c r="AC1122" i="12"/>
  <c r="AC371" i="12"/>
  <c r="AC821" i="12"/>
  <c r="AC957" i="12"/>
  <c r="AC1144" i="12"/>
  <c r="AC577" i="12"/>
  <c r="AC167" i="12"/>
  <c r="AC1124" i="12"/>
  <c r="AC1210" i="12"/>
  <c r="AC640" i="12"/>
  <c r="AC1069" i="12"/>
  <c r="AC367" i="12"/>
  <c r="AC871" i="12"/>
  <c r="AC1162" i="12"/>
  <c r="AC285" i="12"/>
  <c r="AC1051" i="12"/>
  <c r="AC519" i="12"/>
  <c r="AC1662" i="12"/>
  <c r="AC880" i="12"/>
  <c r="AC232" i="12"/>
  <c r="AC1203" i="12"/>
  <c r="AC763" i="12"/>
  <c r="AC591" i="12"/>
  <c r="AC188" i="12"/>
  <c r="AC43" i="12"/>
  <c r="AC916" i="12"/>
  <c r="AC416" i="12"/>
  <c r="AC1196" i="12"/>
  <c r="AC716" i="12"/>
  <c r="AC254" i="12"/>
  <c r="AC1035" i="12"/>
  <c r="AC503" i="12"/>
  <c r="AC1575" i="12"/>
  <c r="AC615" i="12"/>
  <c r="AC980" i="12"/>
  <c r="AC877" i="12"/>
  <c r="AC320" i="12"/>
  <c r="AC364" i="12"/>
  <c r="AC270" i="12"/>
  <c r="AC1308" i="12"/>
  <c r="AC1455" i="12"/>
  <c r="AC1526" i="12"/>
  <c r="AC227" i="12"/>
  <c r="AC1155" i="12"/>
  <c r="AC795" i="12"/>
  <c r="AC659" i="12"/>
  <c r="AC206" i="12"/>
  <c r="AC1201" i="12"/>
  <c r="AC279" i="12"/>
  <c r="AC25" i="12"/>
  <c r="AC976" i="12"/>
  <c r="AC969" i="12"/>
  <c r="AC1111" i="12"/>
  <c r="AC953" i="12"/>
  <c r="AC555" i="12"/>
  <c r="AC105" i="12"/>
  <c r="AC586" i="12"/>
  <c r="AC1660" i="12"/>
  <c r="AC189" i="12"/>
  <c r="AC604" i="12"/>
  <c r="AC756" i="12"/>
  <c r="AC173" i="12"/>
  <c r="AC842" i="12"/>
  <c r="AC393" i="12"/>
  <c r="AC414" i="12"/>
  <c r="AC375" i="12"/>
  <c r="AC1013" i="12"/>
  <c r="AC1647" i="12"/>
  <c r="AC837" i="12"/>
  <c r="AC1285" i="12"/>
  <c r="AC522" i="12"/>
  <c r="AC1228" i="12"/>
  <c r="AC1580" i="12"/>
  <c r="AC192" i="12"/>
  <c r="AC131" i="12"/>
  <c r="AC1221" i="12"/>
  <c r="AC115" i="12"/>
  <c r="AC1010" i="12"/>
  <c r="AC1495" i="12"/>
  <c r="AC698" i="12"/>
  <c r="AC193" i="12"/>
  <c r="AC454" i="12"/>
  <c r="AC258" i="12"/>
  <c r="AC945" i="12"/>
  <c r="AC457" i="12"/>
  <c r="AC993" i="12"/>
  <c r="AC477" i="12"/>
  <c r="AC1209" i="12"/>
  <c r="AC642" i="12"/>
  <c r="AC995" i="12"/>
  <c r="AC1216" i="12"/>
  <c r="AC758" i="12"/>
  <c r="AC868" i="12"/>
  <c r="AC1722" i="12"/>
  <c r="AC1274" i="12"/>
  <c r="AC142" i="12"/>
  <c r="AC855" i="12"/>
  <c r="AC413" i="12"/>
  <c r="AC1143" i="12"/>
  <c r="AC663" i="12"/>
  <c r="AC369" i="12"/>
  <c r="AC990" i="12"/>
  <c r="AC1142" i="12"/>
  <c r="AC93" i="12"/>
  <c r="AC961" i="12"/>
  <c r="AC231" i="12"/>
  <c r="AC859" i="12"/>
  <c r="AC48" i="12"/>
  <c r="AC1147" i="12"/>
  <c r="AC707" i="12"/>
  <c r="AC343" i="12"/>
  <c r="AC839" i="12"/>
  <c r="AC1121" i="12"/>
  <c r="AC1117" i="12"/>
  <c r="AC1213" i="12"/>
  <c r="AC1123" i="12"/>
  <c r="AC651" i="12"/>
  <c r="AC257" i="12"/>
  <c r="AC1207" i="12"/>
  <c r="AC116" i="12"/>
  <c r="AC638" i="12"/>
  <c r="AC941" i="12"/>
  <c r="AC548" i="12"/>
  <c r="AC882" i="12"/>
  <c r="AC198" i="12"/>
  <c r="AC975" i="12"/>
  <c r="AC313" i="12"/>
  <c r="AC112" i="12"/>
  <c r="AC874" i="12"/>
  <c r="AC862" i="12"/>
  <c r="AC797" i="12"/>
  <c r="AC464" i="12"/>
  <c r="AC774" i="12"/>
  <c r="AC581" i="12"/>
  <c r="AC1037" i="12"/>
  <c r="AC271" i="12"/>
  <c r="AC949" i="12"/>
  <c r="AC654" i="12"/>
  <c r="AC878" i="12"/>
  <c r="AC981" i="12"/>
  <c r="AC236" i="12"/>
  <c r="AC570" i="12"/>
  <c r="AC817" i="12"/>
  <c r="AC250" i="12"/>
  <c r="AC765" i="12"/>
  <c r="AC934" i="12"/>
  <c r="AC100" i="12"/>
  <c r="AC923" i="12"/>
  <c r="AC869" i="12"/>
  <c r="AC241" i="12"/>
  <c r="AC1271" i="12"/>
  <c r="AC921" i="12"/>
  <c r="AC1040" i="12"/>
  <c r="AC421" i="12"/>
  <c r="AC562" i="12"/>
  <c r="AC852" i="12"/>
  <c r="AC847" i="12"/>
  <c r="AC190" i="12"/>
  <c r="AC1139" i="12"/>
  <c r="AC427" i="12"/>
  <c r="AC780" i="12"/>
  <c r="AC889" i="12"/>
  <c r="AC284" i="12"/>
  <c r="AC1250" i="12"/>
  <c r="AC528" i="12"/>
  <c r="AC219" i="12"/>
  <c r="AC489" i="12"/>
  <c r="AC282" i="12"/>
  <c r="AC1099" i="12"/>
  <c r="AC133" i="12"/>
  <c r="AC816" i="12"/>
  <c r="AC783" i="12"/>
  <c r="AC339" i="12"/>
  <c r="AC1184" i="12"/>
  <c r="AC971" i="12"/>
  <c r="AC386" i="12"/>
  <c r="AC592" i="12"/>
  <c r="AC885" i="12"/>
  <c r="AC1115" i="12"/>
  <c r="AC860" i="12"/>
  <c r="AC769" i="12"/>
  <c r="AC287" i="12"/>
  <c r="AC713" i="12"/>
  <c r="AC724" i="12"/>
  <c r="AC39" i="12"/>
  <c r="AC184" i="12"/>
  <c r="AC712" i="12"/>
  <c r="AC686" i="12"/>
  <c r="AC299" i="12"/>
  <c r="AC368" i="12"/>
  <c r="AC696" i="12"/>
  <c r="AC349" i="12"/>
  <c r="AC50" i="12"/>
  <c r="AC355" i="12"/>
  <c r="AC688" i="12"/>
  <c r="AC1193" i="12"/>
  <c r="AC533" i="12"/>
  <c r="AC727" i="12"/>
  <c r="AC1705" i="12"/>
  <c r="AC715" i="12"/>
  <c r="AC806" i="12"/>
  <c r="AC773" i="12"/>
  <c r="AC986" i="12"/>
  <c r="AC360" i="12"/>
  <c r="AC1407" i="12"/>
  <c r="AC1258" i="12"/>
  <c r="AC499" i="12"/>
  <c r="AC881" i="12"/>
  <c r="AC915" i="12"/>
  <c r="AC292" i="12"/>
  <c r="AC1033" i="12"/>
  <c r="AC352" i="12"/>
  <c r="AC435" i="12"/>
  <c r="AC699" i="12"/>
  <c r="AC143" i="12"/>
  <c r="AC973" i="12"/>
  <c r="AC261" i="12"/>
  <c r="AC1837" i="12"/>
  <c r="AC554" i="12"/>
  <c r="AC985" i="12"/>
  <c r="AC903" i="12"/>
  <c r="AC405" i="12"/>
  <c r="AC498" i="12"/>
  <c r="AC680" i="12"/>
  <c r="AC220" i="12"/>
  <c r="AC644" i="12"/>
  <c r="AC335" i="12"/>
  <c r="AC818" i="12"/>
  <c r="AC478" i="12"/>
  <c r="AC103" i="12"/>
  <c r="AC455" i="12"/>
  <c r="AC1311" i="12"/>
  <c r="AC1493" i="12"/>
  <c r="AC442" i="12"/>
  <c r="AC1275" i="12"/>
  <c r="AC450" i="12"/>
  <c r="AC1264" i="12"/>
  <c r="AC47" i="12"/>
  <c r="AC791" i="12"/>
  <c r="AC1141" i="12"/>
  <c r="AC377" i="12"/>
  <c r="AC671" i="12"/>
  <c r="AC1126" i="12"/>
  <c r="AC1256" i="12"/>
  <c r="AC269" i="12"/>
  <c r="AC1118" i="12"/>
  <c r="AC1300" i="12"/>
  <c r="AC461" i="12"/>
  <c r="AC1101" i="12"/>
  <c r="AC95" i="12"/>
  <c r="AC511" i="12"/>
  <c r="AC800" i="12"/>
  <c r="AC697" i="12"/>
  <c r="AC215" i="12"/>
  <c r="AC705" i="12"/>
  <c r="AC944" i="12"/>
  <c r="AC510" i="12"/>
  <c r="AC542" i="12"/>
  <c r="AC621" i="12"/>
  <c r="AC870" i="12"/>
  <c r="AC655" i="12"/>
  <c r="AC348" i="12"/>
  <c r="AC1106" i="12"/>
  <c r="AC389" i="12"/>
  <c r="AC1107" i="12"/>
  <c r="AC689" i="12"/>
  <c r="AC1269" i="12"/>
  <c r="AC965" i="12"/>
  <c r="AC96" i="12"/>
  <c r="AC433" i="12"/>
  <c r="AC685" i="12"/>
  <c r="AC399" i="12"/>
  <c r="AC1267" i="12"/>
  <c r="AC491" i="12"/>
  <c r="AC575" i="12"/>
  <c r="AC439" i="12"/>
  <c r="AC351" i="12"/>
  <c r="AC224" i="12"/>
  <c r="AC182" i="12"/>
  <c r="AC907" i="12"/>
  <c r="AC578" i="12"/>
  <c r="AC385" i="12"/>
  <c r="AC950" i="12"/>
  <c r="AC1215" i="12"/>
  <c r="AC480" i="12"/>
  <c r="AC1045" i="12"/>
  <c r="AC1313" i="12"/>
  <c r="AC443" i="12"/>
  <c r="AC984" i="12"/>
  <c r="AC574" i="12"/>
  <c r="AC1049" i="12"/>
  <c r="AC702" i="12"/>
  <c r="AC942" i="12"/>
  <c r="AC1153" i="12"/>
  <c r="AC223" i="12"/>
  <c r="AC492" i="12"/>
  <c r="AC1417" i="12"/>
  <c r="AC1062" i="12"/>
  <c r="AC718" i="12"/>
  <c r="AC836" i="12"/>
  <c r="AC1463" i="12"/>
  <c r="AC205" i="12"/>
  <c r="AC1054" i="12"/>
  <c r="AC1137" i="12"/>
  <c r="AC472" i="12"/>
  <c r="AC277" i="12"/>
  <c r="AC682" i="12"/>
  <c r="AC1354" i="12"/>
  <c r="AC505" i="12"/>
  <c r="AC633" i="12"/>
  <c r="AC151" i="12"/>
  <c r="AC1632" i="12"/>
  <c r="AC589" i="12"/>
  <c r="AC536" i="12"/>
  <c r="AC616" i="12"/>
  <c r="AC207" i="12"/>
  <c r="AC1028" i="12"/>
  <c r="AC288" i="12"/>
  <c r="AC693" i="12"/>
  <c r="AC610" i="12"/>
  <c r="AC390" i="12"/>
  <c r="AC872" i="12"/>
  <c r="AC374" i="12"/>
  <c r="AC318" i="12"/>
  <c r="AC425" i="12"/>
  <c r="AC23" i="12"/>
  <c r="AC1097" i="12"/>
  <c r="AC494" i="12"/>
  <c r="AC141" i="12"/>
  <c r="AC305" i="12"/>
  <c r="AC83" i="12"/>
  <c r="AC964" i="12"/>
  <c r="AC79" i="12"/>
  <c r="AC1135" i="12"/>
  <c r="AC635" i="12"/>
  <c r="AC221" i="12"/>
  <c r="AC290" i="12"/>
  <c r="AC513" i="12"/>
  <c r="AC989" i="12"/>
  <c r="AC558" i="12"/>
  <c r="AC998" i="12"/>
  <c r="AC987" i="12"/>
  <c r="AC176" i="12"/>
  <c r="AC1100" i="12"/>
  <c r="AC1145" i="12"/>
  <c r="AC813" i="12"/>
  <c r="AC295" i="12"/>
  <c r="AC626" i="12"/>
  <c r="AC1204" i="12"/>
  <c r="AC1353" i="12"/>
  <c r="AC507" i="12"/>
  <c r="AC954" i="12"/>
  <c r="AC946" i="12"/>
  <c r="AC126" i="12"/>
  <c r="AC1151" i="12"/>
  <c r="AC1041" i="12"/>
  <c r="AC283" i="12"/>
  <c r="AC1078" i="12"/>
  <c r="AC1050" i="12"/>
  <c r="AC526" i="12"/>
  <c r="AC134" i="12"/>
  <c r="AC726" i="12"/>
  <c r="AC1263" i="12"/>
  <c r="AC213" i="12"/>
  <c r="AC757" i="12"/>
  <c r="AC1427" i="12"/>
  <c r="AC1197" i="12"/>
  <c r="AC397" i="12"/>
  <c r="AC422" i="12"/>
  <c r="AC412" i="12"/>
  <c r="AC428" i="12"/>
  <c r="AC925" i="12"/>
  <c r="AC147" i="12"/>
  <c r="AC168" i="12"/>
  <c r="AC622" i="12"/>
  <c r="AC977" i="12"/>
  <c r="AC625" i="12"/>
  <c r="AC233" i="12"/>
  <c r="AC1568" i="12"/>
  <c r="AC490" i="12"/>
  <c r="AC641" i="12"/>
  <c r="AC938" i="12"/>
  <c r="AC275" i="12"/>
  <c r="AC1095" i="12"/>
  <c r="AC156" i="12"/>
  <c r="AC1114" i="12"/>
  <c r="AC426" i="12"/>
  <c r="AC69" i="12"/>
  <c r="AC1535" i="12"/>
  <c r="AC297" i="12"/>
  <c r="E10" i="2"/>
  <c r="C15" i="2" s="1"/>
  <c r="Q12" i="4"/>
  <c r="C9" i="2"/>
  <c r="I3" i="2"/>
  <c r="I5" i="2" s="1"/>
  <c r="D26" i="12"/>
  <c r="C27" i="12"/>
  <c r="B13" i="6"/>
  <c r="D19" i="5"/>
  <c r="B13" i="11"/>
  <c r="C20" i="5"/>
  <c r="B13" i="8"/>
  <c r="C20" i="7"/>
  <c r="D19" i="7"/>
  <c r="G4" i="2" l="1"/>
  <c r="L22" i="2" s="1"/>
  <c r="N22" i="2"/>
  <c r="C24" i="4"/>
  <c r="Z163" i="7" s="1"/>
  <c r="F21" i="12"/>
  <c r="G21" i="12" s="1"/>
  <c r="E23" i="12"/>
  <c r="F23" i="12" s="1"/>
  <c r="G23" i="12" s="1"/>
  <c r="H23" i="12" s="1"/>
  <c r="L105" i="1"/>
  <c r="F4" i="2"/>
  <c r="C4" i="5" s="1"/>
  <c r="P23" i="4"/>
  <c r="C14" i="2"/>
  <c r="C13" i="2"/>
  <c r="I22" i="12"/>
  <c r="L22" i="12" s="1"/>
  <c r="C28" i="12"/>
  <c r="D27" i="12"/>
  <c r="B14" i="8"/>
  <c r="C21" i="7"/>
  <c r="D20" i="7"/>
  <c r="B14" i="6"/>
  <c r="C21" i="5"/>
  <c r="D20" i="5"/>
  <c r="B14" i="11"/>
  <c r="I9" i="2" l="1"/>
  <c r="C6" i="2" s="1"/>
  <c r="I20" i="4"/>
  <c r="I18" i="4"/>
  <c r="I17" i="4"/>
  <c r="I19" i="4"/>
  <c r="Z213" i="7"/>
  <c r="Z34" i="7"/>
  <c r="Z60" i="7"/>
  <c r="Z74" i="7"/>
  <c r="Z86" i="7"/>
  <c r="Z186" i="7"/>
  <c r="Z201" i="7"/>
  <c r="Z221" i="7"/>
  <c r="Z188" i="7"/>
  <c r="Z242" i="7"/>
  <c r="Z111" i="7"/>
  <c r="Z132" i="7"/>
  <c r="Z54" i="7"/>
  <c r="Z258" i="7"/>
  <c r="Z203" i="7"/>
  <c r="Z58" i="7"/>
  <c r="Z24" i="7"/>
  <c r="Z170" i="7"/>
  <c r="Z205" i="7"/>
  <c r="Z28" i="7"/>
  <c r="Z192" i="7"/>
  <c r="Z156" i="7"/>
  <c r="Z53" i="7"/>
  <c r="Z209" i="7"/>
  <c r="Z93" i="7"/>
  <c r="Z131" i="7"/>
  <c r="Z223" i="7"/>
  <c r="Z206" i="7"/>
  <c r="Z193" i="7"/>
  <c r="Z78" i="7"/>
  <c r="Z255" i="7"/>
  <c r="Z81" i="7"/>
  <c r="Z112" i="7"/>
  <c r="Z181" i="7"/>
  <c r="Z31" i="7"/>
  <c r="Z180" i="7"/>
  <c r="Z185" i="7"/>
  <c r="Z33" i="7"/>
  <c r="Z190" i="7"/>
  <c r="Z161" i="7"/>
  <c r="Z46" i="7"/>
  <c r="Z178" i="7"/>
  <c r="Z26" i="7"/>
  <c r="Z168" i="7"/>
  <c r="Z52" i="7"/>
  <c r="Z158" i="7"/>
  <c r="Z35" i="7"/>
  <c r="Z82" i="7"/>
  <c r="Z182" i="7"/>
  <c r="Z43" i="7"/>
  <c r="Z155" i="7"/>
  <c r="Z162" i="7"/>
  <c r="Z23" i="7"/>
  <c r="Z211" i="7"/>
  <c r="Z124" i="7"/>
  <c r="Z115" i="7"/>
  <c r="Z51" i="7"/>
  <c r="Z198" i="7"/>
  <c r="Z187" i="7"/>
  <c r="Z144" i="7"/>
  <c r="Z229" i="7"/>
  <c r="Z248" i="7"/>
  <c r="Z66" i="7"/>
  <c r="Z150" i="7"/>
  <c r="Z27" i="7"/>
  <c r="Z76" i="7"/>
  <c r="Z130" i="7"/>
  <c r="Z77" i="7"/>
  <c r="Z191" i="7"/>
  <c r="Z200" i="7"/>
  <c r="Z216" i="7"/>
  <c r="Z246" i="7"/>
  <c r="Z143" i="7"/>
  <c r="Z101" i="7"/>
  <c r="Z138" i="7"/>
  <c r="E14" i="7"/>
  <c r="E15" i="7" s="1"/>
  <c r="E16" i="7" s="1"/>
  <c r="Z173" i="7"/>
  <c r="Z164" i="7"/>
  <c r="Z25" i="7"/>
  <c r="Z153" i="7"/>
  <c r="Z88" i="7"/>
  <c r="Z151" i="7"/>
  <c r="Z92" i="7"/>
  <c r="I16" i="4"/>
  <c r="I15" i="4"/>
  <c r="Z56" i="7"/>
  <c r="Z227" i="7"/>
  <c r="Z80" i="7"/>
  <c r="Z32" i="7"/>
  <c r="Z204" i="7"/>
  <c r="Z252" i="7"/>
  <c r="Z174" i="7"/>
  <c r="Z197" i="7"/>
  <c r="Z70" i="7"/>
  <c r="Z19" i="7"/>
  <c r="Z154" i="7"/>
  <c r="Z177" i="7"/>
  <c r="Z50" i="7"/>
  <c r="Z166" i="7"/>
  <c r="Z189" i="7"/>
  <c r="Z62" i="7"/>
  <c r="Z254" i="7"/>
  <c r="Z148" i="7"/>
  <c r="Z171" i="7"/>
  <c r="Z44" i="7"/>
  <c r="Z259" i="7"/>
  <c r="Z146" i="7"/>
  <c r="Z169" i="7"/>
  <c r="Z42" i="7"/>
  <c r="Z236" i="7"/>
  <c r="Z48" i="7"/>
  <c r="Z104" i="7"/>
  <c r="Z253" i="7"/>
  <c r="Z68" i="7"/>
  <c r="Z231" i="7"/>
  <c r="Z176" i="7"/>
  <c r="Z135" i="7"/>
  <c r="Z21" i="7"/>
  <c r="Z179" i="7"/>
  <c r="Z69" i="7"/>
  <c r="Z36" i="7"/>
  <c r="Z207" i="7"/>
  <c r="Z142" i="7"/>
  <c r="Z165" i="7"/>
  <c r="Z38" i="7"/>
  <c r="Z247" i="7"/>
  <c r="Z122" i="7"/>
  <c r="Z145" i="7"/>
  <c r="Z18" i="7"/>
  <c r="Z244" i="7"/>
  <c r="Z134" i="7"/>
  <c r="Z157" i="7"/>
  <c r="Z30" i="7"/>
  <c r="Z241" i="7"/>
  <c r="Z116" i="7"/>
  <c r="Z139" i="7"/>
  <c r="Z89" i="7"/>
  <c r="Z256" i="7"/>
  <c r="Z114" i="7"/>
  <c r="Z137" i="7"/>
  <c r="Z87" i="7"/>
  <c r="Z152" i="7"/>
  <c r="Z37" i="7"/>
  <c r="Z167" i="7"/>
  <c r="Z172" i="7"/>
  <c r="Z61" i="7"/>
  <c r="Z147" i="7"/>
  <c r="Z159" i="7"/>
  <c r="Z45" i="7"/>
  <c r="Z120" i="7"/>
  <c r="Z85" i="7"/>
  <c r="Z49" i="7"/>
  <c r="Z29" i="7"/>
  <c r="Z95" i="7"/>
  <c r="Z251" i="7"/>
  <c r="Z126" i="7"/>
  <c r="Z149" i="7"/>
  <c r="Z22" i="7"/>
  <c r="Z234" i="7"/>
  <c r="Z106" i="7"/>
  <c r="Z129" i="7"/>
  <c r="Z79" i="7"/>
  <c r="Z243" i="7"/>
  <c r="Z118" i="7"/>
  <c r="Z141" i="7"/>
  <c r="Z15" i="7"/>
  <c r="Z228" i="7"/>
  <c r="Z100" i="7"/>
  <c r="Z123" i="7"/>
  <c r="Z73" i="7"/>
  <c r="Z226" i="7"/>
  <c r="Z98" i="7"/>
  <c r="Z121" i="7"/>
  <c r="Z71" i="7"/>
  <c r="Z108" i="7"/>
  <c r="Z250" i="7"/>
  <c r="Z127" i="7"/>
  <c r="Z128" i="7"/>
  <c r="Z17" i="7"/>
  <c r="Z103" i="7"/>
  <c r="Z72" i="7"/>
  <c r="Z220" i="7"/>
  <c r="Z183" i="7"/>
  <c r="Z184" i="7"/>
  <c r="Z160" i="7"/>
  <c r="Z224" i="7"/>
  <c r="Z238" i="7"/>
  <c r="Z110" i="7"/>
  <c r="Z133" i="7"/>
  <c r="Z83" i="7"/>
  <c r="Z218" i="7"/>
  <c r="Z90" i="7"/>
  <c r="Z113" i="7"/>
  <c r="Z63" i="7"/>
  <c r="Z230" i="7"/>
  <c r="Z102" i="7"/>
  <c r="Z125" i="7"/>
  <c r="Z75" i="7"/>
  <c r="Z212" i="7"/>
  <c r="Z235" i="7"/>
  <c r="Z107" i="7"/>
  <c r="Z57" i="7"/>
  <c r="Z210" i="7"/>
  <c r="Z233" i="7"/>
  <c r="Z105" i="7"/>
  <c r="Z55" i="7"/>
  <c r="Z215" i="7"/>
  <c r="Z257" i="7"/>
  <c r="Z84" i="7"/>
  <c r="Z239" i="7"/>
  <c r="Z249" i="7"/>
  <c r="Z64" i="7"/>
  <c r="Z65" i="7"/>
  <c r="Z136" i="7"/>
  <c r="Z99" i="7"/>
  <c r="Z119" i="7"/>
  <c r="Z96" i="7"/>
  <c r="Z245" i="7"/>
  <c r="Z222" i="7"/>
  <c r="Z94" i="7"/>
  <c r="Z117" i="7"/>
  <c r="Z67" i="7"/>
  <c r="Z202" i="7"/>
  <c r="Z225" i="7"/>
  <c r="Z97" i="7"/>
  <c r="Z47" i="7"/>
  <c r="Z214" i="7"/>
  <c r="Z237" i="7"/>
  <c r="Z109" i="7"/>
  <c r="Z59" i="7"/>
  <c r="Z196" i="7"/>
  <c r="Z219" i="7"/>
  <c r="Z91" i="7"/>
  <c r="Z41" i="7"/>
  <c r="Z194" i="7"/>
  <c r="Z217" i="7"/>
  <c r="Z14" i="7"/>
  <c r="Z39" i="7"/>
  <c r="Z175" i="7"/>
  <c r="Z232" i="7"/>
  <c r="Z40" i="7"/>
  <c r="Z195" i="7"/>
  <c r="Z208" i="7"/>
  <c r="Z20" i="7"/>
  <c r="Z240" i="7"/>
  <c r="Z199" i="7"/>
  <c r="Z16" i="7"/>
  <c r="Z140" i="7"/>
  <c r="I3" i="3"/>
  <c r="E24" i="12"/>
  <c r="F24" i="12" s="1"/>
  <c r="G24" i="12" s="1"/>
  <c r="H24" i="12" s="1"/>
  <c r="I7" i="4"/>
  <c r="I4" i="4"/>
  <c r="I12" i="4"/>
  <c r="I5" i="4"/>
  <c r="I13" i="4"/>
  <c r="I7" i="3"/>
  <c r="D4" i="5"/>
  <c r="Y259" i="5" s="1"/>
  <c r="I4" i="3"/>
  <c r="I21" i="4"/>
  <c r="I10" i="3"/>
  <c r="I10" i="4"/>
  <c r="I11" i="4"/>
  <c r="I6" i="4"/>
  <c r="I9" i="3"/>
  <c r="I6" i="3"/>
  <c r="I14" i="4"/>
  <c r="I5" i="3"/>
  <c r="I9" i="4"/>
  <c r="I8" i="3"/>
  <c r="I8" i="4"/>
  <c r="F5" i="2"/>
  <c r="O105" i="1" s="1"/>
  <c r="I23" i="12"/>
  <c r="L23" i="12" s="1"/>
  <c r="D28" i="12"/>
  <c r="C29" i="12"/>
  <c r="B15" i="6"/>
  <c r="C22" i="5"/>
  <c r="D21" i="5"/>
  <c r="B15" i="11"/>
  <c r="B15" i="8"/>
  <c r="C22" i="7"/>
  <c r="D21" i="7"/>
  <c r="F15" i="7" l="1"/>
  <c r="G15" i="7" s="1"/>
  <c r="H15" i="7" s="1"/>
  <c r="K15" i="7" s="1"/>
  <c r="F14" i="7"/>
  <c r="C31" i="4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 s="1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G3" i="2"/>
  <c r="H1" i="2" s="1"/>
  <c r="H2" i="2"/>
  <c r="D18" i="1"/>
  <c r="E33" i="1" s="1"/>
  <c r="E25" i="12"/>
  <c r="E26" i="12" s="1"/>
  <c r="L28" i="4"/>
  <c r="D31" i="4"/>
  <c r="Y256" i="5"/>
  <c r="Y258" i="5"/>
  <c r="Y255" i="5"/>
  <c r="Y257" i="5"/>
  <c r="Y254" i="5"/>
  <c r="C4" i="7"/>
  <c r="D4" i="7" s="1"/>
  <c r="Y259" i="7" s="1"/>
  <c r="I24" i="12"/>
  <c r="L24" i="12" s="1"/>
  <c r="C30" i="12"/>
  <c r="D29" i="12"/>
  <c r="E17" i="7"/>
  <c r="F16" i="7"/>
  <c r="B16" i="8"/>
  <c r="D22" i="7"/>
  <c r="C23" i="7"/>
  <c r="B16" i="6"/>
  <c r="C23" i="5"/>
  <c r="D22" i="5"/>
  <c r="B16" i="11"/>
  <c r="F3" i="2" l="1"/>
  <c r="C7" i="2" s="1"/>
  <c r="R113" i="1" s="1"/>
  <c r="G16" i="7"/>
  <c r="H16" i="7" s="1"/>
  <c r="K16" i="7" s="1"/>
  <c r="F25" i="12"/>
  <c r="G25" i="12" s="1"/>
  <c r="H25" i="12" s="1"/>
  <c r="I25" i="12" s="1"/>
  <c r="L25" i="12" s="1"/>
  <c r="K5" i="8"/>
  <c r="Y258" i="7"/>
  <c r="Y255" i="7"/>
  <c r="Y257" i="7"/>
  <c r="Y254" i="7"/>
  <c r="Y256" i="7"/>
  <c r="F26" i="12"/>
  <c r="G26" i="12" s="1"/>
  <c r="E27" i="12"/>
  <c r="D30" i="12"/>
  <c r="C31" i="12"/>
  <c r="E18" i="7"/>
  <c r="F17" i="7"/>
  <c r="B17" i="8"/>
  <c r="C24" i="7"/>
  <c r="D23" i="7"/>
  <c r="B17" i="6"/>
  <c r="B17" i="11"/>
  <c r="D23" i="5"/>
  <c r="C24" i="5"/>
  <c r="G17" i="7" l="1"/>
  <c r="H17" i="7" s="1"/>
  <c r="K17" i="7" s="1"/>
  <c r="B4" i="12"/>
  <c r="M4" i="12" s="1"/>
  <c r="B4" i="7"/>
  <c r="J4" i="7" s="1"/>
  <c r="L4" i="7" s="1"/>
  <c r="AJ10" i="7" s="1"/>
  <c r="AJ13" i="7" s="1"/>
  <c r="R115" i="1"/>
  <c r="R117" i="1" s="1"/>
  <c r="R114" i="1" s="1"/>
  <c r="R118" i="1" s="1"/>
  <c r="B4" i="5"/>
  <c r="C8" i="6" s="1"/>
  <c r="I8" i="6" s="1"/>
  <c r="H26" i="12"/>
  <c r="I26" i="12" s="1"/>
  <c r="L26" i="12" s="1"/>
  <c r="F27" i="12"/>
  <c r="G27" i="12" s="1"/>
  <c r="E28" i="12"/>
  <c r="C32" i="12"/>
  <c r="D31" i="12"/>
  <c r="E19" i="7"/>
  <c r="F18" i="7"/>
  <c r="B18" i="8"/>
  <c r="C25" i="7"/>
  <c r="D24" i="7"/>
  <c r="B18" i="6"/>
  <c r="B18" i="11"/>
  <c r="C25" i="5"/>
  <c r="D24" i="5"/>
  <c r="G18" i="7" l="1"/>
  <c r="H18" i="7" s="1"/>
  <c r="K18" i="7" s="1"/>
  <c r="N21" i="12"/>
  <c r="V21" i="12" s="1"/>
  <c r="M52" i="1"/>
  <c r="C8" i="11"/>
  <c r="J8" i="11" s="1"/>
  <c r="C8" i="8"/>
  <c r="L8" i="8" s="1"/>
  <c r="AA14" i="7"/>
  <c r="AD14" i="7" s="1"/>
  <c r="AG13" i="12"/>
  <c r="AG20" i="12" s="1"/>
  <c r="M14" i="7"/>
  <c r="O14" i="7" s="1"/>
  <c r="J4" i="5"/>
  <c r="L4" i="5" s="1"/>
  <c r="AJ10" i="5" s="1"/>
  <c r="AJ13" i="5" s="1"/>
  <c r="L8" i="6"/>
  <c r="H27" i="12"/>
  <c r="I27" i="12" s="1"/>
  <c r="L27" i="12" s="1"/>
  <c r="F28" i="12"/>
  <c r="G28" i="12" s="1"/>
  <c r="E29" i="12"/>
  <c r="D32" i="12"/>
  <c r="C33" i="12"/>
  <c r="E20" i="7"/>
  <c r="F19" i="7"/>
  <c r="B19" i="6"/>
  <c r="B19" i="11"/>
  <c r="D25" i="5"/>
  <c r="C26" i="5"/>
  <c r="B19" i="8"/>
  <c r="C26" i="7"/>
  <c r="D25" i="7"/>
  <c r="G19" i="7" l="1"/>
  <c r="H19" i="7" s="1"/>
  <c r="K19" i="7" s="1"/>
  <c r="Q8" i="11"/>
  <c r="C9" i="11" s="1"/>
  <c r="M9" i="11" s="1"/>
  <c r="I8" i="8"/>
  <c r="AA15" i="7"/>
  <c r="AD15" i="7" s="1"/>
  <c r="T14" i="7"/>
  <c r="W14" i="7" s="1"/>
  <c r="K8" i="8" s="1"/>
  <c r="AC14" i="7"/>
  <c r="F8" i="8" s="1"/>
  <c r="AB14" i="7"/>
  <c r="AA14" i="5"/>
  <c r="AA15" i="5" s="1"/>
  <c r="M15" i="7"/>
  <c r="T15" i="7" s="1"/>
  <c r="P21" i="12"/>
  <c r="Q21" i="12" s="1"/>
  <c r="G8" i="11" s="1"/>
  <c r="N22" i="12"/>
  <c r="P22" i="12" s="1"/>
  <c r="F9" i="11" s="1"/>
  <c r="I67" i="1" s="1"/>
  <c r="AD21" i="12"/>
  <c r="M14" i="5"/>
  <c r="M15" i="5" s="1"/>
  <c r="T15" i="5" s="1"/>
  <c r="H28" i="12"/>
  <c r="I28" i="12" s="1"/>
  <c r="L28" i="12" s="1"/>
  <c r="F29" i="12"/>
  <c r="G29" i="12" s="1"/>
  <c r="E30" i="12"/>
  <c r="D33" i="12"/>
  <c r="C34" i="12"/>
  <c r="E21" i="7"/>
  <c r="F20" i="7"/>
  <c r="B20" i="6"/>
  <c r="B20" i="11"/>
  <c r="C27" i="5"/>
  <c r="D26" i="5"/>
  <c r="B20" i="8"/>
  <c r="C27" i="7"/>
  <c r="D26" i="7"/>
  <c r="G20" i="7" l="1"/>
  <c r="H20" i="7" s="1"/>
  <c r="K20" i="7" s="1"/>
  <c r="AD14" i="5"/>
  <c r="J9" i="11"/>
  <c r="I68" i="1" s="1"/>
  <c r="AJ14" i="7"/>
  <c r="X14" i="7"/>
  <c r="M8" i="8" s="1"/>
  <c r="O15" i="7"/>
  <c r="AB14" i="5"/>
  <c r="D8" i="6" s="1"/>
  <c r="P8" i="6" s="1"/>
  <c r="C9" i="6" s="1"/>
  <c r="I9" i="6" s="1"/>
  <c r="I100" i="1" s="1"/>
  <c r="T14" i="5"/>
  <c r="AC15" i="7"/>
  <c r="AD22" i="12"/>
  <c r="Y21" i="12"/>
  <c r="Z21" i="12" s="1"/>
  <c r="N8" i="11" s="1"/>
  <c r="F8" i="11"/>
  <c r="H8" i="11" s="1"/>
  <c r="V22" i="12"/>
  <c r="Q22" i="12"/>
  <c r="G9" i="11" s="1"/>
  <c r="AD15" i="5"/>
  <c r="H29" i="12"/>
  <c r="I29" i="12" s="1"/>
  <c r="L29" i="12" s="1"/>
  <c r="F30" i="12"/>
  <c r="G30" i="12" s="1"/>
  <c r="E31" i="12"/>
  <c r="C35" i="12"/>
  <c r="D34" i="12"/>
  <c r="E22" i="7"/>
  <c r="F21" i="7"/>
  <c r="B21" i="6"/>
  <c r="C28" i="5"/>
  <c r="D27" i="5"/>
  <c r="B21" i="11"/>
  <c r="B21" i="8"/>
  <c r="C28" i="7"/>
  <c r="D27" i="7"/>
  <c r="G21" i="7" l="1"/>
  <c r="H21" i="7" s="1"/>
  <c r="K21" i="7" s="1"/>
  <c r="AE14" i="7"/>
  <c r="AH14" i="7" s="1"/>
  <c r="D8" i="8"/>
  <c r="G8" i="8" s="1"/>
  <c r="N8" i="8" s="1"/>
  <c r="Q8" i="8" s="1"/>
  <c r="Y14" i="7"/>
  <c r="AG21" i="12"/>
  <c r="AA21" i="12"/>
  <c r="L8" i="11"/>
  <c r="O8" i="11" s="1"/>
  <c r="R8" i="11" s="1"/>
  <c r="AE21" i="12"/>
  <c r="L9" i="6"/>
  <c r="I103" i="1" s="1"/>
  <c r="J9" i="6"/>
  <c r="I101" i="1" s="1"/>
  <c r="H30" i="12"/>
  <c r="I30" i="12" s="1"/>
  <c r="L30" i="12" s="1"/>
  <c r="F31" i="12"/>
  <c r="G31" i="12" s="1"/>
  <c r="E32" i="12"/>
  <c r="C36" i="12"/>
  <c r="D35" i="12"/>
  <c r="E23" i="7"/>
  <c r="F22" i="7"/>
  <c r="B22" i="6"/>
  <c r="C29" i="5"/>
  <c r="D28" i="5"/>
  <c r="B22" i="11"/>
  <c r="B22" i="8"/>
  <c r="C29" i="7"/>
  <c r="D28" i="7"/>
  <c r="G22" i="7" l="1"/>
  <c r="H22" i="7" s="1"/>
  <c r="K22" i="7" s="1"/>
  <c r="P8" i="8"/>
  <c r="C9" i="8" s="1"/>
  <c r="I9" i="8" s="1"/>
  <c r="M100" i="1" s="1"/>
  <c r="H31" i="12"/>
  <c r="I31" i="12" s="1"/>
  <c r="L31" i="12" s="1"/>
  <c r="F32" i="12"/>
  <c r="G32" i="12" s="1"/>
  <c r="E33" i="12"/>
  <c r="C37" i="12"/>
  <c r="D36" i="12"/>
  <c r="E24" i="7"/>
  <c r="F23" i="7"/>
  <c r="B23" i="8"/>
  <c r="C30" i="7"/>
  <c r="D29" i="7"/>
  <c r="B23" i="6"/>
  <c r="C30" i="5"/>
  <c r="D29" i="5"/>
  <c r="B23" i="11"/>
  <c r="G23" i="7" l="1"/>
  <c r="H23" i="7" s="1"/>
  <c r="K23" i="7" s="1"/>
  <c r="F9" i="8"/>
  <c r="M99" i="1" s="1"/>
  <c r="J9" i="8"/>
  <c r="M101" i="1" s="1"/>
  <c r="M84" i="1"/>
  <c r="L9" i="8"/>
  <c r="M103" i="1" s="1"/>
  <c r="H32" i="12"/>
  <c r="I32" i="12" s="1"/>
  <c r="L32" i="12" s="1"/>
  <c r="F33" i="12"/>
  <c r="G33" i="12" s="1"/>
  <c r="E34" i="12"/>
  <c r="D37" i="12"/>
  <c r="C38" i="12"/>
  <c r="E25" i="7"/>
  <c r="F24" i="7"/>
  <c r="B24" i="6"/>
  <c r="C31" i="5"/>
  <c r="D30" i="5"/>
  <c r="B24" i="11"/>
  <c r="B24" i="8"/>
  <c r="C31" i="7"/>
  <c r="D30" i="7"/>
  <c r="G24" i="7" l="1"/>
  <c r="H24" i="7" s="1"/>
  <c r="K24" i="7" s="1"/>
  <c r="M54" i="1"/>
  <c r="M55" i="1"/>
  <c r="M85" i="1"/>
  <c r="M53" i="1"/>
  <c r="M87" i="1"/>
  <c r="Q7" i="6" s="1"/>
  <c r="H33" i="12"/>
  <c r="I33" i="12" s="1"/>
  <c r="L33" i="12" s="1"/>
  <c r="F34" i="12"/>
  <c r="G34" i="12" s="1"/>
  <c r="E35" i="12"/>
  <c r="D38" i="12"/>
  <c r="C39" i="12"/>
  <c r="E26" i="7"/>
  <c r="F25" i="7"/>
  <c r="B25" i="6"/>
  <c r="B25" i="11"/>
  <c r="C32" i="5"/>
  <c r="D31" i="5"/>
  <c r="B25" i="8"/>
  <c r="C32" i="7"/>
  <c r="D31" i="7"/>
  <c r="G25" i="7" l="1"/>
  <c r="H25" i="7" s="1"/>
  <c r="K25" i="7" s="1"/>
  <c r="M86" i="1"/>
  <c r="M91" i="1" s="1"/>
  <c r="M59" i="1"/>
  <c r="Q7" i="8"/>
  <c r="R7" i="11"/>
  <c r="H34" i="12"/>
  <c r="I34" i="12" s="1"/>
  <c r="L34" i="12" s="1"/>
  <c r="F35" i="12"/>
  <c r="G35" i="12" s="1"/>
  <c r="E36" i="12"/>
  <c r="D39" i="12"/>
  <c r="C40" i="12"/>
  <c r="E27" i="7"/>
  <c r="F26" i="7"/>
  <c r="B26" i="8"/>
  <c r="C33" i="7"/>
  <c r="D32" i="7"/>
  <c r="B26" i="6"/>
  <c r="B26" i="11"/>
  <c r="C33" i="5"/>
  <c r="D32" i="5"/>
  <c r="G26" i="7" l="1"/>
  <c r="H26" i="7" s="1"/>
  <c r="K26" i="7" s="1"/>
  <c r="H35" i="12"/>
  <c r="I35" i="12" s="1"/>
  <c r="L35" i="12" s="1"/>
  <c r="F36" i="12"/>
  <c r="G36" i="12" s="1"/>
  <c r="E37" i="12"/>
  <c r="D40" i="12"/>
  <c r="C41" i="12"/>
  <c r="E28" i="7"/>
  <c r="F27" i="7"/>
  <c r="B27" i="6"/>
  <c r="B27" i="11"/>
  <c r="C34" i="5"/>
  <c r="D33" i="5"/>
  <c r="B27" i="8"/>
  <c r="C34" i="7"/>
  <c r="D33" i="7"/>
  <c r="G27" i="7" l="1"/>
  <c r="H27" i="7" s="1"/>
  <c r="K27" i="7" s="1"/>
  <c r="H36" i="12"/>
  <c r="I36" i="12" s="1"/>
  <c r="L36" i="12" s="1"/>
  <c r="F37" i="12"/>
  <c r="G37" i="12" s="1"/>
  <c r="E38" i="12"/>
  <c r="D41" i="12"/>
  <c r="C42" i="12"/>
  <c r="E29" i="7"/>
  <c r="F28" i="7"/>
  <c r="B28" i="8"/>
  <c r="C35" i="7"/>
  <c r="D34" i="7"/>
  <c r="B28" i="6"/>
  <c r="B28" i="11"/>
  <c r="C35" i="5"/>
  <c r="D34" i="5"/>
  <c r="G28" i="7" l="1"/>
  <c r="H28" i="7" s="1"/>
  <c r="K28" i="7" s="1"/>
  <c r="H37" i="12"/>
  <c r="I37" i="12" s="1"/>
  <c r="L37" i="12" s="1"/>
  <c r="F38" i="12"/>
  <c r="G38" i="12" s="1"/>
  <c r="E39" i="12"/>
  <c r="C43" i="12"/>
  <c r="D42" i="12"/>
  <c r="E30" i="7"/>
  <c r="F29" i="7"/>
  <c r="B29" i="8"/>
  <c r="C36" i="7"/>
  <c r="D35" i="7"/>
  <c r="B29" i="6"/>
  <c r="C36" i="5"/>
  <c r="D35" i="5"/>
  <c r="B29" i="11"/>
  <c r="G29" i="7" l="1"/>
  <c r="H29" i="7" s="1"/>
  <c r="K29" i="7" s="1"/>
  <c r="H38" i="12"/>
  <c r="I38" i="12" s="1"/>
  <c r="L38" i="12" s="1"/>
  <c r="F39" i="12"/>
  <c r="G39" i="12" s="1"/>
  <c r="E40" i="12"/>
  <c r="C44" i="12"/>
  <c r="D43" i="12"/>
  <c r="E31" i="7"/>
  <c r="F30" i="7"/>
  <c r="B30" i="6"/>
  <c r="C37" i="5"/>
  <c r="D36" i="5"/>
  <c r="B30" i="11"/>
  <c r="B30" i="8"/>
  <c r="C37" i="7"/>
  <c r="D36" i="7"/>
  <c r="G30" i="7" l="1"/>
  <c r="H39" i="12"/>
  <c r="I39" i="12" s="1"/>
  <c r="L39" i="12" s="1"/>
  <c r="F40" i="12"/>
  <c r="G40" i="12" s="1"/>
  <c r="E41" i="12"/>
  <c r="C45" i="12"/>
  <c r="D44" i="12"/>
  <c r="H30" i="7"/>
  <c r="K30" i="7" s="1"/>
  <c r="E32" i="7"/>
  <c r="F31" i="7"/>
  <c r="G31" i="7" s="1"/>
  <c r="B31" i="8"/>
  <c r="C38" i="7"/>
  <c r="D37" i="7"/>
  <c r="B31" i="6"/>
  <c r="C38" i="5"/>
  <c r="D37" i="5"/>
  <c r="B31" i="11"/>
  <c r="H40" i="12" l="1"/>
  <c r="I40" i="12" s="1"/>
  <c r="L40" i="12" s="1"/>
  <c r="F41" i="12"/>
  <c r="G41" i="12" s="1"/>
  <c r="E42" i="12"/>
  <c r="C46" i="12"/>
  <c r="D45" i="12"/>
  <c r="H31" i="7"/>
  <c r="K31" i="7" s="1"/>
  <c r="E33" i="7"/>
  <c r="F32" i="7"/>
  <c r="G32" i="7" s="1"/>
  <c r="B32" i="6"/>
  <c r="C39" i="5"/>
  <c r="D38" i="5"/>
  <c r="B32" i="11"/>
  <c r="B32" i="8"/>
  <c r="D38" i="7"/>
  <c r="C39" i="7"/>
  <c r="H41" i="12" l="1"/>
  <c r="I41" i="12" s="1"/>
  <c r="L41" i="12" s="1"/>
  <c r="F42" i="12"/>
  <c r="G42" i="12" s="1"/>
  <c r="E43" i="12"/>
  <c r="D46" i="12"/>
  <c r="C47" i="12"/>
  <c r="H32" i="7"/>
  <c r="K32" i="7" s="1"/>
  <c r="E34" i="7"/>
  <c r="F33" i="7"/>
  <c r="G33" i="7" s="1"/>
  <c r="B33" i="8"/>
  <c r="C40" i="7"/>
  <c r="D39" i="7"/>
  <c r="B33" i="6"/>
  <c r="C40" i="5"/>
  <c r="D39" i="5"/>
  <c r="B33" i="11"/>
  <c r="H42" i="12" l="1"/>
  <c r="I42" i="12" s="1"/>
  <c r="L42" i="12" s="1"/>
  <c r="F43" i="12"/>
  <c r="G43" i="12" s="1"/>
  <c r="E44" i="12"/>
  <c r="D47" i="12"/>
  <c r="C48" i="12"/>
  <c r="H33" i="7"/>
  <c r="K33" i="7" s="1"/>
  <c r="E35" i="7"/>
  <c r="F34" i="7"/>
  <c r="G34" i="7" s="1"/>
  <c r="B34" i="8"/>
  <c r="D40" i="7"/>
  <c r="C41" i="7"/>
  <c r="B34" i="6"/>
  <c r="B34" i="11"/>
  <c r="C41" i="5"/>
  <c r="D40" i="5"/>
  <c r="H43" i="12" l="1"/>
  <c r="I43" i="12" s="1"/>
  <c r="L43" i="12" s="1"/>
  <c r="F44" i="12"/>
  <c r="G44" i="12" s="1"/>
  <c r="E45" i="12"/>
  <c r="D48" i="12"/>
  <c r="C49" i="12"/>
  <c r="H34" i="7"/>
  <c r="K34" i="7" s="1"/>
  <c r="E36" i="7"/>
  <c r="F35" i="7"/>
  <c r="G35" i="7" s="1"/>
  <c r="B35" i="6"/>
  <c r="B35" i="11"/>
  <c r="D41" i="5"/>
  <c r="C42" i="5"/>
  <c r="B35" i="8"/>
  <c r="D41" i="7"/>
  <c r="C42" i="7"/>
  <c r="H44" i="12" l="1"/>
  <c r="I44" i="12" s="1"/>
  <c r="L44" i="12" s="1"/>
  <c r="F45" i="12"/>
  <c r="G45" i="12" s="1"/>
  <c r="E46" i="12"/>
  <c r="C50" i="12"/>
  <c r="D49" i="12"/>
  <c r="H35" i="7"/>
  <c r="K35" i="7" s="1"/>
  <c r="E37" i="7"/>
  <c r="F36" i="7"/>
  <c r="G36" i="7" s="1"/>
  <c r="B36" i="6"/>
  <c r="B36" i="11"/>
  <c r="C43" i="5"/>
  <c r="D42" i="5"/>
  <c r="B36" i="8"/>
  <c r="C43" i="7"/>
  <c r="D42" i="7"/>
  <c r="H45" i="12" l="1"/>
  <c r="I45" i="12" s="1"/>
  <c r="L45" i="12" s="1"/>
  <c r="F46" i="12"/>
  <c r="G46" i="12" s="1"/>
  <c r="E47" i="12"/>
  <c r="D50" i="12"/>
  <c r="C51" i="12"/>
  <c r="H36" i="7"/>
  <c r="K36" i="7" s="1"/>
  <c r="E38" i="7"/>
  <c r="F37" i="7"/>
  <c r="G37" i="7" s="1"/>
  <c r="B37" i="6"/>
  <c r="C44" i="5"/>
  <c r="D43" i="5"/>
  <c r="B37" i="11"/>
  <c r="B37" i="8"/>
  <c r="C44" i="7"/>
  <c r="D43" i="7"/>
  <c r="H46" i="12" l="1"/>
  <c r="I46" i="12" s="1"/>
  <c r="L46" i="12" s="1"/>
  <c r="F47" i="12"/>
  <c r="G47" i="12" s="1"/>
  <c r="E48" i="12"/>
  <c r="C52" i="12"/>
  <c r="D51" i="12"/>
  <c r="H37" i="7"/>
  <c r="K37" i="7" s="1"/>
  <c r="E39" i="7"/>
  <c r="F38" i="7"/>
  <c r="G38" i="7" s="1"/>
  <c r="B38" i="6"/>
  <c r="C45" i="5"/>
  <c r="D44" i="5"/>
  <c r="B38" i="11"/>
  <c r="B38" i="8"/>
  <c r="C45" i="7"/>
  <c r="D44" i="7"/>
  <c r="H47" i="12" l="1"/>
  <c r="I47" i="12" s="1"/>
  <c r="L47" i="12" s="1"/>
  <c r="F48" i="12"/>
  <c r="G48" i="12" s="1"/>
  <c r="E49" i="12"/>
  <c r="C53" i="12"/>
  <c r="D52" i="12"/>
  <c r="H38" i="7"/>
  <c r="K38" i="7" s="1"/>
  <c r="E40" i="7"/>
  <c r="F39" i="7"/>
  <c r="G39" i="7" s="1"/>
  <c r="B39" i="8"/>
  <c r="C46" i="7"/>
  <c r="D45" i="7"/>
  <c r="B39" i="6"/>
  <c r="C46" i="5"/>
  <c r="D45" i="5"/>
  <c r="B39" i="11"/>
  <c r="H48" i="12" l="1"/>
  <c r="I48" i="12" s="1"/>
  <c r="L48" i="12" s="1"/>
  <c r="F49" i="12"/>
  <c r="G49" i="12" s="1"/>
  <c r="E50" i="12"/>
  <c r="D53" i="12"/>
  <c r="C54" i="12"/>
  <c r="H39" i="7"/>
  <c r="K39" i="7" s="1"/>
  <c r="E41" i="7"/>
  <c r="F40" i="7"/>
  <c r="G40" i="7" s="1"/>
  <c r="B40" i="8"/>
  <c r="C47" i="7"/>
  <c r="D46" i="7"/>
  <c r="B40" i="6"/>
  <c r="C47" i="5"/>
  <c r="D46" i="5"/>
  <c r="B40" i="11"/>
  <c r="H49" i="12" l="1"/>
  <c r="I49" i="12" s="1"/>
  <c r="L49" i="12" s="1"/>
  <c r="F50" i="12"/>
  <c r="G50" i="12" s="1"/>
  <c r="E51" i="12"/>
  <c r="D54" i="12"/>
  <c r="C55" i="12"/>
  <c r="H40" i="7"/>
  <c r="K40" i="7" s="1"/>
  <c r="E42" i="7"/>
  <c r="F41" i="7"/>
  <c r="G41" i="7" s="1"/>
  <c r="B41" i="8"/>
  <c r="C48" i="7"/>
  <c r="D47" i="7"/>
  <c r="B41" i="6"/>
  <c r="C48" i="5"/>
  <c r="D47" i="5"/>
  <c r="B41" i="11"/>
  <c r="H50" i="12" l="1"/>
  <c r="I50" i="12" s="1"/>
  <c r="L50" i="12" s="1"/>
  <c r="F51" i="12"/>
  <c r="G51" i="12" s="1"/>
  <c r="E52" i="12"/>
  <c r="D55" i="12"/>
  <c r="C56" i="12"/>
  <c r="H41" i="7"/>
  <c r="K41" i="7" s="1"/>
  <c r="E43" i="7"/>
  <c r="F42" i="7"/>
  <c r="G42" i="7" s="1"/>
  <c r="B42" i="6"/>
  <c r="B42" i="11"/>
  <c r="C49" i="5"/>
  <c r="D48" i="5"/>
  <c r="B42" i="8"/>
  <c r="C49" i="7"/>
  <c r="D48" i="7"/>
  <c r="H51" i="12" l="1"/>
  <c r="I51" i="12" s="1"/>
  <c r="L51" i="12" s="1"/>
  <c r="F52" i="12"/>
  <c r="G52" i="12" s="1"/>
  <c r="E53" i="12"/>
  <c r="D56" i="12"/>
  <c r="C57" i="12"/>
  <c r="E44" i="7"/>
  <c r="F43" i="7"/>
  <c r="G43" i="7" s="1"/>
  <c r="H42" i="7"/>
  <c r="K42" i="7" s="1"/>
  <c r="B43" i="6"/>
  <c r="B43" i="11"/>
  <c r="C50" i="5"/>
  <c r="D49" i="5"/>
  <c r="B43" i="8"/>
  <c r="C50" i="7"/>
  <c r="D49" i="7"/>
  <c r="H52" i="12" l="1"/>
  <c r="I52" i="12" s="1"/>
  <c r="L52" i="12" s="1"/>
  <c r="F53" i="12"/>
  <c r="G53" i="12" s="1"/>
  <c r="E54" i="12"/>
  <c r="D57" i="12"/>
  <c r="C58" i="12"/>
  <c r="E45" i="7"/>
  <c r="F44" i="7"/>
  <c r="G44" i="7" s="1"/>
  <c r="H43" i="7"/>
  <c r="K43" i="7" s="1"/>
  <c r="B44" i="8"/>
  <c r="C51" i="7"/>
  <c r="D50" i="7"/>
  <c r="B44" i="6"/>
  <c r="B44" i="11"/>
  <c r="C51" i="5"/>
  <c r="D50" i="5"/>
  <c r="H53" i="12" l="1"/>
  <c r="I53" i="12" s="1"/>
  <c r="L53" i="12" s="1"/>
  <c r="F54" i="12"/>
  <c r="G54" i="12" s="1"/>
  <c r="E55" i="12"/>
  <c r="C59" i="12"/>
  <c r="D58" i="12"/>
  <c r="E46" i="7"/>
  <c r="F45" i="7"/>
  <c r="G45" i="7" s="1"/>
  <c r="H44" i="7"/>
  <c r="K44" i="7" s="1"/>
  <c r="B45" i="8"/>
  <c r="C52" i="7"/>
  <c r="D51" i="7"/>
  <c r="B45" i="6"/>
  <c r="C52" i="5"/>
  <c r="D51" i="5"/>
  <c r="B45" i="11"/>
  <c r="H54" i="12" l="1"/>
  <c r="I54" i="12" s="1"/>
  <c r="L54" i="12" s="1"/>
  <c r="F55" i="12"/>
  <c r="G55" i="12" s="1"/>
  <c r="E56" i="12"/>
  <c r="D59" i="12"/>
  <c r="C60" i="12"/>
  <c r="H45" i="7"/>
  <c r="K45" i="7" s="1"/>
  <c r="E47" i="7"/>
  <c r="F46" i="7"/>
  <c r="G46" i="7" s="1"/>
  <c r="B46" i="6"/>
  <c r="C53" i="5"/>
  <c r="D52" i="5"/>
  <c r="B46" i="11"/>
  <c r="B46" i="8"/>
  <c r="C53" i="7"/>
  <c r="D52" i="7"/>
  <c r="H55" i="12" l="1"/>
  <c r="I55" i="12" s="1"/>
  <c r="L55" i="12" s="1"/>
  <c r="F56" i="12"/>
  <c r="G56" i="12" s="1"/>
  <c r="E57" i="12"/>
  <c r="C61" i="12"/>
  <c r="D60" i="12"/>
  <c r="H46" i="7"/>
  <c r="K46" i="7" s="1"/>
  <c r="E48" i="7"/>
  <c r="F47" i="7"/>
  <c r="G47" i="7" s="1"/>
  <c r="B47" i="8"/>
  <c r="C54" i="7"/>
  <c r="D53" i="7"/>
  <c r="B47" i="6"/>
  <c r="C54" i="5"/>
  <c r="D53" i="5"/>
  <c r="B47" i="11"/>
  <c r="H56" i="12" l="1"/>
  <c r="I56" i="12" s="1"/>
  <c r="L56" i="12" s="1"/>
  <c r="F57" i="12"/>
  <c r="G57" i="12" s="1"/>
  <c r="E58" i="12"/>
  <c r="C62" i="12"/>
  <c r="D61" i="12"/>
  <c r="H47" i="7"/>
  <c r="K47" i="7" s="1"/>
  <c r="E49" i="7"/>
  <c r="F48" i="7"/>
  <c r="G48" i="7" s="1"/>
  <c r="B48" i="8"/>
  <c r="C55" i="7"/>
  <c r="D54" i="7"/>
  <c r="B48" i="6"/>
  <c r="C55" i="5"/>
  <c r="D54" i="5"/>
  <c r="B48" i="11"/>
  <c r="H57" i="12" l="1"/>
  <c r="I57" i="12" s="1"/>
  <c r="L57" i="12" s="1"/>
  <c r="F58" i="12"/>
  <c r="G58" i="12" s="1"/>
  <c r="E59" i="12"/>
  <c r="C63" i="12"/>
  <c r="D62" i="12"/>
  <c r="H48" i="7"/>
  <c r="K48" i="7" s="1"/>
  <c r="E50" i="7"/>
  <c r="F49" i="7"/>
  <c r="G49" i="7" s="1"/>
  <c r="B49" i="6"/>
  <c r="D55" i="5"/>
  <c r="B49" i="11"/>
  <c r="C56" i="5"/>
  <c r="B49" i="8"/>
  <c r="C56" i="7"/>
  <c r="D55" i="7"/>
  <c r="H58" i="12" l="1"/>
  <c r="I58" i="12" s="1"/>
  <c r="L58" i="12" s="1"/>
  <c r="F59" i="12"/>
  <c r="G59" i="12" s="1"/>
  <c r="E60" i="12"/>
  <c r="D63" i="12"/>
  <c r="C64" i="12"/>
  <c r="H49" i="7"/>
  <c r="K49" i="7" s="1"/>
  <c r="E51" i="7"/>
  <c r="F50" i="7"/>
  <c r="G50" i="7" s="1"/>
  <c r="B50" i="8"/>
  <c r="C57" i="7"/>
  <c r="D56" i="7"/>
  <c r="B50" i="6"/>
  <c r="B50" i="11"/>
  <c r="C57" i="5"/>
  <c r="D56" i="5"/>
  <c r="H59" i="12" l="1"/>
  <c r="I59" i="12" s="1"/>
  <c r="L59" i="12" s="1"/>
  <c r="F60" i="12"/>
  <c r="G60" i="12" s="1"/>
  <c r="E61" i="12"/>
  <c r="C65" i="12"/>
  <c r="D64" i="12"/>
  <c r="H50" i="7"/>
  <c r="K50" i="7" s="1"/>
  <c r="E52" i="7"/>
  <c r="F51" i="7"/>
  <c r="G51" i="7" s="1"/>
  <c r="B51" i="6"/>
  <c r="B51" i="11"/>
  <c r="C58" i="5"/>
  <c r="D57" i="5"/>
  <c r="B51" i="8"/>
  <c r="C58" i="7"/>
  <c r="D57" i="7"/>
  <c r="H60" i="12" l="1"/>
  <c r="I60" i="12" s="1"/>
  <c r="L60" i="12" s="1"/>
  <c r="F61" i="12"/>
  <c r="G61" i="12" s="1"/>
  <c r="E62" i="12"/>
  <c r="D65" i="12"/>
  <c r="C66" i="12"/>
  <c r="H51" i="7"/>
  <c r="K51" i="7" s="1"/>
  <c r="E53" i="7"/>
  <c r="F52" i="7"/>
  <c r="G52" i="7" s="1"/>
  <c r="B52" i="6"/>
  <c r="B52" i="11"/>
  <c r="C59" i="5"/>
  <c r="D58" i="5"/>
  <c r="B52" i="8"/>
  <c r="C59" i="7"/>
  <c r="D58" i="7"/>
  <c r="H61" i="12" l="1"/>
  <c r="I61" i="12" s="1"/>
  <c r="L61" i="12" s="1"/>
  <c r="F62" i="12"/>
  <c r="G62" i="12" s="1"/>
  <c r="E63" i="12"/>
  <c r="D66" i="12"/>
  <c r="C67" i="12"/>
  <c r="H52" i="7"/>
  <c r="K52" i="7" s="1"/>
  <c r="E54" i="7"/>
  <c r="F53" i="7"/>
  <c r="G53" i="7" s="1"/>
  <c r="B53" i="6"/>
  <c r="C60" i="5"/>
  <c r="D59" i="5"/>
  <c r="B53" i="11"/>
  <c r="B53" i="8"/>
  <c r="C60" i="7"/>
  <c r="D59" i="7"/>
  <c r="H62" i="12" l="1"/>
  <c r="I62" i="12" s="1"/>
  <c r="L62" i="12" s="1"/>
  <c r="F63" i="12"/>
  <c r="G63" i="12" s="1"/>
  <c r="E64" i="12"/>
  <c r="D67" i="12"/>
  <c r="C68" i="12"/>
  <c r="H53" i="7"/>
  <c r="K53" i="7" s="1"/>
  <c r="E55" i="7"/>
  <c r="F54" i="7"/>
  <c r="G54" i="7" s="1"/>
  <c r="B54" i="6"/>
  <c r="C61" i="5"/>
  <c r="D60" i="5"/>
  <c r="B54" i="11"/>
  <c r="B54" i="8"/>
  <c r="C61" i="7"/>
  <c r="D60" i="7"/>
  <c r="H63" i="12" l="1"/>
  <c r="I63" i="12" s="1"/>
  <c r="L63" i="12" s="1"/>
  <c r="F64" i="12"/>
  <c r="G64" i="12" s="1"/>
  <c r="E65" i="12"/>
  <c r="D68" i="12"/>
  <c r="C69" i="12"/>
  <c r="H54" i="7"/>
  <c r="K54" i="7" s="1"/>
  <c r="E56" i="7"/>
  <c r="F55" i="7"/>
  <c r="G55" i="7" s="1"/>
  <c r="B55" i="6"/>
  <c r="C62" i="5"/>
  <c r="D61" i="5"/>
  <c r="B55" i="11"/>
  <c r="B55" i="8"/>
  <c r="C62" i="7"/>
  <c r="D61" i="7"/>
  <c r="H64" i="12" l="1"/>
  <c r="I64" i="12" s="1"/>
  <c r="L64" i="12" s="1"/>
  <c r="F65" i="12"/>
  <c r="G65" i="12" s="1"/>
  <c r="E66" i="12"/>
  <c r="D69" i="12"/>
  <c r="C70" i="12"/>
  <c r="H55" i="7"/>
  <c r="K55" i="7" s="1"/>
  <c r="E57" i="7"/>
  <c r="F56" i="7"/>
  <c r="G56" i="7" s="1"/>
  <c r="B56" i="8"/>
  <c r="C63" i="7"/>
  <c r="D62" i="7"/>
  <c r="B56" i="6"/>
  <c r="C63" i="5"/>
  <c r="D62" i="5"/>
  <c r="B56" i="11"/>
  <c r="H65" i="12" l="1"/>
  <c r="I65" i="12" s="1"/>
  <c r="L65" i="12" s="1"/>
  <c r="F66" i="12"/>
  <c r="G66" i="12" s="1"/>
  <c r="E67" i="12"/>
  <c r="D70" i="12"/>
  <c r="C71" i="12"/>
  <c r="H56" i="7"/>
  <c r="K56" i="7" s="1"/>
  <c r="E58" i="7"/>
  <c r="F57" i="7"/>
  <c r="G57" i="7" s="1"/>
  <c r="B57" i="6"/>
  <c r="B57" i="11"/>
  <c r="C64" i="5"/>
  <c r="D63" i="5"/>
  <c r="B57" i="8"/>
  <c r="C64" i="7"/>
  <c r="D63" i="7"/>
  <c r="H66" i="12" l="1"/>
  <c r="I66" i="12" s="1"/>
  <c r="L66" i="12" s="1"/>
  <c r="F67" i="12"/>
  <c r="G67" i="12" s="1"/>
  <c r="E68" i="12"/>
  <c r="D71" i="12"/>
  <c r="C72" i="12"/>
  <c r="H57" i="7"/>
  <c r="K57" i="7" s="1"/>
  <c r="E59" i="7"/>
  <c r="F58" i="7"/>
  <c r="G58" i="7" s="1"/>
  <c r="B58" i="8"/>
  <c r="C65" i="7"/>
  <c r="D64" i="7"/>
  <c r="B58" i="6"/>
  <c r="B58" i="11"/>
  <c r="C65" i="5"/>
  <c r="D64" i="5"/>
  <c r="H67" i="12" l="1"/>
  <c r="I67" i="12" s="1"/>
  <c r="L67" i="12" s="1"/>
  <c r="F68" i="12"/>
  <c r="G68" i="12" s="1"/>
  <c r="E69" i="12"/>
  <c r="C73" i="12"/>
  <c r="D72" i="12"/>
  <c r="H58" i="7"/>
  <c r="K58" i="7" s="1"/>
  <c r="E60" i="7"/>
  <c r="F59" i="7"/>
  <c r="G59" i="7" s="1"/>
  <c r="B59" i="6"/>
  <c r="B59" i="11"/>
  <c r="C66" i="5"/>
  <c r="D65" i="5"/>
  <c r="B59" i="8"/>
  <c r="C66" i="7"/>
  <c r="D65" i="7"/>
  <c r="H68" i="12" l="1"/>
  <c r="I68" i="12" s="1"/>
  <c r="L68" i="12" s="1"/>
  <c r="F69" i="12"/>
  <c r="G69" i="12" s="1"/>
  <c r="E70" i="12"/>
  <c r="D73" i="12"/>
  <c r="C74" i="12"/>
  <c r="E61" i="7"/>
  <c r="F60" i="7"/>
  <c r="G60" i="7" s="1"/>
  <c r="H59" i="7"/>
  <c r="K59" i="7" s="1"/>
  <c r="B60" i="8"/>
  <c r="C67" i="7"/>
  <c r="D66" i="7"/>
  <c r="B60" i="6"/>
  <c r="B60" i="11"/>
  <c r="C67" i="5"/>
  <c r="D66" i="5"/>
  <c r="H69" i="12" l="1"/>
  <c r="I69" i="12" s="1"/>
  <c r="L69" i="12" s="1"/>
  <c r="F70" i="12"/>
  <c r="G70" i="12" s="1"/>
  <c r="E71" i="12"/>
  <c r="C75" i="12"/>
  <c r="D74" i="12"/>
  <c r="H60" i="7"/>
  <c r="K60" i="7" s="1"/>
  <c r="E62" i="7"/>
  <c r="F61" i="7"/>
  <c r="G61" i="7" s="1"/>
  <c r="B61" i="8"/>
  <c r="C68" i="7"/>
  <c r="D67" i="7"/>
  <c r="B61" i="6"/>
  <c r="C68" i="5"/>
  <c r="D67" i="5"/>
  <c r="B61" i="11"/>
  <c r="H70" i="12" l="1"/>
  <c r="I70" i="12" s="1"/>
  <c r="L70" i="12" s="1"/>
  <c r="F71" i="12"/>
  <c r="G71" i="12" s="1"/>
  <c r="E72" i="12"/>
  <c r="C76" i="12"/>
  <c r="D75" i="12"/>
  <c r="H61" i="7"/>
  <c r="K61" i="7" s="1"/>
  <c r="E63" i="7"/>
  <c r="F62" i="7"/>
  <c r="G62" i="7" s="1"/>
  <c r="B62" i="6"/>
  <c r="C69" i="5"/>
  <c r="D68" i="5"/>
  <c r="B62" i="11"/>
  <c r="B62" i="8"/>
  <c r="C69" i="7"/>
  <c r="D68" i="7"/>
  <c r="H71" i="12" l="1"/>
  <c r="I71" i="12" s="1"/>
  <c r="L71" i="12" s="1"/>
  <c r="F72" i="12"/>
  <c r="G72" i="12" s="1"/>
  <c r="E73" i="12"/>
  <c r="C77" i="12"/>
  <c r="D76" i="12"/>
  <c r="E64" i="7"/>
  <c r="F63" i="7"/>
  <c r="G63" i="7" s="1"/>
  <c r="H62" i="7"/>
  <c r="K62" i="7" s="1"/>
  <c r="B63" i="6"/>
  <c r="C70" i="5"/>
  <c r="D69" i="5"/>
  <c r="B63" i="11"/>
  <c r="B63" i="8"/>
  <c r="C70" i="7"/>
  <c r="D69" i="7"/>
  <c r="H72" i="12" l="1"/>
  <c r="I72" i="12" s="1"/>
  <c r="L72" i="12" s="1"/>
  <c r="F73" i="12"/>
  <c r="G73" i="12" s="1"/>
  <c r="E74" i="12"/>
  <c r="C78" i="12"/>
  <c r="D77" i="12"/>
  <c r="H63" i="7"/>
  <c r="K63" i="7" s="1"/>
  <c r="E65" i="7"/>
  <c r="F64" i="7"/>
  <c r="G64" i="7" s="1"/>
  <c r="B64" i="6"/>
  <c r="C71" i="5"/>
  <c r="D70" i="5"/>
  <c r="B64" i="11"/>
  <c r="B64" i="8"/>
  <c r="C71" i="7"/>
  <c r="D70" i="7"/>
  <c r="H73" i="12" l="1"/>
  <c r="I73" i="12" s="1"/>
  <c r="L73" i="12" s="1"/>
  <c r="F74" i="12"/>
  <c r="G74" i="12" s="1"/>
  <c r="E75" i="12"/>
  <c r="D78" i="12"/>
  <c r="C79" i="12"/>
  <c r="H64" i="7"/>
  <c r="K64" i="7" s="1"/>
  <c r="E66" i="7"/>
  <c r="F65" i="7"/>
  <c r="G65" i="7" s="1"/>
  <c r="B65" i="6"/>
  <c r="C72" i="5"/>
  <c r="D71" i="5"/>
  <c r="B65" i="11"/>
  <c r="B65" i="8"/>
  <c r="C72" i="7"/>
  <c r="D71" i="7"/>
  <c r="H74" i="12" l="1"/>
  <c r="I74" i="12" s="1"/>
  <c r="L74" i="12" s="1"/>
  <c r="F75" i="12"/>
  <c r="G75" i="12" s="1"/>
  <c r="E76" i="12"/>
  <c r="D79" i="12"/>
  <c r="C80" i="12"/>
  <c r="H65" i="7"/>
  <c r="K65" i="7" s="1"/>
  <c r="E67" i="7"/>
  <c r="F66" i="7"/>
  <c r="G66" i="7" s="1"/>
  <c r="B66" i="6"/>
  <c r="B66" i="11"/>
  <c r="C73" i="5"/>
  <c r="D72" i="5"/>
  <c r="B66" i="8"/>
  <c r="C73" i="7"/>
  <c r="D72" i="7"/>
  <c r="H75" i="12" l="1"/>
  <c r="I75" i="12" s="1"/>
  <c r="L75" i="12" s="1"/>
  <c r="F76" i="12"/>
  <c r="G76" i="12" s="1"/>
  <c r="E77" i="12"/>
  <c r="D80" i="12"/>
  <c r="C81" i="12"/>
  <c r="H66" i="7"/>
  <c r="K66" i="7" s="1"/>
  <c r="E68" i="7"/>
  <c r="F67" i="7"/>
  <c r="G67" i="7" s="1"/>
  <c r="B67" i="8"/>
  <c r="D73" i="7"/>
  <c r="C74" i="7"/>
  <c r="B67" i="6"/>
  <c r="B67" i="11"/>
  <c r="D73" i="5"/>
  <c r="C74" i="5"/>
  <c r="H76" i="12" l="1"/>
  <c r="I76" i="12" s="1"/>
  <c r="L76" i="12" s="1"/>
  <c r="F77" i="12"/>
  <c r="G77" i="12" s="1"/>
  <c r="E78" i="12"/>
  <c r="C82" i="12"/>
  <c r="D81" i="12"/>
  <c r="H67" i="7"/>
  <c r="K67" i="7" s="1"/>
  <c r="E69" i="7"/>
  <c r="F68" i="7"/>
  <c r="G68" i="7" s="1"/>
  <c r="B68" i="6"/>
  <c r="B68" i="11"/>
  <c r="C75" i="5"/>
  <c r="D74" i="5"/>
  <c r="B68" i="8"/>
  <c r="D74" i="7"/>
  <c r="C75" i="7"/>
  <c r="H77" i="12" l="1"/>
  <c r="I77" i="12" s="1"/>
  <c r="L77" i="12" s="1"/>
  <c r="F78" i="12"/>
  <c r="G78" i="12" s="1"/>
  <c r="E79" i="12"/>
  <c r="C83" i="12"/>
  <c r="D82" i="12"/>
  <c r="E70" i="7"/>
  <c r="F69" i="7"/>
  <c r="G69" i="7" s="1"/>
  <c r="H68" i="7"/>
  <c r="K68" i="7" s="1"/>
  <c r="B69" i="8"/>
  <c r="C76" i="7"/>
  <c r="D75" i="7"/>
  <c r="B69" i="6"/>
  <c r="C76" i="5"/>
  <c r="D75" i="5"/>
  <c r="B69" i="11"/>
  <c r="H78" i="12" l="1"/>
  <c r="I78" i="12" s="1"/>
  <c r="L78" i="12" s="1"/>
  <c r="F79" i="12"/>
  <c r="G79" i="12" s="1"/>
  <c r="E80" i="12"/>
  <c r="D83" i="12"/>
  <c r="C84" i="12"/>
  <c r="H69" i="7"/>
  <c r="K69" i="7" s="1"/>
  <c r="E71" i="7"/>
  <c r="F70" i="7"/>
  <c r="G70" i="7" s="1"/>
  <c r="B70" i="8"/>
  <c r="C77" i="7"/>
  <c r="D76" i="7"/>
  <c r="B70" i="6"/>
  <c r="C77" i="5"/>
  <c r="D76" i="5"/>
  <c r="B70" i="11"/>
  <c r="H79" i="12" l="1"/>
  <c r="I79" i="12" s="1"/>
  <c r="L79" i="12" s="1"/>
  <c r="F80" i="12"/>
  <c r="G80" i="12" s="1"/>
  <c r="E81" i="12"/>
  <c r="D84" i="12"/>
  <c r="C85" i="12"/>
  <c r="E72" i="7"/>
  <c r="F71" i="7"/>
  <c r="G71" i="7" s="1"/>
  <c r="H70" i="7"/>
  <c r="K70" i="7" s="1"/>
  <c r="B71" i="8"/>
  <c r="C78" i="7"/>
  <c r="D77" i="7"/>
  <c r="B71" i="6"/>
  <c r="C78" i="5"/>
  <c r="D77" i="5"/>
  <c r="B71" i="11"/>
  <c r="H80" i="12" l="1"/>
  <c r="I80" i="12" s="1"/>
  <c r="L80" i="12" s="1"/>
  <c r="F81" i="12"/>
  <c r="G81" i="12" s="1"/>
  <c r="E82" i="12"/>
  <c r="D85" i="12"/>
  <c r="C86" i="12"/>
  <c r="E73" i="7"/>
  <c r="F72" i="7"/>
  <c r="G72" i="7" s="1"/>
  <c r="H71" i="7"/>
  <c r="K71" i="7" s="1"/>
  <c r="B72" i="6"/>
  <c r="C79" i="5"/>
  <c r="D78" i="5"/>
  <c r="B72" i="11"/>
  <c r="B72" i="8"/>
  <c r="D78" i="7"/>
  <c r="C79" i="7"/>
  <c r="H81" i="12" l="1"/>
  <c r="I81" i="12" s="1"/>
  <c r="L81" i="12" s="1"/>
  <c r="F82" i="12"/>
  <c r="G82" i="12" s="1"/>
  <c r="E83" i="12"/>
  <c r="D86" i="12"/>
  <c r="C87" i="12"/>
  <c r="H72" i="7"/>
  <c r="K72" i="7" s="1"/>
  <c r="E74" i="7"/>
  <c r="F73" i="7"/>
  <c r="G73" i="7" s="1"/>
  <c r="B73" i="6"/>
  <c r="C80" i="5"/>
  <c r="D79" i="5"/>
  <c r="B73" i="11"/>
  <c r="B73" i="8"/>
  <c r="C80" i="7"/>
  <c r="D79" i="7"/>
  <c r="H82" i="12" l="1"/>
  <c r="I82" i="12" s="1"/>
  <c r="L82" i="12" s="1"/>
  <c r="F83" i="12"/>
  <c r="G83" i="12" s="1"/>
  <c r="E84" i="12"/>
  <c r="C88" i="12"/>
  <c r="D87" i="12"/>
  <c r="H73" i="7"/>
  <c r="K73" i="7" s="1"/>
  <c r="E75" i="7"/>
  <c r="F74" i="7"/>
  <c r="G74" i="7" s="1"/>
  <c r="B74" i="6"/>
  <c r="B74" i="11"/>
  <c r="C81" i="5"/>
  <c r="D80" i="5"/>
  <c r="B74" i="8"/>
  <c r="C81" i="7"/>
  <c r="D80" i="7"/>
  <c r="H83" i="12" l="1"/>
  <c r="I83" i="12" s="1"/>
  <c r="L83" i="12" s="1"/>
  <c r="F84" i="12"/>
  <c r="G84" i="12" s="1"/>
  <c r="E85" i="12"/>
  <c r="C89" i="12"/>
  <c r="D88" i="12"/>
  <c r="E76" i="7"/>
  <c r="F75" i="7"/>
  <c r="G75" i="7" s="1"/>
  <c r="H74" i="7"/>
  <c r="K74" i="7" s="1"/>
  <c r="B75" i="8"/>
  <c r="D81" i="7"/>
  <c r="C82" i="7"/>
  <c r="B75" i="6"/>
  <c r="B75" i="11"/>
  <c r="C82" i="5"/>
  <c r="D81" i="5"/>
  <c r="H84" i="12" l="1"/>
  <c r="I84" i="12" s="1"/>
  <c r="L84" i="12" s="1"/>
  <c r="F85" i="12"/>
  <c r="G85" i="12" s="1"/>
  <c r="E86" i="12"/>
  <c r="C90" i="12"/>
  <c r="D89" i="12"/>
  <c r="H75" i="7"/>
  <c r="K75" i="7" s="1"/>
  <c r="E77" i="7"/>
  <c r="F76" i="7"/>
  <c r="G76" i="7" s="1"/>
  <c r="B76" i="6"/>
  <c r="B76" i="11"/>
  <c r="C83" i="5"/>
  <c r="D82" i="5"/>
  <c r="B76" i="8"/>
  <c r="C83" i="7"/>
  <c r="D82" i="7"/>
  <c r="H85" i="12" l="1"/>
  <c r="I85" i="12" s="1"/>
  <c r="L85" i="12" s="1"/>
  <c r="F86" i="12"/>
  <c r="G86" i="12" s="1"/>
  <c r="E87" i="12"/>
  <c r="D90" i="12"/>
  <c r="C91" i="12"/>
  <c r="H76" i="7"/>
  <c r="K76" i="7" s="1"/>
  <c r="E78" i="7"/>
  <c r="F77" i="7"/>
  <c r="G77" i="7" s="1"/>
  <c r="B77" i="6"/>
  <c r="C84" i="5"/>
  <c r="D83" i="5"/>
  <c r="B77" i="11"/>
  <c r="B77" i="8"/>
  <c r="C84" i="7"/>
  <c r="D83" i="7"/>
  <c r="H86" i="12" l="1"/>
  <c r="I86" i="12" s="1"/>
  <c r="L86" i="12" s="1"/>
  <c r="F87" i="12"/>
  <c r="G87" i="12" s="1"/>
  <c r="E88" i="12"/>
  <c r="C92" i="12"/>
  <c r="D91" i="12"/>
  <c r="H77" i="7"/>
  <c r="K77" i="7" s="1"/>
  <c r="E79" i="7"/>
  <c r="F78" i="7"/>
  <c r="G78" i="7" s="1"/>
  <c r="B78" i="8"/>
  <c r="D84" i="7"/>
  <c r="C85" i="7"/>
  <c r="B78" i="6"/>
  <c r="C85" i="5"/>
  <c r="D84" i="5"/>
  <c r="B78" i="11"/>
  <c r="H87" i="12" l="1"/>
  <c r="I87" i="12" s="1"/>
  <c r="L87" i="12" s="1"/>
  <c r="F88" i="12"/>
  <c r="G88" i="12" s="1"/>
  <c r="E89" i="12"/>
  <c r="D92" i="12"/>
  <c r="C93" i="12"/>
  <c r="H78" i="7"/>
  <c r="K78" i="7" s="1"/>
  <c r="E80" i="7"/>
  <c r="F79" i="7"/>
  <c r="G79" i="7" s="1"/>
  <c r="B79" i="8"/>
  <c r="C86" i="7"/>
  <c r="D85" i="7"/>
  <c r="B79" i="6"/>
  <c r="C86" i="5"/>
  <c r="B79" i="11"/>
  <c r="D85" i="5"/>
  <c r="H88" i="12" l="1"/>
  <c r="I88" i="12" s="1"/>
  <c r="L88" i="12" s="1"/>
  <c r="F89" i="12"/>
  <c r="G89" i="12" s="1"/>
  <c r="E90" i="12"/>
  <c r="D93" i="12"/>
  <c r="C94" i="12"/>
  <c r="H79" i="7"/>
  <c r="K79" i="7" s="1"/>
  <c r="E81" i="7"/>
  <c r="F80" i="7"/>
  <c r="G80" i="7" s="1"/>
  <c r="B80" i="6"/>
  <c r="B80" i="11"/>
  <c r="D86" i="5"/>
  <c r="C87" i="5"/>
  <c r="B80" i="8"/>
  <c r="C87" i="7"/>
  <c r="D86" i="7"/>
  <c r="H89" i="12" l="1"/>
  <c r="I89" i="12" s="1"/>
  <c r="L89" i="12" s="1"/>
  <c r="F90" i="12"/>
  <c r="G90" i="12" s="1"/>
  <c r="E91" i="12"/>
  <c r="D94" i="12"/>
  <c r="C95" i="12"/>
  <c r="H80" i="7"/>
  <c r="K80" i="7" s="1"/>
  <c r="E82" i="7"/>
  <c r="F81" i="7"/>
  <c r="G81" i="7" s="1"/>
  <c r="B81" i="8"/>
  <c r="C88" i="7"/>
  <c r="D87" i="7"/>
  <c r="B81" i="6"/>
  <c r="C88" i="5"/>
  <c r="D87" i="5"/>
  <c r="B81" i="11"/>
  <c r="H90" i="12" l="1"/>
  <c r="I90" i="12" s="1"/>
  <c r="L90" i="12" s="1"/>
  <c r="F91" i="12"/>
  <c r="G91" i="12" s="1"/>
  <c r="E92" i="12"/>
  <c r="D95" i="12"/>
  <c r="C96" i="12"/>
  <c r="H81" i="7"/>
  <c r="K81" i="7" s="1"/>
  <c r="E83" i="7"/>
  <c r="F82" i="7"/>
  <c r="G82" i="7" s="1"/>
  <c r="B82" i="6"/>
  <c r="C89" i="5"/>
  <c r="D88" i="5"/>
  <c r="B82" i="11"/>
  <c r="B82" i="8"/>
  <c r="C89" i="7"/>
  <c r="D88" i="7"/>
  <c r="H91" i="12" l="1"/>
  <c r="I91" i="12" s="1"/>
  <c r="L91" i="12" s="1"/>
  <c r="F92" i="12"/>
  <c r="G92" i="12" s="1"/>
  <c r="E93" i="12"/>
  <c r="D96" i="12"/>
  <c r="C97" i="12"/>
  <c r="H82" i="7"/>
  <c r="K82" i="7" s="1"/>
  <c r="E84" i="7"/>
  <c r="F83" i="7"/>
  <c r="G83" i="7" s="1"/>
  <c r="B83" i="8"/>
  <c r="C90" i="7"/>
  <c r="D89" i="7"/>
  <c r="B83" i="6"/>
  <c r="D89" i="5"/>
  <c r="C90" i="5"/>
  <c r="B83" i="11"/>
  <c r="H92" i="12" l="1"/>
  <c r="I92" i="12" s="1"/>
  <c r="L92" i="12" s="1"/>
  <c r="F93" i="12"/>
  <c r="G93" i="12" s="1"/>
  <c r="E94" i="12"/>
  <c r="D97" i="12"/>
  <c r="C98" i="12"/>
  <c r="H83" i="7"/>
  <c r="K83" i="7" s="1"/>
  <c r="E85" i="7"/>
  <c r="F84" i="7"/>
  <c r="G84" i="7" s="1"/>
  <c r="B84" i="6"/>
  <c r="B84" i="11"/>
  <c r="D90" i="5"/>
  <c r="C91" i="5"/>
  <c r="B84" i="8"/>
  <c r="C91" i="7"/>
  <c r="D90" i="7"/>
  <c r="H93" i="12" l="1"/>
  <c r="I93" i="12" s="1"/>
  <c r="L93" i="12" s="1"/>
  <c r="F94" i="12"/>
  <c r="G94" i="12" s="1"/>
  <c r="E95" i="12"/>
  <c r="C99" i="12"/>
  <c r="D98" i="12"/>
  <c r="H84" i="7"/>
  <c r="K84" i="7" s="1"/>
  <c r="E86" i="7"/>
  <c r="F85" i="7"/>
  <c r="G85" i="7" s="1"/>
  <c r="B85" i="6"/>
  <c r="C92" i="5"/>
  <c r="D91" i="5"/>
  <c r="B85" i="11"/>
  <c r="B85" i="8"/>
  <c r="C92" i="7"/>
  <c r="D91" i="7"/>
  <c r="H94" i="12" l="1"/>
  <c r="I94" i="12" s="1"/>
  <c r="L94" i="12" s="1"/>
  <c r="F95" i="12"/>
  <c r="G95" i="12" s="1"/>
  <c r="E96" i="12"/>
  <c r="C100" i="12"/>
  <c r="D99" i="12"/>
  <c r="H85" i="7"/>
  <c r="K85" i="7" s="1"/>
  <c r="E87" i="7"/>
  <c r="F86" i="7"/>
  <c r="G86" i="7" s="1"/>
  <c r="B86" i="8"/>
  <c r="C93" i="7"/>
  <c r="D92" i="7"/>
  <c r="B86" i="6"/>
  <c r="C93" i="5"/>
  <c r="D92" i="5"/>
  <c r="B86" i="11"/>
  <c r="H95" i="12" l="1"/>
  <c r="I95" i="12" s="1"/>
  <c r="L95" i="12" s="1"/>
  <c r="F96" i="12"/>
  <c r="G96" i="12" s="1"/>
  <c r="E97" i="12"/>
  <c r="D100" i="12"/>
  <c r="C101" i="12"/>
  <c r="H86" i="7"/>
  <c r="K86" i="7" s="1"/>
  <c r="E88" i="7"/>
  <c r="F87" i="7"/>
  <c r="G87" i="7" s="1"/>
  <c r="B87" i="6"/>
  <c r="D93" i="5"/>
  <c r="B87" i="11"/>
  <c r="C94" i="5"/>
  <c r="B87" i="8"/>
  <c r="C94" i="7"/>
  <c r="D93" i="7"/>
  <c r="H96" i="12" l="1"/>
  <c r="I96" i="12" s="1"/>
  <c r="L96" i="12" s="1"/>
  <c r="F97" i="12"/>
  <c r="G97" i="12" s="1"/>
  <c r="E98" i="12"/>
  <c r="D101" i="12"/>
  <c r="C102" i="12"/>
  <c r="H87" i="7"/>
  <c r="K87" i="7" s="1"/>
  <c r="E89" i="7"/>
  <c r="F88" i="7"/>
  <c r="G88" i="7" s="1"/>
  <c r="B88" i="6"/>
  <c r="B88" i="11"/>
  <c r="C95" i="5"/>
  <c r="D94" i="5"/>
  <c r="B88" i="8"/>
  <c r="D94" i="7"/>
  <c r="C95" i="7"/>
  <c r="H97" i="12" l="1"/>
  <c r="I97" i="12" s="1"/>
  <c r="L97" i="12" s="1"/>
  <c r="F98" i="12"/>
  <c r="G98" i="12" s="1"/>
  <c r="E99" i="12"/>
  <c r="D102" i="12"/>
  <c r="C103" i="12"/>
  <c r="H88" i="7"/>
  <c r="K88" i="7" s="1"/>
  <c r="E90" i="7"/>
  <c r="F89" i="7"/>
  <c r="G89" i="7" s="1"/>
  <c r="B89" i="8"/>
  <c r="C96" i="7"/>
  <c r="D95" i="7"/>
  <c r="B89" i="6"/>
  <c r="C96" i="5"/>
  <c r="D95" i="5"/>
  <c r="B89" i="11"/>
  <c r="H98" i="12" l="1"/>
  <c r="I98" i="12" s="1"/>
  <c r="L98" i="12" s="1"/>
  <c r="F99" i="12"/>
  <c r="G99" i="12" s="1"/>
  <c r="E100" i="12"/>
  <c r="D103" i="12"/>
  <c r="C104" i="12"/>
  <c r="H89" i="7"/>
  <c r="K89" i="7" s="1"/>
  <c r="E91" i="7"/>
  <c r="F90" i="7"/>
  <c r="G90" i="7" s="1"/>
  <c r="B90" i="6"/>
  <c r="C97" i="5"/>
  <c r="D96" i="5"/>
  <c r="B90" i="11"/>
  <c r="B90" i="8"/>
  <c r="C97" i="7"/>
  <c r="D96" i="7"/>
  <c r="H99" i="12" l="1"/>
  <c r="I99" i="12" s="1"/>
  <c r="L99" i="12" s="1"/>
  <c r="F100" i="12"/>
  <c r="G100" i="12" s="1"/>
  <c r="E101" i="12"/>
  <c r="D104" i="12"/>
  <c r="C105" i="12"/>
  <c r="H90" i="7"/>
  <c r="K90" i="7" s="1"/>
  <c r="E92" i="7"/>
  <c r="F91" i="7"/>
  <c r="G91" i="7" s="1"/>
  <c r="B91" i="8"/>
  <c r="C98" i="7"/>
  <c r="D97" i="7"/>
  <c r="B91" i="6"/>
  <c r="D97" i="5"/>
  <c r="C98" i="5"/>
  <c r="B91" i="11"/>
  <c r="H100" i="12" l="1"/>
  <c r="I100" i="12" s="1"/>
  <c r="L100" i="12" s="1"/>
  <c r="F101" i="12"/>
  <c r="G101" i="12" s="1"/>
  <c r="E102" i="12"/>
  <c r="C106" i="12"/>
  <c r="D105" i="12"/>
  <c r="E93" i="7"/>
  <c r="F92" i="7"/>
  <c r="G92" i="7" s="1"/>
  <c r="H91" i="7"/>
  <c r="K91" i="7" s="1"/>
  <c r="B92" i="6"/>
  <c r="B92" i="11"/>
  <c r="C99" i="5"/>
  <c r="D98" i="5"/>
  <c r="B92" i="8"/>
  <c r="D98" i="7"/>
  <c r="C99" i="7"/>
  <c r="H101" i="12" l="1"/>
  <c r="I101" i="12" s="1"/>
  <c r="L101" i="12" s="1"/>
  <c r="F102" i="12"/>
  <c r="G102" i="12" s="1"/>
  <c r="E103" i="12"/>
  <c r="D106" i="12"/>
  <c r="C107" i="12"/>
  <c r="H92" i="7"/>
  <c r="K92" i="7" s="1"/>
  <c r="E94" i="7"/>
  <c r="F93" i="7"/>
  <c r="G93" i="7" s="1"/>
  <c r="B93" i="6"/>
  <c r="C100" i="5"/>
  <c r="D99" i="5"/>
  <c r="B93" i="11"/>
  <c r="B93" i="8"/>
  <c r="C100" i="7"/>
  <c r="D99" i="7"/>
  <c r="H102" i="12" l="1"/>
  <c r="I102" i="12" s="1"/>
  <c r="L102" i="12" s="1"/>
  <c r="F103" i="12"/>
  <c r="G103" i="12" s="1"/>
  <c r="E104" i="12"/>
  <c r="D107" i="12"/>
  <c r="C108" i="12"/>
  <c r="H93" i="7"/>
  <c r="K93" i="7" s="1"/>
  <c r="E95" i="7"/>
  <c r="F94" i="7"/>
  <c r="G94" i="7" s="1"/>
  <c r="B94" i="6"/>
  <c r="C101" i="5"/>
  <c r="D100" i="5"/>
  <c r="B94" i="11"/>
  <c r="B94" i="8"/>
  <c r="D100" i="7"/>
  <c r="C101" i="7"/>
  <c r="H103" i="12" l="1"/>
  <c r="I103" i="12" s="1"/>
  <c r="L103" i="12" s="1"/>
  <c r="F104" i="12"/>
  <c r="G104" i="12" s="1"/>
  <c r="E105" i="12"/>
  <c r="D108" i="12"/>
  <c r="C109" i="12"/>
  <c r="E96" i="7"/>
  <c r="F95" i="7"/>
  <c r="G95" i="7" s="1"/>
  <c r="H94" i="7"/>
  <c r="K94" i="7" s="1"/>
  <c r="B95" i="8"/>
  <c r="C102" i="7"/>
  <c r="D101" i="7"/>
  <c r="B95" i="6"/>
  <c r="C102" i="5"/>
  <c r="B95" i="11"/>
  <c r="D101" i="5"/>
  <c r="H104" i="12" l="1"/>
  <c r="I104" i="12" s="1"/>
  <c r="L104" i="12" s="1"/>
  <c r="F105" i="12"/>
  <c r="G105" i="12" s="1"/>
  <c r="E106" i="12"/>
  <c r="D109" i="12"/>
  <c r="C110" i="12"/>
  <c r="H95" i="7"/>
  <c r="K95" i="7" s="1"/>
  <c r="E97" i="7"/>
  <c r="F96" i="7"/>
  <c r="G96" i="7" s="1"/>
  <c r="B96" i="8"/>
  <c r="D102" i="7"/>
  <c r="C103" i="7"/>
  <c r="B96" i="6"/>
  <c r="C103" i="5"/>
  <c r="B96" i="11"/>
  <c r="D102" i="5"/>
  <c r="H105" i="12" l="1"/>
  <c r="I105" i="12" s="1"/>
  <c r="L105" i="12" s="1"/>
  <c r="F106" i="12"/>
  <c r="G106" i="12" s="1"/>
  <c r="E107" i="12"/>
  <c r="C111" i="12"/>
  <c r="D110" i="12"/>
  <c r="H96" i="7"/>
  <c r="K96" i="7" s="1"/>
  <c r="E98" i="7"/>
  <c r="F97" i="7"/>
  <c r="G97" i="7" s="1"/>
  <c r="B97" i="8"/>
  <c r="C104" i="7"/>
  <c r="D103" i="7"/>
  <c r="B97" i="6"/>
  <c r="C104" i="5"/>
  <c r="D103" i="5"/>
  <c r="B97" i="11"/>
  <c r="H106" i="12" l="1"/>
  <c r="I106" i="12" s="1"/>
  <c r="L106" i="12" s="1"/>
  <c r="F107" i="12"/>
  <c r="G107" i="12" s="1"/>
  <c r="E108" i="12"/>
  <c r="D111" i="12"/>
  <c r="C112" i="12"/>
  <c r="H97" i="7"/>
  <c r="K97" i="7" s="1"/>
  <c r="E99" i="7"/>
  <c r="F98" i="7"/>
  <c r="G98" i="7" s="1"/>
  <c r="B98" i="6"/>
  <c r="C105" i="5"/>
  <c r="D104" i="5"/>
  <c r="B98" i="11"/>
  <c r="B98" i="8"/>
  <c r="C105" i="7"/>
  <c r="D104" i="7"/>
  <c r="H107" i="12" l="1"/>
  <c r="I107" i="12" s="1"/>
  <c r="L107" i="12" s="1"/>
  <c r="F108" i="12"/>
  <c r="G108" i="12" s="1"/>
  <c r="E109" i="12"/>
  <c r="D112" i="12"/>
  <c r="C113" i="12"/>
  <c r="H98" i="7"/>
  <c r="K98" i="7" s="1"/>
  <c r="E100" i="7"/>
  <c r="F99" i="7"/>
  <c r="G99" i="7" s="1"/>
  <c r="B99" i="8"/>
  <c r="C106" i="7"/>
  <c r="D105" i="7"/>
  <c r="B99" i="6"/>
  <c r="C106" i="5"/>
  <c r="B99" i="11"/>
  <c r="D105" i="5"/>
  <c r="H108" i="12" l="1"/>
  <c r="I108" i="12" s="1"/>
  <c r="L108" i="12" s="1"/>
  <c r="F109" i="12"/>
  <c r="G109" i="12" s="1"/>
  <c r="E110" i="12"/>
  <c r="D113" i="12"/>
  <c r="C114" i="12"/>
  <c r="H99" i="7"/>
  <c r="K99" i="7" s="1"/>
  <c r="E101" i="7"/>
  <c r="F100" i="7"/>
  <c r="G100" i="7" s="1"/>
  <c r="B100" i="6"/>
  <c r="B100" i="11"/>
  <c r="C107" i="5"/>
  <c r="D106" i="5"/>
  <c r="B100" i="8"/>
  <c r="D106" i="7"/>
  <c r="C107" i="7"/>
  <c r="H109" i="12" l="1"/>
  <c r="I109" i="12" s="1"/>
  <c r="L109" i="12" s="1"/>
  <c r="F110" i="12"/>
  <c r="G110" i="12" s="1"/>
  <c r="E111" i="12"/>
  <c r="D114" i="12"/>
  <c r="C115" i="12"/>
  <c r="H100" i="7"/>
  <c r="K100" i="7" s="1"/>
  <c r="E102" i="7"/>
  <c r="F101" i="7"/>
  <c r="G101" i="7" s="1"/>
  <c r="B101" i="8"/>
  <c r="C108" i="7"/>
  <c r="D107" i="7"/>
  <c r="B101" i="6"/>
  <c r="C108" i="5"/>
  <c r="D107" i="5"/>
  <c r="B101" i="11"/>
  <c r="H110" i="12" l="1"/>
  <c r="I110" i="12" s="1"/>
  <c r="L110" i="12" s="1"/>
  <c r="F111" i="12"/>
  <c r="G111" i="12" s="1"/>
  <c r="E112" i="12"/>
  <c r="D115" i="12"/>
  <c r="C116" i="12"/>
  <c r="H101" i="7"/>
  <c r="K101" i="7" s="1"/>
  <c r="E103" i="7"/>
  <c r="F102" i="7"/>
  <c r="G102" i="7" s="1"/>
  <c r="B102" i="8"/>
  <c r="C109" i="7"/>
  <c r="D108" i="7"/>
  <c r="B102" i="6"/>
  <c r="C109" i="5"/>
  <c r="D108" i="5"/>
  <c r="B102" i="11"/>
  <c r="H111" i="12" l="1"/>
  <c r="I111" i="12" s="1"/>
  <c r="L111" i="12" s="1"/>
  <c r="F112" i="12"/>
  <c r="G112" i="12" s="1"/>
  <c r="E113" i="12"/>
  <c r="C117" i="12"/>
  <c r="D116" i="12"/>
  <c r="H102" i="7"/>
  <c r="K102" i="7" s="1"/>
  <c r="E104" i="7"/>
  <c r="F103" i="7"/>
  <c r="G103" i="7" s="1"/>
  <c r="B103" i="8"/>
  <c r="C110" i="7"/>
  <c r="D109" i="7"/>
  <c r="B103" i="6"/>
  <c r="D109" i="5"/>
  <c r="C110" i="5"/>
  <c r="B103" i="11"/>
  <c r="H112" i="12" l="1"/>
  <c r="I112" i="12" s="1"/>
  <c r="L112" i="12" s="1"/>
  <c r="F113" i="12"/>
  <c r="G113" i="12" s="1"/>
  <c r="E114" i="12"/>
  <c r="D117" i="12"/>
  <c r="C118" i="12"/>
  <c r="H103" i="7"/>
  <c r="K103" i="7" s="1"/>
  <c r="E105" i="7"/>
  <c r="F104" i="7"/>
  <c r="G104" i="7" s="1"/>
  <c r="B104" i="6"/>
  <c r="B104" i="11"/>
  <c r="C111" i="5"/>
  <c r="D110" i="5"/>
  <c r="B104" i="8"/>
  <c r="C111" i="7"/>
  <c r="D110" i="7"/>
  <c r="H113" i="12" l="1"/>
  <c r="I113" i="12" s="1"/>
  <c r="L113" i="12" s="1"/>
  <c r="F114" i="12"/>
  <c r="G114" i="12" s="1"/>
  <c r="E115" i="12"/>
  <c r="C119" i="12"/>
  <c r="D118" i="12"/>
  <c r="H104" i="7"/>
  <c r="K104" i="7" s="1"/>
  <c r="E106" i="7"/>
  <c r="F105" i="7"/>
  <c r="G105" i="7" s="1"/>
  <c r="B105" i="6"/>
  <c r="C112" i="5"/>
  <c r="D111" i="5"/>
  <c r="B105" i="11"/>
  <c r="B105" i="8"/>
  <c r="C112" i="7"/>
  <c r="D111" i="7"/>
  <c r="H114" i="12" l="1"/>
  <c r="I114" i="12" s="1"/>
  <c r="L114" i="12" s="1"/>
  <c r="F115" i="12"/>
  <c r="G115" i="12" s="1"/>
  <c r="E116" i="12"/>
  <c r="C120" i="12"/>
  <c r="D119" i="12"/>
  <c r="H105" i="7"/>
  <c r="K105" i="7" s="1"/>
  <c r="E107" i="7"/>
  <c r="F106" i="7"/>
  <c r="G106" i="7" s="1"/>
  <c r="B106" i="8"/>
  <c r="C113" i="7"/>
  <c r="D112" i="7"/>
  <c r="B106" i="6"/>
  <c r="C113" i="5"/>
  <c r="D112" i="5"/>
  <c r="B106" i="11"/>
  <c r="H115" i="12" l="1"/>
  <c r="I115" i="12" s="1"/>
  <c r="L115" i="12" s="1"/>
  <c r="F116" i="12"/>
  <c r="G116" i="12" s="1"/>
  <c r="E117" i="12"/>
  <c r="C121" i="12"/>
  <c r="D120" i="12"/>
  <c r="H106" i="7"/>
  <c r="K106" i="7" s="1"/>
  <c r="E108" i="7"/>
  <c r="F107" i="7"/>
  <c r="G107" i="7" s="1"/>
  <c r="B107" i="6"/>
  <c r="D113" i="5"/>
  <c r="C114" i="5"/>
  <c r="B107" i="11"/>
  <c r="B107" i="8"/>
  <c r="C114" i="7"/>
  <c r="D113" i="7"/>
  <c r="H116" i="12" l="1"/>
  <c r="I116" i="12" s="1"/>
  <c r="L116" i="12" s="1"/>
  <c r="F117" i="12"/>
  <c r="G117" i="12" s="1"/>
  <c r="E118" i="12"/>
  <c r="C122" i="12"/>
  <c r="D121" i="12"/>
  <c r="H107" i="7"/>
  <c r="K107" i="7" s="1"/>
  <c r="E109" i="7"/>
  <c r="F108" i="7"/>
  <c r="G108" i="7" s="1"/>
  <c r="B108" i="6"/>
  <c r="B108" i="11"/>
  <c r="C115" i="5"/>
  <c r="D114" i="5"/>
  <c r="B108" i="8"/>
  <c r="D114" i="7"/>
  <c r="C115" i="7"/>
  <c r="H117" i="12" l="1"/>
  <c r="I117" i="12" s="1"/>
  <c r="L117" i="12" s="1"/>
  <c r="F118" i="12"/>
  <c r="G118" i="12" s="1"/>
  <c r="E119" i="12"/>
  <c r="D122" i="12"/>
  <c r="C123" i="12"/>
  <c r="H108" i="7"/>
  <c r="K108" i="7" s="1"/>
  <c r="E110" i="7"/>
  <c r="F109" i="7"/>
  <c r="G109" i="7" s="1"/>
  <c r="B109" i="6"/>
  <c r="C116" i="5"/>
  <c r="D115" i="5"/>
  <c r="B109" i="11"/>
  <c r="B109" i="8"/>
  <c r="C116" i="7"/>
  <c r="D115" i="7"/>
  <c r="H118" i="12" l="1"/>
  <c r="I118" i="12" s="1"/>
  <c r="L118" i="12" s="1"/>
  <c r="F119" i="12"/>
  <c r="G119" i="12" s="1"/>
  <c r="E120" i="12"/>
  <c r="C124" i="12"/>
  <c r="D123" i="12"/>
  <c r="H109" i="7"/>
  <c r="K109" i="7" s="1"/>
  <c r="E111" i="7"/>
  <c r="F110" i="7"/>
  <c r="G110" i="7" s="1"/>
  <c r="B110" i="8"/>
  <c r="C117" i="7"/>
  <c r="D116" i="7"/>
  <c r="B110" i="6"/>
  <c r="C117" i="5"/>
  <c r="D116" i="5"/>
  <c r="B110" i="11"/>
  <c r="H119" i="12" l="1"/>
  <c r="I119" i="12" s="1"/>
  <c r="L119" i="12" s="1"/>
  <c r="F120" i="12"/>
  <c r="G120" i="12" s="1"/>
  <c r="E121" i="12"/>
  <c r="C125" i="12"/>
  <c r="D124" i="12"/>
  <c r="H110" i="7"/>
  <c r="K110" i="7" s="1"/>
  <c r="E112" i="7"/>
  <c r="F111" i="7"/>
  <c r="G111" i="7" s="1"/>
  <c r="B111" i="6"/>
  <c r="D117" i="5"/>
  <c r="C118" i="5"/>
  <c r="B111" i="11"/>
  <c r="B111" i="8"/>
  <c r="C118" i="7"/>
  <c r="D117" i="7"/>
  <c r="H120" i="12" l="1"/>
  <c r="I120" i="12" s="1"/>
  <c r="L120" i="12" s="1"/>
  <c r="F121" i="12"/>
  <c r="G121" i="12" s="1"/>
  <c r="E122" i="12"/>
  <c r="D125" i="12"/>
  <c r="C126" i="12"/>
  <c r="H111" i="7"/>
  <c r="K111" i="7" s="1"/>
  <c r="E113" i="7"/>
  <c r="F112" i="7"/>
  <c r="G112" i="7" s="1"/>
  <c r="B112" i="6"/>
  <c r="B112" i="11"/>
  <c r="C119" i="5"/>
  <c r="D118" i="5"/>
  <c r="B112" i="8"/>
  <c r="C119" i="7"/>
  <c r="D118" i="7"/>
  <c r="H121" i="12" l="1"/>
  <c r="I121" i="12" s="1"/>
  <c r="L121" i="12" s="1"/>
  <c r="F122" i="12"/>
  <c r="G122" i="12" s="1"/>
  <c r="E123" i="12"/>
  <c r="D126" i="12"/>
  <c r="C127" i="12"/>
  <c r="H112" i="7"/>
  <c r="K112" i="7" s="1"/>
  <c r="E114" i="7"/>
  <c r="F113" i="7"/>
  <c r="G113" i="7" s="1"/>
  <c r="B113" i="8"/>
  <c r="C120" i="7"/>
  <c r="D119" i="7"/>
  <c r="B113" i="6"/>
  <c r="C120" i="5"/>
  <c r="D119" i="5"/>
  <c r="B113" i="11"/>
  <c r="H122" i="12" l="1"/>
  <c r="I122" i="12" s="1"/>
  <c r="L122" i="12" s="1"/>
  <c r="F123" i="12"/>
  <c r="G123" i="12" s="1"/>
  <c r="E124" i="12"/>
  <c r="D127" i="12"/>
  <c r="C128" i="12"/>
  <c r="H113" i="7"/>
  <c r="K113" i="7" s="1"/>
  <c r="E115" i="7"/>
  <c r="F114" i="7"/>
  <c r="G114" i="7" s="1"/>
  <c r="B114" i="6"/>
  <c r="C121" i="5"/>
  <c r="D120" i="5"/>
  <c r="B114" i="11"/>
  <c r="B114" i="8"/>
  <c r="C121" i="7"/>
  <c r="D120" i="7"/>
  <c r="H123" i="12" l="1"/>
  <c r="I123" i="12" s="1"/>
  <c r="L123" i="12" s="1"/>
  <c r="F124" i="12"/>
  <c r="G124" i="12" s="1"/>
  <c r="E125" i="12"/>
  <c r="D128" i="12"/>
  <c r="C129" i="12"/>
  <c r="H114" i="7"/>
  <c r="K114" i="7" s="1"/>
  <c r="E116" i="7"/>
  <c r="F115" i="7"/>
  <c r="G115" i="7" s="1"/>
  <c r="B115" i="6"/>
  <c r="C122" i="5"/>
  <c r="D121" i="5"/>
  <c r="B115" i="11"/>
  <c r="B115" i="8"/>
  <c r="C122" i="7"/>
  <c r="D121" i="7"/>
  <c r="H124" i="12" l="1"/>
  <c r="I124" i="12" s="1"/>
  <c r="L124" i="12" s="1"/>
  <c r="F125" i="12"/>
  <c r="G125" i="12" s="1"/>
  <c r="E126" i="12"/>
  <c r="C130" i="12"/>
  <c r="D129" i="12"/>
  <c r="H115" i="7"/>
  <c r="K115" i="7" s="1"/>
  <c r="E117" i="7"/>
  <c r="F116" i="7"/>
  <c r="G116" i="7" s="1"/>
  <c r="B116" i="6"/>
  <c r="D122" i="5"/>
  <c r="C123" i="5"/>
  <c r="B116" i="11"/>
  <c r="B116" i="8"/>
  <c r="C123" i="7"/>
  <c r="D122" i="7"/>
  <c r="H125" i="12" l="1"/>
  <c r="I125" i="12" s="1"/>
  <c r="L125" i="12" s="1"/>
  <c r="F126" i="12"/>
  <c r="G126" i="12" s="1"/>
  <c r="E127" i="12"/>
  <c r="C131" i="12"/>
  <c r="D130" i="12"/>
  <c r="H116" i="7"/>
  <c r="K116" i="7" s="1"/>
  <c r="E118" i="7"/>
  <c r="F117" i="7"/>
  <c r="G117" i="7" s="1"/>
  <c r="B117" i="6"/>
  <c r="C124" i="5"/>
  <c r="D123" i="5"/>
  <c r="B117" i="11"/>
  <c r="B117" i="8"/>
  <c r="C124" i="7"/>
  <c r="D123" i="7"/>
  <c r="H126" i="12" l="1"/>
  <c r="I126" i="12" s="1"/>
  <c r="L126" i="12" s="1"/>
  <c r="F127" i="12"/>
  <c r="G127" i="12" s="1"/>
  <c r="E128" i="12"/>
  <c r="D131" i="12"/>
  <c r="C132" i="12"/>
  <c r="H117" i="7"/>
  <c r="K117" i="7" s="1"/>
  <c r="E119" i="7"/>
  <c r="F118" i="7"/>
  <c r="G118" i="7" s="1"/>
  <c r="B118" i="6"/>
  <c r="D124" i="5"/>
  <c r="C125" i="5"/>
  <c r="B118" i="11"/>
  <c r="B118" i="8"/>
  <c r="C125" i="7"/>
  <c r="D124" i="7"/>
  <c r="H127" i="12" l="1"/>
  <c r="I127" i="12" s="1"/>
  <c r="L127" i="12" s="1"/>
  <c r="F128" i="12"/>
  <c r="G128" i="12" s="1"/>
  <c r="E129" i="12"/>
  <c r="C133" i="12"/>
  <c r="D132" i="12"/>
  <c r="H118" i="7"/>
  <c r="K118" i="7" s="1"/>
  <c r="E120" i="7"/>
  <c r="F119" i="7"/>
  <c r="G119" i="7" s="1"/>
  <c r="B119" i="6"/>
  <c r="D125" i="5"/>
  <c r="C126" i="5"/>
  <c r="B119" i="11"/>
  <c r="B119" i="8"/>
  <c r="C126" i="7"/>
  <c r="D125" i="7"/>
  <c r="H128" i="12" l="1"/>
  <c r="I128" i="12" s="1"/>
  <c r="L128" i="12" s="1"/>
  <c r="F129" i="12"/>
  <c r="G129" i="12" s="1"/>
  <c r="E130" i="12"/>
  <c r="C134" i="12"/>
  <c r="D133" i="12"/>
  <c r="H119" i="7"/>
  <c r="K119" i="7" s="1"/>
  <c r="E121" i="7"/>
  <c r="F120" i="7"/>
  <c r="G120" i="7" s="1"/>
  <c r="B120" i="6"/>
  <c r="C127" i="5"/>
  <c r="D126" i="5"/>
  <c r="B120" i="11"/>
  <c r="B120" i="8"/>
  <c r="C127" i="7"/>
  <c r="D126" i="7"/>
  <c r="H129" i="12" l="1"/>
  <c r="I129" i="12" s="1"/>
  <c r="L129" i="12" s="1"/>
  <c r="F130" i="12"/>
  <c r="G130" i="12" s="1"/>
  <c r="E131" i="12"/>
  <c r="D134" i="12"/>
  <c r="C135" i="12"/>
  <c r="H120" i="7"/>
  <c r="K120" i="7" s="1"/>
  <c r="E122" i="7"/>
  <c r="F121" i="7"/>
  <c r="G121" i="7" s="1"/>
  <c r="B121" i="8"/>
  <c r="C128" i="7"/>
  <c r="D127" i="7"/>
  <c r="B121" i="6"/>
  <c r="C128" i="5"/>
  <c r="D127" i="5"/>
  <c r="B121" i="11"/>
  <c r="H130" i="12" l="1"/>
  <c r="I130" i="12" s="1"/>
  <c r="L130" i="12" s="1"/>
  <c r="F131" i="12"/>
  <c r="G131" i="12" s="1"/>
  <c r="E132" i="12"/>
  <c r="D135" i="12"/>
  <c r="C136" i="12"/>
  <c r="H121" i="7"/>
  <c r="K121" i="7" s="1"/>
  <c r="E123" i="7"/>
  <c r="F122" i="7"/>
  <c r="G122" i="7" s="1"/>
  <c r="B122" i="8"/>
  <c r="C129" i="7"/>
  <c r="D128" i="7"/>
  <c r="B122" i="6"/>
  <c r="D128" i="5"/>
  <c r="C129" i="5"/>
  <c r="B122" i="11"/>
  <c r="H131" i="12" l="1"/>
  <c r="I131" i="12" s="1"/>
  <c r="L131" i="12" s="1"/>
  <c r="F132" i="12"/>
  <c r="G132" i="12" s="1"/>
  <c r="E133" i="12"/>
  <c r="D136" i="12"/>
  <c r="C137" i="12"/>
  <c r="H122" i="7"/>
  <c r="K122" i="7" s="1"/>
  <c r="E124" i="7"/>
  <c r="F123" i="7"/>
  <c r="G123" i="7" s="1"/>
  <c r="B123" i="6"/>
  <c r="C130" i="5"/>
  <c r="D129" i="5"/>
  <c r="B123" i="11"/>
  <c r="B123" i="8"/>
  <c r="C130" i="7"/>
  <c r="D129" i="7"/>
  <c r="H132" i="12" l="1"/>
  <c r="I132" i="12" s="1"/>
  <c r="L132" i="12" s="1"/>
  <c r="F133" i="12"/>
  <c r="G133" i="12" s="1"/>
  <c r="E134" i="12"/>
  <c r="C138" i="12"/>
  <c r="D137" i="12"/>
  <c r="H123" i="7"/>
  <c r="K123" i="7" s="1"/>
  <c r="E125" i="7"/>
  <c r="F124" i="7"/>
  <c r="G124" i="7" s="1"/>
  <c r="B124" i="8"/>
  <c r="C131" i="7"/>
  <c r="D130" i="7"/>
  <c r="B124" i="6"/>
  <c r="D130" i="5"/>
  <c r="B124" i="11"/>
  <c r="C131" i="5"/>
  <c r="H133" i="12" l="1"/>
  <c r="I133" i="12" s="1"/>
  <c r="L133" i="12" s="1"/>
  <c r="F134" i="12"/>
  <c r="G134" i="12" s="1"/>
  <c r="E135" i="12"/>
  <c r="D138" i="12"/>
  <c r="C139" i="12"/>
  <c r="H124" i="7"/>
  <c r="K124" i="7" s="1"/>
  <c r="E126" i="7"/>
  <c r="F125" i="7"/>
  <c r="G125" i="7" s="1"/>
  <c r="B125" i="8"/>
  <c r="C132" i="7"/>
  <c r="D131" i="7"/>
  <c r="B125" i="6"/>
  <c r="C132" i="5"/>
  <c r="B125" i="11"/>
  <c r="D131" i="5"/>
  <c r="H134" i="12" l="1"/>
  <c r="I134" i="12" s="1"/>
  <c r="L134" i="12" s="1"/>
  <c r="F135" i="12"/>
  <c r="G135" i="12" s="1"/>
  <c r="E136" i="12"/>
  <c r="D139" i="12"/>
  <c r="C140" i="12"/>
  <c r="H125" i="7"/>
  <c r="K125" i="7" s="1"/>
  <c r="E127" i="7"/>
  <c r="F126" i="7"/>
  <c r="G126" i="7" s="1"/>
  <c r="B126" i="6"/>
  <c r="D132" i="5"/>
  <c r="B126" i="11"/>
  <c r="C133" i="5"/>
  <c r="B126" i="8"/>
  <c r="C133" i="7"/>
  <c r="D132" i="7"/>
  <c r="H135" i="12" l="1"/>
  <c r="I135" i="12" s="1"/>
  <c r="L135" i="12" s="1"/>
  <c r="F136" i="12"/>
  <c r="G136" i="12" s="1"/>
  <c r="E137" i="12"/>
  <c r="C141" i="12"/>
  <c r="D140" i="12"/>
  <c r="H126" i="7"/>
  <c r="K126" i="7" s="1"/>
  <c r="E128" i="7"/>
  <c r="F127" i="7"/>
  <c r="G127" i="7" s="1"/>
  <c r="B127" i="8"/>
  <c r="C134" i="7"/>
  <c r="D133" i="7"/>
  <c r="B127" i="6"/>
  <c r="C134" i="5"/>
  <c r="D133" i="5"/>
  <c r="B127" i="11"/>
  <c r="H136" i="12" l="1"/>
  <c r="I136" i="12" s="1"/>
  <c r="L136" i="12" s="1"/>
  <c r="F137" i="12"/>
  <c r="G137" i="12" s="1"/>
  <c r="E138" i="12"/>
  <c r="C142" i="12"/>
  <c r="D141" i="12"/>
  <c r="H127" i="7"/>
  <c r="K127" i="7" s="1"/>
  <c r="E129" i="7"/>
  <c r="F128" i="7"/>
  <c r="G128" i="7" s="1"/>
  <c r="B128" i="6"/>
  <c r="C135" i="5"/>
  <c r="D134" i="5"/>
  <c r="B128" i="11"/>
  <c r="B128" i="8"/>
  <c r="C135" i="7"/>
  <c r="D134" i="7"/>
  <c r="H137" i="12" l="1"/>
  <c r="I137" i="12" s="1"/>
  <c r="L137" i="12" s="1"/>
  <c r="F138" i="12"/>
  <c r="G138" i="12" s="1"/>
  <c r="E139" i="12"/>
  <c r="D142" i="12"/>
  <c r="C143" i="12"/>
  <c r="H128" i="7"/>
  <c r="K128" i="7" s="1"/>
  <c r="E130" i="7"/>
  <c r="F129" i="7"/>
  <c r="G129" i="7" s="1"/>
  <c r="B129" i="8"/>
  <c r="C136" i="7"/>
  <c r="D135" i="7"/>
  <c r="B129" i="6"/>
  <c r="D135" i="5"/>
  <c r="C136" i="5"/>
  <c r="B129" i="11"/>
  <c r="H138" i="12" l="1"/>
  <c r="I138" i="12" s="1"/>
  <c r="L138" i="12" s="1"/>
  <c r="F139" i="12"/>
  <c r="G139" i="12" s="1"/>
  <c r="E140" i="12"/>
  <c r="C144" i="12"/>
  <c r="D143" i="12"/>
  <c r="H129" i="7"/>
  <c r="K129" i="7" s="1"/>
  <c r="E131" i="7"/>
  <c r="F130" i="7"/>
  <c r="G130" i="7" s="1"/>
  <c r="B130" i="6"/>
  <c r="C137" i="5"/>
  <c r="D136" i="5"/>
  <c r="B130" i="11"/>
  <c r="B130" i="8"/>
  <c r="D136" i="7"/>
  <c r="C137" i="7"/>
  <c r="H139" i="12" l="1"/>
  <c r="I139" i="12" s="1"/>
  <c r="L139" i="12" s="1"/>
  <c r="F140" i="12"/>
  <c r="G140" i="12" s="1"/>
  <c r="E141" i="12"/>
  <c r="C145" i="12"/>
  <c r="D144" i="12"/>
  <c r="H130" i="7"/>
  <c r="K130" i="7" s="1"/>
  <c r="E132" i="7"/>
  <c r="F131" i="7"/>
  <c r="G131" i="7" s="1"/>
  <c r="B131" i="6"/>
  <c r="C138" i="5"/>
  <c r="D137" i="5"/>
  <c r="B131" i="11"/>
  <c r="B131" i="8"/>
  <c r="D137" i="7"/>
  <c r="C138" i="7"/>
  <c r="H140" i="12" l="1"/>
  <c r="I140" i="12" s="1"/>
  <c r="L140" i="12" s="1"/>
  <c r="F141" i="12"/>
  <c r="G141" i="12" s="1"/>
  <c r="E142" i="12"/>
  <c r="C146" i="12"/>
  <c r="D145" i="12"/>
  <c r="H131" i="7"/>
  <c r="K131" i="7" s="1"/>
  <c r="E133" i="7"/>
  <c r="F132" i="7"/>
  <c r="G132" i="7" s="1"/>
  <c r="B132" i="6"/>
  <c r="C139" i="5"/>
  <c r="D138" i="5"/>
  <c r="B132" i="11"/>
  <c r="B132" i="8"/>
  <c r="D138" i="7"/>
  <c r="C139" i="7"/>
  <c r="H141" i="12" l="1"/>
  <c r="I141" i="12" s="1"/>
  <c r="L141" i="12" s="1"/>
  <c r="F142" i="12"/>
  <c r="G142" i="12" s="1"/>
  <c r="E143" i="12"/>
  <c r="D146" i="12"/>
  <c r="C147" i="12"/>
  <c r="H132" i="7"/>
  <c r="K132" i="7" s="1"/>
  <c r="E134" i="7"/>
  <c r="F133" i="7"/>
  <c r="G133" i="7" s="1"/>
  <c r="B133" i="8"/>
  <c r="C140" i="7"/>
  <c r="D139" i="7"/>
  <c r="B133" i="6"/>
  <c r="D139" i="5"/>
  <c r="C140" i="5"/>
  <c r="B133" i="11"/>
  <c r="H142" i="12" l="1"/>
  <c r="I142" i="12" s="1"/>
  <c r="L142" i="12" s="1"/>
  <c r="F143" i="12"/>
  <c r="G143" i="12" s="1"/>
  <c r="E144" i="12"/>
  <c r="D147" i="12"/>
  <c r="C148" i="12"/>
  <c r="H133" i="7"/>
  <c r="K133" i="7" s="1"/>
  <c r="E135" i="7"/>
  <c r="F134" i="7"/>
  <c r="G134" i="7" s="1"/>
  <c r="B134" i="8"/>
  <c r="D140" i="7"/>
  <c r="C141" i="7"/>
  <c r="B134" i="6"/>
  <c r="C141" i="5"/>
  <c r="D140" i="5"/>
  <c r="B134" i="11"/>
  <c r="H143" i="12" l="1"/>
  <c r="I143" i="12" s="1"/>
  <c r="L143" i="12" s="1"/>
  <c r="F144" i="12"/>
  <c r="G144" i="12" s="1"/>
  <c r="E145" i="12"/>
  <c r="C149" i="12"/>
  <c r="D148" i="12"/>
  <c r="H134" i="7"/>
  <c r="K134" i="7" s="1"/>
  <c r="E136" i="7"/>
  <c r="F135" i="7"/>
  <c r="G135" i="7" s="1"/>
  <c r="B135" i="8"/>
  <c r="D141" i="7"/>
  <c r="C142" i="7"/>
  <c r="B135" i="6"/>
  <c r="C142" i="5"/>
  <c r="D141" i="5"/>
  <c r="B135" i="11"/>
  <c r="H144" i="12" l="1"/>
  <c r="I144" i="12" s="1"/>
  <c r="L144" i="12" s="1"/>
  <c r="F145" i="12"/>
  <c r="G145" i="12" s="1"/>
  <c r="E146" i="12"/>
  <c r="D149" i="12"/>
  <c r="C150" i="12"/>
  <c r="H135" i="7"/>
  <c r="K135" i="7" s="1"/>
  <c r="E137" i="7"/>
  <c r="F136" i="7"/>
  <c r="G136" i="7" s="1"/>
  <c r="B136" i="6"/>
  <c r="C143" i="5"/>
  <c r="D142" i="5"/>
  <c r="B136" i="11"/>
  <c r="B136" i="8"/>
  <c r="C143" i="7"/>
  <c r="D142" i="7"/>
  <c r="H145" i="12" l="1"/>
  <c r="I145" i="12" s="1"/>
  <c r="L145" i="12" s="1"/>
  <c r="F146" i="12"/>
  <c r="G146" i="12" s="1"/>
  <c r="E147" i="12"/>
  <c r="D150" i="12"/>
  <c r="C151" i="12"/>
  <c r="H136" i="7"/>
  <c r="K136" i="7" s="1"/>
  <c r="E138" i="7"/>
  <c r="F137" i="7"/>
  <c r="G137" i="7" s="1"/>
  <c r="B137" i="6"/>
  <c r="C144" i="5"/>
  <c r="D143" i="5"/>
  <c r="B137" i="11"/>
  <c r="B137" i="8"/>
  <c r="C144" i="7"/>
  <c r="D143" i="7"/>
  <c r="H146" i="12" l="1"/>
  <c r="I146" i="12" s="1"/>
  <c r="L146" i="12" s="1"/>
  <c r="F147" i="12"/>
  <c r="G147" i="12" s="1"/>
  <c r="E148" i="12"/>
  <c r="C152" i="12"/>
  <c r="D151" i="12"/>
  <c r="H137" i="7"/>
  <c r="K137" i="7" s="1"/>
  <c r="E139" i="7"/>
  <c r="F138" i="7"/>
  <c r="G138" i="7" s="1"/>
  <c r="B138" i="6"/>
  <c r="C145" i="5"/>
  <c r="B138" i="11"/>
  <c r="D144" i="5"/>
  <c r="B138" i="8"/>
  <c r="C145" i="7"/>
  <c r="D144" i="7"/>
  <c r="H147" i="12" l="1"/>
  <c r="I147" i="12" s="1"/>
  <c r="L147" i="12" s="1"/>
  <c r="F148" i="12"/>
  <c r="G148" i="12" s="1"/>
  <c r="E149" i="12"/>
  <c r="C153" i="12"/>
  <c r="D152" i="12"/>
  <c r="H138" i="7"/>
  <c r="K138" i="7" s="1"/>
  <c r="E140" i="7"/>
  <c r="F139" i="7"/>
  <c r="G139" i="7" s="1"/>
  <c r="B139" i="8"/>
  <c r="C146" i="7"/>
  <c r="D145" i="7"/>
  <c r="B139" i="6"/>
  <c r="C146" i="5"/>
  <c r="D145" i="5"/>
  <c r="B139" i="11"/>
  <c r="H148" i="12" l="1"/>
  <c r="I148" i="12" s="1"/>
  <c r="L148" i="12" s="1"/>
  <c r="F149" i="12"/>
  <c r="G149" i="12" s="1"/>
  <c r="E150" i="12"/>
  <c r="D153" i="12"/>
  <c r="C154" i="12"/>
  <c r="H139" i="7"/>
  <c r="K139" i="7" s="1"/>
  <c r="E141" i="7"/>
  <c r="F140" i="7"/>
  <c r="G140" i="7" s="1"/>
  <c r="B140" i="8"/>
  <c r="D146" i="7"/>
  <c r="C147" i="7"/>
  <c r="B140" i="6"/>
  <c r="D146" i="5"/>
  <c r="C147" i="5"/>
  <c r="B140" i="11"/>
  <c r="H149" i="12" l="1"/>
  <c r="I149" i="12" s="1"/>
  <c r="L149" i="12" s="1"/>
  <c r="F150" i="12"/>
  <c r="G150" i="12" s="1"/>
  <c r="E151" i="12"/>
  <c r="C155" i="12"/>
  <c r="D154" i="12"/>
  <c r="H140" i="7"/>
  <c r="K140" i="7" s="1"/>
  <c r="E142" i="7"/>
  <c r="F141" i="7"/>
  <c r="G141" i="7" s="1"/>
  <c r="B141" i="8"/>
  <c r="C148" i="7"/>
  <c r="D147" i="7"/>
  <c r="B141" i="6"/>
  <c r="D147" i="5"/>
  <c r="C148" i="5"/>
  <c r="B141" i="11"/>
  <c r="H150" i="12" l="1"/>
  <c r="I150" i="12" s="1"/>
  <c r="L150" i="12" s="1"/>
  <c r="F151" i="12"/>
  <c r="G151" i="12" s="1"/>
  <c r="E152" i="12"/>
  <c r="C156" i="12"/>
  <c r="D155" i="12"/>
  <c r="H141" i="7"/>
  <c r="K141" i="7" s="1"/>
  <c r="E143" i="7"/>
  <c r="F142" i="7"/>
  <c r="G142" i="7" s="1"/>
  <c r="B142" i="6"/>
  <c r="C149" i="5"/>
  <c r="D148" i="5"/>
  <c r="B142" i="11"/>
  <c r="B142" i="8"/>
  <c r="C149" i="7"/>
  <c r="D148" i="7"/>
  <c r="H151" i="12" l="1"/>
  <c r="I151" i="12" s="1"/>
  <c r="L151" i="12" s="1"/>
  <c r="F152" i="12"/>
  <c r="G152" i="12" s="1"/>
  <c r="E153" i="12"/>
  <c r="C157" i="12"/>
  <c r="D156" i="12"/>
  <c r="H142" i="7"/>
  <c r="K142" i="7" s="1"/>
  <c r="E144" i="7"/>
  <c r="F143" i="7"/>
  <c r="G143" i="7" s="1"/>
  <c r="B143" i="8"/>
  <c r="C150" i="7"/>
  <c r="D149" i="7"/>
  <c r="B143" i="6"/>
  <c r="D149" i="5"/>
  <c r="C150" i="5"/>
  <c r="B143" i="11"/>
  <c r="H152" i="12" l="1"/>
  <c r="I152" i="12" s="1"/>
  <c r="L152" i="12" s="1"/>
  <c r="F153" i="12"/>
  <c r="G153" i="12" s="1"/>
  <c r="E154" i="12"/>
  <c r="C158" i="12"/>
  <c r="D157" i="12"/>
  <c r="H143" i="7"/>
  <c r="K143" i="7" s="1"/>
  <c r="E145" i="7"/>
  <c r="F144" i="7"/>
  <c r="G144" i="7" s="1"/>
  <c r="B144" i="6"/>
  <c r="C151" i="5"/>
  <c r="D150" i="5"/>
  <c r="B144" i="11"/>
  <c r="B144" i="8"/>
  <c r="C151" i="7"/>
  <c r="D150" i="7"/>
  <c r="H153" i="12" l="1"/>
  <c r="I153" i="12" s="1"/>
  <c r="L153" i="12" s="1"/>
  <c r="F154" i="12"/>
  <c r="G154" i="12" s="1"/>
  <c r="E155" i="12"/>
  <c r="D158" i="12"/>
  <c r="C159" i="12"/>
  <c r="H144" i="7"/>
  <c r="K144" i="7" s="1"/>
  <c r="E146" i="7"/>
  <c r="F145" i="7"/>
  <c r="G145" i="7" s="1"/>
  <c r="B145" i="6"/>
  <c r="C152" i="5"/>
  <c r="D151" i="5"/>
  <c r="B145" i="11"/>
  <c r="B145" i="8"/>
  <c r="C152" i="7"/>
  <c r="D151" i="7"/>
  <c r="H154" i="12" l="1"/>
  <c r="I154" i="12" s="1"/>
  <c r="L154" i="12" s="1"/>
  <c r="F155" i="12"/>
  <c r="G155" i="12" s="1"/>
  <c r="E156" i="12"/>
  <c r="C160" i="12"/>
  <c r="D159" i="12"/>
  <c r="H145" i="7"/>
  <c r="K145" i="7" s="1"/>
  <c r="E147" i="7"/>
  <c r="F146" i="7"/>
  <c r="G146" i="7" s="1"/>
  <c r="B146" i="6"/>
  <c r="C153" i="5"/>
  <c r="D152" i="5"/>
  <c r="B146" i="11"/>
  <c r="B146" i="8"/>
  <c r="C153" i="7"/>
  <c r="D152" i="7"/>
  <c r="H155" i="12" l="1"/>
  <c r="I155" i="12" s="1"/>
  <c r="L155" i="12" s="1"/>
  <c r="F156" i="12"/>
  <c r="G156" i="12" s="1"/>
  <c r="E157" i="12"/>
  <c r="D160" i="12"/>
  <c r="C161" i="12"/>
  <c r="H146" i="7"/>
  <c r="K146" i="7" s="1"/>
  <c r="E148" i="7"/>
  <c r="F147" i="7"/>
  <c r="G147" i="7" s="1"/>
  <c r="B147" i="8"/>
  <c r="C154" i="7"/>
  <c r="D153" i="7"/>
  <c r="B147" i="6"/>
  <c r="C154" i="5"/>
  <c r="D153" i="5"/>
  <c r="B147" i="11"/>
  <c r="H156" i="12" l="1"/>
  <c r="I156" i="12" s="1"/>
  <c r="L156" i="12" s="1"/>
  <c r="F157" i="12"/>
  <c r="G157" i="12" s="1"/>
  <c r="E158" i="12"/>
  <c r="C162" i="12"/>
  <c r="D161" i="12"/>
  <c r="H147" i="7"/>
  <c r="K147" i="7" s="1"/>
  <c r="E149" i="7"/>
  <c r="F148" i="7"/>
  <c r="G148" i="7" s="1"/>
  <c r="B148" i="6"/>
  <c r="D154" i="5"/>
  <c r="C155" i="5"/>
  <c r="B148" i="11"/>
  <c r="B148" i="8"/>
  <c r="C155" i="7"/>
  <c r="D154" i="7"/>
  <c r="H157" i="12" l="1"/>
  <c r="I157" i="12" s="1"/>
  <c r="L157" i="12" s="1"/>
  <c r="F158" i="12"/>
  <c r="G158" i="12" s="1"/>
  <c r="E159" i="12"/>
  <c r="D162" i="12"/>
  <c r="C163" i="12"/>
  <c r="H148" i="7"/>
  <c r="K148" i="7" s="1"/>
  <c r="E150" i="7"/>
  <c r="F149" i="7"/>
  <c r="G149" i="7" s="1"/>
  <c r="B149" i="8"/>
  <c r="C156" i="7"/>
  <c r="D155" i="7"/>
  <c r="B149" i="6"/>
  <c r="C156" i="5"/>
  <c r="D155" i="5"/>
  <c r="B149" i="11"/>
  <c r="H158" i="12" l="1"/>
  <c r="I158" i="12" s="1"/>
  <c r="L158" i="12" s="1"/>
  <c r="F159" i="12"/>
  <c r="G159" i="12" s="1"/>
  <c r="E160" i="12"/>
  <c r="D163" i="12"/>
  <c r="C164" i="12"/>
  <c r="H149" i="7"/>
  <c r="K149" i="7" s="1"/>
  <c r="E151" i="7"/>
  <c r="F150" i="7"/>
  <c r="G150" i="7" s="1"/>
  <c r="B150" i="6"/>
  <c r="C157" i="5"/>
  <c r="D156" i="5"/>
  <c r="B150" i="11"/>
  <c r="B150" i="8"/>
  <c r="C157" i="7"/>
  <c r="D156" i="7"/>
  <c r="H159" i="12" l="1"/>
  <c r="I159" i="12" s="1"/>
  <c r="L159" i="12" s="1"/>
  <c r="F160" i="12"/>
  <c r="G160" i="12" s="1"/>
  <c r="E161" i="12"/>
  <c r="D164" i="12"/>
  <c r="C165" i="12"/>
  <c r="H150" i="7"/>
  <c r="K150" i="7" s="1"/>
  <c r="E152" i="7"/>
  <c r="F151" i="7"/>
  <c r="G151" i="7" s="1"/>
  <c r="B151" i="6"/>
  <c r="C158" i="5"/>
  <c r="D157" i="5"/>
  <c r="B151" i="11"/>
  <c r="B151" i="8"/>
  <c r="C158" i="7"/>
  <c r="D157" i="7"/>
  <c r="H160" i="12" l="1"/>
  <c r="I160" i="12" s="1"/>
  <c r="L160" i="12" s="1"/>
  <c r="F161" i="12"/>
  <c r="G161" i="12" s="1"/>
  <c r="E162" i="12"/>
  <c r="D165" i="12"/>
  <c r="C166" i="12"/>
  <c r="H151" i="7"/>
  <c r="K151" i="7" s="1"/>
  <c r="E153" i="7"/>
  <c r="F152" i="7"/>
  <c r="G152" i="7" s="1"/>
  <c r="B152" i="6"/>
  <c r="C159" i="5"/>
  <c r="D158" i="5"/>
  <c r="B152" i="11"/>
  <c r="B152" i="8"/>
  <c r="C159" i="7"/>
  <c r="D158" i="7"/>
  <c r="H161" i="12" l="1"/>
  <c r="I161" i="12" s="1"/>
  <c r="L161" i="12" s="1"/>
  <c r="F162" i="12"/>
  <c r="G162" i="12" s="1"/>
  <c r="E163" i="12"/>
  <c r="D166" i="12"/>
  <c r="C167" i="12"/>
  <c r="H152" i="7"/>
  <c r="K152" i="7" s="1"/>
  <c r="E154" i="7"/>
  <c r="F153" i="7"/>
  <c r="G153" i="7" s="1"/>
  <c r="B153" i="8"/>
  <c r="D159" i="7"/>
  <c r="C160" i="7"/>
  <c r="B153" i="6"/>
  <c r="C160" i="5"/>
  <c r="D159" i="5"/>
  <c r="B153" i="11"/>
  <c r="H162" i="12" l="1"/>
  <c r="I162" i="12" s="1"/>
  <c r="L162" i="12" s="1"/>
  <c r="F163" i="12"/>
  <c r="G163" i="12" s="1"/>
  <c r="E164" i="12"/>
  <c r="C168" i="12"/>
  <c r="D167" i="12"/>
  <c r="H153" i="7"/>
  <c r="K153" i="7" s="1"/>
  <c r="E155" i="7"/>
  <c r="F154" i="7"/>
  <c r="G154" i="7" s="1"/>
  <c r="B154" i="8"/>
  <c r="C161" i="7"/>
  <c r="D160" i="7"/>
  <c r="B154" i="6"/>
  <c r="C161" i="5"/>
  <c r="D160" i="5"/>
  <c r="B154" i="11"/>
  <c r="H163" i="12" l="1"/>
  <c r="I163" i="12" s="1"/>
  <c r="L163" i="12" s="1"/>
  <c r="F164" i="12"/>
  <c r="G164" i="12" s="1"/>
  <c r="E165" i="12"/>
  <c r="C169" i="12"/>
  <c r="D168" i="12"/>
  <c r="H154" i="7"/>
  <c r="K154" i="7" s="1"/>
  <c r="E156" i="7"/>
  <c r="F155" i="7"/>
  <c r="G155" i="7" s="1"/>
  <c r="B155" i="8"/>
  <c r="C162" i="7"/>
  <c r="D161" i="7"/>
  <c r="B155" i="6"/>
  <c r="C162" i="5"/>
  <c r="D161" i="5"/>
  <c r="B155" i="11"/>
  <c r="H164" i="12" l="1"/>
  <c r="I164" i="12" s="1"/>
  <c r="L164" i="12" s="1"/>
  <c r="F165" i="12"/>
  <c r="G165" i="12" s="1"/>
  <c r="E166" i="12"/>
  <c r="C170" i="12"/>
  <c r="D169" i="12"/>
  <c r="H155" i="7"/>
  <c r="K155" i="7" s="1"/>
  <c r="E157" i="7"/>
  <c r="F156" i="7"/>
  <c r="G156" i="7" s="1"/>
  <c r="B156" i="6"/>
  <c r="D162" i="5"/>
  <c r="B156" i="11"/>
  <c r="C163" i="5"/>
  <c r="B156" i="8"/>
  <c r="C163" i="7"/>
  <c r="D162" i="7"/>
  <c r="H165" i="12" l="1"/>
  <c r="I165" i="12" s="1"/>
  <c r="L165" i="12" s="1"/>
  <c r="F166" i="12"/>
  <c r="G166" i="12" s="1"/>
  <c r="E167" i="12"/>
  <c r="D170" i="12"/>
  <c r="C171" i="12"/>
  <c r="H156" i="7"/>
  <c r="K156" i="7" s="1"/>
  <c r="E158" i="7"/>
  <c r="F157" i="7"/>
  <c r="G157" i="7" s="1"/>
  <c r="B157" i="8"/>
  <c r="D163" i="7"/>
  <c r="C164" i="7"/>
  <c r="B157" i="6"/>
  <c r="C164" i="5"/>
  <c r="D163" i="5"/>
  <c r="B157" i="11"/>
  <c r="H166" i="12" l="1"/>
  <c r="I166" i="12" s="1"/>
  <c r="L166" i="12" s="1"/>
  <c r="F167" i="12"/>
  <c r="G167" i="12" s="1"/>
  <c r="E168" i="12"/>
  <c r="D171" i="12"/>
  <c r="C172" i="12"/>
  <c r="H157" i="7"/>
  <c r="K157" i="7" s="1"/>
  <c r="E159" i="7"/>
  <c r="F158" i="7"/>
  <c r="G158" i="7" s="1"/>
  <c r="B158" i="8"/>
  <c r="C165" i="7"/>
  <c r="D164" i="7"/>
  <c r="B158" i="6"/>
  <c r="C165" i="5"/>
  <c r="D164" i="5"/>
  <c r="B158" i="11"/>
  <c r="H167" i="12" l="1"/>
  <c r="I167" i="12" s="1"/>
  <c r="L167" i="12" s="1"/>
  <c r="F168" i="12"/>
  <c r="G168" i="12" s="1"/>
  <c r="E169" i="12"/>
  <c r="C173" i="12"/>
  <c r="D172" i="12"/>
  <c r="E160" i="7"/>
  <c r="F159" i="7"/>
  <c r="G159" i="7" s="1"/>
  <c r="H158" i="7"/>
  <c r="K158" i="7" s="1"/>
  <c r="B159" i="8"/>
  <c r="D165" i="7"/>
  <c r="C166" i="7"/>
  <c r="B159" i="6"/>
  <c r="C166" i="5"/>
  <c r="D165" i="5"/>
  <c r="B159" i="11"/>
  <c r="H168" i="12" l="1"/>
  <c r="I168" i="12" s="1"/>
  <c r="L168" i="12" s="1"/>
  <c r="F169" i="12"/>
  <c r="G169" i="12" s="1"/>
  <c r="E170" i="12"/>
  <c r="D173" i="12"/>
  <c r="C174" i="12"/>
  <c r="H159" i="7"/>
  <c r="K159" i="7" s="1"/>
  <c r="E161" i="7"/>
  <c r="F160" i="7"/>
  <c r="G160" i="7" s="1"/>
  <c r="B160" i="8"/>
  <c r="C167" i="7"/>
  <c r="D166" i="7"/>
  <c r="B160" i="6"/>
  <c r="C167" i="5"/>
  <c r="D166" i="5"/>
  <c r="B160" i="11"/>
  <c r="H169" i="12" l="1"/>
  <c r="I169" i="12" s="1"/>
  <c r="L169" i="12" s="1"/>
  <c r="F170" i="12"/>
  <c r="G170" i="12" s="1"/>
  <c r="E171" i="12"/>
  <c r="C175" i="12"/>
  <c r="D174" i="12"/>
  <c r="H160" i="7"/>
  <c r="K160" i="7" s="1"/>
  <c r="E162" i="7"/>
  <c r="F161" i="7"/>
  <c r="G161" i="7" s="1"/>
  <c r="B161" i="8"/>
  <c r="D167" i="7"/>
  <c r="C168" i="7"/>
  <c r="B161" i="6"/>
  <c r="C168" i="5"/>
  <c r="D167" i="5"/>
  <c r="B161" i="11"/>
  <c r="H170" i="12" l="1"/>
  <c r="I170" i="12" s="1"/>
  <c r="L170" i="12" s="1"/>
  <c r="F171" i="12"/>
  <c r="G171" i="12" s="1"/>
  <c r="E172" i="12"/>
  <c r="C176" i="12"/>
  <c r="D175" i="12"/>
  <c r="E163" i="7"/>
  <c r="F162" i="7"/>
  <c r="G162" i="7" s="1"/>
  <c r="H161" i="7"/>
  <c r="K161" i="7" s="1"/>
  <c r="B162" i="6"/>
  <c r="C169" i="5"/>
  <c r="D168" i="5"/>
  <c r="B162" i="11"/>
  <c r="B162" i="8"/>
  <c r="C169" i="7"/>
  <c r="D168" i="7"/>
  <c r="H171" i="12" l="1"/>
  <c r="I171" i="12" s="1"/>
  <c r="L171" i="12" s="1"/>
  <c r="F172" i="12"/>
  <c r="G172" i="12" s="1"/>
  <c r="E173" i="12"/>
  <c r="C177" i="12"/>
  <c r="D176" i="12"/>
  <c r="H162" i="7"/>
  <c r="K162" i="7" s="1"/>
  <c r="E164" i="7"/>
  <c r="F163" i="7"/>
  <c r="G163" i="7" s="1"/>
  <c r="B163" i="8"/>
  <c r="C170" i="7"/>
  <c r="D169" i="7"/>
  <c r="B163" i="6"/>
  <c r="C170" i="5"/>
  <c r="D169" i="5"/>
  <c r="B163" i="11"/>
  <c r="H172" i="12" l="1"/>
  <c r="I172" i="12" s="1"/>
  <c r="L172" i="12" s="1"/>
  <c r="F173" i="12"/>
  <c r="G173" i="12" s="1"/>
  <c r="E174" i="12"/>
  <c r="C178" i="12"/>
  <c r="D177" i="12"/>
  <c r="H163" i="7"/>
  <c r="K163" i="7" s="1"/>
  <c r="E165" i="7"/>
  <c r="F164" i="7"/>
  <c r="G164" i="7" s="1"/>
  <c r="B164" i="8"/>
  <c r="D170" i="7"/>
  <c r="C171" i="7"/>
  <c r="B164" i="6"/>
  <c r="C171" i="5"/>
  <c r="B164" i="11"/>
  <c r="D170" i="5"/>
  <c r="H173" i="12" l="1"/>
  <c r="I173" i="12" s="1"/>
  <c r="L173" i="12" s="1"/>
  <c r="F174" i="12"/>
  <c r="G174" i="12" s="1"/>
  <c r="E175" i="12"/>
  <c r="C179" i="12"/>
  <c r="D178" i="12"/>
  <c r="H164" i="7"/>
  <c r="K164" i="7" s="1"/>
  <c r="E166" i="7"/>
  <c r="F165" i="7"/>
  <c r="G165" i="7" s="1"/>
  <c r="B165" i="8"/>
  <c r="C172" i="7"/>
  <c r="D171" i="7"/>
  <c r="B165" i="6"/>
  <c r="C172" i="5"/>
  <c r="D171" i="5"/>
  <c r="B165" i="11"/>
  <c r="H174" i="12" l="1"/>
  <c r="I174" i="12" s="1"/>
  <c r="L174" i="12" s="1"/>
  <c r="F175" i="12"/>
  <c r="G175" i="12" s="1"/>
  <c r="E176" i="12"/>
  <c r="D179" i="12"/>
  <c r="C180" i="12"/>
  <c r="H165" i="7"/>
  <c r="K165" i="7" s="1"/>
  <c r="E167" i="7"/>
  <c r="F166" i="7"/>
  <c r="G166" i="7" s="1"/>
  <c r="B166" i="6"/>
  <c r="C173" i="5"/>
  <c r="D172" i="5"/>
  <c r="B166" i="11"/>
  <c r="B166" i="8"/>
  <c r="C173" i="7"/>
  <c r="D172" i="7"/>
  <c r="H175" i="12" l="1"/>
  <c r="I175" i="12" s="1"/>
  <c r="L175" i="12" s="1"/>
  <c r="F176" i="12"/>
  <c r="G176" i="12" s="1"/>
  <c r="H176" i="12" s="1"/>
  <c r="E177" i="12"/>
  <c r="C181" i="12"/>
  <c r="D180" i="12"/>
  <c r="H166" i="7"/>
  <c r="K166" i="7" s="1"/>
  <c r="E168" i="7"/>
  <c r="F167" i="7"/>
  <c r="G167" i="7" s="1"/>
  <c r="B167" i="6"/>
  <c r="C174" i="5"/>
  <c r="D173" i="5"/>
  <c r="B167" i="11"/>
  <c r="B167" i="8"/>
  <c r="C174" i="7"/>
  <c r="D173" i="7"/>
  <c r="I176" i="12" l="1"/>
  <c r="L176" i="12" s="1"/>
  <c r="F177" i="12"/>
  <c r="G177" i="12" s="1"/>
  <c r="H177" i="12" s="1"/>
  <c r="E178" i="12"/>
  <c r="D181" i="12"/>
  <c r="C182" i="12"/>
  <c r="H167" i="7"/>
  <c r="K167" i="7" s="1"/>
  <c r="E169" i="7"/>
  <c r="F168" i="7"/>
  <c r="G168" i="7" s="1"/>
  <c r="B168" i="6"/>
  <c r="C175" i="5"/>
  <c r="D174" i="5"/>
  <c r="B168" i="11"/>
  <c r="B168" i="8"/>
  <c r="D174" i="7"/>
  <c r="C175" i="7"/>
  <c r="I177" i="12" l="1"/>
  <c r="L177" i="12" s="1"/>
  <c r="F178" i="12"/>
  <c r="G178" i="12" s="1"/>
  <c r="H178" i="12" s="1"/>
  <c r="E179" i="12"/>
  <c r="D182" i="12"/>
  <c r="C183" i="12"/>
  <c r="H168" i="7"/>
  <c r="K168" i="7" s="1"/>
  <c r="E170" i="7"/>
  <c r="F169" i="7"/>
  <c r="G169" i="7" s="1"/>
  <c r="B169" i="8"/>
  <c r="C176" i="7"/>
  <c r="D175" i="7"/>
  <c r="C176" i="5"/>
  <c r="D175" i="5"/>
  <c r="B169" i="6"/>
  <c r="B169" i="11"/>
  <c r="I178" i="12" l="1"/>
  <c r="L178" i="12" s="1"/>
  <c r="F179" i="12"/>
  <c r="G179" i="12" s="1"/>
  <c r="H179" i="12" s="1"/>
  <c r="E180" i="12"/>
  <c r="D183" i="12"/>
  <c r="C184" i="12"/>
  <c r="H169" i="7"/>
  <c r="K169" i="7" s="1"/>
  <c r="E171" i="7"/>
  <c r="F170" i="7"/>
  <c r="G170" i="7" s="1"/>
  <c r="B170" i="6"/>
  <c r="D176" i="5"/>
  <c r="C177" i="5"/>
  <c r="B170" i="11"/>
  <c r="B170" i="8"/>
  <c r="D176" i="7"/>
  <c r="C177" i="7"/>
  <c r="I179" i="12" l="1"/>
  <c r="L179" i="12" s="1"/>
  <c r="F180" i="12"/>
  <c r="G180" i="12" s="1"/>
  <c r="H180" i="12" s="1"/>
  <c r="E181" i="12"/>
  <c r="C185" i="12"/>
  <c r="D184" i="12"/>
  <c r="H170" i="7"/>
  <c r="K170" i="7" s="1"/>
  <c r="E172" i="7"/>
  <c r="F171" i="7"/>
  <c r="G171" i="7" s="1"/>
  <c r="B171" i="6"/>
  <c r="C178" i="5"/>
  <c r="D177" i="5"/>
  <c r="B171" i="11"/>
  <c r="B171" i="8"/>
  <c r="C178" i="7"/>
  <c r="D177" i="7"/>
  <c r="I180" i="12" l="1"/>
  <c r="L180" i="12" s="1"/>
  <c r="F181" i="12"/>
  <c r="G181" i="12" s="1"/>
  <c r="H181" i="12" s="1"/>
  <c r="E182" i="12"/>
  <c r="D185" i="12"/>
  <c r="C186" i="12"/>
  <c r="H171" i="7"/>
  <c r="K171" i="7" s="1"/>
  <c r="E173" i="7"/>
  <c r="F172" i="7"/>
  <c r="G172" i="7" s="1"/>
  <c r="B172" i="8"/>
  <c r="C179" i="7"/>
  <c r="D178" i="7"/>
  <c r="B172" i="6"/>
  <c r="C179" i="5"/>
  <c r="D178" i="5"/>
  <c r="B172" i="11"/>
  <c r="I181" i="12" l="1"/>
  <c r="L181" i="12" s="1"/>
  <c r="F182" i="12"/>
  <c r="G182" i="12" s="1"/>
  <c r="H182" i="12" s="1"/>
  <c r="E183" i="12"/>
  <c r="D186" i="12"/>
  <c r="C187" i="12"/>
  <c r="H172" i="7"/>
  <c r="K172" i="7" s="1"/>
  <c r="E174" i="7"/>
  <c r="F173" i="7"/>
  <c r="G173" i="7" s="1"/>
  <c r="B173" i="8"/>
  <c r="D179" i="7"/>
  <c r="C180" i="7"/>
  <c r="B173" i="6"/>
  <c r="C180" i="5"/>
  <c r="D179" i="5"/>
  <c r="B173" i="11"/>
  <c r="I182" i="12" l="1"/>
  <c r="L182" i="12" s="1"/>
  <c r="F183" i="12"/>
  <c r="G183" i="12" s="1"/>
  <c r="H183" i="12" s="1"/>
  <c r="E184" i="12"/>
  <c r="C188" i="12"/>
  <c r="D187" i="12"/>
  <c r="H173" i="7"/>
  <c r="K173" i="7" s="1"/>
  <c r="E175" i="7"/>
  <c r="F174" i="7"/>
  <c r="G174" i="7" s="1"/>
  <c r="B174" i="6"/>
  <c r="C181" i="5"/>
  <c r="D180" i="5"/>
  <c r="B174" i="11"/>
  <c r="B174" i="8"/>
  <c r="C181" i="7"/>
  <c r="D180" i="7"/>
  <c r="I183" i="12" l="1"/>
  <c r="L183" i="12" s="1"/>
  <c r="F184" i="12"/>
  <c r="G184" i="12" s="1"/>
  <c r="H184" i="12" s="1"/>
  <c r="E185" i="12"/>
  <c r="D188" i="12"/>
  <c r="C189" i="12"/>
  <c r="H174" i="7"/>
  <c r="K174" i="7" s="1"/>
  <c r="E176" i="7"/>
  <c r="F175" i="7"/>
  <c r="G175" i="7" s="1"/>
  <c r="B175" i="6"/>
  <c r="D181" i="5"/>
  <c r="C182" i="5"/>
  <c r="B175" i="11"/>
  <c r="B175" i="8"/>
  <c r="C182" i="7"/>
  <c r="D181" i="7"/>
  <c r="I184" i="12" l="1"/>
  <c r="L184" i="12" s="1"/>
  <c r="F185" i="12"/>
  <c r="G185" i="12" s="1"/>
  <c r="H185" i="12" s="1"/>
  <c r="E186" i="12"/>
  <c r="D189" i="12"/>
  <c r="C190" i="12"/>
  <c r="H175" i="7"/>
  <c r="K175" i="7" s="1"/>
  <c r="E177" i="7"/>
  <c r="F176" i="7"/>
  <c r="G176" i="7" s="1"/>
  <c r="B176" i="8"/>
  <c r="C183" i="7"/>
  <c r="D182" i="7"/>
  <c r="B176" i="6"/>
  <c r="D182" i="5"/>
  <c r="C183" i="5"/>
  <c r="B176" i="11"/>
  <c r="I185" i="12" l="1"/>
  <c r="L185" i="12" s="1"/>
  <c r="F186" i="12"/>
  <c r="G186" i="12" s="1"/>
  <c r="H186" i="12" s="1"/>
  <c r="E187" i="12"/>
  <c r="C191" i="12"/>
  <c r="D190" i="12"/>
  <c r="H176" i="7"/>
  <c r="K176" i="7" s="1"/>
  <c r="E178" i="7"/>
  <c r="F177" i="7"/>
  <c r="G177" i="7" s="1"/>
  <c r="B177" i="8"/>
  <c r="D183" i="7"/>
  <c r="C184" i="7"/>
  <c r="B177" i="6"/>
  <c r="C184" i="5"/>
  <c r="D183" i="5"/>
  <c r="B177" i="11"/>
  <c r="I186" i="12" l="1"/>
  <c r="L186" i="12" s="1"/>
  <c r="F187" i="12"/>
  <c r="G187" i="12" s="1"/>
  <c r="H187" i="12" s="1"/>
  <c r="E188" i="12"/>
  <c r="C192" i="12"/>
  <c r="D191" i="12"/>
  <c r="H177" i="7"/>
  <c r="K177" i="7" s="1"/>
  <c r="E179" i="7"/>
  <c r="F178" i="7"/>
  <c r="G178" i="7" s="1"/>
  <c r="B178" i="8"/>
  <c r="C185" i="7"/>
  <c r="D184" i="7"/>
  <c r="C185" i="5"/>
  <c r="D184" i="5"/>
  <c r="B178" i="6"/>
  <c r="B178" i="11"/>
  <c r="I187" i="12" l="1"/>
  <c r="L187" i="12" s="1"/>
  <c r="F188" i="12"/>
  <c r="G188" i="12" s="1"/>
  <c r="H188" i="12" s="1"/>
  <c r="E189" i="12"/>
  <c r="D192" i="12"/>
  <c r="C193" i="12"/>
  <c r="H178" i="7"/>
  <c r="K178" i="7" s="1"/>
  <c r="E180" i="7"/>
  <c r="F179" i="7"/>
  <c r="G179" i="7" s="1"/>
  <c r="B179" i="6"/>
  <c r="D185" i="5"/>
  <c r="C186" i="5"/>
  <c r="B179" i="11"/>
  <c r="B179" i="8"/>
  <c r="C186" i="7"/>
  <c r="D185" i="7"/>
  <c r="I188" i="12" l="1"/>
  <c r="L188" i="12" s="1"/>
  <c r="F189" i="12"/>
  <c r="G189" i="12" s="1"/>
  <c r="H189" i="12" s="1"/>
  <c r="E190" i="12"/>
  <c r="D193" i="12"/>
  <c r="C194" i="12"/>
  <c r="H179" i="7"/>
  <c r="K179" i="7" s="1"/>
  <c r="E181" i="7"/>
  <c r="F180" i="7"/>
  <c r="G180" i="7" s="1"/>
  <c r="B180" i="6"/>
  <c r="D186" i="5"/>
  <c r="C187" i="5"/>
  <c r="B180" i="11"/>
  <c r="B180" i="8"/>
  <c r="C187" i="7"/>
  <c r="D186" i="7"/>
  <c r="I189" i="12" l="1"/>
  <c r="L189" i="12" s="1"/>
  <c r="F190" i="12"/>
  <c r="G190" i="12" s="1"/>
  <c r="H190" i="12" s="1"/>
  <c r="E191" i="12"/>
  <c r="D194" i="12"/>
  <c r="C195" i="12"/>
  <c r="E182" i="7"/>
  <c r="F181" i="7"/>
  <c r="G181" i="7" s="1"/>
  <c r="H180" i="7"/>
  <c r="K180" i="7" s="1"/>
  <c r="B181" i="8"/>
  <c r="C188" i="7"/>
  <c r="D187" i="7"/>
  <c r="B181" i="6"/>
  <c r="C188" i="5"/>
  <c r="D187" i="5"/>
  <c r="B181" i="11"/>
  <c r="I190" i="12" l="1"/>
  <c r="L190" i="12" s="1"/>
  <c r="F191" i="12"/>
  <c r="G191" i="12" s="1"/>
  <c r="H191" i="12" s="1"/>
  <c r="E192" i="12"/>
  <c r="C196" i="12"/>
  <c r="D195" i="12"/>
  <c r="H181" i="7"/>
  <c r="K181" i="7" s="1"/>
  <c r="E183" i="7"/>
  <c r="F182" i="7"/>
  <c r="G182" i="7" s="1"/>
  <c r="B182" i="6"/>
  <c r="C189" i="5"/>
  <c r="D188" i="5"/>
  <c r="B182" i="11"/>
  <c r="B182" i="8"/>
  <c r="C189" i="7"/>
  <c r="D188" i="7"/>
  <c r="I191" i="12" l="1"/>
  <c r="L191" i="12" s="1"/>
  <c r="F192" i="12"/>
  <c r="G192" i="12" s="1"/>
  <c r="H192" i="12" s="1"/>
  <c r="E193" i="12"/>
  <c r="D196" i="12"/>
  <c r="C197" i="12"/>
  <c r="H182" i="7"/>
  <c r="K182" i="7" s="1"/>
  <c r="E184" i="7"/>
  <c r="F183" i="7"/>
  <c r="G183" i="7" s="1"/>
  <c r="B183" i="6"/>
  <c r="D189" i="5"/>
  <c r="C190" i="5"/>
  <c r="B183" i="11"/>
  <c r="B183" i="8"/>
  <c r="C190" i="7"/>
  <c r="D189" i="7"/>
  <c r="I192" i="12" l="1"/>
  <c r="L192" i="12" s="1"/>
  <c r="F193" i="12"/>
  <c r="G193" i="12" s="1"/>
  <c r="H193" i="12" s="1"/>
  <c r="E194" i="12"/>
  <c r="C198" i="12"/>
  <c r="D197" i="12"/>
  <c r="H183" i="7"/>
  <c r="K183" i="7" s="1"/>
  <c r="E185" i="7"/>
  <c r="F184" i="7"/>
  <c r="G184" i="7" s="1"/>
  <c r="B184" i="8"/>
  <c r="C191" i="7"/>
  <c r="D190" i="7"/>
  <c r="B184" i="6"/>
  <c r="C191" i="5"/>
  <c r="D190" i="5"/>
  <c r="B184" i="11"/>
  <c r="I193" i="12" l="1"/>
  <c r="L193" i="12" s="1"/>
  <c r="F194" i="12"/>
  <c r="G194" i="12" s="1"/>
  <c r="H194" i="12" s="1"/>
  <c r="E195" i="12"/>
  <c r="D198" i="12"/>
  <c r="C199" i="12"/>
  <c r="H184" i="7"/>
  <c r="K184" i="7" s="1"/>
  <c r="E186" i="7"/>
  <c r="F185" i="7"/>
  <c r="G185" i="7" s="1"/>
  <c r="B185" i="6"/>
  <c r="C192" i="5"/>
  <c r="D191" i="5"/>
  <c r="B185" i="11"/>
  <c r="B185" i="8"/>
  <c r="C192" i="7"/>
  <c r="D191" i="7"/>
  <c r="I194" i="12" l="1"/>
  <c r="L194" i="12" s="1"/>
  <c r="F195" i="12"/>
  <c r="G195" i="12" s="1"/>
  <c r="H195" i="12" s="1"/>
  <c r="E196" i="12"/>
  <c r="C200" i="12"/>
  <c r="D199" i="12"/>
  <c r="H185" i="7"/>
  <c r="K185" i="7" s="1"/>
  <c r="E187" i="7"/>
  <c r="F186" i="7"/>
  <c r="G186" i="7" s="1"/>
  <c r="B186" i="8"/>
  <c r="C193" i="7"/>
  <c r="D192" i="7"/>
  <c r="B186" i="6"/>
  <c r="C193" i="5"/>
  <c r="D192" i="5"/>
  <c r="B186" i="11"/>
  <c r="I195" i="12" l="1"/>
  <c r="L195" i="12" s="1"/>
  <c r="F196" i="12"/>
  <c r="G196" i="12" s="1"/>
  <c r="H196" i="12" s="1"/>
  <c r="E197" i="12"/>
  <c r="C201" i="12"/>
  <c r="D200" i="12"/>
  <c r="H186" i="7"/>
  <c r="K186" i="7" s="1"/>
  <c r="E188" i="7"/>
  <c r="F187" i="7"/>
  <c r="G187" i="7" s="1"/>
  <c r="B187" i="8"/>
  <c r="D193" i="7"/>
  <c r="C194" i="7"/>
  <c r="B187" i="6"/>
  <c r="D193" i="5"/>
  <c r="C194" i="5"/>
  <c r="B187" i="11"/>
  <c r="I196" i="12" l="1"/>
  <c r="L196" i="12" s="1"/>
  <c r="F197" i="12"/>
  <c r="G197" i="12" s="1"/>
  <c r="H197" i="12" s="1"/>
  <c r="E198" i="12"/>
  <c r="D201" i="12"/>
  <c r="C202" i="12"/>
  <c r="H187" i="7"/>
  <c r="K187" i="7" s="1"/>
  <c r="E189" i="7"/>
  <c r="F188" i="7"/>
  <c r="G188" i="7" s="1"/>
  <c r="B188" i="8"/>
  <c r="C195" i="7"/>
  <c r="D194" i="7"/>
  <c r="B188" i="6"/>
  <c r="C195" i="5"/>
  <c r="D194" i="5"/>
  <c r="B188" i="11"/>
  <c r="I197" i="12" l="1"/>
  <c r="L197" i="12" s="1"/>
  <c r="F198" i="12"/>
  <c r="G198" i="12" s="1"/>
  <c r="H198" i="12" s="1"/>
  <c r="E199" i="12"/>
  <c r="C203" i="12"/>
  <c r="D202" i="12"/>
  <c r="H188" i="7"/>
  <c r="K188" i="7" s="1"/>
  <c r="E190" i="7"/>
  <c r="F189" i="7"/>
  <c r="G189" i="7" s="1"/>
  <c r="B189" i="8"/>
  <c r="C196" i="7"/>
  <c r="D195" i="7"/>
  <c r="B189" i="6"/>
  <c r="C196" i="5"/>
  <c r="D195" i="5"/>
  <c r="B189" i="11"/>
  <c r="I198" i="12" l="1"/>
  <c r="L198" i="12" s="1"/>
  <c r="F199" i="12"/>
  <c r="G199" i="12" s="1"/>
  <c r="H199" i="12" s="1"/>
  <c r="E200" i="12"/>
  <c r="D203" i="12"/>
  <c r="C204" i="12"/>
  <c r="H189" i="7"/>
  <c r="K189" i="7" s="1"/>
  <c r="E191" i="7"/>
  <c r="F190" i="7"/>
  <c r="G190" i="7" s="1"/>
  <c r="B190" i="8"/>
  <c r="C197" i="7"/>
  <c r="D196" i="7"/>
  <c r="B190" i="6"/>
  <c r="C197" i="5"/>
  <c r="D196" i="5"/>
  <c r="B190" i="11"/>
  <c r="I199" i="12" l="1"/>
  <c r="L199" i="12" s="1"/>
  <c r="F200" i="12"/>
  <c r="G200" i="12" s="1"/>
  <c r="H200" i="12" s="1"/>
  <c r="E201" i="12"/>
  <c r="D204" i="12"/>
  <c r="C205" i="12"/>
  <c r="H190" i="7"/>
  <c r="K190" i="7" s="1"/>
  <c r="E192" i="7"/>
  <c r="F191" i="7"/>
  <c r="G191" i="7" s="1"/>
  <c r="B191" i="6"/>
  <c r="C198" i="5"/>
  <c r="D197" i="5"/>
  <c r="B191" i="11"/>
  <c r="B191" i="8"/>
  <c r="C198" i="7"/>
  <c r="D197" i="7"/>
  <c r="I200" i="12" l="1"/>
  <c r="L200" i="12" s="1"/>
  <c r="F201" i="12"/>
  <c r="G201" i="12" s="1"/>
  <c r="H201" i="12" s="1"/>
  <c r="E202" i="12"/>
  <c r="D205" i="12"/>
  <c r="C206" i="12"/>
  <c r="E193" i="7"/>
  <c r="F192" i="7"/>
  <c r="G192" i="7" s="1"/>
  <c r="H191" i="7"/>
  <c r="K191" i="7" s="1"/>
  <c r="B192" i="8"/>
  <c r="C199" i="7"/>
  <c r="D198" i="7"/>
  <c r="B192" i="6"/>
  <c r="C199" i="5"/>
  <c r="D198" i="5"/>
  <c r="B192" i="11"/>
  <c r="I201" i="12" l="1"/>
  <c r="L201" i="12" s="1"/>
  <c r="F202" i="12"/>
  <c r="G202" i="12" s="1"/>
  <c r="H202" i="12" s="1"/>
  <c r="E203" i="12"/>
  <c r="D206" i="12"/>
  <c r="C207" i="12"/>
  <c r="H192" i="7"/>
  <c r="K192" i="7" s="1"/>
  <c r="E194" i="7"/>
  <c r="F193" i="7"/>
  <c r="G193" i="7" s="1"/>
  <c r="B193" i="6"/>
  <c r="C200" i="5"/>
  <c r="D199" i="5"/>
  <c r="B193" i="11"/>
  <c r="B193" i="8"/>
  <c r="C200" i="7"/>
  <c r="D199" i="7"/>
  <c r="I202" i="12" l="1"/>
  <c r="L202" i="12" s="1"/>
  <c r="F203" i="12"/>
  <c r="G203" i="12" s="1"/>
  <c r="H203" i="12" s="1"/>
  <c r="E204" i="12"/>
  <c r="D207" i="12"/>
  <c r="C208" i="12"/>
  <c r="H193" i="7"/>
  <c r="K193" i="7" s="1"/>
  <c r="E195" i="7"/>
  <c r="F194" i="7"/>
  <c r="G194" i="7" s="1"/>
  <c r="B194" i="8"/>
  <c r="C201" i="7"/>
  <c r="D200" i="7"/>
  <c r="B194" i="6"/>
  <c r="C201" i="5"/>
  <c r="D200" i="5"/>
  <c r="B194" i="11"/>
  <c r="I203" i="12" l="1"/>
  <c r="L203" i="12" s="1"/>
  <c r="F204" i="12"/>
  <c r="G204" i="12" s="1"/>
  <c r="H204" i="12" s="1"/>
  <c r="E205" i="12"/>
  <c r="D208" i="12"/>
  <c r="C209" i="12"/>
  <c r="H194" i="7"/>
  <c r="K194" i="7" s="1"/>
  <c r="E196" i="7"/>
  <c r="F195" i="7"/>
  <c r="G195" i="7" s="1"/>
  <c r="B195" i="8"/>
  <c r="C202" i="7"/>
  <c r="D201" i="7"/>
  <c r="B195" i="6"/>
  <c r="C202" i="5"/>
  <c r="D201" i="5"/>
  <c r="B195" i="11"/>
  <c r="I204" i="12" l="1"/>
  <c r="L204" i="12" s="1"/>
  <c r="F205" i="12"/>
  <c r="G205" i="12" s="1"/>
  <c r="H205" i="12" s="1"/>
  <c r="E206" i="12"/>
  <c r="D209" i="12"/>
  <c r="C210" i="12"/>
  <c r="H195" i="7"/>
  <c r="K195" i="7" s="1"/>
  <c r="E197" i="7"/>
  <c r="F196" i="7"/>
  <c r="G196" i="7" s="1"/>
  <c r="B196" i="6"/>
  <c r="C203" i="5"/>
  <c r="D202" i="5"/>
  <c r="B196" i="11"/>
  <c r="B196" i="8"/>
  <c r="C203" i="7"/>
  <c r="D202" i="7"/>
  <c r="I205" i="12" l="1"/>
  <c r="L205" i="12" s="1"/>
  <c r="F206" i="12"/>
  <c r="G206" i="12" s="1"/>
  <c r="H206" i="12" s="1"/>
  <c r="E207" i="12"/>
  <c r="D210" i="12"/>
  <c r="C211" i="12"/>
  <c r="H196" i="7"/>
  <c r="K196" i="7" s="1"/>
  <c r="E198" i="7"/>
  <c r="F197" i="7"/>
  <c r="G197" i="7" s="1"/>
  <c r="B197" i="6"/>
  <c r="C204" i="5"/>
  <c r="D203" i="5"/>
  <c r="B197" i="11"/>
  <c r="B197" i="8"/>
  <c r="C204" i="7"/>
  <c r="D203" i="7"/>
  <c r="I206" i="12" l="1"/>
  <c r="L206" i="12" s="1"/>
  <c r="F207" i="12"/>
  <c r="G207" i="12" s="1"/>
  <c r="H207" i="12" s="1"/>
  <c r="E208" i="12"/>
  <c r="C212" i="12"/>
  <c r="D211" i="12"/>
  <c r="H197" i="7"/>
  <c r="K197" i="7" s="1"/>
  <c r="E199" i="7"/>
  <c r="F198" i="7"/>
  <c r="G198" i="7" s="1"/>
  <c r="B198" i="8"/>
  <c r="C205" i="7"/>
  <c r="D204" i="7"/>
  <c r="B198" i="6"/>
  <c r="C205" i="5"/>
  <c r="D204" i="5"/>
  <c r="B198" i="11"/>
  <c r="I207" i="12" l="1"/>
  <c r="L207" i="12" s="1"/>
  <c r="F208" i="12"/>
  <c r="G208" i="12" s="1"/>
  <c r="H208" i="12" s="1"/>
  <c r="E209" i="12"/>
  <c r="D212" i="12"/>
  <c r="C213" i="12"/>
  <c r="H198" i="7"/>
  <c r="K198" i="7" s="1"/>
  <c r="E200" i="7"/>
  <c r="F199" i="7"/>
  <c r="G199" i="7" s="1"/>
  <c r="B199" i="8"/>
  <c r="C206" i="7"/>
  <c r="D205" i="7"/>
  <c r="B199" i="6"/>
  <c r="C206" i="5"/>
  <c r="D205" i="5"/>
  <c r="B199" i="11"/>
  <c r="I208" i="12" l="1"/>
  <c r="L208" i="12" s="1"/>
  <c r="F209" i="12"/>
  <c r="G209" i="12" s="1"/>
  <c r="H209" i="12" s="1"/>
  <c r="E210" i="12"/>
  <c r="D213" i="12"/>
  <c r="C214" i="12"/>
  <c r="H199" i="7"/>
  <c r="K199" i="7" s="1"/>
  <c r="E201" i="7"/>
  <c r="F200" i="7"/>
  <c r="G200" i="7" s="1"/>
  <c r="B200" i="8"/>
  <c r="C207" i="7"/>
  <c r="D206" i="7"/>
  <c r="B200" i="6"/>
  <c r="D206" i="5"/>
  <c r="C207" i="5"/>
  <c r="B200" i="11"/>
  <c r="I209" i="12" l="1"/>
  <c r="L209" i="12" s="1"/>
  <c r="F210" i="12"/>
  <c r="G210" i="12" s="1"/>
  <c r="H210" i="12" s="1"/>
  <c r="E211" i="12"/>
  <c r="C215" i="12"/>
  <c r="D214" i="12"/>
  <c r="H200" i="7"/>
  <c r="K200" i="7" s="1"/>
  <c r="E202" i="7"/>
  <c r="F201" i="7"/>
  <c r="G201" i="7" s="1"/>
  <c r="C208" i="7"/>
  <c r="D207" i="7"/>
  <c r="B201" i="8"/>
  <c r="C208" i="5"/>
  <c r="D207" i="5"/>
  <c r="B201" i="6"/>
  <c r="B201" i="11"/>
  <c r="I210" i="12" l="1"/>
  <c r="L210" i="12" s="1"/>
  <c r="F211" i="12"/>
  <c r="G211" i="12" s="1"/>
  <c r="H211" i="12" s="1"/>
  <c r="E212" i="12"/>
  <c r="D215" i="12"/>
  <c r="C216" i="12"/>
  <c r="H201" i="7"/>
  <c r="K201" i="7" s="1"/>
  <c r="E203" i="7"/>
  <c r="F202" i="7"/>
  <c r="G202" i="7" s="1"/>
  <c r="B202" i="8"/>
  <c r="C209" i="7"/>
  <c r="D208" i="7"/>
  <c r="B202" i="6"/>
  <c r="D208" i="5"/>
  <c r="C209" i="5"/>
  <c r="B202" i="11"/>
  <c r="I211" i="12" l="1"/>
  <c r="L211" i="12" s="1"/>
  <c r="F212" i="12"/>
  <c r="G212" i="12" s="1"/>
  <c r="H212" i="12" s="1"/>
  <c r="E213" i="12"/>
  <c r="D216" i="12"/>
  <c r="C217" i="12"/>
  <c r="H202" i="7"/>
  <c r="K202" i="7" s="1"/>
  <c r="E204" i="7"/>
  <c r="F203" i="7"/>
  <c r="G203" i="7" s="1"/>
  <c r="B203" i="6"/>
  <c r="D209" i="5"/>
  <c r="B203" i="11"/>
  <c r="C210" i="5"/>
  <c r="B203" i="8"/>
  <c r="C210" i="7"/>
  <c r="D209" i="7"/>
  <c r="I212" i="12" l="1"/>
  <c r="L212" i="12" s="1"/>
  <c r="F213" i="12"/>
  <c r="G213" i="12" s="1"/>
  <c r="H213" i="12" s="1"/>
  <c r="E214" i="12"/>
  <c r="C218" i="12"/>
  <c r="D217" i="12"/>
  <c r="H203" i="7"/>
  <c r="K203" i="7" s="1"/>
  <c r="E205" i="7"/>
  <c r="F204" i="7"/>
  <c r="G204" i="7" s="1"/>
  <c r="B204" i="6"/>
  <c r="C211" i="5"/>
  <c r="D210" i="5"/>
  <c r="B204" i="11"/>
  <c r="B204" i="8"/>
  <c r="C211" i="7"/>
  <c r="D210" i="7"/>
  <c r="I213" i="12" l="1"/>
  <c r="L213" i="12" s="1"/>
  <c r="F214" i="12"/>
  <c r="G214" i="12" s="1"/>
  <c r="H214" i="12" s="1"/>
  <c r="E215" i="12"/>
  <c r="D218" i="12"/>
  <c r="C219" i="12"/>
  <c r="H204" i="7"/>
  <c r="K204" i="7" s="1"/>
  <c r="E206" i="7"/>
  <c r="F205" i="7"/>
  <c r="G205" i="7" s="1"/>
  <c r="B205" i="6"/>
  <c r="C212" i="5"/>
  <c r="D211" i="5"/>
  <c r="B205" i="11"/>
  <c r="B205" i="8"/>
  <c r="C212" i="7"/>
  <c r="D211" i="7"/>
  <c r="I214" i="12" l="1"/>
  <c r="L214" i="12" s="1"/>
  <c r="F215" i="12"/>
  <c r="G215" i="12" s="1"/>
  <c r="H215" i="12" s="1"/>
  <c r="E216" i="12"/>
  <c r="C220" i="12"/>
  <c r="D219" i="12"/>
  <c r="H205" i="7"/>
  <c r="K205" i="7" s="1"/>
  <c r="E207" i="7"/>
  <c r="F206" i="7"/>
  <c r="G206" i="7" s="1"/>
  <c r="B206" i="8"/>
  <c r="C213" i="7"/>
  <c r="D212" i="7"/>
  <c r="B206" i="6"/>
  <c r="C213" i="5"/>
  <c r="D212" i="5"/>
  <c r="B206" i="11"/>
  <c r="I215" i="12" l="1"/>
  <c r="L215" i="12" s="1"/>
  <c r="F216" i="12"/>
  <c r="G216" i="12" s="1"/>
  <c r="H216" i="12" s="1"/>
  <c r="E217" i="12"/>
  <c r="D220" i="12"/>
  <c r="C221" i="12"/>
  <c r="E208" i="7"/>
  <c r="F207" i="7"/>
  <c r="G207" i="7" s="1"/>
  <c r="H206" i="7"/>
  <c r="K206" i="7" s="1"/>
  <c r="B207" i="6"/>
  <c r="D213" i="5"/>
  <c r="C214" i="5"/>
  <c r="B207" i="11"/>
  <c r="B207" i="8"/>
  <c r="C214" i="7"/>
  <c r="D213" i="7"/>
  <c r="I216" i="12" l="1"/>
  <c r="L216" i="12" s="1"/>
  <c r="F217" i="12"/>
  <c r="G217" i="12" s="1"/>
  <c r="H217" i="12" s="1"/>
  <c r="E218" i="12"/>
  <c r="C222" i="12"/>
  <c r="D221" i="12"/>
  <c r="H207" i="7"/>
  <c r="K207" i="7" s="1"/>
  <c r="E209" i="7"/>
  <c r="F208" i="7"/>
  <c r="G208" i="7" s="1"/>
  <c r="B208" i="6"/>
  <c r="D214" i="5"/>
  <c r="B208" i="11"/>
  <c r="C215" i="5"/>
  <c r="B208" i="8"/>
  <c r="D214" i="7"/>
  <c r="C215" i="7"/>
  <c r="I217" i="12" l="1"/>
  <c r="L217" i="12" s="1"/>
  <c r="F218" i="12"/>
  <c r="G218" i="12" s="1"/>
  <c r="H218" i="12" s="1"/>
  <c r="E219" i="12"/>
  <c r="C223" i="12"/>
  <c r="D222" i="12"/>
  <c r="H208" i="7"/>
  <c r="K208" i="7" s="1"/>
  <c r="E210" i="7"/>
  <c r="F209" i="7"/>
  <c r="G209" i="7" s="1"/>
  <c r="B209" i="6"/>
  <c r="C216" i="5"/>
  <c r="D215" i="5"/>
  <c r="B209" i="11"/>
  <c r="C216" i="7"/>
  <c r="D215" i="7"/>
  <c r="B209" i="8"/>
  <c r="I218" i="12" l="1"/>
  <c r="L218" i="12" s="1"/>
  <c r="F219" i="12"/>
  <c r="G219" i="12" s="1"/>
  <c r="H219" i="12" s="1"/>
  <c r="E220" i="12"/>
  <c r="C224" i="12"/>
  <c r="D223" i="12"/>
  <c r="H209" i="7"/>
  <c r="K209" i="7" s="1"/>
  <c r="E211" i="7"/>
  <c r="F210" i="7"/>
  <c r="G210" i="7" s="1"/>
  <c r="C217" i="5"/>
  <c r="D216" i="5"/>
  <c r="B210" i="6"/>
  <c r="B210" i="11"/>
  <c r="B210" i="8"/>
  <c r="C217" i="7"/>
  <c r="D216" i="7"/>
  <c r="I219" i="12" l="1"/>
  <c r="L219" i="12" s="1"/>
  <c r="F220" i="12"/>
  <c r="G220" i="12" s="1"/>
  <c r="H220" i="12" s="1"/>
  <c r="E221" i="12"/>
  <c r="C225" i="12"/>
  <c r="D224" i="12"/>
  <c r="H210" i="7"/>
  <c r="K210" i="7" s="1"/>
  <c r="E212" i="7"/>
  <c r="F211" i="7"/>
  <c r="G211" i="7" s="1"/>
  <c r="B211" i="8"/>
  <c r="D217" i="7"/>
  <c r="C218" i="7"/>
  <c r="B211" i="6"/>
  <c r="C218" i="5"/>
  <c r="D217" i="5"/>
  <c r="B211" i="11"/>
  <c r="I220" i="12" l="1"/>
  <c r="L220" i="12" s="1"/>
  <c r="F221" i="12"/>
  <c r="G221" i="12" s="1"/>
  <c r="H221" i="12" s="1"/>
  <c r="E222" i="12"/>
  <c r="C226" i="12"/>
  <c r="D225" i="12"/>
  <c r="H211" i="7"/>
  <c r="K211" i="7" s="1"/>
  <c r="E213" i="7"/>
  <c r="F212" i="7"/>
  <c r="G212" i="7" s="1"/>
  <c r="B212" i="8"/>
  <c r="D218" i="7"/>
  <c r="C219" i="7"/>
  <c r="B212" i="6"/>
  <c r="C219" i="5"/>
  <c r="D218" i="5"/>
  <c r="B212" i="11"/>
  <c r="I221" i="12" l="1"/>
  <c r="L221" i="12" s="1"/>
  <c r="F222" i="12"/>
  <c r="G222" i="12" s="1"/>
  <c r="H222" i="12" s="1"/>
  <c r="E223" i="12"/>
  <c r="C227" i="12"/>
  <c r="D226" i="12"/>
  <c r="E214" i="7"/>
  <c r="F213" i="7"/>
  <c r="G213" i="7" s="1"/>
  <c r="H212" i="7"/>
  <c r="K212" i="7" s="1"/>
  <c r="B213" i="8"/>
  <c r="C220" i="7"/>
  <c r="D219" i="7"/>
  <c r="B213" i="6"/>
  <c r="C220" i="5"/>
  <c r="D219" i="5"/>
  <c r="B213" i="11"/>
  <c r="I222" i="12" l="1"/>
  <c r="L222" i="12" s="1"/>
  <c r="F223" i="12"/>
  <c r="G223" i="12" s="1"/>
  <c r="H223" i="12" s="1"/>
  <c r="E224" i="12"/>
  <c r="C228" i="12"/>
  <c r="D227" i="12"/>
  <c r="H213" i="7"/>
  <c r="K213" i="7" s="1"/>
  <c r="E215" i="7"/>
  <c r="F214" i="7"/>
  <c r="G214" i="7" s="1"/>
  <c r="B214" i="6"/>
  <c r="C221" i="5"/>
  <c r="D220" i="5"/>
  <c r="B214" i="11"/>
  <c r="B214" i="8"/>
  <c r="C221" i="7"/>
  <c r="D220" i="7"/>
  <c r="I223" i="12" l="1"/>
  <c r="L223" i="12" s="1"/>
  <c r="F224" i="12"/>
  <c r="G224" i="12" s="1"/>
  <c r="H224" i="12" s="1"/>
  <c r="E225" i="12"/>
  <c r="C229" i="12"/>
  <c r="D228" i="12"/>
  <c r="H214" i="7"/>
  <c r="K214" i="7" s="1"/>
  <c r="E216" i="7"/>
  <c r="F215" i="7"/>
  <c r="G215" i="7" s="1"/>
  <c r="B215" i="8"/>
  <c r="C222" i="7"/>
  <c r="D221" i="7"/>
  <c r="B215" i="6"/>
  <c r="C222" i="5"/>
  <c r="D221" i="5"/>
  <c r="B215" i="11"/>
  <c r="I224" i="12" l="1"/>
  <c r="L224" i="12" s="1"/>
  <c r="F225" i="12"/>
  <c r="G225" i="12" s="1"/>
  <c r="H225" i="12" s="1"/>
  <c r="E226" i="12"/>
  <c r="D229" i="12"/>
  <c r="C230" i="12"/>
  <c r="H215" i="7"/>
  <c r="K215" i="7" s="1"/>
  <c r="E217" i="7"/>
  <c r="F216" i="7"/>
  <c r="G216" i="7" s="1"/>
  <c r="B216" i="8"/>
  <c r="C223" i="7"/>
  <c r="D222" i="7"/>
  <c r="B216" i="6"/>
  <c r="D222" i="5"/>
  <c r="C223" i="5"/>
  <c r="B216" i="11"/>
  <c r="I225" i="12" l="1"/>
  <c r="L225" i="12" s="1"/>
  <c r="F226" i="12"/>
  <c r="G226" i="12" s="1"/>
  <c r="H226" i="12" s="1"/>
  <c r="E227" i="12"/>
  <c r="C231" i="12"/>
  <c r="D230" i="12"/>
  <c r="E218" i="7"/>
  <c r="F217" i="7"/>
  <c r="G217" i="7" s="1"/>
  <c r="H216" i="7"/>
  <c r="K216" i="7" s="1"/>
  <c r="C224" i="7"/>
  <c r="B217" i="8"/>
  <c r="D223" i="7"/>
  <c r="B217" i="6"/>
  <c r="C224" i="5"/>
  <c r="D223" i="5"/>
  <c r="B217" i="11"/>
  <c r="I226" i="12" l="1"/>
  <c r="L226" i="12" s="1"/>
  <c r="F227" i="12"/>
  <c r="G227" i="12" s="1"/>
  <c r="H227" i="12" s="1"/>
  <c r="E228" i="12"/>
  <c r="C232" i="12"/>
  <c r="D231" i="12"/>
  <c r="H217" i="7"/>
  <c r="K217" i="7" s="1"/>
  <c r="E219" i="7"/>
  <c r="F218" i="7"/>
  <c r="G218" i="7" s="1"/>
  <c r="C225" i="5"/>
  <c r="D224" i="5"/>
  <c r="B218" i="6"/>
  <c r="B218" i="11"/>
  <c r="B218" i="8"/>
  <c r="C225" i="7"/>
  <c r="D224" i="7"/>
  <c r="I227" i="12" l="1"/>
  <c r="L227" i="12" s="1"/>
  <c r="F228" i="12"/>
  <c r="G228" i="12" s="1"/>
  <c r="H228" i="12" s="1"/>
  <c r="E229" i="12"/>
  <c r="C233" i="12"/>
  <c r="D232" i="12"/>
  <c r="H218" i="7"/>
  <c r="K218" i="7" s="1"/>
  <c r="E220" i="7"/>
  <c r="F219" i="7"/>
  <c r="G219" i="7" s="1"/>
  <c r="B219" i="6"/>
  <c r="C226" i="5"/>
  <c r="D225" i="5"/>
  <c r="B219" i="11"/>
  <c r="B219" i="8"/>
  <c r="C226" i="7"/>
  <c r="D225" i="7"/>
  <c r="I228" i="12" l="1"/>
  <c r="L228" i="12" s="1"/>
  <c r="F229" i="12"/>
  <c r="G229" i="12" s="1"/>
  <c r="H229" i="12" s="1"/>
  <c r="E230" i="12"/>
  <c r="C234" i="12"/>
  <c r="D233" i="12"/>
  <c r="H219" i="7"/>
  <c r="K219" i="7" s="1"/>
  <c r="E221" i="7"/>
  <c r="F220" i="7"/>
  <c r="G220" i="7" s="1"/>
  <c r="B220" i="6"/>
  <c r="C227" i="5"/>
  <c r="D226" i="5"/>
  <c r="B220" i="11"/>
  <c r="B220" i="8"/>
  <c r="C227" i="7"/>
  <c r="D226" i="7"/>
  <c r="I229" i="12" l="1"/>
  <c r="L229" i="12" s="1"/>
  <c r="F230" i="12"/>
  <c r="G230" i="12" s="1"/>
  <c r="H230" i="12" s="1"/>
  <c r="E231" i="12"/>
  <c r="D234" i="12"/>
  <c r="C235" i="12"/>
  <c r="H220" i="7"/>
  <c r="K220" i="7" s="1"/>
  <c r="E222" i="7"/>
  <c r="F221" i="7"/>
  <c r="G221" i="7" s="1"/>
  <c r="B221" i="8"/>
  <c r="C228" i="7"/>
  <c r="D227" i="7"/>
  <c r="B221" i="6"/>
  <c r="C228" i="5"/>
  <c r="D227" i="5"/>
  <c r="B221" i="11"/>
  <c r="I230" i="12" l="1"/>
  <c r="L230" i="12" s="1"/>
  <c r="F231" i="12"/>
  <c r="G231" i="12" s="1"/>
  <c r="H231" i="12" s="1"/>
  <c r="E232" i="12"/>
  <c r="D235" i="12"/>
  <c r="C236" i="12"/>
  <c r="H221" i="7"/>
  <c r="K221" i="7" s="1"/>
  <c r="E223" i="7"/>
  <c r="F222" i="7"/>
  <c r="G222" i="7" s="1"/>
  <c r="B222" i="8"/>
  <c r="C229" i="7"/>
  <c r="D228" i="7"/>
  <c r="B222" i="6"/>
  <c r="C229" i="5"/>
  <c r="D228" i="5"/>
  <c r="B222" i="11"/>
  <c r="I231" i="12" l="1"/>
  <c r="L231" i="12" s="1"/>
  <c r="F232" i="12"/>
  <c r="G232" i="12" s="1"/>
  <c r="H232" i="12" s="1"/>
  <c r="E233" i="12"/>
  <c r="D236" i="12"/>
  <c r="C237" i="12"/>
  <c r="H222" i="7"/>
  <c r="K222" i="7" s="1"/>
  <c r="E224" i="7"/>
  <c r="F223" i="7"/>
  <c r="G223" i="7" s="1"/>
  <c r="B223" i="6"/>
  <c r="D229" i="5"/>
  <c r="C230" i="5"/>
  <c r="B223" i="11"/>
  <c r="B223" i="8"/>
  <c r="C230" i="7"/>
  <c r="D229" i="7"/>
  <c r="I232" i="12" l="1"/>
  <c r="L232" i="12" s="1"/>
  <c r="F233" i="12"/>
  <c r="G233" i="12" s="1"/>
  <c r="H233" i="12" s="1"/>
  <c r="E234" i="12"/>
  <c r="D237" i="12"/>
  <c r="C238" i="12"/>
  <c r="H223" i="7"/>
  <c r="K223" i="7" s="1"/>
  <c r="E225" i="7"/>
  <c r="F224" i="7"/>
  <c r="G224" i="7" s="1"/>
  <c r="B224" i="6"/>
  <c r="C231" i="5"/>
  <c r="D230" i="5"/>
  <c r="B224" i="11"/>
  <c r="B224" i="8"/>
  <c r="C231" i="7"/>
  <c r="D230" i="7"/>
  <c r="I233" i="12" l="1"/>
  <c r="L233" i="12" s="1"/>
  <c r="F234" i="12"/>
  <c r="G234" i="12" s="1"/>
  <c r="H234" i="12" s="1"/>
  <c r="E235" i="12"/>
  <c r="C239" i="12"/>
  <c r="D238" i="12"/>
  <c r="H224" i="7"/>
  <c r="K224" i="7" s="1"/>
  <c r="E226" i="7"/>
  <c r="F225" i="7"/>
  <c r="G225" i="7" s="1"/>
  <c r="B225" i="8"/>
  <c r="C232" i="7"/>
  <c r="D231" i="7"/>
  <c r="B225" i="6"/>
  <c r="C232" i="5"/>
  <c r="D231" i="5"/>
  <c r="B225" i="11"/>
  <c r="I234" i="12" l="1"/>
  <c r="L234" i="12" s="1"/>
  <c r="F235" i="12"/>
  <c r="G235" i="12" s="1"/>
  <c r="H235" i="12" s="1"/>
  <c r="E236" i="12"/>
  <c r="D239" i="12"/>
  <c r="C240" i="12"/>
  <c r="H225" i="7"/>
  <c r="K225" i="7" s="1"/>
  <c r="E227" i="7"/>
  <c r="F226" i="7"/>
  <c r="G226" i="7" s="1"/>
  <c r="B226" i="8"/>
  <c r="C233" i="7"/>
  <c r="D232" i="7"/>
  <c r="B226" i="6"/>
  <c r="C233" i="5"/>
  <c r="D232" i="5"/>
  <c r="B226" i="11"/>
  <c r="I235" i="12" l="1"/>
  <c r="L235" i="12" s="1"/>
  <c r="F236" i="12"/>
  <c r="G236" i="12" s="1"/>
  <c r="H236" i="12" s="1"/>
  <c r="E237" i="12"/>
  <c r="D240" i="12"/>
  <c r="C241" i="12"/>
  <c r="H226" i="7"/>
  <c r="K226" i="7" s="1"/>
  <c r="E228" i="7"/>
  <c r="F227" i="7"/>
  <c r="G227" i="7" s="1"/>
  <c r="B227" i="8"/>
  <c r="C234" i="7"/>
  <c r="D233" i="7"/>
  <c r="B227" i="6"/>
  <c r="C234" i="5"/>
  <c r="D233" i="5"/>
  <c r="B227" i="11"/>
  <c r="I236" i="12" l="1"/>
  <c r="L236" i="12" s="1"/>
  <c r="F237" i="12"/>
  <c r="G237" i="12" s="1"/>
  <c r="H237" i="12" s="1"/>
  <c r="E238" i="12"/>
  <c r="C242" i="12"/>
  <c r="D241" i="12"/>
  <c r="E229" i="7"/>
  <c r="F228" i="7"/>
  <c r="G228" i="7" s="1"/>
  <c r="H227" i="7"/>
  <c r="K227" i="7" s="1"/>
  <c r="B228" i="8"/>
  <c r="C235" i="7"/>
  <c r="D234" i="7"/>
  <c r="C235" i="5"/>
  <c r="B228" i="6"/>
  <c r="D234" i="5"/>
  <c r="B228" i="11"/>
  <c r="I237" i="12" l="1"/>
  <c r="L237" i="12" s="1"/>
  <c r="F238" i="12"/>
  <c r="G238" i="12" s="1"/>
  <c r="H238" i="12" s="1"/>
  <c r="E239" i="12"/>
  <c r="D242" i="12"/>
  <c r="C243" i="12"/>
  <c r="H228" i="7"/>
  <c r="K228" i="7" s="1"/>
  <c r="E230" i="7"/>
  <c r="F229" i="7"/>
  <c r="G229" i="7" s="1"/>
  <c r="B229" i="6"/>
  <c r="C236" i="5"/>
  <c r="D235" i="5"/>
  <c r="B229" i="11"/>
  <c r="B229" i="8"/>
  <c r="C236" i="7"/>
  <c r="D235" i="7"/>
  <c r="I238" i="12" l="1"/>
  <c r="L238" i="12" s="1"/>
  <c r="F239" i="12"/>
  <c r="G239" i="12" s="1"/>
  <c r="H239" i="12" s="1"/>
  <c r="E240" i="12"/>
  <c r="D243" i="12"/>
  <c r="C244" i="12"/>
  <c r="H229" i="7"/>
  <c r="K229" i="7" s="1"/>
  <c r="E231" i="7"/>
  <c r="F230" i="7"/>
  <c r="G230" i="7" s="1"/>
  <c r="B230" i="8"/>
  <c r="D236" i="7"/>
  <c r="C237" i="7"/>
  <c r="C237" i="5"/>
  <c r="D236" i="5"/>
  <c r="B230" i="6"/>
  <c r="B230" i="11"/>
  <c r="I239" i="12" l="1"/>
  <c r="L239" i="12" s="1"/>
  <c r="F240" i="12"/>
  <c r="G240" i="12" s="1"/>
  <c r="H240" i="12" s="1"/>
  <c r="E241" i="12"/>
  <c r="D244" i="12"/>
  <c r="C245" i="12"/>
  <c r="H230" i="7"/>
  <c r="K230" i="7" s="1"/>
  <c r="E232" i="7"/>
  <c r="F231" i="7"/>
  <c r="G231" i="7" s="1"/>
  <c r="B231" i="8"/>
  <c r="C238" i="7"/>
  <c r="D237" i="7"/>
  <c r="B231" i="6"/>
  <c r="C238" i="5"/>
  <c r="D237" i="5"/>
  <c r="B231" i="11"/>
  <c r="I240" i="12" l="1"/>
  <c r="L240" i="12" s="1"/>
  <c r="F241" i="12"/>
  <c r="G241" i="12" s="1"/>
  <c r="H241" i="12" s="1"/>
  <c r="E242" i="12"/>
  <c r="C246" i="12"/>
  <c r="D245" i="12"/>
  <c r="H231" i="7"/>
  <c r="K231" i="7" s="1"/>
  <c r="E233" i="7"/>
  <c r="F232" i="7"/>
  <c r="G232" i="7" s="1"/>
  <c r="B232" i="6"/>
  <c r="C239" i="5"/>
  <c r="D238" i="5"/>
  <c r="B232" i="11"/>
  <c r="B232" i="8"/>
  <c r="C239" i="7"/>
  <c r="D238" i="7"/>
  <c r="I241" i="12" l="1"/>
  <c r="L241" i="12" s="1"/>
  <c r="F242" i="12"/>
  <c r="G242" i="12" s="1"/>
  <c r="H242" i="12" s="1"/>
  <c r="E243" i="12"/>
  <c r="D246" i="12"/>
  <c r="C247" i="12"/>
  <c r="H232" i="7"/>
  <c r="K232" i="7" s="1"/>
  <c r="E234" i="7"/>
  <c r="F233" i="7"/>
  <c r="G233" i="7" s="1"/>
  <c r="C240" i="7"/>
  <c r="D239" i="7"/>
  <c r="B233" i="8"/>
  <c r="C240" i="5"/>
  <c r="D239" i="5"/>
  <c r="B233" i="6"/>
  <c r="B233" i="11"/>
  <c r="I242" i="12" l="1"/>
  <c r="L242" i="12" s="1"/>
  <c r="F243" i="12"/>
  <c r="G243" i="12" s="1"/>
  <c r="H243" i="12" s="1"/>
  <c r="E244" i="12"/>
  <c r="C248" i="12"/>
  <c r="D247" i="12"/>
  <c r="H233" i="7"/>
  <c r="K233" i="7" s="1"/>
  <c r="E235" i="7"/>
  <c r="F234" i="7"/>
  <c r="G234" i="7" s="1"/>
  <c r="B234" i="8"/>
  <c r="C241" i="7"/>
  <c r="D240" i="7"/>
  <c r="B234" i="6"/>
  <c r="C241" i="5"/>
  <c r="D240" i="5"/>
  <c r="B234" i="11"/>
  <c r="I243" i="12" l="1"/>
  <c r="L243" i="12" s="1"/>
  <c r="F244" i="12"/>
  <c r="G244" i="12" s="1"/>
  <c r="H244" i="12" s="1"/>
  <c r="E245" i="12"/>
  <c r="C249" i="12"/>
  <c r="D248" i="12"/>
  <c r="H234" i="7"/>
  <c r="K234" i="7" s="1"/>
  <c r="E236" i="7"/>
  <c r="F235" i="7"/>
  <c r="G235" i="7" s="1"/>
  <c r="B235" i="6"/>
  <c r="C242" i="5"/>
  <c r="D241" i="5"/>
  <c r="B235" i="11"/>
  <c r="B235" i="8"/>
  <c r="C242" i="7"/>
  <c r="D241" i="7"/>
  <c r="I244" i="12" l="1"/>
  <c r="L244" i="12" s="1"/>
  <c r="F245" i="12"/>
  <c r="G245" i="12" s="1"/>
  <c r="H245" i="12" s="1"/>
  <c r="E246" i="12"/>
  <c r="C250" i="12"/>
  <c r="D249" i="12"/>
  <c r="H235" i="7"/>
  <c r="K235" i="7" s="1"/>
  <c r="E237" i="7"/>
  <c r="F236" i="7"/>
  <c r="G236" i="7" s="1"/>
  <c r="B236" i="8"/>
  <c r="C243" i="7"/>
  <c r="D242" i="7"/>
  <c r="C243" i="5"/>
  <c r="D242" i="5"/>
  <c r="B236" i="6"/>
  <c r="B236" i="11"/>
  <c r="I245" i="12" l="1"/>
  <c r="L245" i="12" s="1"/>
  <c r="F246" i="12"/>
  <c r="G246" i="12" s="1"/>
  <c r="H246" i="12" s="1"/>
  <c r="E247" i="12"/>
  <c r="C251" i="12"/>
  <c r="D250" i="12"/>
  <c r="H236" i="7"/>
  <c r="K236" i="7" s="1"/>
  <c r="E238" i="7"/>
  <c r="F237" i="7"/>
  <c r="G237" i="7" s="1"/>
  <c r="B237" i="6"/>
  <c r="C244" i="5"/>
  <c r="D243" i="5"/>
  <c r="B237" i="11"/>
  <c r="B237" i="8"/>
  <c r="C244" i="7"/>
  <c r="D243" i="7"/>
  <c r="I246" i="12" l="1"/>
  <c r="L246" i="12" s="1"/>
  <c r="F247" i="12"/>
  <c r="G247" i="12" s="1"/>
  <c r="H247" i="12" s="1"/>
  <c r="E248" i="12"/>
  <c r="C252" i="12"/>
  <c r="D251" i="12"/>
  <c r="H237" i="7"/>
  <c r="K237" i="7" s="1"/>
  <c r="E239" i="7"/>
  <c r="F238" i="7"/>
  <c r="G238" i="7" s="1"/>
  <c r="C245" i="5"/>
  <c r="D244" i="5"/>
  <c r="B238" i="6"/>
  <c r="B238" i="11"/>
  <c r="C245" i="7"/>
  <c r="D244" i="7"/>
  <c r="B238" i="8"/>
  <c r="I247" i="12" l="1"/>
  <c r="L247" i="12" s="1"/>
  <c r="F248" i="12"/>
  <c r="G248" i="12" s="1"/>
  <c r="H248" i="12" s="1"/>
  <c r="E249" i="12"/>
  <c r="C253" i="12"/>
  <c r="D252" i="12"/>
  <c r="H238" i="7"/>
  <c r="K238" i="7" s="1"/>
  <c r="E240" i="7"/>
  <c r="F239" i="7"/>
  <c r="G239" i="7" s="1"/>
  <c r="C246" i="7"/>
  <c r="D245" i="7"/>
  <c r="B239" i="8"/>
  <c r="B239" i="6"/>
  <c r="C246" i="5"/>
  <c r="D245" i="5"/>
  <c r="B239" i="11"/>
  <c r="I248" i="12" l="1"/>
  <c r="L248" i="12" s="1"/>
  <c r="F249" i="12"/>
  <c r="G249" i="12" s="1"/>
  <c r="H249" i="12" s="1"/>
  <c r="E250" i="12"/>
  <c r="C254" i="12"/>
  <c r="D253" i="12"/>
  <c r="H239" i="7"/>
  <c r="K239" i="7" s="1"/>
  <c r="E241" i="7"/>
  <c r="F240" i="7"/>
  <c r="G240" i="7" s="1"/>
  <c r="B240" i="6"/>
  <c r="C247" i="5"/>
  <c r="D246" i="5"/>
  <c r="B240" i="11"/>
  <c r="B240" i="8"/>
  <c r="C247" i="7"/>
  <c r="D246" i="7"/>
  <c r="I249" i="12" l="1"/>
  <c r="L249" i="12" s="1"/>
  <c r="F250" i="12"/>
  <c r="G250" i="12" s="1"/>
  <c r="H250" i="12" s="1"/>
  <c r="E251" i="12"/>
  <c r="D254" i="12"/>
  <c r="C255" i="12"/>
  <c r="H240" i="7"/>
  <c r="K240" i="7" s="1"/>
  <c r="E242" i="7"/>
  <c r="F241" i="7"/>
  <c r="G241" i="7" s="1"/>
  <c r="C248" i="7"/>
  <c r="D247" i="7"/>
  <c r="B241" i="8"/>
  <c r="C248" i="5"/>
  <c r="D247" i="5"/>
  <c r="B241" i="6"/>
  <c r="B241" i="11"/>
  <c r="I250" i="12" l="1"/>
  <c r="L250" i="12" s="1"/>
  <c r="F251" i="12"/>
  <c r="G251" i="12" s="1"/>
  <c r="H251" i="12" s="1"/>
  <c r="E252" i="12"/>
  <c r="D255" i="12"/>
  <c r="C256" i="12"/>
  <c r="H241" i="7"/>
  <c r="K241" i="7" s="1"/>
  <c r="E243" i="7"/>
  <c r="F242" i="7"/>
  <c r="G242" i="7" s="1"/>
  <c r="D248" i="5"/>
  <c r="C249" i="5"/>
  <c r="B242" i="6"/>
  <c r="B242" i="11"/>
  <c r="B242" i="8"/>
  <c r="C249" i="7"/>
  <c r="D248" i="7"/>
  <c r="I251" i="12" l="1"/>
  <c r="L251" i="12" s="1"/>
  <c r="F252" i="12"/>
  <c r="G252" i="12" s="1"/>
  <c r="H252" i="12" s="1"/>
  <c r="E253" i="12"/>
  <c r="D256" i="12"/>
  <c r="C257" i="12"/>
  <c r="H242" i="7"/>
  <c r="K242" i="7" s="1"/>
  <c r="E244" i="7"/>
  <c r="F243" i="7"/>
  <c r="G243" i="7" s="1"/>
  <c r="B243" i="8"/>
  <c r="C250" i="7"/>
  <c r="D249" i="7"/>
  <c r="B243" i="6"/>
  <c r="C250" i="5"/>
  <c r="D249" i="5"/>
  <c r="B243" i="11"/>
  <c r="I252" i="12" l="1"/>
  <c r="L252" i="12" s="1"/>
  <c r="F253" i="12"/>
  <c r="G253" i="12" s="1"/>
  <c r="H253" i="12" s="1"/>
  <c r="E254" i="12"/>
  <c r="C258" i="12"/>
  <c r="D257" i="12"/>
  <c r="H243" i="7"/>
  <c r="K243" i="7" s="1"/>
  <c r="E245" i="7"/>
  <c r="F244" i="7"/>
  <c r="G244" i="7" s="1"/>
  <c r="C251" i="5"/>
  <c r="D250" i="5"/>
  <c r="B244" i="6"/>
  <c r="B244" i="11"/>
  <c r="C251" i="7"/>
  <c r="D250" i="7"/>
  <c r="B244" i="8"/>
  <c r="I253" i="12" l="1"/>
  <c r="L253" i="12" s="1"/>
  <c r="F254" i="12"/>
  <c r="G254" i="12" s="1"/>
  <c r="H254" i="12" s="1"/>
  <c r="E255" i="12"/>
  <c r="D258" i="12"/>
  <c r="C259" i="12"/>
  <c r="H244" i="7"/>
  <c r="K244" i="7" s="1"/>
  <c r="E246" i="7"/>
  <c r="F245" i="7"/>
  <c r="G245" i="7" s="1"/>
  <c r="B245" i="8"/>
  <c r="D251" i="7"/>
  <c r="C252" i="7"/>
  <c r="B245" i="6"/>
  <c r="C252" i="5"/>
  <c r="D251" i="5"/>
  <c r="B245" i="11"/>
  <c r="I254" i="12" l="1"/>
  <c r="L254" i="12" s="1"/>
  <c r="F255" i="12"/>
  <c r="G255" i="12" s="1"/>
  <c r="H255" i="12" s="1"/>
  <c r="E256" i="12"/>
  <c r="D259" i="12"/>
  <c r="C260" i="12"/>
  <c r="H245" i="7"/>
  <c r="K245" i="7" s="1"/>
  <c r="E247" i="7"/>
  <c r="F246" i="7"/>
  <c r="G246" i="7" s="1"/>
  <c r="C253" i="5"/>
  <c r="D252" i="5"/>
  <c r="B246" i="6"/>
  <c r="B246" i="11"/>
  <c r="C253" i="7"/>
  <c r="D252" i="7"/>
  <c r="B246" i="8"/>
  <c r="I255" i="12" l="1"/>
  <c r="L255" i="12" s="1"/>
  <c r="F256" i="12"/>
  <c r="G256" i="12" s="1"/>
  <c r="H256" i="12" s="1"/>
  <c r="E257" i="12"/>
  <c r="C261" i="12"/>
  <c r="D260" i="12"/>
  <c r="H246" i="7"/>
  <c r="K246" i="7" s="1"/>
  <c r="E248" i="7"/>
  <c r="F247" i="7"/>
  <c r="G247" i="7" s="1"/>
  <c r="C254" i="7"/>
  <c r="D253" i="7"/>
  <c r="B247" i="8"/>
  <c r="B247" i="6"/>
  <c r="D253" i="5"/>
  <c r="C254" i="5"/>
  <c r="B247" i="11"/>
  <c r="I256" i="12" l="1"/>
  <c r="L256" i="12" s="1"/>
  <c r="F257" i="12"/>
  <c r="G257" i="12" s="1"/>
  <c r="H257" i="12" s="1"/>
  <c r="E258" i="12"/>
  <c r="C262" i="12"/>
  <c r="D261" i="12"/>
  <c r="E249" i="7"/>
  <c r="F248" i="7"/>
  <c r="G248" i="7" s="1"/>
  <c r="H247" i="7"/>
  <c r="K247" i="7" s="1"/>
  <c r="C255" i="5"/>
  <c r="D254" i="5"/>
  <c r="C255" i="7"/>
  <c r="D254" i="7"/>
  <c r="I257" i="12" l="1"/>
  <c r="L257" i="12" s="1"/>
  <c r="F258" i="12"/>
  <c r="G258" i="12" s="1"/>
  <c r="H258" i="12" s="1"/>
  <c r="E259" i="12"/>
  <c r="D262" i="12"/>
  <c r="C263" i="12"/>
  <c r="H248" i="7"/>
  <c r="K248" i="7" s="1"/>
  <c r="E250" i="7"/>
  <c r="F249" i="7"/>
  <c r="G249" i="7" s="1"/>
  <c r="C256" i="7"/>
  <c r="D255" i="7"/>
  <c r="C256" i="5"/>
  <c r="D255" i="5"/>
  <c r="I258" i="12" l="1"/>
  <c r="L258" i="12" s="1"/>
  <c r="F259" i="12"/>
  <c r="G259" i="12" s="1"/>
  <c r="H259" i="12" s="1"/>
  <c r="E260" i="12"/>
  <c r="C264" i="12"/>
  <c r="D263" i="12"/>
  <c r="H249" i="7"/>
  <c r="K249" i="7" s="1"/>
  <c r="E251" i="7"/>
  <c r="F250" i="7"/>
  <c r="G250" i="7" s="1"/>
  <c r="C257" i="5"/>
  <c r="D256" i="5"/>
  <c r="C257" i="7"/>
  <c r="D256" i="7"/>
  <c r="I259" i="12" l="1"/>
  <c r="L259" i="12" s="1"/>
  <c r="F260" i="12"/>
  <c r="G260" i="12" s="1"/>
  <c r="H260" i="12" s="1"/>
  <c r="E261" i="12"/>
  <c r="D264" i="12"/>
  <c r="C265" i="12"/>
  <c r="H250" i="7"/>
  <c r="K250" i="7" s="1"/>
  <c r="E252" i="7"/>
  <c r="F251" i="7"/>
  <c r="G251" i="7" s="1"/>
  <c r="C258" i="7"/>
  <c r="D257" i="7"/>
  <c r="C258" i="5"/>
  <c r="D257" i="5"/>
  <c r="I260" i="12" l="1"/>
  <c r="L260" i="12" s="1"/>
  <c r="F261" i="12"/>
  <c r="G261" i="12" s="1"/>
  <c r="H261" i="12" s="1"/>
  <c r="E262" i="12"/>
  <c r="D265" i="12"/>
  <c r="C266" i="12"/>
  <c r="H251" i="7"/>
  <c r="K251" i="7" s="1"/>
  <c r="E253" i="7"/>
  <c r="F252" i="7"/>
  <c r="G252" i="7" s="1"/>
  <c r="C259" i="5"/>
  <c r="D259" i="5" s="1"/>
  <c r="D258" i="5"/>
  <c r="C259" i="7"/>
  <c r="D259" i="7" s="1"/>
  <c r="D258" i="7"/>
  <c r="I261" i="12" l="1"/>
  <c r="L261" i="12" s="1"/>
  <c r="F262" i="12"/>
  <c r="G262" i="12" s="1"/>
  <c r="H262" i="12" s="1"/>
  <c r="E263" i="12"/>
  <c r="C267" i="12"/>
  <c r="D266" i="12"/>
  <c r="H252" i="7"/>
  <c r="K252" i="7" s="1"/>
  <c r="E254" i="7"/>
  <c r="F253" i="7"/>
  <c r="G253" i="7" s="1"/>
  <c r="I262" i="12" l="1"/>
  <c r="L262" i="12" s="1"/>
  <c r="F263" i="12"/>
  <c r="G263" i="12" s="1"/>
  <c r="H263" i="12" s="1"/>
  <c r="E264" i="12"/>
  <c r="D267" i="12"/>
  <c r="C268" i="12"/>
  <c r="H253" i="7"/>
  <c r="K253" i="7" s="1"/>
  <c r="E255" i="7"/>
  <c r="F254" i="7"/>
  <c r="G254" i="7" s="1"/>
  <c r="I263" i="12" l="1"/>
  <c r="L263" i="12" s="1"/>
  <c r="F264" i="12"/>
  <c r="G264" i="12" s="1"/>
  <c r="H264" i="12" s="1"/>
  <c r="E265" i="12"/>
  <c r="C269" i="12"/>
  <c r="D268" i="12"/>
  <c r="H254" i="7"/>
  <c r="K254" i="7" s="1"/>
  <c r="E256" i="7"/>
  <c r="F255" i="7"/>
  <c r="G255" i="7" s="1"/>
  <c r="I264" i="12" l="1"/>
  <c r="L264" i="12" s="1"/>
  <c r="F265" i="12"/>
  <c r="G265" i="12" s="1"/>
  <c r="H265" i="12" s="1"/>
  <c r="E266" i="12"/>
  <c r="C270" i="12"/>
  <c r="D269" i="12"/>
  <c r="H255" i="7"/>
  <c r="K255" i="7" s="1"/>
  <c r="E257" i="7"/>
  <c r="F256" i="7"/>
  <c r="G256" i="7" s="1"/>
  <c r="I265" i="12" l="1"/>
  <c r="L265" i="12" s="1"/>
  <c r="F266" i="12"/>
  <c r="G266" i="12" s="1"/>
  <c r="H266" i="12" s="1"/>
  <c r="E267" i="12"/>
  <c r="D270" i="12"/>
  <c r="C271" i="12"/>
  <c r="H256" i="7"/>
  <c r="K256" i="7" s="1"/>
  <c r="E258" i="7"/>
  <c r="F257" i="7"/>
  <c r="G257" i="7" s="1"/>
  <c r="I266" i="12" l="1"/>
  <c r="L266" i="12" s="1"/>
  <c r="F267" i="12"/>
  <c r="G267" i="12" s="1"/>
  <c r="H267" i="12" s="1"/>
  <c r="E268" i="12"/>
  <c r="C272" i="12"/>
  <c r="D271" i="12"/>
  <c r="H257" i="7"/>
  <c r="K257" i="7" s="1"/>
  <c r="E259" i="7"/>
  <c r="F259" i="7" s="1"/>
  <c r="F258" i="7"/>
  <c r="G258" i="7" s="1"/>
  <c r="I267" i="12" l="1"/>
  <c r="L267" i="12" s="1"/>
  <c r="F268" i="12"/>
  <c r="G268" i="12" s="1"/>
  <c r="H268" i="12" s="1"/>
  <c r="E269" i="12"/>
  <c r="D272" i="12"/>
  <c r="C273" i="12"/>
  <c r="H258" i="7"/>
  <c r="K258" i="7" s="1"/>
  <c r="G259" i="7"/>
  <c r="H259" i="7" s="1"/>
  <c r="K259" i="7" s="1"/>
  <c r="K10" i="7" s="1"/>
  <c r="L10" i="7" l="1"/>
  <c r="L14" i="7" s="1"/>
  <c r="I268" i="12"/>
  <c r="L268" i="12" s="1"/>
  <c r="F269" i="12"/>
  <c r="G269" i="12" s="1"/>
  <c r="H269" i="12" s="1"/>
  <c r="E270" i="12"/>
  <c r="D273" i="12"/>
  <c r="C274" i="12"/>
  <c r="L170" i="7" l="1"/>
  <c r="L60" i="7"/>
  <c r="L212" i="7"/>
  <c r="L175" i="7"/>
  <c r="L19" i="7"/>
  <c r="L51" i="7"/>
  <c r="L247" i="7"/>
  <c r="L80" i="7"/>
  <c r="L102" i="7"/>
  <c r="L147" i="7"/>
  <c r="L84" i="7"/>
  <c r="L18" i="7"/>
  <c r="L237" i="7"/>
  <c r="L150" i="7"/>
  <c r="L103" i="7"/>
  <c r="L211" i="7"/>
  <c r="L242" i="7"/>
  <c r="L187" i="7"/>
  <c r="L110" i="7"/>
  <c r="L161" i="7"/>
  <c r="L188" i="7"/>
  <c r="L50" i="7"/>
  <c r="L25" i="7"/>
  <c r="L104" i="7"/>
  <c r="L253" i="7"/>
  <c r="L47" i="7"/>
  <c r="L163" i="7"/>
  <c r="L182" i="7"/>
  <c r="L184" i="7"/>
  <c r="L78" i="7"/>
  <c r="L245" i="7"/>
  <c r="L23" i="7"/>
  <c r="L105" i="7"/>
  <c r="L108" i="7"/>
  <c r="L35" i="7"/>
  <c r="L140" i="7"/>
  <c r="L177" i="7"/>
  <c r="L231" i="7"/>
  <c r="L44" i="7"/>
  <c r="L133" i="7"/>
  <c r="L168" i="7"/>
  <c r="L248" i="7"/>
  <c r="L69" i="7"/>
  <c r="L204" i="7"/>
  <c r="L194" i="7"/>
  <c r="L252" i="7"/>
  <c r="L31" i="7"/>
  <c r="L88" i="7"/>
  <c r="L189" i="7"/>
  <c r="L15" i="7"/>
  <c r="N15" i="7" s="1"/>
  <c r="AB15" i="7" s="1"/>
  <c r="L64" i="7"/>
  <c r="L97" i="7"/>
  <c r="L218" i="7"/>
  <c r="L49" i="7"/>
  <c r="L124" i="7"/>
  <c r="L164" i="7"/>
  <c r="L210" i="7"/>
  <c r="L82" i="7"/>
  <c r="L123" i="7"/>
  <c r="L154" i="7"/>
  <c r="L238" i="7"/>
  <c r="L45" i="7"/>
  <c r="L137" i="7"/>
  <c r="L206" i="7"/>
  <c r="L250" i="7"/>
  <c r="L42" i="7"/>
  <c r="L43" i="7"/>
  <c r="L239" i="7"/>
  <c r="L256" i="7"/>
  <c r="L214" i="7"/>
  <c r="L197" i="7"/>
  <c r="L72" i="7"/>
  <c r="L236" i="7"/>
  <c r="L32" i="7"/>
  <c r="L144" i="7"/>
  <c r="L251" i="7"/>
  <c r="L233" i="7"/>
  <c r="L36" i="7"/>
  <c r="L125" i="7"/>
  <c r="L179" i="7"/>
  <c r="L246" i="7"/>
  <c r="L61" i="7"/>
  <c r="L167" i="7"/>
  <c r="L186" i="7"/>
  <c r="L244" i="7"/>
  <c r="L24" i="7"/>
  <c r="L155" i="7"/>
  <c r="L181" i="7"/>
  <c r="L29" i="7"/>
  <c r="L56" i="7"/>
  <c r="L89" i="7"/>
  <c r="L215" i="7"/>
  <c r="L40" i="7"/>
  <c r="L98" i="7"/>
  <c r="L160" i="7"/>
  <c r="L202" i="7"/>
  <c r="L21" i="7"/>
  <c r="L141" i="7"/>
  <c r="L180" i="7"/>
  <c r="L235" i="7"/>
  <c r="L130" i="7"/>
  <c r="L109" i="7"/>
  <c r="L176" i="7"/>
  <c r="L254" i="7"/>
  <c r="L62" i="7"/>
  <c r="L127" i="7"/>
  <c r="L196" i="7"/>
  <c r="L79" i="7"/>
  <c r="L156" i="7"/>
  <c r="L226" i="7"/>
  <c r="L38" i="7"/>
  <c r="L132" i="7"/>
  <c r="L159" i="7"/>
  <c r="L227" i="7"/>
  <c r="L77" i="7"/>
  <c r="L115" i="7"/>
  <c r="L172" i="7"/>
  <c r="L230" i="7"/>
  <c r="L81" i="7"/>
  <c r="L134" i="7"/>
  <c r="L192" i="7"/>
  <c r="L257" i="7"/>
  <c r="L63" i="7"/>
  <c r="L120" i="7"/>
  <c r="L213" i="7"/>
  <c r="L220" i="7"/>
  <c r="L223" i="7"/>
  <c r="L145" i="7"/>
  <c r="L95" i="7"/>
  <c r="L185" i="7"/>
  <c r="L162" i="7"/>
  <c r="L73" i="7"/>
  <c r="L146" i="7"/>
  <c r="L26" i="7"/>
  <c r="L48" i="7"/>
  <c r="L149" i="7"/>
  <c r="L207" i="7"/>
  <c r="L70" i="7"/>
  <c r="L135" i="7"/>
  <c r="L200" i="7"/>
  <c r="L22" i="7"/>
  <c r="L76" i="7"/>
  <c r="L136" i="7"/>
  <c r="L199" i="7"/>
  <c r="L17" i="7"/>
  <c r="L106" i="7"/>
  <c r="L148" i="7"/>
  <c r="L217" i="7"/>
  <c r="L33" i="7"/>
  <c r="L114" i="7"/>
  <c r="L151" i="7"/>
  <c r="L219" i="7"/>
  <c r="L75" i="7"/>
  <c r="L107" i="7"/>
  <c r="L165" i="7"/>
  <c r="L222" i="7"/>
  <c r="L86" i="7"/>
  <c r="L101" i="7"/>
  <c r="L166" i="7"/>
  <c r="L243" i="7"/>
  <c r="L54" i="7"/>
  <c r="L119" i="7"/>
  <c r="L201" i="7"/>
  <c r="L30" i="7"/>
  <c r="L85" i="7"/>
  <c r="L121" i="7"/>
  <c r="L208" i="7"/>
  <c r="L131" i="7"/>
  <c r="L138" i="7"/>
  <c r="L52" i="7"/>
  <c r="L39" i="7"/>
  <c r="L117" i="7"/>
  <c r="L258" i="7"/>
  <c r="L128" i="7"/>
  <c r="L92" i="7"/>
  <c r="L209" i="7"/>
  <c r="L20" i="7"/>
  <c r="L100" i="7"/>
  <c r="L143" i="7"/>
  <c r="L234" i="7"/>
  <c r="L66" i="7"/>
  <c r="L99" i="7"/>
  <c r="L153" i="7"/>
  <c r="L259" i="7"/>
  <c r="L67" i="7"/>
  <c r="L93" i="7"/>
  <c r="L193" i="7"/>
  <c r="L232" i="7"/>
  <c r="L74" i="7"/>
  <c r="L126" i="7"/>
  <c r="L190" i="7"/>
  <c r="L249" i="7"/>
  <c r="L55" i="7"/>
  <c r="L112" i="7"/>
  <c r="L205" i="7"/>
  <c r="L37" i="7"/>
  <c r="L90" i="7"/>
  <c r="L142" i="7"/>
  <c r="L203" i="7"/>
  <c r="L191" i="7"/>
  <c r="L27" i="7"/>
  <c r="L171" i="7"/>
  <c r="L229" i="7"/>
  <c r="L183" i="7"/>
  <c r="L96" i="7"/>
  <c r="L28" i="7"/>
  <c r="L53" i="7"/>
  <c r="L178" i="7"/>
  <c r="L173" i="7"/>
  <c r="L57" i="7"/>
  <c r="L71" i="7"/>
  <c r="L228" i="7"/>
  <c r="L116" i="7"/>
  <c r="L139" i="7"/>
  <c r="L41" i="7"/>
  <c r="L87" i="7"/>
  <c r="L129" i="7"/>
  <c r="L216" i="7"/>
  <c r="L65" i="7"/>
  <c r="L94" i="7"/>
  <c r="L158" i="7"/>
  <c r="L225" i="7"/>
  <c r="L58" i="7"/>
  <c r="L91" i="7"/>
  <c r="L198" i="7"/>
  <c r="L241" i="7"/>
  <c r="L59" i="7"/>
  <c r="L157" i="7"/>
  <c r="L174" i="7"/>
  <c r="L224" i="7"/>
  <c r="L68" i="7"/>
  <c r="L118" i="7"/>
  <c r="L169" i="7"/>
  <c r="L255" i="7"/>
  <c r="L46" i="7"/>
  <c r="L111" i="7"/>
  <c r="L195" i="7"/>
  <c r="L16" i="7"/>
  <c r="L83" i="7"/>
  <c r="L113" i="7"/>
  <c r="L240" i="7"/>
  <c r="L34" i="7"/>
  <c r="L122" i="7"/>
  <c r="L152" i="7"/>
  <c r="L221" i="7"/>
  <c r="I269" i="12"/>
  <c r="L269" i="12" s="1"/>
  <c r="F270" i="12"/>
  <c r="G270" i="12" s="1"/>
  <c r="H270" i="12" s="1"/>
  <c r="E271" i="12"/>
  <c r="D274" i="12"/>
  <c r="C275" i="12"/>
  <c r="AA16" i="7" l="1"/>
  <c r="AD16" i="7" s="1"/>
  <c r="M16" i="7"/>
  <c r="O16" i="7" s="1"/>
  <c r="W15" i="7"/>
  <c r="X15" i="7" s="1"/>
  <c r="M9" i="8" s="1"/>
  <c r="M104" i="1" s="1"/>
  <c r="I270" i="12"/>
  <c r="L270" i="12" s="1"/>
  <c r="F271" i="12"/>
  <c r="G271" i="12" s="1"/>
  <c r="H271" i="12" s="1"/>
  <c r="E272" i="12"/>
  <c r="C276" i="12"/>
  <c r="D275" i="12"/>
  <c r="D9" i="8"/>
  <c r="T16" i="7" l="1"/>
  <c r="N16" i="7" s="1"/>
  <c r="AJ15" i="7"/>
  <c r="AC16" i="7"/>
  <c r="Y15" i="7"/>
  <c r="AE15" i="7"/>
  <c r="AH15" i="7" s="1"/>
  <c r="I271" i="12"/>
  <c r="L271" i="12" s="1"/>
  <c r="F272" i="12"/>
  <c r="G272" i="12" s="1"/>
  <c r="H272" i="12" s="1"/>
  <c r="E273" i="12"/>
  <c r="C277" i="12"/>
  <c r="D276" i="12"/>
  <c r="P9" i="8"/>
  <c r="G9" i="8"/>
  <c r="K9" i="8"/>
  <c r="M102" i="1" s="1"/>
  <c r="M98" i="1"/>
  <c r="I272" i="12" l="1"/>
  <c r="L272" i="12" s="1"/>
  <c r="F273" i="12"/>
  <c r="G273" i="12" s="1"/>
  <c r="H273" i="12" s="1"/>
  <c r="E274" i="12"/>
  <c r="C278" i="12"/>
  <c r="D277" i="12"/>
  <c r="M105" i="1"/>
  <c r="N9" i="8"/>
  <c r="Q9" i="8" s="1"/>
  <c r="J10" i="8"/>
  <c r="C10" i="8"/>
  <c r="W16" i="7"/>
  <c r="X16" i="7" s="1"/>
  <c r="M17" i="7"/>
  <c r="AB16" i="7"/>
  <c r="AA17" i="7"/>
  <c r="I273" i="12" l="1"/>
  <c r="L273" i="12" s="1"/>
  <c r="F274" i="12"/>
  <c r="G274" i="12" s="1"/>
  <c r="H274" i="12" s="1"/>
  <c r="E275" i="12"/>
  <c r="D278" i="12"/>
  <c r="C279" i="12"/>
  <c r="F10" i="8"/>
  <c r="L10" i="8"/>
  <c r="I10" i="8"/>
  <c r="D10" i="8"/>
  <c r="M10" i="8"/>
  <c r="AE16" i="7"/>
  <c r="AH16" i="7" s="1"/>
  <c r="AJ16" i="7"/>
  <c r="Y16" i="7"/>
  <c r="AD17" i="7"/>
  <c r="AC17" i="7"/>
  <c r="O17" i="7"/>
  <c r="T17" i="7"/>
  <c r="I274" i="12" l="1"/>
  <c r="L274" i="12" s="1"/>
  <c r="F275" i="12"/>
  <c r="G275" i="12" s="1"/>
  <c r="H275" i="12" s="1"/>
  <c r="E276" i="12"/>
  <c r="C280" i="12"/>
  <c r="D279" i="12"/>
  <c r="P10" i="8"/>
  <c r="G10" i="8"/>
  <c r="K10" i="8"/>
  <c r="N17" i="7"/>
  <c r="I275" i="12" l="1"/>
  <c r="L275" i="12" s="1"/>
  <c r="F276" i="12"/>
  <c r="G276" i="12" s="1"/>
  <c r="H276" i="12" s="1"/>
  <c r="E277" i="12"/>
  <c r="D280" i="12"/>
  <c r="C281" i="12"/>
  <c r="N10" i="8"/>
  <c r="Q10" i="8" s="1"/>
  <c r="J11" i="8"/>
  <c r="C11" i="8"/>
  <c r="W17" i="7"/>
  <c r="X17" i="7" s="1"/>
  <c r="Y17" i="7" s="1"/>
  <c r="M18" i="7"/>
  <c r="AA18" i="7"/>
  <c r="AB17" i="7"/>
  <c r="I276" i="12" l="1"/>
  <c r="L276" i="12" s="1"/>
  <c r="F277" i="12"/>
  <c r="G277" i="12" s="1"/>
  <c r="H277" i="12" s="1"/>
  <c r="E278" i="12"/>
  <c r="C282" i="12"/>
  <c r="D281" i="12"/>
  <c r="M11" i="8"/>
  <c r="F11" i="8"/>
  <c r="D11" i="8"/>
  <c r="L11" i="8"/>
  <c r="I11" i="8"/>
  <c r="AE17" i="7"/>
  <c r="AH17" i="7" s="1"/>
  <c r="AJ17" i="7"/>
  <c r="O18" i="7"/>
  <c r="T18" i="7"/>
  <c r="AC18" i="7"/>
  <c r="AD18" i="7"/>
  <c r="I277" i="12" l="1"/>
  <c r="L277" i="12" s="1"/>
  <c r="F278" i="12"/>
  <c r="G278" i="12" s="1"/>
  <c r="H278" i="12" s="1"/>
  <c r="E279" i="12"/>
  <c r="D282" i="12"/>
  <c r="C283" i="12"/>
  <c r="P11" i="8"/>
  <c r="K11" i="8"/>
  <c r="G11" i="8"/>
  <c r="N18" i="7"/>
  <c r="I278" i="12" l="1"/>
  <c r="L278" i="12" s="1"/>
  <c r="F279" i="12"/>
  <c r="G279" i="12" s="1"/>
  <c r="H279" i="12" s="1"/>
  <c r="E280" i="12"/>
  <c r="D283" i="12"/>
  <c r="C284" i="12"/>
  <c r="N11" i="8"/>
  <c r="Q11" i="8" s="1"/>
  <c r="J12" i="8"/>
  <c r="C12" i="8"/>
  <c r="AA19" i="7"/>
  <c r="W18" i="7"/>
  <c r="X18" i="7" s="1"/>
  <c r="AB18" i="7"/>
  <c r="M19" i="7"/>
  <c r="I279" i="12" l="1"/>
  <c r="L279" i="12" s="1"/>
  <c r="F280" i="12"/>
  <c r="G280" i="12" s="1"/>
  <c r="H280" i="12" s="1"/>
  <c r="E281" i="12"/>
  <c r="D284" i="12"/>
  <c r="C285" i="12"/>
  <c r="AJ18" i="7"/>
  <c r="AE18" i="7"/>
  <c r="AH18" i="7" s="1"/>
  <c r="L12" i="8"/>
  <c r="I12" i="8"/>
  <c r="M12" i="8"/>
  <c r="F12" i="8"/>
  <c r="D12" i="8"/>
  <c r="AC19" i="7"/>
  <c r="AD19" i="7"/>
  <c r="T19" i="7"/>
  <c r="O19" i="7"/>
  <c r="Y18" i="7"/>
  <c r="I280" i="12" l="1"/>
  <c r="L280" i="12" s="1"/>
  <c r="F281" i="12"/>
  <c r="G281" i="12" s="1"/>
  <c r="H281" i="12" s="1"/>
  <c r="E282" i="12"/>
  <c r="D285" i="12"/>
  <c r="C286" i="12"/>
  <c r="P12" i="8"/>
  <c r="K12" i="8"/>
  <c r="G12" i="8"/>
  <c r="N19" i="7"/>
  <c r="I281" i="12" l="1"/>
  <c r="L281" i="12" s="1"/>
  <c r="F282" i="12"/>
  <c r="G282" i="12" s="1"/>
  <c r="H282" i="12" s="1"/>
  <c r="E283" i="12"/>
  <c r="D286" i="12"/>
  <c r="C287" i="12"/>
  <c r="N12" i="8"/>
  <c r="Q12" i="8" s="1"/>
  <c r="C13" i="8"/>
  <c r="J13" i="8"/>
  <c r="W19" i="7"/>
  <c r="X19" i="7" s="1"/>
  <c r="AB19" i="7"/>
  <c r="M20" i="7"/>
  <c r="AA20" i="7"/>
  <c r="I282" i="12" l="1"/>
  <c r="L282" i="12" s="1"/>
  <c r="F283" i="12"/>
  <c r="G283" i="12" s="1"/>
  <c r="H283" i="12" s="1"/>
  <c r="E284" i="12"/>
  <c r="C288" i="12"/>
  <c r="D287" i="12"/>
  <c r="I13" i="8"/>
  <c r="L13" i="8"/>
  <c r="F13" i="8"/>
  <c r="M13" i="8"/>
  <c r="D13" i="8"/>
  <c r="P13" i="8" s="1"/>
  <c r="AE19" i="7"/>
  <c r="AH19" i="7" s="1"/>
  <c r="AJ19" i="7"/>
  <c r="Y19" i="7"/>
  <c r="T20" i="7"/>
  <c r="O20" i="7"/>
  <c r="AD20" i="7"/>
  <c r="AC20" i="7"/>
  <c r="I283" i="12" l="1"/>
  <c r="L283" i="12" s="1"/>
  <c r="F284" i="12"/>
  <c r="G284" i="12" s="1"/>
  <c r="H284" i="12" s="1"/>
  <c r="E285" i="12"/>
  <c r="D288" i="12"/>
  <c r="C289" i="12"/>
  <c r="K13" i="8"/>
  <c r="G13" i="8"/>
  <c r="J14" i="8"/>
  <c r="C14" i="8"/>
  <c r="N20" i="7"/>
  <c r="I284" i="12" l="1"/>
  <c r="L284" i="12" s="1"/>
  <c r="F285" i="12"/>
  <c r="G285" i="12" s="1"/>
  <c r="H285" i="12" s="1"/>
  <c r="E286" i="12"/>
  <c r="D289" i="12"/>
  <c r="C290" i="12"/>
  <c r="L14" i="8"/>
  <c r="F14" i="8"/>
  <c r="I14" i="8"/>
  <c r="N13" i="8"/>
  <c r="Q13" i="8" s="1"/>
  <c r="AA21" i="7"/>
  <c r="W20" i="7"/>
  <c r="X20" i="7" s="1"/>
  <c r="M14" i="8" s="1"/>
  <c r="AB20" i="7"/>
  <c r="M21" i="7"/>
  <c r="I285" i="12" l="1"/>
  <c r="L285" i="12" s="1"/>
  <c r="F286" i="12"/>
  <c r="G286" i="12" s="1"/>
  <c r="H286" i="12" s="1"/>
  <c r="E287" i="12"/>
  <c r="C291" i="12"/>
  <c r="D290" i="12"/>
  <c r="AE20" i="7"/>
  <c r="AH20" i="7" s="1"/>
  <c r="AJ20" i="7"/>
  <c r="D14" i="8"/>
  <c r="Y20" i="7"/>
  <c r="T21" i="7"/>
  <c r="O21" i="7"/>
  <c r="AC21" i="7"/>
  <c r="AD21" i="7"/>
  <c r="I286" i="12" l="1"/>
  <c r="L286" i="12" s="1"/>
  <c r="F287" i="12"/>
  <c r="G287" i="12" s="1"/>
  <c r="H287" i="12" s="1"/>
  <c r="E288" i="12"/>
  <c r="D291" i="12"/>
  <c r="C292" i="12"/>
  <c r="K14" i="8"/>
  <c r="G14" i="8"/>
  <c r="P14" i="8"/>
  <c r="N21" i="7"/>
  <c r="W21" i="7" s="1"/>
  <c r="X21" i="7" s="1"/>
  <c r="I287" i="12" l="1"/>
  <c r="L287" i="12" s="1"/>
  <c r="F288" i="12"/>
  <c r="G288" i="12" s="1"/>
  <c r="H288" i="12" s="1"/>
  <c r="E289" i="12"/>
  <c r="C293" i="12"/>
  <c r="D292" i="12"/>
  <c r="N14" i="8"/>
  <c r="Q14" i="8" s="1"/>
  <c r="C15" i="8"/>
  <c r="J15" i="8"/>
  <c r="AB21" i="7"/>
  <c r="M22" i="7"/>
  <c r="AA22" i="7"/>
  <c r="Y21" i="7"/>
  <c r="I288" i="12" l="1"/>
  <c r="L288" i="12" s="1"/>
  <c r="F289" i="12"/>
  <c r="G289" i="12" s="1"/>
  <c r="H289" i="12" s="1"/>
  <c r="E290" i="12"/>
  <c r="C294" i="12"/>
  <c r="D293" i="12"/>
  <c r="AJ21" i="7"/>
  <c r="AE21" i="7"/>
  <c r="AH21" i="7" s="1"/>
  <c r="L15" i="8"/>
  <c r="D15" i="8"/>
  <c r="M15" i="8"/>
  <c r="F15" i="8"/>
  <c r="I15" i="8"/>
  <c r="O22" i="7"/>
  <c r="T22" i="7"/>
  <c r="AD22" i="7"/>
  <c r="AC22" i="7"/>
  <c r="I289" i="12" l="1"/>
  <c r="L289" i="12" s="1"/>
  <c r="F290" i="12"/>
  <c r="G290" i="12" s="1"/>
  <c r="H290" i="12" s="1"/>
  <c r="E291" i="12"/>
  <c r="D294" i="12"/>
  <c r="C295" i="12"/>
  <c r="P15" i="8"/>
  <c r="G15" i="8"/>
  <c r="K15" i="8"/>
  <c r="N22" i="7"/>
  <c r="I290" i="12" l="1"/>
  <c r="L290" i="12" s="1"/>
  <c r="F291" i="12"/>
  <c r="G291" i="12" s="1"/>
  <c r="H291" i="12" s="1"/>
  <c r="E292" i="12"/>
  <c r="C296" i="12"/>
  <c r="D295" i="12"/>
  <c r="N15" i="8"/>
  <c r="Q15" i="8" s="1"/>
  <c r="J16" i="8"/>
  <c r="C16" i="8"/>
  <c r="AB22" i="7"/>
  <c r="W22" i="7"/>
  <c r="X22" i="7" s="1"/>
  <c r="Y22" i="7" s="1"/>
  <c r="AA23" i="7"/>
  <c r="M23" i="7"/>
  <c r="I291" i="12" l="1"/>
  <c r="L291" i="12" s="1"/>
  <c r="F292" i="12"/>
  <c r="G292" i="12" s="1"/>
  <c r="H292" i="12" s="1"/>
  <c r="E293" i="12"/>
  <c r="D296" i="12"/>
  <c r="C297" i="12"/>
  <c r="AE22" i="7"/>
  <c r="AH22" i="7" s="1"/>
  <c r="AJ22" i="7"/>
  <c r="D16" i="8"/>
  <c r="F16" i="8"/>
  <c r="M16" i="8"/>
  <c r="I16" i="8"/>
  <c r="L16" i="8"/>
  <c r="T23" i="7"/>
  <c r="O23" i="7"/>
  <c r="AD23" i="7"/>
  <c r="AC23" i="7"/>
  <c r="I292" i="12" l="1"/>
  <c r="L292" i="12" s="1"/>
  <c r="F293" i="12"/>
  <c r="G293" i="12" s="1"/>
  <c r="H293" i="12" s="1"/>
  <c r="E294" i="12"/>
  <c r="C298" i="12"/>
  <c r="D297" i="12"/>
  <c r="P16" i="8"/>
  <c r="G16" i="8"/>
  <c r="K16" i="8"/>
  <c r="N23" i="7"/>
  <c r="W23" i="7" s="1"/>
  <c r="I293" i="12" l="1"/>
  <c r="L293" i="12" s="1"/>
  <c r="F294" i="12"/>
  <c r="G294" i="12" s="1"/>
  <c r="H294" i="12" s="1"/>
  <c r="E295" i="12"/>
  <c r="C299" i="12"/>
  <c r="D298" i="12"/>
  <c r="N16" i="8"/>
  <c r="Q16" i="8" s="1"/>
  <c r="C17" i="8"/>
  <c r="J17" i="8"/>
  <c r="AB23" i="7"/>
  <c r="AA24" i="7"/>
  <c r="M24" i="7"/>
  <c r="X23" i="7"/>
  <c r="Y23" i="7" s="1"/>
  <c r="I294" i="12" l="1"/>
  <c r="L294" i="12" s="1"/>
  <c r="F295" i="12"/>
  <c r="G295" i="12" s="1"/>
  <c r="H295" i="12" s="1"/>
  <c r="E296" i="12"/>
  <c r="D299" i="12"/>
  <c r="C300" i="12"/>
  <c r="AJ23" i="7"/>
  <c r="AE23" i="7"/>
  <c r="AH23" i="7" s="1"/>
  <c r="M17" i="8"/>
  <c r="I17" i="8"/>
  <c r="F17" i="8"/>
  <c r="L17" i="8"/>
  <c r="D17" i="8"/>
  <c r="T24" i="7"/>
  <c r="O24" i="7"/>
  <c r="AD24" i="7"/>
  <c r="AC24" i="7"/>
  <c r="I295" i="12" l="1"/>
  <c r="L295" i="12" s="1"/>
  <c r="F296" i="12"/>
  <c r="G296" i="12" s="1"/>
  <c r="H296" i="12" s="1"/>
  <c r="E297" i="12"/>
  <c r="C301" i="12"/>
  <c r="D300" i="12"/>
  <c r="N24" i="7"/>
  <c r="AA25" i="7" s="1"/>
  <c r="AD25" i="7" s="1"/>
  <c r="G17" i="8"/>
  <c r="K17" i="8"/>
  <c r="P17" i="8"/>
  <c r="I296" i="12" l="1"/>
  <c r="L296" i="12" s="1"/>
  <c r="F297" i="12"/>
  <c r="G297" i="12" s="1"/>
  <c r="H297" i="12" s="1"/>
  <c r="E298" i="12"/>
  <c r="D301" i="12"/>
  <c r="C302" i="12"/>
  <c r="AC25" i="7"/>
  <c r="W24" i="7"/>
  <c r="X24" i="7" s="1"/>
  <c r="AB24" i="7"/>
  <c r="M25" i="7"/>
  <c r="O25" i="7" s="1"/>
  <c r="J18" i="8"/>
  <c r="C18" i="8"/>
  <c r="N17" i="8"/>
  <c r="Q17" i="8" s="1"/>
  <c r="I297" i="12" l="1"/>
  <c r="L297" i="12" s="1"/>
  <c r="F298" i="12"/>
  <c r="G298" i="12" s="1"/>
  <c r="H298" i="12" s="1"/>
  <c r="E299" i="12"/>
  <c r="C303" i="12"/>
  <c r="D302" i="12"/>
  <c r="AJ24" i="7"/>
  <c r="T25" i="7"/>
  <c r="N25" i="7" s="1"/>
  <c r="AE24" i="7"/>
  <c r="AH24" i="7" s="1"/>
  <c r="Y24" i="7"/>
  <c r="M18" i="8"/>
  <c r="L18" i="8"/>
  <c r="D18" i="8"/>
  <c r="F18" i="8"/>
  <c r="I18" i="8"/>
  <c r="I298" i="12" l="1"/>
  <c r="L298" i="12" s="1"/>
  <c r="F299" i="12"/>
  <c r="G299" i="12" s="1"/>
  <c r="H299" i="12" s="1"/>
  <c r="E300" i="12"/>
  <c r="C304" i="12"/>
  <c r="D303" i="12"/>
  <c r="M26" i="7"/>
  <c r="AB25" i="7"/>
  <c r="W25" i="7"/>
  <c r="X25" i="7" s="1"/>
  <c r="Y25" i="7" s="1"/>
  <c r="AA26" i="7"/>
  <c r="AD26" i="7" s="1"/>
  <c r="P18" i="8"/>
  <c r="K18" i="8"/>
  <c r="G18" i="8"/>
  <c r="I299" i="12" l="1"/>
  <c r="L299" i="12" s="1"/>
  <c r="F300" i="12"/>
  <c r="G300" i="12" s="1"/>
  <c r="H300" i="12" s="1"/>
  <c r="E301" i="12"/>
  <c r="D304" i="12"/>
  <c r="C305" i="12"/>
  <c r="AE25" i="7"/>
  <c r="AH25" i="7" s="1"/>
  <c r="AJ25" i="7"/>
  <c r="AC26" i="7"/>
  <c r="O26" i="7"/>
  <c r="T26" i="7"/>
  <c r="N18" i="8"/>
  <c r="Q18" i="8" s="1"/>
  <c r="J19" i="8"/>
  <c r="C19" i="8"/>
  <c r="I300" i="12" l="1"/>
  <c r="L300" i="12" s="1"/>
  <c r="F301" i="12"/>
  <c r="G301" i="12" s="1"/>
  <c r="H301" i="12" s="1"/>
  <c r="E302" i="12"/>
  <c r="C306" i="12"/>
  <c r="D305" i="12"/>
  <c r="N26" i="7"/>
  <c r="M27" i="7" s="1"/>
  <c r="I19" i="8"/>
  <c r="M19" i="8"/>
  <c r="L19" i="8"/>
  <c r="D19" i="8"/>
  <c r="F19" i="8"/>
  <c r="I301" i="12" l="1"/>
  <c r="L301" i="12" s="1"/>
  <c r="F302" i="12"/>
  <c r="G302" i="12" s="1"/>
  <c r="H302" i="12" s="1"/>
  <c r="E303" i="12"/>
  <c r="D306" i="12"/>
  <c r="C307" i="12"/>
  <c r="AA27" i="7"/>
  <c r="AC27" i="7" s="1"/>
  <c r="W26" i="7"/>
  <c r="X26" i="7" s="1"/>
  <c r="Y26" i="7" s="1"/>
  <c r="AB26" i="7"/>
  <c r="T27" i="7"/>
  <c r="O27" i="7"/>
  <c r="K19" i="8"/>
  <c r="G19" i="8"/>
  <c r="P19" i="8"/>
  <c r="I302" i="12" l="1"/>
  <c r="L302" i="12" s="1"/>
  <c r="F303" i="12"/>
  <c r="G303" i="12" s="1"/>
  <c r="H303" i="12" s="1"/>
  <c r="E304" i="12"/>
  <c r="C308" i="12"/>
  <c r="D307" i="12"/>
  <c r="AD27" i="7"/>
  <c r="AJ26" i="7"/>
  <c r="AK26" i="7" s="1"/>
  <c r="AE26" i="7"/>
  <c r="AH26" i="7" s="1"/>
  <c r="N27" i="7"/>
  <c r="C20" i="8"/>
  <c r="J20" i="8"/>
  <c r="N19" i="8"/>
  <c r="Q19" i="8" s="1"/>
  <c r="I303" i="12" l="1"/>
  <c r="L303" i="12" s="1"/>
  <c r="F304" i="12"/>
  <c r="G304" i="12" s="1"/>
  <c r="H304" i="12" s="1"/>
  <c r="E305" i="12"/>
  <c r="D308" i="12"/>
  <c r="C309" i="12"/>
  <c r="W27" i="7"/>
  <c r="X27" i="7" s="1"/>
  <c r="AB27" i="7"/>
  <c r="M28" i="7"/>
  <c r="AA28" i="7"/>
  <c r="F20" i="8"/>
  <c r="M20" i="8"/>
  <c r="I20" i="8"/>
  <c r="D20" i="8"/>
  <c r="P20" i="8" s="1"/>
  <c r="L20" i="8"/>
  <c r="I304" i="12" l="1"/>
  <c r="L304" i="12" s="1"/>
  <c r="F305" i="12"/>
  <c r="G305" i="12" s="1"/>
  <c r="H305" i="12" s="1"/>
  <c r="E306" i="12"/>
  <c r="D309" i="12"/>
  <c r="C310" i="12"/>
  <c r="AE27" i="7"/>
  <c r="AH27" i="7" s="1"/>
  <c r="AJ27" i="7"/>
  <c r="Y27" i="7"/>
  <c r="AC28" i="7"/>
  <c r="AD28" i="7"/>
  <c r="O28" i="7"/>
  <c r="T28" i="7"/>
  <c r="C21" i="8"/>
  <c r="J21" i="8"/>
  <c r="K20" i="8"/>
  <c r="G20" i="8"/>
  <c r="I305" i="12" l="1"/>
  <c r="L305" i="12" s="1"/>
  <c r="F306" i="12"/>
  <c r="G306" i="12" s="1"/>
  <c r="H306" i="12" s="1"/>
  <c r="E307" i="12"/>
  <c r="D310" i="12"/>
  <c r="C311" i="12"/>
  <c r="N28" i="7"/>
  <c r="W28" i="7" s="1"/>
  <c r="X28" i="7" s="1"/>
  <c r="Y28" i="7" s="1"/>
  <c r="O20" i="8"/>
  <c r="N20" i="8"/>
  <c r="Q20" i="8" s="1"/>
  <c r="M21" i="8"/>
  <c r="I21" i="8"/>
  <c r="D21" i="8"/>
  <c r="L21" i="8"/>
  <c r="F21" i="8"/>
  <c r="I306" i="12" l="1"/>
  <c r="L306" i="12" s="1"/>
  <c r="F307" i="12"/>
  <c r="G307" i="12" s="1"/>
  <c r="H307" i="12" s="1"/>
  <c r="E308" i="12"/>
  <c r="C312" i="12"/>
  <c r="D311" i="12"/>
  <c r="M29" i="7"/>
  <c r="O29" i="7" s="1"/>
  <c r="AB28" i="7"/>
  <c r="AA29" i="7"/>
  <c r="AC29" i="7" s="1"/>
  <c r="P21" i="8"/>
  <c r="K21" i="8"/>
  <c r="G21" i="8"/>
  <c r="I307" i="12" l="1"/>
  <c r="L307" i="12" s="1"/>
  <c r="F308" i="12"/>
  <c r="G308" i="12" s="1"/>
  <c r="H308" i="12" s="1"/>
  <c r="E309" i="12"/>
  <c r="C313" i="12"/>
  <c r="D312" i="12"/>
  <c r="AJ28" i="7"/>
  <c r="AE28" i="7"/>
  <c r="AH28" i="7" s="1"/>
  <c r="T29" i="7"/>
  <c r="N29" i="7" s="1"/>
  <c r="AA30" i="7" s="1"/>
  <c r="AD29" i="7"/>
  <c r="N21" i="8"/>
  <c r="Q21" i="8" s="1"/>
  <c r="J22" i="8"/>
  <c r="C22" i="8"/>
  <c r="I308" i="12" l="1"/>
  <c r="L308" i="12" s="1"/>
  <c r="F309" i="12"/>
  <c r="G309" i="12" s="1"/>
  <c r="H309" i="12" s="1"/>
  <c r="E310" i="12"/>
  <c r="C314" i="12"/>
  <c r="D313" i="12"/>
  <c r="M30" i="7"/>
  <c r="T30" i="7" s="1"/>
  <c r="AD30" i="7"/>
  <c r="AC30" i="7"/>
  <c r="W29" i="7"/>
  <c r="X29" i="7" s="1"/>
  <c r="Y29" i="7" s="1"/>
  <c r="AB29" i="7"/>
  <c r="L22" i="8"/>
  <c r="F22" i="8"/>
  <c r="I22" i="8"/>
  <c r="D22" i="8"/>
  <c r="M22" i="8"/>
  <c r="I309" i="12" l="1"/>
  <c r="L309" i="12" s="1"/>
  <c r="F310" i="12"/>
  <c r="G310" i="12" s="1"/>
  <c r="H310" i="12" s="1"/>
  <c r="E311" i="12"/>
  <c r="D314" i="12"/>
  <c r="C315" i="12"/>
  <c r="O30" i="7"/>
  <c r="N30" i="7" s="1"/>
  <c r="M31" i="7" s="1"/>
  <c r="AE29" i="7"/>
  <c r="AH29" i="7" s="1"/>
  <c r="AJ29" i="7"/>
  <c r="P22" i="8"/>
  <c r="G22" i="8"/>
  <c r="K22" i="8"/>
  <c r="I310" i="12" l="1"/>
  <c r="L310" i="12" s="1"/>
  <c r="F311" i="12"/>
  <c r="G311" i="12" s="1"/>
  <c r="H311" i="12" s="1"/>
  <c r="E312" i="12"/>
  <c r="D315" i="12"/>
  <c r="C316" i="12"/>
  <c r="W30" i="7"/>
  <c r="X30" i="7" s="1"/>
  <c r="Y30" i="7" s="1"/>
  <c r="AA31" i="7"/>
  <c r="AD31" i="7" s="1"/>
  <c r="AB30" i="7"/>
  <c r="O31" i="7"/>
  <c r="T31" i="7"/>
  <c r="N22" i="8"/>
  <c r="Q22" i="8" s="1"/>
  <c r="C23" i="8"/>
  <c r="J23" i="8"/>
  <c r="I311" i="12" l="1"/>
  <c r="L311" i="12" s="1"/>
  <c r="F312" i="12"/>
  <c r="G312" i="12" s="1"/>
  <c r="H312" i="12" s="1"/>
  <c r="E313" i="12"/>
  <c r="D316" i="12"/>
  <c r="C317" i="12"/>
  <c r="AJ30" i="7"/>
  <c r="AE30" i="7"/>
  <c r="AH30" i="7" s="1"/>
  <c r="AC31" i="7"/>
  <c r="N31" i="7"/>
  <c r="F23" i="8"/>
  <c r="D23" i="8"/>
  <c r="L23" i="8"/>
  <c r="I23" i="8"/>
  <c r="M23" i="8"/>
  <c r="I312" i="12" l="1"/>
  <c r="L312" i="12" s="1"/>
  <c r="F313" i="12"/>
  <c r="G313" i="12" s="1"/>
  <c r="H313" i="12" s="1"/>
  <c r="E314" i="12"/>
  <c r="D317" i="12"/>
  <c r="C318" i="12"/>
  <c r="W31" i="7"/>
  <c r="X31" i="7" s="1"/>
  <c r="Y31" i="7" s="1"/>
  <c r="M32" i="7"/>
  <c r="AA32" i="7"/>
  <c r="AB31" i="7"/>
  <c r="P23" i="8"/>
  <c r="K23" i="8"/>
  <c r="G23" i="8"/>
  <c r="I313" i="12" l="1"/>
  <c r="L313" i="12" s="1"/>
  <c r="F314" i="12"/>
  <c r="G314" i="12" s="1"/>
  <c r="H314" i="12" s="1"/>
  <c r="E315" i="12"/>
  <c r="D318" i="12"/>
  <c r="C319" i="12"/>
  <c r="AJ31" i="7"/>
  <c r="AE31" i="7"/>
  <c r="AH31" i="7" s="1"/>
  <c r="AC32" i="7"/>
  <c r="AD32" i="7"/>
  <c r="T32" i="7"/>
  <c r="O32" i="7"/>
  <c r="N23" i="8"/>
  <c r="Q23" i="8" s="1"/>
  <c r="C24" i="8"/>
  <c r="J24" i="8"/>
  <c r="I314" i="12" l="1"/>
  <c r="L314" i="12" s="1"/>
  <c r="F315" i="12"/>
  <c r="G315" i="12" s="1"/>
  <c r="H315" i="12" s="1"/>
  <c r="E316" i="12"/>
  <c r="C320" i="12"/>
  <c r="D319" i="12"/>
  <c r="N32" i="7"/>
  <c r="M33" i="7" s="1"/>
  <c r="F24" i="8"/>
  <c r="D24" i="8"/>
  <c r="P24" i="8" s="1"/>
  <c r="L24" i="8"/>
  <c r="I24" i="8"/>
  <c r="M24" i="8"/>
  <c r="I315" i="12" l="1"/>
  <c r="L315" i="12" s="1"/>
  <c r="F316" i="12"/>
  <c r="G316" i="12" s="1"/>
  <c r="H316" i="12" s="1"/>
  <c r="E317" i="12"/>
  <c r="C321" i="12"/>
  <c r="D320" i="12"/>
  <c r="AB32" i="7"/>
  <c r="AA33" i="7"/>
  <c r="AC33" i="7" s="1"/>
  <c r="W32" i="7"/>
  <c r="X32" i="7" s="1"/>
  <c r="T33" i="7"/>
  <c r="O33" i="7"/>
  <c r="C25" i="8"/>
  <c r="J25" i="8"/>
  <c r="G24" i="8"/>
  <c r="K24" i="8"/>
  <c r="I316" i="12" l="1"/>
  <c r="L316" i="12" s="1"/>
  <c r="F317" i="12"/>
  <c r="G317" i="12" s="1"/>
  <c r="H317" i="12" s="1"/>
  <c r="E318" i="12"/>
  <c r="C322" i="12"/>
  <c r="D321" i="12"/>
  <c r="AE32" i="7"/>
  <c r="AH32" i="7" s="1"/>
  <c r="AJ32" i="7"/>
  <c r="Y32" i="7"/>
  <c r="AD33" i="7"/>
  <c r="N33" i="7"/>
  <c r="N24" i="8"/>
  <c r="Q24" i="8" s="1"/>
  <c r="L25" i="8"/>
  <c r="I25" i="8"/>
  <c r="M25" i="8"/>
  <c r="F25" i="8"/>
  <c r="D25" i="8"/>
  <c r="P25" i="8" s="1"/>
  <c r="I317" i="12" l="1"/>
  <c r="L317" i="12" s="1"/>
  <c r="F318" i="12"/>
  <c r="G318" i="12" s="1"/>
  <c r="H318" i="12" s="1"/>
  <c r="E319" i="12"/>
  <c r="C323" i="12"/>
  <c r="D322" i="12"/>
  <c r="W33" i="7"/>
  <c r="X33" i="7" s="1"/>
  <c r="Y33" i="7" s="1"/>
  <c r="M34" i="7"/>
  <c r="AA34" i="7"/>
  <c r="AB33" i="7"/>
  <c r="C26" i="8"/>
  <c r="J26" i="8"/>
  <c r="G25" i="8"/>
  <c r="K25" i="8"/>
  <c r="I318" i="12" l="1"/>
  <c r="L318" i="12" s="1"/>
  <c r="F319" i="12"/>
  <c r="G319" i="12" s="1"/>
  <c r="H319" i="12" s="1"/>
  <c r="E320" i="12"/>
  <c r="C324" i="12"/>
  <c r="D323" i="12"/>
  <c r="AJ33" i="7"/>
  <c r="AE33" i="7"/>
  <c r="AH33" i="7" s="1"/>
  <c r="AC34" i="7"/>
  <c r="AD34" i="7"/>
  <c r="O34" i="7"/>
  <c r="T34" i="7"/>
  <c r="F26" i="8"/>
  <c r="M26" i="8"/>
  <c r="L26" i="8"/>
  <c r="I26" i="8"/>
  <c r="D26" i="8"/>
  <c r="N25" i="8"/>
  <c r="Q25" i="8" s="1"/>
  <c r="I319" i="12" l="1"/>
  <c r="L319" i="12" s="1"/>
  <c r="F320" i="12"/>
  <c r="G320" i="12" s="1"/>
  <c r="H320" i="12" s="1"/>
  <c r="E321" i="12"/>
  <c r="C325" i="12"/>
  <c r="D324" i="12"/>
  <c r="N34" i="7"/>
  <c r="K26" i="8"/>
  <c r="G26" i="8"/>
  <c r="P26" i="8"/>
  <c r="I320" i="12" l="1"/>
  <c r="L320" i="12" s="1"/>
  <c r="F321" i="12"/>
  <c r="G321" i="12" s="1"/>
  <c r="H321" i="12" s="1"/>
  <c r="E322" i="12"/>
  <c r="D325" i="12"/>
  <c r="C326" i="12"/>
  <c r="AB34" i="7"/>
  <c r="W34" i="7"/>
  <c r="X34" i="7" s="1"/>
  <c r="Y34" i="7" s="1"/>
  <c r="M35" i="7"/>
  <c r="AA35" i="7"/>
  <c r="N26" i="8"/>
  <c r="Q26" i="8" s="1"/>
  <c r="J27" i="8"/>
  <c r="C27" i="8"/>
  <c r="I321" i="12" l="1"/>
  <c r="L321" i="12" s="1"/>
  <c r="F322" i="12"/>
  <c r="G322" i="12" s="1"/>
  <c r="H322" i="12" s="1"/>
  <c r="E323" i="12"/>
  <c r="D326" i="12"/>
  <c r="C327" i="12"/>
  <c r="AE34" i="7"/>
  <c r="AH34" i="7" s="1"/>
  <c r="AJ34" i="7"/>
  <c r="AC35" i="7"/>
  <c r="AD35" i="7"/>
  <c r="O35" i="7"/>
  <c r="T35" i="7"/>
  <c r="L27" i="8"/>
  <c r="M27" i="8"/>
  <c r="F27" i="8"/>
  <c r="D27" i="8"/>
  <c r="P27" i="8" s="1"/>
  <c r="I27" i="8"/>
  <c r="I322" i="12" l="1"/>
  <c r="L322" i="12" s="1"/>
  <c r="F323" i="12"/>
  <c r="G323" i="12" s="1"/>
  <c r="H323" i="12" s="1"/>
  <c r="E324" i="12"/>
  <c r="C328" i="12"/>
  <c r="D327" i="12"/>
  <c r="N35" i="7"/>
  <c r="J28" i="8"/>
  <c r="C28" i="8"/>
  <c r="G27" i="8"/>
  <c r="K27" i="8"/>
  <c r="I323" i="12" l="1"/>
  <c r="L323" i="12" s="1"/>
  <c r="F324" i="12"/>
  <c r="G324" i="12" s="1"/>
  <c r="H324" i="12" s="1"/>
  <c r="E325" i="12"/>
  <c r="D328" i="12"/>
  <c r="C329" i="12"/>
  <c r="W35" i="7"/>
  <c r="X35" i="7" s="1"/>
  <c r="Y35" i="7" s="1"/>
  <c r="M36" i="7"/>
  <c r="AA36" i="7"/>
  <c r="AB35" i="7"/>
  <c r="N27" i="8"/>
  <c r="Q27" i="8" s="1"/>
  <c r="M28" i="8"/>
  <c r="F28" i="8"/>
  <c r="D28" i="8"/>
  <c r="P28" i="8" s="1"/>
  <c r="I28" i="8"/>
  <c r="L28" i="8"/>
  <c r="I324" i="12" l="1"/>
  <c r="L324" i="12" s="1"/>
  <c r="F325" i="12"/>
  <c r="G325" i="12" s="1"/>
  <c r="H325" i="12" s="1"/>
  <c r="E326" i="12"/>
  <c r="C330" i="12"/>
  <c r="D329" i="12"/>
  <c r="AJ35" i="7"/>
  <c r="AE35" i="7"/>
  <c r="AH35" i="7" s="1"/>
  <c r="AC36" i="7"/>
  <c r="AD36" i="7"/>
  <c r="O36" i="7"/>
  <c r="T36" i="7"/>
  <c r="J29" i="8"/>
  <c r="C29" i="8"/>
  <c r="G28" i="8"/>
  <c r="K28" i="8"/>
  <c r="I325" i="12" l="1"/>
  <c r="L325" i="12" s="1"/>
  <c r="F326" i="12"/>
  <c r="G326" i="12" s="1"/>
  <c r="H326" i="12" s="1"/>
  <c r="E327" i="12"/>
  <c r="D330" i="12"/>
  <c r="C331" i="12"/>
  <c r="N36" i="7"/>
  <c r="W36" i="7" s="1"/>
  <c r="X36" i="7" s="1"/>
  <c r="Y36" i="7" s="1"/>
  <c r="F29" i="8"/>
  <c r="D29" i="8"/>
  <c r="I29" i="8"/>
  <c r="L29" i="8"/>
  <c r="M29" i="8"/>
  <c r="N28" i="8"/>
  <c r="Q28" i="8" s="1"/>
  <c r="I326" i="12" l="1"/>
  <c r="L326" i="12" s="1"/>
  <c r="F327" i="12"/>
  <c r="G327" i="12" s="1"/>
  <c r="H327" i="12" s="1"/>
  <c r="E328" i="12"/>
  <c r="D331" i="12"/>
  <c r="C332" i="12"/>
  <c r="AB36" i="7"/>
  <c r="AA37" i="7"/>
  <c r="M37" i="7"/>
  <c r="T37" i="7" s="1"/>
  <c r="P29" i="8"/>
  <c r="G29" i="8"/>
  <c r="K29" i="8"/>
  <c r="I327" i="12" l="1"/>
  <c r="L327" i="12" s="1"/>
  <c r="F328" i="12"/>
  <c r="G328" i="12" s="1"/>
  <c r="H328" i="12" s="1"/>
  <c r="E329" i="12"/>
  <c r="D332" i="12"/>
  <c r="C333" i="12"/>
  <c r="AE36" i="7"/>
  <c r="AH36" i="7" s="1"/>
  <c r="AJ36" i="7"/>
  <c r="O37" i="7"/>
  <c r="N37" i="7" s="1"/>
  <c r="M38" i="7" s="1"/>
  <c r="AD37" i="7"/>
  <c r="AC37" i="7"/>
  <c r="N29" i="8"/>
  <c r="Q29" i="8" s="1"/>
  <c r="J30" i="8"/>
  <c r="C30" i="8"/>
  <c r="I328" i="12" l="1"/>
  <c r="L328" i="12" s="1"/>
  <c r="F329" i="12"/>
  <c r="G329" i="12" s="1"/>
  <c r="H329" i="12" s="1"/>
  <c r="E330" i="12"/>
  <c r="C334" i="12"/>
  <c r="D333" i="12"/>
  <c r="AA38" i="7"/>
  <c r="AD38" i="7" s="1"/>
  <c r="AB37" i="7"/>
  <c r="W37" i="7"/>
  <c r="X37" i="7" s="1"/>
  <c r="Y37" i="7" s="1"/>
  <c r="O38" i="7"/>
  <c r="T38" i="7"/>
  <c r="D30" i="8"/>
  <c r="M30" i="8"/>
  <c r="F30" i="8"/>
  <c r="L30" i="8"/>
  <c r="I30" i="8"/>
  <c r="I329" i="12" l="1"/>
  <c r="L329" i="12" s="1"/>
  <c r="F330" i="12"/>
  <c r="G330" i="12" s="1"/>
  <c r="H330" i="12" s="1"/>
  <c r="E331" i="12"/>
  <c r="C335" i="12"/>
  <c r="D334" i="12"/>
  <c r="AJ37" i="7"/>
  <c r="AE37" i="7"/>
  <c r="AH37" i="7" s="1"/>
  <c r="AC38" i="7"/>
  <c r="N38" i="7"/>
  <c r="AA39" i="7" s="1"/>
  <c r="AD39" i="7" s="1"/>
  <c r="G30" i="8"/>
  <c r="K30" i="8"/>
  <c r="P30" i="8"/>
  <c r="I330" i="12" l="1"/>
  <c r="L330" i="12" s="1"/>
  <c r="F331" i="12"/>
  <c r="G331" i="12" s="1"/>
  <c r="H331" i="12" s="1"/>
  <c r="E332" i="12"/>
  <c r="C336" i="12"/>
  <c r="D335" i="12"/>
  <c r="AB38" i="7"/>
  <c r="W38" i="7"/>
  <c r="X38" i="7" s="1"/>
  <c r="M39" i="7"/>
  <c r="T39" i="7" s="1"/>
  <c r="AC39" i="7"/>
  <c r="J31" i="8"/>
  <c r="C31" i="8"/>
  <c r="N30" i="8"/>
  <c r="Q30" i="8" s="1"/>
  <c r="I331" i="12" l="1"/>
  <c r="L331" i="12" s="1"/>
  <c r="F332" i="12"/>
  <c r="G332" i="12" s="1"/>
  <c r="H332" i="12" s="1"/>
  <c r="E333" i="12"/>
  <c r="D336" i="12"/>
  <c r="C337" i="12"/>
  <c r="AE38" i="7"/>
  <c r="AH38" i="7" s="1"/>
  <c r="AJ38" i="7"/>
  <c r="O39" i="7"/>
  <c r="N39" i="7" s="1"/>
  <c r="M40" i="7" s="1"/>
  <c r="O40" i="7" s="1"/>
  <c r="Y38" i="7"/>
  <c r="D31" i="8"/>
  <c r="P31" i="8" s="1"/>
  <c r="L31" i="8"/>
  <c r="M31" i="8"/>
  <c r="F31" i="8"/>
  <c r="I31" i="8"/>
  <c r="I332" i="12" l="1"/>
  <c r="L332" i="12" s="1"/>
  <c r="F333" i="12"/>
  <c r="G333" i="12" s="1"/>
  <c r="H333" i="12" s="1"/>
  <c r="E334" i="12"/>
  <c r="D337" i="12"/>
  <c r="C338" i="12"/>
  <c r="AA40" i="7"/>
  <c r="AD40" i="7" s="1"/>
  <c r="W39" i="7"/>
  <c r="X39" i="7" s="1"/>
  <c r="Y39" i="7" s="1"/>
  <c r="AB39" i="7"/>
  <c r="T40" i="7"/>
  <c r="N40" i="7" s="1"/>
  <c r="J32" i="8"/>
  <c r="C32" i="8"/>
  <c r="G31" i="8"/>
  <c r="K31" i="8"/>
  <c r="I333" i="12" l="1"/>
  <c r="L333" i="12" s="1"/>
  <c r="F334" i="12"/>
  <c r="G334" i="12" s="1"/>
  <c r="H334" i="12" s="1"/>
  <c r="E335" i="12"/>
  <c r="C339" i="12"/>
  <c r="D338" i="12"/>
  <c r="AJ39" i="7"/>
  <c r="AE39" i="7"/>
  <c r="AH39" i="7" s="1"/>
  <c r="AC40" i="7"/>
  <c r="W40" i="7"/>
  <c r="X40" i="7" s="1"/>
  <c r="Y40" i="7" s="1"/>
  <c r="M41" i="7"/>
  <c r="AB40" i="7"/>
  <c r="AA41" i="7"/>
  <c r="I32" i="8"/>
  <c r="F32" i="8"/>
  <c r="D32" i="8"/>
  <c r="P32" i="8" s="1"/>
  <c r="M32" i="8"/>
  <c r="L32" i="8"/>
  <c r="N31" i="8"/>
  <c r="Q31" i="8" s="1"/>
  <c r="I334" i="12" l="1"/>
  <c r="L334" i="12" s="1"/>
  <c r="F335" i="12"/>
  <c r="G335" i="12" s="1"/>
  <c r="H335" i="12" s="1"/>
  <c r="E336" i="12"/>
  <c r="D339" i="12"/>
  <c r="C340" i="12"/>
  <c r="AJ40" i="7"/>
  <c r="AE40" i="7"/>
  <c r="AH40" i="7" s="1"/>
  <c r="AC41" i="7"/>
  <c r="AD41" i="7"/>
  <c r="O41" i="7"/>
  <c r="T41" i="7"/>
  <c r="J33" i="8"/>
  <c r="C33" i="8"/>
  <c r="G32" i="8"/>
  <c r="K32" i="8"/>
  <c r="I335" i="12" l="1"/>
  <c r="L335" i="12" s="1"/>
  <c r="F336" i="12"/>
  <c r="G336" i="12" s="1"/>
  <c r="H336" i="12" s="1"/>
  <c r="E337" i="12"/>
  <c r="C341" i="12"/>
  <c r="D340" i="12"/>
  <c r="N41" i="7"/>
  <c r="O32" i="8"/>
  <c r="N32" i="8"/>
  <c r="Q32" i="8" s="1"/>
  <c r="F33" i="8"/>
  <c r="D33" i="8"/>
  <c r="P33" i="8" s="1"/>
  <c r="M33" i="8"/>
  <c r="L33" i="8"/>
  <c r="I33" i="8"/>
  <c r="I336" i="12" l="1"/>
  <c r="L336" i="12" s="1"/>
  <c r="F337" i="12"/>
  <c r="G337" i="12" s="1"/>
  <c r="H337" i="12" s="1"/>
  <c r="E338" i="12"/>
  <c r="D341" i="12"/>
  <c r="C342" i="12"/>
  <c r="W41" i="7"/>
  <c r="X41" i="7" s="1"/>
  <c r="Y41" i="7" s="1"/>
  <c r="M42" i="7"/>
  <c r="AB41" i="7"/>
  <c r="AA42" i="7"/>
  <c r="C34" i="8"/>
  <c r="J34" i="8"/>
  <c r="K33" i="8"/>
  <c r="G33" i="8"/>
  <c r="I337" i="12" l="1"/>
  <c r="L337" i="12" s="1"/>
  <c r="F338" i="12"/>
  <c r="G338" i="12" s="1"/>
  <c r="H338" i="12" s="1"/>
  <c r="E339" i="12"/>
  <c r="D342" i="12"/>
  <c r="C343" i="12"/>
  <c r="AE41" i="7"/>
  <c r="AH41" i="7" s="1"/>
  <c r="AJ41" i="7"/>
  <c r="T42" i="7"/>
  <c r="O42" i="7"/>
  <c r="AC42" i="7"/>
  <c r="AD42" i="7"/>
  <c r="N33" i="8"/>
  <c r="Q33" i="8" s="1"/>
  <c r="M34" i="8"/>
  <c r="D34" i="8"/>
  <c r="P34" i="8" s="1"/>
  <c r="L34" i="8"/>
  <c r="I34" i="8"/>
  <c r="F34" i="8"/>
  <c r="I338" i="12" l="1"/>
  <c r="L338" i="12" s="1"/>
  <c r="F339" i="12"/>
  <c r="G339" i="12" s="1"/>
  <c r="H339" i="12" s="1"/>
  <c r="E340" i="12"/>
  <c r="C344" i="12"/>
  <c r="D343" i="12"/>
  <c r="N42" i="7"/>
  <c r="M43" i="7" s="1"/>
  <c r="J35" i="8"/>
  <c r="C35" i="8"/>
  <c r="G34" i="8"/>
  <c r="K34" i="8"/>
  <c r="I339" i="12" l="1"/>
  <c r="L339" i="12" s="1"/>
  <c r="F340" i="12"/>
  <c r="G340" i="12" s="1"/>
  <c r="H340" i="12" s="1"/>
  <c r="E341" i="12"/>
  <c r="D344" i="12"/>
  <c r="C345" i="12"/>
  <c r="O43" i="7"/>
  <c r="T43" i="7"/>
  <c r="W42" i="7"/>
  <c r="X42" i="7" s="1"/>
  <c r="Y42" i="7" s="1"/>
  <c r="AB42" i="7"/>
  <c r="AA43" i="7"/>
  <c r="D35" i="8"/>
  <c r="L35" i="8"/>
  <c r="M35" i="8"/>
  <c r="I35" i="8"/>
  <c r="F35" i="8"/>
  <c r="N34" i="8"/>
  <c r="Q34" i="8" s="1"/>
  <c r="I340" i="12" l="1"/>
  <c r="L340" i="12" s="1"/>
  <c r="F341" i="12"/>
  <c r="G341" i="12" s="1"/>
  <c r="H341" i="12" s="1"/>
  <c r="E342" i="12"/>
  <c r="D345" i="12"/>
  <c r="C346" i="12"/>
  <c r="AE42" i="7"/>
  <c r="AH42" i="7" s="1"/>
  <c r="AJ42" i="7"/>
  <c r="N43" i="7"/>
  <c r="M44" i="7" s="1"/>
  <c r="AD43" i="7"/>
  <c r="AC43" i="7"/>
  <c r="P35" i="8"/>
  <c r="K35" i="8"/>
  <c r="G35" i="8"/>
  <c r="I341" i="12" l="1"/>
  <c r="L341" i="12" s="1"/>
  <c r="F342" i="12"/>
  <c r="G342" i="12" s="1"/>
  <c r="H342" i="12" s="1"/>
  <c r="E343" i="12"/>
  <c r="C347" i="12"/>
  <c r="D346" i="12"/>
  <c r="AA44" i="7"/>
  <c r="AD44" i="7" s="1"/>
  <c r="AB43" i="7"/>
  <c r="W43" i="7"/>
  <c r="X43" i="7" s="1"/>
  <c r="Y43" i="7" s="1"/>
  <c r="T44" i="7"/>
  <c r="O44" i="7"/>
  <c r="N35" i="8"/>
  <c r="Q35" i="8" s="1"/>
  <c r="J36" i="8"/>
  <c r="C36" i="8"/>
  <c r="I342" i="12" l="1"/>
  <c r="L342" i="12" s="1"/>
  <c r="F343" i="12"/>
  <c r="G343" i="12" s="1"/>
  <c r="H343" i="12" s="1"/>
  <c r="E344" i="12"/>
  <c r="D347" i="12"/>
  <c r="C348" i="12"/>
  <c r="AC44" i="7"/>
  <c r="AJ43" i="7"/>
  <c r="AE43" i="7"/>
  <c r="AH43" i="7" s="1"/>
  <c r="N44" i="7"/>
  <c r="M45" i="7" s="1"/>
  <c r="L36" i="8"/>
  <c r="M36" i="8"/>
  <c r="I36" i="8"/>
  <c r="F36" i="8"/>
  <c r="D36" i="8"/>
  <c r="P36" i="8" s="1"/>
  <c r="I343" i="12" l="1"/>
  <c r="L343" i="12" s="1"/>
  <c r="F344" i="12"/>
  <c r="G344" i="12" s="1"/>
  <c r="H344" i="12" s="1"/>
  <c r="E345" i="12"/>
  <c r="C349" i="12"/>
  <c r="D348" i="12"/>
  <c r="AB44" i="7"/>
  <c r="AA45" i="7"/>
  <c r="W44" i="7"/>
  <c r="X44" i="7" s="1"/>
  <c r="Y44" i="7" s="1"/>
  <c r="T45" i="7"/>
  <c r="O45" i="7"/>
  <c r="J37" i="8"/>
  <c r="C37" i="8"/>
  <c r="K36" i="8"/>
  <c r="G36" i="8"/>
  <c r="I344" i="12" l="1"/>
  <c r="L344" i="12" s="1"/>
  <c r="F345" i="12"/>
  <c r="G345" i="12" s="1"/>
  <c r="H345" i="12" s="1"/>
  <c r="E346" i="12"/>
  <c r="C350" i="12"/>
  <c r="D349" i="12"/>
  <c r="AE44" i="7"/>
  <c r="AH44" i="7" s="1"/>
  <c r="AJ44" i="7"/>
  <c r="AC45" i="7"/>
  <c r="AD45" i="7"/>
  <c r="N45" i="7"/>
  <c r="W45" i="7" s="1"/>
  <c r="X45" i="7" s="1"/>
  <c r="Y45" i="7" s="1"/>
  <c r="N36" i="8"/>
  <c r="Q36" i="8" s="1"/>
  <c r="M37" i="8"/>
  <c r="D37" i="8"/>
  <c r="P37" i="8" s="1"/>
  <c r="I37" i="8"/>
  <c r="L37" i="8"/>
  <c r="F37" i="8"/>
  <c r="I345" i="12" l="1"/>
  <c r="L345" i="12" s="1"/>
  <c r="F346" i="12"/>
  <c r="G346" i="12" s="1"/>
  <c r="H346" i="12" s="1"/>
  <c r="E347" i="12"/>
  <c r="D350" i="12"/>
  <c r="C351" i="12"/>
  <c r="AB45" i="7"/>
  <c r="AA46" i="7"/>
  <c r="M46" i="7"/>
  <c r="C38" i="8"/>
  <c r="J38" i="8"/>
  <c r="K37" i="8"/>
  <c r="G37" i="8"/>
  <c r="I346" i="12" l="1"/>
  <c r="L346" i="12" s="1"/>
  <c r="F347" i="12"/>
  <c r="G347" i="12" s="1"/>
  <c r="H347" i="12" s="1"/>
  <c r="E348" i="12"/>
  <c r="C352" i="12"/>
  <c r="D351" i="12"/>
  <c r="AJ45" i="7"/>
  <c r="AE45" i="7"/>
  <c r="AH45" i="7" s="1"/>
  <c r="AC46" i="7"/>
  <c r="AD46" i="7"/>
  <c r="O46" i="7"/>
  <c r="T46" i="7"/>
  <c r="N37" i="8"/>
  <c r="Q37" i="8" s="1"/>
  <c r="D38" i="8"/>
  <c r="L38" i="8"/>
  <c r="I38" i="8"/>
  <c r="F38" i="8"/>
  <c r="M38" i="8"/>
  <c r="I347" i="12" l="1"/>
  <c r="L347" i="12" s="1"/>
  <c r="F348" i="12"/>
  <c r="G348" i="12" s="1"/>
  <c r="H348" i="12" s="1"/>
  <c r="E349" i="12"/>
  <c r="C353" i="12"/>
  <c r="D352" i="12"/>
  <c r="N46" i="7"/>
  <c r="P38" i="8"/>
  <c r="G38" i="8"/>
  <c r="K38" i="8"/>
  <c r="I348" i="12" l="1"/>
  <c r="L348" i="12" s="1"/>
  <c r="F349" i="12"/>
  <c r="G349" i="12" s="1"/>
  <c r="H349" i="12" s="1"/>
  <c r="E350" i="12"/>
  <c r="C354" i="12"/>
  <c r="D353" i="12"/>
  <c r="M47" i="7"/>
  <c r="W46" i="7"/>
  <c r="X46" i="7" s="1"/>
  <c r="Y46" i="7" s="1"/>
  <c r="AA47" i="7"/>
  <c r="AB46" i="7"/>
  <c r="N38" i="8"/>
  <c r="Q38" i="8" s="1"/>
  <c r="J39" i="8"/>
  <c r="C39" i="8"/>
  <c r="I349" i="12" l="1"/>
  <c r="L349" i="12" s="1"/>
  <c r="F350" i="12"/>
  <c r="G350" i="12" s="1"/>
  <c r="H350" i="12" s="1"/>
  <c r="E351" i="12"/>
  <c r="C355" i="12"/>
  <c r="D354" i="12"/>
  <c r="AJ46" i="7"/>
  <c r="AE46" i="7"/>
  <c r="AH46" i="7" s="1"/>
  <c r="AC47" i="7"/>
  <c r="AD47" i="7"/>
  <c r="O47" i="7"/>
  <c r="T47" i="7"/>
  <c r="F39" i="8"/>
  <c r="D39" i="8"/>
  <c r="M39" i="8"/>
  <c r="L39" i="8"/>
  <c r="I39" i="8"/>
  <c r="I350" i="12" l="1"/>
  <c r="L350" i="12" s="1"/>
  <c r="F351" i="12"/>
  <c r="G351" i="12" s="1"/>
  <c r="H351" i="12" s="1"/>
  <c r="E352" i="12"/>
  <c r="D355" i="12"/>
  <c r="C356" i="12"/>
  <c r="N47" i="7"/>
  <c r="AB47" i="7" s="1"/>
  <c r="P39" i="8"/>
  <c r="K39" i="8"/>
  <c r="G39" i="8"/>
  <c r="I351" i="12" l="1"/>
  <c r="L351" i="12" s="1"/>
  <c r="F352" i="12"/>
  <c r="G352" i="12" s="1"/>
  <c r="H352" i="12" s="1"/>
  <c r="E353" i="12"/>
  <c r="C357" i="12"/>
  <c r="D356" i="12"/>
  <c r="W47" i="7"/>
  <c r="X47" i="7" s="1"/>
  <c r="M48" i="7"/>
  <c r="T48" i="7" s="1"/>
  <c r="AA48" i="7"/>
  <c r="AC48" i="7" s="1"/>
  <c r="N39" i="8"/>
  <c r="Q39" i="8" s="1"/>
  <c r="J40" i="8"/>
  <c r="C40" i="8"/>
  <c r="I352" i="12" l="1"/>
  <c r="L352" i="12" s="1"/>
  <c r="F353" i="12"/>
  <c r="G353" i="12" s="1"/>
  <c r="H353" i="12" s="1"/>
  <c r="E354" i="12"/>
  <c r="C358" i="12"/>
  <c r="D357" i="12"/>
  <c r="AJ47" i="7"/>
  <c r="AE47" i="7"/>
  <c r="AH47" i="7" s="1"/>
  <c r="Y47" i="7"/>
  <c r="O48" i="7"/>
  <c r="N48" i="7" s="1"/>
  <c r="AD48" i="7"/>
  <c r="D40" i="8"/>
  <c r="F40" i="8"/>
  <c r="L40" i="8"/>
  <c r="I40" i="8"/>
  <c r="M40" i="8"/>
  <c r="I353" i="12" l="1"/>
  <c r="L353" i="12" s="1"/>
  <c r="F354" i="12"/>
  <c r="G354" i="12" s="1"/>
  <c r="H354" i="12" s="1"/>
  <c r="E355" i="12"/>
  <c r="D358" i="12"/>
  <c r="C359" i="12"/>
  <c r="W48" i="7"/>
  <c r="X48" i="7" s="1"/>
  <c r="M49" i="7"/>
  <c r="AB48" i="7"/>
  <c r="AA49" i="7"/>
  <c r="G40" i="8"/>
  <c r="K40" i="8"/>
  <c r="P40" i="8"/>
  <c r="I354" i="12" l="1"/>
  <c r="L354" i="12" s="1"/>
  <c r="F355" i="12"/>
  <c r="G355" i="12" s="1"/>
  <c r="H355" i="12" s="1"/>
  <c r="E356" i="12"/>
  <c r="D359" i="12"/>
  <c r="C360" i="12"/>
  <c r="AE48" i="7"/>
  <c r="AH48" i="7" s="1"/>
  <c r="AJ48" i="7"/>
  <c r="AD49" i="7"/>
  <c r="AC49" i="7"/>
  <c r="O49" i="7"/>
  <c r="T49" i="7"/>
  <c r="Y48" i="7"/>
  <c r="J41" i="8"/>
  <c r="C41" i="8"/>
  <c r="N40" i="8"/>
  <c r="Q40" i="8" s="1"/>
  <c r="I355" i="12" l="1"/>
  <c r="L355" i="12" s="1"/>
  <c r="F356" i="12"/>
  <c r="G356" i="12" s="1"/>
  <c r="H356" i="12" s="1"/>
  <c r="E357" i="12"/>
  <c r="D360" i="12"/>
  <c r="C361" i="12"/>
  <c r="N49" i="7"/>
  <c r="M41" i="8"/>
  <c r="I41" i="8"/>
  <c r="D41" i="8"/>
  <c r="L41" i="8"/>
  <c r="F41" i="8"/>
  <c r="I356" i="12" l="1"/>
  <c r="L356" i="12" s="1"/>
  <c r="F357" i="12"/>
  <c r="G357" i="12" s="1"/>
  <c r="H357" i="12" s="1"/>
  <c r="E358" i="12"/>
  <c r="D361" i="12"/>
  <c r="C362" i="12"/>
  <c r="W49" i="7"/>
  <c r="X49" i="7" s="1"/>
  <c r="M50" i="7"/>
  <c r="AB49" i="7"/>
  <c r="AA50" i="7"/>
  <c r="G41" i="8"/>
  <c r="K41" i="8"/>
  <c r="P41" i="8"/>
  <c r="I357" i="12" l="1"/>
  <c r="L357" i="12" s="1"/>
  <c r="F358" i="12"/>
  <c r="G358" i="12" s="1"/>
  <c r="H358" i="12" s="1"/>
  <c r="E359" i="12"/>
  <c r="C363" i="12"/>
  <c r="D362" i="12"/>
  <c r="AE49" i="7"/>
  <c r="AH49" i="7" s="1"/>
  <c r="AJ49" i="7"/>
  <c r="O50" i="7"/>
  <c r="T50" i="7"/>
  <c r="AD50" i="7"/>
  <c r="AC50" i="7"/>
  <c r="Y49" i="7"/>
  <c r="C42" i="8"/>
  <c r="J42" i="8"/>
  <c r="N41" i="8"/>
  <c r="Q41" i="8" s="1"/>
  <c r="I358" i="12" l="1"/>
  <c r="L358" i="12" s="1"/>
  <c r="F359" i="12"/>
  <c r="G359" i="12" s="1"/>
  <c r="H359" i="12" s="1"/>
  <c r="E360" i="12"/>
  <c r="C364" i="12"/>
  <c r="D363" i="12"/>
  <c r="N50" i="7"/>
  <c r="W50" i="7" s="1"/>
  <c r="X50" i="7" s="1"/>
  <c r="Y50" i="7" s="1"/>
  <c r="F42" i="8"/>
  <c r="I42" i="8"/>
  <c r="D42" i="8"/>
  <c r="P42" i="8" s="1"/>
  <c r="M42" i="8"/>
  <c r="L42" i="8"/>
  <c r="I359" i="12" l="1"/>
  <c r="L359" i="12" s="1"/>
  <c r="F360" i="12"/>
  <c r="G360" i="12" s="1"/>
  <c r="H360" i="12" s="1"/>
  <c r="E361" i="12"/>
  <c r="C365" i="12"/>
  <c r="D364" i="12"/>
  <c r="M51" i="7"/>
  <c r="T51" i="7" s="1"/>
  <c r="AA51" i="7"/>
  <c r="AD51" i="7" s="1"/>
  <c r="AB50" i="7"/>
  <c r="C43" i="8"/>
  <c r="J43" i="8"/>
  <c r="K42" i="8"/>
  <c r="G42" i="8"/>
  <c r="I360" i="12" l="1"/>
  <c r="L360" i="12" s="1"/>
  <c r="F361" i="12"/>
  <c r="G361" i="12" s="1"/>
  <c r="H361" i="12" s="1"/>
  <c r="E362" i="12"/>
  <c r="C366" i="12"/>
  <c r="D365" i="12"/>
  <c r="AJ50" i="7"/>
  <c r="AE50" i="7"/>
  <c r="AH50" i="7" s="1"/>
  <c r="O51" i="7"/>
  <c r="N51" i="7" s="1"/>
  <c r="AB51" i="7" s="1"/>
  <c r="AC51" i="7"/>
  <c r="N42" i="8"/>
  <c r="Q42" i="8" s="1"/>
  <c r="D43" i="8"/>
  <c r="P43" i="8" s="1"/>
  <c r="F43" i="8"/>
  <c r="L43" i="8"/>
  <c r="I43" i="8"/>
  <c r="M43" i="8"/>
  <c r="I361" i="12" l="1"/>
  <c r="L361" i="12" s="1"/>
  <c r="F362" i="12"/>
  <c r="G362" i="12" s="1"/>
  <c r="H362" i="12" s="1"/>
  <c r="E363" i="12"/>
  <c r="D366" i="12"/>
  <c r="C367" i="12"/>
  <c r="W51" i="7"/>
  <c r="X51" i="7" s="1"/>
  <c r="Y51" i="7" s="1"/>
  <c r="M52" i="7"/>
  <c r="AA52" i="7"/>
  <c r="C44" i="8"/>
  <c r="J44" i="8"/>
  <c r="K43" i="8"/>
  <c r="G43" i="8"/>
  <c r="I362" i="12" l="1"/>
  <c r="L362" i="12" s="1"/>
  <c r="F363" i="12"/>
  <c r="G363" i="12" s="1"/>
  <c r="H363" i="12" s="1"/>
  <c r="E364" i="12"/>
  <c r="D367" i="12"/>
  <c r="C368" i="12"/>
  <c r="AE51" i="7"/>
  <c r="AH51" i="7" s="1"/>
  <c r="AJ51" i="7"/>
  <c r="AD52" i="7"/>
  <c r="AC52" i="7"/>
  <c r="T52" i="7"/>
  <c r="O52" i="7"/>
  <c r="N43" i="8"/>
  <c r="Q43" i="8" s="1"/>
  <c r="L44" i="8"/>
  <c r="F44" i="8"/>
  <c r="I44" i="8"/>
  <c r="D44" i="8"/>
  <c r="M44" i="8"/>
  <c r="I363" i="12" l="1"/>
  <c r="L363" i="12" s="1"/>
  <c r="F364" i="12"/>
  <c r="G364" i="12" s="1"/>
  <c r="H364" i="12" s="1"/>
  <c r="E365" i="12"/>
  <c r="D368" i="12"/>
  <c r="C369" i="12"/>
  <c r="N52" i="7"/>
  <c r="AB52" i="7" s="1"/>
  <c r="G44" i="8"/>
  <c r="K44" i="8"/>
  <c r="P44" i="8"/>
  <c r="I364" i="12" l="1"/>
  <c r="L364" i="12" s="1"/>
  <c r="F365" i="12"/>
  <c r="G365" i="12" s="1"/>
  <c r="H365" i="12" s="1"/>
  <c r="E366" i="12"/>
  <c r="C370" i="12"/>
  <c r="D369" i="12"/>
  <c r="M53" i="7"/>
  <c r="O53" i="7" s="1"/>
  <c r="W52" i="7"/>
  <c r="X52" i="7" s="1"/>
  <c r="Y52" i="7" s="1"/>
  <c r="AA53" i="7"/>
  <c r="N44" i="8"/>
  <c r="Q44" i="8" s="1"/>
  <c r="O44" i="8"/>
  <c r="J45" i="8"/>
  <c r="C45" i="8"/>
  <c r="I365" i="12" l="1"/>
  <c r="L365" i="12" s="1"/>
  <c r="F366" i="12"/>
  <c r="G366" i="12" s="1"/>
  <c r="H366" i="12" s="1"/>
  <c r="E367" i="12"/>
  <c r="C371" i="12"/>
  <c r="D370" i="12"/>
  <c r="AJ52" i="7"/>
  <c r="AE52" i="7"/>
  <c r="AH52" i="7" s="1"/>
  <c r="T53" i="7"/>
  <c r="N53" i="7" s="1"/>
  <c r="AA54" i="7" s="1"/>
  <c r="AC54" i="7" s="1"/>
  <c r="AC53" i="7"/>
  <c r="AD53" i="7"/>
  <c r="D45" i="8"/>
  <c r="M45" i="8"/>
  <c r="I45" i="8"/>
  <c r="F45" i="8"/>
  <c r="L45" i="8"/>
  <c r="I366" i="12" l="1"/>
  <c r="L366" i="12" s="1"/>
  <c r="F367" i="12"/>
  <c r="G367" i="12" s="1"/>
  <c r="H367" i="12" s="1"/>
  <c r="E368" i="12"/>
  <c r="C372" i="12"/>
  <c r="D371" i="12"/>
  <c r="AD54" i="7"/>
  <c r="AB53" i="7"/>
  <c r="W53" i="7"/>
  <c r="X53" i="7" s="1"/>
  <c r="Y53" i="7" s="1"/>
  <c r="M54" i="7"/>
  <c r="P45" i="8"/>
  <c r="K45" i="8"/>
  <c r="G45" i="8"/>
  <c r="I367" i="12" l="1"/>
  <c r="L367" i="12" s="1"/>
  <c r="F368" i="12"/>
  <c r="G368" i="12" s="1"/>
  <c r="H368" i="12" s="1"/>
  <c r="E369" i="12"/>
  <c r="C373" i="12"/>
  <c r="D372" i="12"/>
  <c r="AJ53" i="7"/>
  <c r="AE53" i="7"/>
  <c r="AH53" i="7" s="1"/>
  <c r="T54" i="7"/>
  <c r="O54" i="7"/>
  <c r="N45" i="8"/>
  <c r="Q45" i="8" s="1"/>
  <c r="C46" i="8"/>
  <c r="J46" i="8"/>
  <c r="I368" i="12" l="1"/>
  <c r="L368" i="12" s="1"/>
  <c r="F369" i="12"/>
  <c r="G369" i="12" s="1"/>
  <c r="H369" i="12" s="1"/>
  <c r="E370" i="12"/>
  <c r="C374" i="12"/>
  <c r="D373" i="12"/>
  <c r="N54" i="7"/>
  <c r="M55" i="7" s="1"/>
  <c r="O55" i="7" s="1"/>
  <c r="D46" i="8"/>
  <c r="P46" i="8" s="1"/>
  <c r="M46" i="8"/>
  <c r="L46" i="8"/>
  <c r="F46" i="8"/>
  <c r="I46" i="8"/>
  <c r="I369" i="12" l="1"/>
  <c r="L369" i="12" s="1"/>
  <c r="F370" i="12"/>
  <c r="G370" i="12" s="1"/>
  <c r="H370" i="12" s="1"/>
  <c r="E371" i="12"/>
  <c r="C375" i="12"/>
  <c r="D374" i="12"/>
  <c r="T55" i="7"/>
  <c r="N55" i="7" s="1"/>
  <c r="W54" i="7"/>
  <c r="X54" i="7" s="1"/>
  <c r="Y54" i="7" s="1"/>
  <c r="AB54" i="7"/>
  <c r="AA55" i="7"/>
  <c r="C47" i="8"/>
  <c r="J47" i="8"/>
  <c r="G46" i="8"/>
  <c r="K46" i="8"/>
  <c r="I370" i="12" l="1"/>
  <c r="L370" i="12" s="1"/>
  <c r="F371" i="12"/>
  <c r="G371" i="12" s="1"/>
  <c r="H371" i="12" s="1"/>
  <c r="E372" i="12"/>
  <c r="D375" i="12"/>
  <c r="C376" i="12"/>
  <c r="AJ54" i="7"/>
  <c r="AE54" i="7"/>
  <c r="AH54" i="7" s="1"/>
  <c r="AB55" i="7"/>
  <c r="AD55" i="7"/>
  <c r="AC55" i="7"/>
  <c r="W55" i="7"/>
  <c r="X55" i="7" s="1"/>
  <c r="AA56" i="7"/>
  <c r="AC56" i="7" s="1"/>
  <c r="M56" i="7"/>
  <c r="L47" i="8"/>
  <c r="M47" i="8"/>
  <c r="F47" i="8"/>
  <c r="I47" i="8"/>
  <c r="D47" i="8"/>
  <c r="N46" i="8"/>
  <c r="Q46" i="8" s="1"/>
  <c r="I371" i="12" l="1"/>
  <c r="L371" i="12" s="1"/>
  <c r="F372" i="12"/>
  <c r="G372" i="12" s="1"/>
  <c r="H372" i="12" s="1"/>
  <c r="E373" i="12"/>
  <c r="AE55" i="7"/>
  <c r="AH55" i="7" s="1"/>
  <c r="C377" i="12"/>
  <c r="D376" i="12"/>
  <c r="AJ55" i="7"/>
  <c r="AD56" i="7"/>
  <c r="Y55" i="7"/>
  <c r="O56" i="7"/>
  <c r="T56" i="7"/>
  <c r="G47" i="8"/>
  <c r="K47" i="8"/>
  <c r="P47" i="8"/>
  <c r="I372" i="12" l="1"/>
  <c r="L372" i="12" s="1"/>
  <c r="F373" i="12"/>
  <c r="G373" i="12" s="1"/>
  <c r="H373" i="12" s="1"/>
  <c r="E374" i="12"/>
  <c r="C378" i="12"/>
  <c r="D377" i="12"/>
  <c r="N56" i="7"/>
  <c r="J48" i="8"/>
  <c r="C48" i="8"/>
  <c r="N47" i="8"/>
  <c r="Q47" i="8" s="1"/>
  <c r="I373" i="12" l="1"/>
  <c r="L373" i="12" s="1"/>
  <c r="F374" i="12"/>
  <c r="G374" i="12" s="1"/>
  <c r="H374" i="12" s="1"/>
  <c r="E375" i="12"/>
  <c r="D378" i="12"/>
  <c r="C379" i="12"/>
  <c r="W56" i="7"/>
  <c r="X56" i="7" s="1"/>
  <c r="Y56" i="7" s="1"/>
  <c r="M57" i="7"/>
  <c r="AB56" i="7"/>
  <c r="AA57" i="7"/>
  <c r="L48" i="8"/>
  <c r="D48" i="8"/>
  <c r="I48" i="8"/>
  <c r="F48" i="8"/>
  <c r="M48" i="8"/>
  <c r="I374" i="12" l="1"/>
  <c r="L374" i="12" s="1"/>
  <c r="F375" i="12"/>
  <c r="G375" i="12" s="1"/>
  <c r="H375" i="12" s="1"/>
  <c r="E376" i="12"/>
  <c r="D379" i="12"/>
  <c r="C380" i="12"/>
  <c r="AE56" i="7"/>
  <c r="AH56" i="7" s="1"/>
  <c r="AJ56" i="7"/>
  <c r="AC57" i="7"/>
  <c r="AD57" i="7"/>
  <c r="O57" i="7"/>
  <c r="T57" i="7"/>
  <c r="P48" i="8"/>
  <c r="K48" i="8"/>
  <c r="G48" i="8"/>
  <c r="I375" i="12" l="1"/>
  <c r="L375" i="12" s="1"/>
  <c r="F376" i="12"/>
  <c r="G376" i="12" s="1"/>
  <c r="H376" i="12" s="1"/>
  <c r="E377" i="12"/>
  <c r="D380" i="12"/>
  <c r="C381" i="12"/>
  <c r="N57" i="7"/>
  <c r="M58" i="7" s="1"/>
  <c r="T58" i="7" s="1"/>
  <c r="N48" i="8"/>
  <c r="Q48" i="8" s="1"/>
  <c r="J49" i="8"/>
  <c r="C49" i="8"/>
  <c r="I376" i="12" l="1"/>
  <c r="L376" i="12" s="1"/>
  <c r="F377" i="12"/>
  <c r="G377" i="12" s="1"/>
  <c r="H377" i="12" s="1"/>
  <c r="E378" i="12"/>
  <c r="D381" i="12"/>
  <c r="C382" i="12"/>
  <c r="AA58" i="7"/>
  <c r="AD58" i="7" s="1"/>
  <c r="W57" i="7"/>
  <c r="X57" i="7" s="1"/>
  <c r="Y57" i="7" s="1"/>
  <c r="AB57" i="7"/>
  <c r="O58" i="7"/>
  <c r="N58" i="7" s="1"/>
  <c r="M49" i="8"/>
  <c r="I49" i="8"/>
  <c r="D49" i="8"/>
  <c r="L49" i="8"/>
  <c r="F49" i="8"/>
  <c r="I377" i="12" l="1"/>
  <c r="L377" i="12" s="1"/>
  <c r="F378" i="12"/>
  <c r="G378" i="12" s="1"/>
  <c r="H378" i="12" s="1"/>
  <c r="E379" i="12"/>
  <c r="D382" i="12"/>
  <c r="C383" i="12"/>
  <c r="AE57" i="7"/>
  <c r="AH57" i="7" s="1"/>
  <c r="AJ57" i="7"/>
  <c r="AC58" i="7"/>
  <c r="M59" i="7"/>
  <c r="O59" i="7" s="1"/>
  <c r="AB58" i="7"/>
  <c r="W58" i="7"/>
  <c r="X58" i="7" s="1"/>
  <c r="Y58" i="7" s="1"/>
  <c r="AA59" i="7"/>
  <c r="P49" i="8"/>
  <c r="K49" i="8"/>
  <c r="G49" i="8"/>
  <c r="I378" i="12" l="1"/>
  <c r="L378" i="12" s="1"/>
  <c r="F379" i="12"/>
  <c r="G379" i="12" s="1"/>
  <c r="H379" i="12" s="1"/>
  <c r="E380" i="12"/>
  <c r="C384" i="12"/>
  <c r="D383" i="12"/>
  <c r="AE58" i="7"/>
  <c r="AH58" i="7" s="1"/>
  <c r="AJ58" i="7"/>
  <c r="T59" i="7"/>
  <c r="N59" i="7" s="1"/>
  <c r="AC59" i="7"/>
  <c r="AD59" i="7"/>
  <c r="N49" i="8"/>
  <c r="Q49" i="8" s="1"/>
  <c r="J50" i="8"/>
  <c r="C50" i="8"/>
  <c r="I379" i="12" l="1"/>
  <c r="L379" i="12" s="1"/>
  <c r="F380" i="12"/>
  <c r="G380" i="12" s="1"/>
  <c r="H380" i="12" s="1"/>
  <c r="E381" i="12"/>
  <c r="D384" i="12"/>
  <c r="C385" i="12"/>
  <c r="AB59" i="7"/>
  <c r="W59" i="7"/>
  <c r="X59" i="7" s="1"/>
  <c r="Y59" i="7" s="1"/>
  <c r="AA60" i="7"/>
  <c r="M60" i="7"/>
  <c r="F50" i="8"/>
  <c r="I50" i="8"/>
  <c r="D50" i="8"/>
  <c r="P50" i="8" s="1"/>
  <c r="L50" i="8"/>
  <c r="M50" i="8"/>
  <c r="I380" i="12" l="1"/>
  <c r="L380" i="12" s="1"/>
  <c r="F381" i="12"/>
  <c r="G381" i="12" s="1"/>
  <c r="H381" i="12" s="1"/>
  <c r="E382" i="12"/>
  <c r="C386" i="12"/>
  <c r="D385" i="12"/>
  <c r="AE59" i="7"/>
  <c r="AH59" i="7" s="1"/>
  <c r="AJ59" i="7"/>
  <c r="O60" i="7"/>
  <c r="T60" i="7"/>
  <c r="AC60" i="7"/>
  <c r="AD60" i="7"/>
  <c r="C51" i="8"/>
  <c r="J51" i="8"/>
  <c r="K50" i="8"/>
  <c r="G50" i="8"/>
  <c r="I381" i="12" l="1"/>
  <c r="L381" i="12" s="1"/>
  <c r="F382" i="12"/>
  <c r="G382" i="12" s="1"/>
  <c r="H382" i="12" s="1"/>
  <c r="E383" i="12"/>
  <c r="D386" i="12"/>
  <c r="C387" i="12"/>
  <c r="N60" i="7"/>
  <c r="N50" i="8"/>
  <c r="Q50" i="8" s="1"/>
  <c r="L51" i="8"/>
  <c r="F51" i="8"/>
  <c r="I51" i="8"/>
  <c r="M51" i="8"/>
  <c r="D51" i="8"/>
  <c r="P51" i="8" s="1"/>
  <c r="I382" i="12" l="1"/>
  <c r="L382" i="12" s="1"/>
  <c r="F383" i="12"/>
  <c r="G383" i="12" s="1"/>
  <c r="H383" i="12" s="1"/>
  <c r="E384" i="12"/>
  <c r="D387" i="12"/>
  <c r="C388" i="12"/>
  <c r="AB60" i="7"/>
  <c r="W60" i="7"/>
  <c r="X60" i="7" s="1"/>
  <c r="Y60" i="7" s="1"/>
  <c r="M61" i="7"/>
  <c r="AA61" i="7"/>
  <c r="J52" i="8"/>
  <c r="C52" i="8"/>
  <c r="G51" i="8"/>
  <c r="K51" i="8"/>
  <c r="I383" i="12" l="1"/>
  <c r="L383" i="12" s="1"/>
  <c r="F384" i="12"/>
  <c r="G384" i="12" s="1"/>
  <c r="H384" i="12" s="1"/>
  <c r="E385" i="12"/>
  <c r="C389" i="12"/>
  <c r="D388" i="12"/>
  <c r="AJ60" i="7"/>
  <c r="AE60" i="7"/>
  <c r="AH60" i="7" s="1"/>
  <c r="AC61" i="7"/>
  <c r="AD61" i="7"/>
  <c r="T61" i="7"/>
  <c r="O61" i="7"/>
  <c r="N51" i="8"/>
  <c r="Q51" i="8" s="1"/>
  <c r="D52" i="8"/>
  <c r="M52" i="8"/>
  <c r="F52" i="8"/>
  <c r="L52" i="8"/>
  <c r="I52" i="8"/>
  <c r="I384" i="12" l="1"/>
  <c r="L384" i="12" s="1"/>
  <c r="F385" i="12"/>
  <c r="G385" i="12" s="1"/>
  <c r="H385" i="12" s="1"/>
  <c r="E386" i="12"/>
  <c r="D389" i="12"/>
  <c r="C390" i="12"/>
  <c r="N61" i="7"/>
  <c r="K52" i="8"/>
  <c r="G52" i="8"/>
  <c r="P52" i="8"/>
  <c r="I385" i="12" l="1"/>
  <c r="L385" i="12" s="1"/>
  <c r="F386" i="12"/>
  <c r="G386" i="12" s="1"/>
  <c r="H386" i="12" s="1"/>
  <c r="E387" i="12"/>
  <c r="C391" i="12"/>
  <c r="D390" i="12"/>
  <c r="W61" i="7"/>
  <c r="X61" i="7" s="1"/>
  <c r="Y61" i="7" s="1"/>
  <c r="AB61" i="7"/>
  <c r="M62" i="7"/>
  <c r="AA62" i="7"/>
  <c r="N52" i="8"/>
  <c r="Q52" i="8" s="1"/>
  <c r="C53" i="8"/>
  <c r="J53" i="8"/>
  <c r="I386" i="12" l="1"/>
  <c r="L386" i="12" s="1"/>
  <c r="F387" i="12"/>
  <c r="G387" i="12" s="1"/>
  <c r="H387" i="12" s="1"/>
  <c r="E388" i="12"/>
  <c r="C392" i="12"/>
  <c r="D391" i="12"/>
  <c r="AJ61" i="7"/>
  <c r="AE61" i="7"/>
  <c r="AH61" i="7" s="1"/>
  <c r="AD62" i="7"/>
  <c r="AC62" i="7"/>
  <c r="T62" i="7"/>
  <c r="O62" i="7"/>
  <c r="F53" i="8"/>
  <c r="D53" i="8"/>
  <c r="I53" i="8"/>
  <c r="M53" i="8"/>
  <c r="L53" i="8"/>
  <c r="I387" i="12" l="1"/>
  <c r="L387" i="12" s="1"/>
  <c r="F388" i="12"/>
  <c r="G388" i="12" s="1"/>
  <c r="H388" i="12" s="1"/>
  <c r="E389" i="12"/>
  <c r="C393" i="12"/>
  <c r="D392" i="12"/>
  <c r="N62" i="7"/>
  <c r="AA63" i="7" s="1"/>
  <c r="AC63" i="7" s="1"/>
  <c r="G53" i="8"/>
  <c r="K53" i="8"/>
  <c r="P53" i="8"/>
  <c r="I388" i="12" l="1"/>
  <c r="L388" i="12" s="1"/>
  <c r="F389" i="12"/>
  <c r="G389" i="12" s="1"/>
  <c r="H389" i="12" s="1"/>
  <c r="E390" i="12"/>
  <c r="D393" i="12"/>
  <c r="C394" i="12"/>
  <c r="AB62" i="7"/>
  <c r="M63" i="7"/>
  <c r="O63" i="7" s="1"/>
  <c r="W62" i="7"/>
  <c r="X62" i="7" s="1"/>
  <c r="Y62" i="7" s="1"/>
  <c r="AD63" i="7"/>
  <c r="N53" i="8"/>
  <c r="Q53" i="8" s="1"/>
  <c r="C54" i="8"/>
  <c r="J54" i="8"/>
  <c r="I389" i="12" l="1"/>
  <c r="L389" i="12" s="1"/>
  <c r="F390" i="12"/>
  <c r="G390" i="12" s="1"/>
  <c r="H390" i="12" s="1"/>
  <c r="E391" i="12"/>
  <c r="C395" i="12"/>
  <c r="D394" i="12"/>
  <c r="AJ62" i="7"/>
  <c r="AE62" i="7"/>
  <c r="AH62" i="7" s="1"/>
  <c r="T63" i="7"/>
  <c r="N63" i="7" s="1"/>
  <c r="F54" i="8"/>
  <c r="M54" i="8"/>
  <c r="D54" i="8"/>
  <c r="P54" i="8" s="1"/>
  <c r="I54" i="8"/>
  <c r="L54" i="8"/>
  <c r="I390" i="12" l="1"/>
  <c r="L390" i="12" s="1"/>
  <c r="F391" i="12"/>
  <c r="G391" i="12" s="1"/>
  <c r="H391" i="12" s="1"/>
  <c r="E392" i="12"/>
  <c r="D395" i="12"/>
  <c r="C396" i="12"/>
  <c r="M64" i="7"/>
  <c r="W63" i="7"/>
  <c r="X63" i="7" s="1"/>
  <c r="Y63" i="7" s="1"/>
  <c r="AB63" i="7"/>
  <c r="AA64" i="7"/>
  <c r="C55" i="8"/>
  <c r="J55" i="8"/>
  <c r="G54" i="8"/>
  <c r="K54" i="8"/>
  <c r="I391" i="12" l="1"/>
  <c r="L391" i="12" s="1"/>
  <c r="F392" i="12"/>
  <c r="G392" i="12" s="1"/>
  <c r="H392" i="12" s="1"/>
  <c r="E393" i="12"/>
  <c r="D396" i="12"/>
  <c r="C397" i="12"/>
  <c r="AE63" i="7"/>
  <c r="AH63" i="7" s="1"/>
  <c r="AJ63" i="7"/>
  <c r="AC64" i="7"/>
  <c r="AD64" i="7"/>
  <c r="O64" i="7"/>
  <c r="T64" i="7"/>
  <c r="N54" i="8"/>
  <c r="Q54" i="8" s="1"/>
  <c r="D55" i="8"/>
  <c r="P55" i="8" s="1"/>
  <c r="M55" i="8"/>
  <c r="L55" i="8"/>
  <c r="I55" i="8"/>
  <c r="F55" i="8"/>
  <c r="I392" i="12" l="1"/>
  <c r="L392" i="12" s="1"/>
  <c r="F393" i="12"/>
  <c r="G393" i="12" s="1"/>
  <c r="H393" i="12" s="1"/>
  <c r="E394" i="12"/>
  <c r="C398" i="12"/>
  <c r="D397" i="12"/>
  <c r="N64" i="7"/>
  <c r="C56" i="8"/>
  <c r="J56" i="8"/>
  <c r="G55" i="8"/>
  <c r="K55" i="8"/>
  <c r="I393" i="12" l="1"/>
  <c r="L393" i="12" s="1"/>
  <c r="F394" i="12"/>
  <c r="G394" i="12" s="1"/>
  <c r="H394" i="12" s="1"/>
  <c r="E395" i="12"/>
  <c r="D398" i="12"/>
  <c r="C399" i="12"/>
  <c r="W64" i="7"/>
  <c r="X64" i="7" s="1"/>
  <c r="Y64" i="7" s="1"/>
  <c r="M65" i="7"/>
  <c r="AA65" i="7"/>
  <c r="AB64" i="7"/>
  <c r="N55" i="8"/>
  <c r="Q55" i="8" s="1"/>
  <c r="F56" i="8"/>
  <c r="M56" i="8"/>
  <c r="L56" i="8"/>
  <c r="D56" i="8"/>
  <c r="I56" i="8"/>
  <c r="I394" i="12" l="1"/>
  <c r="L394" i="12" s="1"/>
  <c r="F395" i="12"/>
  <c r="G395" i="12" s="1"/>
  <c r="H395" i="12" s="1"/>
  <c r="E396" i="12"/>
  <c r="C400" i="12"/>
  <c r="D399" i="12"/>
  <c r="AJ64" i="7"/>
  <c r="AE64" i="7"/>
  <c r="AH64" i="7" s="1"/>
  <c r="AD65" i="7"/>
  <c r="AC65" i="7"/>
  <c r="T65" i="7"/>
  <c r="O65" i="7"/>
  <c r="P56" i="8"/>
  <c r="G56" i="8"/>
  <c r="K56" i="8"/>
  <c r="I395" i="12" l="1"/>
  <c r="L395" i="12" s="1"/>
  <c r="F396" i="12"/>
  <c r="G396" i="12" s="1"/>
  <c r="H396" i="12" s="1"/>
  <c r="E397" i="12"/>
  <c r="C401" i="12"/>
  <c r="D400" i="12"/>
  <c r="N65" i="7"/>
  <c r="N56" i="8"/>
  <c r="Q56" i="8" s="1"/>
  <c r="O56" i="8"/>
  <c r="J57" i="8"/>
  <c r="C57" i="8"/>
  <c r="I396" i="12" l="1"/>
  <c r="L396" i="12" s="1"/>
  <c r="F397" i="12"/>
  <c r="G397" i="12" s="1"/>
  <c r="H397" i="12" s="1"/>
  <c r="E398" i="12"/>
  <c r="C402" i="12"/>
  <c r="D401" i="12"/>
  <c r="W65" i="7"/>
  <c r="X65" i="7" s="1"/>
  <c r="Y65" i="7" s="1"/>
  <c r="M66" i="7"/>
  <c r="AA66" i="7"/>
  <c r="AB65" i="7"/>
  <c r="I57" i="8"/>
  <c r="F57" i="8"/>
  <c r="L57" i="8"/>
  <c r="D57" i="8"/>
  <c r="M57" i="8"/>
  <c r="I397" i="12" l="1"/>
  <c r="L397" i="12" s="1"/>
  <c r="F398" i="12"/>
  <c r="G398" i="12" s="1"/>
  <c r="H398" i="12" s="1"/>
  <c r="E399" i="12"/>
  <c r="D402" i="12"/>
  <c r="C403" i="12"/>
  <c r="AE65" i="7"/>
  <c r="AH65" i="7" s="1"/>
  <c r="AJ65" i="7"/>
  <c r="AD66" i="7"/>
  <c r="AC66" i="7"/>
  <c r="T66" i="7"/>
  <c r="O66" i="7"/>
  <c r="K57" i="8"/>
  <c r="G57" i="8"/>
  <c r="P57" i="8"/>
  <c r="I398" i="12" l="1"/>
  <c r="L398" i="12" s="1"/>
  <c r="F399" i="12"/>
  <c r="G399" i="12" s="1"/>
  <c r="H399" i="12" s="1"/>
  <c r="E400" i="12"/>
  <c r="C404" i="12"/>
  <c r="D403" i="12"/>
  <c r="N66" i="7"/>
  <c r="W66" i="7" s="1"/>
  <c r="X66" i="7" s="1"/>
  <c r="Y66" i="7" s="1"/>
  <c r="N57" i="8"/>
  <c r="Q57" i="8" s="1"/>
  <c r="C58" i="8"/>
  <c r="J58" i="8"/>
  <c r="I399" i="12" l="1"/>
  <c r="L399" i="12" s="1"/>
  <c r="F400" i="12"/>
  <c r="G400" i="12" s="1"/>
  <c r="H400" i="12" s="1"/>
  <c r="E401" i="12"/>
  <c r="D404" i="12"/>
  <c r="C405" i="12"/>
  <c r="M67" i="7"/>
  <c r="O67" i="7" s="1"/>
  <c r="AA67" i="7"/>
  <c r="AD67" i="7" s="1"/>
  <c r="AB66" i="7"/>
  <c r="I58" i="8"/>
  <c r="D58" i="8"/>
  <c r="F58" i="8"/>
  <c r="L58" i="8"/>
  <c r="M58" i="8"/>
  <c r="T67" i="7" l="1"/>
  <c r="N67" i="7" s="1"/>
  <c r="I400" i="12"/>
  <c r="L400" i="12" s="1"/>
  <c r="F401" i="12"/>
  <c r="G401" i="12" s="1"/>
  <c r="H401" i="12" s="1"/>
  <c r="E402" i="12"/>
  <c r="C406" i="12"/>
  <c r="D405" i="12"/>
  <c r="AE66" i="7"/>
  <c r="AH66" i="7" s="1"/>
  <c r="AJ66" i="7"/>
  <c r="AC67" i="7"/>
  <c r="K58" i="8"/>
  <c r="G58" i="8"/>
  <c r="P58" i="8"/>
  <c r="I401" i="12" l="1"/>
  <c r="L401" i="12" s="1"/>
  <c r="F402" i="12"/>
  <c r="G402" i="12" s="1"/>
  <c r="H402" i="12" s="1"/>
  <c r="E403" i="12"/>
  <c r="D406" i="12"/>
  <c r="C407" i="12"/>
  <c r="W67" i="7"/>
  <c r="X67" i="7" s="1"/>
  <c r="Y67" i="7" s="1"/>
  <c r="AB67" i="7"/>
  <c r="M68" i="7"/>
  <c r="AA68" i="7"/>
  <c r="N58" i="8"/>
  <c r="Q58" i="8" s="1"/>
  <c r="J59" i="8"/>
  <c r="C59" i="8"/>
  <c r="I402" i="12" l="1"/>
  <c r="L402" i="12" s="1"/>
  <c r="F403" i="12"/>
  <c r="G403" i="12" s="1"/>
  <c r="H403" i="12" s="1"/>
  <c r="E404" i="12"/>
  <c r="D407" i="12"/>
  <c r="C408" i="12"/>
  <c r="AJ67" i="7"/>
  <c r="AE67" i="7"/>
  <c r="AH67" i="7" s="1"/>
  <c r="AC68" i="7"/>
  <c r="AD68" i="7"/>
  <c r="O68" i="7"/>
  <c r="T68" i="7"/>
  <c r="I59" i="8"/>
  <c r="M59" i="8"/>
  <c r="L59" i="8"/>
  <c r="D59" i="8"/>
  <c r="F59" i="8"/>
  <c r="I403" i="12" l="1"/>
  <c r="L403" i="12" s="1"/>
  <c r="F404" i="12"/>
  <c r="G404" i="12" s="1"/>
  <c r="H404" i="12" s="1"/>
  <c r="E405" i="12"/>
  <c r="D408" i="12"/>
  <c r="C409" i="12"/>
  <c r="N68" i="7"/>
  <c r="P59" i="8"/>
  <c r="K59" i="8"/>
  <c r="G59" i="8"/>
  <c r="I404" i="12" l="1"/>
  <c r="L404" i="12" s="1"/>
  <c r="F405" i="12"/>
  <c r="G405" i="12" s="1"/>
  <c r="H405" i="12" s="1"/>
  <c r="E406" i="12"/>
  <c r="C410" i="12"/>
  <c r="D409" i="12"/>
  <c r="W68" i="7"/>
  <c r="X68" i="7" s="1"/>
  <c r="Y68" i="7" s="1"/>
  <c r="M69" i="7"/>
  <c r="AA69" i="7"/>
  <c r="AB68" i="7"/>
  <c r="N59" i="8"/>
  <c r="Q59" i="8" s="1"/>
  <c r="C60" i="8"/>
  <c r="J60" i="8"/>
  <c r="I405" i="12" l="1"/>
  <c r="L405" i="12" s="1"/>
  <c r="F406" i="12"/>
  <c r="G406" i="12" s="1"/>
  <c r="H406" i="12" s="1"/>
  <c r="E407" i="12"/>
  <c r="D410" i="12"/>
  <c r="C411" i="12"/>
  <c r="AJ68" i="7"/>
  <c r="AE68" i="7"/>
  <c r="AH68" i="7" s="1"/>
  <c r="AD69" i="7"/>
  <c r="AC69" i="7"/>
  <c r="T69" i="7"/>
  <c r="O69" i="7"/>
  <c r="I60" i="8"/>
  <c r="D60" i="8"/>
  <c r="P60" i="8" s="1"/>
  <c r="F60" i="8"/>
  <c r="M60" i="8"/>
  <c r="L60" i="8"/>
  <c r="I406" i="12" l="1"/>
  <c r="L406" i="12" s="1"/>
  <c r="F407" i="12"/>
  <c r="G407" i="12" s="1"/>
  <c r="H407" i="12" s="1"/>
  <c r="E408" i="12"/>
  <c r="D411" i="12"/>
  <c r="C412" i="12"/>
  <c r="N69" i="7"/>
  <c r="M70" i="7" s="1"/>
  <c r="O70" i="7" s="1"/>
  <c r="G60" i="8"/>
  <c r="K60" i="8"/>
  <c r="J61" i="8"/>
  <c r="C61" i="8"/>
  <c r="I407" i="12" l="1"/>
  <c r="L407" i="12" s="1"/>
  <c r="F408" i="12"/>
  <c r="G408" i="12" s="1"/>
  <c r="H408" i="12" s="1"/>
  <c r="E409" i="12"/>
  <c r="C413" i="12"/>
  <c r="D412" i="12"/>
  <c r="AA70" i="7"/>
  <c r="AD70" i="7" s="1"/>
  <c r="W69" i="7"/>
  <c r="X69" i="7" s="1"/>
  <c r="Y69" i="7" s="1"/>
  <c r="AB69" i="7"/>
  <c r="T70" i="7"/>
  <c r="N70" i="7" s="1"/>
  <c r="D61" i="8"/>
  <c r="P61" i="8" s="1"/>
  <c r="M61" i="8"/>
  <c r="L61" i="8"/>
  <c r="F61" i="8"/>
  <c r="I61" i="8"/>
  <c r="N60" i="8"/>
  <c r="Q60" i="8" s="1"/>
  <c r="I408" i="12" l="1"/>
  <c r="L408" i="12" s="1"/>
  <c r="F409" i="12"/>
  <c r="G409" i="12" s="1"/>
  <c r="H409" i="12" s="1"/>
  <c r="E410" i="12"/>
  <c r="C414" i="12"/>
  <c r="D413" i="12"/>
  <c r="AC70" i="7"/>
  <c r="AJ69" i="7"/>
  <c r="AE69" i="7"/>
  <c r="AH69" i="7" s="1"/>
  <c r="AB70" i="7"/>
  <c r="W70" i="7"/>
  <c r="X70" i="7" s="1"/>
  <c r="Y70" i="7" s="1"/>
  <c r="M71" i="7"/>
  <c r="AA71" i="7"/>
  <c r="C62" i="8"/>
  <c r="J62" i="8"/>
  <c r="K61" i="8"/>
  <c r="G61" i="8"/>
  <c r="I409" i="12" l="1"/>
  <c r="L409" i="12" s="1"/>
  <c r="F410" i="12"/>
  <c r="G410" i="12" s="1"/>
  <c r="H410" i="12" s="1"/>
  <c r="E411" i="12"/>
  <c r="C415" i="12"/>
  <c r="D414" i="12"/>
  <c r="AJ70" i="7"/>
  <c r="AE70" i="7"/>
  <c r="AH70" i="7" s="1"/>
  <c r="AC71" i="7"/>
  <c r="AD71" i="7"/>
  <c r="O71" i="7"/>
  <c r="T71" i="7"/>
  <c r="N61" i="8"/>
  <c r="Q61" i="8" s="1"/>
  <c r="M62" i="8"/>
  <c r="D62" i="8"/>
  <c r="P62" i="8" s="1"/>
  <c r="F62" i="8"/>
  <c r="L62" i="8"/>
  <c r="I62" i="8"/>
  <c r="I410" i="12" l="1"/>
  <c r="L410" i="12" s="1"/>
  <c r="F411" i="12"/>
  <c r="G411" i="12" s="1"/>
  <c r="H411" i="12" s="1"/>
  <c r="E412" i="12"/>
  <c r="C416" i="12"/>
  <c r="D415" i="12"/>
  <c r="N71" i="7"/>
  <c r="G62" i="8"/>
  <c r="K62" i="8"/>
  <c r="C63" i="8"/>
  <c r="J63" i="8"/>
  <c r="I411" i="12" l="1"/>
  <c r="L411" i="12" s="1"/>
  <c r="F412" i="12"/>
  <c r="G412" i="12" s="1"/>
  <c r="H412" i="12" s="1"/>
  <c r="E413" i="12"/>
  <c r="C417" i="12"/>
  <c r="D416" i="12"/>
  <c r="W71" i="7"/>
  <c r="X71" i="7" s="1"/>
  <c r="Y71" i="7" s="1"/>
  <c r="M72" i="7"/>
  <c r="AB71" i="7"/>
  <c r="AA72" i="7"/>
  <c r="N62" i="8"/>
  <c r="Q62" i="8" s="1"/>
  <c r="F63" i="8"/>
  <c r="M63" i="8"/>
  <c r="L63" i="8"/>
  <c r="D63" i="8"/>
  <c r="I63" i="8"/>
  <c r="I412" i="12" l="1"/>
  <c r="L412" i="12" s="1"/>
  <c r="F413" i="12"/>
  <c r="G413" i="12" s="1"/>
  <c r="H413" i="12" s="1"/>
  <c r="E414" i="12"/>
  <c r="C418" i="12"/>
  <c r="D417" i="12"/>
  <c r="AJ71" i="7"/>
  <c r="AE71" i="7"/>
  <c r="AH71" i="7" s="1"/>
  <c r="O72" i="7"/>
  <c r="T72" i="7"/>
  <c r="AC72" i="7"/>
  <c r="AD72" i="7"/>
  <c r="G63" i="8"/>
  <c r="K63" i="8"/>
  <c r="P63" i="8"/>
  <c r="I413" i="12" l="1"/>
  <c r="L413" i="12" s="1"/>
  <c r="F414" i="12"/>
  <c r="G414" i="12" s="1"/>
  <c r="H414" i="12" s="1"/>
  <c r="E415" i="12"/>
  <c r="C419" i="12"/>
  <c r="D418" i="12"/>
  <c r="N72" i="7"/>
  <c r="C64" i="8"/>
  <c r="J64" i="8"/>
  <c r="N63" i="8"/>
  <c r="Q63" i="8" s="1"/>
  <c r="I414" i="12" l="1"/>
  <c r="L414" i="12" s="1"/>
  <c r="F415" i="12"/>
  <c r="G415" i="12" s="1"/>
  <c r="H415" i="12" s="1"/>
  <c r="E416" i="12"/>
  <c r="D419" i="12"/>
  <c r="C420" i="12"/>
  <c r="W72" i="7"/>
  <c r="X72" i="7" s="1"/>
  <c r="Y72" i="7" s="1"/>
  <c r="AB72" i="7"/>
  <c r="M73" i="7"/>
  <c r="AA73" i="7"/>
  <c r="D64" i="8"/>
  <c r="F64" i="8"/>
  <c r="M64" i="8"/>
  <c r="I64" i="8"/>
  <c r="L64" i="8"/>
  <c r="I415" i="12" l="1"/>
  <c r="L415" i="12" s="1"/>
  <c r="F416" i="12"/>
  <c r="G416" i="12" s="1"/>
  <c r="H416" i="12" s="1"/>
  <c r="E417" i="12"/>
  <c r="C421" i="12"/>
  <c r="D420" i="12"/>
  <c r="AJ72" i="7"/>
  <c r="AE72" i="7"/>
  <c r="AH72" i="7" s="1"/>
  <c r="T73" i="7"/>
  <c r="O73" i="7"/>
  <c r="AD73" i="7"/>
  <c r="AC73" i="7"/>
  <c r="P64" i="8"/>
  <c r="K64" i="8"/>
  <c r="G64" i="8"/>
  <c r="I416" i="12" l="1"/>
  <c r="L416" i="12" s="1"/>
  <c r="F417" i="12"/>
  <c r="G417" i="12" s="1"/>
  <c r="H417" i="12" s="1"/>
  <c r="E418" i="12"/>
  <c r="C422" i="12"/>
  <c r="D421" i="12"/>
  <c r="N73" i="7"/>
  <c r="W73" i="7" s="1"/>
  <c r="X73" i="7" s="1"/>
  <c r="N64" i="8"/>
  <c r="Q64" i="8" s="1"/>
  <c r="J65" i="8"/>
  <c r="C65" i="8"/>
  <c r="I417" i="12" l="1"/>
  <c r="L417" i="12" s="1"/>
  <c r="F418" i="12"/>
  <c r="G418" i="12" s="1"/>
  <c r="H418" i="12" s="1"/>
  <c r="E419" i="12"/>
  <c r="D422" i="12"/>
  <c r="C423" i="12"/>
  <c r="M74" i="7"/>
  <c r="AB73" i="7"/>
  <c r="AA74" i="7"/>
  <c r="Y73" i="7"/>
  <c r="F65" i="8"/>
  <c r="D65" i="8"/>
  <c r="P65" i="8" s="1"/>
  <c r="M65" i="8"/>
  <c r="L65" i="8"/>
  <c r="I65" i="8"/>
  <c r="I418" i="12" l="1"/>
  <c r="L418" i="12" s="1"/>
  <c r="F419" i="12"/>
  <c r="G419" i="12" s="1"/>
  <c r="H419" i="12" s="1"/>
  <c r="E420" i="12"/>
  <c r="D423" i="12"/>
  <c r="C424" i="12"/>
  <c r="AE73" i="7"/>
  <c r="AH73" i="7" s="1"/>
  <c r="AJ73" i="7"/>
  <c r="AD74" i="7"/>
  <c r="AC74" i="7"/>
  <c r="O74" i="7"/>
  <c r="T74" i="7"/>
  <c r="J66" i="8"/>
  <c r="C66" i="8"/>
  <c r="G65" i="8"/>
  <c r="K65" i="8"/>
  <c r="I419" i="12" l="1"/>
  <c r="L419" i="12" s="1"/>
  <c r="F420" i="12"/>
  <c r="G420" i="12" s="1"/>
  <c r="H420" i="12" s="1"/>
  <c r="E421" i="12"/>
  <c r="D424" i="12"/>
  <c r="C425" i="12"/>
  <c r="N74" i="7"/>
  <c r="N65" i="8"/>
  <c r="Q65" i="8" s="1"/>
  <c r="D66" i="8"/>
  <c r="M66" i="8"/>
  <c r="L66" i="8"/>
  <c r="I66" i="8"/>
  <c r="F66" i="8"/>
  <c r="I420" i="12" l="1"/>
  <c r="L420" i="12" s="1"/>
  <c r="F421" i="12"/>
  <c r="G421" i="12" s="1"/>
  <c r="H421" i="12" s="1"/>
  <c r="E422" i="12"/>
  <c r="C426" i="12"/>
  <c r="D425" i="12"/>
  <c r="M75" i="7"/>
  <c r="AA75" i="7"/>
  <c r="W74" i="7"/>
  <c r="X74" i="7" s="1"/>
  <c r="Y74" i="7" s="1"/>
  <c r="AB74" i="7"/>
  <c r="G66" i="8"/>
  <c r="K66" i="8"/>
  <c r="P66" i="8"/>
  <c r="I421" i="12" l="1"/>
  <c r="L421" i="12" s="1"/>
  <c r="F422" i="12"/>
  <c r="G422" i="12" s="1"/>
  <c r="H422" i="12" s="1"/>
  <c r="E423" i="12"/>
  <c r="D426" i="12"/>
  <c r="C427" i="12"/>
  <c r="AJ74" i="7"/>
  <c r="AE74" i="7"/>
  <c r="AH74" i="7" s="1"/>
  <c r="AD75" i="7"/>
  <c r="AC75" i="7"/>
  <c r="T75" i="7"/>
  <c r="O75" i="7"/>
  <c r="C67" i="8"/>
  <c r="J67" i="8"/>
  <c r="N66" i="8"/>
  <c r="Q66" i="8" s="1"/>
  <c r="I422" i="12" l="1"/>
  <c r="L422" i="12" s="1"/>
  <c r="F423" i="12"/>
  <c r="G423" i="12" s="1"/>
  <c r="H423" i="12" s="1"/>
  <c r="E424" i="12"/>
  <c r="C428" i="12"/>
  <c r="D427" i="12"/>
  <c r="N75" i="7"/>
  <c r="AB75" i="7" s="1"/>
  <c r="M67" i="8"/>
  <c r="D67" i="8"/>
  <c r="F67" i="8"/>
  <c r="L67" i="8"/>
  <c r="I67" i="8"/>
  <c r="I423" i="12" l="1"/>
  <c r="L423" i="12" s="1"/>
  <c r="F424" i="12"/>
  <c r="G424" i="12" s="1"/>
  <c r="H424" i="12" s="1"/>
  <c r="E425" i="12"/>
  <c r="D428" i="12"/>
  <c r="C429" i="12"/>
  <c r="AA76" i="7"/>
  <c r="W75" i="7"/>
  <c r="X75" i="7" s="1"/>
  <c r="Y75" i="7" s="1"/>
  <c r="M76" i="7"/>
  <c r="K67" i="8"/>
  <c r="G67" i="8"/>
  <c r="P67" i="8"/>
  <c r="I424" i="12" l="1"/>
  <c r="L424" i="12" s="1"/>
  <c r="F425" i="12"/>
  <c r="G425" i="12" s="1"/>
  <c r="H425" i="12" s="1"/>
  <c r="E426" i="12"/>
  <c r="C430" i="12"/>
  <c r="D429" i="12"/>
  <c r="AE75" i="7"/>
  <c r="AH75" i="7" s="1"/>
  <c r="AJ75" i="7"/>
  <c r="O76" i="7"/>
  <c r="T76" i="7"/>
  <c r="AC76" i="7"/>
  <c r="AD76" i="7"/>
  <c r="N67" i="8"/>
  <c r="Q67" i="8" s="1"/>
  <c r="J68" i="8"/>
  <c r="C68" i="8"/>
  <c r="I425" i="12" l="1"/>
  <c r="L425" i="12" s="1"/>
  <c r="F426" i="12"/>
  <c r="G426" i="12" s="1"/>
  <c r="H426" i="12" s="1"/>
  <c r="E427" i="12"/>
  <c r="D430" i="12"/>
  <c r="C431" i="12"/>
  <c r="N76" i="7"/>
  <c r="D68" i="8"/>
  <c r="L68" i="8"/>
  <c r="M68" i="8"/>
  <c r="I68" i="8"/>
  <c r="F68" i="8"/>
  <c r="I426" i="12" l="1"/>
  <c r="L426" i="12" s="1"/>
  <c r="F427" i="12"/>
  <c r="G427" i="12" s="1"/>
  <c r="H427" i="12" s="1"/>
  <c r="E428" i="12"/>
  <c r="D431" i="12"/>
  <c r="C432" i="12"/>
  <c r="AA77" i="7"/>
  <c r="AB76" i="7"/>
  <c r="W76" i="7"/>
  <c r="X76" i="7" s="1"/>
  <c r="Y76" i="7" s="1"/>
  <c r="M77" i="7"/>
  <c r="P68" i="8"/>
  <c r="K68" i="8"/>
  <c r="G68" i="8"/>
  <c r="I427" i="12" l="1"/>
  <c r="L427" i="12" s="1"/>
  <c r="F428" i="12"/>
  <c r="G428" i="12" s="1"/>
  <c r="H428" i="12" s="1"/>
  <c r="E429" i="12"/>
  <c r="D432" i="12"/>
  <c r="C433" i="12"/>
  <c r="AE76" i="7"/>
  <c r="AH76" i="7" s="1"/>
  <c r="AJ76" i="7"/>
  <c r="T77" i="7"/>
  <c r="O77" i="7"/>
  <c r="AD77" i="7"/>
  <c r="AC77" i="7"/>
  <c r="N68" i="8"/>
  <c r="Q68" i="8" s="1"/>
  <c r="O68" i="8"/>
  <c r="J69" i="8"/>
  <c r="C69" i="8"/>
  <c r="I428" i="12" l="1"/>
  <c r="L428" i="12" s="1"/>
  <c r="F429" i="12"/>
  <c r="G429" i="12" s="1"/>
  <c r="H429" i="12" s="1"/>
  <c r="E430" i="12"/>
  <c r="D433" i="12"/>
  <c r="C434" i="12"/>
  <c r="N77" i="7"/>
  <c r="AB77" i="7" s="1"/>
  <c r="M69" i="8"/>
  <c r="F69" i="8"/>
  <c r="D69" i="8"/>
  <c r="P69" i="8" s="1"/>
  <c r="L69" i="8"/>
  <c r="I69" i="8"/>
  <c r="I429" i="12" l="1"/>
  <c r="L429" i="12" s="1"/>
  <c r="F430" i="12"/>
  <c r="G430" i="12" s="1"/>
  <c r="H430" i="12" s="1"/>
  <c r="E431" i="12"/>
  <c r="D434" i="12"/>
  <c r="C435" i="12"/>
  <c r="M78" i="7"/>
  <c r="AA78" i="7"/>
  <c r="W77" i="7"/>
  <c r="X77" i="7" s="1"/>
  <c r="Y77" i="7" s="1"/>
  <c r="J70" i="8"/>
  <c r="C70" i="8"/>
  <c r="K69" i="8"/>
  <c r="G69" i="8"/>
  <c r="I430" i="12" l="1"/>
  <c r="L430" i="12" s="1"/>
  <c r="F431" i="12"/>
  <c r="G431" i="12" s="1"/>
  <c r="H431" i="12" s="1"/>
  <c r="E432" i="12"/>
  <c r="C436" i="12"/>
  <c r="D435" i="12"/>
  <c r="AE77" i="7"/>
  <c r="AH77" i="7" s="1"/>
  <c r="AJ77" i="7"/>
  <c r="AC78" i="7"/>
  <c r="AD78" i="7"/>
  <c r="T78" i="7"/>
  <c r="O78" i="7"/>
  <c r="N69" i="8"/>
  <c r="Q69" i="8" s="1"/>
  <c r="L70" i="8"/>
  <c r="F70" i="8"/>
  <c r="D70" i="8"/>
  <c r="P70" i="8" s="1"/>
  <c r="I70" i="8"/>
  <c r="M70" i="8"/>
  <c r="I431" i="12" l="1"/>
  <c r="L431" i="12" s="1"/>
  <c r="F432" i="12"/>
  <c r="G432" i="12" s="1"/>
  <c r="H432" i="12" s="1"/>
  <c r="E433" i="12"/>
  <c r="C437" i="12"/>
  <c r="D436" i="12"/>
  <c r="N78" i="7"/>
  <c r="J71" i="8"/>
  <c r="C71" i="8"/>
  <c r="G70" i="8"/>
  <c r="K70" i="8"/>
  <c r="I432" i="12" l="1"/>
  <c r="L432" i="12" s="1"/>
  <c r="F433" i="12"/>
  <c r="G433" i="12" s="1"/>
  <c r="H433" i="12" s="1"/>
  <c r="E434" i="12"/>
  <c r="D437" i="12"/>
  <c r="C438" i="12"/>
  <c r="M79" i="7"/>
  <c r="AB78" i="7"/>
  <c r="W78" i="7"/>
  <c r="X78" i="7" s="1"/>
  <c r="Y78" i="7" s="1"/>
  <c r="AA79" i="7"/>
  <c r="N70" i="8"/>
  <c r="Q70" i="8" s="1"/>
  <c r="M71" i="8"/>
  <c r="D71" i="8"/>
  <c r="L71" i="8"/>
  <c r="F71" i="8"/>
  <c r="I71" i="8"/>
  <c r="I433" i="12" l="1"/>
  <c r="L433" i="12" s="1"/>
  <c r="F434" i="12"/>
  <c r="G434" i="12" s="1"/>
  <c r="H434" i="12" s="1"/>
  <c r="E435" i="12"/>
  <c r="D438" i="12"/>
  <c r="C439" i="12"/>
  <c r="AJ78" i="7"/>
  <c r="AE78" i="7"/>
  <c r="AH78" i="7" s="1"/>
  <c r="AC79" i="7"/>
  <c r="AD79" i="7"/>
  <c r="O79" i="7"/>
  <c r="T79" i="7"/>
  <c r="P71" i="8"/>
  <c r="G71" i="8"/>
  <c r="K71" i="8"/>
  <c r="I434" i="12" l="1"/>
  <c r="L434" i="12" s="1"/>
  <c r="F435" i="12"/>
  <c r="G435" i="12" s="1"/>
  <c r="H435" i="12" s="1"/>
  <c r="E436" i="12"/>
  <c r="D439" i="12"/>
  <c r="C440" i="12"/>
  <c r="N79" i="7"/>
  <c r="W79" i="7" s="1"/>
  <c r="X79" i="7" s="1"/>
  <c r="Y79" i="7" s="1"/>
  <c r="N71" i="8"/>
  <c r="Q71" i="8" s="1"/>
  <c r="C72" i="8"/>
  <c r="J72" i="8"/>
  <c r="I435" i="12" l="1"/>
  <c r="L435" i="12" s="1"/>
  <c r="F436" i="12"/>
  <c r="G436" i="12" s="1"/>
  <c r="H436" i="12" s="1"/>
  <c r="E437" i="12"/>
  <c r="D440" i="12"/>
  <c r="C441" i="12"/>
  <c r="AB79" i="7"/>
  <c r="M80" i="7"/>
  <c r="T80" i="7" s="1"/>
  <c r="AA80" i="7"/>
  <c r="AC80" i="7" s="1"/>
  <c r="D72" i="8"/>
  <c r="I72" i="8"/>
  <c r="F72" i="8"/>
  <c r="M72" i="8"/>
  <c r="L72" i="8"/>
  <c r="I436" i="12" l="1"/>
  <c r="L436" i="12" s="1"/>
  <c r="F437" i="12"/>
  <c r="G437" i="12" s="1"/>
  <c r="H437" i="12" s="1"/>
  <c r="E438" i="12"/>
  <c r="O80" i="7"/>
  <c r="N80" i="7" s="1"/>
  <c r="AB80" i="7" s="1"/>
  <c r="D441" i="12"/>
  <c r="C442" i="12"/>
  <c r="AD80" i="7"/>
  <c r="AJ79" i="7"/>
  <c r="AE79" i="7"/>
  <c r="AH79" i="7" s="1"/>
  <c r="P72" i="8"/>
  <c r="K72" i="8"/>
  <c r="G72" i="8"/>
  <c r="I437" i="12" l="1"/>
  <c r="L437" i="12" s="1"/>
  <c r="F438" i="12"/>
  <c r="G438" i="12" s="1"/>
  <c r="H438" i="12" s="1"/>
  <c r="E439" i="12"/>
  <c r="D442" i="12"/>
  <c r="C443" i="12"/>
  <c r="AA81" i="7"/>
  <c r="AD81" i="7" s="1"/>
  <c r="M81" i="7"/>
  <c r="T81" i="7" s="1"/>
  <c r="W80" i="7"/>
  <c r="X80" i="7" s="1"/>
  <c r="Y80" i="7" s="1"/>
  <c r="N72" i="8"/>
  <c r="Q72" i="8" s="1"/>
  <c r="J73" i="8"/>
  <c r="C73" i="8"/>
  <c r="I438" i="12" l="1"/>
  <c r="L438" i="12" s="1"/>
  <c r="F439" i="12"/>
  <c r="G439" i="12" s="1"/>
  <c r="H439" i="12" s="1"/>
  <c r="E440" i="12"/>
  <c r="D443" i="12"/>
  <c r="C444" i="12"/>
  <c r="O81" i="7"/>
  <c r="N81" i="7" s="1"/>
  <c r="W81" i="7" s="1"/>
  <c r="X81" i="7" s="1"/>
  <c r="Y81" i="7" s="1"/>
  <c r="AC81" i="7"/>
  <c r="AJ80" i="7"/>
  <c r="AE80" i="7"/>
  <c r="AH80" i="7" s="1"/>
  <c r="I73" i="8"/>
  <c r="F73" i="8"/>
  <c r="M73" i="8"/>
  <c r="D73" i="8"/>
  <c r="L73" i="8"/>
  <c r="I439" i="12" l="1"/>
  <c r="L439" i="12" s="1"/>
  <c r="F440" i="12"/>
  <c r="G440" i="12" s="1"/>
  <c r="H440" i="12" s="1"/>
  <c r="E441" i="12"/>
  <c r="D444" i="12"/>
  <c r="C445" i="12"/>
  <c r="AB81" i="7"/>
  <c r="AA82" i="7"/>
  <c r="M82" i="7"/>
  <c r="P73" i="8"/>
  <c r="G73" i="8"/>
  <c r="K73" i="8"/>
  <c r="I440" i="12" l="1"/>
  <c r="L440" i="12" s="1"/>
  <c r="F441" i="12"/>
  <c r="G441" i="12" s="1"/>
  <c r="H441" i="12" s="1"/>
  <c r="E442" i="12"/>
  <c r="D445" i="12"/>
  <c r="C446" i="12"/>
  <c r="AJ81" i="7"/>
  <c r="AE81" i="7"/>
  <c r="AH81" i="7" s="1"/>
  <c r="O82" i="7"/>
  <c r="T82" i="7"/>
  <c r="AC82" i="7"/>
  <c r="AD82" i="7"/>
  <c r="N73" i="8"/>
  <c r="Q73" i="8" s="1"/>
  <c r="J74" i="8"/>
  <c r="C74" i="8"/>
  <c r="I441" i="12" l="1"/>
  <c r="L441" i="12" s="1"/>
  <c r="F442" i="12"/>
  <c r="G442" i="12" s="1"/>
  <c r="H442" i="12" s="1"/>
  <c r="E443" i="12"/>
  <c r="D446" i="12"/>
  <c r="C447" i="12"/>
  <c r="N82" i="7"/>
  <c r="M74" i="8"/>
  <c r="D74" i="8"/>
  <c r="F74" i="8"/>
  <c r="L74" i="8"/>
  <c r="I74" i="8"/>
  <c r="I442" i="12" l="1"/>
  <c r="L442" i="12" s="1"/>
  <c r="F443" i="12"/>
  <c r="G443" i="12" s="1"/>
  <c r="H443" i="12" s="1"/>
  <c r="E444" i="12"/>
  <c r="D447" i="12"/>
  <c r="C448" i="12"/>
  <c r="M83" i="7"/>
  <c r="AA83" i="7"/>
  <c r="W82" i="7"/>
  <c r="X82" i="7" s="1"/>
  <c r="AB82" i="7"/>
  <c r="P74" i="8"/>
  <c r="K74" i="8"/>
  <c r="G74" i="8"/>
  <c r="I443" i="12" l="1"/>
  <c r="L443" i="12" s="1"/>
  <c r="F444" i="12"/>
  <c r="G444" i="12" s="1"/>
  <c r="H444" i="12" s="1"/>
  <c r="E445" i="12"/>
  <c r="C449" i="12"/>
  <c r="D448" i="12"/>
  <c r="AJ82" i="7"/>
  <c r="AE82" i="7"/>
  <c r="AH82" i="7" s="1"/>
  <c r="Y82" i="7"/>
  <c r="AD83" i="7"/>
  <c r="AC83" i="7"/>
  <c r="O83" i="7"/>
  <c r="T83" i="7"/>
  <c r="N74" i="8"/>
  <c r="Q74" i="8" s="1"/>
  <c r="C75" i="8"/>
  <c r="J75" i="8"/>
  <c r="I444" i="12" l="1"/>
  <c r="L444" i="12" s="1"/>
  <c r="F445" i="12"/>
  <c r="G445" i="12" s="1"/>
  <c r="H445" i="12" s="1"/>
  <c r="E446" i="12"/>
  <c r="D449" i="12"/>
  <c r="C450" i="12"/>
  <c r="N83" i="7"/>
  <c r="I75" i="8"/>
  <c r="D75" i="8"/>
  <c r="P75" i="8" s="1"/>
  <c r="M75" i="8"/>
  <c r="F75" i="8"/>
  <c r="L75" i="8"/>
  <c r="I445" i="12" l="1"/>
  <c r="L445" i="12" s="1"/>
  <c r="F446" i="12"/>
  <c r="G446" i="12" s="1"/>
  <c r="H446" i="12" s="1"/>
  <c r="E447" i="12"/>
  <c r="C451" i="12"/>
  <c r="D450" i="12"/>
  <c r="W83" i="7"/>
  <c r="X83" i="7" s="1"/>
  <c r="Y83" i="7" s="1"/>
  <c r="M84" i="7"/>
  <c r="AB83" i="7"/>
  <c r="AA84" i="7"/>
  <c r="K75" i="8"/>
  <c r="G75" i="8"/>
  <c r="J76" i="8"/>
  <c r="C76" i="8"/>
  <c r="I446" i="12" l="1"/>
  <c r="L446" i="12" s="1"/>
  <c r="F447" i="12"/>
  <c r="G447" i="12" s="1"/>
  <c r="H447" i="12" s="1"/>
  <c r="E448" i="12"/>
  <c r="C452" i="12"/>
  <c r="D451" i="12"/>
  <c r="AJ83" i="7"/>
  <c r="AE83" i="7"/>
  <c r="AH83" i="7" s="1"/>
  <c r="T84" i="7"/>
  <c r="O84" i="7"/>
  <c r="AD84" i="7"/>
  <c r="AC84" i="7"/>
  <c r="N75" i="8"/>
  <c r="Q75" i="8" s="1"/>
  <c r="D76" i="8"/>
  <c r="I76" i="8"/>
  <c r="F76" i="8"/>
  <c r="L76" i="8"/>
  <c r="M76" i="8"/>
  <c r="I447" i="12" l="1"/>
  <c r="L447" i="12" s="1"/>
  <c r="F448" i="12"/>
  <c r="G448" i="12" s="1"/>
  <c r="H448" i="12" s="1"/>
  <c r="E449" i="12"/>
  <c r="D452" i="12"/>
  <c r="C453" i="12"/>
  <c r="N84" i="7"/>
  <c r="AB84" i="7" s="1"/>
  <c r="K76" i="8"/>
  <c r="G76" i="8"/>
  <c r="P76" i="8"/>
  <c r="I448" i="12" l="1"/>
  <c r="L448" i="12" s="1"/>
  <c r="F449" i="12"/>
  <c r="G449" i="12" s="1"/>
  <c r="H449" i="12" s="1"/>
  <c r="E450" i="12"/>
  <c r="D453" i="12"/>
  <c r="C454" i="12"/>
  <c r="W84" i="7"/>
  <c r="X84" i="7" s="1"/>
  <c r="Y84" i="7" s="1"/>
  <c r="M85" i="7"/>
  <c r="AA85" i="7"/>
  <c r="N76" i="8"/>
  <c r="Q76" i="8" s="1"/>
  <c r="J77" i="8"/>
  <c r="C77" i="8"/>
  <c r="I449" i="12" l="1"/>
  <c r="L449" i="12" s="1"/>
  <c r="F450" i="12"/>
  <c r="G450" i="12" s="1"/>
  <c r="H450" i="12" s="1"/>
  <c r="E451" i="12"/>
  <c r="C455" i="12"/>
  <c r="D454" i="12"/>
  <c r="AJ84" i="7"/>
  <c r="AE84" i="7"/>
  <c r="AH84" i="7" s="1"/>
  <c r="AD85" i="7"/>
  <c r="AC85" i="7"/>
  <c r="O85" i="7"/>
  <c r="T85" i="7"/>
  <c r="I77" i="8"/>
  <c r="L77" i="8"/>
  <c r="M77" i="8"/>
  <c r="F77" i="8"/>
  <c r="D77" i="8"/>
  <c r="I450" i="12" l="1"/>
  <c r="L450" i="12" s="1"/>
  <c r="F451" i="12"/>
  <c r="G451" i="12" s="1"/>
  <c r="H451" i="12" s="1"/>
  <c r="E452" i="12"/>
  <c r="D455" i="12"/>
  <c r="C456" i="12"/>
  <c r="N85" i="7"/>
  <c r="G77" i="8"/>
  <c r="K77" i="8"/>
  <c r="P77" i="8"/>
  <c r="I451" i="12" l="1"/>
  <c r="L451" i="12" s="1"/>
  <c r="F452" i="12"/>
  <c r="G452" i="12" s="1"/>
  <c r="H452" i="12" s="1"/>
  <c r="E453" i="12"/>
  <c r="C457" i="12"/>
  <c r="D456" i="12"/>
  <c r="AB85" i="7"/>
  <c r="AA86" i="7"/>
  <c r="M86" i="7"/>
  <c r="W85" i="7"/>
  <c r="X85" i="7" s="1"/>
  <c r="Y85" i="7" s="1"/>
  <c r="C78" i="8"/>
  <c r="J78" i="8"/>
  <c r="N77" i="8"/>
  <c r="Q77" i="8" s="1"/>
  <c r="I452" i="12" l="1"/>
  <c r="L452" i="12" s="1"/>
  <c r="F453" i="12"/>
  <c r="G453" i="12" s="1"/>
  <c r="H453" i="12" s="1"/>
  <c r="E454" i="12"/>
  <c r="C458" i="12"/>
  <c r="D457" i="12"/>
  <c r="AE85" i="7"/>
  <c r="AH85" i="7" s="1"/>
  <c r="AJ85" i="7"/>
  <c r="O86" i="7"/>
  <c r="T86" i="7"/>
  <c r="AC86" i="7"/>
  <c r="AD86" i="7"/>
  <c r="I78" i="8"/>
  <c r="L78" i="8"/>
  <c r="M78" i="8"/>
  <c r="F78" i="8"/>
  <c r="D78" i="8"/>
  <c r="P78" i="8" s="1"/>
  <c r="I453" i="12" l="1"/>
  <c r="L453" i="12" s="1"/>
  <c r="F454" i="12"/>
  <c r="G454" i="12" s="1"/>
  <c r="H454" i="12" s="1"/>
  <c r="E455" i="12"/>
  <c r="D458" i="12"/>
  <c r="C459" i="12"/>
  <c r="N86" i="7"/>
  <c r="J79" i="8"/>
  <c r="C79" i="8"/>
  <c r="K78" i="8"/>
  <c r="G78" i="8"/>
  <c r="I454" i="12" l="1"/>
  <c r="L454" i="12" s="1"/>
  <c r="F455" i="12"/>
  <c r="G455" i="12" s="1"/>
  <c r="H455" i="12" s="1"/>
  <c r="E456" i="12"/>
  <c r="C460" i="12"/>
  <c r="D459" i="12"/>
  <c r="W86" i="7"/>
  <c r="X86" i="7" s="1"/>
  <c r="Y86" i="7" s="1"/>
  <c r="M87" i="7"/>
  <c r="AA87" i="7"/>
  <c r="AB86" i="7"/>
  <c r="N78" i="8"/>
  <c r="Q78" i="8" s="1"/>
  <c r="L79" i="8"/>
  <c r="D79" i="8"/>
  <c r="M79" i="8"/>
  <c r="F79" i="8"/>
  <c r="I79" i="8"/>
  <c r="I455" i="12" l="1"/>
  <c r="L455" i="12" s="1"/>
  <c r="F456" i="12"/>
  <c r="G456" i="12" s="1"/>
  <c r="H456" i="12" s="1"/>
  <c r="E457" i="12"/>
  <c r="C461" i="12"/>
  <c r="D460" i="12"/>
  <c r="AE86" i="7"/>
  <c r="AH86" i="7" s="1"/>
  <c r="AJ86" i="7"/>
  <c r="AC87" i="7"/>
  <c r="AD87" i="7"/>
  <c r="T87" i="7"/>
  <c r="O87" i="7"/>
  <c r="K79" i="8"/>
  <c r="G79" i="8"/>
  <c r="P79" i="8"/>
  <c r="I456" i="12" l="1"/>
  <c r="L456" i="12" s="1"/>
  <c r="F457" i="12"/>
  <c r="G457" i="12" s="1"/>
  <c r="H457" i="12" s="1"/>
  <c r="E458" i="12"/>
  <c r="C462" i="12"/>
  <c r="D461" i="12"/>
  <c r="N87" i="7"/>
  <c r="W87" i="7" s="1"/>
  <c r="X87" i="7" s="1"/>
  <c r="Y87" i="7" s="1"/>
  <c r="N79" i="8"/>
  <c r="Q79" i="8" s="1"/>
  <c r="J80" i="8"/>
  <c r="C80" i="8"/>
  <c r="I457" i="12" l="1"/>
  <c r="L457" i="12" s="1"/>
  <c r="F458" i="12"/>
  <c r="G458" i="12" s="1"/>
  <c r="H458" i="12" s="1"/>
  <c r="E459" i="12"/>
  <c r="C463" i="12"/>
  <c r="D462" i="12"/>
  <c r="M88" i="7"/>
  <c r="O88" i="7" s="1"/>
  <c r="AA88" i="7"/>
  <c r="AC88" i="7" s="1"/>
  <c r="AB87" i="7"/>
  <c r="AJ87" i="7" s="1"/>
  <c r="M80" i="8"/>
  <c r="F80" i="8"/>
  <c r="L80" i="8"/>
  <c r="I80" i="8"/>
  <c r="D80" i="8"/>
  <c r="P80" i="8" s="1"/>
  <c r="I458" i="12" l="1"/>
  <c r="L458" i="12" s="1"/>
  <c r="F459" i="12"/>
  <c r="G459" i="12" s="1"/>
  <c r="H459" i="12" s="1"/>
  <c r="E460" i="12"/>
  <c r="D463" i="12"/>
  <c r="C464" i="12"/>
  <c r="AD88" i="7"/>
  <c r="T88" i="7"/>
  <c r="N88" i="7" s="1"/>
  <c r="AE87" i="7"/>
  <c r="AH87" i="7" s="1"/>
  <c r="C81" i="8"/>
  <c r="J81" i="8"/>
  <c r="K80" i="8"/>
  <c r="G80" i="8"/>
  <c r="I459" i="12" l="1"/>
  <c r="L459" i="12" s="1"/>
  <c r="F460" i="12"/>
  <c r="G460" i="12" s="1"/>
  <c r="H460" i="12" s="1"/>
  <c r="E461" i="12"/>
  <c r="C465" i="12"/>
  <c r="D464" i="12"/>
  <c r="M89" i="7"/>
  <c r="AA89" i="7"/>
  <c r="W88" i="7"/>
  <c r="X88" i="7" s="1"/>
  <c r="Y88" i="7" s="1"/>
  <c r="AB88" i="7"/>
  <c r="N80" i="8"/>
  <c r="Q80" i="8" s="1"/>
  <c r="I81" i="8"/>
  <c r="F81" i="8"/>
  <c r="D81" i="8"/>
  <c r="M81" i="8"/>
  <c r="L81" i="8"/>
  <c r="I460" i="12" l="1"/>
  <c r="L460" i="12" s="1"/>
  <c r="F461" i="12"/>
  <c r="G461" i="12" s="1"/>
  <c r="H461" i="12" s="1"/>
  <c r="E462" i="12"/>
  <c r="C466" i="12"/>
  <c r="D465" i="12"/>
  <c r="AE88" i="7"/>
  <c r="AH88" i="7" s="1"/>
  <c r="AJ88" i="7"/>
  <c r="AC89" i="7"/>
  <c r="AD89" i="7"/>
  <c r="O89" i="7"/>
  <c r="T89" i="7"/>
  <c r="P81" i="8"/>
  <c r="K81" i="8"/>
  <c r="G81" i="8"/>
  <c r="I461" i="12" l="1"/>
  <c r="L461" i="12" s="1"/>
  <c r="F462" i="12"/>
  <c r="G462" i="12" s="1"/>
  <c r="H462" i="12" s="1"/>
  <c r="E463" i="12"/>
  <c r="C467" i="12"/>
  <c r="D466" i="12"/>
  <c r="N89" i="7"/>
  <c r="N81" i="8"/>
  <c r="Q81" i="8" s="1"/>
  <c r="C82" i="8"/>
  <c r="J82" i="8"/>
  <c r="I462" i="12" l="1"/>
  <c r="L462" i="12" s="1"/>
  <c r="F463" i="12"/>
  <c r="G463" i="12" s="1"/>
  <c r="H463" i="12" s="1"/>
  <c r="E464" i="12"/>
  <c r="D467" i="12"/>
  <c r="C468" i="12"/>
  <c r="AB89" i="7"/>
  <c r="W89" i="7"/>
  <c r="X89" i="7" s="1"/>
  <c r="Y89" i="7" s="1"/>
  <c r="AA90" i="7"/>
  <c r="M90" i="7"/>
  <c r="M82" i="8"/>
  <c r="D82" i="8"/>
  <c r="P82" i="8" s="1"/>
  <c r="L82" i="8"/>
  <c r="I82" i="8"/>
  <c r="F82" i="8"/>
  <c r="I463" i="12" l="1"/>
  <c r="L463" i="12" s="1"/>
  <c r="F464" i="12"/>
  <c r="G464" i="12" s="1"/>
  <c r="H464" i="12" s="1"/>
  <c r="E465" i="12"/>
  <c r="D468" i="12"/>
  <c r="C469" i="12"/>
  <c r="AE89" i="7"/>
  <c r="AH89" i="7" s="1"/>
  <c r="AJ89" i="7"/>
  <c r="T90" i="7"/>
  <c r="O90" i="7"/>
  <c r="AC90" i="7"/>
  <c r="AD90" i="7"/>
  <c r="J83" i="8"/>
  <c r="C83" i="8"/>
  <c r="K82" i="8"/>
  <c r="G82" i="8"/>
  <c r="I464" i="12" l="1"/>
  <c r="L464" i="12" s="1"/>
  <c r="F465" i="12"/>
  <c r="G465" i="12" s="1"/>
  <c r="H465" i="12" s="1"/>
  <c r="E466" i="12"/>
  <c r="D469" i="12"/>
  <c r="C470" i="12"/>
  <c r="N90" i="7"/>
  <c r="W90" i="7" s="1"/>
  <c r="X90" i="7" s="1"/>
  <c r="Y90" i="7" s="1"/>
  <c r="N82" i="8"/>
  <c r="Q82" i="8" s="1"/>
  <c r="L83" i="8"/>
  <c r="F83" i="8"/>
  <c r="D83" i="8"/>
  <c r="P83" i="8" s="1"/>
  <c r="M83" i="8"/>
  <c r="I83" i="8"/>
  <c r="I465" i="12" l="1"/>
  <c r="L465" i="12" s="1"/>
  <c r="F466" i="12"/>
  <c r="G466" i="12" s="1"/>
  <c r="H466" i="12" s="1"/>
  <c r="E467" i="12"/>
  <c r="C471" i="12"/>
  <c r="D470" i="12"/>
  <c r="AA91" i="7"/>
  <c r="AC91" i="7" s="1"/>
  <c r="M91" i="7"/>
  <c r="O91" i="7" s="1"/>
  <c r="AB90" i="7"/>
  <c r="AJ90" i="7" s="1"/>
  <c r="J84" i="8"/>
  <c r="C84" i="8"/>
  <c r="K83" i="8"/>
  <c r="G83" i="8"/>
  <c r="I466" i="12" l="1"/>
  <c r="L466" i="12" s="1"/>
  <c r="F467" i="12"/>
  <c r="G467" i="12" s="1"/>
  <c r="H467" i="12" s="1"/>
  <c r="E468" i="12"/>
  <c r="C472" i="12"/>
  <c r="D471" i="12"/>
  <c r="T91" i="7"/>
  <c r="N91" i="7" s="1"/>
  <c r="AD91" i="7"/>
  <c r="AE90" i="7"/>
  <c r="AH90" i="7" s="1"/>
  <c r="N83" i="8"/>
  <c r="Q83" i="8" s="1"/>
  <c r="D84" i="8"/>
  <c r="L84" i="8"/>
  <c r="M84" i="8"/>
  <c r="I84" i="8"/>
  <c r="F84" i="8"/>
  <c r="I467" i="12" l="1"/>
  <c r="L467" i="12" s="1"/>
  <c r="F468" i="12"/>
  <c r="G468" i="12" s="1"/>
  <c r="H468" i="12" s="1"/>
  <c r="E469" i="12"/>
  <c r="C473" i="12"/>
  <c r="D472" i="12"/>
  <c r="AB91" i="7"/>
  <c r="AA92" i="7"/>
  <c r="M92" i="7"/>
  <c r="W91" i="7"/>
  <c r="X91" i="7" s="1"/>
  <c r="Y91" i="7" s="1"/>
  <c r="G84" i="8"/>
  <c r="K84" i="8"/>
  <c r="P84" i="8"/>
  <c r="I468" i="12" l="1"/>
  <c r="L468" i="12" s="1"/>
  <c r="F469" i="12"/>
  <c r="G469" i="12" s="1"/>
  <c r="H469" i="12" s="1"/>
  <c r="E470" i="12"/>
  <c r="C474" i="12"/>
  <c r="D473" i="12"/>
  <c r="AE91" i="7"/>
  <c r="AH91" i="7" s="1"/>
  <c r="AJ91" i="7"/>
  <c r="T92" i="7"/>
  <c r="O92" i="7"/>
  <c r="AD92" i="7"/>
  <c r="AC92" i="7"/>
  <c r="C85" i="8"/>
  <c r="J85" i="8"/>
  <c r="N84" i="8"/>
  <c r="Q84" i="8" s="1"/>
  <c r="I469" i="12" l="1"/>
  <c r="L469" i="12" s="1"/>
  <c r="F470" i="12"/>
  <c r="G470" i="12" s="1"/>
  <c r="H470" i="12" s="1"/>
  <c r="E471" i="12"/>
  <c r="D474" i="12"/>
  <c r="C475" i="12"/>
  <c r="N92" i="7"/>
  <c r="W92" i="7" s="1"/>
  <c r="X92" i="7" s="1"/>
  <c r="Y92" i="7" s="1"/>
  <c r="I85" i="8"/>
  <c r="M85" i="8"/>
  <c r="D85" i="8"/>
  <c r="P85" i="8" s="1"/>
  <c r="L85" i="8"/>
  <c r="F85" i="8"/>
  <c r="I470" i="12" l="1"/>
  <c r="L470" i="12" s="1"/>
  <c r="F471" i="12"/>
  <c r="G471" i="12" s="1"/>
  <c r="H471" i="12" s="1"/>
  <c r="E472" i="12"/>
  <c r="D475" i="12"/>
  <c r="C476" i="12"/>
  <c r="AA93" i="7"/>
  <c r="AC93" i="7" s="1"/>
  <c r="M93" i="7"/>
  <c r="O93" i="7" s="1"/>
  <c r="AB92" i="7"/>
  <c r="AJ92" i="7" s="1"/>
  <c r="C86" i="8"/>
  <c r="J86" i="8"/>
  <c r="G85" i="8"/>
  <c r="K85" i="8"/>
  <c r="I471" i="12" l="1"/>
  <c r="L471" i="12" s="1"/>
  <c r="F472" i="12"/>
  <c r="G472" i="12" s="1"/>
  <c r="H472" i="12" s="1"/>
  <c r="E473" i="12"/>
  <c r="D476" i="12"/>
  <c r="C477" i="12"/>
  <c r="T93" i="7"/>
  <c r="N93" i="7" s="1"/>
  <c r="AA94" i="7" s="1"/>
  <c r="AD94" i="7" s="1"/>
  <c r="AE92" i="7"/>
  <c r="AH92" i="7" s="1"/>
  <c r="AD93" i="7"/>
  <c r="N85" i="8"/>
  <c r="Q85" i="8" s="1"/>
  <c r="D86" i="8"/>
  <c r="P86" i="8" s="1"/>
  <c r="M86" i="8"/>
  <c r="I86" i="8"/>
  <c r="F86" i="8"/>
  <c r="L86" i="8"/>
  <c r="I472" i="12" l="1"/>
  <c r="L472" i="12" s="1"/>
  <c r="F473" i="12"/>
  <c r="G473" i="12" s="1"/>
  <c r="H473" i="12" s="1"/>
  <c r="E474" i="12"/>
  <c r="M94" i="7"/>
  <c r="T94" i="7" s="1"/>
  <c r="AB93" i="7"/>
  <c r="C478" i="12"/>
  <c r="D477" i="12"/>
  <c r="AC94" i="7"/>
  <c r="W93" i="7"/>
  <c r="X93" i="7" s="1"/>
  <c r="Y93" i="7" s="1"/>
  <c r="C87" i="8"/>
  <c r="J87" i="8"/>
  <c r="K86" i="8"/>
  <c r="G86" i="8"/>
  <c r="I473" i="12" l="1"/>
  <c r="L473" i="12" s="1"/>
  <c r="O94" i="7"/>
  <c r="N94" i="7" s="1"/>
  <c r="M95" i="7" s="1"/>
  <c r="T95" i="7" s="1"/>
  <c r="F474" i="12"/>
  <c r="G474" i="12" s="1"/>
  <c r="H474" i="12" s="1"/>
  <c r="E475" i="12"/>
  <c r="D478" i="12"/>
  <c r="C479" i="12"/>
  <c r="AE93" i="7"/>
  <c r="AH93" i="7" s="1"/>
  <c r="AJ93" i="7"/>
  <c r="N86" i="8"/>
  <c r="Q86" i="8" s="1"/>
  <c r="F87" i="8"/>
  <c r="L87" i="8"/>
  <c r="D87" i="8"/>
  <c r="M87" i="8"/>
  <c r="I87" i="8"/>
  <c r="O95" i="7" l="1"/>
  <c r="N95" i="7" s="1"/>
  <c r="M96" i="7" s="1"/>
  <c r="AB94" i="7"/>
  <c r="AA95" i="7"/>
  <c r="AD95" i="7" s="1"/>
  <c r="W94" i="7"/>
  <c r="X94" i="7" s="1"/>
  <c r="Y94" i="7" s="1"/>
  <c r="I474" i="12"/>
  <c r="L474" i="12" s="1"/>
  <c r="F475" i="12"/>
  <c r="G475" i="12" s="1"/>
  <c r="H475" i="12" s="1"/>
  <c r="E476" i="12"/>
  <c r="C480" i="12"/>
  <c r="D479" i="12"/>
  <c r="P87" i="8"/>
  <c r="G87" i="8"/>
  <c r="K87" i="8"/>
  <c r="AC95" i="7" l="1"/>
  <c r="AJ94" i="7"/>
  <c r="AE94" i="7"/>
  <c r="AH94" i="7" s="1"/>
  <c r="I475" i="12"/>
  <c r="L475" i="12" s="1"/>
  <c r="F476" i="12"/>
  <c r="G476" i="12" s="1"/>
  <c r="H476" i="12" s="1"/>
  <c r="E477" i="12"/>
  <c r="C481" i="12"/>
  <c r="D480" i="12"/>
  <c r="AB95" i="7"/>
  <c r="AA96" i="7"/>
  <c r="AC96" i="7" s="1"/>
  <c r="W95" i="7"/>
  <c r="X95" i="7" s="1"/>
  <c r="Y95" i="7" s="1"/>
  <c r="O96" i="7"/>
  <c r="T96" i="7"/>
  <c r="C88" i="8"/>
  <c r="J88" i="8"/>
  <c r="N87" i="8"/>
  <c r="Q87" i="8" s="1"/>
  <c r="I476" i="12" l="1"/>
  <c r="L476" i="12" s="1"/>
  <c r="F477" i="12"/>
  <c r="G477" i="12" s="1"/>
  <c r="H477" i="12" s="1"/>
  <c r="E478" i="12"/>
  <c r="C482" i="12"/>
  <c r="D481" i="12"/>
  <c r="AD96" i="7"/>
  <c r="AE95" i="7"/>
  <c r="AH95" i="7" s="1"/>
  <c r="AJ95" i="7"/>
  <c r="N96" i="7"/>
  <c r="W96" i="7" s="1"/>
  <c r="X96" i="7" s="1"/>
  <c r="Y96" i="7" s="1"/>
  <c r="L88" i="8"/>
  <c r="M88" i="8"/>
  <c r="D88" i="8"/>
  <c r="F88" i="8"/>
  <c r="I88" i="8"/>
  <c r="I477" i="12" l="1"/>
  <c r="L477" i="12" s="1"/>
  <c r="F478" i="12"/>
  <c r="G478" i="12" s="1"/>
  <c r="H478" i="12" s="1"/>
  <c r="E479" i="12"/>
  <c r="C483" i="12"/>
  <c r="D482" i="12"/>
  <c r="M97" i="7"/>
  <c r="O97" i="7" s="1"/>
  <c r="AA97" i="7"/>
  <c r="AC97" i="7" s="1"/>
  <c r="AB96" i="7"/>
  <c r="G88" i="8"/>
  <c r="K88" i="8"/>
  <c r="P88" i="8"/>
  <c r="I478" i="12" l="1"/>
  <c r="L478" i="12" s="1"/>
  <c r="F479" i="12"/>
  <c r="G479" i="12" s="1"/>
  <c r="H479" i="12" s="1"/>
  <c r="E480" i="12"/>
  <c r="C484" i="12"/>
  <c r="D483" i="12"/>
  <c r="AD97" i="7"/>
  <c r="T97" i="7"/>
  <c r="N97" i="7" s="1"/>
  <c r="M98" i="7" s="1"/>
  <c r="O98" i="7" s="1"/>
  <c r="AJ96" i="7"/>
  <c r="AE96" i="7"/>
  <c r="AH96" i="7" s="1"/>
  <c r="C89" i="8"/>
  <c r="J89" i="8"/>
  <c r="N88" i="8"/>
  <c r="Q88" i="8" s="1"/>
  <c r="I479" i="12" l="1"/>
  <c r="L479" i="12" s="1"/>
  <c r="F480" i="12"/>
  <c r="G480" i="12" s="1"/>
  <c r="H480" i="12" s="1"/>
  <c r="E481" i="12"/>
  <c r="D484" i="12"/>
  <c r="C485" i="12"/>
  <c r="AB97" i="7"/>
  <c r="T98" i="7"/>
  <c r="N98" i="7" s="1"/>
  <c r="W97" i="7"/>
  <c r="X97" i="7" s="1"/>
  <c r="Y97" i="7" s="1"/>
  <c r="AA98" i="7"/>
  <c r="D89" i="8"/>
  <c r="P89" i="8" s="1"/>
  <c r="M89" i="8"/>
  <c r="L89" i="8"/>
  <c r="F89" i="8"/>
  <c r="I89" i="8"/>
  <c r="I480" i="12" l="1"/>
  <c r="L480" i="12" s="1"/>
  <c r="F481" i="12"/>
  <c r="G481" i="12" s="1"/>
  <c r="H481" i="12" s="1"/>
  <c r="E482" i="12"/>
  <c r="C486" i="12"/>
  <c r="D485" i="12"/>
  <c r="AJ97" i="7"/>
  <c r="AE97" i="7"/>
  <c r="AH97" i="7" s="1"/>
  <c r="AD98" i="7"/>
  <c r="AC98" i="7"/>
  <c r="W98" i="7"/>
  <c r="X98" i="7" s="1"/>
  <c r="Y98" i="7" s="1"/>
  <c r="M99" i="7"/>
  <c r="AB98" i="7"/>
  <c r="AA99" i="7"/>
  <c r="G89" i="8"/>
  <c r="K89" i="8"/>
  <c r="J90" i="8"/>
  <c r="C90" i="8"/>
  <c r="I481" i="12" l="1"/>
  <c r="L481" i="12" s="1"/>
  <c r="F482" i="12"/>
  <c r="G482" i="12" s="1"/>
  <c r="H482" i="12" s="1"/>
  <c r="E483" i="12"/>
  <c r="D486" i="12"/>
  <c r="C487" i="12"/>
  <c r="AE98" i="7"/>
  <c r="AH98" i="7" s="1"/>
  <c r="AJ98" i="7"/>
  <c r="AC99" i="7"/>
  <c r="AD99" i="7"/>
  <c r="O99" i="7"/>
  <c r="T99" i="7"/>
  <c r="M90" i="8"/>
  <c r="L90" i="8"/>
  <c r="F90" i="8"/>
  <c r="D90" i="8"/>
  <c r="I90" i="8"/>
  <c r="N89" i="8"/>
  <c r="Q89" i="8" s="1"/>
  <c r="I482" i="12" l="1"/>
  <c r="L482" i="12" s="1"/>
  <c r="F483" i="12"/>
  <c r="G483" i="12" s="1"/>
  <c r="H483" i="12" s="1"/>
  <c r="E484" i="12"/>
  <c r="D487" i="12"/>
  <c r="C488" i="12"/>
  <c r="N99" i="7"/>
  <c r="P90" i="8"/>
  <c r="G90" i="8"/>
  <c r="K90" i="8"/>
  <c r="I483" i="12" l="1"/>
  <c r="L483" i="12" s="1"/>
  <c r="F484" i="12"/>
  <c r="G484" i="12" s="1"/>
  <c r="H484" i="12" s="1"/>
  <c r="E485" i="12"/>
  <c r="D488" i="12"/>
  <c r="C489" i="12"/>
  <c r="AA100" i="7"/>
  <c r="W99" i="7"/>
  <c r="X99" i="7" s="1"/>
  <c r="Y99" i="7" s="1"/>
  <c r="M100" i="7"/>
  <c r="AB99" i="7"/>
  <c r="J91" i="8"/>
  <c r="C91" i="8"/>
  <c r="N90" i="8"/>
  <c r="Q90" i="8" s="1"/>
  <c r="I484" i="12" l="1"/>
  <c r="L484" i="12" s="1"/>
  <c r="F485" i="12"/>
  <c r="G485" i="12" s="1"/>
  <c r="H485" i="12" s="1"/>
  <c r="E486" i="12"/>
  <c r="D489" i="12"/>
  <c r="C490" i="12"/>
  <c r="AE99" i="7"/>
  <c r="AH99" i="7" s="1"/>
  <c r="AJ99" i="7"/>
  <c r="O100" i="7"/>
  <c r="T100" i="7"/>
  <c r="AD100" i="7"/>
  <c r="AC100" i="7"/>
  <c r="F91" i="8"/>
  <c r="M91" i="8"/>
  <c r="D91" i="8"/>
  <c r="I91" i="8"/>
  <c r="L91" i="8"/>
  <c r="I485" i="12" l="1"/>
  <c r="L485" i="12" s="1"/>
  <c r="F486" i="12"/>
  <c r="G486" i="12" s="1"/>
  <c r="H486" i="12" s="1"/>
  <c r="E487" i="12"/>
  <c r="D490" i="12"/>
  <c r="C491" i="12"/>
  <c r="N100" i="7"/>
  <c r="P91" i="8"/>
  <c r="K91" i="8"/>
  <c r="G91" i="8"/>
  <c r="I486" i="12" l="1"/>
  <c r="L486" i="12" s="1"/>
  <c r="F487" i="12"/>
  <c r="G487" i="12" s="1"/>
  <c r="H487" i="12" s="1"/>
  <c r="E488" i="12"/>
  <c r="C492" i="12"/>
  <c r="D491" i="12"/>
  <c r="M101" i="7"/>
  <c r="W100" i="7"/>
  <c r="X100" i="7" s="1"/>
  <c r="Y100" i="7" s="1"/>
  <c r="AA101" i="7"/>
  <c r="AB100" i="7"/>
  <c r="N91" i="8"/>
  <c r="Q91" i="8" s="1"/>
  <c r="C92" i="8"/>
  <c r="J92" i="8"/>
  <c r="I487" i="12" l="1"/>
  <c r="L487" i="12" s="1"/>
  <c r="F488" i="12"/>
  <c r="G488" i="12" s="1"/>
  <c r="H488" i="12" s="1"/>
  <c r="E489" i="12"/>
  <c r="D492" i="12"/>
  <c r="C493" i="12"/>
  <c r="AJ100" i="7"/>
  <c r="AE100" i="7"/>
  <c r="AH100" i="7" s="1"/>
  <c r="AD101" i="7"/>
  <c r="AC101" i="7"/>
  <c r="O101" i="7"/>
  <c r="T101" i="7"/>
  <c r="I92" i="8"/>
  <c r="F92" i="8"/>
  <c r="M92" i="8"/>
  <c r="D92" i="8"/>
  <c r="L92" i="8"/>
  <c r="I488" i="12" l="1"/>
  <c r="L488" i="12" s="1"/>
  <c r="F489" i="12"/>
  <c r="G489" i="12" s="1"/>
  <c r="H489" i="12" s="1"/>
  <c r="E490" i="12"/>
  <c r="D493" i="12"/>
  <c r="C494" i="12"/>
  <c r="N101" i="7"/>
  <c r="K92" i="8"/>
  <c r="G92" i="8"/>
  <c r="P92" i="8"/>
  <c r="I489" i="12" l="1"/>
  <c r="L489" i="12" s="1"/>
  <c r="F490" i="12"/>
  <c r="G490" i="12" s="1"/>
  <c r="H490" i="12" s="1"/>
  <c r="E491" i="12"/>
  <c r="C495" i="12"/>
  <c r="D494" i="12"/>
  <c r="W101" i="7"/>
  <c r="X101" i="7" s="1"/>
  <c r="M102" i="7"/>
  <c r="AA102" i="7"/>
  <c r="AB101" i="7"/>
  <c r="N92" i="8"/>
  <c r="Q92" i="8" s="1"/>
  <c r="C93" i="8"/>
  <c r="J93" i="8"/>
  <c r="I490" i="12" l="1"/>
  <c r="L490" i="12" s="1"/>
  <c r="F491" i="12"/>
  <c r="G491" i="12" s="1"/>
  <c r="H491" i="12" s="1"/>
  <c r="E492" i="12"/>
  <c r="C496" i="12"/>
  <c r="D495" i="12"/>
  <c r="AE101" i="7"/>
  <c r="AH101" i="7" s="1"/>
  <c r="AJ101" i="7"/>
  <c r="O102" i="7"/>
  <c r="T102" i="7"/>
  <c r="AC102" i="7"/>
  <c r="AD102" i="7"/>
  <c r="Y101" i="7"/>
  <c r="L93" i="8"/>
  <c r="M93" i="8"/>
  <c r="F93" i="8"/>
  <c r="I93" i="8"/>
  <c r="D93" i="8"/>
  <c r="I491" i="12" l="1"/>
  <c r="L491" i="12" s="1"/>
  <c r="F492" i="12"/>
  <c r="G492" i="12" s="1"/>
  <c r="H492" i="12" s="1"/>
  <c r="E493" i="12"/>
  <c r="C497" i="12"/>
  <c r="D496" i="12"/>
  <c r="N102" i="7"/>
  <c r="G93" i="8"/>
  <c r="K93" i="8"/>
  <c r="P93" i="8"/>
  <c r="I492" i="12" l="1"/>
  <c r="L492" i="12" s="1"/>
  <c r="F493" i="12"/>
  <c r="G493" i="12" s="1"/>
  <c r="H493" i="12" s="1"/>
  <c r="E494" i="12"/>
  <c r="D497" i="12"/>
  <c r="C498" i="12"/>
  <c r="W102" i="7"/>
  <c r="X102" i="7" s="1"/>
  <c r="Y102" i="7" s="1"/>
  <c r="AA103" i="7"/>
  <c r="AB102" i="7"/>
  <c r="M103" i="7"/>
  <c r="N93" i="8"/>
  <c r="Q93" i="8" s="1"/>
  <c r="J94" i="8"/>
  <c r="C94" i="8"/>
  <c r="I493" i="12" l="1"/>
  <c r="L493" i="12" s="1"/>
  <c r="F494" i="12"/>
  <c r="G494" i="12" s="1"/>
  <c r="H494" i="12" s="1"/>
  <c r="E495" i="12"/>
  <c r="C499" i="12"/>
  <c r="D498" i="12"/>
  <c r="AJ102" i="7"/>
  <c r="AE102" i="7"/>
  <c r="AH102" i="7" s="1"/>
  <c r="T103" i="7"/>
  <c r="O103" i="7"/>
  <c r="AD103" i="7"/>
  <c r="AC103" i="7"/>
  <c r="I94" i="8"/>
  <c r="F94" i="8"/>
  <c r="L94" i="8"/>
  <c r="M94" i="8"/>
  <c r="D94" i="8"/>
  <c r="I494" i="12" l="1"/>
  <c r="L494" i="12" s="1"/>
  <c r="F495" i="12"/>
  <c r="G495" i="12" s="1"/>
  <c r="H495" i="12" s="1"/>
  <c r="E496" i="12"/>
  <c r="C500" i="12"/>
  <c r="D499" i="12"/>
  <c r="N103" i="7"/>
  <c r="M104" i="7" s="1"/>
  <c r="G94" i="8"/>
  <c r="K94" i="8"/>
  <c r="P94" i="8"/>
  <c r="I495" i="12" l="1"/>
  <c r="L495" i="12" s="1"/>
  <c r="F496" i="12"/>
  <c r="G496" i="12" s="1"/>
  <c r="H496" i="12" s="1"/>
  <c r="E497" i="12"/>
  <c r="C501" i="12"/>
  <c r="D500" i="12"/>
  <c r="AB103" i="7"/>
  <c r="T104" i="7"/>
  <c r="O104" i="7"/>
  <c r="W103" i="7"/>
  <c r="X103" i="7" s="1"/>
  <c r="Y103" i="7" s="1"/>
  <c r="AA104" i="7"/>
  <c r="N94" i="8"/>
  <c r="Q94" i="8" s="1"/>
  <c r="C95" i="8"/>
  <c r="J95" i="8"/>
  <c r="I496" i="12" l="1"/>
  <c r="L496" i="12" s="1"/>
  <c r="F497" i="12"/>
  <c r="G497" i="12" s="1"/>
  <c r="H497" i="12" s="1"/>
  <c r="E498" i="12"/>
  <c r="C502" i="12"/>
  <c r="D501" i="12"/>
  <c r="N104" i="7"/>
  <c r="AB104" i="7" s="1"/>
  <c r="AJ103" i="7"/>
  <c r="AE103" i="7"/>
  <c r="AH103" i="7" s="1"/>
  <c r="AD104" i="7"/>
  <c r="AC104" i="7"/>
  <c r="L95" i="8"/>
  <c r="M95" i="8"/>
  <c r="I95" i="8"/>
  <c r="F95" i="8"/>
  <c r="D95" i="8"/>
  <c r="I497" i="12" l="1"/>
  <c r="L497" i="12" s="1"/>
  <c r="F498" i="12"/>
  <c r="G498" i="12" s="1"/>
  <c r="H498" i="12" s="1"/>
  <c r="E499" i="12"/>
  <c r="W104" i="7"/>
  <c r="X104" i="7" s="1"/>
  <c r="Y104" i="7" s="1"/>
  <c r="AA105" i="7"/>
  <c r="AC105" i="7" s="1"/>
  <c r="M105" i="7"/>
  <c r="T105" i="7" s="1"/>
  <c r="D502" i="12"/>
  <c r="C503" i="12"/>
  <c r="G95" i="8"/>
  <c r="K95" i="8"/>
  <c r="P95" i="8"/>
  <c r="I498" i="12" l="1"/>
  <c r="L498" i="12" s="1"/>
  <c r="F499" i="12"/>
  <c r="G499" i="12" s="1"/>
  <c r="H499" i="12" s="1"/>
  <c r="E500" i="12"/>
  <c r="AE104" i="7"/>
  <c r="AH104" i="7" s="1"/>
  <c r="AD105" i="7"/>
  <c r="AJ104" i="7"/>
  <c r="O105" i="7"/>
  <c r="N105" i="7" s="1"/>
  <c r="D503" i="12"/>
  <c r="C504" i="12"/>
  <c r="N95" i="8"/>
  <c r="Q95" i="8" s="1"/>
  <c r="J96" i="8"/>
  <c r="C96" i="8"/>
  <c r="I499" i="12" l="1"/>
  <c r="L499" i="12" s="1"/>
  <c r="F500" i="12"/>
  <c r="G500" i="12" s="1"/>
  <c r="H500" i="12" s="1"/>
  <c r="E501" i="12"/>
  <c r="C505" i="12"/>
  <c r="D504" i="12"/>
  <c r="AA106" i="7"/>
  <c r="W105" i="7"/>
  <c r="X105" i="7" s="1"/>
  <c r="Y105" i="7" s="1"/>
  <c r="AB105" i="7"/>
  <c r="M106" i="7"/>
  <c r="L96" i="8"/>
  <c r="D96" i="8"/>
  <c r="P96" i="8" s="1"/>
  <c r="M96" i="8"/>
  <c r="F96" i="8"/>
  <c r="I96" i="8"/>
  <c r="I500" i="12" l="1"/>
  <c r="L500" i="12" s="1"/>
  <c r="F501" i="12"/>
  <c r="G501" i="12" s="1"/>
  <c r="H501" i="12" s="1"/>
  <c r="E502" i="12"/>
  <c r="C506" i="12"/>
  <c r="D505" i="12"/>
  <c r="AE105" i="7"/>
  <c r="AH105" i="7" s="1"/>
  <c r="AJ105" i="7"/>
  <c r="O106" i="7"/>
  <c r="T106" i="7"/>
  <c r="AD106" i="7"/>
  <c r="AC106" i="7"/>
  <c r="C97" i="8"/>
  <c r="J97" i="8"/>
  <c r="G96" i="8"/>
  <c r="K96" i="8"/>
  <c r="I501" i="12" l="1"/>
  <c r="L501" i="12" s="1"/>
  <c r="F502" i="12"/>
  <c r="G502" i="12" s="1"/>
  <c r="H502" i="12" s="1"/>
  <c r="E503" i="12"/>
  <c r="D506" i="12"/>
  <c r="C507" i="12"/>
  <c r="N106" i="7"/>
  <c r="N96" i="8"/>
  <c r="Q96" i="8" s="1"/>
  <c r="I97" i="8"/>
  <c r="M97" i="8"/>
  <c r="L97" i="8"/>
  <c r="F97" i="8"/>
  <c r="D97" i="8"/>
  <c r="P97" i="8" s="1"/>
  <c r="I502" i="12" l="1"/>
  <c r="L502" i="12" s="1"/>
  <c r="F503" i="12"/>
  <c r="G503" i="12" s="1"/>
  <c r="H503" i="12" s="1"/>
  <c r="E504" i="12"/>
  <c r="D507" i="12"/>
  <c r="C508" i="12"/>
  <c r="M107" i="7"/>
  <c r="W106" i="7"/>
  <c r="X106" i="7" s="1"/>
  <c r="Y106" i="7" s="1"/>
  <c r="AB106" i="7"/>
  <c r="AA107" i="7"/>
  <c r="C98" i="8"/>
  <c r="J98" i="8"/>
  <c r="K97" i="8"/>
  <c r="G97" i="8"/>
  <c r="I503" i="12" l="1"/>
  <c r="L503" i="12" s="1"/>
  <c r="F504" i="12"/>
  <c r="G504" i="12" s="1"/>
  <c r="H504" i="12" s="1"/>
  <c r="E505" i="12"/>
  <c r="D508" i="12"/>
  <c r="C509" i="12"/>
  <c r="AE106" i="7"/>
  <c r="AH106" i="7" s="1"/>
  <c r="AJ106" i="7"/>
  <c r="AC107" i="7"/>
  <c r="AD107" i="7"/>
  <c r="O107" i="7"/>
  <c r="T107" i="7"/>
  <c r="N97" i="8"/>
  <c r="Q97" i="8" s="1"/>
  <c r="D98" i="8"/>
  <c r="P98" i="8" s="1"/>
  <c r="M98" i="8"/>
  <c r="F98" i="8"/>
  <c r="L98" i="8"/>
  <c r="I98" i="8"/>
  <c r="I504" i="12" l="1"/>
  <c r="L504" i="12" s="1"/>
  <c r="F505" i="12"/>
  <c r="G505" i="12" s="1"/>
  <c r="H505" i="12" s="1"/>
  <c r="E506" i="12"/>
  <c r="C510" i="12"/>
  <c r="D509" i="12"/>
  <c r="N107" i="7"/>
  <c r="W107" i="7" s="1"/>
  <c r="X107" i="7" s="1"/>
  <c r="Y107" i="7" s="1"/>
  <c r="J99" i="8"/>
  <c r="C99" i="8"/>
  <c r="G98" i="8"/>
  <c r="K98" i="8"/>
  <c r="I505" i="12" l="1"/>
  <c r="L505" i="12" s="1"/>
  <c r="F506" i="12"/>
  <c r="G506" i="12" s="1"/>
  <c r="H506" i="12" s="1"/>
  <c r="E507" i="12"/>
  <c r="D510" i="12"/>
  <c r="C511" i="12"/>
  <c r="M108" i="7"/>
  <c r="O108" i="7" s="1"/>
  <c r="AB107" i="7"/>
  <c r="AA108" i="7"/>
  <c r="AC108" i="7" s="1"/>
  <c r="N98" i="8"/>
  <c r="Q98" i="8" s="1"/>
  <c r="F99" i="8"/>
  <c r="I99" i="8"/>
  <c r="L99" i="8"/>
  <c r="M99" i="8"/>
  <c r="D99" i="8"/>
  <c r="P99" i="8" s="1"/>
  <c r="I506" i="12" l="1"/>
  <c r="L506" i="12" s="1"/>
  <c r="F507" i="12"/>
  <c r="G507" i="12" s="1"/>
  <c r="H507" i="12" s="1"/>
  <c r="E508" i="12"/>
  <c r="D511" i="12"/>
  <c r="C512" i="12"/>
  <c r="AD108" i="7"/>
  <c r="T108" i="7"/>
  <c r="N108" i="7" s="1"/>
  <c r="AE107" i="7"/>
  <c r="AH107" i="7" s="1"/>
  <c r="AJ107" i="7"/>
  <c r="J100" i="8"/>
  <c r="C100" i="8"/>
  <c r="K99" i="8"/>
  <c r="G99" i="8"/>
  <c r="I507" i="12" l="1"/>
  <c r="L507" i="12" s="1"/>
  <c r="F508" i="12"/>
  <c r="G508" i="12" s="1"/>
  <c r="H508" i="12" s="1"/>
  <c r="E509" i="12"/>
  <c r="D512" i="12"/>
  <c r="C513" i="12"/>
  <c r="W108" i="7"/>
  <c r="X108" i="7" s="1"/>
  <c r="Y108" i="7" s="1"/>
  <c r="AB108" i="7"/>
  <c r="M109" i="7"/>
  <c r="AA109" i="7"/>
  <c r="N99" i="8"/>
  <c r="Q99" i="8" s="1"/>
  <c r="M100" i="8"/>
  <c r="D100" i="8"/>
  <c r="P100" i="8" s="1"/>
  <c r="L100" i="8"/>
  <c r="I100" i="8"/>
  <c r="F100" i="8"/>
  <c r="I508" i="12" l="1"/>
  <c r="L508" i="12" s="1"/>
  <c r="F509" i="12"/>
  <c r="G509" i="12" s="1"/>
  <c r="H509" i="12" s="1"/>
  <c r="E510" i="12"/>
  <c r="D513" i="12"/>
  <c r="C514" i="12"/>
  <c r="AJ108" i="7"/>
  <c r="AE108" i="7"/>
  <c r="AH108" i="7" s="1"/>
  <c r="AD109" i="7"/>
  <c r="AC109" i="7"/>
  <c r="T109" i="7"/>
  <c r="O109" i="7"/>
  <c r="J101" i="8"/>
  <c r="C101" i="8"/>
  <c r="K100" i="8"/>
  <c r="G100" i="8"/>
  <c r="I509" i="12" l="1"/>
  <c r="L509" i="12" s="1"/>
  <c r="F510" i="12"/>
  <c r="G510" i="12" s="1"/>
  <c r="H510" i="12" s="1"/>
  <c r="E511" i="12"/>
  <c r="C515" i="12"/>
  <c r="D514" i="12"/>
  <c r="N109" i="7"/>
  <c r="W109" i="7" s="1"/>
  <c r="X109" i="7" s="1"/>
  <c r="Y109" i="7" s="1"/>
  <c r="N100" i="8"/>
  <c r="Q100" i="8" s="1"/>
  <c r="F101" i="8"/>
  <c r="M101" i="8"/>
  <c r="D101" i="8"/>
  <c r="L101" i="8"/>
  <c r="I101" i="8"/>
  <c r="I510" i="12" l="1"/>
  <c r="L510" i="12" s="1"/>
  <c r="F511" i="12"/>
  <c r="G511" i="12" s="1"/>
  <c r="H511" i="12" s="1"/>
  <c r="E512" i="12"/>
  <c r="D515" i="12"/>
  <c r="C516" i="12"/>
  <c r="M110" i="7"/>
  <c r="T110" i="7" s="1"/>
  <c r="AA110" i="7"/>
  <c r="AD110" i="7" s="1"/>
  <c r="AB109" i="7"/>
  <c r="G101" i="8"/>
  <c r="K101" i="8"/>
  <c r="P101" i="8"/>
  <c r="I511" i="12" l="1"/>
  <c r="L511" i="12" s="1"/>
  <c r="F512" i="12"/>
  <c r="G512" i="12" s="1"/>
  <c r="H512" i="12" s="1"/>
  <c r="E513" i="12"/>
  <c r="D516" i="12"/>
  <c r="C517" i="12"/>
  <c r="O110" i="7"/>
  <c r="N110" i="7" s="1"/>
  <c r="AB110" i="7" s="1"/>
  <c r="AC110" i="7"/>
  <c r="AJ109" i="7"/>
  <c r="AE109" i="7"/>
  <c r="AH109" i="7" s="1"/>
  <c r="N101" i="8"/>
  <c r="Q101" i="8" s="1"/>
  <c r="J102" i="8"/>
  <c r="C102" i="8"/>
  <c r="I512" i="12" l="1"/>
  <c r="L512" i="12" s="1"/>
  <c r="F513" i="12"/>
  <c r="G513" i="12" s="1"/>
  <c r="H513" i="12" s="1"/>
  <c r="E514" i="12"/>
  <c r="C518" i="12"/>
  <c r="D517" i="12"/>
  <c r="W110" i="7"/>
  <c r="X110" i="7" s="1"/>
  <c r="Y110" i="7" s="1"/>
  <c r="M111" i="7"/>
  <c r="AA111" i="7"/>
  <c r="F102" i="8"/>
  <c r="D102" i="8"/>
  <c r="P102" i="8" s="1"/>
  <c r="I102" i="8"/>
  <c r="M102" i="8"/>
  <c r="L102" i="8"/>
  <c r="I513" i="12" l="1"/>
  <c r="L513" i="12" s="1"/>
  <c r="F514" i="12"/>
  <c r="G514" i="12" s="1"/>
  <c r="H514" i="12" s="1"/>
  <c r="E515" i="12"/>
  <c r="D518" i="12"/>
  <c r="C519" i="12"/>
  <c r="AJ110" i="7"/>
  <c r="AE110" i="7"/>
  <c r="AH110" i="7" s="1"/>
  <c r="AD111" i="7"/>
  <c r="AC111" i="7"/>
  <c r="T111" i="7"/>
  <c r="O111" i="7"/>
  <c r="J103" i="8"/>
  <c r="C103" i="8"/>
  <c r="G102" i="8"/>
  <c r="K102" i="8"/>
  <c r="I514" i="12" l="1"/>
  <c r="L514" i="12" s="1"/>
  <c r="F515" i="12"/>
  <c r="G515" i="12" s="1"/>
  <c r="H515" i="12" s="1"/>
  <c r="E516" i="12"/>
  <c r="D519" i="12"/>
  <c r="C520" i="12"/>
  <c r="N111" i="7"/>
  <c r="AA112" i="7" s="1"/>
  <c r="L103" i="8"/>
  <c r="M103" i="8"/>
  <c r="D103" i="8"/>
  <c r="P103" i="8" s="1"/>
  <c r="I103" i="8"/>
  <c r="F103" i="8"/>
  <c r="N102" i="8"/>
  <c r="Q102" i="8" s="1"/>
  <c r="I515" i="12" l="1"/>
  <c r="L515" i="12" s="1"/>
  <c r="F516" i="12"/>
  <c r="G516" i="12" s="1"/>
  <c r="H516" i="12" s="1"/>
  <c r="E517" i="12"/>
  <c r="D520" i="12"/>
  <c r="C521" i="12"/>
  <c r="M112" i="7"/>
  <c r="O112" i="7" s="1"/>
  <c r="AD112" i="7"/>
  <c r="AC112" i="7"/>
  <c r="AB111" i="7"/>
  <c r="W111" i="7"/>
  <c r="X111" i="7" s="1"/>
  <c r="Y111" i="7" s="1"/>
  <c r="C104" i="8"/>
  <c r="J104" i="8"/>
  <c r="K103" i="8"/>
  <c r="G103" i="8"/>
  <c r="I516" i="12" l="1"/>
  <c r="L516" i="12" s="1"/>
  <c r="F517" i="12"/>
  <c r="G517" i="12" s="1"/>
  <c r="H517" i="12" s="1"/>
  <c r="E518" i="12"/>
  <c r="C522" i="12"/>
  <c r="D521" i="12"/>
  <c r="T112" i="7"/>
  <c r="N112" i="7" s="1"/>
  <c r="W112" i="7" s="1"/>
  <c r="X112" i="7" s="1"/>
  <c r="Y112" i="7" s="1"/>
  <c r="AE111" i="7"/>
  <c r="AH111" i="7" s="1"/>
  <c r="AJ111" i="7"/>
  <c r="I104" i="8"/>
  <c r="F104" i="8"/>
  <c r="M104" i="8"/>
  <c r="D104" i="8"/>
  <c r="P104" i="8" s="1"/>
  <c r="L104" i="8"/>
  <c r="N103" i="8"/>
  <c r="Q103" i="8" s="1"/>
  <c r="I517" i="12" l="1"/>
  <c r="L517" i="12" s="1"/>
  <c r="F518" i="12"/>
  <c r="G518" i="12" s="1"/>
  <c r="H518" i="12" s="1"/>
  <c r="E519" i="12"/>
  <c r="C523" i="12"/>
  <c r="D522" i="12"/>
  <c r="AB112" i="7"/>
  <c r="AJ112" i="7" s="1"/>
  <c r="M113" i="7"/>
  <c r="T113" i="7" s="1"/>
  <c r="AA113" i="7"/>
  <c r="AC113" i="7" s="1"/>
  <c r="G104" i="8"/>
  <c r="K104" i="8"/>
  <c r="C105" i="8"/>
  <c r="J105" i="8"/>
  <c r="I518" i="12" l="1"/>
  <c r="L518" i="12" s="1"/>
  <c r="F519" i="12"/>
  <c r="G519" i="12" s="1"/>
  <c r="H519" i="12" s="1"/>
  <c r="E520" i="12"/>
  <c r="D523" i="12"/>
  <c r="C524" i="12"/>
  <c r="O113" i="7"/>
  <c r="N113" i="7" s="1"/>
  <c r="W113" i="7" s="1"/>
  <c r="X113" i="7" s="1"/>
  <c r="Y113" i="7" s="1"/>
  <c r="AD113" i="7"/>
  <c r="AE112" i="7"/>
  <c r="AH112" i="7" s="1"/>
  <c r="N104" i="8"/>
  <c r="Q104" i="8" s="1"/>
  <c r="F105" i="8"/>
  <c r="D105" i="8"/>
  <c r="L105" i="8"/>
  <c r="M105" i="8"/>
  <c r="I105" i="8"/>
  <c r="I519" i="12" l="1"/>
  <c r="L519" i="12" s="1"/>
  <c r="F520" i="12"/>
  <c r="G520" i="12" s="1"/>
  <c r="H520" i="12" s="1"/>
  <c r="E521" i="12"/>
  <c r="D524" i="12"/>
  <c r="C525" i="12"/>
  <c r="AA114" i="7"/>
  <c r="AC114" i="7" s="1"/>
  <c r="M114" i="7"/>
  <c r="T114" i="7" s="1"/>
  <c r="AB113" i="7"/>
  <c r="AJ113" i="7" s="1"/>
  <c r="G105" i="8"/>
  <c r="K105" i="8"/>
  <c r="P105" i="8"/>
  <c r="I520" i="12" l="1"/>
  <c r="L520" i="12" s="1"/>
  <c r="F521" i="12"/>
  <c r="G521" i="12" s="1"/>
  <c r="H521" i="12" s="1"/>
  <c r="E522" i="12"/>
  <c r="D525" i="12"/>
  <c r="C526" i="12"/>
  <c r="AD114" i="7"/>
  <c r="O114" i="7"/>
  <c r="N114" i="7" s="1"/>
  <c r="AE113" i="7"/>
  <c r="AH113" i="7" s="1"/>
  <c r="N105" i="8"/>
  <c r="Q105" i="8" s="1"/>
  <c r="C106" i="8"/>
  <c r="J106" i="8"/>
  <c r="I521" i="12" l="1"/>
  <c r="L521" i="12" s="1"/>
  <c r="F522" i="12"/>
  <c r="G522" i="12" s="1"/>
  <c r="H522" i="12" s="1"/>
  <c r="E523" i="12"/>
  <c r="C527" i="12"/>
  <c r="D526" i="12"/>
  <c r="M115" i="7"/>
  <c r="AB114" i="7"/>
  <c r="W114" i="7"/>
  <c r="X114" i="7" s="1"/>
  <c r="Y114" i="7" s="1"/>
  <c r="AA115" i="7"/>
  <c r="AC115" i="7" s="1"/>
  <c r="D106" i="8"/>
  <c r="P106" i="8" s="1"/>
  <c r="L106" i="8"/>
  <c r="M106" i="8"/>
  <c r="I106" i="8"/>
  <c r="F106" i="8"/>
  <c r="I522" i="12" l="1"/>
  <c r="L522" i="12" s="1"/>
  <c r="F523" i="12"/>
  <c r="G523" i="12" s="1"/>
  <c r="H523" i="12" s="1"/>
  <c r="E524" i="12"/>
  <c r="C528" i="12"/>
  <c r="D527" i="12"/>
  <c r="AD115" i="7"/>
  <c r="AJ114" i="7"/>
  <c r="AE114" i="7"/>
  <c r="AH114" i="7" s="1"/>
  <c r="O115" i="7"/>
  <c r="T115" i="7"/>
  <c r="J107" i="8"/>
  <c r="C107" i="8"/>
  <c r="K106" i="8"/>
  <c r="G106" i="8"/>
  <c r="I523" i="12" l="1"/>
  <c r="L523" i="12" s="1"/>
  <c r="F524" i="12"/>
  <c r="G524" i="12" s="1"/>
  <c r="H524" i="12" s="1"/>
  <c r="E525" i="12"/>
  <c r="C529" i="12"/>
  <c r="D528" i="12"/>
  <c r="N115" i="7"/>
  <c r="N106" i="8"/>
  <c r="Q106" i="8" s="1"/>
  <c r="L107" i="8"/>
  <c r="I107" i="8"/>
  <c r="D107" i="8"/>
  <c r="P107" i="8" s="1"/>
  <c r="M107" i="8"/>
  <c r="F107" i="8"/>
  <c r="I524" i="12" l="1"/>
  <c r="L524" i="12" s="1"/>
  <c r="F525" i="12"/>
  <c r="G525" i="12" s="1"/>
  <c r="H525" i="12" s="1"/>
  <c r="E526" i="12"/>
  <c r="C530" i="12"/>
  <c r="D529" i="12"/>
  <c r="M116" i="7"/>
  <c r="AA116" i="7"/>
  <c r="W115" i="7"/>
  <c r="X115" i="7" s="1"/>
  <c r="Y115" i="7" s="1"/>
  <c r="AB115" i="7"/>
  <c r="J108" i="8"/>
  <c r="C108" i="8"/>
  <c r="G107" i="8"/>
  <c r="K107" i="8"/>
  <c r="I525" i="12" l="1"/>
  <c r="L525" i="12" s="1"/>
  <c r="F526" i="12"/>
  <c r="G526" i="12" s="1"/>
  <c r="H526" i="12" s="1"/>
  <c r="E527" i="12"/>
  <c r="D530" i="12"/>
  <c r="C531" i="12"/>
  <c r="AE115" i="7"/>
  <c r="AH115" i="7" s="1"/>
  <c r="AJ115" i="7"/>
  <c r="AD116" i="7"/>
  <c r="AC116" i="7"/>
  <c r="T116" i="7"/>
  <c r="O116" i="7"/>
  <c r="D108" i="8"/>
  <c r="P108" i="8" s="1"/>
  <c r="M108" i="8"/>
  <c r="F108" i="8"/>
  <c r="I108" i="8"/>
  <c r="L108" i="8"/>
  <c r="N107" i="8"/>
  <c r="Q107" i="8" s="1"/>
  <c r="I526" i="12" l="1"/>
  <c r="L526" i="12" s="1"/>
  <c r="F527" i="12"/>
  <c r="G527" i="12" s="1"/>
  <c r="H527" i="12" s="1"/>
  <c r="E528" i="12"/>
  <c r="C532" i="12"/>
  <c r="D531" i="12"/>
  <c r="N116" i="7"/>
  <c r="K108" i="8"/>
  <c r="G108" i="8"/>
  <c r="C109" i="8"/>
  <c r="J109" i="8"/>
  <c r="I527" i="12" l="1"/>
  <c r="L527" i="12" s="1"/>
  <c r="F528" i="12"/>
  <c r="G528" i="12" s="1"/>
  <c r="H528" i="12" s="1"/>
  <c r="E529" i="12"/>
  <c r="C533" i="12"/>
  <c r="D532" i="12"/>
  <c r="W116" i="7"/>
  <c r="X116" i="7" s="1"/>
  <c r="Y116" i="7" s="1"/>
  <c r="M117" i="7"/>
  <c r="AA117" i="7"/>
  <c r="AB116" i="7"/>
  <c r="N108" i="8"/>
  <c r="Q108" i="8" s="1"/>
  <c r="F109" i="8"/>
  <c r="I109" i="8"/>
  <c r="L109" i="8"/>
  <c r="M109" i="8"/>
  <c r="D109" i="8"/>
  <c r="P109" i="8" s="1"/>
  <c r="I528" i="12" l="1"/>
  <c r="L528" i="12" s="1"/>
  <c r="F529" i="12"/>
  <c r="G529" i="12" s="1"/>
  <c r="H529" i="12" s="1"/>
  <c r="E530" i="12"/>
  <c r="D533" i="12"/>
  <c r="C534" i="12"/>
  <c r="AE116" i="7"/>
  <c r="AH116" i="7" s="1"/>
  <c r="AJ116" i="7"/>
  <c r="AC117" i="7"/>
  <c r="AD117" i="7"/>
  <c r="T117" i="7"/>
  <c r="O117" i="7"/>
  <c r="J110" i="8"/>
  <c r="C110" i="8"/>
  <c r="G109" i="8"/>
  <c r="K109" i="8"/>
  <c r="I529" i="12" l="1"/>
  <c r="L529" i="12" s="1"/>
  <c r="F530" i="12"/>
  <c r="G530" i="12" s="1"/>
  <c r="H530" i="12" s="1"/>
  <c r="E531" i="12"/>
  <c r="C535" i="12"/>
  <c r="D534" i="12"/>
  <c r="N117" i="7"/>
  <c r="N109" i="8"/>
  <c r="Q109" i="8" s="1"/>
  <c r="I110" i="8"/>
  <c r="M110" i="8"/>
  <c r="L110" i="8"/>
  <c r="F110" i="8"/>
  <c r="D110" i="8"/>
  <c r="P110" i="8" s="1"/>
  <c r="I530" i="12" l="1"/>
  <c r="L530" i="12" s="1"/>
  <c r="F531" i="12"/>
  <c r="G531" i="12" s="1"/>
  <c r="H531" i="12" s="1"/>
  <c r="E532" i="12"/>
  <c r="D535" i="12"/>
  <c r="C536" i="12"/>
  <c r="W117" i="7"/>
  <c r="X117" i="7" s="1"/>
  <c r="Y117" i="7" s="1"/>
  <c r="M118" i="7"/>
  <c r="AB117" i="7"/>
  <c r="AA118" i="7"/>
  <c r="J111" i="8"/>
  <c r="C111" i="8"/>
  <c r="G110" i="8"/>
  <c r="K110" i="8"/>
  <c r="I531" i="12" l="1"/>
  <c r="L531" i="12" s="1"/>
  <c r="F532" i="12"/>
  <c r="G532" i="12" s="1"/>
  <c r="H532" i="12" s="1"/>
  <c r="E533" i="12"/>
  <c r="D536" i="12"/>
  <c r="C537" i="12"/>
  <c r="AD118" i="7"/>
  <c r="AC118" i="7"/>
  <c r="AE117" i="7"/>
  <c r="AH117" i="7" s="1"/>
  <c r="AJ117" i="7"/>
  <c r="O118" i="7"/>
  <c r="T118" i="7"/>
  <c r="F111" i="8"/>
  <c r="D111" i="8"/>
  <c r="M111" i="8"/>
  <c r="L111" i="8"/>
  <c r="I111" i="8"/>
  <c r="N110" i="8"/>
  <c r="Q110" i="8" s="1"/>
  <c r="I532" i="12" l="1"/>
  <c r="L532" i="12" s="1"/>
  <c r="F533" i="12"/>
  <c r="G533" i="12" s="1"/>
  <c r="H533" i="12" s="1"/>
  <c r="E534" i="12"/>
  <c r="C538" i="12"/>
  <c r="D537" i="12"/>
  <c r="N118" i="7"/>
  <c r="P111" i="8"/>
  <c r="G111" i="8"/>
  <c r="K111" i="8"/>
  <c r="I533" i="12" l="1"/>
  <c r="L533" i="12" s="1"/>
  <c r="F534" i="12"/>
  <c r="G534" i="12" s="1"/>
  <c r="H534" i="12" s="1"/>
  <c r="E535" i="12"/>
  <c r="D538" i="12"/>
  <c r="C539" i="12"/>
  <c r="W118" i="7"/>
  <c r="X118" i="7" s="1"/>
  <c r="Y118" i="7" s="1"/>
  <c r="M119" i="7"/>
  <c r="AA119" i="7"/>
  <c r="AB118" i="7"/>
  <c r="N111" i="8"/>
  <c r="Q111" i="8" s="1"/>
  <c r="J112" i="8"/>
  <c r="C112" i="8"/>
  <c r="I534" i="12" l="1"/>
  <c r="L534" i="12" s="1"/>
  <c r="F535" i="12"/>
  <c r="G535" i="12" s="1"/>
  <c r="H535" i="12" s="1"/>
  <c r="E536" i="12"/>
  <c r="D539" i="12"/>
  <c r="C540" i="12"/>
  <c r="AJ118" i="7"/>
  <c r="AE118" i="7"/>
  <c r="AH118" i="7" s="1"/>
  <c r="AC119" i="7"/>
  <c r="AD119" i="7"/>
  <c r="T119" i="7"/>
  <c r="O119" i="7"/>
  <c r="I112" i="8"/>
  <c r="F112" i="8"/>
  <c r="M112" i="8"/>
  <c r="L112" i="8"/>
  <c r="D112" i="8"/>
  <c r="I535" i="12" l="1"/>
  <c r="L535" i="12" s="1"/>
  <c r="F536" i="12"/>
  <c r="G536" i="12" s="1"/>
  <c r="H536" i="12" s="1"/>
  <c r="E537" i="12"/>
  <c r="C541" i="12"/>
  <c r="D540" i="12"/>
  <c r="N119" i="7"/>
  <c r="M120" i="7" s="1"/>
  <c r="O120" i="7" s="1"/>
  <c r="P112" i="8"/>
  <c r="G112" i="8"/>
  <c r="K112" i="8"/>
  <c r="I536" i="12" l="1"/>
  <c r="L536" i="12" s="1"/>
  <c r="F537" i="12"/>
  <c r="G537" i="12" s="1"/>
  <c r="H537" i="12" s="1"/>
  <c r="E538" i="12"/>
  <c r="D541" i="12"/>
  <c r="C542" i="12"/>
  <c r="AA120" i="7"/>
  <c r="AD120" i="7" s="1"/>
  <c r="W119" i="7"/>
  <c r="X119" i="7" s="1"/>
  <c r="Y119" i="7" s="1"/>
  <c r="AB119" i="7"/>
  <c r="T120" i="7"/>
  <c r="N120" i="7" s="1"/>
  <c r="N112" i="8"/>
  <c r="Q112" i="8" s="1"/>
  <c r="C113" i="8"/>
  <c r="J113" i="8"/>
  <c r="I537" i="12" l="1"/>
  <c r="L537" i="12" s="1"/>
  <c r="F538" i="12"/>
  <c r="G538" i="12" s="1"/>
  <c r="H538" i="12" s="1"/>
  <c r="E539" i="12"/>
  <c r="AJ119" i="7"/>
  <c r="D542" i="12"/>
  <c r="C543" i="12"/>
  <c r="AE119" i="7"/>
  <c r="AH119" i="7" s="1"/>
  <c r="AC120" i="7"/>
  <c r="W120" i="7"/>
  <c r="X120" i="7" s="1"/>
  <c r="Y120" i="7" s="1"/>
  <c r="M121" i="7"/>
  <c r="AA121" i="7"/>
  <c r="AB120" i="7"/>
  <c r="D113" i="8"/>
  <c r="I113" i="8"/>
  <c r="M113" i="8"/>
  <c r="L113" i="8"/>
  <c r="F113" i="8"/>
  <c r="I538" i="12" l="1"/>
  <c r="L538" i="12" s="1"/>
  <c r="F539" i="12"/>
  <c r="G539" i="12" s="1"/>
  <c r="H539" i="12" s="1"/>
  <c r="E540" i="12"/>
  <c r="D543" i="12"/>
  <c r="C544" i="12"/>
  <c r="AJ120" i="7"/>
  <c r="AE120" i="7"/>
  <c r="AH120" i="7" s="1"/>
  <c r="AD121" i="7"/>
  <c r="AC121" i="7"/>
  <c r="T121" i="7"/>
  <c r="O121" i="7"/>
  <c r="P113" i="8"/>
  <c r="K113" i="8"/>
  <c r="G113" i="8"/>
  <c r="I539" i="12" l="1"/>
  <c r="L539" i="12" s="1"/>
  <c r="F540" i="12"/>
  <c r="G540" i="12" s="1"/>
  <c r="H540" i="12" s="1"/>
  <c r="E541" i="12"/>
  <c r="D544" i="12"/>
  <c r="C545" i="12"/>
  <c r="N121" i="7"/>
  <c r="W121" i="7" s="1"/>
  <c r="X121" i="7" s="1"/>
  <c r="Y121" i="7" s="1"/>
  <c r="N113" i="8"/>
  <c r="Q113" i="8" s="1"/>
  <c r="C114" i="8"/>
  <c r="J114" i="8"/>
  <c r="I540" i="12" l="1"/>
  <c r="L540" i="12" s="1"/>
  <c r="F541" i="12"/>
  <c r="G541" i="12" s="1"/>
  <c r="H541" i="12" s="1"/>
  <c r="E542" i="12"/>
  <c r="D545" i="12"/>
  <c r="C546" i="12"/>
  <c r="AA122" i="7"/>
  <c r="AC122" i="7" s="1"/>
  <c r="AB121" i="7"/>
  <c r="AJ121" i="7" s="1"/>
  <c r="M122" i="7"/>
  <c r="T122" i="7" s="1"/>
  <c r="I114" i="8"/>
  <c r="L114" i="8"/>
  <c r="F114" i="8"/>
  <c r="M114" i="8"/>
  <c r="D114" i="8"/>
  <c r="P114" i="8" s="1"/>
  <c r="I541" i="12" l="1"/>
  <c r="L541" i="12" s="1"/>
  <c r="F542" i="12"/>
  <c r="G542" i="12" s="1"/>
  <c r="H542" i="12" s="1"/>
  <c r="E543" i="12"/>
  <c r="AE121" i="7"/>
  <c r="AH121" i="7" s="1"/>
  <c r="D546" i="12"/>
  <c r="C547" i="12"/>
  <c r="O122" i="7"/>
  <c r="N122" i="7" s="1"/>
  <c r="AD122" i="7"/>
  <c r="J115" i="8"/>
  <c r="C115" i="8"/>
  <c r="G114" i="8"/>
  <c r="K114" i="8"/>
  <c r="I542" i="12" l="1"/>
  <c r="L542" i="12" s="1"/>
  <c r="F543" i="12"/>
  <c r="G543" i="12" s="1"/>
  <c r="H543" i="12" s="1"/>
  <c r="E544" i="12"/>
  <c r="D547" i="12"/>
  <c r="C548" i="12"/>
  <c r="AB122" i="7"/>
  <c r="W122" i="7"/>
  <c r="X122" i="7" s="1"/>
  <c r="Y122" i="7" s="1"/>
  <c r="AA123" i="7"/>
  <c r="M123" i="7"/>
  <c r="N114" i="8"/>
  <c r="Q114" i="8" s="1"/>
  <c r="D115" i="8"/>
  <c r="F115" i="8"/>
  <c r="L115" i="8"/>
  <c r="M115" i="8"/>
  <c r="I115" i="8"/>
  <c r="I543" i="12" l="1"/>
  <c r="L543" i="12" s="1"/>
  <c r="F544" i="12"/>
  <c r="G544" i="12" s="1"/>
  <c r="H544" i="12" s="1"/>
  <c r="E545" i="12"/>
  <c r="D548" i="12"/>
  <c r="C549" i="12"/>
  <c r="O123" i="7"/>
  <c r="T123" i="7"/>
  <c r="AC123" i="7"/>
  <c r="AD123" i="7"/>
  <c r="AE122" i="7"/>
  <c r="AH122" i="7" s="1"/>
  <c r="AJ122" i="7"/>
  <c r="K115" i="8"/>
  <c r="G115" i="8"/>
  <c r="P115" i="8"/>
  <c r="I544" i="12" l="1"/>
  <c r="L544" i="12" s="1"/>
  <c r="F545" i="12"/>
  <c r="G545" i="12" s="1"/>
  <c r="H545" i="12" s="1"/>
  <c r="E546" i="12"/>
  <c r="D549" i="12"/>
  <c r="C550" i="12"/>
  <c r="N123" i="7"/>
  <c r="N115" i="8"/>
  <c r="Q115" i="8" s="1"/>
  <c r="C116" i="8"/>
  <c r="J116" i="8"/>
  <c r="I545" i="12" l="1"/>
  <c r="L545" i="12" s="1"/>
  <c r="F546" i="12"/>
  <c r="G546" i="12" s="1"/>
  <c r="H546" i="12" s="1"/>
  <c r="E547" i="12"/>
  <c r="C551" i="12"/>
  <c r="D550" i="12"/>
  <c r="AB123" i="7"/>
  <c r="W123" i="7"/>
  <c r="X123" i="7" s="1"/>
  <c r="Y123" i="7" s="1"/>
  <c r="M124" i="7"/>
  <c r="AA124" i="7"/>
  <c r="F116" i="8"/>
  <c r="D116" i="8"/>
  <c r="I116" i="8"/>
  <c r="M116" i="8"/>
  <c r="L116" i="8"/>
  <c r="I546" i="12" l="1"/>
  <c r="L546" i="12" s="1"/>
  <c r="F547" i="12"/>
  <c r="G547" i="12" s="1"/>
  <c r="H547" i="12" s="1"/>
  <c r="E548" i="12"/>
  <c r="C552" i="12"/>
  <c r="D551" i="12"/>
  <c r="AC124" i="7"/>
  <c r="AD124" i="7"/>
  <c r="T124" i="7"/>
  <c r="O124" i="7"/>
  <c r="AJ123" i="7"/>
  <c r="AE123" i="7"/>
  <c r="AH123" i="7" s="1"/>
  <c r="P116" i="8"/>
  <c r="G116" i="8"/>
  <c r="K116" i="8"/>
  <c r="I547" i="12" l="1"/>
  <c r="L547" i="12" s="1"/>
  <c r="F548" i="12"/>
  <c r="G548" i="12" s="1"/>
  <c r="H548" i="12" s="1"/>
  <c r="E549" i="12"/>
  <c r="D552" i="12"/>
  <c r="C553" i="12"/>
  <c r="N124" i="7"/>
  <c r="W124" i="7" s="1"/>
  <c r="X124" i="7" s="1"/>
  <c r="Y124" i="7" s="1"/>
  <c r="C117" i="8"/>
  <c r="J117" i="8"/>
  <c r="N116" i="8"/>
  <c r="Q116" i="8" s="1"/>
  <c r="I548" i="12" l="1"/>
  <c r="L548" i="12" s="1"/>
  <c r="F549" i="12"/>
  <c r="G549" i="12" s="1"/>
  <c r="H549" i="12" s="1"/>
  <c r="E550" i="12"/>
  <c r="C554" i="12"/>
  <c r="D553" i="12"/>
  <c r="AA125" i="7"/>
  <c r="AD125" i="7" s="1"/>
  <c r="M125" i="7"/>
  <c r="O125" i="7" s="1"/>
  <c r="AB124" i="7"/>
  <c r="AJ124" i="7" s="1"/>
  <c r="M117" i="8"/>
  <c r="F117" i="8"/>
  <c r="L117" i="8"/>
  <c r="D117" i="8"/>
  <c r="I117" i="8"/>
  <c r="I549" i="12" l="1"/>
  <c r="L549" i="12" s="1"/>
  <c r="F550" i="12"/>
  <c r="G550" i="12" s="1"/>
  <c r="H550" i="12" s="1"/>
  <c r="E551" i="12"/>
  <c r="C555" i="12"/>
  <c r="D554" i="12"/>
  <c r="AE124" i="7"/>
  <c r="AH124" i="7" s="1"/>
  <c r="T125" i="7"/>
  <c r="N125" i="7" s="1"/>
  <c r="AB125" i="7" s="1"/>
  <c r="AC125" i="7"/>
  <c r="K117" i="8"/>
  <c r="G117" i="8"/>
  <c r="P117" i="8"/>
  <c r="I550" i="12" l="1"/>
  <c r="L550" i="12" s="1"/>
  <c r="F551" i="12"/>
  <c r="G551" i="12" s="1"/>
  <c r="H551" i="12" s="1"/>
  <c r="E552" i="12"/>
  <c r="C556" i="12"/>
  <c r="D555" i="12"/>
  <c r="W125" i="7"/>
  <c r="M126" i="7"/>
  <c r="AA126" i="7"/>
  <c r="N117" i="8"/>
  <c r="Q117" i="8" s="1"/>
  <c r="J118" i="8"/>
  <c r="C118" i="8"/>
  <c r="I551" i="12" l="1"/>
  <c r="L551" i="12" s="1"/>
  <c r="F552" i="12"/>
  <c r="G552" i="12" s="1"/>
  <c r="H552" i="12" s="1"/>
  <c r="E553" i="12"/>
  <c r="C557" i="12"/>
  <c r="D556" i="12"/>
  <c r="AD126" i="7"/>
  <c r="AC126" i="7"/>
  <c r="O126" i="7"/>
  <c r="T126" i="7"/>
  <c r="X125" i="7"/>
  <c r="Y125" i="7" s="1"/>
  <c r="AJ125" i="7"/>
  <c r="M118" i="8"/>
  <c r="I118" i="8"/>
  <c r="D118" i="8"/>
  <c r="L118" i="8"/>
  <c r="F118" i="8"/>
  <c r="I552" i="12" l="1"/>
  <c r="L552" i="12" s="1"/>
  <c r="F553" i="12"/>
  <c r="G553" i="12" s="1"/>
  <c r="H553" i="12" s="1"/>
  <c r="E554" i="12"/>
  <c r="C558" i="12"/>
  <c r="D557" i="12"/>
  <c r="AE125" i="7"/>
  <c r="AH125" i="7" s="1"/>
  <c r="N126" i="7"/>
  <c r="P118" i="8"/>
  <c r="G118" i="8"/>
  <c r="K118" i="8"/>
  <c r="I553" i="12" l="1"/>
  <c r="L553" i="12" s="1"/>
  <c r="F554" i="12"/>
  <c r="G554" i="12" s="1"/>
  <c r="H554" i="12" s="1"/>
  <c r="E555" i="12"/>
  <c r="D558" i="12"/>
  <c r="C559" i="12"/>
  <c r="W126" i="7"/>
  <c r="X126" i="7" s="1"/>
  <c r="Y126" i="7" s="1"/>
  <c r="M127" i="7"/>
  <c r="AA127" i="7"/>
  <c r="AB126" i="7"/>
  <c r="N118" i="8"/>
  <c r="Q118" i="8" s="1"/>
  <c r="C119" i="8"/>
  <c r="J119" i="8"/>
  <c r="I554" i="12" l="1"/>
  <c r="L554" i="12" s="1"/>
  <c r="F555" i="12"/>
  <c r="G555" i="12" s="1"/>
  <c r="H555" i="12" s="1"/>
  <c r="E556" i="12"/>
  <c r="C560" i="12"/>
  <c r="D559" i="12"/>
  <c r="AE126" i="7"/>
  <c r="AH126" i="7" s="1"/>
  <c r="AJ126" i="7"/>
  <c r="AD127" i="7"/>
  <c r="AC127" i="7"/>
  <c r="O127" i="7"/>
  <c r="T127" i="7"/>
  <c r="F119" i="8"/>
  <c r="M119" i="8"/>
  <c r="L119" i="8"/>
  <c r="I119" i="8"/>
  <c r="D119" i="8"/>
  <c r="I555" i="12" l="1"/>
  <c r="L555" i="12" s="1"/>
  <c r="F556" i="12"/>
  <c r="G556" i="12" s="1"/>
  <c r="H556" i="12" s="1"/>
  <c r="E557" i="12"/>
  <c r="C561" i="12"/>
  <c r="D560" i="12"/>
  <c r="N127" i="7"/>
  <c r="P119" i="8"/>
  <c r="K119" i="8"/>
  <c r="G119" i="8"/>
  <c r="I556" i="12" l="1"/>
  <c r="L556" i="12" s="1"/>
  <c r="F557" i="12"/>
  <c r="G557" i="12" s="1"/>
  <c r="H557" i="12" s="1"/>
  <c r="E558" i="12"/>
  <c r="D561" i="12"/>
  <c r="C562" i="12"/>
  <c r="AB127" i="7"/>
  <c r="AA128" i="7"/>
  <c r="W127" i="7"/>
  <c r="X127" i="7" s="1"/>
  <c r="Y127" i="7" s="1"/>
  <c r="M128" i="7"/>
  <c r="J120" i="8"/>
  <c r="C120" i="8"/>
  <c r="N119" i="8"/>
  <c r="Q119" i="8" s="1"/>
  <c r="I557" i="12" l="1"/>
  <c r="L557" i="12" s="1"/>
  <c r="F558" i="12"/>
  <c r="G558" i="12" s="1"/>
  <c r="H558" i="12" s="1"/>
  <c r="E559" i="12"/>
  <c r="D562" i="12"/>
  <c r="C563" i="12"/>
  <c r="T128" i="7"/>
  <c r="O128" i="7"/>
  <c r="AC128" i="7"/>
  <c r="AD128" i="7"/>
  <c r="AJ127" i="7"/>
  <c r="AE127" i="7"/>
  <c r="AH127" i="7" s="1"/>
  <c r="I120" i="8"/>
  <c r="M120" i="8"/>
  <c r="F120" i="8"/>
  <c r="D120" i="8"/>
  <c r="L120" i="8"/>
  <c r="I558" i="12" l="1"/>
  <c r="L558" i="12" s="1"/>
  <c r="F559" i="12"/>
  <c r="G559" i="12" s="1"/>
  <c r="H559" i="12" s="1"/>
  <c r="E560" i="12"/>
  <c r="D563" i="12"/>
  <c r="C564" i="12"/>
  <c r="N128" i="7"/>
  <c r="M129" i="7" s="1"/>
  <c r="K120" i="8"/>
  <c r="G120" i="8"/>
  <c r="P120" i="8"/>
  <c r="I559" i="12" l="1"/>
  <c r="L559" i="12" s="1"/>
  <c r="F560" i="12"/>
  <c r="G560" i="12" s="1"/>
  <c r="H560" i="12" s="1"/>
  <c r="E561" i="12"/>
  <c r="D564" i="12"/>
  <c r="C565" i="12"/>
  <c r="T129" i="7"/>
  <c r="O129" i="7"/>
  <c r="W128" i="7"/>
  <c r="X128" i="7" s="1"/>
  <c r="Y128" i="7" s="1"/>
  <c r="AA129" i="7"/>
  <c r="AB128" i="7"/>
  <c r="C121" i="8"/>
  <c r="J121" i="8"/>
  <c r="N120" i="8"/>
  <c r="Q120" i="8" s="1"/>
  <c r="I560" i="12" l="1"/>
  <c r="L560" i="12" s="1"/>
  <c r="F561" i="12"/>
  <c r="G561" i="12" s="1"/>
  <c r="H561" i="12" s="1"/>
  <c r="E562" i="12"/>
  <c r="C566" i="12"/>
  <c r="D565" i="12"/>
  <c r="N129" i="7"/>
  <c r="M130" i="7" s="1"/>
  <c r="AJ128" i="7"/>
  <c r="AE128" i="7"/>
  <c r="AH128" i="7" s="1"/>
  <c r="AD129" i="7"/>
  <c r="AC129" i="7"/>
  <c r="M121" i="8"/>
  <c r="F121" i="8"/>
  <c r="L121" i="8"/>
  <c r="I121" i="8"/>
  <c r="D121" i="8"/>
  <c r="P121" i="8" s="1"/>
  <c r="I561" i="12" l="1"/>
  <c r="L561" i="12" s="1"/>
  <c r="F562" i="12"/>
  <c r="G562" i="12" s="1"/>
  <c r="H562" i="12" s="1"/>
  <c r="E563" i="12"/>
  <c r="D566" i="12"/>
  <c r="C567" i="12"/>
  <c r="AB129" i="7"/>
  <c r="AA130" i="7"/>
  <c r="AD130" i="7" s="1"/>
  <c r="W129" i="7"/>
  <c r="X129" i="7" s="1"/>
  <c r="T130" i="7"/>
  <c r="O130" i="7"/>
  <c r="C122" i="8"/>
  <c r="J122" i="8"/>
  <c r="K121" i="8"/>
  <c r="G121" i="8"/>
  <c r="I562" i="12" l="1"/>
  <c r="L562" i="12" s="1"/>
  <c r="F563" i="12"/>
  <c r="G563" i="12" s="1"/>
  <c r="H563" i="12" s="1"/>
  <c r="E564" i="12"/>
  <c r="AC130" i="7"/>
  <c r="AE129" i="7"/>
  <c r="AH129" i="7" s="1"/>
  <c r="Y129" i="7"/>
  <c r="D567" i="12"/>
  <c r="C568" i="12"/>
  <c r="N130" i="7"/>
  <c r="AA131" i="7" s="1"/>
  <c r="AC131" i="7" s="1"/>
  <c r="AJ129" i="7"/>
  <c r="N121" i="8"/>
  <c r="Q121" i="8" s="1"/>
  <c r="L122" i="8"/>
  <c r="M122" i="8"/>
  <c r="I122" i="8"/>
  <c r="D122" i="8"/>
  <c r="F122" i="8"/>
  <c r="I563" i="12" l="1"/>
  <c r="L563" i="12" s="1"/>
  <c r="F564" i="12"/>
  <c r="G564" i="12" s="1"/>
  <c r="H564" i="12" s="1"/>
  <c r="E565" i="12"/>
  <c r="C569" i="12"/>
  <c r="D568" i="12"/>
  <c r="AD131" i="7"/>
  <c r="M131" i="7"/>
  <c r="O131" i="7" s="1"/>
  <c r="W130" i="7"/>
  <c r="X130" i="7" s="1"/>
  <c r="Y130" i="7" s="1"/>
  <c r="AB130" i="7"/>
  <c r="P122" i="8"/>
  <c r="G122" i="8"/>
  <c r="K122" i="8"/>
  <c r="I564" i="12" l="1"/>
  <c r="L564" i="12" s="1"/>
  <c r="F565" i="12"/>
  <c r="G565" i="12" s="1"/>
  <c r="H565" i="12" s="1"/>
  <c r="E566" i="12"/>
  <c r="T131" i="7"/>
  <c r="N131" i="7" s="1"/>
  <c r="M132" i="7" s="1"/>
  <c r="C570" i="12"/>
  <c r="D569" i="12"/>
  <c r="AJ130" i="7"/>
  <c r="AE130" i="7"/>
  <c r="AH130" i="7" s="1"/>
  <c r="N122" i="8"/>
  <c r="Q122" i="8" s="1"/>
  <c r="J123" i="8"/>
  <c r="C123" i="8"/>
  <c r="I565" i="12" l="1"/>
  <c r="L565" i="12" s="1"/>
  <c r="W131" i="7"/>
  <c r="X131" i="7" s="1"/>
  <c r="Y131" i="7" s="1"/>
  <c r="F566" i="12"/>
  <c r="G566" i="12" s="1"/>
  <c r="H566" i="12" s="1"/>
  <c r="E567" i="12"/>
  <c r="AB131" i="7"/>
  <c r="AA132" i="7"/>
  <c r="AD132" i="7" s="1"/>
  <c r="D570" i="12"/>
  <c r="C571" i="12"/>
  <c r="O132" i="7"/>
  <c r="T132" i="7"/>
  <c r="I123" i="8"/>
  <c r="M123" i="8"/>
  <c r="L123" i="8"/>
  <c r="D123" i="8"/>
  <c r="F123" i="8"/>
  <c r="AE131" i="7" l="1"/>
  <c r="AH131" i="7" s="1"/>
  <c r="I566" i="12"/>
  <c r="L566" i="12" s="1"/>
  <c r="AC132" i="7"/>
  <c r="AJ131" i="7"/>
  <c r="F567" i="12"/>
  <c r="G567" i="12" s="1"/>
  <c r="H567" i="12" s="1"/>
  <c r="E568" i="12"/>
  <c r="D571" i="12"/>
  <c r="C572" i="12"/>
  <c r="N132" i="7"/>
  <c r="W132" i="7" s="1"/>
  <c r="P123" i="8"/>
  <c r="G123" i="8"/>
  <c r="K123" i="8"/>
  <c r="I567" i="12" l="1"/>
  <c r="L567" i="12" s="1"/>
  <c r="F568" i="12"/>
  <c r="G568" i="12" s="1"/>
  <c r="H568" i="12" s="1"/>
  <c r="E569" i="12"/>
  <c r="D572" i="12"/>
  <c r="C573" i="12"/>
  <c r="M133" i="7"/>
  <c r="AB132" i="7"/>
  <c r="AJ132" i="7" s="1"/>
  <c r="AA133" i="7"/>
  <c r="X132" i="7"/>
  <c r="Y132" i="7" s="1"/>
  <c r="N123" i="8"/>
  <c r="Q123" i="8" s="1"/>
  <c r="C124" i="8"/>
  <c r="J124" i="8"/>
  <c r="I568" i="12" l="1"/>
  <c r="L568" i="12" s="1"/>
  <c r="F569" i="12"/>
  <c r="G569" i="12" s="1"/>
  <c r="H569" i="12" s="1"/>
  <c r="E570" i="12"/>
  <c r="C574" i="12"/>
  <c r="D573" i="12"/>
  <c r="AE132" i="7"/>
  <c r="AH132" i="7" s="1"/>
  <c r="AD133" i="7"/>
  <c r="AC133" i="7"/>
  <c r="T133" i="7"/>
  <c r="O133" i="7"/>
  <c r="M124" i="8"/>
  <c r="L124" i="8"/>
  <c r="F124" i="8"/>
  <c r="I124" i="8"/>
  <c r="D124" i="8"/>
  <c r="P124" i="8" s="1"/>
  <c r="I569" i="12" l="1"/>
  <c r="L569" i="12" s="1"/>
  <c r="F570" i="12"/>
  <c r="G570" i="12" s="1"/>
  <c r="H570" i="12" s="1"/>
  <c r="E571" i="12"/>
  <c r="D574" i="12"/>
  <c r="C575" i="12"/>
  <c r="N133" i="7"/>
  <c r="M134" i="7" s="1"/>
  <c r="K124" i="8"/>
  <c r="G124" i="8"/>
  <c r="J125" i="8"/>
  <c r="C125" i="8"/>
  <c r="I570" i="12" l="1"/>
  <c r="L570" i="12" s="1"/>
  <c r="F571" i="12"/>
  <c r="G571" i="12" s="1"/>
  <c r="H571" i="12" s="1"/>
  <c r="E572" i="12"/>
  <c r="D575" i="12"/>
  <c r="C576" i="12"/>
  <c r="AB133" i="7"/>
  <c r="AA134" i="7"/>
  <c r="AC134" i="7" s="1"/>
  <c r="W133" i="7"/>
  <c r="T134" i="7"/>
  <c r="O134" i="7"/>
  <c r="N124" i="8"/>
  <c r="Q124" i="8" s="1"/>
  <c r="I125" i="8"/>
  <c r="D125" i="8"/>
  <c r="F125" i="8"/>
  <c r="L125" i="8"/>
  <c r="M125" i="8"/>
  <c r="I571" i="12" l="1"/>
  <c r="L571" i="12" s="1"/>
  <c r="F572" i="12"/>
  <c r="G572" i="12" s="1"/>
  <c r="H572" i="12" s="1"/>
  <c r="E573" i="12"/>
  <c r="AD134" i="7"/>
  <c r="D576" i="12"/>
  <c r="C577" i="12"/>
  <c r="AJ133" i="7"/>
  <c r="X133" i="7"/>
  <c r="AE133" i="7" s="1"/>
  <c r="AH133" i="7" s="1"/>
  <c r="N134" i="7"/>
  <c r="M135" i="7" s="1"/>
  <c r="P125" i="8"/>
  <c r="K125" i="8"/>
  <c r="G125" i="8"/>
  <c r="I572" i="12" l="1"/>
  <c r="L572" i="12" s="1"/>
  <c r="F573" i="12"/>
  <c r="G573" i="12" s="1"/>
  <c r="H573" i="12" s="1"/>
  <c r="E574" i="12"/>
  <c r="D577" i="12"/>
  <c r="C578" i="12"/>
  <c r="Y133" i="7"/>
  <c r="O135" i="7"/>
  <c r="T135" i="7"/>
  <c r="W134" i="7"/>
  <c r="X134" i="7" s="1"/>
  <c r="Y134" i="7" s="1"/>
  <c r="AB134" i="7"/>
  <c r="AA135" i="7"/>
  <c r="N125" i="8"/>
  <c r="Q125" i="8" s="1"/>
  <c r="J126" i="8"/>
  <c r="C126" i="8"/>
  <c r="I573" i="12" l="1"/>
  <c r="L573" i="12" s="1"/>
  <c r="F574" i="12"/>
  <c r="G574" i="12" s="1"/>
  <c r="H574" i="12" s="1"/>
  <c r="E575" i="12"/>
  <c r="D578" i="12"/>
  <c r="C579" i="12"/>
  <c r="N135" i="7"/>
  <c r="AB135" i="7" s="1"/>
  <c r="AC135" i="7"/>
  <c r="AD135" i="7"/>
  <c r="AJ134" i="7"/>
  <c r="AE134" i="7"/>
  <c r="AH134" i="7" s="1"/>
  <c r="L126" i="8"/>
  <c r="I126" i="8"/>
  <c r="D126" i="8"/>
  <c r="P126" i="8" s="1"/>
  <c r="F126" i="8"/>
  <c r="M126" i="8"/>
  <c r="I574" i="12" l="1"/>
  <c r="L574" i="12" s="1"/>
  <c r="F575" i="12"/>
  <c r="G575" i="12" s="1"/>
  <c r="H575" i="12" s="1"/>
  <c r="E576" i="12"/>
  <c r="C580" i="12"/>
  <c r="D579" i="12"/>
  <c r="AA136" i="7"/>
  <c r="AD136" i="7" s="1"/>
  <c r="M136" i="7"/>
  <c r="W135" i="7"/>
  <c r="J127" i="8"/>
  <c r="C127" i="8"/>
  <c r="G126" i="8"/>
  <c r="K126" i="8"/>
  <c r="I575" i="12" l="1"/>
  <c r="L575" i="12" s="1"/>
  <c r="F576" i="12"/>
  <c r="G576" i="12" s="1"/>
  <c r="H576" i="12" s="1"/>
  <c r="E577" i="12"/>
  <c r="C581" i="12"/>
  <c r="D580" i="12"/>
  <c r="AC136" i="7"/>
  <c r="X135" i="7"/>
  <c r="Y135" i="7" s="1"/>
  <c r="AJ135" i="7"/>
  <c r="O136" i="7"/>
  <c r="T136" i="7"/>
  <c r="N126" i="8"/>
  <c r="Q126" i="8" s="1"/>
  <c r="M127" i="8"/>
  <c r="I127" i="8"/>
  <c r="L127" i="8"/>
  <c r="D127" i="8"/>
  <c r="F127" i="8"/>
  <c r="I576" i="12" l="1"/>
  <c r="L576" i="12" s="1"/>
  <c r="F577" i="12"/>
  <c r="G577" i="12" s="1"/>
  <c r="H577" i="12" s="1"/>
  <c r="E578" i="12"/>
  <c r="AE135" i="7"/>
  <c r="AH135" i="7" s="1"/>
  <c r="C582" i="12"/>
  <c r="D581" i="12"/>
  <c r="N136" i="7"/>
  <c r="P127" i="8"/>
  <c r="G127" i="8"/>
  <c r="K127" i="8"/>
  <c r="I577" i="12" l="1"/>
  <c r="L577" i="12" s="1"/>
  <c r="F578" i="12"/>
  <c r="G578" i="12" s="1"/>
  <c r="H578" i="12" s="1"/>
  <c r="E579" i="12"/>
  <c r="D582" i="12"/>
  <c r="C583" i="12"/>
  <c r="W136" i="7"/>
  <c r="X136" i="7" s="1"/>
  <c r="Y136" i="7" s="1"/>
  <c r="AB136" i="7"/>
  <c r="AA137" i="7"/>
  <c r="M137" i="7"/>
  <c r="J128" i="8"/>
  <c r="C128" i="8"/>
  <c r="N127" i="8"/>
  <c r="Q127" i="8" s="1"/>
  <c r="I578" i="12" l="1"/>
  <c r="L578" i="12" s="1"/>
  <c r="F579" i="12"/>
  <c r="G579" i="12" s="1"/>
  <c r="H579" i="12" s="1"/>
  <c r="E580" i="12"/>
  <c r="AE136" i="7"/>
  <c r="AH136" i="7" s="1"/>
  <c r="D583" i="12"/>
  <c r="C584" i="12"/>
  <c r="AJ136" i="7"/>
  <c r="O137" i="7"/>
  <c r="T137" i="7"/>
  <c r="AC137" i="7"/>
  <c r="AD137" i="7"/>
  <c r="L128" i="8"/>
  <c r="I128" i="8"/>
  <c r="F128" i="8"/>
  <c r="D128" i="8"/>
  <c r="M128" i="8"/>
  <c r="I579" i="12" l="1"/>
  <c r="L579" i="12" s="1"/>
  <c r="F580" i="12"/>
  <c r="G580" i="12" s="1"/>
  <c r="H580" i="12" s="1"/>
  <c r="E581" i="12"/>
  <c r="C585" i="12"/>
  <c r="D584" i="12"/>
  <c r="N137" i="7"/>
  <c r="K128" i="8"/>
  <c r="G128" i="8"/>
  <c r="P128" i="8"/>
  <c r="I580" i="12" l="1"/>
  <c r="L580" i="12" s="1"/>
  <c r="F581" i="12"/>
  <c r="G581" i="12" s="1"/>
  <c r="H581" i="12" s="1"/>
  <c r="E582" i="12"/>
  <c r="D585" i="12"/>
  <c r="C586" i="12"/>
  <c r="AA138" i="7"/>
  <c r="W137" i="7"/>
  <c r="X137" i="7" s="1"/>
  <c r="Y137" i="7" s="1"/>
  <c r="M138" i="7"/>
  <c r="AB137" i="7"/>
  <c r="N128" i="8"/>
  <c r="Q128" i="8" s="1"/>
  <c r="C129" i="8"/>
  <c r="J129" i="8"/>
  <c r="I581" i="12" l="1"/>
  <c r="L581" i="12" s="1"/>
  <c r="F582" i="12"/>
  <c r="G582" i="12" s="1"/>
  <c r="H582" i="12" s="1"/>
  <c r="E583" i="12"/>
  <c r="D586" i="12"/>
  <c r="C587" i="12"/>
  <c r="AE137" i="7"/>
  <c r="AH137" i="7" s="1"/>
  <c r="AJ137" i="7"/>
  <c r="T138" i="7"/>
  <c r="O138" i="7"/>
  <c r="AC138" i="7"/>
  <c r="AD138" i="7"/>
  <c r="L129" i="8"/>
  <c r="I129" i="8"/>
  <c r="F129" i="8"/>
  <c r="D129" i="8"/>
  <c r="M129" i="8"/>
  <c r="I582" i="12" l="1"/>
  <c r="L582" i="12" s="1"/>
  <c r="F583" i="12"/>
  <c r="G583" i="12" s="1"/>
  <c r="H583" i="12" s="1"/>
  <c r="E584" i="12"/>
  <c r="D587" i="12"/>
  <c r="C588" i="12"/>
  <c r="N138" i="7"/>
  <c r="W138" i="7" s="1"/>
  <c r="X138" i="7" s="1"/>
  <c r="Y138" i="7" s="1"/>
  <c r="P129" i="8"/>
  <c r="K129" i="8"/>
  <c r="G129" i="8"/>
  <c r="I583" i="12" l="1"/>
  <c r="L583" i="12" s="1"/>
  <c r="F584" i="12"/>
  <c r="G584" i="12" s="1"/>
  <c r="H584" i="12" s="1"/>
  <c r="E585" i="12"/>
  <c r="D588" i="12"/>
  <c r="C589" i="12"/>
  <c r="M139" i="7"/>
  <c r="T139" i="7" s="1"/>
  <c r="AA139" i="7"/>
  <c r="AB138" i="7"/>
  <c r="C130" i="8"/>
  <c r="J130" i="8"/>
  <c r="N129" i="8"/>
  <c r="Q129" i="8" s="1"/>
  <c r="I584" i="12" l="1"/>
  <c r="L584" i="12" s="1"/>
  <c r="F585" i="12"/>
  <c r="G585" i="12" s="1"/>
  <c r="H585" i="12" s="1"/>
  <c r="E586" i="12"/>
  <c r="O139" i="7"/>
  <c r="N139" i="7" s="1"/>
  <c r="M140" i="7" s="1"/>
  <c r="C590" i="12"/>
  <c r="D589" i="12"/>
  <c r="AJ138" i="7"/>
  <c r="AE138" i="7"/>
  <c r="AH138" i="7" s="1"/>
  <c r="AD139" i="7"/>
  <c r="AC139" i="7"/>
  <c r="F130" i="8"/>
  <c r="I130" i="8"/>
  <c r="M130" i="8"/>
  <c r="L130" i="8"/>
  <c r="D130" i="8"/>
  <c r="P130" i="8" s="1"/>
  <c r="I585" i="12" l="1"/>
  <c r="L585" i="12" s="1"/>
  <c r="F586" i="12"/>
  <c r="G586" i="12" s="1"/>
  <c r="H586" i="12" s="1"/>
  <c r="E587" i="12"/>
  <c r="W139" i="7"/>
  <c r="X139" i="7" s="1"/>
  <c r="AA140" i="7"/>
  <c r="AD140" i="7" s="1"/>
  <c r="AB139" i="7"/>
  <c r="D590" i="12"/>
  <c r="C591" i="12"/>
  <c r="O140" i="7"/>
  <c r="T140" i="7"/>
  <c r="J131" i="8"/>
  <c r="C131" i="8"/>
  <c r="K130" i="8"/>
  <c r="G130" i="8"/>
  <c r="I586" i="12" l="1"/>
  <c r="L586" i="12" s="1"/>
  <c r="F587" i="12"/>
  <c r="G587" i="12" s="1"/>
  <c r="H587" i="12" s="1"/>
  <c r="E588" i="12"/>
  <c r="AE139" i="7"/>
  <c r="AH139" i="7" s="1"/>
  <c r="Y139" i="7"/>
  <c r="AC140" i="7"/>
  <c r="AJ139" i="7"/>
  <c r="D591" i="12"/>
  <c r="C592" i="12"/>
  <c r="N140" i="7"/>
  <c r="N130" i="8"/>
  <c r="Q130" i="8" s="1"/>
  <c r="L131" i="8"/>
  <c r="F131" i="8"/>
  <c r="I131" i="8"/>
  <c r="M131" i="8"/>
  <c r="D131" i="8"/>
  <c r="P131" i="8" s="1"/>
  <c r="I587" i="12" l="1"/>
  <c r="L587" i="12" s="1"/>
  <c r="F588" i="12"/>
  <c r="G588" i="12" s="1"/>
  <c r="H588" i="12" s="1"/>
  <c r="E589" i="12"/>
  <c r="C593" i="12"/>
  <c r="D592" i="12"/>
  <c r="M141" i="7"/>
  <c r="AB140" i="7"/>
  <c r="AA141" i="7"/>
  <c r="W140" i="7"/>
  <c r="X140" i="7" s="1"/>
  <c r="Y140" i="7" s="1"/>
  <c r="J132" i="8"/>
  <c r="C132" i="8"/>
  <c r="K131" i="8"/>
  <c r="G131" i="8"/>
  <c r="I588" i="12" l="1"/>
  <c r="L588" i="12" s="1"/>
  <c r="F589" i="12"/>
  <c r="G589" i="12" s="1"/>
  <c r="H589" i="12" s="1"/>
  <c r="E590" i="12"/>
  <c r="C594" i="12"/>
  <c r="D593" i="12"/>
  <c r="AD141" i="7"/>
  <c r="AC141" i="7"/>
  <c r="AE140" i="7"/>
  <c r="AH140" i="7" s="1"/>
  <c r="AJ140" i="7"/>
  <c r="T141" i="7"/>
  <c r="O141" i="7"/>
  <c r="N131" i="8"/>
  <c r="Q131" i="8" s="1"/>
  <c r="F132" i="8"/>
  <c r="M132" i="8"/>
  <c r="L132" i="8"/>
  <c r="I132" i="8"/>
  <c r="D132" i="8"/>
  <c r="I589" i="12" l="1"/>
  <c r="L589" i="12" s="1"/>
  <c r="F590" i="12"/>
  <c r="G590" i="12" s="1"/>
  <c r="H590" i="12" s="1"/>
  <c r="E591" i="12"/>
  <c r="D594" i="12"/>
  <c r="C595" i="12"/>
  <c r="N141" i="7"/>
  <c r="AA142" i="7" s="1"/>
  <c r="P132" i="8"/>
  <c r="K132" i="8"/>
  <c r="G132" i="8"/>
  <c r="I590" i="12" l="1"/>
  <c r="L590" i="12" s="1"/>
  <c r="F591" i="12"/>
  <c r="G591" i="12" s="1"/>
  <c r="H591" i="12" s="1"/>
  <c r="E592" i="12"/>
  <c r="D595" i="12"/>
  <c r="C596" i="12"/>
  <c r="M142" i="7"/>
  <c r="T142" i="7" s="1"/>
  <c r="AD142" i="7"/>
  <c r="AC142" i="7"/>
  <c r="AB141" i="7"/>
  <c r="W141" i="7"/>
  <c r="X141" i="7" s="1"/>
  <c r="Y141" i="7" s="1"/>
  <c r="N132" i="8"/>
  <c r="J133" i="8"/>
  <c r="C133" i="8"/>
  <c r="I591" i="12" l="1"/>
  <c r="L591" i="12" s="1"/>
  <c r="F592" i="12"/>
  <c r="G592" i="12" s="1"/>
  <c r="H592" i="12" s="1"/>
  <c r="E593" i="12"/>
  <c r="D596" i="12"/>
  <c r="C597" i="12"/>
  <c r="O142" i="7"/>
  <c r="N142" i="7" s="1"/>
  <c r="W142" i="7" s="1"/>
  <c r="X142" i="7" s="1"/>
  <c r="Y142" i="7" s="1"/>
  <c r="AJ141" i="7"/>
  <c r="AE141" i="7"/>
  <c r="AH141" i="7" s="1"/>
  <c r="I133" i="8"/>
  <c r="F133" i="8"/>
  <c r="D133" i="8"/>
  <c r="M133" i="8"/>
  <c r="L133" i="8"/>
  <c r="Q132" i="8"/>
  <c r="AB142" i="7" l="1"/>
  <c r="AJ142" i="7" s="1"/>
  <c r="I592" i="12"/>
  <c r="L592" i="12" s="1"/>
  <c r="F593" i="12"/>
  <c r="G593" i="12" s="1"/>
  <c r="H593" i="12" s="1"/>
  <c r="E594" i="12"/>
  <c r="AA143" i="7"/>
  <c r="AD143" i="7" s="1"/>
  <c r="M143" i="7"/>
  <c r="O143" i="7" s="1"/>
  <c r="D597" i="12"/>
  <c r="C598" i="12"/>
  <c r="P133" i="8"/>
  <c r="G133" i="8"/>
  <c r="K133" i="8"/>
  <c r="AE142" i="7" l="1"/>
  <c r="AH142" i="7" s="1"/>
  <c r="I593" i="12"/>
  <c r="L593" i="12" s="1"/>
  <c r="F594" i="12"/>
  <c r="G594" i="12" s="1"/>
  <c r="H594" i="12" s="1"/>
  <c r="E595" i="12"/>
  <c r="T143" i="7"/>
  <c r="N143" i="7" s="1"/>
  <c r="AB143" i="7" s="1"/>
  <c r="AC143" i="7"/>
  <c r="C599" i="12"/>
  <c r="D598" i="12"/>
  <c r="N133" i="8"/>
  <c r="J134" i="8"/>
  <c r="C134" i="8"/>
  <c r="I594" i="12" l="1"/>
  <c r="L594" i="12" s="1"/>
  <c r="F595" i="12"/>
  <c r="G595" i="12" s="1"/>
  <c r="H595" i="12" s="1"/>
  <c r="E596" i="12"/>
  <c r="C600" i="12"/>
  <c r="D599" i="12"/>
  <c r="M144" i="7"/>
  <c r="W143" i="7"/>
  <c r="X143" i="7" s="1"/>
  <c r="Y143" i="7" s="1"/>
  <c r="AA144" i="7"/>
  <c r="M134" i="8"/>
  <c r="L134" i="8"/>
  <c r="F134" i="8"/>
  <c r="D134" i="8"/>
  <c r="P134" i="8" s="1"/>
  <c r="I134" i="8"/>
  <c r="Q133" i="8"/>
  <c r="I595" i="12" l="1"/>
  <c r="L595" i="12" s="1"/>
  <c r="F596" i="12"/>
  <c r="G596" i="12" s="1"/>
  <c r="H596" i="12" s="1"/>
  <c r="E597" i="12"/>
  <c r="C601" i="12"/>
  <c r="D600" i="12"/>
  <c r="AJ143" i="7"/>
  <c r="AE143" i="7"/>
  <c r="AH143" i="7" s="1"/>
  <c r="AD144" i="7"/>
  <c r="AC144" i="7"/>
  <c r="T144" i="7"/>
  <c r="O144" i="7"/>
  <c r="K134" i="8"/>
  <c r="G134" i="8"/>
  <c r="J135" i="8"/>
  <c r="C135" i="8"/>
  <c r="I596" i="12" l="1"/>
  <c r="L596" i="12" s="1"/>
  <c r="F597" i="12"/>
  <c r="G597" i="12" s="1"/>
  <c r="H597" i="12" s="1"/>
  <c r="E598" i="12"/>
  <c r="C602" i="12"/>
  <c r="D601" i="12"/>
  <c r="N144" i="7"/>
  <c r="M145" i="7" s="1"/>
  <c r="T145" i="7" s="1"/>
  <c r="N134" i="8"/>
  <c r="M135" i="8"/>
  <c r="L135" i="8"/>
  <c r="F135" i="8"/>
  <c r="I135" i="8"/>
  <c r="D135" i="8"/>
  <c r="I597" i="12" l="1"/>
  <c r="L597" i="12" s="1"/>
  <c r="F598" i="12"/>
  <c r="G598" i="12" s="1"/>
  <c r="H598" i="12" s="1"/>
  <c r="E599" i="12"/>
  <c r="C603" i="12"/>
  <c r="D602" i="12"/>
  <c r="O145" i="7"/>
  <c r="N145" i="7" s="1"/>
  <c r="M146" i="7" s="1"/>
  <c r="O146" i="7" s="1"/>
  <c r="AB144" i="7"/>
  <c r="W144" i="7"/>
  <c r="X144" i="7" s="1"/>
  <c r="Y144" i="7" s="1"/>
  <c r="AA145" i="7"/>
  <c r="P135" i="8"/>
  <c r="K135" i="8"/>
  <c r="G135" i="8"/>
  <c r="Q134" i="8"/>
  <c r="I598" i="12" l="1"/>
  <c r="L598" i="12" s="1"/>
  <c r="F599" i="12"/>
  <c r="G599" i="12" s="1"/>
  <c r="H599" i="12" s="1"/>
  <c r="E600" i="12"/>
  <c r="D603" i="12"/>
  <c r="C604" i="12"/>
  <c r="AJ144" i="7"/>
  <c r="AE144" i="7"/>
  <c r="AH144" i="7" s="1"/>
  <c r="W145" i="7"/>
  <c r="X145" i="7" s="1"/>
  <c r="Y145" i="7" s="1"/>
  <c r="AB145" i="7"/>
  <c r="AA146" i="7"/>
  <c r="AD145" i="7"/>
  <c r="AC145" i="7"/>
  <c r="T146" i="7"/>
  <c r="N146" i="7" s="1"/>
  <c r="W146" i="7" s="1"/>
  <c r="X146" i="7" s="1"/>
  <c r="Y146" i="7" s="1"/>
  <c r="C136" i="8"/>
  <c r="J136" i="8"/>
  <c r="N135" i="8"/>
  <c r="I599" i="12" l="1"/>
  <c r="L599" i="12" s="1"/>
  <c r="F600" i="12"/>
  <c r="G600" i="12" s="1"/>
  <c r="H600" i="12" s="1"/>
  <c r="E601" i="12"/>
  <c r="D604" i="12"/>
  <c r="C605" i="12"/>
  <c r="AJ145" i="7"/>
  <c r="AE145" i="7"/>
  <c r="AH145" i="7" s="1"/>
  <c r="AB146" i="7"/>
  <c r="M147" i="7"/>
  <c r="T147" i="7" s="1"/>
  <c r="AD146" i="7"/>
  <c r="AC146" i="7"/>
  <c r="AA147" i="7"/>
  <c r="AC147" i="7" s="1"/>
  <c r="D136" i="8"/>
  <c r="F136" i="8"/>
  <c r="L136" i="8"/>
  <c r="M136" i="8"/>
  <c r="I136" i="8"/>
  <c r="Q135" i="8"/>
  <c r="I600" i="12" l="1"/>
  <c r="L600" i="12" s="1"/>
  <c r="F601" i="12"/>
  <c r="G601" i="12" s="1"/>
  <c r="H601" i="12" s="1"/>
  <c r="E602" i="12"/>
  <c r="C606" i="12"/>
  <c r="D605" i="12"/>
  <c r="AE146" i="7"/>
  <c r="AH146" i="7" s="1"/>
  <c r="AJ146" i="7"/>
  <c r="O147" i="7"/>
  <c r="N147" i="7" s="1"/>
  <c r="AD147" i="7"/>
  <c r="P136" i="8"/>
  <c r="K136" i="8"/>
  <c r="G136" i="8"/>
  <c r="I601" i="12" l="1"/>
  <c r="L601" i="12" s="1"/>
  <c r="F602" i="12"/>
  <c r="G602" i="12" s="1"/>
  <c r="H602" i="12" s="1"/>
  <c r="E603" i="12"/>
  <c r="D606" i="12"/>
  <c r="C607" i="12"/>
  <c r="W147" i="7"/>
  <c r="X147" i="7" s="1"/>
  <c r="Y147" i="7" s="1"/>
  <c r="AA148" i="7"/>
  <c r="M148" i="7"/>
  <c r="AB147" i="7"/>
  <c r="N136" i="8"/>
  <c r="J137" i="8"/>
  <c r="C137" i="8"/>
  <c r="I602" i="12" l="1"/>
  <c r="L602" i="12" s="1"/>
  <c r="F603" i="12"/>
  <c r="G603" i="12" s="1"/>
  <c r="H603" i="12" s="1"/>
  <c r="E604" i="12"/>
  <c r="D607" i="12"/>
  <c r="C608" i="12"/>
  <c r="AJ147" i="7"/>
  <c r="AE147" i="7"/>
  <c r="AH147" i="7" s="1"/>
  <c r="O148" i="7"/>
  <c r="T148" i="7"/>
  <c r="AC148" i="7"/>
  <c r="AD148" i="7"/>
  <c r="I137" i="8"/>
  <c r="L137" i="8"/>
  <c r="D137" i="8"/>
  <c r="P137" i="8" s="1"/>
  <c r="F137" i="8"/>
  <c r="M137" i="8"/>
  <c r="Q136" i="8"/>
  <c r="I603" i="12" l="1"/>
  <c r="L603" i="12" s="1"/>
  <c r="F604" i="12"/>
  <c r="G604" i="12" s="1"/>
  <c r="H604" i="12" s="1"/>
  <c r="E605" i="12"/>
  <c r="C609" i="12"/>
  <c r="D608" i="12"/>
  <c r="N148" i="7"/>
  <c r="J138" i="8"/>
  <c r="C138" i="8"/>
  <c r="K137" i="8"/>
  <c r="G137" i="8"/>
  <c r="I604" i="12" l="1"/>
  <c r="L604" i="12" s="1"/>
  <c r="F605" i="12"/>
  <c r="G605" i="12" s="1"/>
  <c r="H605" i="12" s="1"/>
  <c r="E606" i="12"/>
  <c r="C610" i="12"/>
  <c r="D609" i="12"/>
  <c r="W148" i="7"/>
  <c r="X148" i="7" s="1"/>
  <c r="Y148" i="7" s="1"/>
  <c r="AA149" i="7"/>
  <c r="M149" i="7"/>
  <c r="AB148" i="7"/>
  <c r="N137" i="8"/>
  <c r="Q137" i="8" s="1"/>
  <c r="L138" i="8"/>
  <c r="D138" i="8"/>
  <c r="I138" i="8"/>
  <c r="F138" i="8"/>
  <c r="M138" i="8"/>
  <c r="I605" i="12" l="1"/>
  <c r="L605" i="12" s="1"/>
  <c r="F606" i="12"/>
  <c r="G606" i="12" s="1"/>
  <c r="H606" i="12" s="1"/>
  <c r="E607" i="12"/>
  <c r="D610" i="12"/>
  <c r="C611" i="12"/>
  <c r="AJ148" i="7"/>
  <c r="AE148" i="7"/>
  <c r="AH148" i="7" s="1"/>
  <c r="O149" i="7"/>
  <c r="T149" i="7"/>
  <c r="AC149" i="7"/>
  <c r="AD149" i="7"/>
  <c r="P138" i="8"/>
  <c r="K138" i="8"/>
  <c r="G138" i="8"/>
  <c r="I606" i="12" l="1"/>
  <c r="L606" i="12" s="1"/>
  <c r="F607" i="12"/>
  <c r="G607" i="12" s="1"/>
  <c r="H607" i="12" s="1"/>
  <c r="E608" i="12"/>
  <c r="C612" i="12"/>
  <c r="D611" i="12"/>
  <c r="N149" i="7"/>
  <c r="J139" i="8"/>
  <c r="C139" i="8"/>
  <c r="N138" i="8"/>
  <c r="Q138" i="8" s="1"/>
  <c r="I607" i="12" l="1"/>
  <c r="L607" i="12" s="1"/>
  <c r="F608" i="12"/>
  <c r="G608" i="12" s="1"/>
  <c r="H608" i="12" s="1"/>
  <c r="E609" i="12"/>
  <c r="C613" i="12"/>
  <c r="D612" i="12"/>
  <c r="W149" i="7"/>
  <c r="X149" i="7" s="1"/>
  <c r="Y149" i="7" s="1"/>
  <c r="AA150" i="7"/>
  <c r="M150" i="7"/>
  <c r="AB149" i="7"/>
  <c r="I139" i="8"/>
  <c r="F139" i="8"/>
  <c r="M139" i="8"/>
  <c r="L139" i="8"/>
  <c r="D139" i="8"/>
  <c r="I608" i="12" l="1"/>
  <c r="L608" i="12" s="1"/>
  <c r="F609" i="12"/>
  <c r="G609" i="12" s="1"/>
  <c r="H609" i="12" s="1"/>
  <c r="E610" i="12"/>
  <c r="C614" i="12"/>
  <c r="D613" i="12"/>
  <c r="AJ149" i="7"/>
  <c r="AE149" i="7"/>
  <c r="AH149" i="7" s="1"/>
  <c r="O150" i="7"/>
  <c r="T150" i="7"/>
  <c r="AD150" i="7"/>
  <c r="AC150" i="7"/>
  <c r="P139" i="8"/>
  <c r="K139" i="8"/>
  <c r="G139" i="8"/>
  <c r="I609" i="12" l="1"/>
  <c r="L609" i="12" s="1"/>
  <c r="F610" i="12"/>
  <c r="G610" i="12" s="1"/>
  <c r="H610" i="12" s="1"/>
  <c r="E611" i="12"/>
  <c r="C615" i="12"/>
  <c r="D614" i="12"/>
  <c r="N150" i="7"/>
  <c r="N139" i="8"/>
  <c r="Q139" i="8" s="1"/>
  <c r="C140" i="8"/>
  <c r="J140" i="8"/>
  <c r="I610" i="12" l="1"/>
  <c r="L610" i="12" s="1"/>
  <c r="F611" i="12"/>
  <c r="G611" i="12" s="1"/>
  <c r="H611" i="12" s="1"/>
  <c r="E612" i="12"/>
  <c r="C616" i="12"/>
  <c r="D615" i="12"/>
  <c r="W150" i="7"/>
  <c r="X150" i="7" s="1"/>
  <c r="Y150" i="7" s="1"/>
  <c r="AB150" i="7"/>
  <c r="AA151" i="7"/>
  <c r="M151" i="7"/>
  <c r="M140" i="8"/>
  <c r="I140" i="8"/>
  <c r="D140" i="8"/>
  <c r="F140" i="8"/>
  <c r="L140" i="8"/>
  <c r="I611" i="12" l="1"/>
  <c r="L611" i="12" s="1"/>
  <c r="F612" i="12"/>
  <c r="G612" i="12" s="1"/>
  <c r="H612" i="12" s="1"/>
  <c r="E613" i="12"/>
  <c r="C617" i="12"/>
  <c r="D616" i="12"/>
  <c r="AE150" i="7"/>
  <c r="AH150" i="7" s="1"/>
  <c r="AJ150" i="7"/>
  <c r="T151" i="7"/>
  <c r="O151" i="7"/>
  <c r="AC151" i="7"/>
  <c r="AD151" i="7"/>
  <c r="K140" i="8"/>
  <c r="G140" i="8"/>
  <c r="P140" i="8"/>
  <c r="I612" i="12" l="1"/>
  <c r="L612" i="12" s="1"/>
  <c r="F613" i="12"/>
  <c r="G613" i="12" s="1"/>
  <c r="H613" i="12" s="1"/>
  <c r="E614" i="12"/>
  <c r="D617" i="12"/>
  <c r="C618" i="12"/>
  <c r="N151" i="7"/>
  <c r="M152" i="7" s="1"/>
  <c r="N140" i="8"/>
  <c r="Q140" i="8" s="1"/>
  <c r="C141" i="8"/>
  <c r="J141" i="8"/>
  <c r="I613" i="12" l="1"/>
  <c r="L613" i="12" s="1"/>
  <c r="F614" i="12"/>
  <c r="G614" i="12" s="1"/>
  <c r="H614" i="12" s="1"/>
  <c r="E615" i="12"/>
  <c r="D618" i="12"/>
  <c r="C619" i="12"/>
  <c r="W151" i="7"/>
  <c r="X151" i="7" s="1"/>
  <c r="Y151" i="7" s="1"/>
  <c r="AB151" i="7"/>
  <c r="AA152" i="7"/>
  <c r="T152" i="7"/>
  <c r="O152" i="7"/>
  <c r="D141" i="8"/>
  <c r="M141" i="8"/>
  <c r="I141" i="8"/>
  <c r="F141" i="8"/>
  <c r="L141" i="8"/>
  <c r="I614" i="12" l="1"/>
  <c r="L614" i="12" s="1"/>
  <c r="F615" i="12"/>
  <c r="G615" i="12" s="1"/>
  <c r="H615" i="12" s="1"/>
  <c r="E616" i="12"/>
  <c r="C620" i="12"/>
  <c r="D619" i="12"/>
  <c r="AE151" i="7"/>
  <c r="AH151" i="7" s="1"/>
  <c r="AJ151" i="7"/>
  <c r="N152" i="7"/>
  <c r="M153" i="7" s="1"/>
  <c r="O153" i="7" s="1"/>
  <c r="AD152" i="7"/>
  <c r="AC152" i="7"/>
  <c r="K141" i="8"/>
  <c r="G141" i="8"/>
  <c r="P141" i="8"/>
  <c r="I615" i="12" l="1"/>
  <c r="L615" i="12" s="1"/>
  <c r="F616" i="12"/>
  <c r="G616" i="12" s="1"/>
  <c r="H616" i="12" s="1"/>
  <c r="E617" i="12"/>
  <c r="D620" i="12"/>
  <c r="C621" i="12"/>
  <c r="AA153" i="7"/>
  <c r="AB152" i="7"/>
  <c r="T153" i="7"/>
  <c r="N153" i="7" s="1"/>
  <c r="W152" i="7"/>
  <c r="N141" i="8"/>
  <c r="Q141" i="8" s="1"/>
  <c r="C142" i="8"/>
  <c r="J142" i="8"/>
  <c r="I616" i="12" l="1"/>
  <c r="L616" i="12" s="1"/>
  <c r="F617" i="12"/>
  <c r="G617" i="12" s="1"/>
  <c r="H617" i="12" s="1"/>
  <c r="E618" i="12"/>
  <c r="C622" i="12"/>
  <c r="D621" i="12"/>
  <c r="W153" i="7"/>
  <c r="X153" i="7" s="1"/>
  <c r="Y153" i="7" s="1"/>
  <c r="M154" i="7"/>
  <c r="T154" i="7" s="1"/>
  <c r="AA154" i="7"/>
  <c r="AD154" i="7" s="1"/>
  <c r="AD153" i="7"/>
  <c r="AC153" i="7"/>
  <c r="AB153" i="7"/>
  <c r="X152" i="7"/>
  <c r="Y152" i="7" s="1"/>
  <c r="AJ152" i="7"/>
  <c r="I142" i="8"/>
  <c r="M142" i="8"/>
  <c r="L142" i="8"/>
  <c r="F142" i="8"/>
  <c r="D142" i="8"/>
  <c r="P142" i="8" s="1"/>
  <c r="I617" i="12" l="1"/>
  <c r="L617" i="12" s="1"/>
  <c r="F618" i="12"/>
  <c r="G618" i="12" s="1"/>
  <c r="H618" i="12" s="1"/>
  <c r="E619" i="12"/>
  <c r="D622" i="12"/>
  <c r="C623" i="12"/>
  <c r="O154" i="7"/>
  <c r="N154" i="7" s="1"/>
  <c r="AB154" i="7" s="1"/>
  <c r="AJ153" i="7"/>
  <c r="AE153" i="7"/>
  <c r="AH153" i="7" s="1"/>
  <c r="AC154" i="7"/>
  <c r="AE152" i="7"/>
  <c r="AH152" i="7" s="1"/>
  <c r="C143" i="8"/>
  <c r="J143" i="8"/>
  <c r="G142" i="8"/>
  <c r="K142" i="8"/>
  <c r="I618" i="12" l="1"/>
  <c r="L618" i="12" s="1"/>
  <c r="F619" i="12"/>
  <c r="G619" i="12" s="1"/>
  <c r="H619" i="12" s="1"/>
  <c r="E620" i="12"/>
  <c r="D623" i="12"/>
  <c r="C624" i="12"/>
  <c r="AA155" i="7"/>
  <c r="AC155" i="7" s="1"/>
  <c r="W154" i="7"/>
  <c r="X154" i="7" s="1"/>
  <c r="Y154" i="7" s="1"/>
  <c r="M155" i="7"/>
  <c r="N142" i="8"/>
  <c r="Q142" i="8" s="1"/>
  <c r="L143" i="8"/>
  <c r="F143" i="8"/>
  <c r="M143" i="8"/>
  <c r="D143" i="8"/>
  <c r="P143" i="8" s="1"/>
  <c r="I143" i="8"/>
  <c r="I619" i="12" l="1"/>
  <c r="L619" i="12" s="1"/>
  <c r="F620" i="12"/>
  <c r="G620" i="12" s="1"/>
  <c r="H620" i="12" s="1"/>
  <c r="E621" i="12"/>
  <c r="AJ154" i="7"/>
  <c r="AD155" i="7"/>
  <c r="D624" i="12"/>
  <c r="C625" i="12"/>
  <c r="AE154" i="7"/>
  <c r="AH154" i="7" s="1"/>
  <c r="T155" i="7"/>
  <c r="O155" i="7"/>
  <c r="C144" i="8"/>
  <c r="J144" i="8"/>
  <c r="K143" i="8"/>
  <c r="G143" i="8"/>
  <c r="I620" i="12" l="1"/>
  <c r="L620" i="12" s="1"/>
  <c r="F621" i="12"/>
  <c r="G621" i="12" s="1"/>
  <c r="H621" i="12" s="1"/>
  <c r="E622" i="12"/>
  <c r="D625" i="12"/>
  <c r="C626" i="12"/>
  <c r="N155" i="7"/>
  <c r="N143" i="8"/>
  <c r="Q143" i="8" s="1"/>
  <c r="I144" i="8"/>
  <c r="D144" i="8"/>
  <c r="M144" i="8"/>
  <c r="L144" i="8"/>
  <c r="F144" i="8"/>
  <c r="I621" i="12" l="1"/>
  <c r="L621" i="12" s="1"/>
  <c r="F622" i="12"/>
  <c r="G622" i="12" s="1"/>
  <c r="H622" i="12" s="1"/>
  <c r="E623" i="12"/>
  <c r="C627" i="12"/>
  <c r="D626" i="12"/>
  <c r="W155" i="7"/>
  <c r="X155" i="7" s="1"/>
  <c r="Y155" i="7" s="1"/>
  <c r="AA156" i="7"/>
  <c r="AB155" i="7"/>
  <c r="M156" i="7"/>
  <c r="P144" i="8"/>
  <c r="K144" i="8"/>
  <c r="G144" i="8"/>
  <c r="I622" i="12" l="1"/>
  <c r="L622" i="12" s="1"/>
  <c r="F623" i="12"/>
  <c r="G623" i="12" s="1"/>
  <c r="H623" i="12" s="1"/>
  <c r="E624" i="12"/>
  <c r="C628" i="12"/>
  <c r="D627" i="12"/>
  <c r="T156" i="7"/>
  <c r="O156" i="7"/>
  <c r="AE155" i="7"/>
  <c r="AH155" i="7" s="1"/>
  <c r="AJ155" i="7"/>
  <c r="AD156" i="7"/>
  <c r="AC156" i="7"/>
  <c r="N144" i="8"/>
  <c r="Q144" i="8" s="1"/>
  <c r="J145" i="8"/>
  <c r="C145" i="8"/>
  <c r="I623" i="12" l="1"/>
  <c r="L623" i="12" s="1"/>
  <c r="F624" i="12"/>
  <c r="G624" i="12" s="1"/>
  <c r="H624" i="12" s="1"/>
  <c r="E625" i="12"/>
  <c r="D628" i="12"/>
  <c r="C629" i="12"/>
  <c r="N156" i="7"/>
  <c r="M145" i="8"/>
  <c r="F145" i="8"/>
  <c r="D145" i="8"/>
  <c r="I145" i="8"/>
  <c r="L145" i="8"/>
  <c r="I624" i="12" l="1"/>
  <c r="L624" i="12" s="1"/>
  <c r="F625" i="12"/>
  <c r="G625" i="12" s="1"/>
  <c r="H625" i="12" s="1"/>
  <c r="E626" i="12"/>
  <c r="C630" i="12"/>
  <c r="D629" i="12"/>
  <c r="W156" i="7"/>
  <c r="X156" i="7" s="1"/>
  <c r="Y156" i="7" s="1"/>
  <c r="M157" i="7"/>
  <c r="AA157" i="7"/>
  <c r="AB156" i="7"/>
  <c r="G145" i="8"/>
  <c r="K145" i="8"/>
  <c r="P145" i="8"/>
  <c r="I625" i="12" l="1"/>
  <c r="L625" i="12" s="1"/>
  <c r="F626" i="12"/>
  <c r="G626" i="12" s="1"/>
  <c r="H626" i="12" s="1"/>
  <c r="E627" i="12"/>
  <c r="D630" i="12"/>
  <c r="C631" i="12"/>
  <c r="AC157" i="7"/>
  <c r="AD157" i="7"/>
  <c r="AJ156" i="7"/>
  <c r="AE156" i="7"/>
  <c r="AH156" i="7" s="1"/>
  <c r="T157" i="7"/>
  <c r="O157" i="7"/>
  <c r="J146" i="8"/>
  <c r="C146" i="8"/>
  <c r="N145" i="8"/>
  <c r="Q145" i="8" s="1"/>
  <c r="I626" i="12" l="1"/>
  <c r="L626" i="12" s="1"/>
  <c r="F627" i="12"/>
  <c r="G627" i="12" s="1"/>
  <c r="H627" i="12" s="1"/>
  <c r="E628" i="12"/>
  <c r="D631" i="12"/>
  <c r="C632" i="12"/>
  <c r="N157" i="7"/>
  <c r="I146" i="8"/>
  <c r="L146" i="8"/>
  <c r="F146" i="8"/>
  <c r="M146" i="8"/>
  <c r="D146" i="8"/>
  <c r="I627" i="12" l="1"/>
  <c r="L627" i="12" s="1"/>
  <c r="F628" i="12"/>
  <c r="G628" i="12" s="1"/>
  <c r="H628" i="12" s="1"/>
  <c r="E629" i="12"/>
  <c r="D632" i="12"/>
  <c r="C633" i="12"/>
  <c r="W157" i="7"/>
  <c r="X157" i="7" s="1"/>
  <c r="Y157" i="7" s="1"/>
  <c r="AB157" i="7"/>
  <c r="M158" i="7"/>
  <c r="AA158" i="7"/>
  <c r="G146" i="8"/>
  <c r="K146" i="8"/>
  <c r="P146" i="8"/>
  <c r="I628" i="12" l="1"/>
  <c r="L628" i="12" s="1"/>
  <c r="F629" i="12"/>
  <c r="G629" i="12" s="1"/>
  <c r="H629" i="12" s="1"/>
  <c r="E630" i="12"/>
  <c r="D633" i="12"/>
  <c r="C634" i="12"/>
  <c r="AD158" i="7"/>
  <c r="AC158" i="7"/>
  <c r="O158" i="7"/>
  <c r="T158" i="7"/>
  <c r="AE157" i="7"/>
  <c r="AH157" i="7" s="1"/>
  <c r="AJ157" i="7"/>
  <c r="J147" i="8"/>
  <c r="C147" i="8"/>
  <c r="N146" i="8"/>
  <c r="Q146" i="8" s="1"/>
  <c r="I629" i="12" l="1"/>
  <c r="L629" i="12" s="1"/>
  <c r="F630" i="12"/>
  <c r="G630" i="12" s="1"/>
  <c r="H630" i="12" s="1"/>
  <c r="E631" i="12"/>
  <c r="N158" i="7"/>
  <c r="M159" i="7" s="1"/>
  <c r="O159" i="7" s="1"/>
  <c r="D634" i="12"/>
  <c r="C635" i="12"/>
  <c r="L147" i="8"/>
  <c r="M147" i="8"/>
  <c r="I147" i="8"/>
  <c r="F147" i="8"/>
  <c r="D147" i="8"/>
  <c r="I630" i="12" l="1"/>
  <c r="L630" i="12" s="1"/>
  <c r="AB158" i="7"/>
  <c r="F631" i="12"/>
  <c r="G631" i="12" s="1"/>
  <c r="H631" i="12" s="1"/>
  <c r="E632" i="12"/>
  <c r="T159" i="7"/>
  <c r="N159" i="7" s="1"/>
  <c r="AA159" i="7"/>
  <c r="AC159" i="7" s="1"/>
  <c r="W158" i="7"/>
  <c r="X158" i="7" s="1"/>
  <c r="Y158" i="7" s="1"/>
  <c r="D635" i="12"/>
  <c r="C636" i="12"/>
  <c r="P147" i="8"/>
  <c r="K147" i="8"/>
  <c r="G147" i="8"/>
  <c r="AB159" i="7" l="1"/>
  <c r="AD159" i="7"/>
  <c r="I631" i="12"/>
  <c r="L631" i="12" s="1"/>
  <c r="F632" i="12"/>
  <c r="G632" i="12" s="1"/>
  <c r="H632" i="12" s="1"/>
  <c r="E633" i="12"/>
  <c r="AE158" i="7"/>
  <c r="AH158" i="7" s="1"/>
  <c r="AJ158" i="7"/>
  <c r="D636" i="12"/>
  <c r="C637" i="12"/>
  <c r="W159" i="7"/>
  <c r="X159" i="7" s="1"/>
  <c r="Y159" i="7" s="1"/>
  <c r="M160" i="7"/>
  <c r="AA160" i="7"/>
  <c r="N147" i="8"/>
  <c r="Q147" i="8" s="1"/>
  <c r="J148" i="8"/>
  <c r="C148" i="8"/>
  <c r="I632" i="12" l="1"/>
  <c r="L632" i="12" s="1"/>
  <c r="F633" i="12"/>
  <c r="G633" i="12" s="1"/>
  <c r="H633" i="12" s="1"/>
  <c r="E634" i="12"/>
  <c r="D637" i="12"/>
  <c r="C638" i="12"/>
  <c r="AE159" i="7"/>
  <c r="AH159" i="7" s="1"/>
  <c r="AD160" i="7"/>
  <c r="AC160" i="7"/>
  <c r="O160" i="7"/>
  <c r="T160" i="7"/>
  <c r="AJ159" i="7"/>
  <c r="F148" i="8"/>
  <c r="D148" i="8"/>
  <c r="I148" i="8"/>
  <c r="M148" i="8"/>
  <c r="L148" i="8"/>
  <c r="I633" i="12" l="1"/>
  <c r="L633" i="12" s="1"/>
  <c r="F634" i="12"/>
  <c r="G634" i="12" s="1"/>
  <c r="H634" i="12" s="1"/>
  <c r="E635" i="12"/>
  <c r="C639" i="12"/>
  <c r="D638" i="12"/>
  <c r="N160" i="7"/>
  <c r="K148" i="8"/>
  <c r="G148" i="8"/>
  <c r="P148" i="8"/>
  <c r="I634" i="12" l="1"/>
  <c r="L634" i="12" s="1"/>
  <c r="F635" i="12"/>
  <c r="G635" i="12" s="1"/>
  <c r="H635" i="12" s="1"/>
  <c r="E636" i="12"/>
  <c r="D639" i="12"/>
  <c r="C640" i="12"/>
  <c r="W160" i="7"/>
  <c r="X160" i="7" s="1"/>
  <c r="Y160" i="7" s="1"/>
  <c r="M161" i="7"/>
  <c r="AA161" i="7"/>
  <c r="AB160" i="7"/>
  <c r="J149" i="8"/>
  <c r="C149" i="8"/>
  <c r="N148" i="8"/>
  <c r="Q148" i="8" s="1"/>
  <c r="I635" i="12" l="1"/>
  <c r="L635" i="12" s="1"/>
  <c r="F636" i="12"/>
  <c r="G636" i="12" s="1"/>
  <c r="H636" i="12" s="1"/>
  <c r="E637" i="12"/>
  <c r="C641" i="12"/>
  <c r="D640" i="12"/>
  <c r="AE160" i="7"/>
  <c r="AH160" i="7" s="1"/>
  <c r="AJ160" i="7"/>
  <c r="AC161" i="7"/>
  <c r="AD161" i="7"/>
  <c r="T161" i="7"/>
  <c r="O161" i="7"/>
  <c r="L149" i="8"/>
  <c r="I149" i="8"/>
  <c r="M149" i="8"/>
  <c r="D149" i="8"/>
  <c r="P149" i="8" s="1"/>
  <c r="F149" i="8"/>
  <c r="I636" i="12" l="1"/>
  <c r="L636" i="12" s="1"/>
  <c r="F637" i="12"/>
  <c r="G637" i="12" s="1"/>
  <c r="H637" i="12" s="1"/>
  <c r="E638" i="12"/>
  <c r="C642" i="12"/>
  <c r="D641" i="12"/>
  <c r="N161" i="7"/>
  <c r="W161" i="7" s="1"/>
  <c r="X161" i="7" s="1"/>
  <c r="Y161" i="7" s="1"/>
  <c r="J150" i="8"/>
  <c r="C150" i="8"/>
  <c r="G149" i="8"/>
  <c r="K149" i="8"/>
  <c r="I637" i="12" l="1"/>
  <c r="L637" i="12" s="1"/>
  <c r="F638" i="12"/>
  <c r="G638" i="12" s="1"/>
  <c r="H638" i="12" s="1"/>
  <c r="E639" i="12"/>
  <c r="D642" i="12"/>
  <c r="C643" i="12"/>
  <c r="M162" i="7"/>
  <c r="T162" i="7" s="1"/>
  <c r="AA162" i="7"/>
  <c r="AD162" i="7" s="1"/>
  <c r="AB161" i="7"/>
  <c r="AE161" i="7" s="1"/>
  <c r="AH161" i="7" s="1"/>
  <c r="N149" i="8"/>
  <c r="Q149" i="8" s="1"/>
  <c r="M150" i="8"/>
  <c r="F150" i="8"/>
  <c r="I150" i="8"/>
  <c r="D150" i="8"/>
  <c r="P150" i="8" s="1"/>
  <c r="L150" i="8"/>
  <c r="O162" i="7" l="1"/>
  <c r="N162" i="7" s="1"/>
  <c r="W162" i="7" s="1"/>
  <c r="X162" i="7" s="1"/>
  <c r="Y162" i="7" s="1"/>
  <c r="I638" i="12"/>
  <c r="L638" i="12" s="1"/>
  <c r="F639" i="12"/>
  <c r="G639" i="12" s="1"/>
  <c r="H639" i="12" s="1"/>
  <c r="E640" i="12"/>
  <c r="AC162" i="7"/>
  <c r="D643" i="12"/>
  <c r="C644" i="12"/>
  <c r="AJ161" i="7"/>
  <c r="K150" i="8"/>
  <c r="G150" i="8"/>
  <c r="J151" i="8"/>
  <c r="C151" i="8"/>
  <c r="I639" i="12" l="1"/>
  <c r="L639" i="12" s="1"/>
  <c r="F640" i="12"/>
  <c r="G640" i="12" s="1"/>
  <c r="H640" i="12" s="1"/>
  <c r="E641" i="12"/>
  <c r="D644" i="12"/>
  <c r="C645" i="12"/>
  <c r="AB162" i="7"/>
  <c r="AJ162" i="7" s="1"/>
  <c r="AA163" i="7"/>
  <c r="AC163" i="7" s="1"/>
  <c r="M163" i="7"/>
  <c r="T163" i="7" s="1"/>
  <c r="N150" i="8"/>
  <c r="Q150" i="8" s="1"/>
  <c r="M151" i="8"/>
  <c r="D151" i="8"/>
  <c r="L151" i="8"/>
  <c r="I151" i="8"/>
  <c r="F151" i="8"/>
  <c r="I640" i="12" l="1"/>
  <c r="L640" i="12" s="1"/>
  <c r="F641" i="12"/>
  <c r="G641" i="12" s="1"/>
  <c r="H641" i="12" s="1"/>
  <c r="E642" i="12"/>
  <c r="C646" i="12"/>
  <c r="D645" i="12"/>
  <c r="O163" i="7"/>
  <c r="N163" i="7" s="1"/>
  <c r="AD163" i="7"/>
  <c r="AE162" i="7"/>
  <c r="AH162" i="7" s="1"/>
  <c r="G151" i="8"/>
  <c r="K151" i="8"/>
  <c r="P151" i="8"/>
  <c r="I641" i="12" l="1"/>
  <c r="L641" i="12" s="1"/>
  <c r="F642" i="12"/>
  <c r="G642" i="12" s="1"/>
  <c r="H642" i="12" s="1"/>
  <c r="E643" i="12"/>
  <c r="D646" i="12"/>
  <c r="C647" i="12"/>
  <c r="M164" i="7"/>
  <c r="W163" i="7"/>
  <c r="X163" i="7" s="1"/>
  <c r="Y163" i="7" s="1"/>
  <c r="AA164" i="7"/>
  <c r="AB163" i="7"/>
  <c r="J152" i="8"/>
  <c r="C152" i="8"/>
  <c r="N151" i="8"/>
  <c r="Q151" i="8" s="1"/>
  <c r="I642" i="12" l="1"/>
  <c r="L642" i="12" s="1"/>
  <c r="F643" i="12"/>
  <c r="G643" i="12" s="1"/>
  <c r="H643" i="12" s="1"/>
  <c r="E644" i="12"/>
  <c r="D647" i="12"/>
  <c r="C648" i="12"/>
  <c r="AE163" i="7"/>
  <c r="AH163" i="7" s="1"/>
  <c r="AJ163" i="7"/>
  <c r="AD164" i="7"/>
  <c r="AC164" i="7"/>
  <c r="T164" i="7"/>
  <c r="O164" i="7"/>
  <c r="L152" i="8"/>
  <c r="M152" i="8"/>
  <c r="I152" i="8"/>
  <c r="D152" i="8"/>
  <c r="P152" i="8" s="1"/>
  <c r="F152" i="8"/>
  <c r="I643" i="12" l="1"/>
  <c r="L643" i="12" s="1"/>
  <c r="F644" i="12"/>
  <c r="G644" i="12" s="1"/>
  <c r="H644" i="12" s="1"/>
  <c r="E645" i="12"/>
  <c r="C649" i="12"/>
  <c r="D648" i="12"/>
  <c r="N164" i="7"/>
  <c r="W164" i="7" s="1"/>
  <c r="X164" i="7" s="1"/>
  <c r="Y164" i="7" s="1"/>
  <c r="J153" i="8"/>
  <c r="C153" i="8"/>
  <c r="G152" i="8"/>
  <c r="K152" i="8"/>
  <c r="I644" i="12" l="1"/>
  <c r="L644" i="12" s="1"/>
  <c r="F645" i="12"/>
  <c r="G645" i="12" s="1"/>
  <c r="H645" i="12" s="1"/>
  <c r="E646" i="12"/>
  <c r="C650" i="12"/>
  <c r="D649" i="12"/>
  <c r="AA165" i="7"/>
  <c r="AD165" i="7" s="1"/>
  <c r="AB164" i="7"/>
  <c r="AE164" i="7" s="1"/>
  <c r="AH164" i="7" s="1"/>
  <c r="M165" i="7"/>
  <c r="O165" i="7" s="1"/>
  <c r="N152" i="8"/>
  <c r="Q152" i="8" s="1"/>
  <c r="L153" i="8"/>
  <c r="D153" i="8"/>
  <c r="F153" i="8"/>
  <c r="M153" i="8"/>
  <c r="I153" i="8"/>
  <c r="I645" i="12" l="1"/>
  <c r="L645" i="12" s="1"/>
  <c r="F646" i="12"/>
  <c r="G646" i="12" s="1"/>
  <c r="H646" i="12" s="1"/>
  <c r="E647" i="12"/>
  <c r="D650" i="12"/>
  <c r="C651" i="12"/>
  <c r="AJ164" i="7"/>
  <c r="T165" i="7"/>
  <c r="N165" i="7" s="1"/>
  <c r="W165" i="7" s="1"/>
  <c r="X165" i="7" s="1"/>
  <c r="Y165" i="7" s="1"/>
  <c r="AC165" i="7"/>
  <c r="G153" i="8"/>
  <c r="K153" i="8"/>
  <c r="P153" i="8"/>
  <c r="I646" i="12" l="1"/>
  <c r="L646" i="12" s="1"/>
  <c r="F647" i="12"/>
  <c r="G647" i="12" s="1"/>
  <c r="H647" i="12" s="1"/>
  <c r="E648" i="12"/>
  <c r="C652" i="12"/>
  <c r="D651" i="12"/>
  <c r="AB165" i="7"/>
  <c r="AE165" i="7" s="1"/>
  <c r="AH165" i="7" s="1"/>
  <c r="AA166" i="7"/>
  <c r="AD166" i="7" s="1"/>
  <c r="M166" i="7"/>
  <c r="T166" i="7" s="1"/>
  <c r="C154" i="8"/>
  <c r="J154" i="8"/>
  <c r="N153" i="8"/>
  <c r="Q153" i="8" s="1"/>
  <c r="I647" i="12" l="1"/>
  <c r="L647" i="12" s="1"/>
  <c r="F648" i="12"/>
  <c r="G648" i="12" s="1"/>
  <c r="H648" i="12" s="1"/>
  <c r="E649" i="12"/>
  <c r="D652" i="12"/>
  <c r="C653" i="12"/>
  <c r="AC166" i="7"/>
  <c r="AJ165" i="7"/>
  <c r="O166" i="7"/>
  <c r="N166" i="7" s="1"/>
  <c r="I154" i="8"/>
  <c r="D154" i="8"/>
  <c r="M154" i="8"/>
  <c r="L154" i="8"/>
  <c r="F154" i="8"/>
  <c r="I648" i="12" l="1"/>
  <c r="L648" i="12" s="1"/>
  <c r="F649" i="12"/>
  <c r="G649" i="12" s="1"/>
  <c r="H649" i="12" s="1"/>
  <c r="E650" i="12"/>
  <c r="C654" i="12"/>
  <c r="D653" i="12"/>
  <c r="M167" i="7"/>
  <c r="O167" i="7" s="1"/>
  <c r="W166" i="7"/>
  <c r="X166" i="7" s="1"/>
  <c r="AA167" i="7"/>
  <c r="AB166" i="7"/>
  <c r="P154" i="8"/>
  <c r="G154" i="8"/>
  <c r="K154" i="8"/>
  <c r="I649" i="12" l="1"/>
  <c r="L649" i="12" s="1"/>
  <c r="F650" i="12"/>
  <c r="G650" i="12" s="1"/>
  <c r="H650" i="12" s="1"/>
  <c r="E651" i="12"/>
  <c r="D654" i="12"/>
  <c r="C655" i="12"/>
  <c r="AJ166" i="7"/>
  <c r="T167" i="7"/>
  <c r="N167" i="7" s="1"/>
  <c r="AC167" i="7"/>
  <c r="AD167" i="7"/>
  <c r="AE166" i="7"/>
  <c r="AH166" i="7" s="1"/>
  <c r="Y166" i="7"/>
  <c r="N154" i="8"/>
  <c r="Q154" i="8" s="1"/>
  <c r="J155" i="8"/>
  <c r="C155" i="8"/>
  <c r="I650" i="12" l="1"/>
  <c r="L650" i="12" s="1"/>
  <c r="F651" i="12"/>
  <c r="G651" i="12" s="1"/>
  <c r="H651" i="12" s="1"/>
  <c r="E652" i="12"/>
  <c r="D655" i="12"/>
  <c r="C656" i="12"/>
  <c r="AA168" i="7"/>
  <c r="AD168" i="7" s="1"/>
  <c r="M168" i="7"/>
  <c r="O168" i="7" s="1"/>
  <c r="AB167" i="7"/>
  <c r="W167" i="7"/>
  <c r="X167" i="7" s="1"/>
  <c r="M155" i="8"/>
  <c r="L155" i="8"/>
  <c r="D155" i="8"/>
  <c r="I155" i="8"/>
  <c r="F155" i="8"/>
  <c r="I651" i="12" l="1"/>
  <c r="L651" i="12" s="1"/>
  <c r="F652" i="12"/>
  <c r="G652" i="12" s="1"/>
  <c r="H652" i="12" s="1"/>
  <c r="E653" i="12"/>
  <c r="D656" i="12"/>
  <c r="C657" i="12"/>
  <c r="T168" i="7"/>
  <c r="N168" i="7" s="1"/>
  <c r="W168" i="7" s="1"/>
  <c r="X168" i="7" s="1"/>
  <c r="Y168" i="7" s="1"/>
  <c r="AC168" i="7"/>
  <c r="AJ167" i="7"/>
  <c r="Y167" i="7"/>
  <c r="AE167" i="7"/>
  <c r="AH167" i="7" s="1"/>
  <c r="P155" i="8"/>
  <c r="G155" i="8"/>
  <c r="K155" i="8"/>
  <c r="I652" i="12" l="1"/>
  <c r="L652" i="12" s="1"/>
  <c r="F653" i="12"/>
  <c r="G653" i="12" s="1"/>
  <c r="H653" i="12" s="1"/>
  <c r="E654" i="12"/>
  <c r="D657" i="12"/>
  <c r="C658" i="12"/>
  <c r="AB168" i="7"/>
  <c r="AJ168" i="7" s="1"/>
  <c r="AA169" i="7"/>
  <c r="M169" i="7"/>
  <c r="N155" i="8"/>
  <c r="Q155" i="8" s="1"/>
  <c r="J156" i="8"/>
  <c r="C156" i="8"/>
  <c r="I653" i="12" l="1"/>
  <c r="L653" i="12" s="1"/>
  <c r="F654" i="12"/>
  <c r="G654" i="12" s="1"/>
  <c r="H654" i="12" s="1"/>
  <c r="E655" i="12"/>
  <c r="C659" i="12"/>
  <c r="D658" i="12"/>
  <c r="AE168" i="7"/>
  <c r="AH168" i="7" s="1"/>
  <c r="AD169" i="7"/>
  <c r="AC169" i="7"/>
  <c r="T169" i="7"/>
  <c r="O169" i="7"/>
  <c r="L156" i="8"/>
  <c r="M156" i="8"/>
  <c r="D156" i="8"/>
  <c r="P156" i="8" s="1"/>
  <c r="F156" i="8"/>
  <c r="I156" i="8"/>
  <c r="I654" i="12" l="1"/>
  <c r="L654" i="12" s="1"/>
  <c r="F655" i="12"/>
  <c r="G655" i="12" s="1"/>
  <c r="H655" i="12" s="1"/>
  <c r="E656" i="12"/>
  <c r="C660" i="12"/>
  <c r="D659" i="12"/>
  <c r="N169" i="7"/>
  <c r="J157" i="8"/>
  <c r="C157" i="8"/>
  <c r="G156" i="8"/>
  <c r="K156" i="8"/>
  <c r="I655" i="12" l="1"/>
  <c r="L655" i="12" s="1"/>
  <c r="F656" i="12"/>
  <c r="G656" i="12" s="1"/>
  <c r="H656" i="12" s="1"/>
  <c r="E657" i="12"/>
  <c r="D660" i="12"/>
  <c r="C661" i="12"/>
  <c r="AA170" i="7"/>
  <c r="AB169" i="7"/>
  <c r="W169" i="7"/>
  <c r="X169" i="7" s="1"/>
  <c r="Y169" i="7" s="1"/>
  <c r="M170" i="7"/>
  <c r="L157" i="8"/>
  <c r="M157" i="8"/>
  <c r="I157" i="8"/>
  <c r="F157" i="8"/>
  <c r="D157" i="8"/>
  <c r="P157" i="8" s="1"/>
  <c r="N156" i="8"/>
  <c r="Q156" i="8" s="1"/>
  <c r="I656" i="12" l="1"/>
  <c r="L656" i="12" s="1"/>
  <c r="F657" i="12"/>
  <c r="G657" i="12" s="1"/>
  <c r="H657" i="12" s="1"/>
  <c r="E658" i="12"/>
  <c r="C662" i="12"/>
  <c r="D661" i="12"/>
  <c r="O170" i="7"/>
  <c r="T170" i="7"/>
  <c r="AJ169" i="7"/>
  <c r="AE169" i="7"/>
  <c r="AH169" i="7" s="1"/>
  <c r="AD170" i="7"/>
  <c r="AC170" i="7"/>
  <c r="J158" i="8"/>
  <c r="C158" i="8"/>
  <c r="K157" i="8"/>
  <c r="G157" i="8"/>
  <c r="I657" i="12" l="1"/>
  <c r="L657" i="12" s="1"/>
  <c r="F658" i="12"/>
  <c r="G658" i="12" s="1"/>
  <c r="H658" i="12" s="1"/>
  <c r="E659" i="12"/>
  <c r="D662" i="12"/>
  <c r="C663" i="12"/>
  <c r="N170" i="7"/>
  <c r="M171" i="7" s="1"/>
  <c r="N157" i="8"/>
  <c r="Q157" i="8" s="1"/>
  <c r="F158" i="8"/>
  <c r="M158" i="8"/>
  <c r="L158" i="8"/>
  <c r="I158" i="8"/>
  <c r="D158" i="8"/>
  <c r="I658" i="12" l="1"/>
  <c r="L658" i="12" s="1"/>
  <c r="F659" i="12"/>
  <c r="G659" i="12" s="1"/>
  <c r="H659" i="12" s="1"/>
  <c r="E660" i="12"/>
  <c r="D663" i="12"/>
  <c r="C664" i="12"/>
  <c r="AA171" i="7"/>
  <c r="AD171" i="7" s="1"/>
  <c r="AB170" i="7"/>
  <c r="W170" i="7"/>
  <c r="X170" i="7" s="1"/>
  <c r="Y170" i="7" s="1"/>
  <c r="T171" i="7"/>
  <c r="O171" i="7"/>
  <c r="P158" i="8"/>
  <c r="G158" i="8"/>
  <c r="K158" i="8"/>
  <c r="I659" i="12" l="1"/>
  <c r="L659" i="12" s="1"/>
  <c r="F660" i="12"/>
  <c r="G660" i="12" s="1"/>
  <c r="H660" i="12" s="1"/>
  <c r="E661" i="12"/>
  <c r="D664" i="12"/>
  <c r="C665" i="12"/>
  <c r="AC171" i="7"/>
  <c r="AJ170" i="7"/>
  <c r="AE170" i="7"/>
  <c r="AH170" i="7" s="1"/>
  <c r="N171" i="7"/>
  <c r="AB171" i="7" s="1"/>
  <c r="C159" i="8"/>
  <c r="J159" i="8"/>
  <c r="N158" i="8"/>
  <c r="Q158" i="8" s="1"/>
  <c r="I660" i="12" l="1"/>
  <c r="L660" i="12" s="1"/>
  <c r="F661" i="12"/>
  <c r="G661" i="12" s="1"/>
  <c r="H661" i="12" s="1"/>
  <c r="E662" i="12"/>
  <c r="D665" i="12"/>
  <c r="C666" i="12"/>
  <c r="AA172" i="7"/>
  <c r="AC172" i="7" s="1"/>
  <c r="W171" i="7"/>
  <c r="AJ171" i="7" s="1"/>
  <c r="M172" i="7"/>
  <c r="I159" i="8"/>
  <c r="L159" i="8"/>
  <c r="F159" i="8"/>
  <c r="D159" i="8"/>
  <c r="M159" i="8"/>
  <c r="I661" i="12" l="1"/>
  <c r="L661" i="12" s="1"/>
  <c r="F662" i="12"/>
  <c r="G662" i="12" s="1"/>
  <c r="H662" i="12" s="1"/>
  <c r="E663" i="12"/>
  <c r="C667" i="12"/>
  <c r="D666" i="12"/>
  <c r="AD172" i="7"/>
  <c r="X171" i="7"/>
  <c r="Y171" i="7" s="1"/>
  <c r="O172" i="7"/>
  <c r="T172" i="7"/>
  <c r="P159" i="8"/>
  <c r="K159" i="8"/>
  <c r="G159" i="8"/>
  <c r="I662" i="12" l="1"/>
  <c r="L662" i="12" s="1"/>
  <c r="F663" i="12"/>
  <c r="G663" i="12" s="1"/>
  <c r="H663" i="12" s="1"/>
  <c r="E664" i="12"/>
  <c r="C668" i="12"/>
  <c r="D667" i="12"/>
  <c r="AE171" i="7"/>
  <c r="AH171" i="7" s="1"/>
  <c r="N172" i="7"/>
  <c r="W172" i="7" s="1"/>
  <c r="X172" i="7" s="1"/>
  <c r="Y172" i="7" s="1"/>
  <c r="N159" i="8"/>
  <c r="Q159" i="8" s="1"/>
  <c r="C160" i="8"/>
  <c r="J160" i="8"/>
  <c r="I663" i="12" l="1"/>
  <c r="L663" i="12" s="1"/>
  <c r="F664" i="12"/>
  <c r="G664" i="12" s="1"/>
  <c r="H664" i="12" s="1"/>
  <c r="E665" i="12"/>
  <c r="C669" i="12"/>
  <c r="D668" i="12"/>
  <c r="AA173" i="7"/>
  <c r="AC173" i="7" s="1"/>
  <c r="AB172" i="7"/>
  <c r="AJ172" i="7" s="1"/>
  <c r="M173" i="7"/>
  <c r="T173" i="7" s="1"/>
  <c r="F160" i="8"/>
  <c r="M160" i="8"/>
  <c r="D160" i="8"/>
  <c r="L160" i="8"/>
  <c r="I160" i="8"/>
  <c r="I664" i="12" l="1"/>
  <c r="L664" i="12" s="1"/>
  <c r="F665" i="12"/>
  <c r="G665" i="12" s="1"/>
  <c r="H665" i="12" s="1"/>
  <c r="E666" i="12"/>
  <c r="C670" i="12"/>
  <c r="D669" i="12"/>
  <c r="AE172" i="7"/>
  <c r="AH172" i="7" s="1"/>
  <c r="AD173" i="7"/>
  <c r="O173" i="7"/>
  <c r="N173" i="7" s="1"/>
  <c r="W173" i="7" s="1"/>
  <c r="X173" i="7" s="1"/>
  <c r="Y173" i="7" s="1"/>
  <c r="P160" i="8"/>
  <c r="K160" i="8"/>
  <c r="G160" i="8"/>
  <c r="I665" i="12" l="1"/>
  <c r="L665" i="12" s="1"/>
  <c r="F666" i="12"/>
  <c r="G666" i="12" s="1"/>
  <c r="H666" i="12" s="1"/>
  <c r="E667" i="12"/>
  <c r="D670" i="12"/>
  <c r="C671" i="12"/>
  <c r="AA174" i="7"/>
  <c r="AD174" i="7" s="1"/>
  <c r="M174" i="7"/>
  <c r="O174" i="7" s="1"/>
  <c r="AB173" i="7"/>
  <c r="AE173" i="7" s="1"/>
  <c r="AH173" i="7" s="1"/>
  <c r="N160" i="8"/>
  <c r="Q160" i="8" s="1"/>
  <c r="J161" i="8"/>
  <c r="C161" i="8"/>
  <c r="I666" i="12" l="1"/>
  <c r="L666" i="12" s="1"/>
  <c r="F667" i="12"/>
  <c r="G667" i="12" s="1"/>
  <c r="H667" i="12" s="1"/>
  <c r="E668" i="12"/>
  <c r="T174" i="7"/>
  <c r="N174" i="7" s="1"/>
  <c r="AB174" i="7" s="1"/>
  <c r="D671" i="12"/>
  <c r="C672" i="12"/>
  <c r="AC174" i="7"/>
  <c r="AJ173" i="7"/>
  <c r="M161" i="8"/>
  <c r="D161" i="8"/>
  <c r="F161" i="8"/>
  <c r="L161" i="8"/>
  <c r="I161" i="8"/>
  <c r="I667" i="12" l="1"/>
  <c r="L667" i="12" s="1"/>
  <c r="F668" i="12"/>
  <c r="G668" i="12" s="1"/>
  <c r="H668" i="12" s="1"/>
  <c r="E669" i="12"/>
  <c r="D672" i="12"/>
  <c r="C673" i="12"/>
  <c r="W174" i="7"/>
  <c r="X174" i="7" s="1"/>
  <c r="Y174" i="7" s="1"/>
  <c r="M175" i="7"/>
  <c r="AA175" i="7"/>
  <c r="P161" i="8"/>
  <c r="G161" i="8"/>
  <c r="K161" i="8"/>
  <c r="I668" i="12" l="1"/>
  <c r="L668" i="12" s="1"/>
  <c r="F669" i="12"/>
  <c r="G669" i="12" s="1"/>
  <c r="H669" i="12" s="1"/>
  <c r="E670" i="12"/>
  <c r="D673" i="12"/>
  <c r="C674" i="12"/>
  <c r="AJ174" i="7"/>
  <c r="AE174" i="7"/>
  <c r="AH174" i="7" s="1"/>
  <c r="AD175" i="7"/>
  <c r="AC175" i="7"/>
  <c r="T175" i="7"/>
  <c r="O175" i="7"/>
  <c r="N161" i="8"/>
  <c r="Q161" i="8" s="1"/>
  <c r="J162" i="8"/>
  <c r="C162" i="8"/>
  <c r="I669" i="12" l="1"/>
  <c r="L669" i="12" s="1"/>
  <c r="F670" i="12"/>
  <c r="G670" i="12" s="1"/>
  <c r="H670" i="12" s="1"/>
  <c r="E671" i="12"/>
  <c r="C675" i="12"/>
  <c r="D674" i="12"/>
  <c r="N175" i="7"/>
  <c r="W175" i="7" s="1"/>
  <c r="X175" i="7" s="1"/>
  <c r="Y175" i="7" s="1"/>
  <c r="F162" i="8"/>
  <c r="M162" i="8"/>
  <c r="I162" i="8"/>
  <c r="L162" i="8"/>
  <c r="D162" i="8"/>
  <c r="P162" i="8" s="1"/>
  <c r="I670" i="12" l="1"/>
  <c r="L670" i="12" s="1"/>
  <c r="F671" i="12"/>
  <c r="G671" i="12" s="1"/>
  <c r="H671" i="12" s="1"/>
  <c r="E672" i="12"/>
  <c r="C676" i="12"/>
  <c r="D675" i="12"/>
  <c r="AB175" i="7"/>
  <c r="AJ175" i="7" s="1"/>
  <c r="M176" i="7"/>
  <c r="O176" i="7" s="1"/>
  <c r="AA176" i="7"/>
  <c r="AD176" i="7" s="1"/>
  <c r="J163" i="8"/>
  <c r="C163" i="8"/>
  <c r="G162" i="8"/>
  <c r="K162" i="8"/>
  <c r="AE175" i="7" l="1"/>
  <c r="AH175" i="7" s="1"/>
  <c r="I671" i="12"/>
  <c r="L671" i="12" s="1"/>
  <c r="F672" i="12"/>
  <c r="G672" i="12" s="1"/>
  <c r="H672" i="12" s="1"/>
  <c r="E673" i="12"/>
  <c r="T176" i="7"/>
  <c r="N176" i="7" s="1"/>
  <c r="W176" i="7" s="1"/>
  <c r="X176" i="7" s="1"/>
  <c r="Y176" i="7" s="1"/>
  <c r="C677" i="12"/>
  <c r="D676" i="12"/>
  <c r="AC176" i="7"/>
  <c r="N162" i="8"/>
  <c r="Q162" i="8" s="1"/>
  <c r="D163" i="8"/>
  <c r="M163" i="8"/>
  <c r="L163" i="8"/>
  <c r="I163" i="8"/>
  <c r="F163" i="8"/>
  <c r="I672" i="12" l="1"/>
  <c r="L672" i="12" s="1"/>
  <c r="F673" i="12"/>
  <c r="G673" i="12" s="1"/>
  <c r="H673" i="12" s="1"/>
  <c r="E674" i="12"/>
  <c r="C678" i="12"/>
  <c r="D677" i="12"/>
  <c r="AA177" i="7"/>
  <c r="AD177" i="7" s="1"/>
  <c r="AB176" i="7"/>
  <c r="AJ176" i="7" s="1"/>
  <c r="M177" i="7"/>
  <c r="T177" i="7" s="1"/>
  <c r="P163" i="8"/>
  <c r="K163" i="8"/>
  <c r="G163" i="8"/>
  <c r="I673" i="12" l="1"/>
  <c r="L673" i="12" s="1"/>
  <c r="F674" i="12"/>
  <c r="G674" i="12" s="1"/>
  <c r="H674" i="12" s="1"/>
  <c r="E675" i="12"/>
  <c r="AC177" i="7"/>
  <c r="D678" i="12"/>
  <c r="C679" i="12"/>
  <c r="O177" i="7"/>
  <c r="N177" i="7" s="1"/>
  <c r="M178" i="7" s="1"/>
  <c r="AE176" i="7"/>
  <c r="AH176" i="7" s="1"/>
  <c r="C164" i="8"/>
  <c r="J164" i="8"/>
  <c r="N163" i="8"/>
  <c r="Q163" i="8" s="1"/>
  <c r="I674" i="12" l="1"/>
  <c r="L674" i="12" s="1"/>
  <c r="F675" i="12"/>
  <c r="G675" i="12" s="1"/>
  <c r="H675" i="12" s="1"/>
  <c r="E676" i="12"/>
  <c r="D679" i="12"/>
  <c r="C680" i="12"/>
  <c r="O178" i="7"/>
  <c r="T178" i="7"/>
  <c r="AB177" i="7"/>
  <c r="W177" i="7"/>
  <c r="X177" i="7" s="1"/>
  <c r="Y177" i="7" s="1"/>
  <c r="AA178" i="7"/>
  <c r="D164" i="8"/>
  <c r="P164" i="8" s="1"/>
  <c r="L164" i="8"/>
  <c r="I164" i="8"/>
  <c r="F164" i="8"/>
  <c r="M164" i="8"/>
  <c r="I675" i="12" l="1"/>
  <c r="L675" i="12" s="1"/>
  <c r="F676" i="12"/>
  <c r="G676" i="12" s="1"/>
  <c r="H676" i="12" s="1"/>
  <c r="E677" i="12"/>
  <c r="D680" i="12"/>
  <c r="C681" i="12"/>
  <c r="N178" i="7"/>
  <c r="M179" i="7" s="1"/>
  <c r="AC178" i="7"/>
  <c r="AD178" i="7"/>
  <c r="AJ177" i="7"/>
  <c r="AE177" i="7"/>
  <c r="AH177" i="7" s="1"/>
  <c r="J165" i="8"/>
  <c r="C165" i="8"/>
  <c r="G164" i="8"/>
  <c r="K164" i="8"/>
  <c r="I676" i="12" l="1"/>
  <c r="L676" i="12" s="1"/>
  <c r="F677" i="12"/>
  <c r="G677" i="12" s="1"/>
  <c r="H677" i="12" s="1"/>
  <c r="E678" i="12"/>
  <c r="AA179" i="7"/>
  <c r="AC179" i="7" s="1"/>
  <c r="W178" i="7"/>
  <c r="X178" i="7" s="1"/>
  <c r="Y178" i="7" s="1"/>
  <c r="AB178" i="7"/>
  <c r="D681" i="12"/>
  <c r="C682" i="12"/>
  <c r="O179" i="7"/>
  <c r="T179" i="7"/>
  <c r="M165" i="8"/>
  <c r="I165" i="8"/>
  <c r="F165" i="8"/>
  <c r="L165" i="8"/>
  <c r="D165" i="8"/>
  <c r="N164" i="8"/>
  <c r="Q164" i="8" s="1"/>
  <c r="I677" i="12" l="1"/>
  <c r="L677" i="12" s="1"/>
  <c r="F678" i="12"/>
  <c r="G678" i="12" s="1"/>
  <c r="H678" i="12" s="1"/>
  <c r="E679" i="12"/>
  <c r="AD179" i="7"/>
  <c r="AE178" i="7"/>
  <c r="AH178" i="7" s="1"/>
  <c r="AJ178" i="7"/>
  <c r="D682" i="12"/>
  <c r="C683" i="12"/>
  <c r="N179" i="7"/>
  <c r="P165" i="8"/>
  <c r="K165" i="8"/>
  <c r="G165" i="8"/>
  <c r="I678" i="12" l="1"/>
  <c r="L678" i="12" s="1"/>
  <c r="F679" i="12"/>
  <c r="G679" i="12" s="1"/>
  <c r="H679" i="12" s="1"/>
  <c r="E680" i="12"/>
  <c r="D683" i="12"/>
  <c r="C684" i="12"/>
  <c r="M180" i="7"/>
  <c r="AA180" i="7"/>
  <c r="AB179" i="7"/>
  <c r="W179" i="7"/>
  <c r="N165" i="8"/>
  <c r="Q165" i="8" s="1"/>
  <c r="C166" i="8"/>
  <c r="J166" i="8"/>
  <c r="I679" i="12" l="1"/>
  <c r="L679" i="12" s="1"/>
  <c r="F680" i="12"/>
  <c r="G680" i="12" s="1"/>
  <c r="H680" i="12" s="1"/>
  <c r="E681" i="12"/>
  <c r="D684" i="12"/>
  <c r="C685" i="12"/>
  <c r="AJ179" i="7"/>
  <c r="X179" i="7"/>
  <c r="AE179" i="7" s="1"/>
  <c r="AH179" i="7" s="1"/>
  <c r="AC180" i="7"/>
  <c r="AD180" i="7"/>
  <c r="T180" i="7"/>
  <c r="O180" i="7"/>
  <c r="F166" i="8"/>
  <c r="D166" i="8"/>
  <c r="M166" i="8"/>
  <c r="I166" i="8"/>
  <c r="L166" i="8"/>
  <c r="I680" i="12" l="1"/>
  <c r="L680" i="12" s="1"/>
  <c r="F681" i="12"/>
  <c r="G681" i="12" s="1"/>
  <c r="H681" i="12" s="1"/>
  <c r="E682" i="12"/>
  <c r="C686" i="12"/>
  <c r="D685" i="12"/>
  <c r="Y179" i="7"/>
  <c r="N180" i="7"/>
  <c r="AA181" i="7" s="1"/>
  <c r="P166" i="8"/>
  <c r="G166" i="8"/>
  <c r="K166" i="8"/>
  <c r="I681" i="12" l="1"/>
  <c r="L681" i="12" s="1"/>
  <c r="F682" i="12"/>
  <c r="G682" i="12" s="1"/>
  <c r="H682" i="12" s="1"/>
  <c r="E683" i="12"/>
  <c r="D686" i="12"/>
  <c r="C687" i="12"/>
  <c r="W180" i="7"/>
  <c r="X180" i="7" s="1"/>
  <c r="Y180" i="7" s="1"/>
  <c r="M181" i="7"/>
  <c r="T181" i="7" s="1"/>
  <c r="AB180" i="7"/>
  <c r="AD181" i="7"/>
  <c r="AC181" i="7"/>
  <c r="N166" i="8"/>
  <c r="Q166" i="8" s="1"/>
  <c r="J167" i="8"/>
  <c r="C167" i="8"/>
  <c r="I682" i="12" l="1"/>
  <c r="L682" i="12" s="1"/>
  <c r="F683" i="12"/>
  <c r="G683" i="12" s="1"/>
  <c r="H683" i="12" s="1"/>
  <c r="E684" i="12"/>
  <c r="D687" i="12"/>
  <c r="C688" i="12"/>
  <c r="O181" i="7"/>
  <c r="N181" i="7" s="1"/>
  <c r="AB181" i="7" s="1"/>
  <c r="AE180" i="7"/>
  <c r="AH180" i="7" s="1"/>
  <c r="AJ180" i="7"/>
  <c r="L167" i="8"/>
  <c r="I167" i="8"/>
  <c r="M167" i="8"/>
  <c r="F167" i="8"/>
  <c r="D167" i="8"/>
  <c r="P167" i="8" s="1"/>
  <c r="I683" i="12" l="1"/>
  <c r="L683" i="12" s="1"/>
  <c r="F684" i="12"/>
  <c r="G684" i="12" s="1"/>
  <c r="H684" i="12" s="1"/>
  <c r="E685" i="12"/>
  <c r="C689" i="12"/>
  <c r="D688" i="12"/>
  <c r="M182" i="7"/>
  <c r="T182" i="7" s="1"/>
  <c r="W181" i="7"/>
  <c r="X181" i="7" s="1"/>
  <c r="Y181" i="7" s="1"/>
  <c r="AA182" i="7"/>
  <c r="K167" i="8"/>
  <c r="G167" i="8"/>
  <c r="C168" i="8"/>
  <c r="J168" i="8"/>
  <c r="I684" i="12" l="1"/>
  <c r="L684" i="12" s="1"/>
  <c r="F685" i="12"/>
  <c r="G685" i="12" s="1"/>
  <c r="H685" i="12" s="1"/>
  <c r="E686" i="12"/>
  <c r="C690" i="12"/>
  <c r="D689" i="12"/>
  <c r="AJ181" i="7"/>
  <c r="AE181" i="7"/>
  <c r="AH181" i="7" s="1"/>
  <c r="O182" i="7"/>
  <c r="N182" i="7" s="1"/>
  <c r="W182" i="7" s="1"/>
  <c r="X182" i="7" s="1"/>
  <c r="Y182" i="7" s="1"/>
  <c r="AD182" i="7"/>
  <c r="AC182" i="7"/>
  <c r="N167" i="8"/>
  <c r="Q167" i="8" s="1"/>
  <c r="M168" i="8"/>
  <c r="F168" i="8"/>
  <c r="L168" i="8"/>
  <c r="I168" i="8"/>
  <c r="D168" i="8"/>
  <c r="I685" i="12" l="1"/>
  <c r="L685" i="12" s="1"/>
  <c r="F686" i="12"/>
  <c r="G686" i="12" s="1"/>
  <c r="H686" i="12" s="1"/>
  <c r="E687" i="12"/>
  <c r="D690" i="12"/>
  <c r="C691" i="12"/>
  <c r="AA183" i="7"/>
  <c r="AD183" i="7" s="1"/>
  <c r="AB182" i="7"/>
  <c r="AJ182" i="7" s="1"/>
  <c r="M183" i="7"/>
  <c r="T183" i="7" s="1"/>
  <c r="P168" i="8"/>
  <c r="K168" i="8"/>
  <c r="G168" i="8"/>
  <c r="I686" i="12" l="1"/>
  <c r="L686" i="12" s="1"/>
  <c r="F687" i="12"/>
  <c r="G687" i="12" s="1"/>
  <c r="H687" i="12" s="1"/>
  <c r="E688" i="12"/>
  <c r="D691" i="12"/>
  <c r="C692" i="12"/>
  <c r="AE182" i="7"/>
  <c r="AH182" i="7" s="1"/>
  <c r="O183" i="7"/>
  <c r="N183" i="7" s="1"/>
  <c r="AC183" i="7"/>
  <c r="N168" i="8"/>
  <c r="Q168" i="8" s="1"/>
  <c r="J169" i="8"/>
  <c r="C169" i="8"/>
  <c r="I687" i="12" l="1"/>
  <c r="L687" i="12" s="1"/>
  <c r="F688" i="12"/>
  <c r="G688" i="12" s="1"/>
  <c r="H688" i="12" s="1"/>
  <c r="E689" i="12"/>
  <c r="D692" i="12"/>
  <c r="C693" i="12"/>
  <c r="W183" i="7"/>
  <c r="X183" i="7" s="1"/>
  <c r="Y183" i="7" s="1"/>
  <c r="M184" i="7"/>
  <c r="AB183" i="7"/>
  <c r="AA184" i="7"/>
  <c r="L169" i="8"/>
  <c r="M169" i="8"/>
  <c r="I169" i="8"/>
  <c r="F169" i="8"/>
  <c r="D169" i="8"/>
  <c r="I688" i="12" l="1"/>
  <c r="L688" i="12" s="1"/>
  <c r="F689" i="12"/>
  <c r="G689" i="12" s="1"/>
  <c r="H689" i="12" s="1"/>
  <c r="E690" i="12"/>
  <c r="C694" i="12"/>
  <c r="D693" i="12"/>
  <c r="AJ183" i="7"/>
  <c r="AE183" i="7"/>
  <c r="AH183" i="7" s="1"/>
  <c r="AD184" i="7"/>
  <c r="AC184" i="7"/>
  <c r="T184" i="7"/>
  <c r="O184" i="7"/>
  <c r="P169" i="8"/>
  <c r="G169" i="8"/>
  <c r="K169" i="8"/>
  <c r="I689" i="12" l="1"/>
  <c r="L689" i="12" s="1"/>
  <c r="F690" i="12"/>
  <c r="G690" i="12" s="1"/>
  <c r="H690" i="12" s="1"/>
  <c r="E691" i="12"/>
  <c r="D694" i="12"/>
  <c r="C695" i="12"/>
  <c r="N184" i="7"/>
  <c r="AA185" i="7" s="1"/>
  <c r="AD185" i="7" s="1"/>
  <c r="N169" i="8"/>
  <c r="Q169" i="8" s="1"/>
  <c r="C170" i="8"/>
  <c r="J170" i="8"/>
  <c r="I690" i="12" l="1"/>
  <c r="L690" i="12" s="1"/>
  <c r="F691" i="12"/>
  <c r="G691" i="12" s="1"/>
  <c r="H691" i="12" s="1"/>
  <c r="E692" i="12"/>
  <c r="D695" i="12"/>
  <c r="C696" i="12"/>
  <c r="W184" i="7"/>
  <c r="X184" i="7" s="1"/>
  <c r="AB184" i="7"/>
  <c r="M185" i="7"/>
  <c r="O185" i="7" s="1"/>
  <c r="AC185" i="7"/>
  <c r="I170" i="8"/>
  <c r="D170" i="8"/>
  <c r="P170" i="8" s="1"/>
  <c r="F170" i="8"/>
  <c r="M170" i="8"/>
  <c r="L170" i="8"/>
  <c r="I691" i="12" l="1"/>
  <c r="L691" i="12" s="1"/>
  <c r="F692" i="12"/>
  <c r="G692" i="12" s="1"/>
  <c r="H692" i="12" s="1"/>
  <c r="E693" i="12"/>
  <c r="C697" i="12"/>
  <c r="D696" i="12"/>
  <c r="T185" i="7"/>
  <c r="N185" i="7" s="1"/>
  <c r="W185" i="7" s="1"/>
  <c r="X185" i="7" s="1"/>
  <c r="Y184" i="7"/>
  <c r="AJ184" i="7"/>
  <c r="AE184" i="7"/>
  <c r="AH184" i="7" s="1"/>
  <c r="G170" i="8"/>
  <c r="K170" i="8"/>
  <c r="J171" i="8"/>
  <c r="C171" i="8"/>
  <c r="I692" i="12" l="1"/>
  <c r="L692" i="12" s="1"/>
  <c r="F693" i="12"/>
  <c r="G693" i="12" s="1"/>
  <c r="H693" i="12" s="1"/>
  <c r="E694" i="12"/>
  <c r="AB185" i="7"/>
  <c r="AE185" i="7" s="1"/>
  <c r="AH185" i="7" s="1"/>
  <c r="AA186" i="7"/>
  <c r="AD186" i="7" s="1"/>
  <c r="M186" i="7"/>
  <c r="T186" i="7" s="1"/>
  <c r="C698" i="12"/>
  <c r="D697" i="12"/>
  <c r="Y185" i="7"/>
  <c r="N170" i="8"/>
  <c r="Q170" i="8" s="1"/>
  <c r="D171" i="8"/>
  <c r="F171" i="8"/>
  <c r="I171" i="8"/>
  <c r="L171" i="8"/>
  <c r="M171" i="8"/>
  <c r="I693" i="12" l="1"/>
  <c r="L693" i="12" s="1"/>
  <c r="F694" i="12"/>
  <c r="G694" i="12" s="1"/>
  <c r="H694" i="12" s="1"/>
  <c r="E695" i="12"/>
  <c r="AJ185" i="7"/>
  <c r="AC186" i="7"/>
  <c r="O186" i="7"/>
  <c r="N186" i="7" s="1"/>
  <c r="M187" i="7" s="1"/>
  <c r="D698" i="12"/>
  <c r="C699" i="12"/>
  <c r="P171" i="8"/>
  <c r="G171" i="8"/>
  <c r="K171" i="8"/>
  <c r="I694" i="12" l="1"/>
  <c r="L694" i="12" s="1"/>
  <c r="F695" i="12"/>
  <c r="G695" i="12" s="1"/>
  <c r="H695" i="12" s="1"/>
  <c r="E696" i="12"/>
  <c r="D699" i="12"/>
  <c r="C700" i="12"/>
  <c r="AB186" i="7"/>
  <c r="AA187" i="7"/>
  <c r="AC187" i="7" s="1"/>
  <c r="W186" i="7"/>
  <c r="X186" i="7" s="1"/>
  <c r="Y186" i="7" s="1"/>
  <c r="O187" i="7"/>
  <c r="T187" i="7"/>
  <c r="C172" i="8"/>
  <c r="J172" i="8"/>
  <c r="N171" i="8"/>
  <c r="Q171" i="8" s="1"/>
  <c r="I695" i="12" l="1"/>
  <c r="L695" i="12" s="1"/>
  <c r="F696" i="12"/>
  <c r="G696" i="12" s="1"/>
  <c r="H696" i="12" s="1"/>
  <c r="E697" i="12"/>
  <c r="D700" i="12"/>
  <c r="C701" i="12"/>
  <c r="AD187" i="7"/>
  <c r="AJ186" i="7"/>
  <c r="AE186" i="7"/>
  <c r="AH186" i="7" s="1"/>
  <c r="N187" i="7"/>
  <c r="I172" i="8"/>
  <c r="D172" i="8"/>
  <c r="F172" i="8"/>
  <c r="M172" i="8"/>
  <c r="L172" i="8"/>
  <c r="I696" i="12" l="1"/>
  <c r="L696" i="12" s="1"/>
  <c r="F697" i="12"/>
  <c r="G697" i="12" s="1"/>
  <c r="H697" i="12" s="1"/>
  <c r="E698" i="12"/>
  <c r="C702" i="12"/>
  <c r="D701" i="12"/>
  <c r="W187" i="7"/>
  <c r="X187" i="7" s="1"/>
  <c r="Y187" i="7" s="1"/>
  <c r="M188" i="7"/>
  <c r="AB187" i="7"/>
  <c r="AA188" i="7"/>
  <c r="G172" i="8"/>
  <c r="K172" i="8"/>
  <c r="P172" i="8"/>
  <c r="I697" i="12" l="1"/>
  <c r="L697" i="12" s="1"/>
  <c r="F698" i="12"/>
  <c r="G698" i="12" s="1"/>
  <c r="H698" i="12" s="1"/>
  <c r="E699" i="12"/>
  <c r="D702" i="12"/>
  <c r="C703" i="12"/>
  <c r="AJ187" i="7"/>
  <c r="AE187" i="7"/>
  <c r="AH187" i="7" s="1"/>
  <c r="AC188" i="7"/>
  <c r="AD188" i="7"/>
  <c r="O188" i="7"/>
  <c r="T188" i="7"/>
  <c r="N172" i="8"/>
  <c r="Q172" i="8" s="1"/>
  <c r="J173" i="8"/>
  <c r="C173" i="8"/>
  <c r="I698" i="12" l="1"/>
  <c r="L698" i="12" s="1"/>
  <c r="F699" i="12"/>
  <c r="G699" i="12" s="1"/>
  <c r="H699" i="12" s="1"/>
  <c r="E700" i="12"/>
  <c r="D703" i="12"/>
  <c r="C704" i="12"/>
  <c r="N188" i="7"/>
  <c r="I173" i="8"/>
  <c r="M173" i="8"/>
  <c r="F173" i="8"/>
  <c r="D173" i="8"/>
  <c r="L173" i="8"/>
  <c r="I699" i="12" l="1"/>
  <c r="L699" i="12" s="1"/>
  <c r="F700" i="12"/>
  <c r="G700" i="12" s="1"/>
  <c r="H700" i="12" s="1"/>
  <c r="E701" i="12"/>
  <c r="D704" i="12"/>
  <c r="C705" i="12"/>
  <c r="M189" i="7"/>
  <c r="W188" i="7"/>
  <c r="X188" i="7" s="1"/>
  <c r="Y188" i="7" s="1"/>
  <c r="AB188" i="7"/>
  <c r="AA189" i="7"/>
  <c r="K173" i="8"/>
  <c r="G173" i="8"/>
  <c r="P173" i="8"/>
  <c r="I700" i="12" l="1"/>
  <c r="L700" i="12" s="1"/>
  <c r="F701" i="12"/>
  <c r="G701" i="12" s="1"/>
  <c r="H701" i="12" s="1"/>
  <c r="E702" i="12"/>
  <c r="D705" i="12"/>
  <c r="C706" i="12"/>
  <c r="AE188" i="7"/>
  <c r="AH188" i="7" s="1"/>
  <c r="AJ188" i="7"/>
  <c r="AC189" i="7"/>
  <c r="AD189" i="7"/>
  <c r="T189" i="7"/>
  <c r="O189" i="7"/>
  <c r="N173" i="8"/>
  <c r="Q173" i="8" s="1"/>
  <c r="C174" i="8"/>
  <c r="J174" i="8"/>
  <c r="I701" i="12" l="1"/>
  <c r="L701" i="12" s="1"/>
  <c r="F702" i="12"/>
  <c r="G702" i="12" s="1"/>
  <c r="H702" i="12" s="1"/>
  <c r="E703" i="12"/>
  <c r="D706" i="12"/>
  <c r="C707" i="12"/>
  <c r="N189" i="7"/>
  <c r="AA190" i="7" s="1"/>
  <c r="L174" i="8"/>
  <c r="D174" i="8"/>
  <c r="F174" i="8"/>
  <c r="I174" i="8"/>
  <c r="M174" i="8"/>
  <c r="I702" i="12" l="1"/>
  <c r="L702" i="12" s="1"/>
  <c r="F703" i="12"/>
  <c r="G703" i="12" s="1"/>
  <c r="H703" i="12" s="1"/>
  <c r="E704" i="12"/>
  <c r="D707" i="12"/>
  <c r="C708" i="12"/>
  <c r="W189" i="7"/>
  <c r="X189" i="7" s="1"/>
  <c r="Y189" i="7" s="1"/>
  <c r="AB189" i="7"/>
  <c r="M190" i="7"/>
  <c r="O190" i="7" s="1"/>
  <c r="AD190" i="7"/>
  <c r="AC190" i="7"/>
  <c r="P174" i="8"/>
  <c r="K174" i="8"/>
  <c r="G174" i="8"/>
  <c r="I703" i="12" l="1"/>
  <c r="L703" i="12" s="1"/>
  <c r="F704" i="12"/>
  <c r="G704" i="12" s="1"/>
  <c r="H704" i="12" s="1"/>
  <c r="E705" i="12"/>
  <c r="T190" i="7"/>
  <c r="N190" i="7" s="1"/>
  <c r="M191" i="7" s="1"/>
  <c r="T191" i="7" s="1"/>
  <c r="D708" i="12"/>
  <c r="C709" i="12"/>
  <c r="AJ189" i="7"/>
  <c r="AE189" i="7"/>
  <c r="AH189" i="7" s="1"/>
  <c r="N174" i="8"/>
  <c r="Q174" i="8" s="1"/>
  <c r="C175" i="8"/>
  <c r="J175" i="8"/>
  <c r="I704" i="12" l="1"/>
  <c r="L704" i="12" s="1"/>
  <c r="F705" i="12"/>
  <c r="G705" i="12" s="1"/>
  <c r="H705" i="12" s="1"/>
  <c r="E706" i="12"/>
  <c r="D709" i="12"/>
  <c r="C710" i="12"/>
  <c r="AB190" i="7"/>
  <c r="W190" i="7"/>
  <c r="X190" i="7" s="1"/>
  <c r="Y190" i="7" s="1"/>
  <c r="AA191" i="7"/>
  <c r="AC191" i="7" s="1"/>
  <c r="O191" i="7"/>
  <c r="N191" i="7" s="1"/>
  <c r="L175" i="8"/>
  <c r="M175" i="8"/>
  <c r="I175" i="8"/>
  <c r="D175" i="8"/>
  <c r="F175" i="8"/>
  <c r="I705" i="12" l="1"/>
  <c r="L705" i="12" s="1"/>
  <c r="F706" i="12"/>
  <c r="G706" i="12" s="1"/>
  <c r="H706" i="12" s="1"/>
  <c r="E707" i="12"/>
  <c r="D710" i="12"/>
  <c r="C711" i="12"/>
  <c r="AJ190" i="7"/>
  <c r="AE190" i="7"/>
  <c r="AH190" i="7" s="1"/>
  <c r="AD191" i="7"/>
  <c r="W191" i="7"/>
  <c r="X191" i="7" s="1"/>
  <c r="Y191" i="7" s="1"/>
  <c r="AB191" i="7"/>
  <c r="M192" i="7"/>
  <c r="O192" i="7" s="1"/>
  <c r="AA192" i="7"/>
  <c r="AC192" i="7" s="1"/>
  <c r="P175" i="8"/>
  <c r="G175" i="8"/>
  <c r="K175" i="8"/>
  <c r="I706" i="12" l="1"/>
  <c r="L706" i="12" s="1"/>
  <c r="F707" i="12"/>
  <c r="G707" i="12" s="1"/>
  <c r="H707" i="12" s="1"/>
  <c r="E708" i="12"/>
  <c r="D711" i="12"/>
  <c r="C712" i="12"/>
  <c r="AE191" i="7"/>
  <c r="AH191" i="7" s="1"/>
  <c r="AJ191" i="7"/>
  <c r="AD192" i="7"/>
  <c r="T192" i="7"/>
  <c r="N192" i="7" s="1"/>
  <c r="W192" i="7" s="1"/>
  <c r="X192" i="7" s="1"/>
  <c r="Y192" i="7" s="1"/>
  <c r="N175" i="8"/>
  <c r="Q175" i="8" s="1"/>
  <c r="C176" i="8"/>
  <c r="J176" i="8"/>
  <c r="I707" i="12" l="1"/>
  <c r="L707" i="12" s="1"/>
  <c r="F708" i="12"/>
  <c r="G708" i="12" s="1"/>
  <c r="H708" i="12" s="1"/>
  <c r="E709" i="12"/>
  <c r="D712" i="12"/>
  <c r="C713" i="12"/>
  <c r="M193" i="7"/>
  <c r="T193" i="7" s="1"/>
  <c r="AB192" i="7"/>
  <c r="AA193" i="7"/>
  <c r="D176" i="8"/>
  <c r="M176" i="8"/>
  <c r="L176" i="8"/>
  <c r="I176" i="8"/>
  <c r="F176" i="8"/>
  <c r="I708" i="12" l="1"/>
  <c r="L708" i="12" s="1"/>
  <c r="F709" i="12"/>
  <c r="G709" i="12" s="1"/>
  <c r="H709" i="12" s="1"/>
  <c r="E710" i="12"/>
  <c r="D713" i="12"/>
  <c r="C714" i="12"/>
  <c r="O193" i="7"/>
  <c r="N193" i="7" s="1"/>
  <c r="M194" i="7" s="1"/>
  <c r="O194" i="7" s="1"/>
  <c r="AJ192" i="7"/>
  <c r="AE192" i="7"/>
  <c r="AH192" i="7" s="1"/>
  <c r="AD193" i="7"/>
  <c r="AC193" i="7"/>
  <c r="P176" i="8"/>
  <c r="G176" i="8"/>
  <c r="K176" i="8"/>
  <c r="I709" i="12" l="1"/>
  <c r="L709" i="12" s="1"/>
  <c r="F710" i="12"/>
  <c r="G710" i="12" s="1"/>
  <c r="H710" i="12" s="1"/>
  <c r="E711" i="12"/>
  <c r="C715" i="12"/>
  <c r="D714" i="12"/>
  <c r="AA194" i="7"/>
  <c r="AD194" i="7" s="1"/>
  <c r="AB193" i="7"/>
  <c r="W193" i="7"/>
  <c r="X193" i="7" s="1"/>
  <c r="Y193" i="7" s="1"/>
  <c r="T194" i="7"/>
  <c r="N194" i="7" s="1"/>
  <c r="C177" i="8"/>
  <c r="J177" i="8"/>
  <c r="N176" i="8"/>
  <c r="Q176" i="8" s="1"/>
  <c r="I710" i="12" l="1"/>
  <c r="L710" i="12" s="1"/>
  <c r="F711" i="12"/>
  <c r="G711" i="12" s="1"/>
  <c r="H711" i="12" s="1"/>
  <c r="E712" i="12"/>
  <c r="C716" i="12"/>
  <c r="D715" i="12"/>
  <c r="AJ193" i="7"/>
  <c r="AE193" i="7"/>
  <c r="AH193" i="7" s="1"/>
  <c r="AC194" i="7"/>
  <c r="W194" i="7"/>
  <c r="X194" i="7" s="1"/>
  <c r="Y194" i="7" s="1"/>
  <c r="AB194" i="7"/>
  <c r="AA195" i="7"/>
  <c r="AC195" i="7" s="1"/>
  <c r="M195" i="7"/>
  <c r="T195" i="7" s="1"/>
  <c r="M177" i="8"/>
  <c r="L177" i="8"/>
  <c r="I177" i="8"/>
  <c r="D177" i="8"/>
  <c r="F177" i="8"/>
  <c r="I711" i="12" l="1"/>
  <c r="L711" i="12" s="1"/>
  <c r="F712" i="12"/>
  <c r="G712" i="12" s="1"/>
  <c r="H712" i="12" s="1"/>
  <c r="E713" i="12"/>
  <c r="D716" i="12"/>
  <c r="C717" i="12"/>
  <c r="AE194" i="7"/>
  <c r="AH194" i="7" s="1"/>
  <c r="AJ194" i="7"/>
  <c r="O195" i="7"/>
  <c r="N195" i="7" s="1"/>
  <c r="M196" i="7" s="1"/>
  <c r="AD195" i="7"/>
  <c r="P177" i="8"/>
  <c r="K177" i="8"/>
  <c r="G177" i="8"/>
  <c r="I712" i="12" l="1"/>
  <c r="L712" i="12" s="1"/>
  <c r="F713" i="12"/>
  <c r="G713" i="12" s="1"/>
  <c r="H713" i="12" s="1"/>
  <c r="E714" i="12"/>
  <c r="D717" i="12"/>
  <c r="C718" i="12"/>
  <c r="AB195" i="7"/>
  <c r="W195" i="7"/>
  <c r="X195" i="7" s="1"/>
  <c r="Y195" i="7" s="1"/>
  <c r="AA196" i="7"/>
  <c r="T196" i="7"/>
  <c r="O196" i="7"/>
  <c r="N177" i="8"/>
  <c r="Q177" i="8" s="1"/>
  <c r="C178" i="8"/>
  <c r="J178" i="8"/>
  <c r="I713" i="12" l="1"/>
  <c r="L713" i="12" s="1"/>
  <c r="F714" i="12"/>
  <c r="G714" i="12" s="1"/>
  <c r="H714" i="12" s="1"/>
  <c r="E715" i="12"/>
  <c r="D718" i="12"/>
  <c r="C719" i="12"/>
  <c r="AJ195" i="7"/>
  <c r="AE195" i="7"/>
  <c r="AH195" i="7" s="1"/>
  <c r="AC196" i="7"/>
  <c r="AD196" i="7"/>
  <c r="N196" i="7"/>
  <c r="D178" i="8"/>
  <c r="P178" i="8" s="1"/>
  <c r="M178" i="8"/>
  <c r="L178" i="8"/>
  <c r="F178" i="8"/>
  <c r="I178" i="8"/>
  <c r="I714" i="12" l="1"/>
  <c r="L714" i="12" s="1"/>
  <c r="F715" i="12"/>
  <c r="G715" i="12" s="1"/>
  <c r="H715" i="12" s="1"/>
  <c r="E716" i="12"/>
  <c r="D719" i="12"/>
  <c r="C720" i="12"/>
  <c r="W196" i="7"/>
  <c r="X196" i="7" s="1"/>
  <c r="Y196" i="7" s="1"/>
  <c r="AB196" i="7"/>
  <c r="AA197" i="7"/>
  <c r="M197" i="7"/>
  <c r="G178" i="8"/>
  <c r="K178" i="8"/>
  <c r="J179" i="8"/>
  <c r="C179" i="8"/>
  <c r="I715" i="12" l="1"/>
  <c r="L715" i="12" s="1"/>
  <c r="F716" i="12"/>
  <c r="G716" i="12" s="1"/>
  <c r="H716" i="12" s="1"/>
  <c r="E717" i="12"/>
  <c r="C721" i="12"/>
  <c r="D720" i="12"/>
  <c r="AE196" i="7"/>
  <c r="AH196" i="7" s="1"/>
  <c r="AJ196" i="7"/>
  <c r="O197" i="7"/>
  <c r="T197" i="7"/>
  <c r="AC197" i="7"/>
  <c r="AD197" i="7"/>
  <c r="F179" i="8"/>
  <c r="I179" i="8"/>
  <c r="M179" i="8"/>
  <c r="D179" i="8"/>
  <c r="P179" i="8" s="1"/>
  <c r="L179" i="8"/>
  <c r="N178" i="8"/>
  <c r="Q178" i="8" s="1"/>
  <c r="I716" i="12" l="1"/>
  <c r="L716" i="12" s="1"/>
  <c r="F717" i="12"/>
  <c r="G717" i="12" s="1"/>
  <c r="H717" i="12" s="1"/>
  <c r="E718" i="12"/>
  <c r="C722" i="12"/>
  <c r="D721" i="12"/>
  <c r="N197" i="7"/>
  <c r="M198" i="7" s="1"/>
  <c r="J180" i="8"/>
  <c r="C180" i="8"/>
  <c r="K179" i="8"/>
  <c r="G179" i="8"/>
  <c r="I717" i="12" l="1"/>
  <c r="L717" i="12" s="1"/>
  <c r="F718" i="12"/>
  <c r="G718" i="12" s="1"/>
  <c r="H718" i="12" s="1"/>
  <c r="E719" i="12"/>
  <c r="D722" i="12"/>
  <c r="C723" i="12"/>
  <c r="W197" i="7"/>
  <c r="X197" i="7" s="1"/>
  <c r="Y197" i="7" s="1"/>
  <c r="AB197" i="7"/>
  <c r="AA198" i="7"/>
  <c r="O198" i="7"/>
  <c r="T198" i="7"/>
  <c r="N179" i="8"/>
  <c r="Q179" i="8" s="1"/>
  <c r="L180" i="8"/>
  <c r="F180" i="8"/>
  <c r="D180" i="8"/>
  <c r="I180" i="8"/>
  <c r="M180" i="8"/>
  <c r="I718" i="12" l="1"/>
  <c r="L718" i="12" s="1"/>
  <c r="F719" i="12"/>
  <c r="G719" i="12" s="1"/>
  <c r="H719" i="12" s="1"/>
  <c r="E720" i="12"/>
  <c r="D723" i="12"/>
  <c r="C724" i="12"/>
  <c r="AE197" i="7"/>
  <c r="AH197" i="7" s="1"/>
  <c r="AJ197" i="7"/>
  <c r="AC198" i="7"/>
  <c r="AD198" i="7"/>
  <c r="N198" i="7"/>
  <c r="P180" i="8"/>
  <c r="K180" i="8"/>
  <c r="G180" i="8"/>
  <c r="I719" i="12" l="1"/>
  <c r="L719" i="12" s="1"/>
  <c r="F720" i="12"/>
  <c r="G720" i="12" s="1"/>
  <c r="H720" i="12" s="1"/>
  <c r="E721" i="12"/>
  <c r="D724" i="12"/>
  <c r="C725" i="12"/>
  <c r="AA199" i="7"/>
  <c r="W198" i="7"/>
  <c r="X198" i="7" s="1"/>
  <c r="AB198" i="7"/>
  <c r="M199" i="7"/>
  <c r="N180" i="8"/>
  <c r="Q180" i="8" s="1"/>
  <c r="J181" i="8"/>
  <c r="C181" i="8"/>
  <c r="I720" i="12" l="1"/>
  <c r="L720" i="12" s="1"/>
  <c r="F721" i="12"/>
  <c r="G721" i="12" s="1"/>
  <c r="H721" i="12" s="1"/>
  <c r="E722" i="12"/>
  <c r="D725" i="12"/>
  <c r="C726" i="12"/>
  <c r="AJ198" i="7"/>
  <c r="AE198" i="7"/>
  <c r="AH198" i="7" s="1"/>
  <c r="T199" i="7"/>
  <c r="O199" i="7"/>
  <c r="Y198" i="7"/>
  <c r="AC199" i="7"/>
  <c r="AD199" i="7"/>
  <c r="L181" i="8"/>
  <c r="M181" i="8"/>
  <c r="F181" i="8"/>
  <c r="D181" i="8"/>
  <c r="I181" i="8"/>
  <c r="I721" i="12" l="1"/>
  <c r="L721" i="12" s="1"/>
  <c r="F722" i="12"/>
  <c r="G722" i="12" s="1"/>
  <c r="H722" i="12" s="1"/>
  <c r="E723" i="12"/>
  <c r="C727" i="12"/>
  <c r="D726" i="12"/>
  <c r="N199" i="7"/>
  <c r="P181" i="8"/>
  <c r="K181" i="8"/>
  <c r="G181" i="8"/>
  <c r="I722" i="12" l="1"/>
  <c r="L722" i="12" s="1"/>
  <c r="F723" i="12"/>
  <c r="G723" i="12" s="1"/>
  <c r="H723" i="12" s="1"/>
  <c r="E724" i="12"/>
  <c r="D727" i="12"/>
  <c r="C728" i="12"/>
  <c r="W199" i="7"/>
  <c r="X199" i="7" s="1"/>
  <c r="Y199" i="7" s="1"/>
  <c r="AA200" i="7"/>
  <c r="AB199" i="7"/>
  <c r="M200" i="7"/>
  <c r="C182" i="8"/>
  <c r="J182" i="8"/>
  <c r="N181" i="8"/>
  <c r="Q181" i="8" s="1"/>
  <c r="I723" i="12" l="1"/>
  <c r="L723" i="12" s="1"/>
  <c r="F724" i="12"/>
  <c r="G724" i="12" s="1"/>
  <c r="H724" i="12" s="1"/>
  <c r="E725" i="12"/>
  <c r="C729" i="12"/>
  <c r="D728" i="12"/>
  <c r="AJ199" i="7"/>
  <c r="AE199" i="7"/>
  <c r="AH199" i="7" s="1"/>
  <c r="T200" i="7"/>
  <c r="O200" i="7"/>
  <c r="AC200" i="7"/>
  <c r="AD200" i="7"/>
  <c r="D182" i="8"/>
  <c r="M182" i="8"/>
  <c r="F182" i="8"/>
  <c r="I182" i="8"/>
  <c r="L182" i="8"/>
  <c r="I724" i="12" l="1"/>
  <c r="L724" i="12" s="1"/>
  <c r="F725" i="12"/>
  <c r="G725" i="12" s="1"/>
  <c r="H725" i="12" s="1"/>
  <c r="E726" i="12"/>
  <c r="C730" i="12"/>
  <c r="D729" i="12"/>
  <c r="N200" i="7"/>
  <c r="M201" i="7" s="1"/>
  <c r="P182" i="8"/>
  <c r="G182" i="8"/>
  <c r="K182" i="8"/>
  <c r="I725" i="12" l="1"/>
  <c r="L725" i="12" s="1"/>
  <c r="F726" i="12"/>
  <c r="G726" i="12" s="1"/>
  <c r="H726" i="12" s="1"/>
  <c r="E727" i="12"/>
  <c r="D730" i="12"/>
  <c r="C731" i="12"/>
  <c r="T201" i="7"/>
  <c r="O201" i="7"/>
  <c r="W200" i="7"/>
  <c r="X200" i="7" s="1"/>
  <c r="Y200" i="7" s="1"/>
  <c r="AB200" i="7"/>
  <c r="AA201" i="7"/>
  <c r="N182" i="8"/>
  <c r="Q182" i="8" s="1"/>
  <c r="J183" i="8"/>
  <c r="C183" i="8"/>
  <c r="I726" i="12" l="1"/>
  <c r="L726" i="12" s="1"/>
  <c r="F727" i="12"/>
  <c r="G727" i="12" s="1"/>
  <c r="H727" i="12" s="1"/>
  <c r="E728" i="12"/>
  <c r="D731" i="12"/>
  <c r="C732" i="12"/>
  <c r="AJ200" i="7"/>
  <c r="AE200" i="7"/>
  <c r="AH200" i="7" s="1"/>
  <c r="N201" i="7"/>
  <c r="AA202" i="7" s="1"/>
  <c r="AC202" i="7" s="1"/>
  <c r="AC201" i="7"/>
  <c r="AD201" i="7"/>
  <c r="I183" i="8"/>
  <c r="M183" i="8"/>
  <c r="D183" i="8"/>
  <c r="P183" i="8" s="1"/>
  <c r="F183" i="8"/>
  <c r="L183" i="8"/>
  <c r="I727" i="12" l="1"/>
  <c r="L727" i="12" s="1"/>
  <c r="F728" i="12"/>
  <c r="G728" i="12" s="1"/>
  <c r="H728" i="12" s="1"/>
  <c r="E729" i="12"/>
  <c r="D732" i="12"/>
  <c r="C733" i="12"/>
  <c r="AD202" i="7"/>
  <c r="W201" i="7"/>
  <c r="X201" i="7" s="1"/>
  <c r="Y201" i="7" s="1"/>
  <c r="M202" i="7"/>
  <c r="AB201" i="7"/>
  <c r="J184" i="8"/>
  <c r="C184" i="8"/>
  <c r="G183" i="8"/>
  <c r="K183" i="8"/>
  <c r="I728" i="12" l="1"/>
  <c r="L728" i="12" s="1"/>
  <c r="F729" i="12"/>
  <c r="G729" i="12" s="1"/>
  <c r="H729" i="12" s="1"/>
  <c r="E730" i="12"/>
  <c r="C734" i="12"/>
  <c r="D733" i="12"/>
  <c r="AE201" i="7"/>
  <c r="AH201" i="7" s="1"/>
  <c r="AJ201" i="7"/>
  <c r="O202" i="7"/>
  <c r="T202" i="7"/>
  <c r="I184" i="8"/>
  <c r="D184" i="8"/>
  <c r="F184" i="8"/>
  <c r="M184" i="8"/>
  <c r="L184" i="8"/>
  <c r="N183" i="8"/>
  <c r="Q183" i="8" s="1"/>
  <c r="I729" i="12" l="1"/>
  <c r="L729" i="12" s="1"/>
  <c r="F730" i="12"/>
  <c r="G730" i="12" s="1"/>
  <c r="H730" i="12" s="1"/>
  <c r="E731" i="12"/>
  <c r="D734" i="12"/>
  <c r="C735" i="12"/>
  <c r="N202" i="7"/>
  <c r="P184" i="8"/>
  <c r="K184" i="8"/>
  <c r="G184" i="8"/>
  <c r="I730" i="12" l="1"/>
  <c r="L730" i="12" s="1"/>
  <c r="F731" i="12"/>
  <c r="G731" i="12" s="1"/>
  <c r="H731" i="12" s="1"/>
  <c r="E732" i="12"/>
  <c r="D735" i="12"/>
  <c r="C736" i="12"/>
  <c r="W202" i="7"/>
  <c r="X202" i="7" s="1"/>
  <c r="Y202" i="7" s="1"/>
  <c r="AA203" i="7"/>
  <c r="AB202" i="7"/>
  <c r="M203" i="7"/>
  <c r="N184" i="8"/>
  <c r="Q184" i="8" s="1"/>
  <c r="J185" i="8"/>
  <c r="C185" i="8"/>
  <c r="I731" i="12" l="1"/>
  <c r="L731" i="12" s="1"/>
  <c r="F732" i="12"/>
  <c r="G732" i="12" s="1"/>
  <c r="H732" i="12" s="1"/>
  <c r="E733" i="12"/>
  <c r="D736" i="12"/>
  <c r="C737" i="12"/>
  <c r="AJ202" i="7"/>
  <c r="AE202" i="7"/>
  <c r="AH202" i="7" s="1"/>
  <c r="O203" i="7"/>
  <c r="T203" i="7"/>
  <c r="AC203" i="7"/>
  <c r="AD203" i="7"/>
  <c r="M185" i="8"/>
  <c r="L185" i="8"/>
  <c r="I185" i="8"/>
  <c r="D185" i="8"/>
  <c r="P185" i="8" s="1"/>
  <c r="F185" i="8"/>
  <c r="I732" i="12" l="1"/>
  <c r="L732" i="12" s="1"/>
  <c r="F733" i="12"/>
  <c r="G733" i="12" s="1"/>
  <c r="H733" i="12" s="1"/>
  <c r="E734" i="12"/>
  <c r="D737" i="12"/>
  <c r="C738" i="12"/>
  <c r="N203" i="7"/>
  <c r="J186" i="8"/>
  <c r="C186" i="8"/>
  <c r="K185" i="8"/>
  <c r="G185" i="8"/>
  <c r="I733" i="12" l="1"/>
  <c r="L733" i="12" s="1"/>
  <c r="F734" i="12"/>
  <c r="G734" i="12" s="1"/>
  <c r="H734" i="12" s="1"/>
  <c r="E735" i="12"/>
  <c r="C739" i="12"/>
  <c r="D738" i="12"/>
  <c r="W203" i="7"/>
  <c r="X203" i="7" s="1"/>
  <c r="Y203" i="7" s="1"/>
  <c r="AB203" i="7"/>
  <c r="AA204" i="7"/>
  <c r="M204" i="7"/>
  <c r="L186" i="8"/>
  <c r="I186" i="8"/>
  <c r="D186" i="8"/>
  <c r="F186" i="8"/>
  <c r="M186" i="8"/>
  <c r="N185" i="8"/>
  <c r="Q185" i="8" s="1"/>
  <c r="I734" i="12" l="1"/>
  <c r="L734" i="12" s="1"/>
  <c r="F735" i="12"/>
  <c r="G735" i="12" s="1"/>
  <c r="H735" i="12" s="1"/>
  <c r="E736" i="12"/>
  <c r="C740" i="12"/>
  <c r="D739" i="12"/>
  <c r="O204" i="7"/>
  <c r="T204" i="7"/>
  <c r="AD204" i="7"/>
  <c r="AC204" i="7"/>
  <c r="AJ203" i="7"/>
  <c r="AE203" i="7"/>
  <c r="AH203" i="7" s="1"/>
  <c r="K186" i="8"/>
  <c r="G186" i="8"/>
  <c r="P186" i="8"/>
  <c r="I735" i="12" l="1"/>
  <c r="L735" i="12" s="1"/>
  <c r="F736" i="12"/>
  <c r="G736" i="12" s="1"/>
  <c r="H736" i="12" s="1"/>
  <c r="E737" i="12"/>
  <c r="C741" i="12"/>
  <c r="D740" i="12"/>
  <c r="N204" i="7"/>
  <c r="N186" i="8"/>
  <c r="Q186" i="8" s="1"/>
  <c r="J187" i="8"/>
  <c r="C187" i="8"/>
  <c r="I736" i="12" l="1"/>
  <c r="L736" i="12" s="1"/>
  <c r="F737" i="12"/>
  <c r="G737" i="12" s="1"/>
  <c r="H737" i="12" s="1"/>
  <c r="E738" i="12"/>
  <c r="C742" i="12"/>
  <c r="D741" i="12"/>
  <c r="M205" i="7"/>
  <c r="AA205" i="7"/>
  <c r="W204" i="7"/>
  <c r="X204" i="7" s="1"/>
  <c r="Y204" i="7" s="1"/>
  <c r="AB204" i="7"/>
  <c r="F187" i="8"/>
  <c r="D187" i="8"/>
  <c r="I187" i="8"/>
  <c r="L187" i="8"/>
  <c r="M187" i="8"/>
  <c r="I737" i="12" l="1"/>
  <c r="L737" i="12" s="1"/>
  <c r="F738" i="12"/>
  <c r="G738" i="12" s="1"/>
  <c r="H738" i="12" s="1"/>
  <c r="E739" i="12"/>
  <c r="D742" i="12"/>
  <c r="C743" i="12"/>
  <c r="AJ204" i="7"/>
  <c r="AE204" i="7"/>
  <c r="AH204" i="7" s="1"/>
  <c r="AD205" i="7"/>
  <c r="AC205" i="7"/>
  <c r="O205" i="7"/>
  <c r="T205" i="7"/>
  <c r="P187" i="8"/>
  <c r="K187" i="8"/>
  <c r="G187" i="8"/>
  <c r="I738" i="12" l="1"/>
  <c r="L738" i="12" s="1"/>
  <c r="F739" i="12"/>
  <c r="G739" i="12" s="1"/>
  <c r="H739" i="12" s="1"/>
  <c r="E740" i="12"/>
  <c r="D743" i="12"/>
  <c r="C744" i="12"/>
  <c r="N205" i="7"/>
  <c r="W205" i="7" s="1"/>
  <c r="X205" i="7" s="1"/>
  <c r="Y205" i="7" s="1"/>
  <c r="N187" i="8"/>
  <c r="Q187" i="8" s="1"/>
  <c r="J188" i="8"/>
  <c r="C188" i="8"/>
  <c r="I739" i="12" l="1"/>
  <c r="L739" i="12" s="1"/>
  <c r="F740" i="12"/>
  <c r="G740" i="12" s="1"/>
  <c r="H740" i="12" s="1"/>
  <c r="E741" i="12"/>
  <c r="D744" i="12"/>
  <c r="C745" i="12"/>
  <c r="AA206" i="7"/>
  <c r="AC206" i="7" s="1"/>
  <c r="AB205" i="7"/>
  <c r="AE205" i="7" s="1"/>
  <c r="AH205" i="7" s="1"/>
  <c r="M206" i="7"/>
  <c r="O206" i="7" s="1"/>
  <c r="L188" i="8"/>
  <c r="F188" i="8"/>
  <c r="M188" i="8"/>
  <c r="I188" i="8"/>
  <c r="D188" i="8"/>
  <c r="P188" i="8" s="1"/>
  <c r="I740" i="12" l="1"/>
  <c r="L740" i="12" s="1"/>
  <c r="F741" i="12"/>
  <c r="G741" i="12" s="1"/>
  <c r="H741" i="12" s="1"/>
  <c r="E742" i="12"/>
  <c r="T206" i="7"/>
  <c r="N206" i="7" s="1"/>
  <c r="W206" i="7" s="1"/>
  <c r="X206" i="7" s="1"/>
  <c r="Y206" i="7" s="1"/>
  <c r="AJ205" i="7"/>
  <c r="D745" i="12"/>
  <c r="C746" i="12"/>
  <c r="AD206" i="7"/>
  <c r="C189" i="8"/>
  <c r="J189" i="8"/>
  <c r="G188" i="8"/>
  <c r="K188" i="8"/>
  <c r="I741" i="12" l="1"/>
  <c r="L741" i="12" s="1"/>
  <c r="F742" i="12"/>
  <c r="G742" i="12" s="1"/>
  <c r="H742" i="12" s="1"/>
  <c r="E743" i="12"/>
  <c r="D746" i="12"/>
  <c r="C747" i="12"/>
  <c r="AA207" i="7"/>
  <c r="AC207" i="7" s="1"/>
  <c r="M207" i="7"/>
  <c r="AB206" i="7"/>
  <c r="AE206" i="7" s="1"/>
  <c r="AH206" i="7" s="1"/>
  <c r="N188" i="8"/>
  <c r="Q188" i="8" s="1"/>
  <c r="F189" i="8"/>
  <c r="L189" i="8"/>
  <c r="I189" i="8"/>
  <c r="D189" i="8"/>
  <c r="M189" i="8"/>
  <c r="I742" i="12" l="1"/>
  <c r="L742" i="12" s="1"/>
  <c r="F743" i="12"/>
  <c r="G743" i="12" s="1"/>
  <c r="H743" i="12" s="1"/>
  <c r="E744" i="12"/>
  <c r="D747" i="12"/>
  <c r="C748" i="12"/>
  <c r="AD207" i="7"/>
  <c r="O207" i="7"/>
  <c r="T207" i="7"/>
  <c r="AJ206" i="7"/>
  <c r="P189" i="8"/>
  <c r="K189" i="8"/>
  <c r="G189" i="8"/>
  <c r="I743" i="12" l="1"/>
  <c r="L743" i="12" s="1"/>
  <c r="F744" i="12"/>
  <c r="G744" i="12" s="1"/>
  <c r="H744" i="12" s="1"/>
  <c r="E745" i="12"/>
  <c r="D748" i="12"/>
  <c r="C749" i="12"/>
  <c r="N207" i="7"/>
  <c r="N189" i="8"/>
  <c r="Q189" i="8" s="1"/>
  <c r="J190" i="8"/>
  <c r="C190" i="8"/>
  <c r="I744" i="12" l="1"/>
  <c r="L744" i="12" s="1"/>
  <c r="F745" i="12"/>
  <c r="G745" i="12" s="1"/>
  <c r="H745" i="12" s="1"/>
  <c r="E746" i="12"/>
  <c r="D749" i="12"/>
  <c r="C750" i="12"/>
  <c r="AB207" i="7"/>
  <c r="M208" i="7"/>
  <c r="W207" i="7"/>
  <c r="X207" i="7" s="1"/>
  <c r="Y207" i="7" s="1"/>
  <c r="AA208" i="7"/>
  <c r="D190" i="8"/>
  <c r="P190" i="8" s="1"/>
  <c r="M190" i="8"/>
  <c r="F190" i="8"/>
  <c r="L190" i="8"/>
  <c r="I190" i="8"/>
  <c r="I745" i="12" l="1"/>
  <c r="L745" i="12" s="1"/>
  <c r="F746" i="12"/>
  <c r="G746" i="12" s="1"/>
  <c r="H746" i="12" s="1"/>
  <c r="E747" i="12"/>
  <c r="C751" i="12"/>
  <c r="D750" i="12"/>
  <c r="AD208" i="7"/>
  <c r="AC208" i="7"/>
  <c r="O208" i="7"/>
  <c r="T208" i="7"/>
  <c r="AJ207" i="7"/>
  <c r="AE207" i="7"/>
  <c r="AH207" i="7" s="1"/>
  <c r="G190" i="8"/>
  <c r="K190" i="8"/>
  <c r="J191" i="8"/>
  <c r="C191" i="8"/>
  <c r="I746" i="12" l="1"/>
  <c r="L746" i="12" s="1"/>
  <c r="F747" i="12"/>
  <c r="G747" i="12" s="1"/>
  <c r="H747" i="12" s="1"/>
  <c r="E748" i="12"/>
  <c r="C752" i="12"/>
  <c r="D751" i="12"/>
  <c r="N208" i="7"/>
  <c r="N190" i="8"/>
  <c r="Q190" i="8" s="1"/>
  <c r="L191" i="8"/>
  <c r="F191" i="8"/>
  <c r="I191" i="8"/>
  <c r="D191" i="8"/>
  <c r="P191" i="8" s="1"/>
  <c r="M191" i="8"/>
  <c r="I747" i="12" l="1"/>
  <c r="L747" i="12" s="1"/>
  <c r="F748" i="12"/>
  <c r="G748" i="12" s="1"/>
  <c r="H748" i="12" s="1"/>
  <c r="E749" i="12"/>
  <c r="C753" i="12"/>
  <c r="D752" i="12"/>
  <c r="AA209" i="7"/>
  <c r="AB208" i="7"/>
  <c r="M209" i="7"/>
  <c r="W208" i="7"/>
  <c r="X208" i="7" s="1"/>
  <c r="Y208" i="7" s="1"/>
  <c r="C192" i="8"/>
  <c r="J192" i="8"/>
  <c r="G191" i="8"/>
  <c r="K191" i="8"/>
  <c r="I748" i="12" l="1"/>
  <c r="L748" i="12" s="1"/>
  <c r="F749" i="12"/>
  <c r="G749" i="12" s="1"/>
  <c r="H749" i="12" s="1"/>
  <c r="E750" i="12"/>
  <c r="C754" i="12"/>
  <c r="D753" i="12"/>
  <c r="T209" i="7"/>
  <c r="O209" i="7"/>
  <c r="AE208" i="7"/>
  <c r="AH208" i="7" s="1"/>
  <c r="AJ208" i="7"/>
  <c r="AD209" i="7"/>
  <c r="AC209" i="7"/>
  <c r="L192" i="8"/>
  <c r="I192" i="8"/>
  <c r="M192" i="8"/>
  <c r="D192" i="8"/>
  <c r="F192" i="8"/>
  <c r="N191" i="8"/>
  <c r="Q191" i="8" s="1"/>
  <c r="I749" i="12" l="1"/>
  <c r="L749" i="12" s="1"/>
  <c r="F750" i="12"/>
  <c r="G750" i="12" s="1"/>
  <c r="H750" i="12" s="1"/>
  <c r="E751" i="12"/>
  <c r="D754" i="12"/>
  <c r="C755" i="12"/>
  <c r="N209" i="7"/>
  <c r="AB209" i="7" s="1"/>
  <c r="P192" i="8"/>
  <c r="G192" i="8"/>
  <c r="K192" i="8"/>
  <c r="I750" i="12" l="1"/>
  <c r="L750" i="12" s="1"/>
  <c r="F751" i="12"/>
  <c r="G751" i="12" s="1"/>
  <c r="H751" i="12" s="1"/>
  <c r="E752" i="12"/>
  <c r="D755" i="12"/>
  <c r="C756" i="12"/>
  <c r="M210" i="7"/>
  <c r="W209" i="7"/>
  <c r="AA210" i="7"/>
  <c r="J193" i="8"/>
  <c r="C193" i="8"/>
  <c r="N192" i="8"/>
  <c r="Q192" i="8" s="1"/>
  <c r="I751" i="12" l="1"/>
  <c r="L751" i="12" s="1"/>
  <c r="F752" i="12"/>
  <c r="G752" i="12" s="1"/>
  <c r="H752" i="12" s="1"/>
  <c r="E753" i="12"/>
  <c r="D756" i="12"/>
  <c r="C757" i="12"/>
  <c r="AC210" i="7"/>
  <c r="AD210" i="7"/>
  <c r="X209" i="7"/>
  <c r="Y209" i="7" s="1"/>
  <c r="AJ209" i="7"/>
  <c r="T210" i="7"/>
  <c r="O210" i="7"/>
  <c r="L193" i="8"/>
  <c r="F193" i="8"/>
  <c r="D193" i="8"/>
  <c r="M193" i="8"/>
  <c r="I193" i="8"/>
  <c r="I752" i="12" l="1"/>
  <c r="L752" i="12" s="1"/>
  <c r="F753" i="12"/>
  <c r="G753" i="12" s="1"/>
  <c r="H753" i="12" s="1"/>
  <c r="E754" i="12"/>
  <c r="D757" i="12"/>
  <c r="C758" i="12"/>
  <c r="AE209" i="7"/>
  <c r="AH209" i="7" s="1"/>
  <c r="N210" i="7"/>
  <c r="K193" i="8"/>
  <c r="G193" i="8"/>
  <c r="P193" i="8"/>
  <c r="I753" i="12" l="1"/>
  <c r="L753" i="12" s="1"/>
  <c r="F754" i="12"/>
  <c r="G754" i="12" s="1"/>
  <c r="H754" i="12" s="1"/>
  <c r="E755" i="12"/>
  <c r="C759" i="12"/>
  <c r="D758" i="12"/>
  <c r="M211" i="7"/>
  <c r="W210" i="7"/>
  <c r="X210" i="7" s="1"/>
  <c r="Y210" i="7" s="1"/>
  <c r="AA211" i="7"/>
  <c r="AB210" i="7"/>
  <c r="N193" i="8"/>
  <c r="Q193" i="8" s="1"/>
  <c r="C194" i="8"/>
  <c r="J194" i="8"/>
  <c r="I754" i="12" l="1"/>
  <c r="L754" i="12" s="1"/>
  <c r="F755" i="12"/>
  <c r="G755" i="12" s="1"/>
  <c r="H755" i="12" s="1"/>
  <c r="E756" i="12"/>
  <c r="C760" i="12"/>
  <c r="D759" i="12"/>
  <c r="AJ210" i="7"/>
  <c r="AE210" i="7"/>
  <c r="AH210" i="7" s="1"/>
  <c r="AC211" i="7"/>
  <c r="AD211" i="7"/>
  <c r="T211" i="7"/>
  <c r="O211" i="7"/>
  <c r="F194" i="8"/>
  <c r="L194" i="8"/>
  <c r="D194" i="8"/>
  <c r="M194" i="8"/>
  <c r="I194" i="8"/>
  <c r="I755" i="12" l="1"/>
  <c r="L755" i="12" s="1"/>
  <c r="F756" i="12"/>
  <c r="G756" i="12" s="1"/>
  <c r="H756" i="12" s="1"/>
  <c r="E757" i="12"/>
  <c r="C761" i="12"/>
  <c r="D760" i="12"/>
  <c r="N211" i="7"/>
  <c r="P194" i="8"/>
  <c r="K194" i="8"/>
  <c r="G194" i="8"/>
  <c r="I756" i="12" l="1"/>
  <c r="L756" i="12" s="1"/>
  <c r="F757" i="12"/>
  <c r="G757" i="12" s="1"/>
  <c r="H757" i="12" s="1"/>
  <c r="E758" i="12"/>
  <c r="D761" i="12"/>
  <c r="C762" i="12"/>
  <c r="W211" i="7"/>
  <c r="X211" i="7" s="1"/>
  <c r="Y211" i="7" s="1"/>
  <c r="M212" i="7"/>
  <c r="AB211" i="7"/>
  <c r="AA212" i="7"/>
  <c r="N194" i="8"/>
  <c r="Q194" i="8" s="1"/>
  <c r="J195" i="8"/>
  <c r="C195" i="8"/>
  <c r="I757" i="12" l="1"/>
  <c r="L757" i="12" s="1"/>
  <c r="F758" i="12"/>
  <c r="G758" i="12" s="1"/>
  <c r="H758" i="12" s="1"/>
  <c r="E759" i="12"/>
  <c r="D762" i="12"/>
  <c r="C763" i="12"/>
  <c r="AD212" i="7"/>
  <c r="AC212" i="7"/>
  <c r="AJ211" i="7"/>
  <c r="AE211" i="7"/>
  <c r="AH211" i="7" s="1"/>
  <c r="O212" i="7"/>
  <c r="T212" i="7"/>
  <c r="I195" i="8"/>
  <c r="D195" i="8"/>
  <c r="M195" i="8"/>
  <c r="L195" i="8"/>
  <c r="F195" i="8"/>
  <c r="I758" i="12" l="1"/>
  <c r="L758" i="12" s="1"/>
  <c r="F759" i="12"/>
  <c r="G759" i="12" s="1"/>
  <c r="H759" i="12" s="1"/>
  <c r="E760" i="12"/>
  <c r="C764" i="12"/>
  <c r="D763" i="12"/>
  <c r="N212" i="7"/>
  <c r="W212" i="7" s="1"/>
  <c r="X212" i="7" s="1"/>
  <c r="Y212" i="7" s="1"/>
  <c r="G195" i="8"/>
  <c r="K195" i="8"/>
  <c r="P195" i="8"/>
  <c r="I759" i="12" l="1"/>
  <c r="L759" i="12" s="1"/>
  <c r="F760" i="12"/>
  <c r="G760" i="12" s="1"/>
  <c r="H760" i="12" s="1"/>
  <c r="E761" i="12"/>
  <c r="D764" i="12"/>
  <c r="C765" i="12"/>
  <c r="AB212" i="7"/>
  <c r="AJ212" i="7" s="1"/>
  <c r="AA213" i="7"/>
  <c r="AC213" i="7" s="1"/>
  <c r="M213" i="7"/>
  <c r="N195" i="8"/>
  <c r="Q195" i="8" s="1"/>
  <c r="C196" i="8"/>
  <c r="J196" i="8"/>
  <c r="I760" i="12" l="1"/>
  <c r="L760" i="12" s="1"/>
  <c r="F761" i="12"/>
  <c r="G761" i="12" s="1"/>
  <c r="H761" i="12" s="1"/>
  <c r="E762" i="12"/>
  <c r="AE212" i="7"/>
  <c r="AH212" i="7" s="1"/>
  <c r="C766" i="12"/>
  <c r="D765" i="12"/>
  <c r="AD213" i="7"/>
  <c r="O213" i="7"/>
  <c r="T213" i="7"/>
  <c r="L196" i="8"/>
  <c r="F196" i="8"/>
  <c r="I196" i="8"/>
  <c r="D196" i="8"/>
  <c r="M196" i="8"/>
  <c r="I761" i="12" l="1"/>
  <c r="L761" i="12" s="1"/>
  <c r="F762" i="12"/>
  <c r="G762" i="12" s="1"/>
  <c r="H762" i="12" s="1"/>
  <c r="E763" i="12"/>
  <c r="D766" i="12"/>
  <c r="C767" i="12"/>
  <c r="N213" i="7"/>
  <c r="P196" i="8"/>
  <c r="K196" i="8"/>
  <c r="G196" i="8"/>
  <c r="I762" i="12" l="1"/>
  <c r="L762" i="12" s="1"/>
  <c r="F763" i="12"/>
  <c r="G763" i="12" s="1"/>
  <c r="H763" i="12" s="1"/>
  <c r="E764" i="12"/>
  <c r="D767" i="12"/>
  <c r="C768" i="12"/>
  <c r="W213" i="7"/>
  <c r="X213" i="7" s="1"/>
  <c r="Y213" i="7" s="1"/>
  <c r="M214" i="7"/>
  <c r="AA214" i="7"/>
  <c r="AB213" i="7"/>
  <c r="N196" i="8"/>
  <c r="Q196" i="8" s="1"/>
  <c r="C197" i="8"/>
  <c r="J197" i="8"/>
  <c r="I763" i="12" l="1"/>
  <c r="L763" i="12" s="1"/>
  <c r="F764" i="12"/>
  <c r="G764" i="12" s="1"/>
  <c r="H764" i="12" s="1"/>
  <c r="E765" i="12"/>
  <c r="D768" i="12"/>
  <c r="C769" i="12"/>
  <c r="AJ213" i="7"/>
  <c r="AE213" i="7"/>
  <c r="AH213" i="7" s="1"/>
  <c r="AC214" i="7"/>
  <c r="AD214" i="7"/>
  <c r="T214" i="7"/>
  <c r="O214" i="7"/>
  <c r="D197" i="8"/>
  <c r="L197" i="8"/>
  <c r="F197" i="8"/>
  <c r="M197" i="8"/>
  <c r="I197" i="8"/>
  <c r="I764" i="12" l="1"/>
  <c r="L764" i="12" s="1"/>
  <c r="F765" i="12"/>
  <c r="G765" i="12" s="1"/>
  <c r="H765" i="12" s="1"/>
  <c r="E766" i="12"/>
  <c r="D769" i="12"/>
  <c r="C770" i="12"/>
  <c r="N214" i="7"/>
  <c r="M215" i="7" s="1"/>
  <c r="T215" i="7" s="1"/>
  <c r="P197" i="8"/>
  <c r="G197" i="8"/>
  <c r="K197" i="8"/>
  <c r="I765" i="12" l="1"/>
  <c r="L765" i="12" s="1"/>
  <c r="F766" i="12"/>
  <c r="G766" i="12" s="1"/>
  <c r="H766" i="12" s="1"/>
  <c r="E767" i="12"/>
  <c r="AB214" i="7"/>
  <c r="D770" i="12"/>
  <c r="C771" i="12"/>
  <c r="AA215" i="7"/>
  <c r="AD215" i="7" s="1"/>
  <c r="W214" i="7"/>
  <c r="X214" i="7" s="1"/>
  <c r="Y214" i="7" s="1"/>
  <c r="O215" i="7"/>
  <c r="N215" i="7" s="1"/>
  <c r="J198" i="8"/>
  <c r="C198" i="8"/>
  <c r="N197" i="8"/>
  <c r="Q197" i="8" s="1"/>
  <c r="I766" i="12" l="1"/>
  <c r="L766" i="12" s="1"/>
  <c r="F767" i="12"/>
  <c r="G767" i="12" s="1"/>
  <c r="H767" i="12" s="1"/>
  <c r="E768" i="12"/>
  <c r="AC215" i="7"/>
  <c r="AE214" i="7"/>
  <c r="AH214" i="7" s="1"/>
  <c r="C772" i="12"/>
  <c r="D771" i="12"/>
  <c r="W215" i="7"/>
  <c r="X215" i="7" s="1"/>
  <c r="M216" i="7"/>
  <c r="O216" i="7" s="1"/>
  <c r="AA216" i="7"/>
  <c r="AD216" i="7" s="1"/>
  <c r="AB215" i="7"/>
  <c r="AJ214" i="7"/>
  <c r="I198" i="8"/>
  <c r="M198" i="8"/>
  <c r="L198" i="8"/>
  <c r="F198" i="8"/>
  <c r="D198" i="8"/>
  <c r="I767" i="12" l="1"/>
  <c r="L767" i="12" s="1"/>
  <c r="F768" i="12"/>
  <c r="G768" i="12" s="1"/>
  <c r="H768" i="12" s="1"/>
  <c r="E769" i="12"/>
  <c r="AJ215" i="7"/>
  <c r="Y215" i="7"/>
  <c r="T216" i="7"/>
  <c r="N216" i="7" s="1"/>
  <c r="D772" i="12"/>
  <c r="C773" i="12"/>
  <c r="AE215" i="7"/>
  <c r="AH215" i="7" s="1"/>
  <c r="AC216" i="7"/>
  <c r="P198" i="8"/>
  <c r="K198" i="8"/>
  <c r="G198" i="8"/>
  <c r="I768" i="12" l="1"/>
  <c r="L768" i="12" s="1"/>
  <c r="F769" i="12"/>
  <c r="G769" i="12" s="1"/>
  <c r="H769" i="12" s="1"/>
  <c r="E770" i="12"/>
  <c r="C774" i="12"/>
  <c r="D773" i="12"/>
  <c r="AB216" i="7"/>
  <c r="AA217" i="7"/>
  <c r="M217" i="7"/>
  <c r="W216" i="7"/>
  <c r="X216" i="7" s="1"/>
  <c r="Y216" i="7" s="1"/>
  <c r="N198" i="8"/>
  <c r="Q198" i="8" s="1"/>
  <c r="C199" i="8"/>
  <c r="J199" i="8"/>
  <c r="I769" i="12" l="1"/>
  <c r="L769" i="12" s="1"/>
  <c r="F770" i="12"/>
  <c r="G770" i="12" s="1"/>
  <c r="H770" i="12" s="1"/>
  <c r="E771" i="12"/>
  <c r="D774" i="12"/>
  <c r="C775" i="12"/>
  <c r="T217" i="7"/>
  <c r="O217" i="7"/>
  <c r="AD217" i="7"/>
  <c r="AC217" i="7"/>
  <c r="AJ216" i="7"/>
  <c r="AE216" i="7"/>
  <c r="AH216" i="7" s="1"/>
  <c r="F199" i="8"/>
  <c r="I199" i="8"/>
  <c r="M199" i="8"/>
  <c r="L199" i="8"/>
  <c r="D199" i="8"/>
  <c r="I770" i="12" l="1"/>
  <c r="L770" i="12" s="1"/>
  <c r="F771" i="12"/>
  <c r="G771" i="12" s="1"/>
  <c r="H771" i="12" s="1"/>
  <c r="E772" i="12"/>
  <c r="D775" i="12"/>
  <c r="C776" i="12"/>
  <c r="N217" i="7"/>
  <c r="AB217" i="7" s="1"/>
  <c r="P199" i="8"/>
  <c r="K199" i="8"/>
  <c r="G199" i="8"/>
  <c r="I771" i="12" l="1"/>
  <c r="L771" i="12" s="1"/>
  <c r="F772" i="12"/>
  <c r="G772" i="12" s="1"/>
  <c r="H772" i="12" s="1"/>
  <c r="E773" i="12"/>
  <c r="D776" i="12"/>
  <c r="C777" i="12"/>
  <c r="AA218" i="7"/>
  <c r="W217" i="7"/>
  <c r="M218" i="7"/>
  <c r="N199" i="8"/>
  <c r="Q199" i="8" s="1"/>
  <c r="J200" i="8"/>
  <c r="C200" i="8"/>
  <c r="I772" i="12" l="1"/>
  <c r="L772" i="12" s="1"/>
  <c r="F773" i="12"/>
  <c r="G773" i="12" s="1"/>
  <c r="H773" i="12" s="1"/>
  <c r="E774" i="12"/>
  <c r="D777" i="12"/>
  <c r="C778" i="12"/>
  <c r="T218" i="7"/>
  <c r="O218" i="7"/>
  <c r="X217" i="7"/>
  <c r="Y217" i="7" s="1"/>
  <c r="AJ217" i="7"/>
  <c r="AD218" i="7"/>
  <c r="AC218" i="7"/>
  <c r="I200" i="8"/>
  <c r="F200" i="8"/>
  <c r="L200" i="8"/>
  <c r="M200" i="8"/>
  <c r="D200" i="8"/>
  <c r="I773" i="12" l="1"/>
  <c r="L773" i="12" s="1"/>
  <c r="F774" i="12"/>
  <c r="G774" i="12" s="1"/>
  <c r="H774" i="12" s="1"/>
  <c r="E775" i="12"/>
  <c r="D778" i="12"/>
  <c r="C779" i="12"/>
  <c r="AE217" i="7"/>
  <c r="AH217" i="7" s="1"/>
  <c r="N218" i="7"/>
  <c r="P200" i="8"/>
  <c r="G200" i="8"/>
  <c r="K200" i="8"/>
  <c r="I774" i="12" l="1"/>
  <c r="L774" i="12" s="1"/>
  <c r="F775" i="12"/>
  <c r="G775" i="12" s="1"/>
  <c r="H775" i="12" s="1"/>
  <c r="E776" i="12"/>
  <c r="D779" i="12"/>
  <c r="C780" i="12"/>
  <c r="W218" i="7"/>
  <c r="X218" i="7" s="1"/>
  <c r="Y218" i="7" s="1"/>
  <c r="AA219" i="7"/>
  <c r="M219" i="7"/>
  <c r="AB218" i="7"/>
  <c r="J201" i="8"/>
  <c r="C201" i="8"/>
  <c r="N200" i="8"/>
  <c r="Q200" i="8" s="1"/>
  <c r="I775" i="12" l="1"/>
  <c r="L775" i="12" s="1"/>
  <c r="F776" i="12"/>
  <c r="G776" i="12" s="1"/>
  <c r="H776" i="12" s="1"/>
  <c r="E777" i="12"/>
  <c r="D780" i="12"/>
  <c r="C781" i="12"/>
  <c r="AJ218" i="7"/>
  <c r="AE218" i="7"/>
  <c r="AH218" i="7" s="1"/>
  <c r="O219" i="7"/>
  <c r="T219" i="7"/>
  <c r="AD219" i="7"/>
  <c r="AC219" i="7"/>
  <c r="M201" i="8"/>
  <c r="L201" i="8"/>
  <c r="I201" i="8"/>
  <c r="F201" i="8"/>
  <c r="D201" i="8"/>
  <c r="P201" i="8" s="1"/>
  <c r="I776" i="12" l="1"/>
  <c r="L776" i="12" s="1"/>
  <c r="F777" i="12"/>
  <c r="G777" i="12" s="1"/>
  <c r="H777" i="12" s="1"/>
  <c r="E778" i="12"/>
  <c r="D781" i="12"/>
  <c r="C782" i="12"/>
  <c r="N219" i="7"/>
  <c r="C202" i="8"/>
  <c r="J202" i="8"/>
  <c r="G201" i="8"/>
  <c r="K201" i="8"/>
  <c r="I777" i="12" l="1"/>
  <c r="L777" i="12" s="1"/>
  <c r="F778" i="12"/>
  <c r="G778" i="12" s="1"/>
  <c r="H778" i="12" s="1"/>
  <c r="E779" i="12"/>
  <c r="C783" i="12"/>
  <c r="D782" i="12"/>
  <c r="M220" i="7"/>
  <c r="W219" i="7"/>
  <c r="X219" i="7" s="1"/>
  <c r="Y219" i="7" s="1"/>
  <c r="AB219" i="7"/>
  <c r="AA220" i="7"/>
  <c r="I202" i="8"/>
  <c r="F202" i="8"/>
  <c r="L202" i="8"/>
  <c r="D202" i="8"/>
  <c r="P202" i="8" s="1"/>
  <c r="M202" i="8"/>
  <c r="N201" i="8"/>
  <c r="Q201" i="8" s="1"/>
  <c r="I778" i="12" l="1"/>
  <c r="L778" i="12" s="1"/>
  <c r="F779" i="12"/>
  <c r="G779" i="12" s="1"/>
  <c r="H779" i="12" s="1"/>
  <c r="E780" i="12"/>
  <c r="C784" i="12"/>
  <c r="D783" i="12"/>
  <c r="AD220" i="7"/>
  <c r="AC220" i="7"/>
  <c r="AJ219" i="7"/>
  <c r="AE219" i="7"/>
  <c r="AH219" i="7" s="1"/>
  <c r="O220" i="7"/>
  <c r="T220" i="7"/>
  <c r="J203" i="8"/>
  <c r="C203" i="8"/>
  <c r="K202" i="8"/>
  <c r="G202" i="8"/>
  <c r="I779" i="12" l="1"/>
  <c r="L779" i="12" s="1"/>
  <c r="F780" i="12"/>
  <c r="G780" i="12" s="1"/>
  <c r="H780" i="12" s="1"/>
  <c r="E781" i="12"/>
  <c r="C785" i="12"/>
  <c r="D784" i="12"/>
  <c r="N220" i="7"/>
  <c r="N202" i="8"/>
  <c r="Q202" i="8" s="1"/>
  <c r="L203" i="8"/>
  <c r="D203" i="8"/>
  <c r="I203" i="8"/>
  <c r="F203" i="8"/>
  <c r="M203" i="8"/>
  <c r="I780" i="12" l="1"/>
  <c r="L780" i="12" s="1"/>
  <c r="F781" i="12"/>
  <c r="G781" i="12" s="1"/>
  <c r="H781" i="12" s="1"/>
  <c r="E782" i="12"/>
  <c r="C786" i="12"/>
  <c r="D785" i="12"/>
  <c r="AB220" i="7"/>
  <c r="M221" i="7"/>
  <c r="W220" i="7"/>
  <c r="X220" i="7" s="1"/>
  <c r="Y220" i="7" s="1"/>
  <c r="AA221" i="7"/>
  <c r="P203" i="8"/>
  <c r="K203" i="8"/>
  <c r="G203" i="8"/>
  <c r="I781" i="12" l="1"/>
  <c r="L781" i="12" s="1"/>
  <c r="F782" i="12"/>
  <c r="G782" i="12" s="1"/>
  <c r="H782" i="12" s="1"/>
  <c r="E783" i="12"/>
  <c r="D786" i="12"/>
  <c r="C787" i="12"/>
  <c r="AC221" i="7"/>
  <c r="AD221" i="7"/>
  <c r="T221" i="7"/>
  <c r="O221" i="7"/>
  <c r="AE220" i="7"/>
  <c r="AH220" i="7" s="1"/>
  <c r="AJ220" i="7"/>
  <c r="N203" i="8"/>
  <c r="Q203" i="8" s="1"/>
  <c r="C204" i="8"/>
  <c r="J204" i="8"/>
  <c r="I782" i="12" l="1"/>
  <c r="L782" i="12" s="1"/>
  <c r="F783" i="12"/>
  <c r="G783" i="12" s="1"/>
  <c r="H783" i="12" s="1"/>
  <c r="E784" i="12"/>
  <c r="D787" i="12"/>
  <c r="C788" i="12"/>
  <c r="N221" i="7"/>
  <c r="AB221" i="7" s="1"/>
  <c r="D204" i="8"/>
  <c r="L204" i="8"/>
  <c r="I204" i="8"/>
  <c r="F204" i="8"/>
  <c r="M204" i="8"/>
  <c r="I783" i="12" l="1"/>
  <c r="L783" i="12" s="1"/>
  <c r="F784" i="12"/>
  <c r="G784" i="12" s="1"/>
  <c r="H784" i="12" s="1"/>
  <c r="E785" i="12"/>
  <c r="AA222" i="7"/>
  <c r="AD222" i="7" s="1"/>
  <c r="W221" i="7"/>
  <c r="X221" i="7" s="1"/>
  <c r="Y221" i="7" s="1"/>
  <c r="M222" i="7"/>
  <c r="T222" i="7" s="1"/>
  <c r="D788" i="12"/>
  <c r="C789" i="12"/>
  <c r="P204" i="8"/>
  <c r="K204" i="8"/>
  <c r="G204" i="8"/>
  <c r="I784" i="12" l="1"/>
  <c r="L784" i="12" s="1"/>
  <c r="AC222" i="7"/>
  <c r="F785" i="12"/>
  <c r="G785" i="12" s="1"/>
  <c r="H785" i="12" s="1"/>
  <c r="E786" i="12"/>
  <c r="O222" i="7"/>
  <c r="N222" i="7" s="1"/>
  <c r="AJ221" i="7"/>
  <c r="AE221" i="7"/>
  <c r="AH221" i="7" s="1"/>
  <c r="C790" i="12"/>
  <c r="D789" i="12"/>
  <c r="N204" i="8"/>
  <c r="Q204" i="8" s="1"/>
  <c r="J205" i="8"/>
  <c r="C205" i="8"/>
  <c r="I785" i="12" l="1"/>
  <c r="L785" i="12" s="1"/>
  <c r="F786" i="12"/>
  <c r="G786" i="12" s="1"/>
  <c r="H786" i="12" s="1"/>
  <c r="E787" i="12"/>
  <c r="C791" i="12"/>
  <c r="D790" i="12"/>
  <c r="W222" i="7"/>
  <c r="X222" i="7" s="1"/>
  <c r="Y222" i="7" s="1"/>
  <c r="AA223" i="7"/>
  <c r="M223" i="7"/>
  <c r="AB222" i="7"/>
  <c r="L205" i="8"/>
  <c r="D205" i="8"/>
  <c r="F205" i="8"/>
  <c r="M205" i="8"/>
  <c r="I205" i="8"/>
  <c r="I786" i="12" l="1"/>
  <c r="L786" i="12" s="1"/>
  <c r="F787" i="12"/>
  <c r="G787" i="12" s="1"/>
  <c r="H787" i="12" s="1"/>
  <c r="E788" i="12"/>
  <c r="D791" i="12"/>
  <c r="C792" i="12"/>
  <c r="AE222" i="7"/>
  <c r="AH222" i="7" s="1"/>
  <c r="AJ222" i="7"/>
  <c r="O223" i="7"/>
  <c r="T223" i="7"/>
  <c r="AC223" i="7"/>
  <c r="AD223" i="7"/>
  <c r="P205" i="8"/>
  <c r="K205" i="8"/>
  <c r="G205" i="8"/>
  <c r="I787" i="12" l="1"/>
  <c r="L787" i="12" s="1"/>
  <c r="F788" i="12"/>
  <c r="G788" i="12" s="1"/>
  <c r="H788" i="12" s="1"/>
  <c r="E789" i="12"/>
  <c r="C793" i="12"/>
  <c r="D792" i="12"/>
  <c r="N223" i="7"/>
  <c r="N205" i="8"/>
  <c r="Q205" i="8" s="1"/>
  <c r="J206" i="8"/>
  <c r="C206" i="8"/>
  <c r="I788" i="12" l="1"/>
  <c r="L788" i="12" s="1"/>
  <c r="F789" i="12"/>
  <c r="G789" i="12" s="1"/>
  <c r="H789" i="12" s="1"/>
  <c r="E790" i="12"/>
  <c r="C794" i="12"/>
  <c r="D793" i="12"/>
  <c r="M224" i="7"/>
  <c r="AA224" i="7"/>
  <c r="AB223" i="7"/>
  <c r="W223" i="7"/>
  <c r="X223" i="7" s="1"/>
  <c r="Y223" i="7" s="1"/>
  <c r="F206" i="8"/>
  <c r="L206" i="8"/>
  <c r="D206" i="8"/>
  <c r="P206" i="8" s="1"/>
  <c r="M206" i="8"/>
  <c r="I206" i="8"/>
  <c r="I789" i="12" l="1"/>
  <c r="L789" i="12" s="1"/>
  <c r="F790" i="12"/>
  <c r="G790" i="12" s="1"/>
  <c r="H790" i="12" s="1"/>
  <c r="E791" i="12"/>
  <c r="C795" i="12"/>
  <c r="D794" i="12"/>
  <c r="AE223" i="7"/>
  <c r="AH223" i="7" s="1"/>
  <c r="AJ223" i="7"/>
  <c r="AC224" i="7"/>
  <c r="AD224" i="7"/>
  <c r="T224" i="7"/>
  <c r="O224" i="7"/>
  <c r="C207" i="8"/>
  <c r="J207" i="8"/>
  <c r="K206" i="8"/>
  <c r="G206" i="8"/>
  <c r="I790" i="12" l="1"/>
  <c r="L790" i="12" s="1"/>
  <c r="F791" i="12"/>
  <c r="G791" i="12" s="1"/>
  <c r="H791" i="12" s="1"/>
  <c r="E792" i="12"/>
  <c r="C796" i="12"/>
  <c r="D795" i="12"/>
  <c r="N224" i="7"/>
  <c r="AA225" i="7" s="1"/>
  <c r="AC225" i="7" s="1"/>
  <c r="N206" i="8"/>
  <c r="Q206" i="8" s="1"/>
  <c r="D207" i="8"/>
  <c r="I207" i="8"/>
  <c r="F207" i="8"/>
  <c r="L207" i="8"/>
  <c r="M207" i="8"/>
  <c r="I791" i="12" l="1"/>
  <c r="L791" i="12" s="1"/>
  <c r="F792" i="12"/>
  <c r="G792" i="12" s="1"/>
  <c r="H792" i="12" s="1"/>
  <c r="E793" i="12"/>
  <c r="D796" i="12"/>
  <c r="C797" i="12"/>
  <c r="AD225" i="7"/>
  <c r="W224" i="7"/>
  <c r="X224" i="7" s="1"/>
  <c r="Y224" i="7" s="1"/>
  <c r="M225" i="7"/>
  <c r="AB224" i="7"/>
  <c r="G207" i="8"/>
  <c r="K207" i="8"/>
  <c r="P207" i="8"/>
  <c r="I792" i="12" l="1"/>
  <c r="L792" i="12" s="1"/>
  <c r="F793" i="12"/>
  <c r="G793" i="12" s="1"/>
  <c r="H793" i="12" s="1"/>
  <c r="E794" i="12"/>
  <c r="D797" i="12"/>
  <c r="C798" i="12"/>
  <c r="AJ224" i="7"/>
  <c r="AE224" i="7"/>
  <c r="AH224" i="7" s="1"/>
  <c r="T225" i="7"/>
  <c r="O225" i="7"/>
  <c r="C208" i="8"/>
  <c r="J208" i="8"/>
  <c r="N207" i="8"/>
  <c r="Q207" i="8" s="1"/>
  <c r="I793" i="12" l="1"/>
  <c r="L793" i="12" s="1"/>
  <c r="F794" i="12"/>
  <c r="G794" i="12" s="1"/>
  <c r="H794" i="12" s="1"/>
  <c r="E795" i="12"/>
  <c r="C799" i="12"/>
  <c r="D798" i="12"/>
  <c r="N225" i="7"/>
  <c r="W225" i="7" s="1"/>
  <c r="L208" i="8"/>
  <c r="F208" i="8"/>
  <c r="D208" i="8"/>
  <c r="P208" i="8" s="1"/>
  <c r="I208" i="8"/>
  <c r="M208" i="8"/>
  <c r="I794" i="12" l="1"/>
  <c r="L794" i="12" s="1"/>
  <c r="F795" i="12"/>
  <c r="G795" i="12" s="1"/>
  <c r="H795" i="12" s="1"/>
  <c r="E796" i="12"/>
  <c r="C800" i="12"/>
  <c r="D799" i="12"/>
  <c r="AA226" i="7"/>
  <c r="AB225" i="7"/>
  <c r="AJ225" i="7" s="1"/>
  <c r="M226" i="7"/>
  <c r="X225" i="7"/>
  <c r="J209" i="8"/>
  <c r="C209" i="8"/>
  <c r="K208" i="8"/>
  <c r="G208" i="8"/>
  <c r="I795" i="12" l="1"/>
  <c r="L795" i="12" s="1"/>
  <c r="F796" i="12"/>
  <c r="G796" i="12" s="1"/>
  <c r="H796" i="12" s="1"/>
  <c r="E797" i="12"/>
  <c r="AE225" i="7"/>
  <c r="AH225" i="7" s="1"/>
  <c r="C801" i="12"/>
  <c r="D800" i="12"/>
  <c r="Y225" i="7"/>
  <c r="O226" i="7"/>
  <c r="T226" i="7"/>
  <c r="AD226" i="7"/>
  <c r="AC226" i="7"/>
  <c r="N208" i="8"/>
  <c r="Q208" i="8" s="1"/>
  <c r="D209" i="8"/>
  <c r="L209" i="8"/>
  <c r="I209" i="8"/>
  <c r="F209" i="8"/>
  <c r="M209" i="8"/>
  <c r="I796" i="12" l="1"/>
  <c r="L796" i="12" s="1"/>
  <c r="F797" i="12"/>
  <c r="G797" i="12" s="1"/>
  <c r="H797" i="12" s="1"/>
  <c r="E798" i="12"/>
  <c r="D801" i="12"/>
  <c r="C802" i="12"/>
  <c r="N226" i="7"/>
  <c r="P209" i="8"/>
  <c r="K209" i="8"/>
  <c r="G209" i="8"/>
  <c r="I797" i="12" l="1"/>
  <c r="L797" i="12" s="1"/>
  <c r="F798" i="12"/>
  <c r="G798" i="12" s="1"/>
  <c r="H798" i="12" s="1"/>
  <c r="E799" i="12"/>
  <c r="D802" i="12"/>
  <c r="C803" i="12"/>
  <c r="M227" i="7"/>
  <c r="W226" i="7"/>
  <c r="X226" i="7" s="1"/>
  <c r="Y226" i="7" s="1"/>
  <c r="AB226" i="7"/>
  <c r="AA227" i="7"/>
  <c r="N209" i="8"/>
  <c r="Q209" i="8" s="1"/>
  <c r="J210" i="8"/>
  <c r="C210" i="8"/>
  <c r="I798" i="12" l="1"/>
  <c r="L798" i="12" s="1"/>
  <c r="F799" i="12"/>
  <c r="G799" i="12" s="1"/>
  <c r="H799" i="12" s="1"/>
  <c r="E800" i="12"/>
  <c r="D803" i="12"/>
  <c r="C804" i="12"/>
  <c r="AC227" i="7"/>
  <c r="AD227" i="7"/>
  <c r="AJ226" i="7"/>
  <c r="AE226" i="7"/>
  <c r="AH226" i="7" s="1"/>
  <c r="O227" i="7"/>
  <c r="T227" i="7"/>
  <c r="I210" i="8"/>
  <c r="F210" i="8"/>
  <c r="D210" i="8"/>
  <c r="P210" i="8" s="1"/>
  <c r="L210" i="8"/>
  <c r="M210" i="8"/>
  <c r="I799" i="12" l="1"/>
  <c r="L799" i="12" s="1"/>
  <c r="F800" i="12"/>
  <c r="G800" i="12" s="1"/>
  <c r="H800" i="12" s="1"/>
  <c r="E801" i="12"/>
  <c r="D804" i="12"/>
  <c r="C805" i="12"/>
  <c r="N227" i="7"/>
  <c r="G210" i="8"/>
  <c r="K210" i="8"/>
  <c r="C211" i="8"/>
  <c r="J211" i="8"/>
  <c r="I800" i="12" l="1"/>
  <c r="L800" i="12" s="1"/>
  <c r="F801" i="12"/>
  <c r="G801" i="12" s="1"/>
  <c r="H801" i="12" s="1"/>
  <c r="E802" i="12"/>
  <c r="D805" i="12"/>
  <c r="C806" i="12"/>
  <c r="W227" i="7"/>
  <c r="X227" i="7" s="1"/>
  <c r="Y227" i="7" s="1"/>
  <c r="AB227" i="7"/>
  <c r="AA228" i="7"/>
  <c r="M228" i="7"/>
  <c r="M211" i="8"/>
  <c r="L211" i="8"/>
  <c r="F211" i="8"/>
  <c r="I211" i="8"/>
  <c r="D211" i="8"/>
  <c r="P211" i="8" s="1"/>
  <c r="N210" i="8"/>
  <c r="Q210" i="8" s="1"/>
  <c r="I801" i="12" l="1"/>
  <c r="L801" i="12" s="1"/>
  <c r="F802" i="12"/>
  <c r="G802" i="12" s="1"/>
  <c r="H802" i="12" s="1"/>
  <c r="E803" i="12"/>
  <c r="C807" i="12"/>
  <c r="D806" i="12"/>
  <c r="O228" i="7"/>
  <c r="T228" i="7"/>
  <c r="AD228" i="7"/>
  <c r="AC228" i="7"/>
  <c r="AE227" i="7"/>
  <c r="AH227" i="7" s="1"/>
  <c r="AJ227" i="7"/>
  <c r="J212" i="8"/>
  <c r="C212" i="8"/>
  <c r="K211" i="8"/>
  <c r="G211" i="8"/>
  <c r="I802" i="12" l="1"/>
  <c r="L802" i="12" s="1"/>
  <c r="F803" i="12"/>
  <c r="G803" i="12" s="1"/>
  <c r="H803" i="12" s="1"/>
  <c r="E804" i="12"/>
  <c r="D807" i="12"/>
  <c r="C808" i="12"/>
  <c r="N228" i="7"/>
  <c r="AB228" i="7" s="1"/>
  <c r="N211" i="8"/>
  <c r="Q211" i="8" s="1"/>
  <c r="F212" i="8"/>
  <c r="M212" i="8"/>
  <c r="D212" i="8"/>
  <c r="P212" i="8" s="1"/>
  <c r="L212" i="8"/>
  <c r="I212" i="8"/>
  <c r="I803" i="12" l="1"/>
  <c r="L803" i="12" s="1"/>
  <c r="F804" i="12"/>
  <c r="G804" i="12" s="1"/>
  <c r="H804" i="12" s="1"/>
  <c r="E805" i="12"/>
  <c r="C809" i="12"/>
  <c r="D808" i="12"/>
  <c r="W228" i="7"/>
  <c r="X228" i="7" s="1"/>
  <c r="Y228" i="7" s="1"/>
  <c r="M229" i="7"/>
  <c r="T229" i="7" s="1"/>
  <c r="AA229" i="7"/>
  <c r="AD229" i="7" s="1"/>
  <c r="G212" i="8"/>
  <c r="K212" i="8"/>
  <c r="J213" i="8"/>
  <c r="C213" i="8"/>
  <c r="I804" i="12" l="1"/>
  <c r="L804" i="12" s="1"/>
  <c r="F805" i="12"/>
  <c r="G805" i="12" s="1"/>
  <c r="H805" i="12" s="1"/>
  <c r="E806" i="12"/>
  <c r="AC229" i="7"/>
  <c r="O229" i="7"/>
  <c r="N229" i="7" s="1"/>
  <c r="M230" i="7" s="1"/>
  <c r="T230" i="7" s="1"/>
  <c r="AE228" i="7"/>
  <c r="AH228" i="7" s="1"/>
  <c r="AJ228" i="7"/>
  <c r="D809" i="12"/>
  <c r="C810" i="12"/>
  <c r="I213" i="8"/>
  <c r="L213" i="8"/>
  <c r="D213" i="8"/>
  <c r="F213" i="8"/>
  <c r="M213" i="8"/>
  <c r="N212" i="8"/>
  <c r="Q212" i="8" s="1"/>
  <c r="I805" i="12" l="1"/>
  <c r="L805" i="12" s="1"/>
  <c r="F806" i="12"/>
  <c r="G806" i="12" s="1"/>
  <c r="H806" i="12" s="1"/>
  <c r="E807" i="12"/>
  <c r="D810" i="12"/>
  <c r="C811" i="12"/>
  <c r="AB229" i="7"/>
  <c r="AA230" i="7"/>
  <c r="AD230" i="7" s="1"/>
  <c r="W229" i="7"/>
  <c r="X229" i="7" s="1"/>
  <c r="Y229" i="7" s="1"/>
  <c r="O230" i="7"/>
  <c r="N230" i="7" s="1"/>
  <c r="W230" i="7" s="1"/>
  <c r="X230" i="7" s="1"/>
  <c r="Y230" i="7" s="1"/>
  <c r="G213" i="8"/>
  <c r="K213" i="8"/>
  <c r="P213" i="8"/>
  <c r="I806" i="12" l="1"/>
  <c r="L806" i="12" s="1"/>
  <c r="F807" i="12"/>
  <c r="G807" i="12" s="1"/>
  <c r="H807" i="12" s="1"/>
  <c r="E808" i="12"/>
  <c r="AE229" i="7"/>
  <c r="AH229" i="7" s="1"/>
  <c r="AJ229" i="7"/>
  <c r="AC230" i="7"/>
  <c r="C812" i="12"/>
  <c r="D811" i="12"/>
  <c r="AA231" i="7"/>
  <c r="AC231" i="7" s="1"/>
  <c r="M231" i="7"/>
  <c r="O231" i="7" s="1"/>
  <c r="AB230" i="7"/>
  <c r="C214" i="8"/>
  <c r="J214" i="8"/>
  <c r="N213" i="8"/>
  <c r="Q213" i="8" s="1"/>
  <c r="I807" i="12" l="1"/>
  <c r="L807" i="12" s="1"/>
  <c r="F808" i="12"/>
  <c r="G808" i="12" s="1"/>
  <c r="H808" i="12" s="1"/>
  <c r="E809" i="12"/>
  <c r="T231" i="7"/>
  <c r="N231" i="7" s="1"/>
  <c r="AJ230" i="7"/>
  <c r="AD231" i="7"/>
  <c r="C813" i="12"/>
  <c r="D812" i="12"/>
  <c r="AE230" i="7"/>
  <c r="AH230" i="7" s="1"/>
  <c r="F214" i="8"/>
  <c r="D214" i="8"/>
  <c r="M214" i="8"/>
  <c r="L214" i="8"/>
  <c r="I214" i="8"/>
  <c r="I808" i="12" l="1"/>
  <c r="L808" i="12" s="1"/>
  <c r="F809" i="12"/>
  <c r="G809" i="12" s="1"/>
  <c r="H809" i="12" s="1"/>
  <c r="E810" i="12"/>
  <c r="D813" i="12"/>
  <c r="C814" i="12"/>
  <c r="AA232" i="7"/>
  <c r="W231" i="7"/>
  <c r="X231" i="7" s="1"/>
  <c r="Y231" i="7" s="1"/>
  <c r="AB231" i="7"/>
  <c r="M232" i="7"/>
  <c r="P214" i="8"/>
  <c r="K214" i="8"/>
  <c r="G214" i="8"/>
  <c r="I809" i="12" l="1"/>
  <c r="L809" i="12" s="1"/>
  <c r="F810" i="12"/>
  <c r="G810" i="12" s="1"/>
  <c r="H810" i="12" s="1"/>
  <c r="E811" i="12"/>
  <c r="C815" i="12"/>
  <c r="D814" i="12"/>
  <c r="O232" i="7"/>
  <c r="T232" i="7"/>
  <c r="AJ231" i="7"/>
  <c r="AE231" i="7"/>
  <c r="AH231" i="7" s="1"/>
  <c r="AD232" i="7"/>
  <c r="AC232" i="7"/>
  <c r="N214" i="8"/>
  <c r="Q214" i="8" s="1"/>
  <c r="J215" i="8"/>
  <c r="C215" i="8"/>
  <c r="I810" i="12" l="1"/>
  <c r="L810" i="12" s="1"/>
  <c r="F811" i="12"/>
  <c r="G811" i="12" s="1"/>
  <c r="H811" i="12" s="1"/>
  <c r="E812" i="12"/>
  <c r="D815" i="12"/>
  <c r="C816" i="12"/>
  <c r="N232" i="7"/>
  <c r="D215" i="8"/>
  <c r="L215" i="8"/>
  <c r="I215" i="8"/>
  <c r="M215" i="8"/>
  <c r="F215" i="8"/>
  <c r="I811" i="12" l="1"/>
  <c r="L811" i="12" s="1"/>
  <c r="F812" i="12"/>
  <c r="G812" i="12" s="1"/>
  <c r="H812" i="12" s="1"/>
  <c r="E813" i="12"/>
  <c r="C817" i="12"/>
  <c r="D816" i="12"/>
  <c r="W232" i="7"/>
  <c r="AA233" i="7"/>
  <c r="M233" i="7"/>
  <c r="AB232" i="7"/>
  <c r="P215" i="8"/>
  <c r="K215" i="8"/>
  <c r="G215" i="8"/>
  <c r="I812" i="12" l="1"/>
  <c r="L812" i="12" s="1"/>
  <c r="F813" i="12"/>
  <c r="G813" i="12" s="1"/>
  <c r="H813" i="12" s="1"/>
  <c r="E814" i="12"/>
  <c r="D817" i="12"/>
  <c r="C818" i="12"/>
  <c r="T233" i="7"/>
  <c r="O233" i="7"/>
  <c r="AC233" i="7"/>
  <c r="AD233" i="7"/>
  <c r="AJ232" i="7"/>
  <c r="X232" i="7"/>
  <c r="C216" i="8"/>
  <c r="J216" i="8"/>
  <c r="N215" i="8"/>
  <c r="Q215" i="8" s="1"/>
  <c r="I813" i="12" l="1"/>
  <c r="L813" i="12" s="1"/>
  <c r="F814" i="12"/>
  <c r="G814" i="12" s="1"/>
  <c r="H814" i="12" s="1"/>
  <c r="E815" i="12"/>
  <c r="D818" i="12"/>
  <c r="C819" i="12"/>
  <c r="N233" i="7"/>
  <c r="M234" i="7" s="1"/>
  <c r="O234" i="7" s="1"/>
  <c r="AE232" i="7"/>
  <c r="AH232" i="7" s="1"/>
  <c r="Y232" i="7"/>
  <c r="I216" i="8"/>
  <c r="F216" i="8"/>
  <c r="M216" i="8"/>
  <c r="D216" i="8"/>
  <c r="L216" i="8"/>
  <c r="I814" i="12" l="1"/>
  <c r="L814" i="12" s="1"/>
  <c r="F815" i="12"/>
  <c r="G815" i="12" s="1"/>
  <c r="H815" i="12" s="1"/>
  <c r="E816" i="12"/>
  <c r="D819" i="12"/>
  <c r="C820" i="12"/>
  <c r="AB233" i="7"/>
  <c r="AA234" i="7"/>
  <c r="AD234" i="7" s="1"/>
  <c r="W233" i="7"/>
  <c r="X233" i="7" s="1"/>
  <c r="Y233" i="7" s="1"/>
  <c r="T234" i="7"/>
  <c r="N234" i="7" s="1"/>
  <c r="P216" i="8"/>
  <c r="K216" i="8"/>
  <c r="G216" i="8"/>
  <c r="I815" i="12" l="1"/>
  <c r="L815" i="12" s="1"/>
  <c r="F816" i="12"/>
  <c r="G816" i="12" s="1"/>
  <c r="H816" i="12" s="1"/>
  <c r="E817" i="12"/>
  <c r="AA235" i="7"/>
  <c r="AD235" i="7" s="1"/>
  <c r="AE233" i="7"/>
  <c r="AH233" i="7" s="1"/>
  <c r="AC234" i="7"/>
  <c r="D820" i="12"/>
  <c r="C821" i="12"/>
  <c r="AJ233" i="7"/>
  <c r="AB234" i="7"/>
  <c r="W234" i="7"/>
  <c r="M235" i="7"/>
  <c r="C217" i="8"/>
  <c r="J217" i="8"/>
  <c r="N216" i="8"/>
  <c r="Q216" i="8" s="1"/>
  <c r="I816" i="12" l="1"/>
  <c r="L816" i="12" s="1"/>
  <c r="F817" i="12"/>
  <c r="G817" i="12" s="1"/>
  <c r="H817" i="12" s="1"/>
  <c r="E818" i="12"/>
  <c r="AC235" i="7"/>
  <c r="D821" i="12"/>
  <c r="C822" i="12"/>
  <c r="T235" i="7"/>
  <c r="O235" i="7"/>
  <c r="X234" i="7"/>
  <c r="Y234" i="7" s="1"/>
  <c r="AJ234" i="7"/>
  <c r="M217" i="8"/>
  <c r="L217" i="8"/>
  <c r="D217" i="8"/>
  <c r="P217" i="8" s="1"/>
  <c r="I217" i="8"/>
  <c r="F217" i="8"/>
  <c r="I817" i="12" l="1"/>
  <c r="L817" i="12" s="1"/>
  <c r="F818" i="12"/>
  <c r="G818" i="12" s="1"/>
  <c r="H818" i="12" s="1"/>
  <c r="E819" i="12"/>
  <c r="C823" i="12"/>
  <c r="D822" i="12"/>
  <c r="AE234" i="7"/>
  <c r="AH234" i="7" s="1"/>
  <c r="N235" i="7"/>
  <c r="M236" i="7" s="1"/>
  <c r="O236" i="7" s="1"/>
  <c r="C218" i="8"/>
  <c r="J218" i="8"/>
  <c r="K217" i="8"/>
  <c r="G217" i="8"/>
  <c r="I818" i="12" l="1"/>
  <c r="L818" i="12" s="1"/>
  <c r="F819" i="12"/>
  <c r="G819" i="12" s="1"/>
  <c r="H819" i="12" s="1"/>
  <c r="E820" i="12"/>
  <c r="D823" i="12"/>
  <c r="C824" i="12"/>
  <c r="AB235" i="7"/>
  <c r="W235" i="7"/>
  <c r="X235" i="7" s="1"/>
  <c r="AA236" i="7"/>
  <c r="AC236" i="7" s="1"/>
  <c r="T236" i="7"/>
  <c r="N236" i="7" s="1"/>
  <c r="D218" i="8"/>
  <c r="M218" i="8"/>
  <c r="I218" i="8"/>
  <c r="F218" i="8"/>
  <c r="L218" i="8"/>
  <c r="N217" i="8"/>
  <c r="Q217" i="8" s="1"/>
  <c r="I819" i="12" l="1"/>
  <c r="L819" i="12" s="1"/>
  <c r="F820" i="12"/>
  <c r="G820" i="12" s="1"/>
  <c r="H820" i="12" s="1"/>
  <c r="E821" i="12"/>
  <c r="AA237" i="7"/>
  <c r="AC237" i="7" s="1"/>
  <c r="AE235" i="7"/>
  <c r="AH235" i="7" s="1"/>
  <c r="AJ235" i="7"/>
  <c r="C825" i="12"/>
  <c r="D824" i="12"/>
  <c r="Y235" i="7"/>
  <c r="AD236" i="7"/>
  <c r="W236" i="7"/>
  <c r="X236" i="7" s="1"/>
  <c r="Y236" i="7" s="1"/>
  <c r="AB236" i="7"/>
  <c r="M237" i="7"/>
  <c r="K218" i="8"/>
  <c r="G218" i="8"/>
  <c r="P218" i="8"/>
  <c r="I820" i="12" l="1"/>
  <c r="L820" i="12" s="1"/>
  <c r="F821" i="12"/>
  <c r="G821" i="12" s="1"/>
  <c r="H821" i="12" s="1"/>
  <c r="E822" i="12"/>
  <c r="AD237" i="7"/>
  <c r="D825" i="12"/>
  <c r="C826" i="12"/>
  <c r="O237" i="7"/>
  <c r="T237" i="7"/>
  <c r="AJ236" i="7"/>
  <c r="AE236" i="7"/>
  <c r="AH236" i="7" s="1"/>
  <c r="C219" i="8"/>
  <c r="J219" i="8"/>
  <c r="N218" i="8"/>
  <c r="Q218" i="8" s="1"/>
  <c r="I821" i="12" l="1"/>
  <c r="L821" i="12" s="1"/>
  <c r="F822" i="12"/>
  <c r="G822" i="12" s="1"/>
  <c r="H822" i="12" s="1"/>
  <c r="E823" i="12"/>
  <c r="D826" i="12"/>
  <c r="C827" i="12"/>
  <c r="N237" i="7"/>
  <c r="I219" i="8"/>
  <c r="F219" i="8"/>
  <c r="D219" i="8"/>
  <c r="M219" i="8"/>
  <c r="L219" i="8"/>
  <c r="I822" i="12" l="1"/>
  <c r="L822" i="12" s="1"/>
  <c r="F823" i="12"/>
  <c r="G823" i="12" s="1"/>
  <c r="H823" i="12" s="1"/>
  <c r="E824" i="12"/>
  <c r="C828" i="12"/>
  <c r="D827" i="12"/>
  <c r="AB237" i="7"/>
  <c r="AA238" i="7"/>
  <c r="W237" i="7"/>
  <c r="X237" i="7" s="1"/>
  <c r="Y237" i="7" s="1"/>
  <c r="M238" i="7"/>
  <c r="P219" i="8"/>
  <c r="K219" i="8"/>
  <c r="G219" i="8"/>
  <c r="I823" i="12" l="1"/>
  <c r="L823" i="12" s="1"/>
  <c r="F824" i="12"/>
  <c r="G824" i="12" s="1"/>
  <c r="H824" i="12" s="1"/>
  <c r="E825" i="12"/>
  <c r="D828" i="12"/>
  <c r="C829" i="12"/>
  <c r="T238" i="7"/>
  <c r="O238" i="7"/>
  <c r="AC238" i="7"/>
  <c r="AD238" i="7"/>
  <c r="AJ237" i="7"/>
  <c r="AE237" i="7"/>
  <c r="AH237" i="7" s="1"/>
  <c r="N219" i="8"/>
  <c r="Q219" i="8" s="1"/>
  <c r="J220" i="8"/>
  <c r="C220" i="8"/>
  <c r="I824" i="12" l="1"/>
  <c r="L824" i="12" s="1"/>
  <c r="F825" i="12"/>
  <c r="G825" i="12" s="1"/>
  <c r="H825" i="12" s="1"/>
  <c r="E826" i="12"/>
  <c r="D829" i="12"/>
  <c r="C830" i="12"/>
  <c r="N238" i="7"/>
  <c r="AA239" i="7" s="1"/>
  <c r="F220" i="8"/>
  <c r="D220" i="8"/>
  <c r="P220" i="8" s="1"/>
  <c r="L220" i="8"/>
  <c r="I220" i="8"/>
  <c r="M220" i="8"/>
  <c r="I825" i="12" l="1"/>
  <c r="L825" i="12" s="1"/>
  <c r="F826" i="12"/>
  <c r="G826" i="12" s="1"/>
  <c r="H826" i="12" s="1"/>
  <c r="E827" i="12"/>
  <c r="M239" i="7"/>
  <c r="T239" i="7" s="1"/>
  <c r="AB238" i="7"/>
  <c r="D830" i="12"/>
  <c r="C831" i="12"/>
  <c r="W238" i="7"/>
  <c r="X238" i="7" s="1"/>
  <c r="Y238" i="7" s="1"/>
  <c r="AD239" i="7"/>
  <c r="AC239" i="7"/>
  <c r="C221" i="8"/>
  <c r="J221" i="8"/>
  <c r="K220" i="8"/>
  <c r="G220" i="8"/>
  <c r="I826" i="12" l="1"/>
  <c r="L826" i="12" s="1"/>
  <c r="F827" i="12"/>
  <c r="G827" i="12" s="1"/>
  <c r="H827" i="12" s="1"/>
  <c r="E828" i="12"/>
  <c r="O239" i="7"/>
  <c r="N239" i="7" s="1"/>
  <c r="AJ238" i="7"/>
  <c r="AE238" i="7"/>
  <c r="AH238" i="7" s="1"/>
  <c r="D831" i="12"/>
  <c r="C832" i="12"/>
  <c r="N220" i="8"/>
  <c r="Q220" i="8" s="1"/>
  <c r="I221" i="8"/>
  <c r="D221" i="8"/>
  <c r="M221" i="8"/>
  <c r="L221" i="8"/>
  <c r="F221" i="8"/>
  <c r="I827" i="12" l="1"/>
  <c r="L827" i="12" s="1"/>
  <c r="F828" i="12"/>
  <c r="G828" i="12" s="1"/>
  <c r="H828" i="12" s="1"/>
  <c r="E829" i="12"/>
  <c r="C833" i="12"/>
  <c r="D832" i="12"/>
  <c r="AA240" i="7"/>
  <c r="AB239" i="7"/>
  <c r="W239" i="7"/>
  <c r="X239" i="7" s="1"/>
  <c r="Y239" i="7" s="1"/>
  <c r="M240" i="7"/>
  <c r="P221" i="8"/>
  <c r="G221" i="8"/>
  <c r="K221" i="8"/>
  <c r="I828" i="12" l="1"/>
  <c r="L828" i="12" s="1"/>
  <c r="F829" i="12"/>
  <c r="G829" i="12" s="1"/>
  <c r="H829" i="12" s="1"/>
  <c r="E830" i="12"/>
  <c r="D833" i="12"/>
  <c r="C834" i="12"/>
  <c r="O240" i="7"/>
  <c r="T240" i="7"/>
  <c r="AJ239" i="7"/>
  <c r="AE239" i="7"/>
  <c r="AH239" i="7" s="1"/>
  <c r="AD240" i="7"/>
  <c r="AC240" i="7"/>
  <c r="C222" i="8"/>
  <c r="J222" i="8"/>
  <c r="N221" i="8"/>
  <c r="Q221" i="8" s="1"/>
  <c r="I829" i="12" l="1"/>
  <c r="L829" i="12" s="1"/>
  <c r="F830" i="12"/>
  <c r="G830" i="12" s="1"/>
  <c r="H830" i="12" s="1"/>
  <c r="E831" i="12"/>
  <c r="D834" i="12"/>
  <c r="C835" i="12"/>
  <c r="N240" i="7"/>
  <c r="L222" i="8"/>
  <c r="I222" i="8"/>
  <c r="M222" i="8"/>
  <c r="F222" i="8"/>
  <c r="D222" i="8"/>
  <c r="P222" i="8" s="1"/>
  <c r="I830" i="12" l="1"/>
  <c r="L830" i="12" s="1"/>
  <c r="F831" i="12"/>
  <c r="G831" i="12" s="1"/>
  <c r="H831" i="12" s="1"/>
  <c r="E832" i="12"/>
  <c r="D835" i="12"/>
  <c r="C836" i="12"/>
  <c r="W240" i="7"/>
  <c r="X240" i="7" s="1"/>
  <c r="Y240" i="7" s="1"/>
  <c r="AA241" i="7"/>
  <c r="AB240" i="7"/>
  <c r="M241" i="7"/>
  <c r="J223" i="8"/>
  <c r="C223" i="8"/>
  <c r="K222" i="8"/>
  <c r="G222" i="8"/>
  <c r="I831" i="12" l="1"/>
  <c r="L831" i="12" s="1"/>
  <c r="F832" i="12"/>
  <c r="G832" i="12" s="1"/>
  <c r="H832" i="12" s="1"/>
  <c r="E833" i="12"/>
  <c r="D836" i="12"/>
  <c r="C837" i="12"/>
  <c r="T241" i="7"/>
  <c r="O241" i="7"/>
  <c r="AJ240" i="7"/>
  <c r="AE240" i="7"/>
  <c r="AH240" i="7" s="1"/>
  <c r="AC241" i="7"/>
  <c r="AD241" i="7"/>
  <c r="N222" i="8"/>
  <c r="Q222" i="8" s="1"/>
  <c r="L223" i="8"/>
  <c r="F223" i="8"/>
  <c r="D223" i="8"/>
  <c r="I223" i="8"/>
  <c r="M223" i="8"/>
  <c r="I832" i="12" l="1"/>
  <c r="L832" i="12" s="1"/>
  <c r="F833" i="12"/>
  <c r="G833" i="12" s="1"/>
  <c r="H833" i="12" s="1"/>
  <c r="E834" i="12"/>
  <c r="D837" i="12"/>
  <c r="C838" i="12"/>
  <c r="N241" i="7"/>
  <c r="AA242" i="7" s="1"/>
  <c r="K223" i="8"/>
  <c r="G223" i="8"/>
  <c r="P223" i="8"/>
  <c r="I833" i="12" l="1"/>
  <c r="L833" i="12" s="1"/>
  <c r="F834" i="12"/>
  <c r="G834" i="12" s="1"/>
  <c r="H834" i="12" s="1"/>
  <c r="E835" i="12"/>
  <c r="W241" i="7"/>
  <c r="X241" i="7" s="1"/>
  <c r="Y241" i="7" s="1"/>
  <c r="C839" i="12"/>
  <c r="D838" i="12"/>
  <c r="M242" i="7"/>
  <c r="O242" i="7" s="1"/>
  <c r="AB241" i="7"/>
  <c r="AC242" i="7"/>
  <c r="AD242" i="7"/>
  <c r="N223" i="8"/>
  <c r="Q223" i="8" s="1"/>
  <c r="C224" i="8"/>
  <c r="J224" i="8"/>
  <c r="T242" i="7" l="1"/>
  <c r="N242" i="7" s="1"/>
  <c r="M243" i="7" s="1"/>
  <c r="T243" i="7" s="1"/>
  <c r="I834" i="12"/>
  <c r="L834" i="12" s="1"/>
  <c r="F835" i="12"/>
  <c r="G835" i="12" s="1"/>
  <c r="H835" i="12" s="1"/>
  <c r="E836" i="12"/>
  <c r="AE241" i="7"/>
  <c r="AH241" i="7" s="1"/>
  <c r="AJ241" i="7"/>
  <c r="D839" i="12"/>
  <c r="C840" i="12"/>
  <c r="L224" i="8"/>
  <c r="D224" i="8"/>
  <c r="P224" i="8" s="1"/>
  <c r="I224" i="8"/>
  <c r="F224" i="8"/>
  <c r="M224" i="8"/>
  <c r="I835" i="12" l="1"/>
  <c r="L835" i="12" s="1"/>
  <c r="F836" i="12"/>
  <c r="G836" i="12" s="1"/>
  <c r="H836" i="12" s="1"/>
  <c r="E837" i="12"/>
  <c r="C841" i="12"/>
  <c r="D840" i="12"/>
  <c r="AB242" i="7"/>
  <c r="AA243" i="7"/>
  <c r="W242" i="7"/>
  <c r="X242" i="7" s="1"/>
  <c r="Y242" i="7" s="1"/>
  <c r="O243" i="7"/>
  <c r="N243" i="7" s="1"/>
  <c r="C225" i="8"/>
  <c r="J225" i="8"/>
  <c r="K224" i="8"/>
  <c r="G224" i="8"/>
  <c r="I836" i="12" l="1"/>
  <c r="L836" i="12" s="1"/>
  <c r="F837" i="12"/>
  <c r="G837" i="12" s="1"/>
  <c r="H837" i="12" s="1"/>
  <c r="E838" i="12"/>
  <c r="C842" i="12"/>
  <c r="D841" i="12"/>
  <c r="AA244" i="7"/>
  <c r="AC244" i="7" s="1"/>
  <c r="M244" i="7"/>
  <c r="T244" i="7" s="1"/>
  <c r="AB243" i="7"/>
  <c r="W243" i="7"/>
  <c r="X243" i="7" s="1"/>
  <c r="Y243" i="7" s="1"/>
  <c r="AC243" i="7"/>
  <c r="AD243" i="7"/>
  <c r="AJ242" i="7"/>
  <c r="AE242" i="7"/>
  <c r="AH242" i="7" s="1"/>
  <c r="N224" i="8"/>
  <c r="Q224" i="8" s="1"/>
  <c r="I225" i="8"/>
  <c r="L225" i="8"/>
  <c r="F225" i="8"/>
  <c r="M225" i="8"/>
  <c r="D225" i="8"/>
  <c r="P225" i="8" s="1"/>
  <c r="I837" i="12" l="1"/>
  <c r="L837" i="12" s="1"/>
  <c r="F838" i="12"/>
  <c r="G838" i="12" s="1"/>
  <c r="H838" i="12" s="1"/>
  <c r="E839" i="12"/>
  <c r="D842" i="12"/>
  <c r="C843" i="12"/>
  <c r="AE243" i="7"/>
  <c r="AH243" i="7" s="1"/>
  <c r="O244" i="7"/>
  <c r="N244" i="7" s="1"/>
  <c r="AD244" i="7"/>
  <c r="AJ243" i="7"/>
  <c r="J226" i="8"/>
  <c r="C226" i="8"/>
  <c r="K225" i="8"/>
  <c r="G225" i="8"/>
  <c r="I838" i="12" l="1"/>
  <c r="L838" i="12" s="1"/>
  <c r="F839" i="12"/>
  <c r="G839" i="12" s="1"/>
  <c r="H839" i="12" s="1"/>
  <c r="E840" i="12"/>
  <c r="AB244" i="7"/>
  <c r="W244" i="7"/>
  <c r="X244" i="7" s="1"/>
  <c r="Y244" i="7" s="1"/>
  <c r="C844" i="12"/>
  <c r="D843" i="12"/>
  <c r="AA245" i="7"/>
  <c r="AC245" i="7" s="1"/>
  <c r="M245" i="7"/>
  <c r="N225" i="8"/>
  <c r="Q225" i="8" s="1"/>
  <c r="L226" i="8"/>
  <c r="F226" i="8"/>
  <c r="M226" i="8"/>
  <c r="D226" i="8"/>
  <c r="I226" i="8"/>
  <c r="I839" i="12" l="1"/>
  <c r="L839" i="12" s="1"/>
  <c r="F840" i="12"/>
  <c r="G840" i="12" s="1"/>
  <c r="H840" i="12" s="1"/>
  <c r="E841" i="12"/>
  <c r="AJ244" i="7"/>
  <c r="AE244" i="7"/>
  <c r="AH244" i="7" s="1"/>
  <c r="AD245" i="7"/>
  <c r="D844" i="12"/>
  <c r="C845" i="12"/>
  <c r="O245" i="7"/>
  <c r="T245" i="7"/>
  <c r="P226" i="8"/>
  <c r="K226" i="8"/>
  <c r="G226" i="8"/>
  <c r="I840" i="12" l="1"/>
  <c r="L840" i="12" s="1"/>
  <c r="F841" i="12"/>
  <c r="G841" i="12" s="1"/>
  <c r="H841" i="12" s="1"/>
  <c r="E842" i="12"/>
  <c r="D845" i="12"/>
  <c r="C846" i="12"/>
  <c r="N245" i="7"/>
  <c r="N226" i="8"/>
  <c r="Q226" i="8" s="1"/>
  <c r="J227" i="8"/>
  <c r="C227" i="8"/>
  <c r="I841" i="12" l="1"/>
  <c r="L841" i="12" s="1"/>
  <c r="F842" i="12"/>
  <c r="G842" i="12" s="1"/>
  <c r="H842" i="12" s="1"/>
  <c r="E843" i="12"/>
  <c r="C847" i="12"/>
  <c r="D846" i="12"/>
  <c r="M246" i="7"/>
  <c r="AA246" i="7"/>
  <c r="AB245" i="7"/>
  <c r="W245" i="7"/>
  <c r="I227" i="8"/>
  <c r="F227" i="8"/>
  <c r="L227" i="8"/>
  <c r="M227" i="8"/>
  <c r="D227" i="8"/>
  <c r="I842" i="12" l="1"/>
  <c r="L842" i="12" s="1"/>
  <c r="F843" i="12"/>
  <c r="G843" i="12" s="1"/>
  <c r="H843" i="12" s="1"/>
  <c r="E844" i="12"/>
  <c r="D847" i="12"/>
  <c r="C848" i="12"/>
  <c r="AD246" i="7"/>
  <c r="AC246" i="7"/>
  <c r="X245" i="7"/>
  <c r="AE245" i="7" s="1"/>
  <c r="AH245" i="7" s="1"/>
  <c r="AJ245" i="7"/>
  <c r="T246" i="7"/>
  <c r="O246" i="7"/>
  <c r="P227" i="8"/>
  <c r="G227" i="8"/>
  <c r="K227" i="8"/>
  <c r="I843" i="12" l="1"/>
  <c r="L843" i="12" s="1"/>
  <c r="F844" i="12"/>
  <c r="G844" i="12" s="1"/>
  <c r="H844" i="12" s="1"/>
  <c r="E845" i="12"/>
  <c r="C849" i="12"/>
  <c r="D848" i="12"/>
  <c r="Y245" i="7"/>
  <c r="N246" i="7"/>
  <c r="M247" i="7" s="1"/>
  <c r="O247" i="7" s="1"/>
  <c r="N227" i="8"/>
  <c r="Q227" i="8" s="1"/>
  <c r="J228" i="8"/>
  <c r="C228" i="8"/>
  <c r="I844" i="12" l="1"/>
  <c r="L844" i="12" s="1"/>
  <c r="F845" i="12"/>
  <c r="G845" i="12" s="1"/>
  <c r="H845" i="12" s="1"/>
  <c r="E846" i="12"/>
  <c r="T247" i="7"/>
  <c r="N247" i="7" s="1"/>
  <c r="W247" i="7" s="1"/>
  <c r="X247" i="7" s="1"/>
  <c r="Y247" i="7" s="1"/>
  <c r="AB246" i="7"/>
  <c r="AA247" i="7"/>
  <c r="AC247" i="7" s="1"/>
  <c r="W246" i="7"/>
  <c r="X246" i="7" s="1"/>
  <c r="Y246" i="7" s="1"/>
  <c r="C850" i="12"/>
  <c r="D849" i="12"/>
  <c r="F228" i="8"/>
  <c r="D228" i="8"/>
  <c r="P228" i="8" s="1"/>
  <c r="M228" i="8"/>
  <c r="I228" i="8"/>
  <c r="L228" i="8"/>
  <c r="I845" i="12" l="1"/>
  <c r="L845" i="12" s="1"/>
  <c r="F846" i="12"/>
  <c r="G846" i="12" s="1"/>
  <c r="H846" i="12" s="1"/>
  <c r="E847" i="12"/>
  <c r="AD247" i="7"/>
  <c r="AE246" i="7"/>
  <c r="AH246" i="7" s="1"/>
  <c r="AJ246" i="7"/>
  <c r="D850" i="12"/>
  <c r="C851" i="12"/>
  <c r="AA248" i="7"/>
  <c r="AD248" i="7" s="1"/>
  <c r="AB247" i="7"/>
  <c r="M248" i="7"/>
  <c r="J229" i="8"/>
  <c r="C229" i="8"/>
  <c r="K228" i="8"/>
  <c r="G228" i="8"/>
  <c r="I846" i="12" l="1"/>
  <c r="L846" i="12" s="1"/>
  <c r="F847" i="12"/>
  <c r="G847" i="12" s="1"/>
  <c r="H847" i="12" s="1"/>
  <c r="E848" i="12"/>
  <c r="C852" i="12"/>
  <c r="D851" i="12"/>
  <c r="AC248" i="7"/>
  <c r="T248" i="7"/>
  <c r="O248" i="7"/>
  <c r="AJ247" i="7"/>
  <c r="AE247" i="7"/>
  <c r="AH247" i="7" s="1"/>
  <c r="I229" i="8"/>
  <c r="M229" i="8"/>
  <c r="L229" i="8"/>
  <c r="F229" i="8"/>
  <c r="D229" i="8"/>
  <c r="N228" i="8"/>
  <c r="Q228" i="8" s="1"/>
  <c r="I847" i="12" l="1"/>
  <c r="L847" i="12" s="1"/>
  <c r="F848" i="12"/>
  <c r="G848" i="12" s="1"/>
  <c r="H848" i="12" s="1"/>
  <c r="E849" i="12"/>
  <c r="D852" i="12"/>
  <c r="C853" i="12"/>
  <c r="N248" i="7"/>
  <c r="P229" i="8"/>
  <c r="K229" i="8"/>
  <c r="G229" i="8"/>
  <c r="I848" i="12" l="1"/>
  <c r="L848" i="12" s="1"/>
  <c r="F849" i="12"/>
  <c r="G849" i="12" s="1"/>
  <c r="H849" i="12" s="1"/>
  <c r="E850" i="12"/>
  <c r="D853" i="12"/>
  <c r="C854" i="12"/>
  <c r="W248" i="7"/>
  <c r="X248" i="7" s="1"/>
  <c r="Y248" i="7" s="1"/>
  <c r="AB248" i="7"/>
  <c r="AA249" i="7"/>
  <c r="M249" i="7"/>
  <c r="N229" i="8"/>
  <c r="Q229" i="8" s="1"/>
  <c r="C230" i="8"/>
  <c r="J230" i="8"/>
  <c r="I849" i="12" l="1"/>
  <c r="L849" i="12" s="1"/>
  <c r="F850" i="12"/>
  <c r="G850" i="12" s="1"/>
  <c r="H850" i="12" s="1"/>
  <c r="E851" i="12"/>
  <c r="C855" i="12"/>
  <c r="D854" i="12"/>
  <c r="T249" i="7"/>
  <c r="O249" i="7"/>
  <c r="AD249" i="7"/>
  <c r="AC249" i="7"/>
  <c r="AJ248" i="7"/>
  <c r="AE248" i="7"/>
  <c r="AH248" i="7" s="1"/>
  <c r="D230" i="8"/>
  <c r="M230" i="8"/>
  <c r="L230" i="8"/>
  <c r="I230" i="8"/>
  <c r="F230" i="8"/>
  <c r="I850" i="12" l="1"/>
  <c r="L850" i="12" s="1"/>
  <c r="F851" i="12"/>
  <c r="G851" i="12" s="1"/>
  <c r="H851" i="12" s="1"/>
  <c r="E852" i="12"/>
  <c r="D855" i="12"/>
  <c r="C856" i="12"/>
  <c r="N249" i="7"/>
  <c r="M250" i="7" s="1"/>
  <c r="P230" i="8"/>
  <c r="K230" i="8"/>
  <c r="G230" i="8"/>
  <c r="I851" i="12" l="1"/>
  <c r="L851" i="12" s="1"/>
  <c r="F852" i="12"/>
  <c r="G852" i="12" s="1"/>
  <c r="H852" i="12" s="1"/>
  <c r="E853" i="12"/>
  <c r="C857" i="12"/>
  <c r="D856" i="12"/>
  <c r="W249" i="7"/>
  <c r="X249" i="7" s="1"/>
  <c r="Y249" i="7" s="1"/>
  <c r="AB249" i="7"/>
  <c r="AA250" i="7"/>
  <c r="O250" i="7"/>
  <c r="T250" i="7"/>
  <c r="N230" i="8"/>
  <c r="Q230" i="8" s="1"/>
  <c r="J231" i="8"/>
  <c r="C231" i="8"/>
  <c r="I852" i="12" l="1"/>
  <c r="L852" i="12" s="1"/>
  <c r="F853" i="12"/>
  <c r="G853" i="12" s="1"/>
  <c r="H853" i="12" s="1"/>
  <c r="E854" i="12"/>
  <c r="C858" i="12"/>
  <c r="D857" i="12"/>
  <c r="AC250" i="7"/>
  <c r="AD250" i="7"/>
  <c r="AE249" i="7"/>
  <c r="AH249" i="7" s="1"/>
  <c r="AJ249" i="7"/>
  <c r="N250" i="7"/>
  <c r="M251" i="7" s="1"/>
  <c r="T251" i="7" s="1"/>
  <c r="L231" i="8"/>
  <c r="D231" i="8"/>
  <c r="P231" i="8" s="1"/>
  <c r="M231" i="8"/>
  <c r="F231" i="8"/>
  <c r="I231" i="8"/>
  <c r="I853" i="12" l="1"/>
  <c r="L853" i="12" s="1"/>
  <c r="F854" i="12"/>
  <c r="G854" i="12" s="1"/>
  <c r="H854" i="12" s="1"/>
  <c r="E855" i="12"/>
  <c r="D858" i="12"/>
  <c r="C859" i="12"/>
  <c r="AB250" i="7"/>
  <c r="AA251" i="7"/>
  <c r="AC251" i="7" s="1"/>
  <c r="W250" i="7"/>
  <c r="X250" i="7" s="1"/>
  <c r="Y250" i="7" s="1"/>
  <c r="O251" i="7"/>
  <c r="N251" i="7" s="1"/>
  <c r="C232" i="8"/>
  <c r="J232" i="8"/>
  <c r="G231" i="8"/>
  <c r="K231" i="8"/>
  <c r="I854" i="12" l="1"/>
  <c r="L854" i="12" s="1"/>
  <c r="F855" i="12"/>
  <c r="G855" i="12" s="1"/>
  <c r="H855" i="12" s="1"/>
  <c r="E856" i="12"/>
  <c r="C860" i="12"/>
  <c r="D859" i="12"/>
  <c r="AJ250" i="7"/>
  <c r="AE250" i="7"/>
  <c r="AH250" i="7" s="1"/>
  <c r="AD251" i="7"/>
  <c r="M252" i="7"/>
  <c r="T252" i="7" s="1"/>
  <c r="AB251" i="7"/>
  <c r="W251" i="7"/>
  <c r="X251" i="7" s="1"/>
  <c r="AA252" i="7"/>
  <c r="AD252" i="7" s="1"/>
  <c r="N231" i="8"/>
  <c r="Q231" i="8" s="1"/>
  <c r="L232" i="8"/>
  <c r="F232" i="8"/>
  <c r="D232" i="8"/>
  <c r="M232" i="8"/>
  <c r="I232" i="8"/>
  <c r="I855" i="12" l="1"/>
  <c r="L855" i="12" s="1"/>
  <c r="F856" i="12"/>
  <c r="G856" i="12" s="1"/>
  <c r="H856" i="12" s="1"/>
  <c r="E857" i="12"/>
  <c r="O252" i="7"/>
  <c r="N252" i="7" s="1"/>
  <c r="M253" i="7" s="1"/>
  <c r="O253" i="7" s="1"/>
  <c r="D860" i="12"/>
  <c r="C861" i="12"/>
  <c r="Y251" i="7"/>
  <c r="AC252" i="7"/>
  <c r="AJ251" i="7"/>
  <c r="AE251" i="7"/>
  <c r="AH251" i="7" s="1"/>
  <c r="P232" i="8"/>
  <c r="G232" i="8"/>
  <c r="K232" i="8"/>
  <c r="I856" i="12" l="1"/>
  <c r="L856" i="12" s="1"/>
  <c r="F857" i="12"/>
  <c r="G857" i="12" s="1"/>
  <c r="H857" i="12" s="1"/>
  <c r="E858" i="12"/>
  <c r="D861" i="12"/>
  <c r="C862" i="12"/>
  <c r="AB252" i="7"/>
  <c r="W252" i="7"/>
  <c r="X252" i="7" s="1"/>
  <c r="Y252" i="7" s="1"/>
  <c r="AA253" i="7"/>
  <c r="AC253" i="7" s="1"/>
  <c r="T253" i="7"/>
  <c r="N253" i="7" s="1"/>
  <c r="N232" i="8"/>
  <c r="Q232" i="8" s="1"/>
  <c r="C233" i="8"/>
  <c r="J233" i="8"/>
  <c r="I857" i="12" l="1"/>
  <c r="L857" i="12" s="1"/>
  <c r="F858" i="12"/>
  <c r="G858" i="12" s="1"/>
  <c r="H858" i="12" s="1"/>
  <c r="E859" i="12"/>
  <c r="C863" i="12"/>
  <c r="D862" i="12"/>
  <c r="AE252" i="7"/>
  <c r="AH252" i="7" s="1"/>
  <c r="AJ252" i="7"/>
  <c r="AD253" i="7"/>
  <c r="AA254" i="7"/>
  <c r="AD254" i="7" s="1"/>
  <c r="M254" i="7"/>
  <c r="T254" i="7" s="1"/>
  <c r="AB253" i="7"/>
  <c r="W253" i="7"/>
  <c r="X253" i="7" s="1"/>
  <c r="Y253" i="7" s="1"/>
  <c r="L233" i="8"/>
  <c r="F233" i="8"/>
  <c r="I233" i="8"/>
  <c r="M233" i="8"/>
  <c r="D233" i="8"/>
  <c r="I858" i="12" l="1"/>
  <c r="L858" i="12" s="1"/>
  <c r="F859" i="12"/>
  <c r="G859" i="12" s="1"/>
  <c r="H859" i="12" s="1"/>
  <c r="E860" i="12"/>
  <c r="AC254" i="7"/>
  <c r="D863" i="12"/>
  <c r="C864" i="12"/>
  <c r="O254" i="7"/>
  <c r="N254" i="7" s="1"/>
  <c r="M255" i="7" s="1"/>
  <c r="O255" i="7" s="1"/>
  <c r="AJ253" i="7"/>
  <c r="AE253" i="7"/>
  <c r="AH253" i="7" s="1"/>
  <c r="P233" i="8"/>
  <c r="K233" i="8"/>
  <c r="G233" i="8"/>
  <c r="I859" i="12" l="1"/>
  <c r="L859" i="12" s="1"/>
  <c r="F860" i="12"/>
  <c r="G860" i="12" s="1"/>
  <c r="H860" i="12" s="1"/>
  <c r="E861" i="12"/>
  <c r="C865" i="12"/>
  <c r="D864" i="12"/>
  <c r="T255" i="7"/>
  <c r="N255" i="7" s="1"/>
  <c r="AB254" i="7"/>
  <c r="W254" i="7"/>
  <c r="X254" i="7" s="1"/>
  <c r="AA255" i="7"/>
  <c r="AJ255" i="7" s="1"/>
  <c r="N233" i="8"/>
  <c r="Q233" i="8" s="1"/>
  <c r="J234" i="8"/>
  <c r="C234" i="8"/>
  <c r="AJ254" i="7" l="1"/>
  <c r="AE254" i="7"/>
  <c r="AH254" i="7" s="1"/>
  <c r="I860" i="12"/>
  <c r="L860" i="12" s="1"/>
  <c r="F861" i="12"/>
  <c r="G861" i="12" s="1"/>
  <c r="H861" i="12" s="1"/>
  <c r="E862" i="12"/>
  <c r="C866" i="12"/>
  <c r="D865" i="12"/>
  <c r="AD255" i="7"/>
  <c r="AE255" i="7"/>
  <c r="AH255" i="7" s="1"/>
  <c r="AC255" i="7"/>
  <c r="AA256" i="7"/>
  <c r="AB255" i="7"/>
  <c r="W255" i="7"/>
  <c r="X255" i="7" s="1"/>
  <c r="M256" i="7"/>
  <c r="I234" i="8"/>
  <c r="M234" i="8"/>
  <c r="L234" i="8"/>
  <c r="D234" i="8"/>
  <c r="F234" i="8"/>
  <c r="I861" i="12" l="1"/>
  <c r="L861" i="12" s="1"/>
  <c r="F862" i="12"/>
  <c r="G862" i="12" s="1"/>
  <c r="H862" i="12" s="1"/>
  <c r="E863" i="12"/>
  <c r="D866" i="12"/>
  <c r="C867" i="12"/>
  <c r="T256" i="7"/>
  <c r="O256" i="7"/>
  <c r="AE256" i="7"/>
  <c r="AH256" i="7" s="1"/>
  <c r="AJ256" i="7"/>
  <c r="AC256" i="7"/>
  <c r="AD256" i="7"/>
  <c r="P234" i="8"/>
  <c r="K234" i="8"/>
  <c r="G234" i="8"/>
  <c r="I862" i="12" l="1"/>
  <c r="L862" i="12" s="1"/>
  <c r="F863" i="12"/>
  <c r="G863" i="12" s="1"/>
  <c r="H863" i="12" s="1"/>
  <c r="E864" i="12"/>
  <c r="C868" i="12"/>
  <c r="D867" i="12"/>
  <c r="N256" i="7"/>
  <c r="W256" i="7" s="1"/>
  <c r="X256" i="7" s="1"/>
  <c r="N234" i="8"/>
  <c r="Q234" i="8" s="1"/>
  <c r="J235" i="8"/>
  <c r="C235" i="8"/>
  <c r="I863" i="12" l="1"/>
  <c r="L863" i="12" s="1"/>
  <c r="F864" i="12"/>
  <c r="G864" i="12" s="1"/>
  <c r="H864" i="12" s="1"/>
  <c r="E865" i="12"/>
  <c r="D868" i="12"/>
  <c r="C869" i="12"/>
  <c r="AB256" i="7"/>
  <c r="AA257" i="7"/>
  <c r="AJ257" i="7" s="1"/>
  <c r="M257" i="7"/>
  <c r="T257" i="7" s="1"/>
  <c r="D235" i="8"/>
  <c r="L235" i="8"/>
  <c r="M235" i="8"/>
  <c r="I235" i="8"/>
  <c r="F235" i="8"/>
  <c r="I864" i="12" l="1"/>
  <c r="L864" i="12" s="1"/>
  <c r="F865" i="12"/>
  <c r="G865" i="12" s="1"/>
  <c r="H865" i="12" s="1"/>
  <c r="E866" i="12"/>
  <c r="D869" i="12"/>
  <c r="C870" i="12"/>
  <c r="O257" i="7"/>
  <c r="N257" i="7" s="1"/>
  <c r="AA258" i="7" s="1"/>
  <c r="AC257" i="7"/>
  <c r="AD257" i="7"/>
  <c r="AE257" i="7"/>
  <c r="AH257" i="7" s="1"/>
  <c r="P235" i="8"/>
  <c r="K235" i="8"/>
  <c r="G235" i="8"/>
  <c r="I865" i="12" l="1"/>
  <c r="L865" i="12" s="1"/>
  <c r="F866" i="12"/>
  <c r="G866" i="12" s="1"/>
  <c r="H866" i="12" s="1"/>
  <c r="E867" i="12"/>
  <c r="C871" i="12"/>
  <c r="D870" i="12"/>
  <c r="AB257" i="7"/>
  <c r="M258" i="7"/>
  <c r="T258" i="7" s="1"/>
  <c r="W257" i="7"/>
  <c r="X257" i="7" s="1"/>
  <c r="AD258" i="7"/>
  <c r="AE258" i="7"/>
  <c r="AH258" i="7" s="1"/>
  <c r="AC258" i="7"/>
  <c r="AJ258" i="7"/>
  <c r="N235" i="8"/>
  <c r="Q235" i="8" s="1"/>
  <c r="J236" i="8"/>
  <c r="C236" i="8"/>
  <c r="I866" i="12" l="1"/>
  <c r="L866" i="12" s="1"/>
  <c r="F867" i="12"/>
  <c r="G867" i="12" s="1"/>
  <c r="H867" i="12" s="1"/>
  <c r="E868" i="12"/>
  <c r="D871" i="12"/>
  <c r="C872" i="12"/>
  <c r="O258" i="7"/>
  <c r="N258" i="7" s="1"/>
  <c r="D236" i="8"/>
  <c r="M236" i="8"/>
  <c r="L236" i="8"/>
  <c r="I236" i="8"/>
  <c r="F236" i="8"/>
  <c r="I867" i="12" l="1"/>
  <c r="L867" i="12" s="1"/>
  <c r="F868" i="12"/>
  <c r="G868" i="12" s="1"/>
  <c r="H868" i="12" s="1"/>
  <c r="E869" i="12"/>
  <c r="C873" i="12"/>
  <c r="D872" i="12"/>
  <c r="W258" i="7"/>
  <c r="X258" i="7" s="1"/>
  <c r="AA259" i="7"/>
  <c r="AB258" i="7"/>
  <c r="M259" i="7"/>
  <c r="K236" i="8"/>
  <c r="G236" i="8"/>
  <c r="P236" i="8"/>
  <c r="I868" i="12" l="1"/>
  <c r="L868" i="12" s="1"/>
  <c r="F869" i="12"/>
  <c r="G869" i="12" s="1"/>
  <c r="H869" i="12" s="1"/>
  <c r="E870" i="12"/>
  <c r="C874" i="12"/>
  <c r="D873" i="12"/>
  <c r="T259" i="7"/>
  <c r="O259" i="7"/>
  <c r="AE259" i="7"/>
  <c r="AH259" i="7" s="1"/>
  <c r="AJ259" i="7"/>
  <c r="M4" i="7" s="1"/>
  <c r="M4" i="8" s="1"/>
  <c r="AD259" i="7"/>
  <c r="AC259" i="7"/>
  <c r="J237" i="8"/>
  <c r="C237" i="8"/>
  <c r="N236" i="8"/>
  <c r="Q236" i="8" s="1"/>
  <c r="I869" i="12" l="1"/>
  <c r="L869" i="12" s="1"/>
  <c r="F870" i="12"/>
  <c r="G870" i="12" s="1"/>
  <c r="H870" i="12" s="1"/>
  <c r="E871" i="12"/>
  <c r="D874" i="12"/>
  <c r="C875" i="12"/>
  <c r="N259" i="7"/>
  <c r="M96" i="1"/>
  <c r="L4" i="8"/>
  <c r="F237" i="8"/>
  <c r="M237" i="8"/>
  <c r="I237" i="8"/>
  <c r="D237" i="8"/>
  <c r="L237" i="8"/>
  <c r="I870" i="12" l="1"/>
  <c r="L870" i="12" s="1"/>
  <c r="F871" i="12"/>
  <c r="G871" i="12" s="1"/>
  <c r="H871" i="12" s="1"/>
  <c r="E872" i="12"/>
  <c r="C876" i="12"/>
  <c r="D875" i="12"/>
  <c r="W259" i="7"/>
  <c r="X259" i="7" s="1"/>
  <c r="AB259" i="7"/>
  <c r="P237" i="8"/>
  <c r="K237" i="8"/>
  <c r="G237" i="8"/>
  <c r="I871" i="12" l="1"/>
  <c r="L871" i="12" s="1"/>
  <c r="F872" i="12"/>
  <c r="G872" i="12" s="1"/>
  <c r="H872" i="12" s="1"/>
  <c r="E873" i="12"/>
  <c r="D876" i="12"/>
  <c r="C877" i="12"/>
  <c r="N237" i="8"/>
  <c r="Q237" i="8" s="1"/>
  <c r="C238" i="8"/>
  <c r="J238" i="8"/>
  <c r="I872" i="12" l="1"/>
  <c r="L872" i="12" s="1"/>
  <c r="F873" i="12"/>
  <c r="G873" i="12" s="1"/>
  <c r="H873" i="12" s="1"/>
  <c r="E874" i="12"/>
  <c r="D877" i="12"/>
  <c r="C878" i="12"/>
  <c r="D238" i="8"/>
  <c r="I238" i="8"/>
  <c r="M238" i="8"/>
  <c r="L238" i="8"/>
  <c r="F238" i="8"/>
  <c r="I873" i="12" l="1"/>
  <c r="L873" i="12" s="1"/>
  <c r="F874" i="12"/>
  <c r="G874" i="12" s="1"/>
  <c r="H874" i="12" s="1"/>
  <c r="E875" i="12"/>
  <c r="C879" i="12"/>
  <c r="D878" i="12"/>
  <c r="P238" i="8"/>
  <c r="G238" i="8"/>
  <c r="K238" i="8"/>
  <c r="I874" i="12" l="1"/>
  <c r="L874" i="12" s="1"/>
  <c r="F875" i="12"/>
  <c r="G875" i="12" s="1"/>
  <c r="H875" i="12" s="1"/>
  <c r="E876" i="12"/>
  <c r="D879" i="12"/>
  <c r="C880" i="12"/>
  <c r="N238" i="8"/>
  <c r="Q238" i="8" s="1"/>
  <c r="J239" i="8"/>
  <c r="C239" i="8"/>
  <c r="I875" i="12" l="1"/>
  <c r="L875" i="12" s="1"/>
  <c r="F876" i="12"/>
  <c r="G876" i="12" s="1"/>
  <c r="H876" i="12" s="1"/>
  <c r="E877" i="12"/>
  <c r="C881" i="12"/>
  <c r="D880" i="12"/>
  <c r="M239" i="8"/>
  <c r="I239" i="8"/>
  <c r="D239" i="8"/>
  <c r="F239" i="8"/>
  <c r="L239" i="8"/>
  <c r="I876" i="12" l="1"/>
  <c r="L876" i="12" s="1"/>
  <c r="F877" i="12"/>
  <c r="G877" i="12" s="1"/>
  <c r="H877" i="12" s="1"/>
  <c r="E878" i="12"/>
  <c r="C882" i="12"/>
  <c r="D881" i="12"/>
  <c r="P239" i="8"/>
  <c r="K239" i="8"/>
  <c r="G239" i="8"/>
  <c r="I877" i="12" l="1"/>
  <c r="L877" i="12" s="1"/>
  <c r="F878" i="12"/>
  <c r="G878" i="12" s="1"/>
  <c r="H878" i="12" s="1"/>
  <c r="E879" i="12"/>
  <c r="D882" i="12"/>
  <c r="C883" i="12"/>
  <c r="N239" i="8"/>
  <c r="Q239" i="8" s="1"/>
  <c r="C240" i="8"/>
  <c r="J240" i="8"/>
  <c r="I878" i="12" l="1"/>
  <c r="L878" i="12" s="1"/>
  <c r="F879" i="12"/>
  <c r="G879" i="12" s="1"/>
  <c r="H879" i="12" s="1"/>
  <c r="E880" i="12"/>
  <c r="C884" i="12"/>
  <c r="D883" i="12"/>
  <c r="D240" i="8"/>
  <c r="L240" i="8"/>
  <c r="M240" i="8"/>
  <c r="I240" i="8"/>
  <c r="F240" i="8"/>
  <c r="I879" i="12" l="1"/>
  <c r="L879" i="12" s="1"/>
  <c r="F880" i="12"/>
  <c r="G880" i="12" s="1"/>
  <c r="H880" i="12" s="1"/>
  <c r="E881" i="12"/>
  <c r="D884" i="12"/>
  <c r="C885" i="12"/>
  <c r="P240" i="8"/>
  <c r="K240" i="8"/>
  <c r="G240" i="8"/>
  <c r="I880" i="12" l="1"/>
  <c r="L880" i="12" s="1"/>
  <c r="F881" i="12"/>
  <c r="G881" i="12" s="1"/>
  <c r="H881" i="12" s="1"/>
  <c r="E882" i="12"/>
  <c r="D885" i="12"/>
  <c r="C886" i="12"/>
  <c r="N240" i="8"/>
  <c r="Q240" i="8" s="1"/>
  <c r="J241" i="8"/>
  <c r="C241" i="8"/>
  <c r="I881" i="12" l="1"/>
  <c r="L881" i="12" s="1"/>
  <c r="F882" i="12"/>
  <c r="G882" i="12" s="1"/>
  <c r="H882" i="12" s="1"/>
  <c r="E883" i="12"/>
  <c r="C887" i="12"/>
  <c r="D886" i="12"/>
  <c r="M241" i="8"/>
  <c r="L241" i="8"/>
  <c r="I241" i="8"/>
  <c r="F241" i="8"/>
  <c r="D241" i="8"/>
  <c r="I882" i="12" l="1"/>
  <c r="L882" i="12" s="1"/>
  <c r="F883" i="12"/>
  <c r="G883" i="12" s="1"/>
  <c r="H883" i="12" s="1"/>
  <c r="E884" i="12"/>
  <c r="D887" i="12"/>
  <c r="C888" i="12"/>
  <c r="P241" i="8"/>
  <c r="K241" i="8"/>
  <c r="G241" i="8"/>
  <c r="I883" i="12" l="1"/>
  <c r="L883" i="12" s="1"/>
  <c r="F884" i="12"/>
  <c r="G884" i="12" s="1"/>
  <c r="H884" i="12" s="1"/>
  <c r="E885" i="12"/>
  <c r="C889" i="12"/>
  <c r="D888" i="12"/>
  <c r="N241" i="8"/>
  <c r="Q241" i="8" s="1"/>
  <c r="C242" i="8"/>
  <c r="J242" i="8"/>
  <c r="I884" i="12" l="1"/>
  <c r="L884" i="12" s="1"/>
  <c r="F885" i="12"/>
  <c r="G885" i="12" s="1"/>
  <c r="H885" i="12" s="1"/>
  <c r="E886" i="12"/>
  <c r="C890" i="12"/>
  <c r="D889" i="12"/>
  <c r="L242" i="8"/>
  <c r="M242" i="8"/>
  <c r="F242" i="8"/>
  <c r="D242" i="8"/>
  <c r="P242" i="8" s="1"/>
  <c r="I242" i="8"/>
  <c r="I885" i="12" l="1"/>
  <c r="L885" i="12" s="1"/>
  <c r="F886" i="12"/>
  <c r="G886" i="12" s="1"/>
  <c r="H886" i="12" s="1"/>
  <c r="E887" i="12"/>
  <c r="D890" i="12"/>
  <c r="C891" i="12"/>
  <c r="C243" i="8"/>
  <c r="J243" i="8"/>
  <c r="G242" i="8"/>
  <c r="K242" i="8"/>
  <c r="I886" i="12" l="1"/>
  <c r="L886" i="12" s="1"/>
  <c r="F887" i="12"/>
  <c r="G887" i="12" s="1"/>
  <c r="H887" i="12" s="1"/>
  <c r="E888" i="12"/>
  <c r="D891" i="12"/>
  <c r="C892" i="12"/>
  <c r="N242" i="8"/>
  <c r="Q242" i="8" s="1"/>
  <c r="D243" i="8"/>
  <c r="I243" i="8"/>
  <c r="M243" i="8"/>
  <c r="L243" i="8"/>
  <c r="F243" i="8"/>
  <c r="I887" i="12" l="1"/>
  <c r="L887" i="12" s="1"/>
  <c r="F888" i="12"/>
  <c r="G888" i="12" s="1"/>
  <c r="H888" i="12" s="1"/>
  <c r="E889" i="12"/>
  <c r="D892" i="12"/>
  <c r="C893" i="12"/>
  <c r="P243" i="8"/>
  <c r="K243" i="8"/>
  <c r="G243" i="8"/>
  <c r="I888" i="12" l="1"/>
  <c r="L888" i="12" s="1"/>
  <c r="F889" i="12"/>
  <c r="G889" i="12" s="1"/>
  <c r="H889" i="12" s="1"/>
  <c r="E890" i="12"/>
  <c r="C894" i="12"/>
  <c r="D893" i="12"/>
  <c r="N243" i="8"/>
  <c r="Q243" i="8" s="1"/>
  <c r="J244" i="8"/>
  <c r="C244" i="8"/>
  <c r="I889" i="12" l="1"/>
  <c r="L889" i="12" s="1"/>
  <c r="F890" i="12"/>
  <c r="G890" i="12" s="1"/>
  <c r="H890" i="12" s="1"/>
  <c r="E891" i="12"/>
  <c r="C895" i="12"/>
  <c r="D894" i="12"/>
  <c r="D244" i="8"/>
  <c r="F244" i="8"/>
  <c r="M244" i="8"/>
  <c r="I244" i="8"/>
  <c r="L244" i="8"/>
  <c r="I890" i="12" l="1"/>
  <c r="L890" i="12" s="1"/>
  <c r="F891" i="12"/>
  <c r="G891" i="12" s="1"/>
  <c r="H891" i="12" s="1"/>
  <c r="E892" i="12"/>
  <c r="C896" i="12"/>
  <c r="D895" i="12"/>
  <c r="P244" i="8"/>
  <c r="K244" i="8"/>
  <c r="G244" i="8"/>
  <c r="I891" i="12" l="1"/>
  <c r="L891" i="12" s="1"/>
  <c r="F892" i="12"/>
  <c r="G892" i="12" s="1"/>
  <c r="H892" i="12" s="1"/>
  <c r="E893" i="12"/>
  <c r="C897" i="12"/>
  <c r="D896" i="12"/>
  <c r="N244" i="8"/>
  <c r="Q244" i="8" s="1"/>
  <c r="J245" i="8"/>
  <c r="C245" i="8"/>
  <c r="I892" i="12" l="1"/>
  <c r="L892" i="12" s="1"/>
  <c r="F893" i="12"/>
  <c r="G893" i="12" s="1"/>
  <c r="H893" i="12" s="1"/>
  <c r="E894" i="12"/>
  <c r="D897" i="12"/>
  <c r="C898" i="12"/>
  <c r="F245" i="8"/>
  <c r="D245" i="8"/>
  <c r="I245" i="8"/>
  <c r="L245" i="8"/>
  <c r="M245" i="8"/>
  <c r="I893" i="12" l="1"/>
  <c r="L893" i="12" s="1"/>
  <c r="F894" i="12"/>
  <c r="G894" i="12" s="1"/>
  <c r="H894" i="12" s="1"/>
  <c r="E895" i="12"/>
  <c r="D898" i="12"/>
  <c r="C899" i="12"/>
  <c r="P245" i="8"/>
  <c r="G245" i="8"/>
  <c r="K245" i="8"/>
  <c r="I894" i="12" l="1"/>
  <c r="L894" i="12" s="1"/>
  <c r="F895" i="12"/>
  <c r="G895" i="12" s="1"/>
  <c r="H895" i="12" s="1"/>
  <c r="E896" i="12"/>
  <c r="D899" i="12"/>
  <c r="C900" i="12"/>
  <c r="N245" i="8"/>
  <c r="Q245" i="8" s="1"/>
  <c r="C246" i="8"/>
  <c r="J246" i="8"/>
  <c r="I895" i="12" l="1"/>
  <c r="L895" i="12" s="1"/>
  <c r="F896" i="12"/>
  <c r="G896" i="12" s="1"/>
  <c r="H896" i="12" s="1"/>
  <c r="E897" i="12"/>
  <c r="D900" i="12"/>
  <c r="C901" i="12"/>
  <c r="L246" i="8"/>
  <c r="I246" i="8"/>
  <c r="D246" i="8"/>
  <c r="M246" i="8"/>
  <c r="F246" i="8"/>
  <c r="I896" i="12" l="1"/>
  <c r="L896" i="12" s="1"/>
  <c r="F897" i="12"/>
  <c r="G897" i="12" s="1"/>
  <c r="H897" i="12" s="1"/>
  <c r="E898" i="12"/>
  <c r="D901" i="12"/>
  <c r="C902" i="12"/>
  <c r="G246" i="8"/>
  <c r="K246" i="8"/>
  <c r="P246" i="8"/>
  <c r="I897" i="12" l="1"/>
  <c r="L897" i="12" s="1"/>
  <c r="F898" i="12"/>
  <c r="G898" i="12" s="1"/>
  <c r="H898" i="12" s="1"/>
  <c r="E899" i="12"/>
  <c r="D902" i="12"/>
  <c r="C903" i="12"/>
  <c r="J247" i="8"/>
  <c r="J248" i="8" s="1"/>
  <c r="C247" i="8"/>
  <c r="N246" i="8"/>
  <c r="Q246" i="8" s="1"/>
  <c r="I898" i="12" l="1"/>
  <c r="L898" i="12" s="1"/>
  <c r="F899" i="12"/>
  <c r="G899" i="12" s="1"/>
  <c r="H899" i="12" s="1"/>
  <c r="E900" i="12"/>
  <c r="C904" i="12"/>
  <c r="D903" i="12"/>
  <c r="I247" i="8"/>
  <c r="I248" i="8" s="1"/>
  <c r="M247" i="8"/>
  <c r="M248" i="8" s="1"/>
  <c r="L247" i="8"/>
  <c r="L248" i="8" s="1"/>
  <c r="F247" i="8"/>
  <c r="F248" i="8" s="1"/>
  <c r="D247" i="8"/>
  <c r="P247" i="8" s="1"/>
  <c r="I899" i="12" l="1"/>
  <c r="L899" i="12" s="1"/>
  <c r="F900" i="12"/>
  <c r="G900" i="12" s="1"/>
  <c r="H900" i="12" s="1"/>
  <c r="E901" i="12"/>
  <c r="D904" i="12"/>
  <c r="C905" i="12"/>
  <c r="K247" i="8"/>
  <c r="K248" i="8" s="1"/>
  <c r="G247" i="8"/>
  <c r="D248" i="8"/>
  <c r="I900" i="12" l="1"/>
  <c r="L900" i="12" s="1"/>
  <c r="F901" i="12"/>
  <c r="G901" i="12" s="1"/>
  <c r="H901" i="12" s="1"/>
  <c r="E902" i="12"/>
  <c r="C906" i="12"/>
  <c r="D905" i="12"/>
  <c r="N247" i="8"/>
  <c r="G248" i="8"/>
  <c r="I901" i="12" l="1"/>
  <c r="L901" i="12" s="1"/>
  <c r="F902" i="12"/>
  <c r="G902" i="12" s="1"/>
  <c r="H902" i="12" s="1"/>
  <c r="E903" i="12"/>
  <c r="C907" i="12"/>
  <c r="D906" i="12"/>
  <c r="Q247" i="8"/>
  <c r="Q5" i="8" s="1"/>
  <c r="N248" i="8"/>
  <c r="I902" i="12" l="1"/>
  <c r="L902" i="12" s="1"/>
  <c r="F903" i="12"/>
  <c r="G903" i="12" s="1"/>
  <c r="H903" i="12" s="1"/>
  <c r="E904" i="12"/>
  <c r="C908" i="12"/>
  <c r="D907" i="12"/>
  <c r="I903" i="12" l="1"/>
  <c r="L903" i="12" s="1"/>
  <c r="F904" i="12"/>
  <c r="G904" i="12" s="1"/>
  <c r="H904" i="12" s="1"/>
  <c r="E905" i="12"/>
  <c r="C909" i="12"/>
  <c r="D908" i="12"/>
  <c r="I904" i="12" l="1"/>
  <c r="L904" i="12" s="1"/>
  <c r="F905" i="12"/>
  <c r="G905" i="12" s="1"/>
  <c r="H905" i="12" s="1"/>
  <c r="E906" i="12"/>
  <c r="D909" i="12"/>
  <c r="C910" i="12"/>
  <c r="I905" i="12" l="1"/>
  <c r="L905" i="12" s="1"/>
  <c r="F906" i="12"/>
  <c r="G906" i="12" s="1"/>
  <c r="H906" i="12" s="1"/>
  <c r="E907" i="12"/>
  <c r="D910" i="12"/>
  <c r="C911" i="12"/>
  <c r="I906" i="12" l="1"/>
  <c r="L906" i="12" s="1"/>
  <c r="F907" i="12"/>
  <c r="G907" i="12" s="1"/>
  <c r="H907" i="12" s="1"/>
  <c r="E908" i="12"/>
  <c r="D911" i="12"/>
  <c r="C912" i="12"/>
  <c r="I907" i="12" l="1"/>
  <c r="L907" i="12" s="1"/>
  <c r="F908" i="12"/>
  <c r="G908" i="12" s="1"/>
  <c r="H908" i="12" s="1"/>
  <c r="E909" i="12"/>
  <c r="C913" i="12"/>
  <c r="D912" i="12"/>
  <c r="I908" i="12" l="1"/>
  <c r="L908" i="12" s="1"/>
  <c r="F909" i="12"/>
  <c r="G909" i="12" s="1"/>
  <c r="H909" i="12" s="1"/>
  <c r="E910" i="12"/>
  <c r="D913" i="12"/>
  <c r="C914" i="12"/>
  <c r="I909" i="12" l="1"/>
  <c r="L909" i="12" s="1"/>
  <c r="F910" i="12"/>
  <c r="G910" i="12" s="1"/>
  <c r="H910" i="12" s="1"/>
  <c r="E911" i="12"/>
  <c r="C915" i="12"/>
  <c r="D914" i="12"/>
  <c r="I910" i="12" l="1"/>
  <c r="L910" i="12" s="1"/>
  <c r="F911" i="12"/>
  <c r="G911" i="12" s="1"/>
  <c r="H911" i="12" s="1"/>
  <c r="E912" i="12"/>
  <c r="D915" i="12"/>
  <c r="C916" i="12"/>
  <c r="I911" i="12" l="1"/>
  <c r="L911" i="12" s="1"/>
  <c r="F912" i="12"/>
  <c r="G912" i="12" s="1"/>
  <c r="H912" i="12" s="1"/>
  <c r="E913" i="12"/>
  <c r="D916" i="12"/>
  <c r="C917" i="12"/>
  <c r="I912" i="12" l="1"/>
  <c r="L912" i="12" s="1"/>
  <c r="F913" i="12"/>
  <c r="G913" i="12" s="1"/>
  <c r="H913" i="12" s="1"/>
  <c r="E914" i="12"/>
  <c r="D917" i="12"/>
  <c r="C918" i="12"/>
  <c r="I913" i="12" l="1"/>
  <c r="L913" i="12" s="1"/>
  <c r="F914" i="12"/>
  <c r="G914" i="12" s="1"/>
  <c r="H914" i="12" s="1"/>
  <c r="E915" i="12"/>
  <c r="C919" i="12"/>
  <c r="D918" i="12"/>
  <c r="I914" i="12" l="1"/>
  <c r="L914" i="12" s="1"/>
  <c r="F915" i="12"/>
  <c r="G915" i="12" s="1"/>
  <c r="H915" i="12" s="1"/>
  <c r="E916" i="12"/>
  <c r="C920" i="12"/>
  <c r="D919" i="12"/>
  <c r="I915" i="12" l="1"/>
  <c r="L915" i="12" s="1"/>
  <c r="F916" i="12"/>
  <c r="G916" i="12" s="1"/>
  <c r="H916" i="12" s="1"/>
  <c r="E917" i="12"/>
  <c r="D920" i="12"/>
  <c r="C921" i="12"/>
  <c r="I916" i="12" l="1"/>
  <c r="L916" i="12" s="1"/>
  <c r="F917" i="12"/>
  <c r="G917" i="12" s="1"/>
  <c r="H917" i="12" s="1"/>
  <c r="E918" i="12"/>
  <c r="D921" i="12"/>
  <c r="C922" i="12"/>
  <c r="I917" i="12" l="1"/>
  <c r="L917" i="12" s="1"/>
  <c r="F918" i="12"/>
  <c r="G918" i="12" s="1"/>
  <c r="H918" i="12" s="1"/>
  <c r="E919" i="12"/>
  <c r="D922" i="12"/>
  <c r="C923" i="12"/>
  <c r="I918" i="12" l="1"/>
  <c r="L918" i="12" s="1"/>
  <c r="F919" i="12"/>
  <c r="G919" i="12" s="1"/>
  <c r="H919" i="12" s="1"/>
  <c r="E920" i="12"/>
  <c r="D923" i="12"/>
  <c r="C924" i="12"/>
  <c r="I919" i="12" l="1"/>
  <c r="L919" i="12" s="1"/>
  <c r="F920" i="12"/>
  <c r="G920" i="12" s="1"/>
  <c r="H920" i="12" s="1"/>
  <c r="E921" i="12"/>
  <c r="D924" i="12"/>
  <c r="C925" i="12"/>
  <c r="I920" i="12" l="1"/>
  <c r="L920" i="12" s="1"/>
  <c r="F921" i="12"/>
  <c r="G921" i="12" s="1"/>
  <c r="H921" i="12" s="1"/>
  <c r="E922" i="12"/>
  <c r="D925" i="12"/>
  <c r="C926" i="12"/>
  <c r="I921" i="12" l="1"/>
  <c r="L921" i="12" s="1"/>
  <c r="F922" i="12"/>
  <c r="G922" i="12" s="1"/>
  <c r="H922" i="12" s="1"/>
  <c r="E923" i="12"/>
  <c r="C927" i="12"/>
  <c r="D926" i="12"/>
  <c r="I922" i="12" l="1"/>
  <c r="L922" i="12" s="1"/>
  <c r="F923" i="12"/>
  <c r="G923" i="12" s="1"/>
  <c r="H923" i="12" s="1"/>
  <c r="E924" i="12"/>
  <c r="C928" i="12"/>
  <c r="D927" i="12"/>
  <c r="I923" i="12" l="1"/>
  <c r="L923" i="12" s="1"/>
  <c r="F924" i="12"/>
  <c r="G924" i="12" s="1"/>
  <c r="H924" i="12" s="1"/>
  <c r="E925" i="12"/>
  <c r="C929" i="12"/>
  <c r="D928" i="12"/>
  <c r="I924" i="12" l="1"/>
  <c r="L924" i="12" s="1"/>
  <c r="F925" i="12"/>
  <c r="G925" i="12" s="1"/>
  <c r="H925" i="12" s="1"/>
  <c r="E926" i="12"/>
  <c r="D929" i="12"/>
  <c r="C930" i="12"/>
  <c r="I925" i="12" l="1"/>
  <c r="L925" i="12" s="1"/>
  <c r="F926" i="12"/>
  <c r="G926" i="12" s="1"/>
  <c r="H926" i="12" s="1"/>
  <c r="E927" i="12"/>
  <c r="C931" i="12"/>
  <c r="D930" i="12"/>
  <c r="I926" i="12" l="1"/>
  <c r="L926" i="12" s="1"/>
  <c r="F927" i="12"/>
  <c r="G927" i="12" s="1"/>
  <c r="H927" i="12" s="1"/>
  <c r="E928" i="12"/>
  <c r="D931" i="12"/>
  <c r="C932" i="12"/>
  <c r="I927" i="12" l="1"/>
  <c r="L927" i="12" s="1"/>
  <c r="F928" i="12"/>
  <c r="G928" i="12" s="1"/>
  <c r="H928" i="12" s="1"/>
  <c r="E929" i="12"/>
  <c r="C933" i="12"/>
  <c r="D932" i="12"/>
  <c r="I928" i="12" l="1"/>
  <c r="L928" i="12" s="1"/>
  <c r="F929" i="12"/>
  <c r="G929" i="12" s="1"/>
  <c r="H929" i="12" s="1"/>
  <c r="E930" i="12"/>
  <c r="D933" i="12"/>
  <c r="C934" i="12"/>
  <c r="I929" i="12" l="1"/>
  <c r="L929" i="12" s="1"/>
  <c r="F930" i="12"/>
  <c r="G930" i="12" s="1"/>
  <c r="H930" i="12" s="1"/>
  <c r="E931" i="12"/>
  <c r="D934" i="12"/>
  <c r="C935" i="12"/>
  <c r="I930" i="12" l="1"/>
  <c r="L930" i="12" s="1"/>
  <c r="F931" i="12"/>
  <c r="G931" i="12" s="1"/>
  <c r="H931" i="12" s="1"/>
  <c r="E932" i="12"/>
  <c r="D935" i="12"/>
  <c r="C936" i="12"/>
  <c r="I931" i="12" l="1"/>
  <c r="L931" i="12" s="1"/>
  <c r="F932" i="12"/>
  <c r="G932" i="12" s="1"/>
  <c r="H932" i="12" s="1"/>
  <c r="E933" i="12"/>
  <c r="D936" i="12"/>
  <c r="C937" i="12"/>
  <c r="I932" i="12" l="1"/>
  <c r="L932" i="12" s="1"/>
  <c r="F933" i="12"/>
  <c r="G933" i="12" s="1"/>
  <c r="H933" i="12" s="1"/>
  <c r="E934" i="12"/>
  <c r="C938" i="12"/>
  <c r="D937" i="12"/>
  <c r="I933" i="12" l="1"/>
  <c r="L933" i="12" s="1"/>
  <c r="F934" i="12"/>
  <c r="G934" i="12" s="1"/>
  <c r="H934" i="12" s="1"/>
  <c r="E935" i="12"/>
  <c r="C939" i="12"/>
  <c r="D938" i="12"/>
  <c r="I934" i="12" l="1"/>
  <c r="L934" i="12" s="1"/>
  <c r="F935" i="12"/>
  <c r="G935" i="12" s="1"/>
  <c r="H935" i="12" s="1"/>
  <c r="E936" i="12"/>
  <c r="C940" i="12"/>
  <c r="D939" i="12"/>
  <c r="I935" i="12" l="1"/>
  <c r="L935" i="12" s="1"/>
  <c r="F936" i="12"/>
  <c r="G936" i="12" s="1"/>
  <c r="H936" i="12" s="1"/>
  <c r="E937" i="12"/>
  <c r="D940" i="12"/>
  <c r="C941" i="12"/>
  <c r="I936" i="12" l="1"/>
  <c r="L936" i="12" s="1"/>
  <c r="F937" i="12"/>
  <c r="G937" i="12" s="1"/>
  <c r="H937" i="12" s="1"/>
  <c r="E938" i="12"/>
  <c r="D941" i="12"/>
  <c r="C942" i="12"/>
  <c r="I937" i="12" l="1"/>
  <c r="L937" i="12" s="1"/>
  <c r="F938" i="12"/>
  <c r="G938" i="12" s="1"/>
  <c r="H938" i="12" s="1"/>
  <c r="E939" i="12"/>
  <c r="D942" i="12"/>
  <c r="C943" i="12"/>
  <c r="I938" i="12" l="1"/>
  <c r="L938" i="12" s="1"/>
  <c r="F939" i="12"/>
  <c r="G939" i="12" s="1"/>
  <c r="H939" i="12" s="1"/>
  <c r="E940" i="12"/>
  <c r="D943" i="12"/>
  <c r="C944" i="12"/>
  <c r="I939" i="12" l="1"/>
  <c r="L939" i="12" s="1"/>
  <c r="F940" i="12"/>
  <c r="G940" i="12" s="1"/>
  <c r="H940" i="12" s="1"/>
  <c r="E941" i="12"/>
  <c r="C945" i="12"/>
  <c r="D944" i="12"/>
  <c r="I940" i="12" l="1"/>
  <c r="L940" i="12" s="1"/>
  <c r="F941" i="12"/>
  <c r="G941" i="12" s="1"/>
  <c r="H941" i="12" s="1"/>
  <c r="E942" i="12"/>
  <c r="C946" i="12"/>
  <c r="D945" i="12"/>
  <c r="I941" i="12" l="1"/>
  <c r="L941" i="12" s="1"/>
  <c r="F942" i="12"/>
  <c r="G942" i="12" s="1"/>
  <c r="H942" i="12" s="1"/>
  <c r="E943" i="12"/>
  <c r="C947" i="12"/>
  <c r="D946" i="12"/>
  <c r="I942" i="12" l="1"/>
  <c r="L942" i="12" s="1"/>
  <c r="F943" i="12"/>
  <c r="G943" i="12" s="1"/>
  <c r="H943" i="12" s="1"/>
  <c r="E944" i="12"/>
  <c r="C948" i="12"/>
  <c r="D947" i="12"/>
  <c r="I943" i="12" l="1"/>
  <c r="L943" i="12" s="1"/>
  <c r="F944" i="12"/>
  <c r="G944" i="12" s="1"/>
  <c r="H944" i="12" s="1"/>
  <c r="E945" i="12"/>
  <c r="C949" i="12"/>
  <c r="D948" i="12"/>
  <c r="I944" i="12" l="1"/>
  <c r="L944" i="12" s="1"/>
  <c r="F945" i="12"/>
  <c r="G945" i="12" s="1"/>
  <c r="H945" i="12" s="1"/>
  <c r="E946" i="12"/>
  <c r="D949" i="12"/>
  <c r="C950" i="12"/>
  <c r="I945" i="12" l="1"/>
  <c r="L945" i="12" s="1"/>
  <c r="F946" i="12"/>
  <c r="G946" i="12" s="1"/>
  <c r="H946" i="12" s="1"/>
  <c r="E947" i="12"/>
  <c r="D950" i="12"/>
  <c r="C951" i="12"/>
  <c r="I946" i="12" l="1"/>
  <c r="L946" i="12" s="1"/>
  <c r="F947" i="12"/>
  <c r="G947" i="12" s="1"/>
  <c r="H947" i="12" s="1"/>
  <c r="E948" i="12"/>
  <c r="C952" i="12"/>
  <c r="D951" i="12"/>
  <c r="I947" i="12" l="1"/>
  <c r="L947" i="12" s="1"/>
  <c r="F948" i="12"/>
  <c r="G948" i="12" s="1"/>
  <c r="H948" i="12" s="1"/>
  <c r="E949" i="12"/>
  <c r="C953" i="12"/>
  <c r="D952" i="12"/>
  <c r="I948" i="12" l="1"/>
  <c r="L948" i="12" s="1"/>
  <c r="F949" i="12"/>
  <c r="G949" i="12" s="1"/>
  <c r="H949" i="12" s="1"/>
  <c r="E950" i="12"/>
  <c r="D953" i="12"/>
  <c r="C954" i="12"/>
  <c r="I949" i="12" l="1"/>
  <c r="L949" i="12" s="1"/>
  <c r="F950" i="12"/>
  <c r="G950" i="12" s="1"/>
  <c r="H950" i="12" s="1"/>
  <c r="E951" i="12"/>
  <c r="D954" i="12"/>
  <c r="C955" i="12"/>
  <c r="I950" i="12" l="1"/>
  <c r="L950" i="12" s="1"/>
  <c r="F951" i="12"/>
  <c r="G951" i="12" s="1"/>
  <c r="H951" i="12" s="1"/>
  <c r="E952" i="12"/>
  <c r="D955" i="12"/>
  <c r="C956" i="12"/>
  <c r="I951" i="12" l="1"/>
  <c r="L951" i="12" s="1"/>
  <c r="F952" i="12"/>
  <c r="G952" i="12" s="1"/>
  <c r="H952" i="12" s="1"/>
  <c r="E953" i="12"/>
  <c r="D956" i="12"/>
  <c r="C957" i="12"/>
  <c r="I952" i="12" l="1"/>
  <c r="L952" i="12" s="1"/>
  <c r="F953" i="12"/>
  <c r="G953" i="12" s="1"/>
  <c r="H953" i="12" s="1"/>
  <c r="E954" i="12"/>
  <c r="C958" i="12"/>
  <c r="D957" i="12"/>
  <c r="I953" i="12" l="1"/>
  <c r="L953" i="12" s="1"/>
  <c r="F954" i="12"/>
  <c r="G954" i="12" s="1"/>
  <c r="H954" i="12" s="1"/>
  <c r="E955" i="12"/>
  <c r="C959" i="12"/>
  <c r="D958" i="12"/>
  <c r="I954" i="12" l="1"/>
  <c r="L954" i="12" s="1"/>
  <c r="F955" i="12"/>
  <c r="G955" i="12" s="1"/>
  <c r="H955" i="12" s="1"/>
  <c r="E956" i="12"/>
  <c r="C960" i="12"/>
  <c r="D959" i="12"/>
  <c r="I955" i="12" l="1"/>
  <c r="L955" i="12" s="1"/>
  <c r="F956" i="12"/>
  <c r="G956" i="12" s="1"/>
  <c r="H956" i="12" s="1"/>
  <c r="E957" i="12"/>
  <c r="C961" i="12"/>
  <c r="D960" i="12"/>
  <c r="I956" i="12" l="1"/>
  <c r="L956" i="12" s="1"/>
  <c r="F957" i="12"/>
  <c r="G957" i="12" s="1"/>
  <c r="H957" i="12" s="1"/>
  <c r="E958" i="12"/>
  <c r="D961" i="12"/>
  <c r="C962" i="12"/>
  <c r="I957" i="12" l="1"/>
  <c r="L957" i="12" s="1"/>
  <c r="F958" i="12"/>
  <c r="G958" i="12" s="1"/>
  <c r="H958" i="12" s="1"/>
  <c r="E959" i="12"/>
  <c r="D962" i="12"/>
  <c r="C963" i="12"/>
  <c r="I958" i="12" l="1"/>
  <c r="L958" i="12" s="1"/>
  <c r="F959" i="12"/>
  <c r="G959" i="12" s="1"/>
  <c r="H959" i="12" s="1"/>
  <c r="E960" i="12"/>
  <c r="C964" i="12"/>
  <c r="D963" i="12"/>
  <c r="I959" i="12" l="1"/>
  <c r="L959" i="12" s="1"/>
  <c r="F960" i="12"/>
  <c r="G960" i="12" s="1"/>
  <c r="H960" i="12" s="1"/>
  <c r="E961" i="12"/>
  <c r="C965" i="12"/>
  <c r="D964" i="12"/>
  <c r="I960" i="12" l="1"/>
  <c r="L960" i="12" s="1"/>
  <c r="F961" i="12"/>
  <c r="G961" i="12" s="1"/>
  <c r="H961" i="12" s="1"/>
  <c r="E962" i="12"/>
  <c r="D965" i="12"/>
  <c r="C966" i="12"/>
  <c r="I961" i="12" l="1"/>
  <c r="L961" i="12" s="1"/>
  <c r="F962" i="12"/>
  <c r="G962" i="12" s="1"/>
  <c r="H962" i="12" s="1"/>
  <c r="E963" i="12"/>
  <c r="D966" i="12"/>
  <c r="C967" i="12"/>
  <c r="I962" i="12" l="1"/>
  <c r="L962" i="12" s="1"/>
  <c r="F963" i="12"/>
  <c r="G963" i="12" s="1"/>
  <c r="H963" i="12" s="1"/>
  <c r="E964" i="12"/>
  <c r="C968" i="12"/>
  <c r="D967" i="12"/>
  <c r="I963" i="12" l="1"/>
  <c r="L963" i="12" s="1"/>
  <c r="F964" i="12"/>
  <c r="G964" i="12" s="1"/>
  <c r="H964" i="12" s="1"/>
  <c r="E965" i="12"/>
  <c r="C969" i="12"/>
  <c r="D968" i="12"/>
  <c r="I964" i="12" l="1"/>
  <c r="L964" i="12" s="1"/>
  <c r="F965" i="12"/>
  <c r="G965" i="12" s="1"/>
  <c r="H965" i="12" s="1"/>
  <c r="E966" i="12"/>
  <c r="D969" i="12"/>
  <c r="C970" i="12"/>
  <c r="I965" i="12" l="1"/>
  <c r="L965" i="12" s="1"/>
  <c r="F966" i="12"/>
  <c r="G966" i="12" s="1"/>
  <c r="H966" i="12" s="1"/>
  <c r="E967" i="12"/>
  <c r="D970" i="12"/>
  <c r="C971" i="12"/>
  <c r="I966" i="12" l="1"/>
  <c r="L966" i="12" s="1"/>
  <c r="F967" i="12"/>
  <c r="G967" i="12" s="1"/>
  <c r="H967" i="12" s="1"/>
  <c r="E968" i="12"/>
  <c r="C972" i="12"/>
  <c r="D971" i="12"/>
  <c r="I967" i="12" l="1"/>
  <c r="L967" i="12" s="1"/>
  <c r="F968" i="12"/>
  <c r="G968" i="12" s="1"/>
  <c r="H968" i="12" s="1"/>
  <c r="E969" i="12"/>
  <c r="C973" i="12"/>
  <c r="D972" i="12"/>
  <c r="I968" i="12" l="1"/>
  <c r="L968" i="12" s="1"/>
  <c r="F969" i="12"/>
  <c r="G969" i="12" s="1"/>
  <c r="H969" i="12" s="1"/>
  <c r="E970" i="12"/>
  <c r="C974" i="12"/>
  <c r="D973" i="12"/>
  <c r="I969" i="12" l="1"/>
  <c r="L969" i="12" s="1"/>
  <c r="F970" i="12"/>
  <c r="G970" i="12" s="1"/>
  <c r="H970" i="12" s="1"/>
  <c r="E971" i="12"/>
  <c r="C975" i="12"/>
  <c r="D974" i="12"/>
  <c r="I970" i="12" l="1"/>
  <c r="L970" i="12" s="1"/>
  <c r="F971" i="12"/>
  <c r="G971" i="12" s="1"/>
  <c r="H971" i="12" s="1"/>
  <c r="E972" i="12"/>
  <c r="D975" i="12"/>
  <c r="C976" i="12"/>
  <c r="I971" i="12" l="1"/>
  <c r="L971" i="12" s="1"/>
  <c r="F972" i="12"/>
  <c r="G972" i="12" s="1"/>
  <c r="H972" i="12" s="1"/>
  <c r="E973" i="12"/>
  <c r="D976" i="12"/>
  <c r="C977" i="12"/>
  <c r="I972" i="12" l="1"/>
  <c r="L972" i="12" s="1"/>
  <c r="F973" i="12"/>
  <c r="G973" i="12" s="1"/>
  <c r="H973" i="12" s="1"/>
  <c r="E974" i="12"/>
  <c r="D977" i="12"/>
  <c r="C978" i="12"/>
  <c r="I973" i="12" l="1"/>
  <c r="L973" i="12" s="1"/>
  <c r="F974" i="12"/>
  <c r="G974" i="12" s="1"/>
  <c r="H974" i="12" s="1"/>
  <c r="E975" i="12"/>
  <c r="C979" i="12"/>
  <c r="D978" i="12"/>
  <c r="I974" i="12" l="1"/>
  <c r="L974" i="12" s="1"/>
  <c r="F975" i="12"/>
  <c r="G975" i="12" s="1"/>
  <c r="H975" i="12" s="1"/>
  <c r="E976" i="12"/>
  <c r="C980" i="12"/>
  <c r="D979" i="12"/>
  <c r="I975" i="12" l="1"/>
  <c r="L975" i="12" s="1"/>
  <c r="F976" i="12"/>
  <c r="G976" i="12" s="1"/>
  <c r="H976" i="12" s="1"/>
  <c r="E977" i="12"/>
  <c r="C981" i="12"/>
  <c r="D980" i="12"/>
  <c r="I976" i="12" l="1"/>
  <c r="L976" i="12" s="1"/>
  <c r="F977" i="12"/>
  <c r="G977" i="12" s="1"/>
  <c r="H977" i="12" s="1"/>
  <c r="E978" i="12"/>
  <c r="C982" i="12"/>
  <c r="D981" i="12"/>
  <c r="I977" i="12" l="1"/>
  <c r="L977" i="12" s="1"/>
  <c r="F978" i="12"/>
  <c r="G978" i="12" s="1"/>
  <c r="H978" i="12" s="1"/>
  <c r="E979" i="12"/>
  <c r="C983" i="12"/>
  <c r="D982" i="12"/>
  <c r="I978" i="12" l="1"/>
  <c r="L978" i="12" s="1"/>
  <c r="F979" i="12"/>
  <c r="G979" i="12" s="1"/>
  <c r="H979" i="12" s="1"/>
  <c r="E980" i="12"/>
  <c r="D983" i="12"/>
  <c r="C984" i="12"/>
  <c r="I979" i="12" l="1"/>
  <c r="L979" i="12" s="1"/>
  <c r="F980" i="12"/>
  <c r="G980" i="12" s="1"/>
  <c r="H980" i="12" s="1"/>
  <c r="E981" i="12"/>
  <c r="D984" i="12"/>
  <c r="C985" i="12"/>
  <c r="I980" i="12" l="1"/>
  <c r="L980" i="12" s="1"/>
  <c r="F981" i="12"/>
  <c r="G981" i="12" s="1"/>
  <c r="H981" i="12" s="1"/>
  <c r="E982" i="12"/>
  <c r="D985" i="12"/>
  <c r="C986" i="12"/>
  <c r="I981" i="12" l="1"/>
  <c r="L981" i="12" s="1"/>
  <c r="F982" i="12"/>
  <c r="G982" i="12" s="1"/>
  <c r="H982" i="12" s="1"/>
  <c r="E983" i="12"/>
  <c r="D986" i="12"/>
  <c r="C987" i="12"/>
  <c r="K248" i="11"/>
  <c r="I982" i="12" l="1"/>
  <c r="L982" i="12" s="1"/>
  <c r="F983" i="12"/>
  <c r="G983" i="12" s="1"/>
  <c r="H983" i="12" s="1"/>
  <c r="E984" i="12"/>
  <c r="D987" i="12"/>
  <c r="C988" i="12"/>
  <c r="I983" i="12" l="1"/>
  <c r="L983" i="12" s="1"/>
  <c r="F984" i="12"/>
  <c r="G984" i="12" s="1"/>
  <c r="H984" i="12" s="1"/>
  <c r="E985" i="12"/>
  <c r="D988" i="12"/>
  <c r="C989" i="12"/>
  <c r="I984" i="12" l="1"/>
  <c r="L984" i="12" s="1"/>
  <c r="F985" i="12"/>
  <c r="G985" i="12" s="1"/>
  <c r="H985" i="12" s="1"/>
  <c r="E986" i="12"/>
  <c r="C990" i="12"/>
  <c r="D989" i="12"/>
  <c r="I985" i="12" l="1"/>
  <c r="L985" i="12" s="1"/>
  <c r="F986" i="12"/>
  <c r="G986" i="12" s="1"/>
  <c r="H986" i="12" s="1"/>
  <c r="E987" i="12"/>
  <c r="C991" i="12"/>
  <c r="D990" i="12"/>
  <c r="I986" i="12" l="1"/>
  <c r="L986" i="12" s="1"/>
  <c r="F987" i="12"/>
  <c r="G987" i="12" s="1"/>
  <c r="H987" i="12" s="1"/>
  <c r="E988" i="12"/>
  <c r="D991" i="12"/>
  <c r="C992" i="12"/>
  <c r="I987" i="12" l="1"/>
  <c r="L987" i="12" s="1"/>
  <c r="F988" i="12"/>
  <c r="G988" i="12" s="1"/>
  <c r="H988" i="12" s="1"/>
  <c r="E989" i="12"/>
  <c r="D992" i="12"/>
  <c r="C993" i="12"/>
  <c r="I988" i="12" l="1"/>
  <c r="L988" i="12" s="1"/>
  <c r="F989" i="12"/>
  <c r="G989" i="12" s="1"/>
  <c r="H989" i="12" s="1"/>
  <c r="E990" i="12"/>
  <c r="C994" i="12"/>
  <c r="D993" i="12"/>
  <c r="I989" i="12" l="1"/>
  <c r="L989" i="12" s="1"/>
  <c r="F990" i="12"/>
  <c r="G990" i="12" s="1"/>
  <c r="H990" i="12" s="1"/>
  <c r="E991" i="12"/>
  <c r="D994" i="12"/>
  <c r="C995" i="12"/>
  <c r="I990" i="12" l="1"/>
  <c r="L990" i="12" s="1"/>
  <c r="F991" i="12"/>
  <c r="G991" i="12" s="1"/>
  <c r="H991" i="12" s="1"/>
  <c r="E992" i="12"/>
  <c r="C996" i="12"/>
  <c r="D995" i="12"/>
  <c r="I991" i="12" l="1"/>
  <c r="L991" i="12" s="1"/>
  <c r="F992" i="12"/>
  <c r="G992" i="12" s="1"/>
  <c r="H992" i="12" s="1"/>
  <c r="E993" i="12"/>
  <c r="C997" i="12"/>
  <c r="D996" i="12"/>
  <c r="I992" i="12" l="1"/>
  <c r="L992" i="12" s="1"/>
  <c r="F993" i="12"/>
  <c r="G993" i="12" s="1"/>
  <c r="H993" i="12" s="1"/>
  <c r="E994" i="12"/>
  <c r="C998" i="12"/>
  <c r="D997" i="12"/>
  <c r="I993" i="12" l="1"/>
  <c r="L993" i="12" s="1"/>
  <c r="F994" i="12"/>
  <c r="G994" i="12" s="1"/>
  <c r="H994" i="12" s="1"/>
  <c r="E995" i="12"/>
  <c r="C999" i="12"/>
  <c r="D998" i="12"/>
  <c r="I994" i="12" l="1"/>
  <c r="L994" i="12" s="1"/>
  <c r="F995" i="12"/>
  <c r="G995" i="12" s="1"/>
  <c r="H995" i="12" s="1"/>
  <c r="E996" i="12"/>
  <c r="D999" i="12"/>
  <c r="C1000" i="12"/>
  <c r="I995" i="12" l="1"/>
  <c r="L995" i="12" s="1"/>
  <c r="F996" i="12"/>
  <c r="G996" i="12" s="1"/>
  <c r="H996" i="12" s="1"/>
  <c r="E997" i="12"/>
  <c r="D1000" i="12"/>
  <c r="C1001" i="12"/>
  <c r="I996" i="12" l="1"/>
  <c r="L996" i="12" s="1"/>
  <c r="F997" i="12"/>
  <c r="G997" i="12" s="1"/>
  <c r="H997" i="12" s="1"/>
  <c r="E998" i="12"/>
  <c r="C1002" i="12"/>
  <c r="D1001" i="12"/>
  <c r="I997" i="12" l="1"/>
  <c r="L997" i="12" s="1"/>
  <c r="F998" i="12"/>
  <c r="G998" i="12" s="1"/>
  <c r="H998" i="12" s="1"/>
  <c r="E999" i="12"/>
  <c r="C1003" i="12"/>
  <c r="D1002" i="12"/>
  <c r="I998" i="12" l="1"/>
  <c r="L998" i="12" s="1"/>
  <c r="F999" i="12"/>
  <c r="G999" i="12" s="1"/>
  <c r="H999" i="12" s="1"/>
  <c r="E1000" i="12"/>
  <c r="D1003" i="12"/>
  <c r="C1004" i="12"/>
  <c r="I999" i="12" l="1"/>
  <c r="L999" i="12" s="1"/>
  <c r="F1000" i="12"/>
  <c r="G1000" i="12" s="1"/>
  <c r="H1000" i="12" s="1"/>
  <c r="E1001" i="12"/>
  <c r="D1004" i="12"/>
  <c r="C1005" i="12"/>
  <c r="I1000" i="12" l="1"/>
  <c r="L1000" i="12" s="1"/>
  <c r="F1001" i="12"/>
  <c r="G1001" i="12" s="1"/>
  <c r="H1001" i="12" s="1"/>
  <c r="E1002" i="12"/>
  <c r="D1005" i="12"/>
  <c r="C1006" i="12"/>
  <c r="I1001" i="12" l="1"/>
  <c r="L1001" i="12" s="1"/>
  <c r="F1002" i="12"/>
  <c r="G1002" i="12" s="1"/>
  <c r="H1002" i="12" s="1"/>
  <c r="E1003" i="12"/>
  <c r="D1006" i="12"/>
  <c r="C1007" i="12"/>
  <c r="I1002" i="12" l="1"/>
  <c r="L1002" i="12" s="1"/>
  <c r="F1003" i="12"/>
  <c r="G1003" i="12" s="1"/>
  <c r="H1003" i="12" s="1"/>
  <c r="E1004" i="12"/>
  <c r="C1008" i="12"/>
  <c r="D1007" i="12"/>
  <c r="I1003" i="12" l="1"/>
  <c r="L1003" i="12" s="1"/>
  <c r="F1004" i="12"/>
  <c r="G1004" i="12" s="1"/>
  <c r="H1004" i="12" s="1"/>
  <c r="E1005" i="12"/>
  <c r="C1009" i="12"/>
  <c r="D1008" i="12"/>
  <c r="I1004" i="12" l="1"/>
  <c r="L1004" i="12" s="1"/>
  <c r="F1005" i="12"/>
  <c r="G1005" i="12" s="1"/>
  <c r="H1005" i="12" s="1"/>
  <c r="E1006" i="12"/>
  <c r="C1010" i="12"/>
  <c r="D1009" i="12"/>
  <c r="I1005" i="12" l="1"/>
  <c r="L1005" i="12" s="1"/>
  <c r="F1006" i="12"/>
  <c r="G1006" i="12" s="1"/>
  <c r="H1006" i="12" s="1"/>
  <c r="E1007" i="12"/>
  <c r="D1010" i="12"/>
  <c r="C1011" i="12"/>
  <c r="I1006" i="12" l="1"/>
  <c r="L1006" i="12" s="1"/>
  <c r="F1007" i="12"/>
  <c r="G1007" i="12" s="1"/>
  <c r="H1007" i="12" s="1"/>
  <c r="E1008" i="12"/>
  <c r="D1011" i="12"/>
  <c r="C1012" i="12"/>
  <c r="I1007" i="12" l="1"/>
  <c r="L1007" i="12" s="1"/>
  <c r="F1008" i="12"/>
  <c r="G1008" i="12" s="1"/>
  <c r="H1008" i="12" s="1"/>
  <c r="E1009" i="12"/>
  <c r="C1013" i="12"/>
  <c r="D1012" i="12"/>
  <c r="I1008" i="12" l="1"/>
  <c r="L1008" i="12" s="1"/>
  <c r="F1009" i="12"/>
  <c r="G1009" i="12" s="1"/>
  <c r="H1009" i="12" s="1"/>
  <c r="E1010" i="12"/>
  <c r="C1014" i="12"/>
  <c r="D1013" i="12"/>
  <c r="I1009" i="12" l="1"/>
  <c r="L1009" i="12" s="1"/>
  <c r="F1010" i="12"/>
  <c r="G1010" i="12" s="1"/>
  <c r="H1010" i="12" s="1"/>
  <c r="E1011" i="12"/>
  <c r="D1014" i="12"/>
  <c r="C1015" i="12"/>
  <c r="I1010" i="12" l="1"/>
  <c r="L1010" i="12" s="1"/>
  <c r="F1011" i="12"/>
  <c r="G1011" i="12" s="1"/>
  <c r="H1011" i="12" s="1"/>
  <c r="E1012" i="12"/>
  <c r="C1016" i="12"/>
  <c r="D1015" i="12"/>
  <c r="I1011" i="12" l="1"/>
  <c r="L1011" i="12" s="1"/>
  <c r="F1012" i="12"/>
  <c r="G1012" i="12" s="1"/>
  <c r="H1012" i="12" s="1"/>
  <c r="E1013" i="12"/>
  <c r="D1016" i="12"/>
  <c r="C1017" i="12"/>
  <c r="I1012" i="12" l="1"/>
  <c r="L1012" i="12" s="1"/>
  <c r="F1013" i="12"/>
  <c r="G1013" i="12" s="1"/>
  <c r="H1013" i="12" s="1"/>
  <c r="E1014" i="12"/>
  <c r="C1018" i="12"/>
  <c r="D1017" i="12"/>
  <c r="I1013" i="12" l="1"/>
  <c r="L1013" i="12" s="1"/>
  <c r="F1014" i="12"/>
  <c r="G1014" i="12" s="1"/>
  <c r="H1014" i="12" s="1"/>
  <c r="E1015" i="12"/>
  <c r="D1018" i="12"/>
  <c r="C1019" i="12"/>
  <c r="I1014" i="12" l="1"/>
  <c r="L1014" i="12" s="1"/>
  <c r="F1015" i="12"/>
  <c r="G1015" i="12" s="1"/>
  <c r="H1015" i="12" s="1"/>
  <c r="E1016" i="12"/>
  <c r="D1019" i="12"/>
  <c r="C1020" i="12"/>
  <c r="I1015" i="12" l="1"/>
  <c r="L1015" i="12" s="1"/>
  <c r="F1016" i="12"/>
  <c r="G1016" i="12" s="1"/>
  <c r="H1016" i="12" s="1"/>
  <c r="E1017" i="12"/>
  <c r="C1021" i="12"/>
  <c r="D1020" i="12"/>
  <c r="I1016" i="12" l="1"/>
  <c r="L1016" i="12" s="1"/>
  <c r="F1017" i="12"/>
  <c r="G1017" i="12" s="1"/>
  <c r="H1017" i="12" s="1"/>
  <c r="E1018" i="12"/>
  <c r="D1021" i="12"/>
  <c r="C1022" i="12"/>
  <c r="I1017" i="12" l="1"/>
  <c r="L1017" i="12" s="1"/>
  <c r="F1018" i="12"/>
  <c r="G1018" i="12" s="1"/>
  <c r="H1018" i="12" s="1"/>
  <c r="E1019" i="12"/>
  <c r="C1023" i="12"/>
  <c r="D1022" i="12"/>
  <c r="I1018" i="12" l="1"/>
  <c r="L1018" i="12" s="1"/>
  <c r="F1019" i="12"/>
  <c r="G1019" i="12" s="1"/>
  <c r="H1019" i="12" s="1"/>
  <c r="E1020" i="12"/>
  <c r="D1023" i="12"/>
  <c r="C1024" i="12"/>
  <c r="I1019" i="12" l="1"/>
  <c r="L1019" i="12" s="1"/>
  <c r="F1020" i="12"/>
  <c r="G1020" i="12" s="1"/>
  <c r="H1020" i="12" s="1"/>
  <c r="E1021" i="12"/>
  <c r="D1024" i="12"/>
  <c r="C1025" i="12"/>
  <c r="I1020" i="12" l="1"/>
  <c r="L1020" i="12" s="1"/>
  <c r="F1021" i="12"/>
  <c r="G1021" i="12" s="1"/>
  <c r="H1021" i="12" s="1"/>
  <c r="E1022" i="12"/>
  <c r="D1025" i="12"/>
  <c r="C1026" i="12"/>
  <c r="I1021" i="12" l="1"/>
  <c r="L1021" i="12" s="1"/>
  <c r="F1022" i="12"/>
  <c r="G1022" i="12" s="1"/>
  <c r="H1022" i="12" s="1"/>
  <c r="E1023" i="12"/>
  <c r="D1026" i="12"/>
  <c r="C1027" i="12"/>
  <c r="I1022" i="12" l="1"/>
  <c r="L1022" i="12" s="1"/>
  <c r="F1023" i="12"/>
  <c r="G1023" i="12" s="1"/>
  <c r="H1023" i="12" s="1"/>
  <c r="E1024" i="12"/>
  <c r="D1027" i="12"/>
  <c r="C1028" i="12"/>
  <c r="I1023" i="12" l="1"/>
  <c r="L1023" i="12" s="1"/>
  <c r="F1024" i="12"/>
  <c r="G1024" i="12" s="1"/>
  <c r="H1024" i="12" s="1"/>
  <c r="E1025" i="12"/>
  <c r="D1028" i="12"/>
  <c r="C1029" i="12"/>
  <c r="I1024" i="12" l="1"/>
  <c r="L1024" i="12" s="1"/>
  <c r="F1025" i="12"/>
  <c r="G1025" i="12" s="1"/>
  <c r="H1025" i="12" s="1"/>
  <c r="E1026" i="12"/>
  <c r="D1029" i="12"/>
  <c r="C1030" i="12"/>
  <c r="I1025" i="12" l="1"/>
  <c r="L1025" i="12" s="1"/>
  <c r="F1026" i="12"/>
  <c r="G1026" i="12" s="1"/>
  <c r="H1026" i="12" s="1"/>
  <c r="E1027" i="12"/>
  <c r="C1031" i="12"/>
  <c r="D1030" i="12"/>
  <c r="I1026" i="12" l="1"/>
  <c r="L1026" i="12" s="1"/>
  <c r="F1027" i="12"/>
  <c r="G1027" i="12" s="1"/>
  <c r="H1027" i="12" s="1"/>
  <c r="E1028" i="12"/>
  <c r="D1031" i="12"/>
  <c r="C1032" i="12"/>
  <c r="I1027" i="12" l="1"/>
  <c r="L1027" i="12" s="1"/>
  <c r="F1028" i="12"/>
  <c r="G1028" i="12" s="1"/>
  <c r="H1028" i="12" s="1"/>
  <c r="E1029" i="12"/>
  <c r="D1032" i="12"/>
  <c r="C1033" i="12"/>
  <c r="I1028" i="12" l="1"/>
  <c r="L1028" i="12" s="1"/>
  <c r="F1029" i="12"/>
  <c r="G1029" i="12" s="1"/>
  <c r="H1029" i="12" s="1"/>
  <c r="E1030" i="12"/>
  <c r="D1033" i="12"/>
  <c r="C1034" i="12"/>
  <c r="I1029" i="12" l="1"/>
  <c r="L1029" i="12" s="1"/>
  <c r="F1030" i="12"/>
  <c r="G1030" i="12" s="1"/>
  <c r="H1030" i="12" s="1"/>
  <c r="E1031" i="12"/>
  <c r="D1034" i="12"/>
  <c r="C1035" i="12"/>
  <c r="I1030" i="12" l="1"/>
  <c r="L1030" i="12" s="1"/>
  <c r="F1031" i="12"/>
  <c r="G1031" i="12" s="1"/>
  <c r="H1031" i="12" s="1"/>
  <c r="E1032" i="12"/>
  <c r="C1036" i="12"/>
  <c r="D1035" i="12"/>
  <c r="I1031" i="12" l="1"/>
  <c r="L1031" i="12" s="1"/>
  <c r="F1032" i="12"/>
  <c r="G1032" i="12" s="1"/>
  <c r="H1032" i="12" s="1"/>
  <c r="E1033" i="12"/>
  <c r="C1037" i="12"/>
  <c r="D1036" i="12"/>
  <c r="I1032" i="12" l="1"/>
  <c r="L1032" i="12" s="1"/>
  <c r="F1033" i="12"/>
  <c r="G1033" i="12" s="1"/>
  <c r="H1033" i="12" s="1"/>
  <c r="E1034" i="12"/>
  <c r="D1037" i="12"/>
  <c r="C1038" i="12"/>
  <c r="I1033" i="12" l="1"/>
  <c r="L1033" i="12" s="1"/>
  <c r="F1034" i="12"/>
  <c r="G1034" i="12" s="1"/>
  <c r="H1034" i="12" s="1"/>
  <c r="E1035" i="12"/>
  <c r="C1039" i="12"/>
  <c r="D1038" i="12"/>
  <c r="I1034" i="12" l="1"/>
  <c r="L1034" i="12" s="1"/>
  <c r="F1035" i="12"/>
  <c r="G1035" i="12" s="1"/>
  <c r="H1035" i="12" s="1"/>
  <c r="E1036" i="12"/>
  <c r="D1039" i="12"/>
  <c r="C1040" i="12"/>
  <c r="I1035" i="12" l="1"/>
  <c r="L1035" i="12" s="1"/>
  <c r="F1036" i="12"/>
  <c r="G1036" i="12" s="1"/>
  <c r="H1036" i="12" s="1"/>
  <c r="E1037" i="12"/>
  <c r="D1040" i="12"/>
  <c r="C1041" i="12"/>
  <c r="I1036" i="12" l="1"/>
  <c r="L1036" i="12" s="1"/>
  <c r="F1037" i="12"/>
  <c r="G1037" i="12" s="1"/>
  <c r="H1037" i="12" s="1"/>
  <c r="E1038" i="12"/>
  <c r="C1042" i="12"/>
  <c r="D1041" i="12"/>
  <c r="I1037" i="12" l="1"/>
  <c r="L1037" i="12" s="1"/>
  <c r="F1038" i="12"/>
  <c r="G1038" i="12" s="1"/>
  <c r="H1038" i="12" s="1"/>
  <c r="E1039" i="12"/>
  <c r="D1042" i="12"/>
  <c r="C1043" i="12"/>
  <c r="I1038" i="12" l="1"/>
  <c r="L1038" i="12" s="1"/>
  <c r="F1039" i="12"/>
  <c r="G1039" i="12" s="1"/>
  <c r="H1039" i="12" s="1"/>
  <c r="E1040" i="12"/>
  <c r="C1044" i="12"/>
  <c r="D1043" i="12"/>
  <c r="I1039" i="12" l="1"/>
  <c r="L1039" i="12" s="1"/>
  <c r="F1040" i="12"/>
  <c r="G1040" i="12" s="1"/>
  <c r="H1040" i="12" s="1"/>
  <c r="E1041" i="12"/>
  <c r="C1045" i="12"/>
  <c r="D1044" i="12"/>
  <c r="I1040" i="12" l="1"/>
  <c r="L1040" i="12" s="1"/>
  <c r="F1041" i="12"/>
  <c r="G1041" i="12" s="1"/>
  <c r="H1041" i="12" s="1"/>
  <c r="E1042" i="12"/>
  <c r="D1045" i="12"/>
  <c r="C1046" i="12"/>
  <c r="I1041" i="12" l="1"/>
  <c r="L1041" i="12" s="1"/>
  <c r="F1042" i="12"/>
  <c r="G1042" i="12" s="1"/>
  <c r="H1042" i="12" s="1"/>
  <c r="E1043" i="12"/>
  <c r="D1046" i="12"/>
  <c r="C1047" i="12"/>
  <c r="I1042" i="12" l="1"/>
  <c r="L1042" i="12" s="1"/>
  <c r="F1043" i="12"/>
  <c r="G1043" i="12" s="1"/>
  <c r="H1043" i="12" s="1"/>
  <c r="E1044" i="12"/>
  <c r="C1048" i="12"/>
  <c r="D1047" i="12"/>
  <c r="I1043" i="12" l="1"/>
  <c r="L1043" i="12" s="1"/>
  <c r="F1044" i="12"/>
  <c r="G1044" i="12" s="1"/>
  <c r="H1044" i="12" s="1"/>
  <c r="E1045" i="12"/>
  <c r="D1048" i="12"/>
  <c r="C1049" i="12"/>
  <c r="I1044" i="12" l="1"/>
  <c r="L1044" i="12" s="1"/>
  <c r="F1045" i="12"/>
  <c r="G1045" i="12" s="1"/>
  <c r="H1045" i="12" s="1"/>
  <c r="E1046" i="12"/>
  <c r="C1050" i="12"/>
  <c r="D1049" i="12"/>
  <c r="I1045" i="12" l="1"/>
  <c r="L1045" i="12" s="1"/>
  <c r="F1046" i="12"/>
  <c r="G1046" i="12" s="1"/>
  <c r="H1046" i="12" s="1"/>
  <c r="E1047" i="12"/>
  <c r="C1051" i="12"/>
  <c r="D1050" i="12"/>
  <c r="I1046" i="12" l="1"/>
  <c r="L1046" i="12" s="1"/>
  <c r="F1047" i="12"/>
  <c r="G1047" i="12" s="1"/>
  <c r="H1047" i="12" s="1"/>
  <c r="E1048" i="12"/>
  <c r="C1052" i="12"/>
  <c r="D1051" i="12"/>
  <c r="I1047" i="12" l="1"/>
  <c r="L1047" i="12" s="1"/>
  <c r="F1048" i="12"/>
  <c r="G1048" i="12" s="1"/>
  <c r="H1048" i="12" s="1"/>
  <c r="E1049" i="12"/>
  <c r="C1053" i="12"/>
  <c r="D1052" i="12"/>
  <c r="I1048" i="12" l="1"/>
  <c r="L1048" i="12" s="1"/>
  <c r="F1049" i="12"/>
  <c r="G1049" i="12" s="1"/>
  <c r="H1049" i="12" s="1"/>
  <c r="E1050" i="12"/>
  <c r="C1054" i="12"/>
  <c r="D1053" i="12"/>
  <c r="I1049" i="12" l="1"/>
  <c r="L1049" i="12" s="1"/>
  <c r="F1050" i="12"/>
  <c r="G1050" i="12" s="1"/>
  <c r="H1050" i="12" s="1"/>
  <c r="E1051" i="12"/>
  <c r="C1055" i="12"/>
  <c r="D1054" i="12"/>
  <c r="I1050" i="12" l="1"/>
  <c r="L1050" i="12" s="1"/>
  <c r="F1051" i="12"/>
  <c r="G1051" i="12" s="1"/>
  <c r="H1051" i="12" s="1"/>
  <c r="E1052" i="12"/>
  <c r="D1055" i="12"/>
  <c r="C1056" i="12"/>
  <c r="I1051" i="12" l="1"/>
  <c r="L1051" i="12" s="1"/>
  <c r="F1052" i="12"/>
  <c r="G1052" i="12" s="1"/>
  <c r="H1052" i="12" s="1"/>
  <c r="E1053" i="12"/>
  <c r="D1056" i="12"/>
  <c r="C1057" i="12"/>
  <c r="I1052" i="12" l="1"/>
  <c r="L1052" i="12" s="1"/>
  <c r="F1053" i="12"/>
  <c r="G1053" i="12" s="1"/>
  <c r="H1053" i="12" s="1"/>
  <c r="E1054" i="12"/>
  <c r="C1058" i="12"/>
  <c r="D1057" i="12"/>
  <c r="I1053" i="12" l="1"/>
  <c r="L1053" i="12" s="1"/>
  <c r="F1054" i="12"/>
  <c r="G1054" i="12" s="1"/>
  <c r="H1054" i="12" s="1"/>
  <c r="E1055" i="12"/>
  <c r="C1059" i="12"/>
  <c r="D1058" i="12"/>
  <c r="I1054" i="12" l="1"/>
  <c r="L1054" i="12" s="1"/>
  <c r="F1055" i="12"/>
  <c r="G1055" i="12" s="1"/>
  <c r="H1055" i="12" s="1"/>
  <c r="E1056" i="12"/>
  <c r="D1059" i="12"/>
  <c r="C1060" i="12"/>
  <c r="I1055" i="12" l="1"/>
  <c r="L1055" i="12" s="1"/>
  <c r="F1056" i="12"/>
  <c r="G1056" i="12" s="1"/>
  <c r="H1056" i="12" s="1"/>
  <c r="E1057" i="12"/>
  <c r="C1061" i="12"/>
  <c r="D1060" i="12"/>
  <c r="I1056" i="12" l="1"/>
  <c r="L1056" i="12" s="1"/>
  <c r="F1057" i="12"/>
  <c r="G1057" i="12" s="1"/>
  <c r="H1057" i="12" s="1"/>
  <c r="E1058" i="12"/>
  <c r="D1061" i="12"/>
  <c r="C1062" i="12"/>
  <c r="I1057" i="12" l="1"/>
  <c r="L1057" i="12" s="1"/>
  <c r="F1058" i="12"/>
  <c r="G1058" i="12" s="1"/>
  <c r="H1058" i="12" s="1"/>
  <c r="E1059" i="12"/>
  <c r="C1063" i="12"/>
  <c r="D1062" i="12"/>
  <c r="I1058" i="12" l="1"/>
  <c r="L1058" i="12" s="1"/>
  <c r="F1059" i="12"/>
  <c r="G1059" i="12" s="1"/>
  <c r="H1059" i="12" s="1"/>
  <c r="E1060" i="12"/>
  <c r="D1063" i="12"/>
  <c r="C1064" i="12"/>
  <c r="I1059" i="12" l="1"/>
  <c r="L1059" i="12" s="1"/>
  <c r="F1060" i="12"/>
  <c r="G1060" i="12" s="1"/>
  <c r="H1060" i="12" s="1"/>
  <c r="E1061" i="12"/>
  <c r="D1064" i="12"/>
  <c r="C1065" i="12"/>
  <c r="I1060" i="12" l="1"/>
  <c r="L1060" i="12" s="1"/>
  <c r="F1061" i="12"/>
  <c r="G1061" i="12" s="1"/>
  <c r="H1061" i="12" s="1"/>
  <c r="E1062" i="12"/>
  <c r="D1065" i="12"/>
  <c r="C1066" i="12"/>
  <c r="I1061" i="12" l="1"/>
  <c r="L1061" i="12" s="1"/>
  <c r="F1062" i="12"/>
  <c r="G1062" i="12" s="1"/>
  <c r="H1062" i="12" s="1"/>
  <c r="E1063" i="12"/>
  <c r="D1066" i="12"/>
  <c r="C1067" i="12"/>
  <c r="I1062" i="12" l="1"/>
  <c r="L1062" i="12" s="1"/>
  <c r="F1063" i="12"/>
  <c r="G1063" i="12" s="1"/>
  <c r="H1063" i="12" s="1"/>
  <c r="E1064" i="12"/>
  <c r="C1068" i="12"/>
  <c r="D1067" i="12"/>
  <c r="I1063" i="12" l="1"/>
  <c r="L1063" i="12" s="1"/>
  <c r="F1064" i="12"/>
  <c r="G1064" i="12" s="1"/>
  <c r="H1064" i="12" s="1"/>
  <c r="E1065" i="12"/>
  <c r="C1069" i="12"/>
  <c r="D1068" i="12"/>
  <c r="I1064" i="12" l="1"/>
  <c r="L1064" i="12" s="1"/>
  <c r="F1065" i="12"/>
  <c r="G1065" i="12" s="1"/>
  <c r="H1065" i="12" s="1"/>
  <c r="E1066" i="12"/>
  <c r="D1069" i="12"/>
  <c r="C1070" i="12"/>
  <c r="I1065" i="12" l="1"/>
  <c r="L1065" i="12" s="1"/>
  <c r="F1066" i="12"/>
  <c r="G1066" i="12" s="1"/>
  <c r="H1066" i="12" s="1"/>
  <c r="E1067" i="12"/>
  <c r="C1071" i="12"/>
  <c r="D1070" i="12"/>
  <c r="I1066" i="12" l="1"/>
  <c r="L1066" i="12" s="1"/>
  <c r="F1067" i="12"/>
  <c r="G1067" i="12" s="1"/>
  <c r="H1067" i="12" s="1"/>
  <c r="E1068" i="12"/>
  <c r="C1072" i="12"/>
  <c r="D1071" i="12"/>
  <c r="I1067" i="12" l="1"/>
  <c r="L1067" i="12" s="1"/>
  <c r="F1068" i="12"/>
  <c r="G1068" i="12" s="1"/>
  <c r="H1068" i="12" s="1"/>
  <c r="E1069" i="12"/>
  <c r="D1072" i="12"/>
  <c r="C1073" i="12"/>
  <c r="I1068" i="12" l="1"/>
  <c r="L1068" i="12" s="1"/>
  <c r="F1069" i="12"/>
  <c r="G1069" i="12" s="1"/>
  <c r="H1069" i="12" s="1"/>
  <c r="E1070" i="12"/>
  <c r="C1074" i="12"/>
  <c r="D1073" i="12"/>
  <c r="I1069" i="12" l="1"/>
  <c r="L1069" i="12" s="1"/>
  <c r="F1070" i="12"/>
  <c r="G1070" i="12" s="1"/>
  <c r="H1070" i="12" s="1"/>
  <c r="E1071" i="12"/>
  <c r="C1075" i="12"/>
  <c r="D1074" i="12"/>
  <c r="I1070" i="12" l="1"/>
  <c r="L1070" i="12" s="1"/>
  <c r="F1071" i="12"/>
  <c r="G1071" i="12" s="1"/>
  <c r="H1071" i="12" s="1"/>
  <c r="E1072" i="12"/>
  <c r="D1075" i="12"/>
  <c r="C1076" i="12"/>
  <c r="I1071" i="12" l="1"/>
  <c r="L1071" i="12" s="1"/>
  <c r="F1072" i="12"/>
  <c r="G1072" i="12" s="1"/>
  <c r="H1072" i="12" s="1"/>
  <c r="E1073" i="12"/>
  <c r="C1077" i="12"/>
  <c r="D1076" i="12"/>
  <c r="I1072" i="12" l="1"/>
  <c r="L1072" i="12" s="1"/>
  <c r="F1073" i="12"/>
  <c r="G1073" i="12" s="1"/>
  <c r="H1073" i="12" s="1"/>
  <c r="E1074" i="12"/>
  <c r="C1078" i="12"/>
  <c r="D1077" i="12"/>
  <c r="I1073" i="12" l="1"/>
  <c r="L1073" i="12" s="1"/>
  <c r="F1074" i="12"/>
  <c r="G1074" i="12" s="1"/>
  <c r="H1074" i="12" s="1"/>
  <c r="E1075" i="12"/>
  <c r="C1079" i="12"/>
  <c r="D1078" i="12"/>
  <c r="I1074" i="12" l="1"/>
  <c r="L1074" i="12" s="1"/>
  <c r="F1075" i="12"/>
  <c r="G1075" i="12" s="1"/>
  <c r="H1075" i="12" s="1"/>
  <c r="E1076" i="12"/>
  <c r="D1079" i="12"/>
  <c r="C1080" i="12"/>
  <c r="I1075" i="12" l="1"/>
  <c r="L1075" i="12" s="1"/>
  <c r="F1076" i="12"/>
  <c r="G1076" i="12" s="1"/>
  <c r="H1076" i="12" s="1"/>
  <c r="E1077" i="12"/>
  <c r="D1080" i="12"/>
  <c r="C1081" i="12"/>
  <c r="I1076" i="12" l="1"/>
  <c r="L1076" i="12" s="1"/>
  <c r="F1077" i="12"/>
  <c r="G1077" i="12" s="1"/>
  <c r="H1077" i="12" s="1"/>
  <c r="E1078" i="12"/>
  <c r="C1082" i="12"/>
  <c r="D1081" i="12"/>
  <c r="I1077" i="12" l="1"/>
  <c r="L1077" i="12" s="1"/>
  <c r="F1078" i="12"/>
  <c r="G1078" i="12" s="1"/>
  <c r="H1078" i="12" s="1"/>
  <c r="E1079" i="12"/>
  <c r="D1082" i="12"/>
  <c r="C1083" i="12"/>
  <c r="I1078" i="12" l="1"/>
  <c r="L1078" i="12" s="1"/>
  <c r="F1079" i="12"/>
  <c r="G1079" i="12" s="1"/>
  <c r="H1079" i="12" s="1"/>
  <c r="E1080" i="12"/>
  <c r="D1083" i="12"/>
  <c r="C1084" i="12"/>
  <c r="I1079" i="12" l="1"/>
  <c r="L1079" i="12" s="1"/>
  <c r="F1080" i="12"/>
  <c r="G1080" i="12" s="1"/>
  <c r="H1080" i="12" s="1"/>
  <c r="E1081" i="12"/>
  <c r="C1085" i="12"/>
  <c r="D1084" i="12"/>
  <c r="I1080" i="12" l="1"/>
  <c r="L1080" i="12" s="1"/>
  <c r="F1081" i="12"/>
  <c r="G1081" i="12" s="1"/>
  <c r="H1081" i="12" s="1"/>
  <c r="E1082" i="12"/>
  <c r="C1086" i="12"/>
  <c r="D1085" i="12"/>
  <c r="I1081" i="12" l="1"/>
  <c r="L1081" i="12" s="1"/>
  <c r="F1082" i="12"/>
  <c r="G1082" i="12" s="1"/>
  <c r="H1082" i="12" s="1"/>
  <c r="E1083" i="12"/>
  <c r="C1087" i="12"/>
  <c r="D1086" i="12"/>
  <c r="I1082" i="12" l="1"/>
  <c r="L1082" i="12" s="1"/>
  <c r="F1083" i="12"/>
  <c r="G1083" i="12" s="1"/>
  <c r="H1083" i="12" s="1"/>
  <c r="E1084" i="12"/>
  <c r="D1087" i="12"/>
  <c r="C1088" i="12"/>
  <c r="I1083" i="12" l="1"/>
  <c r="L1083" i="12" s="1"/>
  <c r="F1084" i="12"/>
  <c r="G1084" i="12" s="1"/>
  <c r="H1084" i="12" s="1"/>
  <c r="E1085" i="12"/>
  <c r="D1088" i="12"/>
  <c r="C1089" i="12"/>
  <c r="I1084" i="12" l="1"/>
  <c r="L1084" i="12" s="1"/>
  <c r="F1085" i="12"/>
  <c r="G1085" i="12" s="1"/>
  <c r="H1085" i="12" s="1"/>
  <c r="E1086" i="12"/>
  <c r="C1090" i="12"/>
  <c r="D1089" i="12"/>
  <c r="I1085" i="12" l="1"/>
  <c r="L1085" i="12" s="1"/>
  <c r="F1086" i="12"/>
  <c r="G1086" i="12" s="1"/>
  <c r="H1086" i="12" s="1"/>
  <c r="E1087" i="12"/>
  <c r="C1091" i="12"/>
  <c r="D1090" i="12"/>
  <c r="I1086" i="12" l="1"/>
  <c r="L1086" i="12" s="1"/>
  <c r="F1087" i="12"/>
  <c r="G1087" i="12" s="1"/>
  <c r="H1087" i="12" s="1"/>
  <c r="E1088" i="12"/>
  <c r="D1091" i="12"/>
  <c r="C1092" i="12"/>
  <c r="I1087" i="12" l="1"/>
  <c r="L1087" i="12" s="1"/>
  <c r="F1088" i="12"/>
  <c r="G1088" i="12" s="1"/>
  <c r="H1088" i="12" s="1"/>
  <c r="E1089" i="12"/>
  <c r="D1092" i="12"/>
  <c r="C1093" i="12"/>
  <c r="I1088" i="12" l="1"/>
  <c r="L1088" i="12" s="1"/>
  <c r="F1089" i="12"/>
  <c r="G1089" i="12" s="1"/>
  <c r="H1089" i="12" s="1"/>
  <c r="E1090" i="12"/>
  <c r="C1094" i="12"/>
  <c r="D1093" i="12"/>
  <c r="I1089" i="12" l="1"/>
  <c r="L1089" i="12" s="1"/>
  <c r="F1090" i="12"/>
  <c r="G1090" i="12" s="1"/>
  <c r="H1090" i="12" s="1"/>
  <c r="E1091" i="12"/>
  <c r="C1095" i="12"/>
  <c r="D1094" i="12"/>
  <c r="I1090" i="12" l="1"/>
  <c r="L1090" i="12" s="1"/>
  <c r="F1091" i="12"/>
  <c r="G1091" i="12" s="1"/>
  <c r="H1091" i="12" s="1"/>
  <c r="E1092" i="12"/>
  <c r="D1095" i="12"/>
  <c r="C1096" i="12"/>
  <c r="I1091" i="12" l="1"/>
  <c r="L1091" i="12" s="1"/>
  <c r="F1092" i="12"/>
  <c r="G1092" i="12" s="1"/>
  <c r="H1092" i="12" s="1"/>
  <c r="E1093" i="12"/>
  <c r="D1096" i="12"/>
  <c r="C1097" i="12"/>
  <c r="I1092" i="12" l="1"/>
  <c r="L1092" i="12" s="1"/>
  <c r="F1093" i="12"/>
  <c r="G1093" i="12" s="1"/>
  <c r="H1093" i="12" s="1"/>
  <c r="E1094" i="12"/>
  <c r="D1097" i="12"/>
  <c r="C1098" i="12"/>
  <c r="I1093" i="12" l="1"/>
  <c r="L1093" i="12" s="1"/>
  <c r="F1094" i="12"/>
  <c r="G1094" i="12" s="1"/>
  <c r="H1094" i="12" s="1"/>
  <c r="E1095" i="12"/>
  <c r="D1098" i="12"/>
  <c r="C1099" i="12"/>
  <c r="I1094" i="12" l="1"/>
  <c r="L1094" i="12" s="1"/>
  <c r="F1095" i="12"/>
  <c r="G1095" i="12" s="1"/>
  <c r="H1095" i="12" s="1"/>
  <c r="E1096" i="12"/>
  <c r="C1100" i="12"/>
  <c r="D1099" i="12"/>
  <c r="I1095" i="12" l="1"/>
  <c r="L1095" i="12" s="1"/>
  <c r="F1096" i="12"/>
  <c r="G1096" i="12" s="1"/>
  <c r="H1096" i="12" s="1"/>
  <c r="E1097" i="12"/>
  <c r="C1101" i="12"/>
  <c r="D1100" i="12"/>
  <c r="I1096" i="12" l="1"/>
  <c r="L1096" i="12" s="1"/>
  <c r="F1097" i="12"/>
  <c r="G1097" i="12" s="1"/>
  <c r="H1097" i="12" s="1"/>
  <c r="E1098" i="12"/>
  <c r="C1102" i="12"/>
  <c r="D1101" i="12"/>
  <c r="I1097" i="12" l="1"/>
  <c r="L1097" i="12" s="1"/>
  <c r="F1098" i="12"/>
  <c r="G1098" i="12" s="1"/>
  <c r="H1098" i="12" s="1"/>
  <c r="E1099" i="12"/>
  <c r="C1103" i="12"/>
  <c r="D1102" i="12"/>
  <c r="I1098" i="12" l="1"/>
  <c r="L1098" i="12" s="1"/>
  <c r="F1099" i="12"/>
  <c r="G1099" i="12" s="1"/>
  <c r="H1099" i="12" s="1"/>
  <c r="E1100" i="12"/>
  <c r="D1103" i="12"/>
  <c r="C1104" i="12"/>
  <c r="I1099" i="12" l="1"/>
  <c r="L1099" i="12" s="1"/>
  <c r="F1100" i="12"/>
  <c r="G1100" i="12" s="1"/>
  <c r="H1100" i="12" s="1"/>
  <c r="E1101" i="12"/>
  <c r="D1104" i="12"/>
  <c r="C1105" i="12"/>
  <c r="I1100" i="12" l="1"/>
  <c r="L1100" i="12" s="1"/>
  <c r="F1101" i="12"/>
  <c r="G1101" i="12" s="1"/>
  <c r="H1101" i="12" s="1"/>
  <c r="E1102" i="12"/>
  <c r="D1105" i="12"/>
  <c r="C1106" i="12"/>
  <c r="I1101" i="12" l="1"/>
  <c r="L1101" i="12" s="1"/>
  <c r="F1102" i="12"/>
  <c r="G1102" i="12" s="1"/>
  <c r="H1102" i="12" s="1"/>
  <c r="E1103" i="12"/>
  <c r="D1106" i="12"/>
  <c r="C1107" i="12"/>
  <c r="I1102" i="12" l="1"/>
  <c r="L1102" i="12" s="1"/>
  <c r="F1103" i="12"/>
  <c r="G1103" i="12" s="1"/>
  <c r="H1103" i="12" s="1"/>
  <c r="E1104" i="12"/>
  <c r="C1108" i="12"/>
  <c r="D1107" i="12"/>
  <c r="I1103" i="12" l="1"/>
  <c r="L1103" i="12" s="1"/>
  <c r="F1104" i="12"/>
  <c r="G1104" i="12" s="1"/>
  <c r="H1104" i="12" s="1"/>
  <c r="E1105" i="12"/>
  <c r="C1109" i="12"/>
  <c r="D1108" i="12"/>
  <c r="I1104" i="12" l="1"/>
  <c r="L1104" i="12" s="1"/>
  <c r="F1105" i="12"/>
  <c r="G1105" i="12" s="1"/>
  <c r="H1105" i="12" s="1"/>
  <c r="E1106" i="12"/>
  <c r="C1110" i="12"/>
  <c r="D1109" i="12"/>
  <c r="I1105" i="12" l="1"/>
  <c r="L1105" i="12" s="1"/>
  <c r="F1106" i="12"/>
  <c r="G1106" i="12" s="1"/>
  <c r="H1106" i="12" s="1"/>
  <c r="E1107" i="12"/>
  <c r="C1111" i="12"/>
  <c r="D1110" i="12"/>
  <c r="I1106" i="12" l="1"/>
  <c r="L1106" i="12" s="1"/>
  <c r="F1107" i="12"/>
  <c r="G1107" i="12" s="1"/>
  <c r="H1107" i="12" s="1"/>
  <c r="E1108" i="12"/>
  <c r="C1112" i="12"/>
  <c r="D1111" i="12"/>
  <c r="I1107" i="12" l="1"/>
  <c r="L1107" i="12" s="1"/>
  <c r="F1108" i="12"/>
  <c r="G1108" i="12" s="1"/>
  <c r="H1108" i="12" s="1"/>
  <c r="E1109" i="12"/>
  <c r="D1112" i="12"/>
  <c r="C1113" i="12"/>
  <c r="I1108" i="12" l="1"/>
  <c r="L1108" i="12" s="1"/>
  <c r="F1109" i="12"/>
  <c r="G1109" i="12" s="1"/>
  <c r="H1109" i="12" s="1"/>
  <c r="E1110" i="12"/>
  <c r="C1114" i="12"/>
  <c r="D1113" i="12"/>
  <c r="I1109" i="12" l="1"/>
  <c r="L1109" i="12" s="1"/>
  <c r="F1110" i="12"/>
  <c r="G1110" i="12" s="1"/>
  <c r="H1110" i="12" s="1"/>
  <c r="E1111" i="12"/>
  <c r="C1115" i="12"/>
  <c r="D1114" i="12"/>
  <c r="I1110" i="12" l="1"/>
  <c r="L1110" i="12" s="1"/>
  <c r="F1111" i="12"/>
  <c r="G1111" i="12" s="1"/>
  <c r="H1111" i="12" s="1"/>
  <c r="E1112" i="12"/>
  <c r="D1115" i="12"/>
  <c r="C1116" i="12"/>
  <c r="I1111" i="12" l="1"/>
  <c r="L1111" i="12" s="1"/>
  <c r="F1112" i="12"/>
  <c r="G1112" i="12" s="1"/>
  <c r="H1112" i="12" s="1"/>
  <c r="E1113" i="12"/>
  <c r="C1117" i="12"/>
  <c r="D1116" i="12"/>
  <c r="I1112" i="12" l="1"/>
  <c r="L1112" i="12" s="1"/>
  <c r="F1113" i="12"/>
  <c r="G1113" i="12" s="1"/>
  <c r="H1113" i="12" s="1"/>
  <c r="E1114" i="12"/>
  <c r="C1118" i="12"/>
  <c r="D1117" i="12"/>
  <c r="I1113" i="12" l="1"/>
  <c r="L1113" i="12" s="1"/>
  <c r="F1114" i="12"/>
  <c r="G1114" i="12" s="1"/>
  <c r="H1114" i="12" s="1"/>
  <c r="E1115" i="12"/>
  <c r="C1119" i="12"/>
  <c r="D1118" i="12"/>
  <c r="I1114" i="12" l="1"/>
  <c r="L1114" i="12" s="1"/>
  <c r="F1115" i="12"/>
  <c r="G1115" i="12" s="1"/>
  <c r="H1115" i="12" s="1"/>
  <c r="E1116" i="12"/>
  <c r="C1120" i="12"/>
  <c r="D1119" i="12"/>
  <c r="I1115" i="12" l="1"/>
  <c r="L1115" i="12" s="1"/>
  <c r="F1116" i="12"/>
  <c r="G1116" i="12" s="1"/>
  <c r="H1116" i="12" s="1"/>
  <c r="E1117" i="12"/>
  <c r="D1120" i="12"/>
  <c r="C1121" i="12"/>
  <c r="I1116" i="12" l="1"/>
  <c r="L1116" i="12" s="1"/>
  <c r="F1117" i="12"/>
  <c r="G1117" i="12" s="1"/>
  <c r="H1117" i="12" s="1"/>
  <c r="E1118" i="12"/>
  <c r="D1121" i="12"/>
  <c r="C1122" i="12"/>
  <c r="I1117" i="12" l="1"/>
  <c r="L1117" i="12" s="1"/>
  <c r="F1118" i="12"/>
  <c r="G1118" i="12" s="1"/>
  <c r="H1118" i="12" s="1"/>
  <c r="E1119" i="12"/>
  <c r="D1122" i="12"/>
  <c r="C1123" i="12"/>
  <c r="I1118" i="12" l="1"/>
  <c r="L1118" i="12" s="1"/>
  <c r="F1119" i="12"/>
  <c r="G1119" i="12" s="1"/>
  <c r="H1119" i="12" s="1"/>
  <c r="E1120" i="12"/>
  <c r="C1124" i="12"/>
  <c r="D1123" i="12"/>
  <c r="I1119" i="12" l="1"/>
  <c r="L1119" i="12" s="1"/>
  <c r="F1120" i="12"/>
  <c r="G1120" i="12" s="1"/>
  <c r="H1120" i="12" s="1"/>
  <c r="E1121" i="12"/>
  <c r="C1125" i="12"/>
  <c r="D1124" i="12"/>
  <c r="I1120" i="12" l="1"/>
  <c r="L1120" i="12" s="1"/>
  <c r="F1121" i="12"/>
  <c r="G1121" i="12" s="1"/>
  <c r="H1121" i="12" s="1"/>
  <c r="E1122" i="12"/>
  <c r="C1126" i="12"/>
  <c r="D1125" i="12"/>
  <c r="I1121" i="12" l="1"/>
  <c r="L1121" i="12" s="1"/>
  <c r="F1122" i="12"/>
  <c r="G1122" i="12" s="1"/>
  <c r="H1122" i="12" s="1"/>
  <c r="E1123" i="12"/>
  <c r="C1127" i="12"/>
  <c r="D1126" i="12"/>
  <c r="I1122" i="12" l="1"/>
  <c r="L1122" i="12" s="1"/>
  <c r="F1123" i="12"/>
  <c r="G1123" i="12" s="1"/>
  <c r="H1123" i="12" s="1"/>
  <c r="E1124" i="12"/>
  <c r="D1127" i="12"/>
  <c r="C1128" i="12"/>
  <c r="I1123" i="12" l="1"/>
  <c r="L1123" i="12" s="1"/>
  <c r="F1124" i="12"/>
  <c r="G1124" i="12" s="1"/>
  <c r="H1124" i="12" s="1"/>
  <c r="E1125" i="12"/>
  <c r="D1128" i="12"/>
  <c r="C1129" i="12"/>
  <c r="I1124" i="12" l="1"/>
  <c r="L1124" i="12" s="1"/>
  <c r="F1125" i="12"/>
  <c r="G1125" i="12" s="1"/>
  <c r="H1125" i="12" s="1"/>
  <c r="E1126" i="12"/>
  <c r="C1130" i="12"/>
  <c r="D1129" i="12"/>
  <c r="I1125" i="12" l="1"/>
  <c r="L1125" i="12" s="1"/>
  <c r="F1126" i="12"/>
  <c r="G1126" i="12" s="1"/>
  <c r="H1126" i="12" s="1"/>
  <c r="E1127" i="12"/>
  <c r="D1130" i="12"/>
  <c r="C1131" i="12"/>
  <c r="I1126" i="12" l="1"/>
  <c r="L1126" i="12" s="1"/>
  <c r="F1127" i="12"/>
  <c r="G1127" i="12" s="1"/>
  <c r="H1127" i="12" s="1"/>
  <c r="E1128" i="12"/>
  <c r="C1132" i="12"/>
  <c r="D1131" i="12"/>
  <c r="I1127" i="12" l="1"/>
  <c r="L1127" i="12" s="1"/>
  <c r="F1128" i="12"/>
  <c r="G1128" i="12" s="1"/>
  <c r="H1128" i="12" s="1"/>
  <c r="E1129" i="12"/>
  <c r="C1133" i="12"/>
  <c r="D1132" i="12"/>
  <c r="I1128" i="12" l="1"/>
  <c r="L1128" i="12" s="1"/>
  <c r="F1129" i="12"/>
  <c r="G1129" i="12" s="1"/>
  <c r="H1129" i="12" s="1"/>
  <c r="E1130" i="12"/>
  <c r="D1133" i="12"/>
  <c r="C1134" i="12"/>
  <c r="I1129" i="12" l="1"/>
  <c r="L1129" i="12" s="1"/>
  <c r="F1130" i="12"/>
  <c r="G1130" i="12" s="1"/>
  <c r="H1130" i="12" s="1"/>
  <c r="E1131" i="12"/>
  <c r="C1135" i="12"/>
  <c r="D1134" i="12"/>
  <c r="I1130" i="12" l="1"/>
  <c r="L1130" i="12" s="1"/>
  <c r="F1131" i="12"/>
  <c r="G1131" i="12" s="1"/>
  <c r="H1131" i="12" s="1"/>
  <c r="E1132" i="12"/>
  <c r="C1136" i="12"/>
  <c r="D1135" i="12"/>
  <c r="I1131" i="12" l="1"/>
  <c r="L1131" i="12" s="1"/>
  <c r="F1132" i="12"/>
  <c r="G1132" i="12" s="1"/>
  <c r="H1132" i="12" s="1"/>
  <c r="E1133" i="12"/>
  <c r="C1137" i="12"/>
  <c r="D1136" i="12"/>
  <c r="I1132" i="12" l="1"/>
  <c r="L1132" i="12" s="1"/>
  <c r="F1133" i="12"/>
  <c r="G1133" i="12" s="1"/>
  <c r="H1133" i="12" s="1"/>
  <c r="E1134" i="12"/>
  <c r="D1137" i="12"/>
  <c r="C1138" i="12"/>
  <c r="I1133" i="12" l="1"/>
  <c r="L1133" i="12" s="1"/>
  <c r="F1134" i="12"/>
  <c r="G1134" i="12" s="1"/>
  <c r="H1134" i="12" s="1"/>
  <c r="E1135" i="12"/>
  <c r="D1138" i="12"/>
  <c r="C1139" i="12"/>
  <c r="I1134" i="12" l="1"/>
  <c r="L1134" i="12" s="1"/>
  <c r="F1135" i="12"/>
  <c r="G1135" i="12" s="1"/>
  <c r="H1135" i="12" s="1"/>
  <c r="E1136" i="12"/>
  <c r="D1139" i="12"/>
  <c r="C1140" i="12"/>
  <c r="I1135" i="12" l="1"/>
  <c r="L1135" i="12" s="1"/>
  <c r="F1136" i="12"/>
  <c r="G1136" i="12" s="1"/>
  <c r="H1136" i="12" s="1"/>
  <c r="E1137" i="12"/>
  <c r="D1140" i="12"/>
  <c r="C1141" i="12"/>
  <c r="I1136" i="12" l="1"/>
  <c r="L1136" i="12" s="1"/>
  <c r="F1137" i="12"/>
  <c r="G1137" i="12" s="1"/>
  <c r="H1137" i="12" s="1"/>
  <c r="E1138" i="12"/>
  <c r="C1142" i="12"/>
  <c r="D1141" i="12"/>
  <c r="I1137" i="12" l="1"/>
  <c r="L1137" i="12" s="1"/>
  <c r="F1138" i="12"/>
  <c r="G1138" i="12" s="1"/>
  <c r="H1138" i="12" s="1"/>
  <c r="E1139" i="12"/>
  <c r="C1143" i="12"/>
  <c r="D1142" i="12"/>
  <c r="I1138" i="12" l="1"/>
  <c r="L1138" i="12" s="1"/>
  <c r="F1139" i="12"/>
  <c r="G1139" i="12" s="1"/>
  <c r="H1139" i="12" s="1"/>
  <c r="E1140" i="12"/>
  <c r="C1144" i="12"/>
  <c r="D1143" i="12"/>
  <c r="I1139" i="12" l="1"/>
  <c r="L1139" i="12" s="1"/>
  <c r="F1140" i="12"/>
  <c r="G1140" i="12" s="1"/>
  <c r="H1140" i="12" s="1"/>
  <c r="E1141" i="12"/>
  <c r="C1145" i="12"/>
  <c r="D1144" i="12"/>
  <c r="I1140" i="12" l="1"/>
  <c r="L1140" i="12" s="1"/>
  <c r="F1141" i="12"/>
  <c r="G1141" i="12" s="1"/>
  <c r="H1141" i="12" s="1"/>
  <c r="E1142" i="12"/>
  <c r="C1146" i="12"/>
  <c r="D1145" i="12"/>
  <c r="I1141" i="12" l="1"/>
  <c r="L1141" i="12" s="1"/>
  <c r="F1142" i="12"/>
  <c r="G1142" i="12" s="1"/>
  <c r="H1142" i="12" s="1"/>
  <c r="E1143" i="12"/>
  <c r="D1146" i="12"/>
  <c r="C1147" i="12"/>
  <c r="I1142" i="12" l="1"/>
  <c r="L1142" i="12" s="1"/>
  <c r="F1143" i="12"/>
  <c r="G1143" i="12" s="1"/>
  <c r="H1143" i="12" s="1"/>
  <c r="E1144" i="12"/>
  <c r="D1147" i="12"/>
  <c r="C1148" i="12"/>
  <c r="I1143" i="12" l="1"/>
  <c r="L1143" i="12" s="1"/>
  <c r="F1144" i="12"/>
  <c r="G1144" i="12" s="1"/>
  <c r="H1144" i="12" s="1"/>
  <c r="E1145" i="12"/>
  <c r="D1148" i="12"/>
  <c r="C1149" i="12"/>
  <c r="I1144" i="12" l="1"/>
  <c r="L1144" i="12" s="1"/>
  <c r="F1145" i="12"/>
  <c r="G1145" i="12" s="1"/>
  <c r="H1145" i="12" s="1"/>
  <c r="E1146" i="12"/>
  <c r="C1150" i="12"/>
  <c r="D1149" i="12"/>
  <c r="I1145" i="12" l="1"/>
  <c r="L1145" i="12" s="1"/>
  <c r="F1146" i="12"/>
  <c r="G1146" i="12" s="1"/>
  <c r="H1146" i="12" s="1"/>
  <c r="E1147" i="12"/>
  <c r="D1150" i="12"/>
  <c r="C1151" i="12"/>
  <c r="I1146" i="12" l="1"/>
  <c r="L1146" i="12" s="1"/>
  <c r="F1147" i="12"/>
  <c r="G1147" i="12" s="1"/>
  <c r="H1147" i="12" s="1"/>
  <c r="E1148" i="12"/>
  <c r="D1151" i="12"/>
  <c r="C1152" i="12"/>
  <c r="I1147" i="12" l="1"/>
  <c r="L1147" i="12" s="1"/>
  <c r="F1148" i="12"/>
  <c r="G1148" i="12" s="1"/>
  <c r="H1148" i="12" s="1"/>
  <c r="E1149" i="12"/>
  <c r="C1153" i="12"/>
  <c r="D1152" i="12"/>
  <c r="I1148" i="12" l="1"/>
  <c r="L1148" i="12" s="1"/>
  <c r="F1149" i="12"/>
  <c r="G1149" i="12" s="1"/>
  <c r="H1149" i="12" s="1"/>
  <c r="E1150" i="12"/>
  <c r="C1154" i="12"/>
  <c r="D1153" i="12"/>
  <c r="I1149" i="12" l="1"/>
  <c r="L1149" i="12" s="1"/>
  <c r="F1150" i="12"/>
  <c r="G1150" i="12" s="1"/>
  <c r="H1150" i="12" s="1"/>
  <c r="E1151" i="12"/>
  <c r="D1154" i="12"/>
  <c r="C1155" i="12"/>
  <c r="I1150" i="12" l="1"/>
  <c r="L1150" i="12" s="1"/>
  <c r="F1151" i="12"/>
  <c r="G1151" i="12" s="1"/>
  <c r="H1151" i="12" s="1"/>
  <c r="E1152" i="12"/>
  <c r="C1156" i="12"/>
  <c r="D1155" i="12"/>
  <c r="I1151" i="12" l="1"/>
  <c r="L1151" i="12" s="1"/>
  <c r="F1152" i="12"/>
  <c r="G1152" i="12" s="1"/>
  <c r="H1152" i="12" s="1"/>
  <c r="E1153" i="12"/>
  <c r="D1156" i="12"/>
  <c r="C1157" i="12"/>
  <c r="I1152" i="12" l="1"/>
  <c r="L1152" i="12" s="1"/>
  <c r="F1153" i="12"/>
  <c r="G1153" i="12" s="1"/>
  <c r="H1153" i="12" s="1"/>
  <c r="E1154" i="12"/>
  <c r="C1158" i="12"/>
  <c r="D1157" i="12"/>
  <c r="I1153" i="12" l="1"/>
  <c r="L1153" i="12" s="1"/>
  <c r="F1154" i="12"/>
  <c r="G1154" i="12" s="1"/>
  <c r="H1154" i="12" s="1"/>
  <c r="E1155" i="12"/>
  <c r="C1159" i="12"/>
  <c r="D1158" i="12"/>
  <c r="I1154" i="12" l="1"/>
  <c r="L1154" i="12" s="1"/>
  <c r="F1155" i="12"/>
  <c r="G1155" i="12" s="1"/>
  <c r="H1155" i="12" s="1"/>
  <c r="E1156" i="12"/>
  <c r="C1160" i="12"/>
  <c r="D1159" i="12"/>
  <c r="I1155" i="12" l="1"/>
  <c r="L1155" i="12" s="1"/>
  <c r="F1156" i="12"/>
  <c r="G1156" i="12" s="1"/>
  <c r="H1156" i="12" s="1"/>
  <c r="E1157" i="12"/>
  <c r="C1161" i="12"/>
  <c r="D1160" i="12"/>
  <c r="I1156" i="12" l="1"/>
  <c r="L1156" i="12" s="1"/>
  <c r="F1157" i="12"/>
  <c r="G1157" i="12" s="1"/>
  <c r="H1157" i="12" s="1"/>
  <c r="E1158" i="12"/>
  <c r="C1162" i="12"/>
  <c r="D1161" i="12"/>
  <c r="I1157" i="12" l="1"/>
  <c r="L1157" i="12" s="1"/>
  <c r="F1158" i="12"/>
  <c r="G1158" i="12" s="1"/>
  <c r="H1158" i="12" s="1"/>
  <c r="E1159" i="12"/>
  <c r="D1162" i="12"/>
  <c r="C1163" i="12"/>
  <c r="I1158" i="12" l="1"/>
  <c r="L1158" i="12" s="1"/>
  <c r="F1159" i="12"/>
  <c r="G1159" i="12" s="1"/>
  <c r="H1159" i="12" s="1"/>
  <c r="E1160" i="12"/>
  <c r="C1164" i="12"/>
  <c r="D1163" i="12"/>
  <c r="I1159" i="12" l="1"/>
  <c r="L1159" i="12" s="1"/>
  <c r="F1160" i="12"/>
  <c r="G1160" i="12" s="1"/>
  <c r="H1160" i="12" s="1"/>
  <c r="E1161" i="12"/>
  <c r="D1164" i="12"/>
  <c r="C1165" i="12"/>
  <c r="I1160" i="12" l="1"/>
  <c r="L1160" i="12" s="1"/>
  <c r="F1161" i="12"/>
  <c r="G1161" i="12" s="1"/>
  <c r="H1161" i="12" s="1"/>
  <c r="E1162" i="12"/>
  <c r="C1166" i="12"/>
  <c r="D1165" i="12"/>
  <c r="I1161" i="12" l="1"/>
  <c r="L1161" i="12" s="1"/>
  <c r="F1162" i="12"/>
  <c r="G1162" i="12" s="1"/>
  <c r="H1162" i="12" s="1"/>
  <c r="E1163" i="12"/>
  <c r="D1166" i="12"/>
  <c r="C1167" i="12"/>
  <c r="I1162" i="12" l="1"/>
  <c r="L1162" i="12" s="1"/>
  <c r="F1163" i="12"/>
  <c r="G1163" i="12" s="1"/>
  <c r="H1163" i="12" s="1"/>
  <c r="E1164" i="12"/>
  <c r="D1167" i="12"/>
  <c r="C1168" i="12"/>
  <c r="I1163" i="12" l="1"/>
  <c r="L1163" i="12" s="1"/>
  <c r="F1164" i="12"/>
  <c r="G1164" i="12" s="1"/>
  <c r="H1164" i="12" s="1"/>
  <c r="E1165" i="12"/>
  <c r="C1169" i="12"/>
  <c r="D1168" i="12"/>
  <c r="I1164" i="12" l="1"/>
  <c r="L1164" i="12" s="1"/>
  <c r="F1165" i="12"/>
  <c r="G1165" i="12" s="1"/>
  <c r="H1165" i="12" s="1"/>
  <c r="E1166" i="12"/>
  <c r="C1170" i="12"/>
  <c r="D1169" i="12"/>
  <c r="I1165" i="12" l="1"/>
  <c r="L1165" i="12" s="1"/>
  <c r="F1166" i="12"/>
  <c r="G1166" i="12" s="1"/>
  <c r="H1166" i="12" s="1"/>
  <c r="E1167" i="12"/>
  <c r="D1170" i="12"/>
  <c r="C1171" i="12"/>
  <c r="I1166" i="12" l="1"/>
  <c r="L1166" i="12" s="1"/>
  <c r="F1167" i="12"/>
  <c r="G1167" i="12" s="1"/>
  <c r="H1167" i="12" s="1"/>
  <c r="E1168" i="12"/>
  <c r="C1172" i="12"/>
  <c r="D1171" i="12"/>
  <c r="I1167" i="12" l="1"/>
  <c r="L1167" i="12" s="1"/>
  <c r="F1168" i="12"/>
  <c r="G1168" i="12" s="1"/>
  <c r="H1168" i="12" s="1"/>
  <c r="E1169" i="12"/>
  <c r="D1172" i="12"/>
  <c r="C1173" i="12"/>
  <c r="I1168" i="12" l="1"/>
  <c r="L1168" i="12" s="1"/>
  <c r="F1169" i="12"/>
  <c r="G1169" i="12" s="1"/>
  <c r="H1169" i="12" s="1"/>
  <c r="E1170" i="12"/>
  <c r="C1174" i="12"/>
  <c r="D1173" i="12"/>
  <c r="I1169" i="12" l="1"/>
  <c r="L1169" i="12" s="1"/>
  <c r="F1170" i="12"/>
  <c r="G1170" i="12" s="1"/>
  <c r="H1170" i="12" s="1"/>
  <c r="E1171" i="12"/>
  <c r="C1175" i="12"/>
  <c r="D1174" i="12"/>
  <c r="I1170" i="12" l="1"/>
  <c r="L1170" i="12" s="1"/>
  <c r="F1171" i="12"/>
  <c r="G1171" i="12" s="1"/>
  <c r="H1171" i="12" s="1"/>
  <c r="E1172" i="12"/>
  <c r="C1176" i="12"/>
  <c r="D1175" i="12"/>
  <c r="I1171" i="12" l="1"/>
  <c r="L1171" i="12" s="1"/>
  <c r="F1172" i="12"/>
  <c r="G1172" i="12" s="1"/>
  <c r="H1172" i="12" s="1"/>
  <c r="E1173" i="12"/>
  <c r="C1177" i="12"/>
  <c r="D1176" i="12"/>
  <c r="I1172" i="12" l="1"/>
  <c r="L1172" i="12" s="1"/>
  <c r="F1173" i="12"/>
  <c r="G1173" i="12" s="1"/>
  <c r="H1173" i="12" s="1"/>
  <c r="E1174" i="12"/>
  <c r="D1177" i="12"/>
  <c r="C1178" i="12"/>
  <c r="I1173" i="12" l="1"/>
  <c r="L1173" i="12" s="1"/>
  <c r="F1174" i="12"/>
  <c r="G1174" i="12" s="1"/>
  <c r="H1174" i="12" s="1"/>
  <c r="E1175" i="12"/>
  <c r="D1178" i="12"/>
  <c r="C1179" i="12"/>
  <c r="I1174" i="12" l="1"/>
  <c r="L1174" i="12" s="1"/>
  <c r="F1175" i="12"/>
  <c r="G1175" i="12" s="1"/>
  <c r="H1175" i="12" s="1"/>
  <c r="E1176" i="12"/>
  <c r="D1179" i="12"/>
  <c r="C1180" i="12"/>
  <c r="I1175" i="12" l="1"/>
  <c r="L1175" i="12" s="1"/>
  <c r="F1176" i="12"/>
  <c r="G1176" i="12" s="1"/>
  <c r="H1176" i="12" s="1"/>
  <c r="E1177" i="12"/>
  <c r="C1181" i="12"/>
  <c r="D1180" i="12"/>
  <c r="I1176" i="12" l="1"/>
  <c r="L1176" i="12" s="1"/>
  <c r="F1177" i="12"/>
  <c r="G1177" i="12" s="1"/>
  <c r="H1177" i="12" s="1"/>
  <c r="E1178" i="12"/>
  <c r="C1182" i="12"/>
  <c r="D1181" i="12"/>
  <c r="I1177" i="12" l="1"/>
  <c r="L1177" i="12" s="1"/>
  <c r="F1178" i="12"/>
  <c r="G1178" i="12" s="1"/>
  <c r="H1178" i="12" s="1"/>
  <c r="E1179" i="12"/>
  <c r="D1182" i="12"/>
  <c r="C1183" i="12"/>
  <c r="I1178" i="12" l="1"/>
  <c r="L1178" i="12" s="1"/>
  <c r="F1179" i="12"/>
  <c r="G1179" i="12" s="1"/>
  <c r="H1179" i="12" s="1"/>
  <c r="E1180" i="12"/>
  <c r="D1183" i="12"/>
  <c r="C1184" i="12"/>
  <c r="I1179" i="12" l="1"/>
  <c r="L1179" i="12" s="1"/>
  <c r="F1180" i="12"/>
  <c r="G1180" i="12" s="1"/>
  <c r="H1180" i="12" s="1"/>
  <c r="E1181" i="12"/>
  <c r="D1184" i="12"/>
  <c r="C1185" i="12"/>
  <c r="I1180" i="12" l="1"/>
  <c r="L1180" i="12" s="1"/>
  <c r="F1181" i="12"/>
  <c r="G1181" i="12" s="1"/>
  <c r="H1181" i="12" s="1"/>
  <c r="E1182" i="12"/>
  <c r="D1185" i="12"/>
  <c r="C1186" i="12"/>
  <c r="I1181" i="12" l="1"/>
  <c r="L1181" i="12" s="1"/>
  <c r="F1182" i="12"/>
  <c r="G1182" i="12" s="1"/>
  <c r="H1182" i="12" s="1"/>
  <c r="E1183" i="12"/>
  <c r="D1186" i="12"/>
  <c r="C1187" i="12"/>
  <c r="I1182" i="12" l="1"/>
  <c r="L1182" i="12" s="1"/>
  <c r="F1183" i="12"/>
  <c r="G1183" i="12" s="1"/>
  <c r="H1183" i="12" s="1"/>
  <c r="E1184" i="12"/>
  <c r="D1187" i="12"/>
  <c r="C1188" i="12"/>
  <c r="I1183" i="12" l="1"/>
  <c r="L1183" i="12" s="1"/>
  <c r="F1184" i="12"/>
  <c r="G1184" i="12" s="1"/>
  <c r="H1184" i="12" s="1"/>
  <c r="E1185" i="12"/>
  <c r="C1189" i="12"/>
  <c r="D1188" i="12"/>
  <c r="I1184" i="12" l="1"/>
  <c r="L1184" i="12" s="1"/>
  <c r="F1185" i="12"/>
  <c r="G1185" i="12" s="1"/>
  <c r="H1185" i="12" s="1"/>
  <c r="E1186" i="12"/>
  <c r="C1190" i="12"/>
  <c r="D1189" i="12"/>
  <c r="I1185" i="12" l="1"/>
  <c r="L1185" i="12" s="1"/>
  <c r="F1186" i="12"/>
  <c r="G1186" i="12" s="1"/>
  <c r="H1186" i="12" s="1"/>
  <c r="E1187" i="12"/>
  <c r="D1190" i="12"/>
  <c r="C1191" i="12"/>
  <c r="I1186" i="12" l="1"/>
  <c r="L1186" i="12" s="1"/>
  <c r="F1187" i="12"/>
  <c r="G1187" i="12" s="1"/>
  <c r="H1187" i="12" s="1"/>
  <c r="E1188" i="12"/>
  <c r="C1192" i="12"/>
  <c r="D1191" i="12"/>
  <c r="I1187" i="12" l="1"/>
  <c r="L1187" i="12" s="1"/>
  <c r="F1188" i="12"/>
  <c r="G1188" i="12" s="1"/>
  <c r="H1188" i="12" s="1"/>
  <c r="E1189" i="12"/>
  <c r="C1193" i="12"/>
  <c r="D1192" i="12"/>
  <c r="I1188" i="12" l="1"/>
  <c r="L1188" i="12" s="1"/>
  <c r="F1189" i="12"/>
  <c r="G1189" i="12" s="1"/>
  <c r="H1189" i="12" s="1"/>
  <c r="E1190" i="12"/>
  <c r="C1194" i="12"/>
  <c r="D1193" i="12"/>
  <c r="I1189" i="12" l="1"/>
  <c r="L1189" i="12" s="1"/>
  <c r="F1190" i="12"/>
  <c r="G1190" i="12" s="1"/>
  <c r="H1190" i="12" s="1"/>
  <c r="E1191" i="12"/>
  <c r="D1194" i="12"/>
  <c r="C1195" i="12"/>
  <c r="I1190" i="12" l="1"/>
  <c r="L1190" i="12" s="1"/>
  <c r="F1191" i="12"/>
  <c r="G1191" i="12" s="1"/>
  <c r="H1191" i="12" s="1"/>
  <c r="E1192" i="12"/>
  <c r="D1195" i="12"/>
  <c r="C1196" i="12"/>
  <c r="I1191" i="12" l="1"/>
  <c r="L1191" i="12" s="1"/>
  <c r="F1192" i="12"/>
  <c r="G1192" i="12" s="1"/>
  <c r="H1192" i="12" s="1"/>
  <c r="E1193" i="12"/>
  <c r="D1196" i="12"/>
  <c r="C1197" i="12"/>
  <c r="I1192" i="12" l="1"/>
  <c r="L1192" i="12" s="1"/>
  <c r="F1193" i="12"/>
  <c r="G1193" i="12" s="1"/>
  <c r="H1193" i="12" s="1"/>
  <c r="E1194" i="12"/>
  <c r="D1197" i="12"/>
  <c r="C1198" i="12"/>
  <c r="I1193" i="12" l="1"/>
  <c r="L1193" i="12" s="1"/>
  <c r="F1194" i="12"/>
  <c r="G1194" i="12" s="1"/>
  <c r="H1194" i="12" s="1"/>
  <c r="E1195" i="12"/>
  <c r="C1199" i="12"/>
  <c r="D1198" i="12"/>
  <c r="I1194" i="12" l="1"/>
  <c r="L1194" i="12" s="1"/>
  <c r="F1195" i="12"/>
  <c r="G1195" i="12" s="1"/>
  <c r="H1195" i="12" s="1"/>
  <c r="E1196" i="12"/>
  <c r="D1199" i="12"/>
  <c r="C1200" i="12"/>
  <c r="I1195" i="12" l="1"/>
  <c r="L1195" i="12" s="1"/>
  <c r="F1196" i="12"/>
  <c r="G1196" i="12" s="1"/>
  <c r="H1196" i="12" s="1"/>
  <c r="E1197" i="12"/>
  <c r="C1201" i="12"/>
  <c r="D1200" i="12"/>
  <c r="I1196" i="12" l="1"/>
  <c r="L1196" i="12" s="1"/>
  <c r="F1197" i="12"/>
  <c r="G1197" i="12" s="1"/>
  <c r="H1197" i="12" s="1"/>
  <c r="E1198" i="12"/>
  <c r="D1201" i="12"/>
  <c r="C1202" i="12"/>
  <c r="I1197" i="12" l="1"/>
  <c r="L1197" i="12" s="1"/>
  <c r="F1198" i="12"/>
  <c r="G1198" i="12" s="1"/>
  <c r="H1198" i="12" s="1"/>
  <c r="E1199" i="12"/>
  <c r="D1202" i="12"/>
  <c r="C1203" i="12"/>
  <c r="I1198" i="12" l="1"/>
  <c r="L1198" i="12" s="1"/>
  <c r="F1199" i="12"/>
  <c r="G1199" i="12" s="1"/>
  <c r="H1199" i="12" s="1"/>
  <c r="E1200" i="12"/>
  <c r="D1203" i="12"/>
  <c r="C1204" i="12"/>
  <c r="I1199" i="12" l="1"/>
  <c r="L1199" i="12" s="1"/>
  <c r="F1200" i="12"/>
  <c r="G1200" i="12" s="1"/>
  <c r="H1200" i="12" s="1"/>
  <c r="E1201" i="12"/>
  <c r="D1204" i="12"/>
  <c r="C1205" i="12"/>
  <c r="I1200" i="12" l="1"/>
  <c r="L1200" i="12" s="1"/>
  <c r="F1201" i="12"/>
  <c r="G1201" i="12" s="1"/>
  <c r="H1201" i="12" s="1"/>
  <c r="E1202" i="12"/>
  <c r="C1206" i="12"/>
  <c r="D1205" i="12"/>
  <c r="I1201" i="12" l="1"/>
  <c r="L1201" i="12" s="1"/>
  <c r="F1202" i="12"/>
  <c r="G1202" i="12" s="1"/>
  <c r="H1202" i="12" s="1"/>
  <c r="E1203" i="12"/>
  <c r="D1206" i="12"/>
  <c r="C1207" i="12"/>
  <c r="I1202" i="12" l="1"/>
  <c r="L1202" i="12" s="1"/>
  <c r="F1203" i="12"/>
  <c r="G1203" i="12" s="1"/>
  <c r="H1203" i="12" s="1"/>
  <c r="E1204" i="12"/>
  <c r="D1207" i="12"/>
  <c r="C1208" i="12"/>
  <c r="I1203" i="12" l="1"/>
  <c r="L1203" i="12" s="1"/>
  <c r="F1204" i="12"/>
  <c r="G1204" i="12" s="1"/>
  <c r="H1204" i="12" s="1"/>
  <c r="E1205" i="12"/>
  <c r="C1209" i="12"/>
  <c r="D1208" i="12"/>
  <c r="I1204" i="12" l="1"/>
  <c r="L1204" i="12" s="1"/>
  <c r="F1205" i="12"/>
  <c r="G1205" i="12" s="1"/>
  <c r="H1205" i="12" s="1"/>
  <c r="E1206" i="12"/>
  <c r="C1210" i="12"/>
  <c r="D1209" i="12"/>
  <c r="I1205" i="12" l="1"/>
  <c r="L1205" i="12" s="1"/>
  <c r="F1206" i="12"/>
  <c r="G1206" i="12" s="1"/>
  <c r="H1206" i="12" s="1"/>
  <c r="E1207" i="12"/>
  <c r="D1210" i="12"/>
  <c r="C1211" i="12"/>
  <c r="I1206" i="12" l="1"/>
  <c r="L1206" i="12" s="1"/>
  <c r="F1207" i="12"/>
  <c r="G1207" i="12" s="1"/>
  <c r="H1207" i="12" s="1"/>
  <c r="E1208" i="12"/>
  <c r="C1212" i="12"/>
  <c r="D1211" i="12"/>
  <c r="I1207" i="12" l="1"/>
  <c r="L1207" i="12" s="1"/>
  <c r="F1208" i="12"/>
  <c r="G1208" i="12" s="1"/>
  <c r="H1208" i="12" s="1"/>
  <c r="E1209" i="12"/>
  <c r="C1213" i="12"/>
  <c r="D1212" i="12"/>
  <c r="I1208" i="12" l="1"/>
  <c r="L1208" i="12" s="1"/>
  <c r="F1209" i="12"/>
  <c r="G1209" i="12" s="1"/>
  <c r="H1209" i="12" s="1"/>
  <c r="E1210" i="12"/>
  <c r="C1214" i="12"/>
  <c r="D1213" i="12"/>
  <c r="I1209" i="12" l="1"/>
  <c r="L1209" i="12" s="1"/>
  <c r="F1210" i="12"/>
  <c r="G1210" i="12" s="1"/>
  <c r="H1210" i="12" s="1"/>
  <c r="E1211" i="12"/>
  <c r="D1214" i="12"/>
  <c r="C1215" i="12"/>
  <c r="I1210" i="12" l="1"/>
  <c r="L1210" i="12" s="1"/>
  <c r="F1211" i="12"/>
  <c r="G1211" i="12" s="1"/>
  <c r="H1211" i="12" s="1"/>
  <c r="E1212" i="12"/>
  <c r="D1215" i="12"/>
  <c r="C1216" i="12"/>
  <c r="I1211" i="12" l="1"/>
  <c r="L1211" i="12" s="1"/>
  <c r="F1212" i="12"/>
  <c r="G1212" i="12" s="1"/>
  <c r="H1212" i="12" s="1"/>
  <c r="E1213" i="12"/>
  <c r="D1216" i="12"/>
  <c r="C1217" i="12"/>
  <c r="I1212" i="12" l="1"/>
  <c r="L1212" i="12" s="1"/>
  <c r="F1213" i="12"/>
  <c r="G1213" i="12" s="1"/>
  <c r="H1213" i="12" s="1"/>
  <c r="E1214" i="12"/>
  <c r="D1217" i="12"/>
  <c r="C1218" i="12"/>
  <c r="I1213" i="12" l="1"/>
  <c r="L1213" i="12" s="1"/>
  <c r="F1214" i="12"/>
  <c r="G1214" i="12" s="1"/>
  <c r="H1214" i="12" s="1"/>
  <c r="E1215" i="12"/>
  <c r="C1219" i="12"/>
  <c r="D1218" i="12"/>
  <c r="I1214" i="12" l="1"/>
  <c r="L1214" i="12" s="1"/>
  <c r="F1215" i="12"/>
  <c r="G1215" i="12" s="1"/>
  <c r="H1215" i="12" s="1"/>
  <c r="E1216" i="12"/>
  <c r="C1220" i="12"/>
  <c r="D1219" i="12"/>
  <c r="I1215" i="12" l="1"/>
  <c r="L1215" i="12" s="1"/>
  <c r="F1216" i="12"/>
  <c r="G1216" i="12" s="1"/>
  <c r="H1216" i="12" s="1"/>
  <c r="E1217" i="12"/>
  <c r="C1221" i="12"/>
  <c r="D1220" i="12"/>
  <c r="I1216" i="12" l="1"/>
  <c r="L1216" i="12" s="1"/>
  <c r="F1217" i="12"/>
  <c r="G1217" i="12" s="1"/>
  <c r="H1217" i="12" s="1"/>
  <c r="E1218" i="12"/>
  <c r="C1222" i="12"/>
  <c r="D1221" i="12"/>
  <c r="I1217" i="12" l="1"/>
  <c r="L1217" i="12" s="1"/>
  <c r="F1218" i="12"/>
  <c r="G1218" i="12" s="1"/>
  <c r="H1218" i="12" s="1"/>
  <c r="E1219" i="12"/>
  <c r="C1223" i="12"/>
  <c r="D1222" i="12"/>
  <c r="I1218" i="12" l="1"/>
  <c r="L1218" i="12" s="1"/>
  <c r="F1219" i="12"/>
  <c r="G1219" i="12" s="1"/>
  <c r="H1219" i="12" s="1"/>
  <c r="E1220" i="12"/>
  <c r="D1223" i="12"/>
  <c r="C1224" i="12"/>
  <c r="I1219" i="12" l="1"/>
  <c r="L1219" i="12" s="1"/>
  <c r="F1220" i="12"/>
  <c r="G1220" i="12" s="1"/>
  <c r="H1220" i="12" s="1"/>
  <c r="E1221" i="12"/>
  <c r="C1225" i="12"/>
  <c r="D1224" i="12"/>
  <c r="I1220" i="12" l="1"/>
  <c r="L1220" i="12" s="1"/>
  <c r="F1221" i="12"/>
  <c r="G1221" i="12" s="1"/>
  <c r="H1221" i="12" s="1"/>
  <c r="E1222" i="12"/>
  <c r="C1226" i="12"/>
  <c r="D1225" i="12"/>
  <c r="I1221" i="12" l="1"/>
  <c r="L1221" i="12" s="1"/>
  <c r="F1222" i="12"/>
  <c r="G1222" i="12" s="1"/>
  <c r="H1222" i="12" s="1"/>
  <c r="E1223" i="12"/>
  <c r="D1226" i="12"/>
  <c r="C1227" i="12"/>
  <c r="I1222" i="12" l="1"/>
  <c r="L1222" i="12" s="1"/>
  <c r="F1223" i="12"/>
  <c r="G1223" i="12" s="1"/>
  <c r="H1223" i="12" s="1"/>
  <c r="E1224" i="12"/>
  <c r="C1228" i="12"/>
  <c r="D1227" i="12"/>
  <c r="I1223" i="12" l="1"/>
  <c r="L1223" i="12" s="1"/>
  <c r="F1224" i="12"/>
  <c r="G1224" i="12" s="1"/>
  <c r="H1224" i="12" s="1"/>
  <c r="E1225" i="12"/>
  <c r="C1229" i="12"/>
  <c r="D1228" i="12"/>
  <c r="I1224" i="12" l="1"/>
  <c r="L1224" i="12" s="1"/>
  <c r="F1225" i="12"/>
  <c r="G1225" i="12" s="1"/>
  <c r="H1225" i="12" s="1"/>
  <c r="E1226" i="12"/>
  <c r="C1230" i="12"/>
  <c r="D1229" i="12"/>
  <c r="I1225" i="12" l="1"/>
  <c r="L1225" i="12" s="1"/>
  <c r="F1226" i="12"/>
  <c r="G1226" i="12" s="1"/>
  <c r="H1226" i="12" s="1"/>
  <c r="E1227" i="12"/>
  <c r="D1230" i="12"/>
  <c r="C1231" i="12"/>
  <c r="I1226" i="12" l="1"/>
  <c r="L1226" i="12" s="1"/>
  <c r="F1227" i="12"/>
  <c r="G1227" i="12" s="1"/>
  <c r="H1227" i="12" s="1"/>
  <c r="E1228" i="12"/>
  <c r="D1231" i="12"/>
  <c r="C1232" i="12"/>
  <c r="I1227" i="12" l="1"/>
  <c r="L1227" i="12" s="1"/>
  <c r="F1228" i="12"/>
  <c r="G1228" i="12" s="1"/>
  <c r="H1228" i="12" s="1"/>
  <c r="E1229" i="12"/>
  <c r="C1233" i="12"/>
  <c r="D1232" i="12"/>
  <c r="I1228" i="12" l="1"/>
  <c r="L1228" i="12" s="1"/>
  <c r="F1229" i="12"/>
  <c r="G1229" i="12" s="1"/>
  <c r="H1229" i="12" s="1"/>
  <c r="E1230" i="12"/>
  <c r="D1233" i="12"/>
  <c r="C1234" i="12"/>
  <c r="I1229" i="12" l="1"/>
  <c r="L1229" i="12" s="1"/>
  <c r="F1230" i="12"/>
  <c r="G1230" i="12" s="1"/>
  <c r="H1230" i="12" s="1"/>
  <c r="E1231" i="12"/>
  <c r="C1235" i="12"/>
  <c r="D1234" i="12"/>
  <c r="I1230" i="12" l="1"/>
  <c r="L1230" i="12" s="1"/>
  <c r="F1231" i="12"/>
  <c r="G1231" i="12" s="1"/>
  <c r="H1231" i="12" s="1"/>
  <c r="E1232" i="12"/>
  <c r="D1235" i="12"/>
  <c r="C1236" i="12"/>
  <c r="I1231" i="12" l="1"/>
  <c r="L1231" i="12" s="1"/>
  <c r="F1232" i="12"/>
  <c r="G1232" i="12" s="1"/>
  <c r="H1232" i="12" s="1"/>
  <c r="E1233" i="12"/>
  <c r="D1236" i="12"/>
  <c r="C1237" i="12"/>
  <c r="I1232" i="12" l="1"/>
  <c r="L1232" i="12" s="1"/>
  <c r="F1233" i="12"/>
  <c r="G1233" i="12" s="1"/>
  <c r="H1233" i="12" s="1"/>
  <c r="E1234" i="12"/>
  <c r="C1238" i="12"/>
  <c r="D1237" i="12"/>
  <c r="I1233" i="12" l="1"/>
  <c r="L1233" i="12" s="1"/>
  <c r="F1234" i="12"/>
  <c r="G1234" i="12" s="1"/>
  <c r="H1234" i="12" s="1"/>
  <c r="E1235" i="12"/>
  <c r="D1238" i="12"/>
  <c r="C1239" i="12"/>
  <c r="I1234" i="12" l="1"/>
  <c r="L1234" i="12" s="1"/>
  <c r="F1235" i="12"/>
  <c r="G1235" i="12" s="1"/>
  <c r="H1235" i="12" s="1"/>
  <c r="E1236" i="12"/>
  <c r="D1239" i="12"/>
  <c r="C1240" i="12"/>
  <c r="I1235" i="12" l="1"/>
  <c r="L1235" i="12" s="1"/>
  <c r="F1236" i="12"/>
  <c r="G1236" i="12" s="1"/>
  <c r="H1236" i="12" s="1"/>
  <c r="E1237" i="12"/>
  <c r="C1241" i="12"/>
  <c r="D1240" i="12"/>
  <c r="I1236" i="12" l="1"/>
  <c r="L1236" i="12" s="1"/>
  <c r="F1237" i="12"/>
  <c r="G1237" i="12" s="1"/>
  <c r="H1237" i="12" s="1"/>
  <c r="E1238" i="12"/>
  <c r="C1242" i="12"/>
  <c r="D1241" i="12"/>
  <c r="I1237" i="12" l="1"/>
  <c r="L1237" i="12" s="1"/>
  <c r="F1238" i="12"/>
  <c r="G1238" i="12" s="1"/>
  <c r="H1238" i="12" s="1"/>
  <c r="E1239" i="12"/>
  <c r="D1242" i="12"/>
  <c r="C1243" i="12"/>
  <c r="I1238" i="12" l="1"/>
  <c r="L1238" i="12" s="1"/>
  <c r="F1239" i="12"/>
  <c r="G1239" i="12" s="1"/>
  <c r="H1239" i="12" s="1"/>
  <c r="E1240" i="12"/>
  <c r="C1244" i="12"/>
  <c r="D1243" i="12"/>
  <c r="I1239" i="12" l="1"/>
  <c r="L1239" i="12" s="1"/>
  <c r="F1240" i="12"/>
  <c r="G1240" i="12" s="1"/>
  <c r="H1240" i="12" s="1"/>
  <c r="E1241" i="12"/>
  <c r="C1245" i="12"/>
  <c r="D1244" i="12"/>
  <c r="I1240" i="12" l="1"/>
  <c r="L1240" i="12" s="1"/>
  <c r="F1241" i="12"/>
  <c r="G1241" i="12" s="1"/>
  <c r="H1241" i="12" s="1"/>
  <c r="E1242" i="12"/>
  <c r="C1246" i="12"/>
  <c r="D1245" i="12"/>
  <c r="I1241" i="12" l="1"/>
  <c r="L1241" i="12" s="1"/>
  <c r="F1242" i="12"/>
  <c r="G1242" i="12" s="1"/>
  <c r="H1242" i="12" s="1"/>
  <c r="E1243" i="12"/>
  <c r="C1247" i="12"/>
  <c r="D1246" i="12"/>
  <c r="I1242" i="12" l="1"/>
  <c r="L1242" i="12" s="1"/>
  <c r="F1243" i="12"/>
  <c r="G1243" i="12" s="1"/>
  <c r="H1243" i="12" s="1"/>
  <c r="E1244" i="12"/>
  <c r="D1247" i="12"/>
  <c r="C1248" i="12"/>
  <c r="I1243" i="12" l="1"/>
  <c r="L1243" i="12" s="1"/>
  <c r="F1244" i="12"/>
  <c r="G1244" i="12" s="1"/>
  <c r="H1244" i="12" s="1"/>
  <c r="E1245" i="12"/>
  <c r="D1248" i="12"/>
  <c r="C1249" i="12"/>
  <c r="I1244" i="12" l="1"/>
  <c r="L1244" i="12" s="1"/>
  <c r="F1245" i="12"/>
  <c r="G1245" i="12" s="1"/>
  <c r="H1245" i="12" s="1"/>
  <c r="E1246" i="12"/>
  <c r="C1250" i="12"/>
  <c r="D1249" i="12"/>
  <c r="I1245" i="12" l="1"/>
  <c r="L1245" i="12" s="1"/>
  <c r="F1246" i="12"/>
  <c r="G1246" i="12" s="1"/>
  <c r="H1246" i="12" s="1"/>
  <c r="E1247" i="12"/>
  <c r="D1250" i="12"/>
  <c r="C1251" i="12"/>
  <c r="I1246" i="12" l="1"/>
  <c r="L1246" i="12" s="1"/>
  <c r="F1247" i="12"/>
  <c r="G1247" i="12" s="1"/>
  <c r="H1247" i="12" s="1"/>
  <c r="E1248" i="12"/>
  <c r="D1251" i="12"/>
  <c r="C1252" i="12"/>
  <c r="I1247" i="12" l="1"/>
  <c r="L1247" i="12" s="1"/>
  <c r="F1248" i="12"/>
  <c r="G1248" i="12" s="1"/>
  <c r="H1248" i="12" s="1"/>
  <c r="E1249" i="12"/>
  <c r="D1252" i="12"/>
  <c r="C1253" i="12"/>
  <c r="I1248" i="12" l="1"/>
  <c r="L1248" i="12" s="1"/>
  <c r="F1249" i="12"/>
  <c r="G1249" i="12" s="1"/>
  <c r="H1249" i="12" s="1"/>
  <c r="E1250" i="12"/>
  <c r="C1254" i="12"/>
  <c r="D1253" i="12"/>
  <c r="I1249" i="12" l="1"/>
  <c r="L1249" i="12" s="1"/>
  <c r="F1250" i="12"/>
  <c r="G1250" i="12" s="1"/>
  <c r="H1250" i="12" s="1"/>
  <c r="E1251" i="12"/>
  <c r="C1255" i="12"/>
  <c r="D1254" i="12"/>
  <c r="I1250" i="12" l="1"/>
  <c r="L1250" i="12" s="1"/>
  <c r="F1251" i="12"/>
  <c r="G1251" i="12" s="1"/>
  <c r="H1251" i="12" s="1"/>
  <c r="E1252" i="12"/>
  <c r="C1256" i="12"/>
  <c r="D1255" i="12"/>
  <c r="I1251" i="12" l="1"/>
  <c r="L1251" i="12" s="1"/>
  <c r="F1252" i="12"/>
  <c r="G1252" i="12" s="1"/>
  <c r="H1252" i="12" s="1"/>
  <c r="E1253" i="12"/>
  <c r="D1256" i="12"/>
  <c r="C1257" i="12"/>
  <c r="I1252" i="12" l="1"/>
  <c r="L1252" i="12" s="1"/>
  <c r="F1253" i="12"/>
  <c r="G1253" i="12" s="1"/>
  <c r="H1253" i="12" s="1"/>
  <c r="E1254" i="12"/>
  <c r="D1257" i="12"/>
  <c r="C1258" i="12"/>
  <c r="I1253" i="12" l="1"/>
  <c r="L1253" i="12" s="1"/>
  <c r="F1254" i="12"/>
  <c r="G1254" i="12" s="1"/>
  <c r="H1254" i="12" s="1"/>
  <c r="E1255" i="12"/>
  <c r="D1258" i="12"/>
  <c r="C1259" i="12"/>
  <c r="I1254" i="12" l="1"/>
  <c r="L1254" i="12" s="1"/>
  <c r="F1255" i="12"/>
  <c r="G1255" i="12" s="1"/>
  <c r="H1255" i="12" s="1"/>
  <c r="E1256" i="12"/>
  <c r="D1259" i="12"/>
  <c r="C1260" i="12"/>
  <c r="I1255" i="12" l="1"/>
  <c r="L1255" i="12" s="1"/>
  <c r="F1256" i="12"/>
  <c r="G1256" i="12" s="1"/>
  <c r="H1256" i="12" s="1"/>
  <c r="E1257" i="12"/>
  <c r="D1260" i="12"/>
  <c r="C1261" i="12"/>
  <c r="I1256" i="12" l="1"/>
  <c r="L1256" i="12" s="1"/>
  <c r="F1257" i="12"/>
  <c r="G1257" i="12" s="1"/>
  <c r="H1257" i="12" s="1"/>
  <c r="E1258" i="12"/>
  <c r="D1261" i="12"/>
  <c r="C1262" i="12"/>
  <c r="I1257" i="12" l="1"/>
  <c r="L1257" i="12" s="1"/>
  <c r="F1258" i="12"/>
  <c r="G1258" i="12" s="1"/>
  <c r="H1258" i="12" s="1"/>
  <c r="E1259" i="12"/>
  <c r="C1263" i="12"/>
  <c r="D1262" i="12"/>
  <c r="I1258" i="12" l="1"/>
  <c r="L1258" i="12" s="1"/>
  <c r="F1259" i="12"/>
  <c r="G1259" i="12" s="1"/>
  <c r="H1259" i="12" s="1"/>
  <c r="E1260" i="12"/>
  <c r="C1264" i="12"/>
  <c r="D1263" i="12"/>
  <c r="I1259" i="12" l="1"/>
  <c r="L1259" i="12" s="1"/>
  <c r="F1260" i="12"/>
  <c r="G1260" i="12" s="1"/>
  <c r="H1260" i="12" s="1"/>
  <c r="E1261" i="12"/>
  <c r="C1265" i="12"/>
  <c r="D1264" i="12"/>
  <c r="I1260" i="12" l="1"/>
  <c r="L1260" i="12" s="1"/>
  <c r="F1261" i="12"/>
  <c r="G1261" i="12" s="1"/>
  <c r="H1261" i="12" s="1"/>
  <c r="E1262" i="12"/>
  <c r="D1265" i="12"/>
  <c r="C1266" i="12"/>
  <c r="I1261" i="12" l="1"/>
  <c r="L1261" i="12" s="1"/>
  <c r="F1262" i="12"/>
  <c r="G1262" i="12" s="1"/>
  <c r="H1262" i="12" s="1"/>
  <c r="E1263" i="12"/>
  <c r="C1267" i="12"/>
  <c r="D1266" i="12"/>
  <c r="I1262" i="12" l="1"/>
  <c r="L1262" i="12" s="1"/>
  <c r="F1263" i="12"/>
  <c r="G1263" i="12" s="1"/>
  <c r="H1263" i="12" s="1"/>
  <c r="E1264" i="12"/>
  <c r="D1267" i="12"/>
  <c r="C1268" i="12"/>
  <c r="I1263" i="12" l="1"/>
  <c r="L1263" i="12" s="1"/>
  <c r="F1264" i="12"/>
  <c r="G1264" i="12" s="1"/>
  <c r="H1264" i="12" s="1"/>
  <c r="E1265" i="12"/>
  <c r="D1268" i="12"/>
  <c r="C1269" i="12"/>
  <c r="I1264" i="12" l="1"/>
  <c r="L1264" i="12" s="1"/>
  <c r="F1265" i="12"/>
  <c r="G1265" i="12" s="1"/>
  <c r="H1265" i="12" s="1"/>
  <c r="E1266" i="12"/>
  <c r="C1270" i="12"/>
  <c r="D1269" i="12"/>
  <c r="I1265" i="12" l="1"/>
  <c r="L1265" i="12" s="1"/>
  <c r="F1266" i="12"/>
  <c r="G1266" i="12" s="1"/>
  <c r="H1266" i="12" s="1"/>
  <c r="E1267" i="12"/>
  <c r="D1270" i="12"/>
  <c r="C1271" i="12"/>
  <c r="I1266" i="12" l="1"/>
  <c r="L1266" i="12" s="1"/>
  <c r="F1267" i="12"/>
  <c r="G1267" i="12" s="1"/>
  <c r="H1267" i="12" s="1"/>
  <c r="E1268" i="12"/>
  <c r="D1271" i="12"/>
  <c r="C1272" i="12"/>
  <c r="I1267" i="12" l="1"/>
  <c r="L1267" i="12" s="1"/>
  <c r="F1268" i="12"/>
  <c r="G1268" i="12" s="1"/>
  <c r="H1268" i="12" s="1"/>
  <c r="E1269" i="12"/>
  <c r="C1273" i="12"/>
  <c r="D1272" i="12"/>
  <c r="I1268" i="12" l="1"/>
  <c r="L1268" i="12" s="1"/>
  <c r="F1269" i="12"/>
  <c r="G1269" i="12" s="1"/>
  <c r="H1269" i="12" s="1"/>
  <c r="E1270" i="12"/>
  <c r="C1274" i="12"/>
  <c r="D1273" i="12"/>
  <c r="I1269" i="12" l="1"/>
  <c r="L1269" i="12" s="1"/>
  <c r="F1270" i="12"/>
  <c r="G1270" i="12" s="1"/>
  <c r="H1270" i="12" s="1"/>
  <c r="E1271" i="12"/>
  <c r="D1274" i="12"/>
  <c r="C1275" i="12"/>
  <c r="I1270" i="12" l="1"/>
  <c r="L1270" i="12" s="1"/>
  <c r="F1271" i="12"/>
  <c r="G1271" i="12" s="1"/>
  <c r="H1271" i="12" s="1"/>
  <c r="E1272" i="12"/>
  <c r="D1275" i="12"/>
  <c r="C1276" i="12"/>
  <c r="I1271" i="12" l="1"/>
  <c r="L1271" i="12" s="1"/>
  <c r="F1272" i="12"/>
  <c r="G1272" i="12" s="1"/>
  <c r="H1272" i="12" s="1"/>
  <c r="E1273" i="12"/>
  <c r="D1276" i="12"/>
  <c r="C1277" i="12"/>
  <c r="I1272" i="12" l="1"/>
  <c r="L1272" i="12" s="1"/>
  <c r="F1273" i="12"/>
  <c r="G1273" i="12" s="1"/>
  <c r="H1273" i="12" s="1"/>
  <c r="E1274" i="12"/>
  <c r="C1278" i="12"/>
  <c r="D1277" i="12"/>
  <c r="I1273" i="12" l="1"/>
  <c r="L1273" i="12" s="1"/>
  <c r="F1274" i="12"/>
  <c r="G1274" i="12" s="1"/>
  <c r="H1274" i="12" s="1"/>
  <c r="E1275" i="12"/>
  <c r="D1278" i="12"/>
  <c r="C1279" i="12"/>
  <c r="I1274" i="12" l="1"/>
  <c r="L1274" i="12" s="1"/>
  <c r="F1275" i="12"/>
  <c r="G1275" i="12" s="1"/>
  <c r="H1275" i="12" s="1"/>
  <c r="E1276" i="12"/>
  <c r="D1279" i="12"/>
  <c r="C1280" i="12"/>
  <c r="I1275" i="12" l="1"/>
  <c r="L1275" i="12" s="1"/>
  <c r="F1276" i="12"/>
  <c r="G1276" i="12" s="1"/>
  <c r="H1276" i="12" s="1"/>
  <c r="E1277" i="12"/>
  <c r="D1280" i="12"/>
  <c r="C1281" i="12"/>
  <c r="I1276" i="12" l="1"/>
  <c r="L1276" i="12" s="1"/>
  <c r="F1277" i="12"/>
  <c r="G1277" i="12" s="1"/>
  <c r="H1277" i="12" s="1"/>
  <c r="E1278" i="12"/>
  <c r="C1282" i="12"/>
  <c r="D1281" i="12"/>
  <c r="I1277" i="12" l="1"/>
  <c r="L1277" i="12" s="1"/>
  <c r="F1278" i="12"/>
  <c r="G1278" i="12" s="1"/>
  <c r="H1278" i="12" s="1"/>
  <c r="E1279" i="12"/>
  <c r="D1282" i="12"/>
  <c r="C1283" i="12"/>
  <c r="I1278" i="12" l="1"/>
  <c r="L1278" i="12" s="1"/>
  <c r="F1279" i="12"/>
  <c r="G1279" i="12" s="1"/>
  <c r="H1279" i="12" s="1"/>
  <c r="E1280" i="12"/>
  <c r="C1284" i="12"/>
  <c r="D1283" i="12"/>
  <c r="I1279" i="12" l="1"/>
  <c r="L1279" i="12" s="1"/>
  <c r="F1280" i="12"/>
  <c r="G1280" i="12" s="1"/>
  <c r="H1280" i="12" s="1"/>
  <c r="E1281" i="12"/>
  <c r="C1285" i="12"/>
  <c r="D1284" i="12"/>
  <c r="I1280" i="12" l="1"/>
  <c r="L1280" i="12" s="1"/>
  <c r="F1281" i="12"/>
  <c r="G1281" i="12" s="1"/>
  <c r="H1281" i="12" s="1"/>
  <c r="E1282" i="12"/>
  <c r="C1286" i="12"/>
  <c r="D1285" i="12"/>
  <c r="I1281" i="12" l="1"/>
  <c r="L1281" i="12" s="1"/>
  <c r="F1282" i="12"/>
  <c r="G1282" i="12" s="1"/>
  <c r="H1282" i="12" s="1"/>
  <c r="E1283" i="12"/>
  <c r="D1286" i="12"/>
  <c r="C1287" i="12"/>
  <c r="I1282" i="12" l="1"/>
  <c r="L1282" i="12" s="1"/>
  <c r="F1283" i="12"/>
  <c r="G1283" i="12" s="1"/>
  <c r="H1283" i="12" s="1"/>
  <c r="E1284" i="12"/>
  <c r="D1287" i="12"/>
  <c r="C1288" i="12"/>
  <c r="I1283" i="12" l="1"/>
  <c r="L1283" i="12" s="1"/>
  <c r="F1284" i="12"/>
  <c r="G1284" i="12" s="1"/>
  <c r="H1284" i="12" s="1"/>
  <c r="E1285" i="12"/>
  <c r="D1288" i="12"/>
  <c r="C1289" i="12"/>
  <c r="I1284" i="12" l="1"/>
  <c r="L1284" i="12" s="1"/>
  <c r="F1285" i="12"/>
  <c r="G1285" i="12" s="1"/>
  <c r="H1285" i="12" s="1"/>
  <c r="E1286" i="12"/>
  <c r="D1289" i="12"/>
  <c r="C1290" i="12"/>
  <c r="I1285" i="12" l="1"/>
  <c r="L1285" i="12" s="1"/>
  <c r="F1286" i="12"/>
  <c r="G1286" i="12" s="1"/>
  <c r="H1286" i="12" s="1"/>
  <c r="E1287" i="12"/>
  <c r="C1291" i="12"/>
  <c r="D1290" i="12"/>
  <c r="I1286" i="12" l="1"/>
  <c r="L1286" i="12" s="1"/>
  <c r="F1287" i="12"/>
  <c r="G1287" i="12" s="1"/>
  <c r="H1287" i="12" s="1"/>
  <c r="E1288" i="12"/>
  <c r="C1292" i="12"/>
  <c r="D1291" i="12"/>
  <c r="I1287" i="12" l="1"/>
  <c r="L1287" i="12" s="1"/>
  <c r="F1288" i="12"/>
  <c r="G1288" i="12" s="1"/>
  <c r="H1288" i="12" s="1"/>
  <c r="E1289" i="12"/>
  <c r="D1292" i="12"/>
  <c r="C1293" i="12"/>
  <c r="I1288" i="12" l="1"/>
  <c r="L1288" i="12" s="1"/>
  <c r="F1289" i="12"/>
  <c r="G1289" i="12" s="1"/>
  <c r="H1289" i="12" s="1"/>
  <c r="E1290" i="12"/>
  <c r="D1293" i="12"/>
  <c r="C1294" i="12"/>
  <c r="I1289" i="12" l="1"/>
  <c r="L1289" i="12" s="1"/>
  <c r="F1290" i="12"/>
  <c r="G1290" i="12" s="1"/>
  <c r="H1290" i="12" s="1"/>
  <c r="E1291" i="12"/>
  <c r="D1294" i="12"/>
  <c r="C1295" i="12"/>
  <c r="I1290" i="12" l="1"/>
  <c r="L1290" i="12" s="1"/>
  <c r="F1291" i="12"/>
  <c r="G1291" i="12" s="1"/>
  <c r="H1291" i="12" s="1"/>
  <c r="E1292" i="12"/>
  <c r="C1296" i="12"/>
  <c r="D1295" i="12"/>
  <c r="I1291" i="12" l="1"/>
  <c r="L1291" i="12" s="1"/>
  <c r="F1292" i="12"/>
  <c r="G1292" i="12" s="1"/>
  <c r="H1292" i="12" s="1"/>
  <c r="E1293" i="12"/>
  <c r="C1297" i="12"/>
  <c r="D1296" i="12"/>
  <c r="I1292" i="12" l="1"/>
  <c r="L1292" i="12" s="1"/>
  <c r="F1293" i="12"/>
  <c r="G1293" i="12" s="1"/>
  <c r="H1293" i="12" s="1"/>
  <c r="E1294" i="12"/>
  <c r="C1298" i="12"/>
  <c r="D1297" i="12"/>
  <c r="I1293" i="12" l="1"/>
  <c r="L1293" i="12" s="1"/>
  <c r="F1294" i="12"/>
  <c r="G1294" i="12" s="1"/>
  <c r="H1294" i="12" s="1"/>
  <c r="E1295" i="12"/>
  <c r="C1299" i="12"/>
  <c r="D1298" i="12"/>
  <c r="I1294" i="12" l="1"/>
  <c r="L1294" i="12" s="1"/>
  <c r="F1295" i="12"/>
  <c r="G1295" i="12" s="1"/>
  <c r="H1295" i="12" s="1"/>
  <c r="E1296" i="12"/>
  <c r="D1299" i="12"/>
  <c r="C1300" i="12"/>
  <c r="I1295" i="12" l="1"/>
  <c r="L1295" i="12" s="1"/>
  <c r="F1296" i="12"/>
  <c r="G1296" i="12" s="1"/>
  <c r="H1296" i="12" s="1"/>
  <c r="E1297" i="12"/>
  <c r="D1300" i="12"/>
  <c r="C1301" i="12"/>
  <c r="I1296" i="12" l="1"/>
  <c r="L1296" i="12" s="1"/>
  <c r="F1297" i="12"/>
  <c r="G1297" i="12" s="1"/>
  <c r="H1297" i="12" s="1"/>
  <c r="E1298" i="12"/>
  <c r="C1302" i="12"/>
  <c r="D1301" i="12"/>
  <c r="I1297" i="12" l="1"/>
  <c r="L1297" i="12" s="1"/>
  <c r="F1298" i="12"/>
  <c r="G1298" i="12" s="1"/>
  <c r="H1298" i="12" s="1"/>
  <c r="E1299" i="12"/>
  <c r="C1303" i="12"/>
  <c r="D1302" i="12"/>
  <c r="I1298" i="12" l="1"/>
  <c r="L1298" i="12" s="1"/>
  <c r="F1299" i="12"/>
  <c r="G1299" i="12" s="1"/>
  <c r="H1299" i="12" s="1"/>
  <c r="E1300" i="12"/>
  <c r="C1304" i="12"/>
  <c r="D1303" i="12"/>
  <c r="I1299" i="12" l="1"/>
  <c r="L1299" i="12" s="1"/>
  <c r="F1300" i="12"/>
  <c r="G1300" i="12" s="1"/>
  <c r="H1300" i="12" s="1"/>
  <c r="E1301" i="12"/>
  <c r="D1304" i="12"/>
  <c r="C1305" i="12"/>
  <c r="I1300" i="12" l="1"/>
  <c r="L1300" i="12" s="1"/>
  <c r="F1301" i="12"/>
  <c r="G1301" i="12" s="1"/>
  <c r="H1301" i="12" s="1"/>
  <c r="E1302" i="12"/>
  <c r="D1305" i="12"/>
  <c r="C1306" i="12"/>
  <c r="I1301" i="12" l="1"/>
  <c r="L1301" i="12" s="1"/>
  <c r="F1302" i="12"/>
  <c r="G1302" i="12" s="1"/>
  <c r="H1302" i="12" s="1"/>
  <c r="E1303" i="12"/>
  <c r="C1307" i="12"/>
  <c r="D1306" i="12"/>
  <c r="I1302" i="12" l="1"/>
  <c r="L1302" i="12" s="1"/>
  <c r="F1303" i="12"/>
  <c r="G1303" i="12" s="1"/>
  <c r="H1303" i="12" s="1"/>
  <c r="E1304" i="12"/>
  <c r="C1308" i="12"/>
  <c r="D1307" i="12"/>
  <c r="I1303" i="12" l="1"/>
  <c r="L1303" i="12" s="1"/>
  <c r="F1304" i="12"/>
  <c r="G1304" i="12" s="1"/>
  <c r="H1304" i="12" s="1"/>
  <c r="E1305" i="12"/>
  <c r="D1308" i="12"/>
  <c r="C1309" i="12"/>
  <c r="I1304" i="12" l="1"/>
  <c r="L1304" i="12" s="1"/>
  <c r="F1305" i="12"/>
  <c r="G1305" i="12" s="1"/>
  <c r="H1305" i="12" s="1"/>
  <c r="E1306" i="12"/>
  <c r="C1310" i="12"/>
  <c r="D1309" i="12"/>
  <c r="I1305" i="12" l="1"/>
  <c r="L1305" i="12" s="1"/>
  <c r="F1306" i="12"/>
  <c r="G1306" i="12" s="1"/>
  <c r="H1306" i="12" s="1"/>
  <c r="E1307" i="12"/>
  <c r="D1310" i="12"/>
  <c r="C1311" i="12"/>
  <c r="I1306" i="12" l="1"/>
  <c r="L1306" i="12" s="1"/>
  <c r="F1307" i="12"/>
  <c r="G1307" i="12" s="1"/>
  <c r="H1307" i="12" s="1"/>
  <c r="E1308" i="12"/>
  <c r="C1312" i="12"/>
  <c r="D1311" i="12"/>
  <c r="I1307" i="12" l="1"/>
  <c r="L1307" i="12" s="1"/>
  <c r="F1308" i="12"/>
  <c r="G1308" i="12" s="1"/>
  <c r="H1308" i="12" s="1"/>
  <c r="E1309" i="12"/>
  <c r="D1312" i="12"/>
  <c r="C1313" i="12"/>
  <c r="I1308" i="12" l="1"/>
  <c r="L1308" i="12" s="1"/>
  <c r="F1309" i="12"/>
  <c r="G1309" i="12" s="1"/>
  <c r="H1309" i="12" s="1"/>
  <c r="E1310" i="12"/>
  <c r="D1313" i="12"/>
  <c r="C1314" i="12"/>
  <c r="I1309" i="12" l="1"/>
  <c r="L1309" i="12" s="1"/>
  <c r="F1310" i="12"/>
  <c r="G1310" i="12" s="1"/>
  <c r="H1310" i="12" s="1"/>
  <c r="E1311" i="12"/>
  <c r="D1314" i="12"/>
  <c r="C1315" i="12"/>
  <c r="I1310" i="12" l="1"/>
  <c r="L1310" i="12" s="1"/>
  <c r="F1311" i="12"/>
  <c r="G1311" i="12" s="1"/>
  <c r="H1311" i="12" s="1"/>
  <c r="E1312" i="12"/>
  <c r="C1316" i="12"/>
  <c r="D1315" i="12"/>
  <c r="I1311" i="12" l="1"/>
  <c r="L1311" i="12" s="1"/>
  <c r="F1312" i="12"/>
  <c r="G1312" i="12" s="1"/>
  <c r="H1312" i="12" s="1"/>
  <c r="E1313" i="12"/>
  <c r="C1317" i="12"/>
  <c r="D1316" i="12"/>
  <c r="I1312" i="12" l="1"/>
  <c r="L1312" i="12" s="1"/>
  <c r="F1313" i="12"/>
  <c r="G1313" i="12" s="1"/>
  <c r="H1313" i="12" s="1"/>
  <c r="E1314" i="12"/>
  <c r="D1317" i="12"/>
  <c r="C1318" i="12"/>
  <c r="I1313" i="12" l="1"/>
  <c r="L1313" i="12" s="1"/>
  <c r="F1314" i="12"/>
  <c r="G1314" i="12" s="1"/>
  <c r="H1314" i="12" s="1"/>
  <c r="E1315" i="12"/>
  <c r="C1319" i="12"/>
  <c r="D1318" i="12"/>
  <c r="I1314" i="12" l="1"/>
  <c r="L1314" i="12" s="1"/>
  <c r="F1315" i="12"/>
  <c r="G1315" i="12" s="1"/>
  <c r="H1315" i="12" s="1"/>
  <c r="E1316" i="12"/>
  <c r="C1320" i="12"/>
  <c r="D1319" i="12"/>
  <c r="I1315" i="12" l="1"/>
  <c r="L1315" i="12" s="1"/>
  <c r="F1316" i="12"/>
  <c r="G1316" i="12" s="1"/>
  <c r="H1316" i="12" s="1"/>
  <c r="E1317" i="12"/>
  <c r="D1320" i="12"/>
  <c r="C1321" i="12"/>
  <c r="I1316" i="12" l="1"/>
  <c r="L1316" i="12" s="1"/>
  <c r="F1317" i="12"/>
  <c r="G1317" i="12" s="1"/>
  <c r="H1317" i="12" s="1"/>
  <c r="E1318" i="12"/>
  <c r="C1322" i="12"/>
  <c r="D1321" i="12"/>
  <c r="I1317" i="12" l="1"/>
  <c r="L1317" i="12" s="1"/>
  <c r="F1318" i="12"/>
  <c r="G1318" i="12" s="1"/>
  <c r="H1318" i="12" s="1"/>
  <c r="E1319" i="12"/>
  <c r="D1322" i="12"/>
  <c r="C1323" i="12"/>
  <c r="I1318" i="12" l="1"/>
  <c r="L1318" i="12" s="1"/>
  <c r="F1319" i="12"/>
  <c r="G1319" i="12" s="1"/>
  <c r="H1319" i="12" s="1"/>
  <c r="E1320" i="12"/>
  <c r="D1323" i="12"/>
  <c r="C1324" i="12"/>
  <c r="I1319" i="12" l="1"/>
  <c r="L1319" i="12" s="1"/>
  <c r="F1320" i="12"/>
  <c r="G1320" i="12" s="1"/>
  <c r="H1320" i="12" s="1"/>
  <c r="E1321" i="12"/>
  <c r="C1325" i="12"/>
  <c r="D1324" i="12"/>
  <c r="I1320" i="12" l="1"/>
  <c r="L1320" i="12" s="1"/>
  <c r="F1321" i="12"/>
  <c r="G1321" i="12" s="1"/>
  <c r="H1321" i="12" s="1"/>
  <c r="E1322" i="12"/>
  <c r="C1326" i="12"/>
  <c r="D1325" i="12"/>
  <c r="I1321" i="12" l="1"/>
  <c r="L1321" i="12" s="1"/>
  <c r="F1322" i="12"/>
  <c r="G1322" i="12" s="1"/>
  <c r="H1322" i="12" s="1"/>
  <c r="E1323" i="12"/>
  <c r="C1327" i="12"/>
  <c r="D1326" i="12"/>
  <c r="I1322" i="12" l="1"/>
  <c r="L1322" i="12" s="1"/>
  <c r="F1323" i="12"/>
  <c r="G1323" i="12" s="1"/>
  <c r="H1323" i="12" s="1"/>
  <c r="E1324" i="12"/>
  <c r="C1328" i="12"/>
  <c r="D1327" i="12"/>
  <c r="I1323" i="12" l="1"/>
  <c r="L1323" i="12" s="1"/>
  <c r="F1324" i="12"/>
  <c r="G1324" i="12" s="1"/>
  <c r="H1324" i="12" s="1"/>
  <c r="E1325" i="12"/>
  <c r="C1329" i="12"/>
  <c r="D1328" i="12"/>
  <c r="I1324" i="12" l="1"/>
  <c r="L1324" i="12" s="1"/>
  <c r="F1325" i="12"/>
  <c r="G1325" i="12" s="1"/>
  <c r="H1325" i="12" s="1"/>
  <c r="E1326" i="12"/>
  <c r="D1329" i="12"/>
  <c r="C1330" i="12"/>
  <c r="I1325" i="12" l="1"/>
  <c r="L1325" i="12" s="1"/>
  <c r="F1326" i="12"/>
  <c r="G1326" i="12" s="1"/>
  <c r="H1326" i="12" s="1"/>
  <c r="E1327" i="12"/>
  <c r="C1331" i="12"/>
  <c r="D1330" i="12"/>
  <c r="I1326" i="12" l="1"/>
  <c r="L1326" i="12" s="1"/>
  <c r="F1327" i="12"/>
  <c r="G1327" i="12" s="1"/>
  <c r="H1327" i="12" s="1"/>
  <c r="E1328" i="12"/>
  <c r="C1332" i="12"/>
  <c r="D1331" i="12"/>
  <c r="I1327" i="12" l="1"/>
  <c r="L1327" i="12" s="1"/>
  <c r="F1328" i="12"/>
  <c r="G1328" i="12" s="1"/>
  <c r="H1328" i="12" s="1"/>
  <c r="E1329" i="12"/>
  <c r="C1333" i="12"/>
  <c r="D1332" i="12"/>
  <c r="I1328" i="12" l="1"/>
  <c r="L1328" i="12" s="1"/>
  <c r="F1329" i="12"/>
  <c r="G1329" i="12" s="1"/>
  <c r="H1329" i="12" s="1"/>
  <c r="E1330" i="12"/>
  <c r="D1333" i="12"/>
  <c r="C1334" i="12"/>
  <c r="I1329" i="12" l="1"/>
  <c r="L1329" i="12" s="1"/>
  <c r="F1330" i="12"/>
  <c r="G1330" i="12" s="1"/>
  <c r="H1330" i="12" s="1"/>
  <c r="E1331" i="12"/>
  <c r="D1334" i="12"/>
  <c r="C1335" i="12"/>
  <c r="I1330" i="12" l="1"/>
  <c r="L1330" i="12" s="1"/>
  <c r="F1331" i="12"/>
  <c r="G1331" i="12" s="1"/>
  <c r="H1331" i="12" s="1"/>
  <c r="E1332" i="12"/>
  <c r="C1336" i="12"/>
  <c r="D1335" i="12"/>
  <c r="I1331" i="12" l="1"/>
  <c r="L1331" i="12" s="1"/>
  <c r="F1332" i="12"/>
  <c r="G1332" i="12" s="1"/>
  <c r="H1332" i="12" s="1"/>
  <c r="E1333" i="12"/>
  <c r="C1337" i="12"/>
  <c r="D1336" i="12"/>
  <c r="I1332" i="12" l="1"/>
  <c r="L1332" i="12" s="1"/>
  <c r="F1333" i="12"/>
  <c r="G1333" i="12" s="1"/>
  <c r="H1333" i="12" s="1"/>
  <c r="E1334" i="12"/>
  <c r="D1337" i="12"/>
  <c r="C1338" i="12"/>
  <c r="I1333" i="12" l="1"/>
  <c r="L1333" i="12" s="1"/>
  <c r="F1334" i="12"/>
  <c r="G1334" i="12" s="1"/>
  <c r="H1334" i="12" s="1"/>
  <c r="E1335" i="12"/>
  <c r="D1338" i="12"/>
  <c r="C1339" i="12"/>
  <c r="I1334" i="12" l="1"/>
  <c r="L1334" i="12" s="1"/>
  <c r="F1335" i="12"/>
  <c r="G1335" i="12" s="1"/>
  <c r="H1335" i="12" s="1"/>
  <c r="E1336" i="12"/>
  <c r="D1339" i="12"/>
  <c r="C1340" i="12"/>
  <c r="I1335" i="12" l="1"/>
  <c r="L1335" i="12" s="1"/>
  <c r="F1336" i="12"/>
  <c r="G1336" i="12" s="1"/>
  <c r="H1336" i="12" s="1"/>
  <c r="E1337" i="12"/>
  <c r="C1341" i="12"/>
  <c r="D1340" i="12"/>
  <c r="I1336" i="12" l="1"/>
  <c r="L1336" i="12" s="1"/>
  <c r="F1337" i="12"/>
  <c r="G1337" i="12" s="1"/>
  <c r="H1337" i="12" s="1"/>
  <c r="E1338" i="12"/>
  <c r="C1342" i="12"/>
  <c r="D1341" i="12"/>
  <c r="I1337" i="12" l="1"/>
  <c r="L1337" i="12" s="1"/>
  <c r="F1338" i="12"/>
  <c r="G1338" i="12" s="1"/>
  <c r="H1338" i="12" s="1"/>
  <c r="E1339" i="12"/>
  <c r="D1342" i="12"/>
  <c r="C1343" i="12"/>
  <c r="I1338" i="12" l="1"/>
  <c r="L1338" i="12" s="1"/>
  <c r="F1339" i="12"/>
  <c r="G1339" i="12" s="1"/>
  <c r="H1339" i="12" s="1"/>
  <c r="E1340" i="12"/>
  <c r="C1344" i="12"/>
  <c r="D1343" i="12"/>
  <c r="I1339" i="12" l="1"/>
  <c r="L1339" i="12" s="1"/>
  <c r="F1340" i="12"/>
  <c r="G1340" i="12" s="1"/>
  <c r="H1340" i="12" s="1"/>
  <c r="E1341" i="12"/>
  <c r="C1345" i="12"/>
  <c r="D1344" i="12"/>
  <c r="I1340" i="12" l="1"/>
  <c r="L1340" i="12" s="1"/>
  <c r="F1341" i="12"/>
  <c r="G1341" i="12" s="1"/>
  <c r="H1341" i="12" s="1"/>
  <c r="E1342" i="12"/>
  <c r="D1345" i="12"/>
  <c r="C1346" i="12"/>
  <c r="I1341" i="12" l="1"/>
  <c r="L1341" i="12" s="1"/>
  <c r="F1342" i="12"/>
  <c r="G1342" i="12" s="1"/>
  <c r="H1342" i="12" s="1"/>
  <c r="E1343" i="12"/>
  <c r="D1346" i="12"/>
  <c r="C1347" i="12"/>
  <c r="I1342" i="12" l="1"/>
  <c r="L1342" i="12" s="1"/>
  <c r="F1343" i="12"/>
  <c r="G1343" i="12" s="1"/>
  <c r="H1343" i="12" s="1"/>
  <c r="E1344" i="12"/>
  <c r="C1348" i="12"/>
  <c r="D1347" i="12"/>
  <c r="I1343" i="12" l="1"/>
  <c r="L1343" i="12" s="1"/>
  <c r="F1344" i="12"/>
  <c r="G1344" i="12" s="1"/>
  <c r="H1344" i="12" s="1"/>
  <c r="E1345" i="12"/>
  <c r="D1348" i="12"/>
  <c r="C1349" i="12"/>
  <c r="I1344" i="12" l="1"/>
  <c r="L1344" i="12" s="1"/>
  <c r="F1345" i="12"/>
  <c r="G1345" i="12" s="1"/>
  <c r="H1345" i="12" s="1"/>
  <c r="E1346" i="12"/>
  <c r="C1350" i="12"/>
  <c r="D1349" i="12"/>
  <c r="I1345" i="12" l="1"/>
  <c r="L1345" i="12" s="1"/>
  <c r="F1346" i="12"/>
  <c r="G1346" i="12" s="1"/>
  <c r="H1346" i="12" s="1"/>
  <c r="E1347" i="12"/>
  <c r="C1351" i="12"/>
  <c r="D1350" i="12"/>
  <c r="I1346" i="12" l="1"/>
  <c r="L1346" i="12" s="1"/>
  <c r="F1347" i="12"/>
  <c r="G1347" i="12" s="1"/>
  <c r="H1347" i="12" s="1"/>
  <c r="E1348" i="12"/>
  <c r="C1352" i="12"/>
  <c r="D1351" i="12"/>
  <c r="I1347" i="12" l="1"/>
  <c r="L1347" i="12" s="1"/>
  <c r="F1348" i="12"/>
  <c r="G1348" i="12" s="1"/>
  <c r="H1348" i="12" s="1"/>
  <c r="E1349" i="12"/>
  <c r="D1352" i="12"/>
  <c r="C1353" i="12"/>
  <c r="I1348" i="12" l="1"/>
  <c r="L1348" i="12" s="1"/>
  <c r="F1349" i="12"/>
  <c r="G1349" i="12" s="1"/>
  <c r="H1349" i="12" s="1"/>
  <c r="E1350" i="12"/>
  <c r="C1354" i="12"/>
  <c r="D1353" i="12"/>
  <c r="I1349" i="12" l="1"/>
  <c r="L1349" i="12" s="1"/>
  <c r="F1350" i="12"/>
  <c r="G1350" i="12" s="1"/>
  <c r="H1350" i="12" s="1"/>
  <c r="E1351" i="12"/>
  <c r="C1355" i="12"/>
  <c r="D1354" i="12"/>
  <c r="I1350" i="12" l="1"/>
  <c r="L1350" i="12" s="1"/>
  <c r="F1351" i="12"/>
  <c r="G1351" i="12" s="1"/>
  <c r="H1351" i="12" s="1"/>
  <c r="E1352" i="12"/>
  <c r="D1355" i="12"/>
  <c r="C1356" i="12"/>
  <c r="I1351" i="12" l="1"/>
  <c r="L1351" i="12" s="1"/>
  <c r="F1352" i="12"/>
  <c r="G1352" i="12" s="1"/>
  <c r="H1352" i="12" s="1"/>
  <c r="E1353" i="12"/>
  <c r="D1356" i="12"/>
  <c r="C1357" i="12"/>
  <c r="I1352" i="12" l="1"/>
  <c r="L1352" i="12" s="1"/>
  <c r="F1353" i="12"/>
  <c r="G1353" i="12" s="1"/>
  <c r="H1353" i="12" s="1"/>
  <c r="E1354" i="12"/>
  <c r="D1357" i="12"/>
  <c r="C1358" i="12"/>
  <c r="I1353" i="12" l="1"/>
  <c r="L1353" i="12" s="1"/>
  <c r="F1354" i="12"/>
  <c r="G1354" i="12" s="1"/>
  <c r="H1354" i="12" s="1"/>
  <c r="E1355" i="12"/>
  <c r="C1359" i="12"/>
  <c r="D1358" i="12"/>
  <c r="I1354" i="12" l="1"/>
  <c r="L1354" i="12" s="1"/>
  <c r="F1355" i="12"/>
  <c r="G1355" i="12" s="1"/>
  <c r="H1355" i="12" s="1"/>
  <c r="E1356" i="12"/>
  <c r="C1360" i="12"/>
  <c r="D1359" i="12"/>
  <c r="I1355" i="12" l="1"/>
  <c r="L1355" i="12" s="1"/>
  <c r="F1356" i="12"/>
  <c r="G1356" i="12" s="1"/>
  <c r="H1356" i="12" s="1"/>
  <c r="E1357" i="12"/>
  <c r="D1360" i="12"/>
  <c r="C1361" i="12"/>
  <c r="I1356" i="12" l="1"/>
  <c r="L1356" i="12" s="1"/>
  <c r="F1357" i="12"/>
  <c r="G1357" i="12" s="1"/>
  <c r="H1357" i="12" s="1"/>
  <c r="E1358" i="12"/>
  <c r="C1362" i="12"/>
  <c r="D1361" i="12"/>
  <c r="I1357" i="12" l="1"/>
  <c r="L1357" i="12" s="1"/>
  <c r="F1358" i="12"/>
  <c r="G1358" i="12" s="1"/>
  <c r="H1358" i="12" s="1"/>
  <c r="E1359" i="12"/>
  <c r="C1363" i="12"/>
  <c r="D1362" i="12"/>
  <c r="I1358" i="12" l="1"/>
  <c r="L1358" i="12" s="1"/>
  <c r="F1359" i="12"/>
  <c r="G1359" i="12" s="1"/>
  <c r="H1359" i="12" s="1"/>
  <c r="E1360" i="12"/>
  <c r="C1364" i="12"/>
  <c r="D1363" i="12"/>
  <c r="I1359" i="12" l="1"/>
  <c r="L1359" i="12" s="1"/>
  <c r="F1360" i="12"/>
  <c r="G1360" i="12" s="1"/>
  <c r="H1360" i="12" s="1"/>
  <c r="E1361" i="12"/>
  <c r="C1365" i="12"/>
  <c r="D1364" i="12"/>
  <c r="I1360" i="12" l="1"/>
  <c r="L1360" i="12" s="1"/>
  <c r="F1361" i="12"/>
  <c r="G1361" i="12" s="1"/>
  <c r="H1361" i="12" s="1"/>
  <c r="E1362" i="12"/>
  <c r="D1365" i="12"/>
  <c r="C1366" i="12"/>
  <c r="I1361" i="12" l="1"/>
  <c r="L1361" i="12" s="1"/>
  <c r="F1362" i="12"/>
  <c r="G1362" i="12" s="1"/>
  <c r="H1362" i="12" s="1"/>
  <c r="E1363" i="12"/>
  <c r="D1366" i="12"/>
  <c r="C1367" i="12"/>
  <c r="I1362" i="12" l="1"/>
  <c r="L1362" i="12" s="1"/>
  <c r="F1363" i="12"/>
  <c r="G1363" i="12" s="1"/>
  <c r="H1363" i="12" s="1"/>
  <c r="E1364" i="12"/>
  <c r="C1368" i="12"/>
  <c r="D1367" i="12"/>
  <c r="I1363" i="12" l="1"/>
  <c r="L1363" i="12" s="1"/>
  <c r="F1364" i="12"/>
  <c r="G1364" i="12" s="1"/>
  <c r="H1364" i="12" s="1"/>
  <c r="E1365" i="12"/>
  <c r="D1368" i="12"/>
  <c r="C1369" i="12"/>
  <c r="I1364" i="12" l="1"/>
  <c r="L1364" i="12" s="1"/>
  <c r="F1365" i="12"/>
  <c r="G1365" i="12" s="1"/>
  <c r="H1365" i="12" s="1"/>
  <c r="E1366" i="12"/>
  <c r="C1370" i="12"/>
  <c r="D1369" i="12"/>
  <c r="I1365" i="12" l="1"/>
  <c r="L1365" i="12" s="1"/>
  <c r="F1366" i="12"/>
  <c r="G1366" i="12" s="1"/>
  <c r="H1366" i="12" s="1"/>
  <c r="E1367" i="12"/>
  <c r="D1370" i="12"/>
  <c r="C1371" i="12"/>
  <c r="I1366" i="12" l="1"/>
  <c r="L1366" i="12" s="1"/>
  <c r="F1367" i="12"/>
  <c r="G1367" i="12" s="1"/>
  <c r="H1367" i="12" s="1"/>
  <c r="E1368" i="12"/>
  <c r="C1372" i="12"/>
  <c r="D1371" i="12"/>
  <c r="I1367" i="12" l="1"/>
  <c r="L1367" i="12" s="1"/>
  <c r="F1368" i="12"/>
  <c r="G1368" i="12" s="1"/>
  <c r="H1368" i="12" s="1"/>
  <c r="E1369" i="12"/>
  <c r="C1373" i="12"/>
  <c r="D1372" i="12"/>
  <c r="I1368" i="12" l="1"/>
  <c r="L1368" i="12" s="1"/>
  <c r="F1369" i="12"/>
  <c r="G1369" i="12" s="1"/>
  <c r="H1369" i="12" s="1"/>
  <c r="E1370" i="12"/>
  <c r="D1373" i="12"/>
  <c r="C1374" i="12"/>
  <c r="I1369" i="12" l="1"/>
  <c r="L1369" i="12" s="1"/>
  <c r="F1370" i="12"/>
  <c r="G1370" i="12" s="1"/>
  <c r="H1370" i="12" s="1"/>
  <c r="E1371" i="12"/>
  <c r="C1375" i="12"/>
  <c r="D1374" i="12"/>
  <c r="I1370" i="12" l="1"/>
  <c r="L1370" i="12" s="1"/>
  <c r="F1371" i="12"/>
  <c r="G1371" i="12" s="1"/>
  <c r="H1371" i="12" s="1"/>
  <c r="E1372" i="12"/>
  <c r="C1376" i="12"/>
  <c r="D1375" i="12"/>
  <c r="I1371" i="12" l="1"/>
  <c r="L1371" i="12" s="1"/>
  <c r="F1372" i="12"/>
  <c r="G1372" i="12" s="1"/>
  <c r="H1372" i="12" s="1"/>
  <c r="E1373" i="12"/>
  <c r="C1377" i="12"/>
  <c r="D1376" i="12"/>
  <c r="I1372" i="12" l="1"/>
  <c r="L1372" i="12" s="1"/>
  <c r="F1373" i="12"/>
  <c r="G1373" i="12" s="1"/>
  <c r="H1373" i="12" s="1"/>
  <c r="E1374" i="12"/>
  <c r="D1377" i="12"/>
  <c r="C1378" i="12"/>
  <c r="I1373" i="12" l="1"/>
  <c r="L1373" i="12" s="1"/>
  <c r="F1374" i="12"/>
  <c r="G1374" i="12" s="1"/>
  <c r="H1374" i="12" s="1"/>
  <c r="E1375" i="12"/>
  <c r="C1379" i="12"/>
  <c r="D1378" i="12"/>
  <c r="I1374" i="12" l="1"/>
  <c r="L1374" i="12" s="1"/>
  <c r="F1375" i="12"/>
  <c r="G1375" i="12" s="1"/>
  <c r="H1375" i="12" s="1"/>
  <c r="E1376" i="12"/>
  <c r="C1380" i="12"/>
  <c r="D1379" i="12"/>
  <c r="I1375" i="12" l="1"/>
  <c r="L1375" i="12" s="1"/>
  <c r="F1376" i="12"/>
  <c r="G1376" i="12" s="1"/>
  <c r="H1376" i="12" s="1"/>
  <c r="E1377" i="12"/>
  <c r="D1380" i="12"/>
  <c r="C1381" i="12"/>
  <c r="I1376" i="12" l="1"/>
  <c r="L1376" i="12" s="1"/>
  <c r="F1377" i="12"/>
  <c r="G1377" i="12" s="1"/>
  <c r="H1377" i="12" s="1"/>
  <c r="E1378" i="12"/>
  <c r="D1381" i="12"/>
  <c r="C1382" i="12"/>
  <c r="I1377" i="12" l="1"/>
  <c r="L1377" i="12" s="1"/>
  <c r="F1378" i="12"/>
  <c r="G1378" i="12" s="1"/>
  <c r="H1378" i="12" s="1"/>
  <c r="E1379" i="12"/>
  <c r="D1382" i="12"/>
  <c r="C1383" i="12"/>
  <c r="I1378" i="12" l="1"/>
  <c r="L1378" i="12" s="1"/>
  <c r="F1379" i="12"/>
  <c r="G1379" i="12" s="1"/>
  <c r="H1379" i="12" s="1"/>
  <c r="E1380" i="12"/>
  <c r="C1384" i="12"/>
  <c r="D1383" i="12"/>
  <c r="I1379" i="12" l="1"/>
  <c r="L1379" i="12" s="1"/>
  <c r="F1380" i="12"/>
  <c r="G1380" i="12" s="1"/>
  <c r="H1380" i="12" s="1"/>
  <c r="E1381" i="12"/>
  <c r="D1384" i="12"/>
  <c r="C1385" i="12"/>
  <c r="I1380" i="12" l="1"/>
  <c r="L1380" i="12" s="1"/>
  <c r="F1381" i="12"/>
  <c r="G1381" i="12" s="1"/>
  <c r="H1381" i="12" s="1"/>
  <c r="E1382" i="12"/>
  <c r="C1386" i="12"/>
  <c r="D1385" i="12"/>
  <c r="I1381" i="12" l="1"/>
  <c r="L1381" i="12" s="1"/>
  <c r="F1382" i="12"/>
  <c r="G1382" i="12" s="1"/>
  <c r="H1382" i="12" s="1"/>
  <c r="E1383" i="12"/>
  <c r="C1387" i="12"/>
  <c r="D1386" i="12"/>
  <c r="I1382" i="12" l="1"/>
  <c r="L1382" i="12" s="1"/>
  <c r="F1383" i="12"/>
  <c r="G1383" i="12" s="1"/>
  <c r="H1383" i="12" s="1"/>
  <c r="E1384" i="12"/>
  <c r="D1387" i="12"/>
  <c r="C1388" i="12"/>
  <c r="I1383" i="12" l="1"/>
  <c r="L1383" i="12" s="1"/>
  <c r="F1384" i="12"/>
  <c r="G1384" i="12" s="1"/>
  <c r="H1384" i="12" s="1"/>
  <c r="E1385" i="12"/>
  <c r="D1388" i="12"/>
  <c r="C1389" i="12"/>
  <c r="I1384" i="12" l="1"/>
  <c r="L1384" i="12" s="1"/>
  <c r="F1385" i="12"/>
  <c r="G1385" i="12" s="1"/>
  <c r="H1385" i="12" s="1"/>
  <c r="E1386" i="12"/>
  <c r="C1390" i="12"/>
  <c r="D1389" i="12"/>
  <c r="I1385" i="12" l="1"/>
  <c r="L1385" i="12" s="1"/>
  <c r="F1386" i="12"/>
  <c r="G1386" i="12" s="1"/>
  <c r="H1386" i="12" s="1"/>
  <c r="E1387" i="12"/>
  <c r="C1391" i="12"/>
  <c r="D1390" i="12"/>
  <c r="I1386" i="12" l="1"/>
  <c r="L1386" i="12" s="1"/>
  <c r="F1387" i="12"/>
  <c r="G1387" i="12" s="1"/>
  <c r="H1387" i="12" s="1"/>
  <c r="E1388" i="12"/>
  <c r="D1391" i="12"/>
  <c r="C1392" i="12"/>
  <c r="I1387" i="12" l="1"/>
  <c r="L1387" i="12" s="1"/>
  <c r="F1388" i="12"/>
  <c r="G1388" i="12" s="1"/>
  <c r="H1388" i="12" s="1"/>
  <c r="E1389" i="12"/>
  <c r="C1393" i="12"/>
  <c r="D1392" i="12"/>
  <c r="I1388" i="12" l="1"/>
  <c r="L1388" i="12" s="1"/>
  <c r="F1389" i="12"/>
  <c r="G1389" i="12" s="1"/>
  <c r="H1389" i="12" s="1"/>
  <c r="E1390" i="12"/>
  <c r="C1394" i="12"/>
  <c r="D1393" i="12"/>
  <c r="I1389" i="12" l="1"/>
  <c r="L1389" i="12" s="1"/>
  <c r="F1390" i="12"/>
  <c r="G1390" i="12" s="1"/>
  <c r="H1390" i="12" s="1"/>
  <c r="E1391" i="12"/>
  <c r="D1394" i="12"/>
  <c r="C1395" i="12"/>
  <c r="I1390" i="12" l="1"/>
  <c r="L1390" i="12" s="1"/>
  <c r="F1391" i="12"/>
  <c r="G1391" i="12" s="1"/>
  <c r="H1391" i="12" s="1"/>
  <c r="E1392" i="12"/>
  <c r="C1396" i="12"/>
  <c r="D1395" i="12"/>
  <c r="I1391" i="12" l="1"/>
  <c r="L1391" i="12" s="1"/>
  <c r="F1392" i="12"/>
  <c r="G1392" i="12" s="1"/>
  <c r="H1392" i="12" s="1"/>
  <c r="E1393" i="12"/>
  <c r="C1397" i="12"/>
  <c r="D1396" i="12"/>
  <c r="I1392" i="12" l="1"/>
  <c r="L1392" i="12" s="1"/>
  <c r="F1393" i="12"/>
  <c r="G1393" i="12" s="1"/>
  <c r="H1393" i="12" s="1"/>
  <c r="E1394" i="12"/>
  <c r="D1397" i="12"/>
  <c r="C1398" i="12"/>
  <c r="I1393" i="12" l="1"/>
  <c r="L1393" i="12" s="1"/>
  <c r="F1394" i="12"/>
  <c r="G1394" i="12" s="1"/>
  <c r="H1394" i="12" s="1"/>
  <c r="E1395" i="12"/>
  <c r="D1398" i="12"/>
  <c r="C1399" i="12"/>
  <c r="I1394" i="12" l="1"/>
  <c r="L1394" i="12" s="1"/>
  <c r="F1395" i="12"/>
  <c r="G1395" i="12" s="1"/>
  <c r="H1395" i="12" s="1"/>
  <c r="E1396" i="12"/>
  <c r="D1399" i="12"/>
  <c r="C1400" i="12"/>
  <c r="I1395" i="12" l="1"/>
  <c r="L1395" i="12" s="1"/>
  <c r="F1396" i="12"/>
  <c r="G1396" i="12" s="1"/>
  <c r="H1396" i="12" s="1"/>
  <c r="E1397" i="12"/>
  <c r="D1400" i="12"/>
  <c r="C1401" i="12"/>
  <c r="I1396" i="12" l="1"/>
  <c r="L1396" i="12" s="1"/>
  <c r="F1397" i="12"/>
  <c r="G1397" i="12" s="1"/>
  <c r="H1397" i="12" s="1"/>
  <c r="E1398" i="12"/>
  <c r="D1401" i="12"/>
  <c r="C1402" i="12"/>
  <c r="I1397" i="12" l="1"/>
  <c r="L1397" i="12" s="1"/>
  <c r="F1398" i="12"/>
  <c r="G1398" i="12" s="1"/>
  <c r="H1398" i="12" s="1"/>
  <c r="E1399" i="12"/>
  <c r="D1402" i="12"/>
  <c r="C1403" i="12"/>
  <c r="I1398" i="12" l="1"/>
  <c r="L1398" i="12" s="1"/>
  <c r="F1399" i="12"/>
  <c r="G1399" i="12" s="1"/>
  <c r="H1399" i="12" s="1"/>
  <c r="E1400" i="12"/>
  <c r="D1403" i="12"/>
  <c r="C1404" i="12"/>
  <c r="I1399" i="12" l="1"/>
  <c r="L1399" i="12" s="1"/>
  <c r="F1400" i="12"/>
  <c r="G1400" i="12" s="1"/>
  <c r="H1400" i="12" s="1"/>
  <c r="E1401" i="12"/>
  <c r="D1404" i="12"/>
  <c r="C1405" i="12"/>
  <c r="I1400" i="12" l="1"/>
  <c r="L1400" i="12" s="1"/>
  <c r="F1401" i="12"/>
  <c r="G1401" i="12" s="1"/>
  <c r="H1401" i="12" s="1"/>
  <c r="E1402" i="12"/>
  <c r="D1405" i="12"/>
  <c r="C1406" i="12"/>
  <c r="I1401" i="12" l="1"/>
  <c r="L1401" i="12" s="1"/>
  <c r="F1402" i="12"/>
  <c r="G1402" i="12" s="1"/>
  <c r="H1402" i="12" s="1"/>
  <c r="E1403" i="12"/>
  <c r="C1407" i="12"/>
  <c r="D1406" i="12"/>
  <c r="I1402" i="12" l="1"/>
  <c r="L1402" i="12" s="1"/>
  <c r="F1403" i="12"/>
  <c r="G1403" i="12" s="1"/>
  <c r="H1403" i="12" s="1"/>
  <c r="E1404" i="12"/>
  <c r="D1407" i="12"/>
  <c r="C1408" i="12"/>
  <c r="I1403" i="12" l="1"/>
  <c r="L1403" i="12" s="1"/>
  <c r="F1404" i="12"/>
  <c r="G1404" i="12" s="1"/>
  <c r="H1404" i="12" s="1"/>
  <c r="E1405" i="12"/>
  <c r="C1409" i="12"/>
  <c r="D1408" i="12"/>
  <c r="I1404" i="12" l="1"/>
  <c r="L1404" i="12" s="1"/>
  <c r="F1405" i="12"/>
  <c r="G1405" i="12" s="1"/>
  <c r="H1405" i="12" s="1"/>
  <c r="E1406" i="12"/>
  <c r="D1409" i="12"/>
  <c r="C1410" i="12"/>
  <c r="I1405" i="12" l="1"/>
  <c r="L1405" i="12" s="1"/>
  <c r="F1406" i="12"/>
  <c r="G1406" i="12" s="1"/>
  <c r="H1406" i="12" s="1"/>
  <c r="E1407" i="12"/>
  <c r="D1410" i="12"/>
  <c r="C1411" i="12"/>
  <c r="I1406" i="12" l="1"/>
  <c r="L1406" i="12" s="1"/>
  <c r="F1407" i="12"/>
  <c r="G1407" i="12" s="1"/>
  <c r="H1407" i="12" s="1"/>
  <c r="E1408" i="12"/>
  <c r="D1411" i="12"/>
  <c r="C1412" i="12"/>
  <c r="I1407" i="12" l="1"/>
  <c r="L1407" i="12" s="1"/>
  <c r="F1408" i="12"/>
  <c r="G1408" i="12" s="1"/>
  <c r="H1408" i="12" s="1"/>
  <c r="E1409" i="12"/>
  <c r="D1412" i="12"/>
  <c r="C1413" i="12"/>
  <c r="I1408" i="12" l="1"/>
  <c r="L1408" i="12" s="1"/>
  <c r="F1409" i="12"/>
  <c r="G1409" i="12" s="1"/>
  <c r="H1409" i="12" s="1"/>
  <c r="E1410" i="12"/>
  <c r="D1413" i="12"/>
  <c r="C1414" i="12"/>
  <c r="I1409" i="12" l="1"/>
  <c r="L1409" i="12" s="1"/>
  <c r="F1410" i="12"/>
  <c r="G1410" i="12" s="1"/>
  <c r="H1410" i="12" s="1"/>
  <c r="E1411" i="12"/>
  <c r="D1414" i="12"/>
  <c r="C1415" i="12"/>
  <c r="I1410" i="12" l="1"/>
  <c r="L1410" i="12" s="1"/>
  <c r="F1411" i="12"/>
  <c r="G1411" i="12" s="1"/>
  <c r="H1411" i="12" s="1"/>
  <c r="E1412" i="12"/>
  <c r="D1415" i="12"/>
  <c r="C1416" i="12"/>
  <c r="I1411" i="12" l="1"/>
  <c r="L1411" i="12" s="1"/>
  <c r="F1412" i="12"/>
  <c r="G1412" i="12" s="1"/>
  <c r="H1412" i="12" s="1"/>
  <c r="E1413" i="12"/>
  <c r="C1417" i="12"/>
  <c r="D1416" i="12"/>
  <c r="I1412" i="12" l="1"/>
  <c r="L1412" i="12" s="1"/>
  <c r="F1413" i="12"/>
  <c r="G1413" i="12" s="1"/>
  <c r="H1413" i="12" s="1"/>
  <c r="E1414" i="12"/>
  <c r="C1418" i="12"/>
  <c r="D1417" i="12"/>
  <c r="I1413" i="12" l="1"/>
  <c r="L1413" i="12" s="1"/>
  <c r="F1414" i="12"/>
  <c r="G1414" i="12" s="1"/>
  <c r="H1414" i="12" s="1"/>
  <c r="E1415" i="12"/>
  <c r="D1418" i="12"/>
  <c r="C1419" i="12"/>
  <c r="I1414" i="12" l="1"/>
  <c r="L1414" i="12" s="1"/>
  <c r="F1415" i="12"/>
  <c r="G1415" i="12" s="1"/>
  <c r="H1415" i="12" s="1"/>
  <c r="E1416" i="12"/>
  <c r="D1419" i="12"/>
  <c r="C1420" i="12"/>
  <c r="I1415" i="12" l="1"/>
  <c r="L1415" i="12" s="1"/>
  <c r="F1416" i="12"/>
  <c r="G1416" i="12" s="1"/>
  <c r="H1416" i="12" s="1"/>
  <c r="E1417" i="12"/>
  <c r="C1421" i="12"/>
  <c r="D1420" i="12"/>
  <c r="I1416" i="12" l="1"/>
  <c r="L1416" i="12" s="1"/>
  <c r="F1417" i="12"/>
  <c r="G1417" i="12" s="1"/>
  <c r="H1417" i="12" s="1"/>
  <c r="E1418" i="12"/>
  <c r="D1421" i="12"/>
  <c r="C1422" i="12"/>
  <c r="I1417" i="12" l="1"/>
  <c r="L1417" i="12" s="1"/>
  <c r="F1418" i="12"/>
  <c r="G1418" i="12" s="1"/>
  <c r="H1418" i="12" s="1"/>
  <c r="E1419" i="12"/>
  <c r="C1423" i="12"/>
  <c r="D1422" i="12"/>
  <c r="I1418" i="12" l="1"/>
  <c r="L1418" i="12" s="1"/>
  <c r="F1419" i="12"/>
  <c r="G1419" i="12" s="1"/>
  <c r="H1419" i="12" s="1"/>
  <c r="E1420" i="12"/>
  <c r="C1424" i="12"/>
  <c r="D1423" i="12"/>
  <c r="I1419" i="12" l="1"/>
  <c r="L1419" i="12" s="1"/>
  <c r="F1420" i="12"/>
  <c r="G1420" i="12" s="1"/>
  <c r="H1420" i="12" s="1"/>
  <c r="E1421" i="12"/>
  <c r="D1424" i="12"/>
  <c r="C1425" i="12"/>
  <c r="I1420" i="12" l="1"/>
  <c r="L1420" i="12" s="1"/>
  <c r="F1421" i="12"/>
  <c r="G1421" i="12" s="1"/>
  <c r="H1421" i="12" s="1"/>
  <c r="E1422" i="12"/>
  <c r="D1425" i="12"/>
  <c r="C1426" i="12"/>
  <c r="I1421" i="12" l="1"/>
  <c r="L1421" i="12" s="1"/>
  <c r="F1422" i="12"/>
  <c r="G1422" i="12" s="1"/>
  <c r="H1422" i="12" s="1"/>
  <c r="E1423" i="12"/>
  <c r="D1426" i="12"/>
  <c r="C1427" i="12"/>
  <c r="I1422" i="12" l="1"/>
  <c r="L1422" i="12" s="1"/>
  <c r="F1423" i="12"/>
  <c r="G1423" i="12" s="1"/>
  <c r="H1423" i="12" s="1"/>
  <c r="E1424" i="12"/>
  <c r="D1427" i="12"/>
  <c r="C1428" i="12"/>
  <c r="I1423" i="12" l="1"/>
  <c r="L1423" i="12" s="1"/>
  <c r="F1424" i="12"/>
  <c r="G1424" i="12" s="1"/>
  <c r="H1424" i="12" s="1"/>
  <c r="E1425" i="12"/>
  <c r="C1429" i="12"/>
  <c r="D1428" i="12"/>
  <c r="I1424" i="12" l="1"/>
  <c r="L1424" i="12" s="1"/>
  <c r="F1425" i="12"/>
  <c r="G1425" i="12" s="1"/>
  <c r="H1425" i="12" s="1"/>
  <c r="E1426" i="12"/>
  <c r="D1429" i="12"/>
  <c r="C1430" i="12"/>
  <c r="I1425" i="12" l="1"/>
  <c r="L1425" i="12" s="1"/>
  <c r="F1426" i="12"/>
  <c r="G1426" i="12" s="1"/>
  <c r="H1426" i="12" s="1"/>
  <c r="E1427" i="12"/>
  <c r="C1431" i="12"/>
  <c r="D1430" i="12"/>
  <c r="I1426" i="12" l="1"/>
  <c r="L1426" i="12" s="1"/>
  <c r="F1427" i="12"/>
  <c r="G1427" i="12" s="1"/>
  <c r="H1427" i="12" s="1"/>
  <c r="E1428" i="12"/>
  <c r="D1431" i="12"/>
  <c r="C1432" i="12"/>
  <c r="I1427" i="12" l="1"/>
  <c r="L1427" i="12" s="1"/>
  <c r="F1428" i="12"/>
  <c r="G1428" i="12" s="1"/>
  <c r="H1428" i="12" s="1"/>
  <c r="E1429" i="12"/>
  <c r="C1433" i="12"/>
  <c r="D1432" i="12"/>
  <c r="I1428" i="12" l="1"/>
  <c r="L1428" i="12" s="1"/>
  <c r="F1429" i="12"/>
  <c r="G1429" i="12" s="1"/>
  <c r="H1429" i="12" s="1"/>
  <c r="E1430" i="12"/>
  <c r="D1433" i="12"/>
  <c r="C1434" i="12"/>
  <c r="I1429" i="12" l="1"/>
  <c r="L1429" i="12" s="1"/>
  <c r="F1430" i="12"/>
  <c r="G1430" i="12" s="1"/>
  <c r="H1430" i="12" s="1"/>
  <c r="E1431" i="12"/>
  <c r="D1434" i="12"/>
  <c r="C1435" i="12"/>
  <c r="I1430" i="12" l="1"/>
  <c r="L1430" i="12" s="1"/>
  <c r="F1431" i="12"/>
  <c r="G1431" i="12" s="1"/>
  <c r="H1431" i="12" s="1"/>
  <c r="E1432" i="12"/>
  <c r="C1436" i="12"/>
  <c r="D1435" i="12"/>
  <c r="I1431" i="12" l="1"/>
  <c r="L1431" i="12" s="1"/>
  <c r="F1432" i="12"/>
  <c r="G1432" i="12" s="1"/>
  <c r="H1432" i="12" s="1"/>
  <c r="E1433" i="12"/>
  <c r="C1437" i="12"/>
  <c r="D1436" i="12"/>
  <c r="I1432" i="12" l="1"/>
  <c r="L1432" i="12" s="1"/>
  <c r="F1433" i="12"/>
  <c r="G1433" i="12" s="1"/>
  <c r="H1433" i="12" s="1"/>
  <c r="E1434" i="12"/>
  <c r="C1438" i="12"/>
  <c r="D1437" i="12"/>
  <c r="I1433" i="12" l="1"/>
  <c r="L1433" i="12" s="1"/>
  <c r="F1434" i="12"/>
  <c r="G1434" i="12" s="1"/>
  <c r="H1434" i="12" s="1"/>
  <c r="E1435" i="12"/>
  <c r="D1438" i="12"/>
  <c r="C1439" i="12"/>
  <c r="I1434" i="12" l="1"/>
  <c r="L1434" i="12" s="1"/>
  <c r="F1435" i="12"/>
  <c r="G1435" i="12" s="1"/>
  <c r="H1435" i="12" s="1"/>
  <c r="E1436" i="12"/>
  <c r="D1439" i="12"/>
  <c r="C1440" i="12"/>
  <c r="I1435" i="12" l="1"/>
  <c r="L1435" i="12" s="1"/>
  <c r="F1436" i="12"/>
  <c r="G1436" i="12" s="1"/>
  <c r="H1436" i="12" s="1"/>
  <c r="E1437" i="12"/>
  <c r="D1440" i="12"/>
  <c r="C1441" i="12"/>
  <c r="I1436" i="12" l="1"/>
  <c r="L1436" i="12" s="1"/>
  <c r="F1437" i="12"/>
  <c r="G1437" i="12" s="1"/>
  <c r="H1437" i="12" s="1"/>
  <c r="E1438" i="12"/>
  <c r="D1441" i="12"/>
  <c r="C1442" i="12"/>
  <c r="I1437" i="12" l="1"/>
  <c r="L1437" i="12" s="1"/>
  <c r="F1438" i="12"/>
  <c r="G1438" i="12" s="1"/>
  <c r="H1438" i="12" s="1"/>
  <c r="E1439" i="12"/>
  <c r="C1443" i="12"/>
  <c r="D1442" i="12"/>
  <c r="I1438" i="12" l="1"/>
  <c r="L1438" i="12" s="1"/>
  <c r="F1439" i="12"/>
  <c r="G1439" i="12" s="1"/>
  <c r="H1439" i="12" s="1"/>
  <c r="E1440" i="12"/>
  <c r="D1443" i="12"/>
  <c r="C1444" i="12"/>
  <c r="I1439" i="12" l="1"/>
  <c r="L1439" i="12" s="1"/>
  <c r="F1440" i="12"/>
  <c r="G1440" i="12" s="1"/>
  <c r="H1440" i="12" s="1"/>
  <c r="E1441" i="12"/>
  <c r="C1445" i="12"/>
  <c r="D1444" i="12"/>
  <c r="I1440" i="12" l="1"/>
  <c r="L1440" i="12" s="1"/>
  <c r="F1441" i="12"/>
  <c r="G1441" i="12" s="1"/>
  <c r="H1441" i="12" s="1"/>
  <c r="E1442" i="12"/>
  <c r="D1445" i="12"/>
  <c r="C1446" i="12"/>
  <c r="I1441" i="12" l="1"/>
  <c r="L1441" i="12" s="1"/>
  <c r="F1442" i="12"/>
  <c r="G1442" i="12" s="1"/>
  <c r="H1442" i="12" s="1"/>
  <c r="E1443" i="12"/>
  <c r="C1447" i="12"/>
  <c r="D1446" i="12"/>
  <c r="I1442" i="12" l="1"/>
  <c r="L1442" i="12" s="1"/>
  <c r="F1443" i="12"/>
  <c r="G1443" i="12" s="1"/>
  <c r="H1443" i="12" s="1"/>
  <c r="E1444" i="12"/>
  <c r="C1448" i="12"/>
  <c r="D1447" i="12"/>
  <c r="I1443" i="12" l="1"/>
  <c r="L1443" i="12" s="1"/>
  <c r="F1444" i="12"/>
  <c r="G1444" i="12" s="1"/>
  <c r="H1444" i="12" s="1"/>
  <c r="E1445" i="12"/>
  <c r="C1449" i="12"/>
  <c r="D1448" i="12"/>
  <c r="I1444" i="12" l="1"/>
  <c r="L1444" i="12" s="1"/>
  <c r="F1445" i="12"/>
  <c r="G1445" i="12" s="1"/>
  <c r="H1445" i="12" s="1"/>
  <c r="E1446" i="12"/>
  <c r="C1450" i="12"/>
  <c r="D1449" i="12"/>
  <c r="I1445" i="12" l="1"/>
  <c r="L1445" i="12" s="1"/>
  <c r="F1446" i="12"/>
  <c r="G1446" i="12" s="1"/>
  <c r="H1446" i="12" s="1"/>
  <c r="E1447" i="12"/>
  <c r="C1451" i="12"/>
  <c r="D1450" i="12"/>
  <c r="I1446" i="12" l="1"/>
  <c r="L1446" i="12" s="1"/>
  <c r="F1447" i="12"/>
  <c r="G1447" i="12" s="1"/>
  <c r="H1447" i="12" s="1"/>
  <c r="E1448" i="12"/>
  <c r="D1451" i="12"/>
  <c r="C1452" i="12"/>
  <c r="I1447" i="12" l="1"/>
  <c r="L1447" i="12" s="1"/>
  <c r="F1448" i="12"/>
  <c r="G1448" i="12" s="1"/>
  <c r="H1448" i="12" s="1"/>
  <c r="E1449" i="12"/>
  <c r="C1453" i="12"/>
  <c r="D1452" i="12"/>
  <c r="I1448" i="12" l="1"/>
  <c r="L1448" i="12" s="1"/>
  <c r="F1449" i="12"/>
  <c r="G1449" i="12" s="1"/>
  <c r="H1449" i="12" s="1"/>
  <c r="E1450" i="12"/>
  <c r="D1453" i="12"/>
  <c r="C1454" i="12"/>
  <c r="I1449" i="12" l="1"/>
  <c r="L1449" i="12" s="1"/>
  <c r="F1450" i="12"/>
  <c r="G1450" i="12" s="1"/>
  <c r="H1450" i="12" s="1"/>
  <c r="E1451" i="12"/>
  <c r="D1454" i="12"/>
  <c r="C1455" i="12"/>
  <c r="I1450" i="12" l="1"/>
  <c r="L1450" i="12" s="1"/>
  <c r="F1451" i="12"/>
  <c r="G1451" i="12" s="1"/>
  <c r="H1451" i="12" s="1"/>
  <c r="E1452" i="12"/>
  <c r="D1455" i="12"/>
  <c r="C1456" i="12"/>
  <c r="I1451" i="12" l="1"/>
  <c r="L1451" i="12" s="1"/>
  <c r="F1452" i="12"/>
  <c r="G1452" i="12" s="1"/>
  <c r="H1452" i="12" s="1"/>
  <c r="E1453" i="12"/>
  <c r="D1456" i="12"/>
  <c r="C1457" i="12"/>
  <c r="I1452" i="12" l="1"/>
  <c r="L1452" i="12" s="1"/>
  <c r="F1453" i="12"/>
  <c r="G1453" i="12" s="1"/>
  <c r="H1453" i="12" s="1"/>
  <c r="E1454" i="12"/>
  <c r="C1458" i="12"/>
  <c r="D1457" i="12"/>
  <c r="I1453" i="12" l="1"/>
  <c r="L1453" i="12" s="1"/>
  <c r="F1454" i="12"/>
  <c r="G1454" i="12" s="1"/>
  <c r="H1454" i="12" s="1"/>
  <c r="E1455" i="12"/>
  <c r="C1459" i="12"/>
  <c r="D1458" i="12"/>
  <c r="I1454" i="12" l="1"/>
  <c r="L1454" i="12" s="1"/>
  <c r="F1455" i="12"/>
  <c r="G1455" i="12" s="1"/>
  <c r="H1455" i="12" s="1"/>
  <c r="E1456" i="12"/>
  <c r="D1459" i="12"/>
  <c r="C1460" i="12"/>
  <c r="I1455" i="12" l="1"/>
  <c r="L1455" i="12" s="1"/>
  <c r="F1456" i="12"/>
  <c r="G1456" i="12" s="1"/>
  <c r="H1456" i="12" s="1"/>
  <c r="E1457" i="12"/>
  <c r="C1461" i="12"/>
  <c r="D1460" i="12"/>
  <c r="I1456" i="12" l="1"/>
  <c r="L1456" i="12" s="1"/>
  <c r="F1457" i="12"/>
  <c r="G1457" i="12" s="1"/>
  <c r="H1457" i="12" s="1"/>
  <c r="E1458" i="12"/>
  <c r="C1462" i="12"/>
  <c r="D1461" i="12"/>
  <c r="I1457" i="12" l="1"/>
  <c r="L1457" i="12" s="1"/>
  <c r="F1458" i="12"/>
  <c r="G1458" i="12" s="1"/>
  <c r="H1458" i="12" s="1"/>
  <c r="E1459" i="12"/>
  <c r="C1463" i="12"/>
  <c r="D1462" i="12"/>
  <c r="I1458" i="12" l="1"/>
  <c r="L1458" i="12" s="1"/>
  <c r="F1459" i="12"/>
  <c r="G1459" i="12" s="1"/>
  <c r="H1459" i="12" s="1"/>
  <c r="E1460" i="12"/>
  <c r="D1463" i="12"/>
  <c r="C1464" i="12"/>
  <c r="I1459" i="12" l="1"/>
  <c r="L1459" i="12" s="1"/>
  <c r="F1460" i="12"/>
  <c r="G1460" i="12" s="1"/>
  <c r="H1460" i="12" s="1"/>
  <c r="E1461" i="12"/>
  <c r="D1464" i="12"/>
  <c r="C1465" i="12"/>
  <c r="I1460" i="12" l="1"/>
  <c r="L1460" i="12" s="1"/>
  <c r="F1461" i="12"/>
  <c r="G1461" i="12" s="1"/>
  <c r="H1461" i="12" s="1"/>
  <c r="E1462" i="12"/>
  <c r="C1466" i="12"/>
  <c r="D1465" i="12"/>
  <c r="I1461" i="12" l="1"/>
  <c r="L1461" i="12" s="1"/>
  <c r="F1462" i="12"/>
  <c r="G1462" i="12" s="1"/>
  <c r="H1462" i="12" s="1"/>
  <c r="E1463" i="12"/>
  <c r="C1467" i="12"/>
  <c r="D1466" i="12"/>
  <c r="I1462" i="12" l="1"/>
  <c r="L1462" i="12" s="1"/>
  <c r="F1463" i="12"/>
  <c r="G1463" i="12" s="1"/>
  <c r="H1463" i="12" s="1"/>
  <c r="E1464" i="12"/>
  <c r="D1467" i="12"/>
  <c r="C1468" i="12"/>
  <c r="I1463" i="12" l="1"/>
  <c r="L1463" i="12" s="1"/>
  <c r="F1464" i="12"/>
  <c r="G1464" i="12" s="1"/>
  <c r="H1464" i="12" s="1"/>
  <c r="E1465" i="12"/>
  <c r="C1469" i="12"/>
  <c r="D1468" i="12"/>
  <c r="I1464" i="12" l="1"/>
  <c r="L1464" i="12" s="1"/>
  <c r="F1465" i="12"/>
  <c r="G1465" i="12" s="1"/>
  <c r="H1465" i="12" s="1"/>
  <c r="E1466" i="12"/>
  <c r="D1469" i="12"/>
  <c r="C1470" i="12"/>
  <c r="I1465" i="12" l="1"/>
  <c r="L1465" i="12" s="1"/>
  <c r="F1466" i="12"/>
  <c r="G1466" i="12" s="1"/>
  <c r="H1466" i="12" s="1"/>
  <c r="E1467" i="12"/>
  <c r="C1471" i="12"/>
  <c r="D1470" i="12"/>
  <c r="I1466" i="12" l="1"/>
  <c r="L1466" i="12" s="1"/>
  <c r="F1467" i="12"/>
  <c r="G1467" i="12" s="1"/>
  <c r="H1467" i="12" s="1"/>
  <c r="E1468" i="12"/>
  <c r="D1471" i="12"/>
  <c r="C1472" i="12"/>
  <c r="I1467" i="12" l="1"/>
  <c r="L1467" i="12" s="1"/>
  <c r="F1468" i="12"/>
  <c r="G1468" i="12" s="1"/>
  <c r="H1468" i="12" s="1"/>
  <c r="E1469" i="12"/>
  <c r="D1472" i="12"/>
  <c r="C1473" i="12"/>
  <c r="I1468" i="12" l="1"/>
  <c r="L1468" i="12" s="1"/>
  <c r="F1469" i="12"/>
  <c r="G1469" i="12" s="1"/>
  <c r="H1469" i="12" s="1"/>
  <c r="E1470" i="12"/>
  <c r="C1474" i="12"/>
  <c r="D1473" i="12"/>
  <c r="I1469" i="12" l="1"/>
  <c r="L1469" i="12" s="1"/>
  <c r="F1470" i="12"/>
  <c r="G1470" i="12" s="1"/>
  <c r="H1470" i="12" s="1"/>
  <c r="E1471" i="12"/>
  <c r="D1474" i="12"/>
  <c r="C1475" i="12"/>
  <c r="I1470" i="12" l="1"/>
  <c r="L1470" i="12" s="1"/>
  <c r="F1471" i="12"/>
  <c r="G1471" i="12" s="1"/>
  <c r="H1471" i="12" s="1"/>
  <c r="E1472" i="12"/>
  <c r="C1476" i="12"/>
  <c r="D1475" i="12"/>
  <c r="I1471" i="12" l="1"/>
  <c r="L1471" i="12" s="1"/>
  <c r="F1472" i="12"/>
  <c r="G1472" i="12" s="1"/>
  <c r="H1472" i="12" s="1"/>
  <c r="E1473" i="12"/>
  <c r="D1476" i="12"/>
  <c r="C1477" i="12"/>
  <c r="I1472" i="12" l="1"/>
  <c r="L1472" i="12" s="1"/>
  <c r="F1473" i="12"/>
  <c r="G1473" i="12" s="1"/>
  <c r="H1473" i="12" s="1"/>
  <c r="E1474" i="12"/>
  <c r="D1477" i="12"/>
  <c r="C1478" i="12"/>
  <c r="I1473" i="12" l="1"/>
  <c r="L1473" i="12" s="1"/>
  <c r="F1474" i="12"/>
  <c r="G1474" i="12" s="1"/>
  <c r="H1474" i="12" s="1"/>
  <c r="E1475" i="12"/>
  <c r="C1479" i="12"/>
  <c r="D1478" i="12"/>
  <c r="I1474" i="12" l="1"/>
  <c r="L1474" i="12" s="1"/>
  <c r="F1475" i="12"/>
  <c r="G1475" i="12" s="1"/>
  <c r="H1475" i="12" s="1"/>
  <c r="E1476" i="12"/>
  <c r="C1480" i="12"/>
  <c r="D1479" i="12"/>
  <c r="I1475" i="12" l="1"/>
  <c r="L1475" i="12" s="1"/>
  <c r="F1476" i="12"/>
  <c r="G1476" i="12" s="1"/>
  <c r="H1476" i="12" s="1"/>
  <c r="E1477" i="12"/>
  <c r="D1480" i="12"/>
  <c r="C1481" i="12"/>
  <c r="I1476" i="12" l="1"/>
  <c r="L1476" i="12" s="1"/>
  <c r="F1477" i="12"/>
  <c r="G1477" i="12" s="1"/>
  <c r="H1477" i="12" s="1"/>
  <c r="E1478" i="12"/>
  <c r="C1482" i="12"/>
  <c r="D1481" i="12"/>
  <c r="I1477" i="12" l="1"/>
  <c r="L1477" i="12" s="1"/>
  <c r="F1478" i="12"/>
  <c r="G1478" i="12" s="1"/>
  <c r="H1478" i="12" s="1"/>
  <c r="E1479" i="12"/>
  <c r="C1483" i="12"/>
  <c r="D1482" i="12"/>
  <c r="I1478" i="12" l="1"/>
  <c r="L1478" i="12" s="1"/>
  <c r="F1479" i="12"/>
  <c r="G1479" i="12" s="1"/>
  <c r="H1479" i="12" s="1"/>
  <c r="E1480" i="12"/>
  <c r="D1483" i="12"/>
  <c r="C1484" i="12"/>
  <c r="I1479" i="12" l="1"/>
  <c r="L1479" i="12" s="1"/>
  <c r="F1480" i="12"/>
  <c r="G1480" i="12" s="1"/>
  <c r="H1480" i="12" s="1"/>
  <c r="E1481" i="12"/>
  <c r="C1485" i="12"/>
  <c r="D1484" i="12"/>
  <c r="I1480" i="12" l="1"/>
  <c r="L1480" i="12" s="1"/>
  <c r="F1481" i="12"/>
  <c r="G1481" i="12" s="1"/>
  <c r="H1481" i="12" s="1"/>
  <c r="E1482" i="12"/>
  <c r="D1485" i="12"/>
  <c r="C1486" i="12"/>
  <c r="I1481" i="12" l="1"/>
  <c r="L1481" i="12" s="1"/>
  <c r="F1482" i="12"/>
  <c r="G1482" i="12" s="1"/>
  <c r="H1482" i="12" s="1"/>
  <c r="E1483" i="12"/>
  <c r="D1486" i="12"/>
  <c r="C1487" i="12"/>
  <c r="I1482" i="12" l="1"/>
  <c r="L1482" i="12" s="1"/>
  <c r="F1483" i="12"/>
  <c r="G1483" i="12" s="1"/>
  <c r="H1483" i="12" s="1"/>
  <c r="E1484" i="12"/>
  <c r="C1488" i="12"/>
  <c r="D1487" i="12"/>
  <c r="I1483" i="12" l="1"/>
  <c r="L1483" i="12" s="1"/>
  <c r="F1484" i="12"/>
  <c r="G1484" i="12" s="1"/>
  <c r="H1484" i="12" s="1"/>
  <c r="E1485" i="12"/>
  <c r="C1489" i="12"/>
  <c r="D1488" i="12"/>
  <c r="I1484" i="12" l="1"/>
  <c r="L1484" i="12" s="1"/>
  <c r="F1485" i="12"/>
  <c r="G1485" i="12" s="1"/>
  <c r="H1485" i="12" s="1"/>
  <c r="E1486" i="12"/>
  <c r="C1490" i="12"/>
  <c r="D1489" i="12"/>
  <c r="I1485" i="12" l="1"/>
  <c r="L1485" i="12" s="1"/>
  <c r="F1486" i="12"/>
  <c r="G1486" i="12" s="1"/>
  <c r="H1486" i="12" s="1"/>
  <c r="E1487" i="12"/>
  <c r="D1490" i="12"/>
  <c r="C1491" i="12"/>
  <c r="I1486" i="12" l="1"/>
  <c r="L1486" i="12" s="1"/>
  <c r="F1487" i="12"/>
  <c r="G1487" i="12" s="1"/>
  <c r="H1487" i="12" s="1"/>
  <c r="E1488" i="12"/>
  <c r="D1491" i="12"/>
  <c r="C1492" i="12"/>
  <c r="I1487" i="12" l="1"/>
  <c r="L1487" i="12" s="1"/>
  <c r="F1488" i="12"/>
  <c r="G1488" i="12" s="1"/>
  <c r="H1488" i="12" s="1"/>
  <c r="E1489" i="12"/>
  <c r="C1493" i="12"/>
  <c r="D1492" i="12"/>
  <c r="I1488" i="12" l="1"/>
  <c r="L1488" i="12" s="1"/>
  <c r="F1489" i="12"/>
  <c r="G1489" i="12" s="1"/>
  <c r="H1489" i="12" s="1"/>
  <c r="E1490" i="12"/>
  <c r="D1493" i="12"/>
  <c r="C1494" i="12"/>
  <c r="I1489" i="12" l="1"/>
  <c r="L1489" i="12" s="1"/>
  <c r="F1490" i="12"/>
  <c r="G1490" i="12" s="1"/>
  <c r="H1490" i="12" s="1"/>
  <c r="E1491" i="12"/>
  <c r="C1495" i="12"/>
  <c r="D1494" i="12"/>
  <c r="I1490" i="12" l="1"/>
  <c r="L1490" i="12" s="1"/>
  <c r="F1491" i="12"/>
  <c r="G1491" i="12" s="1"/>
  <c r="H1491" i="12" s="1"/>
  <c r="E1492" i="12"/>
  <c r="D1495" i="12"/>
  <c r="C1496" i="12"/>
  <c r="I1491" i="12" l="1"/>
  <c r="L1491" i="12" s="1"/>
  <c r="F1492" i="12"/>
  <c r="G1492" i="12" s="1"/>
  <c r="H1492" i="12" s="1"/>
  <c r="E1493" i="12"/>
  <c r="C1497" i="12"/>
  <c r="D1496" i="12"/>
  <c r="I1492" i="12" l="1"/>
  <c r="L1492" i="12" s="1"/>
  <c r="F1493" i="12"/>
  <c r="G1493" i="12" s="1"/>
  <c r="H1493" i="12" s="1"/>
  <c r="E1494" i="12"/>
  <c r="C1498" i="12"/>
  <c r="D1497" i="12"/>
  <c r="I1493" i="12" l="1"/>
  <c r="L1493" i="12" s="1"/>
  <c r="F1494" i="12"/>
  <c r="G1494" i="12" s="1"/>
  <c r="H1494" i="12" s="1"/>
  <c r="E1495" i="12"/>
  <c r="D1498" i="12"/>
  <c r="C1499" i="12"/>
  <c r="I1494" i="12" l="1"/>
  <c r="L1494" i="12" s="1"/>
  <c r="F1495" i="12"/>
  <c r="G1495" i="12" s="1"/>
  <c r="H1495" i="12" s="1"/>
  <c r="E1496" i="12"/>
  <c r="C1500" i="12"/>
  <c r="D1499" i="12"/>
  <c r="I1495" i="12" l="1"/>
  <c r="L1495" i="12" s="1"/>
  <c r="F1496" i="12"/>
  <c r="G1496" i="12" s="1"/>
  <c r="H1496" i="12" s="1"/>
  <c r="E1497" i="12"/>
  <c r="C1501" i="12"/>
  <c r="D1500" i="12"/>
  <c r="I1496" i="12" l="1"/>
  <c r="L1496" i="12" s="1"/>
  <c r="F1497" i="12"/>
  <c r="G1497" i="12" s="1"/>
  <c r="H1497" i="12" s="1"/>
  <c r="E1498" i="12"/>
  <c r="C1502" i="12"/>
  <c r="D1501" i="12"/>
  <c r="I1497" i="12" l="1"/>
  <c r="L1497" i="12" s="1"/>
  <c r="F1498" i="12"/>
  <c r="G1498" i="12" s="1"/>
  <c r="H1498" i="12" s="1"/>
  <c r="E1499" i="12"/>
  <c r="C1503" i="12"/>
  <c r="D1502" i="12"/>
  <c r="I1498" i="12" l="1"/>
  <c r="L1498" i="12" s="1"/>
  <c r="F1499" i="12"/>
  <c r="G1499" i="12" s="1"/>
  <c r="H1499" i="12" s="1"/>
  <c r="E1500" i="12"/>
  <c r="C1504" i="12"/>
  <c r="D1503" i="12"/>
  <c r="I1499" i="12" l="1"/>
  <c r="L1499" i="12" s="1"/>
  <c r="F1500" i="12"/>
  <c r="G1500" i="12" s="1"/>
  <c r="H1500" i="12" s="1"/>
  <c r="E1501" i="12"/>
  <c r="D1504" i="12"/>
  <c r="C1505" i="12"/>
  <c r="I1500" i="12" l="1"/>
  <c r="L1500" i="12" s="1"/>
  <c r="F1501" i="12"/>
  <c r="G1501" i="12" s="1"/>
  <c r="H1501" i="12" s="1"/>
  <c r="E1502" i="12"/>
  <c r="D1505" i="12"/>
  <c r="C1506" i="12"/>
  <c r="I1501" i="12" l="1"/>
  <c r="L1501" i="12" s="1"/>
  <c r="F1502" i="12"/>
  <c r="G1502" i="12" s="1"/>
  <c r="H1502" i="12" s="1"/>
  <c r="E1503" i="12"/>
  <c r="D1506" i="12"/>
  <c r="C1507" i="12"/>
  <c r="I1502" i="12" l="1"/>
  <c r="L1502" i="12" s="1"/>
  <c r="F1503" i="12"/>
  <c r="G1503" i="12" s="1"/>
  <c r="H1503" i="12" s="1"/>
  <c r="E1504" i="12"/>
  <c r="D1507" i="12"/>
  <c r="C1508" i="12"/>
  <c r="I1503" i="12" l="1"/>
  <c r="L1503" i="12" s="1"/>
  <c r="F1504" i="12"/>
  <c r="G1504" i="12" s="1"/>
  <c r="H1504" i="12" s="1"/>
  <c r="E1505" i="12"/>
  <c r="C1509" i="12"/>
  <c r="D1508" i="12"/>
  <c r="I1504" i="12" l="1"/>
  <c r="L1504" i="12" s="1"/>
  <c r="F1505" i="12"/>
  <c r="G1505" i="12" s="1"/>
  <c r="H1505" i="12" s="1"/>
  <c r="E1506" i="12"/>
  <c r="D1509" i="12"/>
  <c r="C1510" i="12"/>
  <c r="I1505" i="12" l="1"/>
  <c r="L1505" i="12" s="1"/>
  <c r="F1506" i="12"/>
  <c r="G1506" i="12" s="1"/>
  <c r="H1506" i="12" s="1"/>
  <c r="E1507" i="12"/>
  <c r="C1511" i="12"/>
  <c r="D1510" i="12"/>
  <c r="I1506" i="12" l="1"/>
  <c r="L1506" i="12" s="1"/>
  <c r="F1507" i="12"/>
  <c r="G1507" i="12" s="1"/>
  <c r="H1507" i="12" s="1"/>
  <c r="E1508" i="12"/>
  <c r="D1511" i="12"/>
  <c r="C1512" i="12"/>
  <c r="I1507" i="12" l="1"/>
  <c r="L1507" i="12" s="1"/>
  <c r="F1508" i="12"/>
  <c r="G1508" i="12" s="1"/>
  <c r="H1508" i="12" s="1"/>
  <c r="E1509" i="12"/>
  <c r="D1512" i="12"/>
  <c r="C1513" i="12"/>
  <c r="I1508" i="12" l="1"/>
  <c r="L1508" i="12" s="1"/>
  <c r="F1509" i="12"/>
  <c r="G1509" i="12" s="1"/>
  <c r="H1509" i="12" s="1"/>
  <c r="E1510" i="12"/>
  <c r="C1514" i="12"/>
  <c r="D1513" i="12"/>
  <c r="I1509" i="12" l="1"/>
  <c r="L1509" i="12" s="1"/>
  <c r="F1510" i="12"/>
  <c r="G1510" i="12" s="1"/>
  <c r="H1510" i="12" s="1"/>
  <c r="E1511" i="12"/>
  <c r="C1515" i="12"/>
  <c r="D1514" i="12"/>
  <c r="I1510" i="12" l="1"/>
  <c r="L1510" i="12" s="1"/>
  <c r="F1511" i="12"/>
  <c r="G1511" i="12" s="1"/>
  <c r="H1511" i="12" s="1"/>
  <c r="E1512" i="12"/>
  <c r="D1515" i="12"/>
  <c r="C1516" i="12"/>
  <c r="I1511" i="12" l="1"/>
  <c r="L1511" i="12" s="1"/>
  <c r="F1512" i="12"/>
  <c r="G1512" i="12" s="1"/>
  <c r="H1512" i="12" s="1"/>
  <c r="E1513" i="12"/>
  <c r="D1516" i="12"/>
  <c r="C1517" i="12"/>
  <c r="I1512" i="12" l="1"/>
  <c r="L1512" i="12" s="1"/>
  <c r="F1513" i="12"/>
  <c r="G1513" i="12" s="1"/>
  <c r="H1513" i="12" s="1"/>
  <c r="E1514" i="12"/>
  <c r="D1517" i="12"/>
  <c r="C1518" i="12"/>
  <c r="I1513" i="12" l="1"/>
  <c r="L1513" i="12" s="1"/>
  <c r="F1514" i="12"/>
  <c r="G1514" i="12" s="1"/>
  <c r="H1514" i="12" s="1"/>
  <c r="E1515" i="12"/>
  <c r="C1519" i="12"/>
  <c r="D1518" i="12"/>
  <c r="I1514" i="12" l="1"/>
  <c r="L1514" i="12" s="1"/>
  <c r="F1515" i="12"/>
  <c r="G1515" i="12" s="1"/>
  <c r="H1515" i="12" s="1"/>
  <c r="E1516" i="12"/>
  <c r="D1519" i="12"/>
  <c r="C1520" i="12"/>
  <c r="I1515" i="12" l="1"/>
  <c r="L1515" i="12" s="1"/>
  <c r="F1516" i="12"/>
  <c r="G1516" i="12" s="1"/>
  <c r="H1516" i="12" s="1"/>
  <c r="E1517" i="12"/>
  <c r="D1520" i="12"/>
  <c r="C1521" i="12"/>
  <c r="I1516" i="12" l="1"/>
  <c r="L1516" i="12" s="1"/>
  <c r="F1517" i="12"/>
  <c r="G1517" i="12" s="1"/>
  <c r="H1517" i="12" s="1"/>
  <c r="E1518" i="12"/>
  <c r="D1521" i="12"/>
  <c r="C1522" i="12"/>
  <c r="I1517" i="12" l="1"/>
  <c r="L1517" i="12" s="1"/>
  <c r="F1518" i="12"/>
  <c r="G1518" i="12" s="1"/>
  <c r="H1518" i="12" s="1"/>
  <c r="E1519" i="12"/>
  <c r="D1522" i="12"/>
  <c r="C1523" i="12"/>
  <c r="I1518" i="12" l="1"/>
  <c r="L1518" i="12" s="1"/>
  <c r="F1519" i="12"/>
  <c r="G1519" i="12" s="1"/>
  <c r="H1519" i="12" s="1"/>
  <c r="E1520" i="12"/>
  <c r="D1523" i="12"/>
  <c r="C1524" i="12"/>
  <c r="I1519" i="12" l="1"/>
  <c r="L1519" i="12" s="1"/>
  <c r="F1520" i="12"/>
  <c r="G1520" i="12" s="1"/>
  <c r="H1520" i="12" s="1"/>
  <c r="E1521" i="12"/>
  <c r="D1524" i="12"/>
  <c r="C1525" i="12"/>
  <c r="I1520" i="12" l="1"/>
  <c r="L1520" i="12" s="1"/>
  <c r="F1521" i="12"/>
  <c r="G1521" i="12" s="1"/>
  <c r="H1521" i="12" s="1"/>
  <c r="E1522" i="12"/>
  <c r="C1526" i="12"/>
  <c r="D1525" i="12"/>
  <c r="I1521" i="12" l="1"/>
  <c r="L1521" i="12" s="1"/>
  <c r="F1522" i="12"/>
  <c r="G1522" i="12" s="1"/>
  <c r="H1522" i="12" s="1"/>
  <c r="E1523" i="12"/>
  <c r="D1526" i="12"/>
  <c r="C1527" i="12"/>
  <c r="I1522" i="12" l="1"/>
  <c r="L1522" i="12" s="1"/>
  <c r="F1523" i="12"/>
  <c r="G1523" i="12" s="1"/>
  <c r="H1523" i="12" s="1"/>
  <c r="E1524" i="12"/>
  <c r="C1528" i="12"/>
  <c r="D1527" i="12"/>
  <c r="I1523" i="12" l="1"/>
  <c r="L1523" i="12" s="1"/>
  <c r="F1524" i="12"/>
  <c r="G1524" i="12" s="1"/>
  <c r="H1524" i="12" s="1"/>
  <c r="E1525" i="12"/>
  <c r="D1528" i="12"/>
  <c r="C1529" i="12"/>
  <c r="I1524" i="12" l="1"/>
  <c r="L1524" i="12" s="1"/>
  <c r="F1525" i="12"/>
  <c r="G1525" i="12" s="1"/>
  <c r="H1525" i="12" s="1"/>
  <c r="E1526" i="12"/>
  <c r="C1530" i="12"/>
  <c r="D1529" i="12"/>
  <c r="I1525" i="12" l="1"/>
  <c r="L1525" i="12" s="1"/>
  <c r="F1526" i="12"/>
  <c r="G1526" i="12" s="1"/>
  <c r="H1526" i="12" s="1"/>
  <c r="E1527" i="12"/>
  <c r="C1531" i="12"/>
  <c r="D1530" i="12"/>
  <c r="I1526" i="12" l="1"/>
  <c r="L1526" i="12" s="1"/>
  <c r="F1527" i="12"/>
  <c r="G1527" i="12" s="1"/>
  <c r="H1527" i="12" s="1"/>
  <c r="E1528" i="12"/>
  <c r="D1531" i="12"/>
  <c r="C1532" i="12"/>
  <c r="I1527" i="12" l="1"/>
  <c r="L1527" i="12" s="1"/>
  <c r="F1528" i="12"/>
  <c r="G1528" i="12" s="1"/>
  <c r="H1528" i="12" s="1"/>
  <c r="E1529" i="12"/>
  <c r="D1532" i="12"/>
  <c r="C1533" i="12"/>
  <c r="I1528" i="12" l="1"/>
  <c r="L1528" i="12" s="1"/>
  <c r="F1529" i="12"/>
  <c r="G1529" i="12" s="1"/>
  <c r="H1529" i="12" s="1"/>
  <c r="E1530" i="12"/>
  <c r="C1534" i="12"/>
  <c r="D1533" i="12"/>
  <c r="I1529" i="12" l="1"/>
  <c r="L1529" i="12" s="1"/>
  <c r="F1530" i="12"/>
  <c r="G1530" i="12" s="1"/>
  <c r="H1530" i="12" s="1"/>
  <c r="E1531" i="12"/>
  <c r="C1535" i="12"/>
  <c r="D1534" i="12"/>
  <c r="I1530" i="12" l="1"/>
  <c r="L1530" i="12" s="1"/>
  <c r="F1531" i="12"/>
  <c r="G1531" i="12" s="1"/>
  <c r="H1531" i="12" s="1"/>
  <c r="E1532" i="12"/>
  <c r="C1536" i="12"/>
  <c r="D1535" i="12"/>
  <c r="I1531" i="12" l="1"/>
  <c r="L1531" i="12" s="1"/>
  <c r="F1532" i="12"/>
  <c r="G1532" i="12" s="1"/>
  <c r="H1532" i="12" s="1"/>
  <c r="E1533" i="12"/>
  <c r="C1537" i="12"/>
  <c r="D1536" i="12"/>
  <c r="I1532" i="12" l="1"/>
  <c r="L1532" i="12" s="1"/>
  <c r="F1533" i="12"/>
  <c r="G1533" i="12" s="1"/>
  <c r="H1533" i="12" s="1"/>
  <c r="E1534" i="12"/>
  <c r="C1538" i="12"/>
  <c r="D1537" i="12"/>
  <c r="I1533" i="12" l="1"/>
  <c r="L1533" i="12" s="1"/>
  <c r="F1534" i="12"/>
  <c r="G1534" i="12" s="1"/>
  <c r="H1534" i="12" s="1"/>
  <c r="E1535" i="12"/>
  <c r="D1538" i="12"/>
  <c r="C1539" i="12"/>
  <c r="I1534" i="12" l="1"/>
  <c r="L1534" i="12" s="1"/>
  <c r="F1535" i="12"/>
  <c r="G1535" i="12" s="1"/>
  <c r="H1535" i="12" s="1"/>
  <c r="E1536" i="12"/>
  <c r="C1540" i="12"/>
  <c r="D1539" i="12"/>
  <c r="I1535" i="12" l="1"/>
  <c r="L1535" i="12" s="1"/>
  <c r="F1536" i="12"/>
  <c r="G1536" i="12" s="1"/>
  <c r="H1536" i="12" s="1"/>
  <c r="E1537" i="12"/>
  <c r="C1541" i="12"/>
  <c r="D1540" i="12"/>
  <c r="I1536" i="12" l="1"/>
  <c r="L1536" i="12" s="1"/>
  <c r="F1537" i="12"/>
  <c r="G1537" i="12" s="1"/>
  <c r="H1537" i="12" s="1"/>
  <c r="E1538" i="12"/>
  <c r="D1541" i="12"/>
  <c r="C1542" i="12"/>
  <c r="I1537" i="12" l="1"/>
  <c r="L1537" i="12" s="1"/>
  <c r="F1538" i="12"/>
  <c r="G1538" i="12" s="1"/>
  <c r="H1538" i="12" s="1"/>
  <c r="E1539" i="12"/>
  <c r="C1543" i="12"/>
  <c r="D1542" i="12"/>
  <c r="I1538" i="12" l="1"/>
  <c r="L1538" i="12" s="1"/>
  <c r="F1539" i="12"/>
  <c r="G1539" i="12" s="1"/>
  <c r="H1539" i="12" s="1"/>
  <c r="E1540" i="12"/>
  <c r="D1543" i="12"/>
  <c r="C1544" i="12"/>
  <c r="I1539" i="12" l="1"/>
  <c r="L1539" i="12" s="1"/>
  <c r="F1540" i="12"/>
  <c r="G1540" i="12" s="1"/>
  <c r="H1540" i="12" s="1"/>
  <c r="E1541" i="12"/>
  <c r="D1544" i="12"/>
  <c r="C1545" i="12"/>
  <c r="I1540" i="12" l="1"/>
  <c r="L1540" i="12" s="1"/>
  <c r="F1541" i="12"/>
  <c r="G1541" i="12" s="1"/>
  <c r="H1541" i="12" s="1"/>
  <c r="E1542" i="12"/>
  <c r="C1546" i="12"/>
  <c r="D1545" i="12"/>
  <c r="I1541" i="12" l="1"/>
  <c r="L1541" i="12" s="1"/>
  <c r="F1542" i="12"/>
  <c r="G1542" i="12" s="1"/>
  <c r="H1542" i="12" s="1"/>
  <c r="E1543" i="12"/>
  <c r="D1546" i="12"/>
  <c r="C1547" i="12"/>
  <c r="I1542" i="12" l="1"/>
  <c r="L1542" i="12" s="1"/>
  <c r="F1543" i="12"/>
  <c r="G1543" i="12" s="1"/>
  <c r="H1543" i="12" s="1"/>
  <c r="E1544" i="12"/>
  <c r="D1547" i="12"/>
  <c r="C1548" i="12"/>
  <c r="I1543" i="12" l="1"/>
  <c r="L1543" i="12" s="1"/>
  <c r="F1544" i="12"/>
  <c r="G1544" i="12" s="1"/>
  <c r="H1544" i="12" s="1"/>
  <c r="E1545" i="12"/>
  <c r="D1548" i="12"/>
  <c r="C1549" i="12"/>
  <c r="I1544" i="12" l="1"/>
  <c r="L1544" i="12" s="1"/>
  <c r="F1545" i="12"/>
  <c r="G1545" i="12" s="1"/>
  <c r="H1545" i="12" s="1"/>
  <c r="E1546" i="12"/>
  <c r="C1550" i="12"/>
  <c r="D1549" i="12"/>
  <c r="I1545" i="12" l="1"/>
  <c r="L1545" i="12" s="1"/>
  <c r="F1546" i="12"/>
  <c r="G1546" i="12" s="1"/>
  <c r="H1546" i="12" s="1"/>
  <c r="E1547" i="12"/>
  <c r="D1550" i="12"/>
  <c r="C1551" i="12"/>
  <c r="I1546" i="12" l="1"/>
  <c r="L1546" i="12" s="1"/>
  <c r="F1547" i="12"/>
  <c r="G1547" i="12" s="1"/>
  <c r="H1547" i="12" s="1"/>
  <c r="E1548" i="12"/>
  <c r="C1552" i="12"/>
  <c r="D1551" i="12"/>
  <c r="I1547" i="12" l="1"/>
  <c r="L1547" i="12" s="1"/>
  <c r="F1548" i="12"/>
  <c r="G1548" i="12" s="1"/>
  <c r="H1548" i="12" s="1"/>
  <c r="E1549" i="12"/>
  <c r="D1552" i="12"/>
  <c r="C1553" i="12"/>
  <c r="I1548" i="12" l="1"/>
  <c r="L1548" i="12" s="1"/>
  <c r="F1549" i="12"/>
  <c r="G1549" i="12" s="1"/>
  <c r="H1549" i="12" s="1"/>
  <c r="E1550" i="12"/>
  <c r="C1554" i="12"/>
  <c r="D1553" i="12"/>
  <c r="I1549" i="12" l="1"/>
  <c r="L1549" i="12" s="1"/>
  <c r="F1550" i="12"/>
  <c r="G1550" i="12" s="1"/>
  <c r="H1550" i="12" s="1"/>
  <c r="E1551" i="12"/>
  <c r="C1555" i="12"/>
  <c r="D1554" i="12"/>
  <c r="I1550" i="12" l="1"/>
  <c r="L1550" i="12" s="1"/>
  <c r="F1551" i="12"/>
  <c r="G1551" i="12" s="1"/>
  <c r="H1551" i="12" s="1"/>
  <c r="E1552" i="12"/>
  <c r="D1555" i="12"/>
  <c r="C1556" i="12"/>
  <c r="I1551" i="12" l="1"/>
  <c r="L1551" i="12" s="1"/>
  <c r="F1552" i="12"/>
  <c r="G1552" i="12" s="1"/>
  <c r="H1552" i="12" s="1"/>
  <c r="E1553" i="12"/>
  <c r="D1556" i="12"/>
  <c r="C1557" i="12"/>
  <c r="I1552" i="12" l="1"/>
  <c r="L1552" i="12" s="1"/>
  <c r="F1553" i="12"/>
  <c r="G1553" i="12" s="1"/>
  <c r="H1553" i="12" s="1"/>
  <c r="E1554" i="12"/>
  <c r="D1557" i="12"/>
  <c r="C1558" i="12"/>
  <c r="I1553" i="12" l="1"/>
  <c r="L1553" i="12" s="1"/>
  <c r="F1554" i="12"/>
  <c r="G1554" i="12" s="1"/>
  <c r="H1554" i="12" s="1"/>
  <c r="E1555" i="12"/>
  <c r="D1558" i="12"/>
  <c r="C1559" i="12"/>
  <c r="I1554" i="12" l="1"/>
  <c r="L1554" i="12" s="1"/>
  <c r="F1555" i="12"/>
  <c r="G1555" i="12" s="1"/>
  <c r="H1555" i="12" s="1"/>
  <c r="E1556" i="12"/>
  <c r="C1560" i="12"/>
  <c r="D1559" i="12"/>
  <c r="I1555" i="12" l="1"/>
  <c r="L1555" i="12" s="1"/>
  <c r="F1556" i="12"/>
  <c r="G1556" i="12" s="1"/>
  <c r="H1556" i="12" s="1"/>
  <c r="E1557" i="12"/>
  <c r="C1561" i="12"/>
  <c r="D1560" i="12"/>
  <c r="I1556" i="12" l="1"/>
  <c r="L1556" i="12" s="1"/>
  <c r="F1557" i="12"/>
  <c r="G1557" i="12" s="1"/>
  <c r="H1557" i="12" s="1"/>
  <c r="E1558" i="12"/>
  <c r="D1561" i="12"/>
  <c r="C1562" i="12"/>
  <c r="I1557" i="12" l="1"/>
  <c r="L1557" i="12" s="1"/>
  <c r="F1558" i="12"/>
  <c r="G1558" i="12" s="1"/>
  <c r="H1558" i="12" s="1"/>
  <c r="E1559" i="12"/>
  <c r="D1562" i="12"/>
  <c r="C1563" i="12"/>
  <c r="I1558" i="12" l="1"/>
  <c r="L1558" i="12" s="1"/>
  <c r="F1559" i="12"/>
  <c r="G1559" i="12" s="1"/>
  <c r="H1559" i="12" s="1"/>
  <c r="E1560" i="12"/>
  <c r="D1563" i="12"/>
  <c r="C1564" i="12"/>
  <c r="I1559" i="12" l="1"/>
  <c r="L1559" i="12" s="1"/>
  <c r="F1560" i="12"/>
  <c r="G1560" i="12" s="1"/>
  <c r="H1560" i="12" s="1"/>
  <c r="E1561" i="12"/>
  <c r="C1565" i="12"/>
  <c r="D1564" i="12"/>
  <c r="I1560" i="12" l="1"/>
  <c r="L1560" i="12" s="1"/>
  <c r="F1561" i="12"/>
  <c r="G1561" i="12" s="1"/>
  <c r="H1561" i="12" s="1"/>
  <c r="E1562" i="12"/>
  <c r="C1566" i="12"/>
  <c r="D1565" i="12"/>
  <c r="I1561" i="12" l="1"/>
  <c r="L1561" i="12" s="1"/>
  <c r="F1562" i="12"/>
  <c r="G1562" i="12" s="1"/>
  <c r="H1562" i="12" s="1"/>
  <c r="E1563" i="12"/>
  <c r="C1567" i="12"/>
  <c r="D1566" i="12"/>
  <c r="I1562" i="12" l="1"/>
  <c r="L1562" i="12" s="1"/>
  <c r="F1563" i="12"/>
  <c r="G1563" i="12" s="1"/>
  <c r="H1563" i="12" s="1"/>
  <c r="E1564" i="12"/>
  <c r="D1567" i="12"/>
  <c r="C1568" i="12"/>
  <c r="I1563" i="12" l="1"/>
  <c r="L1563" i="12" s="1"/>
  <c r="F1564" i="12"/>
  <c r="G1564" i="12" s="1"/>
  <c r="H1564" i="12" s="1"/>
  <c r="E1565" i="12"/>
  <c r="C1569" i="12"/>
  <c r="D1568" i="12"/>
  <c r="I1564" i="12" l="1"/>
  <c r="L1564" i="12" s="1"/>
  <c r="F1565" i="12"/>
  <c r="G1565" i="12" s="1"/>
  <c r="H1565" i="12" s="1"/>
  <c r="E1566" i="12"/>
  <c r="C1570" i="12"/>
  <c r="D1569" i="12"/>
  <c r="I1565" i="12" l="1"/>
  <c r="L1565" i="12" s="1"/>
  <c r="F1566" i="12"/>
  <c r="G1566" i="12" s="1"/>
  <c r="H1566" i="12" s="1"/>
  <c r="E1567" i="12"/>
  <c r="C1571" i="12"/>
  <c r="D1570" i="12"/>
  <c r="I1566" i="12" l="1"/>
  <c r="L1566" i="12" s="1"/>
  <c r="F1567" i="12"/>
  <c r="G1567" i="12" s="1"/>
  <c r="H1567" i="12" s="1"/>
  <c r="E1568" i="12"/>
  <c r="D1571" i="12"/>
  <c r="C1572" i="12"/>
  <c r="I1567" i="12" l="1"/>
  <c r="L1567" i="12" s="1"/>
  <c r="F1568" i="12"/>
  <c r="G1568" i="12" s="1"/>
  <c r="H1568" i="12" s="1"/>
  <c r="E1569" i="12"/>
  <c r="C1573" i="12"/>
  <c r="D1572" i="12"/>
  <c r="I1568" i="12" l="1"/>
  <c r="L1568" i="12" s="1"/>
  <c r="F1569" i="12"/>
  <c r="G1569" i="12" s="1"/>
  <c r="H1569" i="12" s="1"/>
  <c r="E1570" i="12"/>
  <c r="C1574" i="12"/>
  <c r="D1573" i="12"/>
  <c r="I1569" i="12" l="1"/>
  <c r="L1569" i="12" s="1"/>
  <c r="F1570" i="12"/>
  <c r="G1570" i="12" s="1"/>
  <c r="H1570" i="12" s="1"/>
  <c r="E1571" i="12"/>
  <c r="D1574" i="12"/>
  <c r="C1575" i="12"/>
  <c r="I1570" i="12" l="1"/>
  <c r="L1570" i="12" s="1"/>
  <c r="F1571" i="12"/>
  <c r="G1571" i="12" s="1"/>
  <c r="H1571" i="12" s="1"/>
  <c r="E1572" i="12"/>
  <c r="C1576" i="12"/>
  <c r="D1575" i="12"/>
  <c r="I1571" i="12" l="1"/>
  <c r="L1571" i="12" s="1"/>
  <c r="F1572" i="12"/>
  <c r="G1572" i="12" s="1"/>
  <c r="H1572" i="12" s="1"/>
  <c r="E1573" i="12"/>
  <c r="D1576" i="12"/>
  <c r="C1577" i="12"/>
  <c r="I1572" i="12" l="1"/>
  <c r="L1572" i="12" s="1"/>
  <c r="F1573" i="12"/>
  <c r="G1573" i="12" s="1"/>
  <c r="H1573" i="12" s="1"/>
  <c r="E1574" i="12"/>
  <c r="C1578" i="12"/>
  <c r="D1577" i="12"/>
  <c r="I1573" i="12" l="1"/>
  <c r="L1573" i="12" s="1"/>
  <c r="F1574" i="12"/>
  <c r="G1574" i="12" s="1"/>
  <c r="H1574" i="12" s="1"/>
  <c r="E1575" i="12"/>
  <c r="D1578" i="12"/>
  <c r="C1579" i="12"/>
  <c r="I1574" i="12" l="1"/>
  <c r="L1574" i="12" s="1"/>
  <c r="F1575" i="12"/>
  <c r="G1575" i="12" s="1"/>
  <c r="H1575" i="12" s="1"/>
  <c r="E1576" i="12"/>
  <c r="D1579" i="12"/>
  <c r="C1580" i="12"/>
  <c r="I1575" i="12" l="1"/>
  <c r="L1575" i="12" s="1"/>
  <c r="F1576" i="12"/>
  <c r="G1576" i="12" s="1"/>
  <c r="H1576" i="12" s="1"/>
  <c r="E1577" i="12"/>
  <c r="D1580" i="12"/>
  <c r="C1581" i="12"/>
  <c r="I1576" i="12" l="1"/>
  <c r="L1576" i="12" s="1"/>
  <c r="F1577" i="12"/>
  <c r="G1577" i="12" s="1"/>
  <c r="H1577" i="12" s="1"/>
  <c r="E1578" i="12"/>
  <c r="D1581" i="12"/>
  <c r="C1582" i="12"/>
  <c r="I1577" i="12" l="1"/>
  <c r="L1577" i="12" s="1"/>
  <c r="F1578" i="12"/>
  <c r="G1578" i="12" s="1"/>
  <c r="H1578" i="12" s="1"/>
  <c r="E1579" i="12"/>
  <c r="D1582" i="12"/>
  <c r="C1583" i="12"/>
  <c r="I1578" i="12" l="1"/>
  <c r="L1578" i="12" s="1"/>
  <c r="F1579" i="12"/>
  <c r="G1579" i="12" s="1"/>
  <c r="H1579" i="12" s="1"/>
  <c r="E1580" i="12"/>
  <c r="D1583" i="12"/>
  <c r="C1584" i="12"/>
  <c r="I1579" i="12" l="1"/>
  <c r="L1579" i="12" s="1"/>
  <c r="F1580" i="12"/>
  <c r="G1580" i="12" s="1"/>
  <c r="H1580" i="12" s="1"/>
  <c r="E1581" i="12"/>
  <c r="C1585" i="12"/>
  <c r="D1584" i="12"/>
  <c r="I1580" i="12" l="1"/>
  <c r="L1580" i="12" s="1"/>
  <c r="F1581" i="12"/>
  <c r="G1581" i="12" s="1"/>
  <c r="H1581" i="12" s="1"/>
  <c r="E1582" i="12"/>
  <c r="C1586" i="12"/>
  <c r="D1585" i="12"/>
  <c r="I1581" i="12" l="1"/>
  <c r="L1581" i="12" s="1"/>
  <c r="F1582" i="12"/>
  <c r="G1582" i="12" s="1"/>
  <c r="H1582" i="12" s="1"/>
  <c r="E1583" i="12"/>
  <c r="D1586" i="12"/>
  <c r="C1587" i="12"/>
  <c r="I1582" i="12" l="1"/>
  <c r="L1582" i="12" s="1"/>
  <c r="F1583" i="12"/>
  <c r="G1583" i="12" s="1"/>
  <c r="H1583" i="12" s="1"/>
  <c r="E1584" i="12"/>
  <c r="C1588" i="12"/>
  <c r="D1587" i="12"/>
  <c r="I1583" i="12" l="1"/>
  <c r="L1583" i="12" s="1"/>
  <c r="F1584" i="12"/>
  <c r="G1584" i="12" s="1"/>
  <c r="H1584" i="12" s="1"/>
  <c r="E1585" i="12"/>
  <c r="D1588" i="12"/>
  <c r="C1589" i="12"/>
  <c r="I1584" i="12" l="1"/>
  <c r="L1584" i="12" s="1"/>
  <c r="F1585" i="12"/>
  <c r="G1585" i="12" s="1"/>
  <c r="H1585" i="12" s="1"/>
  <c r="E1586" i="12"/>
  <c r="D1589" i="12"/>
  <c r="C1590" i="12"/>
  <c r="I1585" i="12" l="1"/>
  <c r="L1585" i="12" s="1"/>
  <c r="F1586" i="12"/>
  <c r="G1586" i="12" s="1"/>
  <c r="H1586" i="12" s="1"/>
  <c r="E1587" i="12"/>
  <c r="D1590" i="12"/>
  <c r="C1591" i="12"/>
  <c r="I1586" i="12" l="1"/>
  <c r="L1586" i="12" s="1"/>
  <c r="F1587" i="12"/>
  <c r="G1587" i="12" s="1"/>
  <c r="H1587" i="12" s="1"/>
  <c r="E1588" i="12"/>
  <c r="C1592" i="12"/>
  <c r="D1591" i="12"/>
  <c r="I1587" i="12" l="1"/>
  <c r="L1587" i="12" s="1"/>
  <c r="F1588" i="12"/>
  <c r="G1588" i="12" s="1"/>
  <c r="H1588" i="12" s="1"/>
  <c r="E1589" i="12"/>
  <c r="D1592" i="12"/>
  <c r="C1593" i="12"/>
  <c r="I1588" i="12" l="1"/>
  <c r="L1588" i="12" s="1"/>
  <c r="F1589" i="12"/>
  <c r="G1589" i="12" s="1"/>
  <c r="H1589" i="12" s="1"/>
  <c r="E1590" i="12"/>
  <c r="C1594" i="12"/>
  <c r="D1593" i="12"/>
  <c r="I1589" i="12" l="1"/>
  <c r="L1589" i="12" s="1"/>
  <c r="F1590" i="12"/>
  <c r="G1590" i="12" s="1"/>
  <c r="H1590" i="12" s="1"/>
  <c r="E1591" i="12"/>
  <c r="D1594" i="12"/>
  <c r="C1595" i="12"/>
  <c r="I1590" i="12" l="1"/>
  <c r="L1590" i="12" s="1"/>
  <c r="F1591" i="12"/>
  <c r="G1591" i="12" s="1"/>
  <c r="H1591" i="12" s="1"/>
  <c r="E1592" i="12"/>
  <c r="C1596" i="12"/>
  <c r="D1595" i="12"/>
  <c r="I1591" i="12" l="1"/>
  <c r="L1591" i="12" s="1"/>
  <c r="F1592" i="12"/>
  <c r="G1592" i="12" s="1"/>
  <c r="H1592" i="12" s="1"/>
  <c r="E1593" i="12"/>
  <c r="C1597" i="12"/>
  <c r="D1596" i="12"/>
  <c r="I1592" i="12" l="1"/>
  <c r="L1592" i="12" s="1"/>
  <c r="F1593" i="12"/>
  <c r="G1593" i="12" s="1"/>
  <c r="H1593" i="12" s="1"/>
  <c r="E1594" i="12"/>
  <c r="C1598" i="12"/>
  <c r="D1597" i="12"/>
  <c r="I1593" i="12" l="1"/>
  <c r="L1593" i="12" s="1"/>
  <c r="F1594" i="12"/>
  <c r="G1594" i="12" s="1"/>
  <c r="H1594" i="12" s="1"/>
  <c r="E1595" i="12"/>
  <c r="C1599" i="12"/>
  <c r="D1598" i="12"/>
  <c r="I1594" i="12" l="1"/>
  <c r="L1594" i="12" s="1"/>
  <c r="F1595" i="12"/>
  <c r="G1595" i="12" s="1"/>
  <c r="H1595" i="12" s="1"/>
  <c r="E1596" i="12"/>
  <c r="D1599" i="12"/>
  <c r="C1600" i="12"/>
  <c r="I1595" i="12" l="1"/>
  <c r="L1595" i="12" s="1"/>
  <c r="F1596" i="12"/>
  <c r="G1596" i="12" s="1"/>
  <c r="H1596" i="12" s="1"/>
  <c r="E1597" i="12"/>
  <c r="D1600" i="12"/>
  <c r="C1601" i="12"/>
  <c r="I1596" i="12" l="1"/>
  <c r="L1596" i="12" s="1"/>
  <c r="F1597" i="12"/>
  <c r="G1597" i="12" s="1"/>
  <c r="H1597" i="12" s="1"/>
  <c r="E1598" i="12"/>
  <c r="D1601" i="12"/>
  <c r="C1602" i="12"/>
  <c r="I1597" i="12" l="1"/>
  <c r="L1597" i="12" s="1"/>
  <c r="F1598" i="12"/>
  <c r="G1598" i="12" s="1"/>
  <c r="H1598" i="12" s="1"/>
  <c r="E1599" i="12"/>
  <c r="C1603" i="12"/>
  <c r="D1602" i="12"/>
  <c r="I1598" i="12" l="1"/>
  <c r="L1598" i="12" s="1"/>
  <c r="F1599" i="12"/>
  <c r="G1599" i="12" s="1"/>
  <c r="H1599" i="12" s="1"/>
  <c r="E1600" i="12"/>
  <c r="D1603" i="12"/>
  <c r="C1604" i="12"/>
  <c r="I1599" i="12" l="1"/>
  <c r="L1599" i="12" s="1"/>
  <c r="F1600" i="12"/>
  <c r="G1600" i="12" s="1"/>
  <c r="H1600" i="12" s="1"/>
  <c r="E1601" i="12"/>
  <c r="C1605" i="12"/>
  <c r="D1604" i="12"/>
  <c r="I1600" i="12" l="1"/>
  <c r="L1600" i="12" s="1"/>
  <c r="F1601" i="12"/>
  <c r="G1601" i="12" s="1"/>
  <c r="H1601" i="12" s="1"/>
  <c r="E1602" i="12"/>
  <c r="C1606" i="12"/>
  <c r="D1605" i="12"/>
  <c r="I1601" i="12" l="1"/>
  <c r="L1601" i="12" s="1"/>
  <c r="F1602" i="12"/>
  <c r="G1602" i="12" s="1"/>
  <c r="H1602" i="12" s="1"/>
  <c r="E1603" i="12"/>
  <c r="D1606" i="12"/>
  <c r="C1607" i="12"/>
  <c r="I1602" i="12" l="1"/>
  <c r="L1602" i="12" s="1"/>
  <c r="F1603" i="12"/>
  <c r="G1603" i="12" s="1"/>
  <c r="H1603" i="12" s="1"/>
  <c r="E1604" i="12"/>
  <c r="D1607" i="12"/>
  <c r="C1608" i="12"/>
  <c r="I1603" i="12" l="1"/>
  <c r="L1603" i="12" s="1"/>
  <c r="F1604" i="12"/>
  <c r="G1604" i="12" s="1"/>
  <c r="H1604" i="12" s="1"/>
  <c r="E1605" i="12"/>
  <c r="D1608" i="12"/>
  <c r="C1609" i="12"/>
  <c r="I1604" i="12" l="1"/>
  <c r="L1604" i="12" s="1"/>
  <c r="F1605" i="12"/>
  <c r="G1605" i="12" s="1"/>
  <c r="H1605" i="12" s="1"/>
  <c r="E1606" i="12"/>
  <c r="C1610" i="12"/>
  <c r="D1609" i="12"/>
  <c r="I1605" i="12" l="1"/>
  <c r="L1605" i="12" s="1"/>
  <c r="F1606" i="12"/>
  <c r="G1606" i="12" s="1"/>
  <c r="H1606" i="12" s="1"/>
  <c r="E1607" i="12"/>
  <c r="C1611" i="12"/>
  <c r="D1610" i="12"/>
  <c r="I1606" i="12" l="1"/>
  <c r="L1606" i="12" s="1"/>
  <c r="F1607" i="12"/>
  <c r="G1607" i="12" s="1"/>
  <c r="H1607" i="12" s="1"/>
  <c r="E1608" i="12"/>
  <c r="D1611" i="12"/>
  <c r="C1612" i="12"/>
  <c r="I1607" i="12" l="1"/>
  <c r="L1607" i="12" s="1"/>
  <c r="F1608" i="12"/>
  <c r="G1608" i="12" s="1"/>
  <c r="H1608" i="12" s="1"/>
  <c r="E1609" i="12"/>
  <c r="D1612" i="12"/>
  <c r="C1613" i="12"/>
  <c r="I1608" i="12" l="1"/>
  <c r="L1608" i="12" s="1"/>
  <c r="F1609" i="12"/>
  <c r="G1609" i="12" s="1"/>
  <c r="H1609" i="12" s="1"/>
  <c r="E1610" i="12"/>
  <c r="C1614" i="12"/>
  <c r="D1613" i="12"/>
  <c r="I1609" i="12" l="1"/>
  <c r="L1609" i="12" s="1"/>
  <c r="F1610" i="12"/>
  <c r="G1610" i="12" s="1"/>
  <c r="H1610" i="12" s="1"/>
  <c r="E1611" i="12"/>
  <c r="D1614" i="12"/>
  <c r="C1615" i="12"/>
  <c r="I1610" i="12" l="1"/>
  <c r="L1610" i="12" s="1"/>
  <c r="F1611" i="12"/>
  <c r="G1611" i="12" s="1"/>
  <c r="H1611" i="12" s="1"/>
  <c r="E1612" i="12"/>
  <c r="C1616" i="12"/>
  <c r="D1615" i="12"/>
  <c r="I1611" i="12" l="1"/>
  <c r="L1611" i="12" s="1"/>
  <c r="F1612" i="12"/>
  <c r="G1612" i="12" s="1"/>
  <c r="H1612" i="12" s="1"/>
  <c r="E1613" i="12"/>
  <c r="D1616" i="12"/>
  <c r="C1617" i="12"/>
  <c r="I1612" i="12" l="1"/>
  <c r="L1612" i="12" s="1"/>
  <c r="F1613" i="12"/>
  <c r="G1613" i="12" s="1"/>
  <c r="H1613" i="12" s="1"/>
  <c r="E1614" i="12"/>
  <c r="C1618" i="12"/>
  <c r="D1617" i="12"/>
  <c r="I1613" i="12" l="1"/>
  <c r="L1613" i="12" s="1"/>
  <c r="F1614" i="12"/>
  <c r="G1614" i="12" s="1"/>
  <c r="H1614" i="12" s="1"/>
  <c r="E1615" i="12"/>
  <c r="C1619" i="12"/>
  <c r="D1618" i="12"/>
  <c r="I1614" i="12" l="1"/>
  <c r="L1614" i="12" s="1"/>
  <c r="F1615" i="12"/>
  <c r="G1615" i="12" s="1"/>
  <c r="H1615" i="12" s="1"/>
  <c r="E1616" i="12"/>
  <c r="D1619" i="12"/>
  <c r="C1620" i="12"/>
  <c r="I1615" i="12" l="1"/>
  <c r="L1615" i="12" s="1"/>
  <c r="F1616" i="12"/>
  <c r="G1616" i="12" s="1"/>
  <c r="H1616" i="12" s="1"/>
  <c r="E1617" i="12"/>
  <c r="C1621" i="12"/>
  <c r="D1620" i="12"/>
  <c r="I1616" i="12" l="1"/>
  <c r="L1616" i="12" s="1"/>
  <c r="F1617" i="12"/>
  <c r="G1617" i="12" s="1"/>
  <c r="H1617" i="12" s="1"/>
  <c r="E1618" i="12"/>
  <c r="D1621" i="12"/>
  <c r="C1622" i="12"/>
  <c r="I1617" i="12" l="1"/>
  <c r="L1617" i="12" s="1"/>
  <c r="F1618" i="12"/>
  <c r="G1618" i="12" s="1"/>
  <c r="H1618" i="12" s="1"/>
  <c r="E1619" i="12"/>
  <c r="C1623" i="12"/>
  <c r="D1622" i="12"/>
  <c r="I1618" i="12" l="1"/>
  <c r="L1618" i="12" s="1"/>
  <c r="F1619" i="12"/>
  <c r="G1619" i="12" s="1"/>
  <c r="H1619" i="12" s="1"/>
  <c r="E1620" i="12"/>
  <c r="D1623" i="12"/>
  <c r="C1624" i="12"/>
  <c r="I1619" i="12" l="1"/>
  <c r="L1619" i="12" s="1"/>
  <c r="F1620" i="12"/>
  <c r="G1620" i="12" s="1"/>
  <c r="H1620" i="12" s="1"/>
  <c r="E1621" i="12"/>
  <c r="C1625" i="12"/>
  <c r="D1624" i="12"/>
  <c r="I1620" i="12" l="1"/>
  <c r="L1620" i="12" s="1"/>
  <c r="F1621" i="12"/>
  <c r="G1621" i="12" s="1"/>
  <c r="H1621" i="12" s="1"/>
  <c r="E1622" i="12"/>
  <c r="D1625" i="12"/>
  <c r="C1626" i="12"/>
  <c r="I1621" i="12" l="1"/>
  <c r="L1621" i="12" s="1"/>
  <c r="F1622" i="12"/>
  <c r="G1622" i="12" s="1"/>
  <c r="H1622" i="12" s="1"/>
  <c r="E1623" i="12"/>
  <c r="C1627" i="12"/>
  <c r="D1626" i="12"/>
  <c r="I1622" i="12" l="1"/>
  <c r="L1622" i="12" s="1"/>
  <c r="F1623" i="12"/>
  <c r="G1623" i="12" s="1"/>
  <c r="H1623" i="12" s="1"/>
  <c r="E1624" i="12"/>
  <c r="C1628" i="12"/>
  <c r="D1627" i="12"/>
  <c r="I1623" i="12" l="1"/>
  <c r="L1623" i="12" s="1"/>
  <c r="F1624" i="12"/>
  <c r="G1624" i="12" s="1"/>
  <c r="H1624" i="12" s="1"/>
  <c r="E1625" i="12"/>
  <c r="D1628" i="12"/>
  <c r="C1629" i="12"/>
  <c r="I1624" i="12" l="1"/>
  <c r="L1624" i="12" s="1"/>
  <c r="F1625" i="12"/>
  <c r="G1625" i="12" s="1"/>
  <c r="H1625" i="12" s="1"/>
  <c r="E1626" i="12"/>
  <c r="D1629" i="12"/>
  <c r="C1630" i="12"/>
  <c r="I1625" i="12" l="1"/>
  <c r="L1625" i="12" s="1"/>
  <c r="F1626" i="12"/>
  <c r="G1626" i="12" s="1"/>
  <c r="H1626" i="12" s="1"/>
  <c r="E1627" i="12"/>
  <c r="C1631" i="12"/>
  <c r="D1630" i="12"/>
  <c r="I1626" i="12" l="1"/>
  <c r="L1626" i="12" s="1"/>
  <c r="F1627" i="12"/>
  <c r="G1627" i="12" s="1"/>
  <c r="H1627" i="12" s="1"/>
  <c r="E1628" i="12"/>
  <c r="D1631" i="12"/>
  <c r="C1632" i="12"/>
  <c r="I1627" i="12" l="1"/>
  <c r="L1627" i="12" s="1"/>
  <c r="F1628" i="12"/>
  <c r="G1628" i="12" s="1"/>
  <c r="H1628" i="12" s="1"/>
  <c r="E1629" i="12"/>
  <c r="D1632" i="12"/>
  <c r="C1633" i="12"/>
  <c r="I1628" i="12" l="1"/>
  <c r="L1628" i="12" s="1"/>
  <c r="F1629" i="12"/>
  <c r="G1629" i="12" s="1"/>
  <c r="H1629" i="12" s="1"/>
  <c r="E1630" i="12"/>
  <c r="C1634" i="12"/>
  <c r="D1633" i="12"/>
  <c r="I1629" i="12" l="1"/>
  <c r="L1629" i="12" s="1"/>
  <c r="F1630" i="12"/>
  <c r="G1630" i="12" s="1"/>
  <c r="H1630" i="12" s="1"/>
  <c r="E1631" i="12"/>
  <c r="C1635" i="12"/>
  <c r="D1634" i="12"/>
  <c r="I1630" i="12" l="1"/>
  <c r="L1630" i="12" s="1"/>
  <c r="F1631" i="12"/>
  <c r="G1631" i="12" s="1"/>
  <c r="H1631" i="12" s="1"/>
  <c r="E1632" i="12"/>
  <c r="D1635" i="12"/>
  <c r="C1636" i="12"/>
  <c r="I1631" i="12" l="1"/>
  <c r="L1631" i="12" s="1"/>
  <c r="F1632" i="12"/>
  <c r="G1632" i="12" s="1"/>
  <c r="H1632" i="12" s="1"/>
  <c r="E1633" i="12"/>
  <c r="D1636" i="12"/>
  <c r="C1637" i="12"/>
  <c r="I1632" i="12" l="1"/>
  <c r="L1632" i="12" s="1"/>
  <c r="F1633" i="12"/>
  <c r="G1633" i="12" s="1"/>
  <c r="H1633" i="12" s="1"/>
  <c r="E1634" i="12"/>
  <c r="C1638" i="12"/>
  <c r="D1637" i="12"/>
  <c r="I1633" i="12" l="1"/>
  <c r="L1633" i="12" s="1"/>
  <c r="F1634" i="12"/>
  <c r="G1634" i="12" s="1"/>
  <c r="H1634" i="12" s="1"/>
  <c r="E1635" i="12"/>
  <c r="C1639" i="12"/>
  <c r="D1638" i="12"/>
  <c r="I1634" i="12" l="1"/>
  <c r="L1634" i="12" s="1"/>
  <c r="F1635" i="12"/>
  <c r="G1635" i="12" s="1"/>
  <c r="H1635" i="12" s="1"/>
  <c r="E1636" i="12"/>
  <c r="C1640" i="12"/>
  <c r="D1639" i="12"/>
  <c r="I1635" i="12" l="1"/>
  <c r="L1635" i="12" s="1"/>
  <c r="F1636" i="12"/>
  <c r="G1636" i="12" s="1"/>
  <c r="H1636" i="12" s="1"/>
  <c r="E1637" i="12"/>
  <c r="C1641" i="12"/>
  <c r="D1640" i="12"/>
  <c r="I1636" i="12" l="1"/>
  <c r="L1636" i="12" s="1"/>
  <c r="F1637" i="12"/>
  <c r="G1637" i="12" s="1"/>
  <c r="H1637" i="12" s="1"/>
  <c r="E1638" i="12"/>
  <c r="C1642" i="12"/>
  <c r="D1641" i="12"/>
  <c r="I1637" i="12" l="1"/>
  <c r="L1637" i="12" s="1"/>
  <c r="F1638" i="12"/>
  <c r="G1638" i="12" s="1"/>
  <c r="H1638" i="12" s="1"/>
  <c r="E1639" i="12"/>
  <c r="D1642" i="12"/>
  <c r="C1643" i="12"/>
  <c r="I1638" i="12" l="1"/>
  <c r="L1638" i="12" s="1"/>
  <c r="F1639" i="12"/>
  <c r="G1639" i="12" s="1"/>
  <c r="H1639" i="12" s="1"/>
  <c r="E1640" i="12"/>
  <c r="D1643" i="12"/>
  <c r="C1644" i="12"/>
  <c r="I1639" i="12" l="1"/>
  <c r="L1639" i="12" s="1"/>
  <c r="F1640" i="12"/>
  <c r="G1640" i="12" s="1"/>
  <c r="H1640" i="12" s="1"/>
  <c r="E1641" i="12"/>
  <c r="C1645" i="12"/>
  <c r="D1644" i="12"/>
  <c r="I1640" i="12" l="1"/>
  <c r="L1640" i="12" s="1"/>
  <c r="F1641" i="12"/>
  <c r="G1641" i="12" s="1"/>
  <c r="H1641" i="12" s="1"/>
  <c r="E1642" i="12"/>
  <c r="D1645" i="12"/>
  <c r="C1646" i="12"/>
  <c r="I1641" i="12" l="1"/>
  <c r="L1641" i="12" s="1"/>
  <c r="F1642" i="12"/>
  <c r="G1642" i="12" s="1"/>
  <c r="H1642" i="12" s="1"/>
  <c r="E1643" i="12"/>
  <c r="D1646" i="12"/>
  <c r="C1647" i="12"/>
  <c r="I1642" i="12" l="1"/>
  <c r="L1642" i="12" s="1"/>
  <c r="F1643" i="12"/>
  <c r="G1643" i="12" s="1"/>
  <c r="H1643" i="12" s="1"/>
  <c r="E1644" i="12"/>
  <c r="D1647" i="12"/>
  <c r="C1648" i="12"/>
  <c r="I1643" i="12" l="1"/>
  <c r="L1643" i="12" s="1"/>
  <c r="F1644" i="12"/>
  <c r="G1644" i="12" s="1"/>
  <c r="H1644" i="12" s="1"/>
  <c r="E1645" i="12"/>
  <c r="C1649" i="12"/>
  <c r="D1648" i="12"/>
  <c r="I1644" i="12" l="1"/>
  <c r="L1644" i="12" s="1"/>
  <c r="F1645" i="12"/>
  <c r="G1645" i="12" s="1"/>
  <c r="H1645" i="12" s="1"/>
  <c r="E1646" i="12"/>
  <c r="D1649" i="12"/>
  <c r="C1650" i="12"/>
  <c r="I1645" i="12" l="1"/>
  <c r="L1645" i="12" s="1"/>
  <c r="F1646" i="12"/>
  <c r="G1646" i="12" s="1"/>
  <c r="H1646" i="12" s="1"/>
  <c r="E1647" i="12"/>
  <c r="C1651" i="12"/>
  <c r="D1650" i="12"/>
  <c r="I1646" i="12" l="1"/>
  <c r="L1646" i="12" s="1"/>
  <c r="F1647" i="12"/>
  <c r="G1647" i="12" s="1"/>
  <c r="H1647" i="12" s="1"/>
  <c r="E1648" i="12"/>
  <c r="C1652" i="12"/>
  <c r="D1651" i="12"/>
  <c r="I1647" i="12" l="1"/>
  <c r="L1647" i="12" s="1"/>
  <c r="F1648" i="12"/>
  <c r="G1648" i="12" s="1"/>
  <c r="H1648" i="12" s="1"/>
  <c r="E1649" i="12"/>
  <c r="C1653" i="12"/>
  <c r="D1652" i="12"/>
  <c r="I1648" i="12" l="1"/>
  <c r="L1648" i="12" s="1"/>
  <c r="F1649" i="12"/>
  <c r="G1649" i="12" s="1"/>
  <c r="H1649" i="12" s="1"/>
  <c r="E1650" i="12"/>
  <c r="C1654" i="12"/>
  <c r="D1653" i="12"/>
  <c r="I1649" i="12" l="1"/>
  <c r="L1649" i="12" s="1"/>
  <c r="F1650" i="12"/>
  <c r="G1650" i="12" s="1"/>
  <c r="H1650" i="12" s="1"/>
  <c r="E1651" i="12"/>
  <c r="D1654" i="12"/>
  <c r="C1655" i="12"/>
  <c r="I1650" i="12" l="1"/>
  <c r="L1650" i="12" s="1"/>
  <c r="F1651" i="12"/>
  <c r="G1651" i="12" s="1"/>
  <c r="H1651" i="12" s="1"/>
  <c r="E1652" i="12"/>
  <c r="D1655" i="12"/>
  <c r="C1656" i="12"/>
  <c r="I1651" i="12" l="1"/>
  <c r="L1651" i="12" s="1"/>
  <c r="F1652" i="12"/>
  <c r="G1652" i="12" s="1"/>
  <c r="H1652" i="12" s="1"/>
  <c r="E1653" i="12"/>
  <c r="C1657" i="12"/>
  <c r="D1656" i="12"/>
  <c r="I1652" i="12" l="1"/>
  <c r="L1652" i="12" s="1"/>
  <c r="F1653" i="12"/>
  <c r="G1653" i="12" s="1"/>
  <c r="H1653" i="12" s="1"/>
  <c r="E1654" i="12"/>
  <c r="D1657" i="12"/>
  <c r="C1658" i="12"/>
  <c r="I1653" i="12" l="1"/>
  <c r="L1653" i="12" s="1"/>
  <c r="F1654" i="12"/>
  <c r="G1654" i="12" s="1"/>
  <c r="H1654" i="12" s="1"/>
  <c r="E1655" i="12"/>
  <c r="C1659" i="12"/>
  <c r="D1658" i="12"/>
  <c r="I1654" i="12" l="1"/>
  <c r="L1654" i="12" s="1"/>
  <c r="F1655" i="12"/>
  <c r="G1655" i="12" s="1"/>
  <c r="H1655" i="12" s="1"/>
  <c r="E1656" i="12"/>
  <c r="C1660" i="12"/>
  <c r="D1659" i="12"/>
  <c r="I1655" i="12" l="1"/>
  <c r="L1655" i="12" s="1"/>
  <c r="F1656" i="12"/>
  <c r="G1656" i="12" s="1"/>
  <c r="H1656" i="12" s="1"/>
  <c r="E1657" i="12"/>
  <c r="C1661" i="12"/>
  <c r="D1660" i="12"/>
  <c r="I1656" i="12" l="1"/>
  <c r="L1656" i="12" s="1"/>
  <c r="F1657" i="12"/>
  <c r="G1657" i="12" s="1"/>
  <c r="H1657" i="12" s="1"/>
  <c r="E1658" i="12"/>
  <c r="D1661" i="12"/>
  <c r="C1662" i="12"/>
  <c r="I1657" i="12" l="1"/>
  <c r="L1657" i="12" s="1"/>
  <c r="F1658" i="12"/>
  <c r="G1658" i="12" s="1"/>
  <c r="H1658" i="12" s="1"/>
  <c r="E1659" i="12"/>
  <c r="D1662" i="12"/>
  <c r="C1663" i="12"/>
  <c r="I1658" i="12" l="1"/>
  <c r="L1658" i="12" s="1"/>
  <c r="F1659" i="12"/>
  <c r="G1659" i="12" s="1"/>
  <c r="H1659" i="12" s="1"/>
  <c r="E1660" i="12"/>
  <c r="C1664" i="12"/>
  <c r="D1663" i="12"/>
  <c r="I1659" i="12" l="1"/>
  <c r="L1659" i="12" s="1"/>
  <c r="F1660" i="12"/>
  <c r="G1660" i="12" s="1"/>
  <c r="H1660" i="12" s="1"/>
  <c r="E1661" i="12"/>
  <c r="C1665" i="12"/>
  <c r="D1664" i="12"/>
  <c r="I1660" i="12" l="1"/>
  <c r="L1660" i="12" s="1"/>
  <c r="F1661" i="12"/>
  <c r="G1661" i="12" s="1"/>
  <c r="H1661" i="12" s="1"/>
  <c r="E1662" i="12"/>
  <c r="C1666" i="12"/>
  <c r="D1665" i="12"/>
  <c r="I1661" i="12" l="1"/>
  <c r="L1661" i="12" s="1"/>
  <c r="F1662" i="12"/>
  <c r="G1662" i="12" s="1"/>
  <c r="H1662" i="12" s="1"/>
  <c r="E1663" i="12"/>
  <c r="C1667" i="12"/>
  <c r="D1666" i="12"/>
  <c r="I1662" i="12" l="1"/>
  <c r="L1662" i="12" s="1"/>
  <c r="F1663" i="12"/>
  <c r="G1663" i="12" s="1"/>
  <c r="H1663" i="12" s="1"/>
  <c r="E1664" i="12"/>
  <c r="D1667" i="12"/>
  <c r="C1668" i="12"/>
  <c r="I1663" i="12" l="1"/>
  <c r="L1663" i="12" s="1"/>
  <c r="F1664" i="12"/>
  <c r="G1664" i="12" s="1"/>
  <c r="H1664" i="12" s="1"/>
  <c r="E1665" i="12"/>
  <c r="D1668" i="12"/>
  <c r="C1669" i="12"/>
  <c r="I1664" i="12" l="1"/>
  <c r="L1664" i="12" s="1"/>
  <c r="F1665" i="12"/>
  <c r="G1665" i="12" s="1"/>
  <c r="H1665" i="12" s="1"/>
  <c r="E1666" i="12"/>
  <c r="C1670" i="12"/>
  <c r="D1669" i="12"/>
  <c r="I1665" i="12" l="1"/>
  <c r="L1665" i="12" s="1"/>
  <c r="F1666" i="12"/>
  <c r="G1666" i="12" s="1"/>
  <c r="H1666" i="12" s="1"/>
  <c r="E1667" i="12"/>
  <c r="D1670" i="12"/>
  <c r="C1671" i="12"/>
  <c r="I1666" i="12" l="1"/>
  <c r="L1666" i="12" s="1"/>
  <c r="F1667" i="12"/>
  <c r="G1667" i="12" s="1"/>
  <c r="H1667" i="12" s="1"/>
  <c r="E1668" i="12"/>
  <c r="D1671" i="12"/>
  <c r="C1672" i="12"/>
  <c r="I1667" i="12" l="1"/>
  <c r="L1667" i="12" s="1"/>
  <c r="F1668" i="12"/>
  <c r="G1668" i="12" s="1"/>
  <c r="H1668" i="12" s="1"/>
  <c r="E1669" i="12"/>
  <c r="C1673" i="12"/>
  <c r="D1672" i="12"/>
  <c r="I1668" i="12" l="1"/>
  <c r="L1668" i="12" s="1"/>
  <c r="F1669" i="12"/>
  <c r="G1669" i="12" s="1"/>
  <c r="H1669" i="12" s="1"/>
  <c r="E1670" i="12"/>
  <c r="D1673" i="12"/>
  <c r="C1674" i="12"/>
  <c r="I1669" i="12" l="1"/>
  <c r="L1669" i="12" s="1"/>
  <c r="F1670" i="12"/>
  <c r="G1670" i="12" s="1"/>
  <c r="H1670" i="12" s="1"/>
  <c r="E1671" i="12"/>
  <c r="D1674" i="12"/>
  <c r="C1675" i="12"/>
  <c r="I1670" i="12" l="1"/>
  <c r="L1670" i="12" s="1"/>
  <c r="F1671" i="12"/>
  <c r="G1671" i="12" s="1"/>
  <c r="H1671" i="12" s="1"/>
  <c r="E1672" i="12"/>
  <c r="D1675" i="12"/>
  <c r="C1676" i="12"/>
  <c r="I1671" i="12" l="1"/>
  <c r="L1671" i="12" s="1"/>
  <c r="F1672" i="12"/>
  <c r="G1672" i="12" s="1"/>
  <c r="H1672" i="12" s="1"/>
  <c r="E1673" i="12"/>
  <c r="D1676" i="12"/>
  <c r="C1677" i="12"/>
  <c r="I1672" i="12" l="1"/>
  <c r="L1672" i="12" s="1"/>
  <c r="F1673" i="12"/>
  <c r="G1673" i="12" s="1"/>
  <c r="H1673" i="12" s="1"/>
  <c r="E1674" i="12"/>
  <c r="C1678" i="12"/>
  <c r="D1677" i="12"/>
  <c r="I1673" i="12" l="1"/>
  <c r="L1673" i="12" s="1"/>
  <c r="F1674" i="12"/>
  <c r="G1674" i="12" s="1"/>
  <c r="H1674" i="12" s="1"/>
  <c r="E1675" i="12"/>
  <c r="C1679" i="12"/>
  <c r="D1678" i="12"/>
  <c r="I1674" i="12" l="1"/>
  <c r="L1674" i="12" s="1"/>
  <c r="F1675" i="12"/>
  <c r="G1675" i="12" s="1"/>
  <c r="H1675" i="12" s="1"/>
  <c r="E1676" i="12"/>
  <c r="C1680" i="12"/>
  <c r="D1679" i="12"/>
  <c r="I1675" i="12" l="1"/>
  <c r="L1675" i="12" s="1"/>
  <c r="F1676" i="12"/>
  <c r="G1676" i="12" s="1"/>
  <c r="H1676" i="12" s="1"/>
  <c r="E1677" i="12"/>
  <c r="D1680" i="12"/>
  <c r="C1681" i="12"/>
  <c r="I1676" i="12" l="1"/>
  <c r="L1676" i="12" s="1"/>
  <c r="F1677" i="12"/>
  <c r="G1677" i="12" s="1"/>
  <c r="H1677" i="12" s="1"/>
  <c r="E1678" i="12"/>
  <c r="D1681" i="12"/>
  <c r="C1682" i="12"/>
  <c r="I1677" i="12" l="1"/>
  <c r="L1677" i="12" s="1"/>
  <c r="F1678" i="12"/>
  <c r="G1678" i="12" s="1"/>
  <c r="H1678" i="12" s="1"/>
  <c r="E1679" i="12"/>
  <c r="D1682" i="12"/>
  <c r="C1683" i="12"/>
  <c r="I1678" i="12" l="1"/>
  <c r="L1678" i="12" s="1"/>
  <c r="F1679" i="12"/>
  <c r="G1679" i="12" s="1"/>
  <c r="H1679" i="12" s="1"/>
  <c r="E1680" i="12"/>
  <c r="C1684" i="12"/>
  <c r="D1683" i="12"/>
  <c r="I1679" i="12" l="1"/>
  <c r="L1679" i="12" s="1"/>
  <c r="F1680" i="12"/>
  <c r="G1680" i="12" s="1"/>
  <c r="H1680" i="12" s="1"/>
  <c r="E1681" i="12"/>
  <c r="D1684" i="12"/>
  <c r="C1685" i="12"/>
  <c r="I1680" i="12" l="1"/>
  <c r="L1680" i="12" s="1"/>
  <c r="F1681" i="12"/>
  <c r="G1681" i="12" s="1"/>
  <c r="H1681" i="12" s="1"/>
  <c r="E1682" i="12"/>
  <c r="D1685" i="12"/>
  <c r="C1686" i="12"/>
  <c r="I1681" i="12" l="1"/>
  <c r="L1681" i="12" s="1"/>
  <c r="F1682" i="12"/>
  <c r="G1682" i="12" s="1"/>
  <c r="H1682" i="12" s="1"/>
  <c r="E1683" i="12"/>
  <c r="D1686" i="12"/>
  <c r="C1687" i="12"/>
  <c r="I1682" i="12" l="1"/>
  <c r="L1682" i="12" s="1"/>
  <c r="F1683" i="12"/>
  <c r="G1683" i="12" s="1"/>
  <c r="H1683" i="12" s="1"/>
  <c r="E1684" i="12"/>
  <c r="D1687" i="12"/>
  <c r="C1688" i="12"/>
  <c r="I1683" i="12" l="1"/>
  <c r="L1683" i="12" s="1"/>
  <c r="F1684" i="12"/>
  <c r="G1684" i="12" s="1"/>
  <c r="H1684" i="12" s="1"/>
  <c r="E1685" i="12"/>
  <c r="C1689" i="12"/>
  <c r="D1688" i="12"/>
  <c r="I1684" i="12" l="1"/>
  <c r="L1684" i="12" s="1"/>
  <c r="F1685" i="12"/>
  <c r="G1685" i="12" s="1"/>
  <c r="H1685" i="12" s="1"/>
  <c r="E1686" i="12"/>
  <c r="D1689" i="12"/>
  <c r="C1690" i="12"/>
  <c r="I1685" i="12" l="1"/>
  <c r="L1685" i="12" s="1"/>
  <c r="F1686" i="12"/>
  <c r="G1686" i="12" s="1"/>
  <c r="H1686" i="12" s="1"/>
  <c r="E1687" i="12"/>
  <c r="C1691" i="12"/>
  <c r="D1690" i="12"/>
  <c r="I1686" i="12" l="1"/>
  <c r="L1686" i="12" s="1"/>
  <c r="F1687" i="12"/>
  <c r="G1687" i="12" s="1"/>
  <c r="H1687" i="12" s="1"/>
  <c r="E1688" i="12"/>
  <c r="C1692" i="12"/>
  <c r="D1691" i="12"/>
  <c r="I1687" i="12" l="1"/>
  <c r="L1687" i="12" s="1"/>
  <c r="F1688" i="12"/>
  <c r="G1688" i="12" s="1"/>
  <c r="H1688" i="12" s="1"/>
  <c r="E1689" i="12"/>
  <c r="D1692" i="12"/>
  <c r="C1693" i="12"/>
  <c r="I1688" i="12" l="1"/>
  <c r="L1688" i="12" s="1"/>
  <c r="F1689" i="12"/>
  <c r="G1689" i="12" s="1"/>
  <c r="H1689" i="12" s="1"/>
  <c r="E1690" i="12"/>
  <c r="D1693" i="12"/>
  <c r="C1694" i="12"/>
  <c r="I1689" i="12" l="1"/>
  <c r="L1689" i="12" s="1"/>
  <c r="F1690" i="12"/>
  <c r="G1690" i="12" s="1"/>
  <c r="H1690" i="12" s="1"/>
  <c r="E1691" i="12"/>
  <c r="D1694" i="12"/>
  <c r="C1695" i="12"/>
  <c r="I1690" i="12" l="1"/>
  <c r="L1690" i="12" s="1"/>
  <c r="F1691" i="12"/>
  <c r="G1691" i="12" s="1"/>
  <c r="H1691" i="12" s="1"/>
  <c r="E1692" i="12"/>
  <c r="C1696" i="12"/>
  <c r="D1695" i="12"/>
  <c r="I1691" i="12" l="1"/>
  <c r="L1691" i="12" s="1"/>
  <c r="F1692" i="12"/>
  <c r="G1692" i="12" s="1"/>
  <c r="H1692" i="12" s="1"/>
  <c r="E1693" i="12"/>
  <c r="D1696" i="12"/>
  <c r="C1697" i="12"/>
  <c r="I1692" i="12" l="1"/>
  <c r="L1692" i="12" s="1"/>
  <c r="F1693" i="12"/>
  <c r="G1693" i="12" s="1"/>
  <c r="H1693" i="12" s="1"/>
  <c r="E1694" i="12"/>
  <c r="D1697" i="12"/>
  <c r="C1698" i="12"/>
  <c r="I1693" i="12" l="1"/>
  <c r="L1693" i="12" s="1"/>
  <c r="F1694" i="12"/>
  <c r="G1694" i="12" s="1"/>
  <c r="H1694" i="12" s="1"/>
  <c r="E1695" i="12"/>
  <c r="C1699" i="12"/>
  <c r="D1698" i="12"/>
  <c r="I1694" i="12" l="1"/>
  <c r="L1694" i="12" s="1"/>
  <c r="F1695" i="12"/>
  <c r="G1695" i="12" s="1"/>
  <c r="H1695" i="12" s="1"/>
  <c r="E1696" i="12"/>
  <c r="C1700" i="12"/>
  <c r="D1699" i="12"/>
  <c r="I1695" i="12" l="1"/>
  <c r="L1695" i="12" s="1"/>
  <c r="F1696" i="12"/>
  <c r="G1696" i="12" s="1"/>
  <c r="H1696" i="12" s="1"/>
  <c r="E1697" i="12"/>
  <c r="D1700" i="12"/>
  <c r="C1701" i="12"/>
  <c r="I1696" i="12" l="1"/>
  <c r="L1696" i="12" s="1"/>
  <c r="F1697" i="12"/>
  <c r="G1697" i="12" s="1"/>
  <c r="H1697" i="12" s="1"/>
  <c r="E1698" i="12"/>
  <c r="C1702" i="12"/>
  <c r="D1701" i="12"/>
  <c r="I1697" i="12" l="1"/>
  <c r="L1697" i="12" s="1"/>
  <c r="F1698" i="12"/>
  <c r="G1698" i="12" s="1"/>
  <c r="H1698" i="12" s="1"/>
  <c r="E1699" i="12"/>
  <c r="C1703" i="12"/>
  <c r="D1702" i="12"/>
  <c r="I1698" i="12" l="1"/>
  <c r="L1698" i="12" s="1"/>
  <c r="F1699" i="12"/>
  <c r="G1699" i="12" s="1"/>
  <c r="H1699" i="12" s="1"/>
  <c r="E1700" i="12"/>
  <c r="C1704" i="12"/>
  <c r="D1703" i="12"/>
  <c r="I1699" i="12" l="1"/>
  <c r="L1699" i="12" s="1"/>
  <c r="F1700" i="12"/>
  <c r="G1700" i="12" s="1"/>
  <c r="H1700" i="12" s="1"/>
  <c r="E1701" i="12"/>
  <c r="C1705" i="12"/>
  <c r="D1704" i="12"/>
  <c r="I1700" i="12" l="1"/>
  <c r="L1700" i="12" s="1"/>
  <c r="F1701" i="12"/>
  <c r="G1701" i="12" s="1"/>
  <c r="H1701" i="12" s="1"/>
  <c r="E1702" i="12"/>
  <c r="C1706" i="12"/>
  <c r="D1705" i="12"/>
  <c r="I1701" i="12" l="1"/>
  <c r="L1701" i="12" s="1"/>
  <c r="F1702" i="12"/>
  <c r="G1702" i="12" s="1"/>
  <c r="H1702" i="12" s="1"/>
  <c r="E1703" i="12"/>
  <c r="C1707" i="12"/>
  <c r="D1706" i="12"/>
  <c r="I1702" i="12" l="1"/>
  <c r="L1702" i="12" s="1"/>
  <c r="F1703" i="12"/>
  <c r="G1703" i="12" s="1"/>
  <c r="H1703" i="12" s="1"/>
  <c r="E1704" i="12"/>
  <c r="D1707" i="12"/>
  <c r="C1708" i="12"/>
  <c r="I1703" i="12" l="1"/>
  <c r="L1703" i="12" s="1"/>
  <c r="F1704" i="12"/>
  <c r="G1704" i="12" s="1"/>
  <c r="H1704" i="12" s="1"/>
  <c r="E1705" i="12"/>
  <c r="D1708" i="12"/>
  <c r="C1709" i="12"/>
  <c r="I1704" i="12" l="1"/>
  <c r="L1704" i="12" s="1"/>
  <c r="F1705" i="12"/>
  <c r="G1705" i="12" s="1"/>
  <c r="H1705" i="12" s="1"/>
  <c r="E1706" i="12"/>
  <c r="D1709" i="12"/>
  <c r="C1710" i="12"/>
  <c r="I1705" i="12" l="1"/>
  <c r="L1705" i="12" s="1"/>
  <c r="F1706" i="12"/>
  <c r="G1706" i="12" s="1"/>
  <c r="H1706" i="12" s="1"/>
  <c r="E1707" i="12"/>
  <c r="C1711" i="12"/>
  <c r="D1710" i="12"/>
  <c r="I1706" i="12" l="1"/>
  <c r="L1706" i="12" s="1"/>
  <c r="F1707" i="12"/>
  <c r="G1707" i="12" s="1"/>
  <c r="H1707" i="12" s="1"/>
  <c r="E1708" i="12"/>
  <c r="C1712" i="12"/>
  <c r="D1711" i="12"/>
  <c r="I1707" i="12" l="1"/>
  <c r="L1707" i="12" s="1"/>
  <c r="F1708" i="12"/>
  <c r="G1708" i="12" s="1"/>
  <c r="H1708" i="12" s="1"/>
  <c r="E1709" i="12"/>
  <c r="D1712" i="12"/>
  <c r="C1713" i="12"/>
  <c r="I1708" i="12" l="1"/>
  <c r="L1708" i="12" s="1"/>
  <c r="F1709" i="12"/>
  <c r="G1709" i="12" s="1"/>
  <c r="H1709" i="12" s="1"/>
  <c r="E1710" i="12"/>
  <c r="D1713" i="12"/>
  <c r="C1714" i="12"/>
  <c r="I1709" i="12" l="1"/>
  <c r="L1709" i="12" s="1"/>
  <c r="F1710" i="12"/>
  <c r="G1710" i="12" s="1"/>
  <c r="H1710" i="12" s="1"/>
  <c r="E1711" i="12"/>
  <c r="C1715" i="12"/>
  <c r="D1714" i="12"/>
  <c r="I1710" i="12" l="1"/>
  <c r="L1710" i="12" s="1"/>
  <c r="F1711" i="12"/>
  <c r="G1711" i="12" s="1"/>
  <c r="H1711" i="12" s="1"/>
  <c r="E1712" i="12"/>
  <c r="D1715" i="12"/>
  <c r="C1716" i="12"/>
  <c r="I1711" i="12" l="1"/>
  <c r="L1711" i="12" s="1"/>
  <c r="F1712" i="12"/>
  <c r="G1712" i="12" s="1"/>
  <c r="H1712" i="12" s="1"/>
  <c r="E1713" i="12"/>
  <c r="D1716" i="12"/>
  <c r="C1717" i="12"/>
  <c r="I1712" i="12" l="1"/>
  <c r="L1712" i="12" s="1"/>
  <c r="F1713" i="12"/>
  <c r="G1713" i="12" s="1"/>
  <c r="H1713" i="12" s="1"/>
  <c r="E1714" i="12"/>
  <c r="C1718" i="12"/>
  <c r="D1717" i="12"/>
  <c r="I1713" i="12" l="1"/>
  <c r="L1713" i="12" s="1"/>
  <c r="F1714" i="12"/>
  <c r="G1714" i="12" s="1"/>
  <c r="H1714" i="12" s="1"/>
  <c r="E1715" i="12"/>
  <c r="C1719" i="12"/>
  <c r="D1718" i="12"/>
  <c r="I1714" i="12" l="1"/>
  <c r="L1714" i="12" s="1"/>
  <c r="F1715" i="12"/>
  <c r="G1715" i="12" s="1"/>
  <c r="H1715" i="12" s="1"/>
  <c r="E1716" i="12"/>
  <c r="C1720" i="12"/>
  <c r="D1719" i="12"/>
  <c r="I1715" i="12" l="1"/>
  <c r="L1715" i="12" s="1"/>
  <c r="F1716" i="12"/>
  <c r="G1716" i="12" s="1"/>
  <c r="H1716" i="12" s="1"/>
  <c r="E1717" i="12"/>
  <c r="C1721" i="12"/>
  <c r="D1720" i="12"/>
  <c r="I1716" i="12" l="1"/>
  <c r="L1716" i="12" s="1"/>
  <c r="F1717" i="12"/>
  <c r="G1717" i="12" s="1"/>
  <c r="H1717" i="12" s="1"/>
  <c r="E1718" i="12"/>
  <c r="D1721" i="12"/>
  <c r="C1722" i="12"/>
  <c r="I1717" i="12" l="1"/>
  <c r="L1717" i="12" s="1"/>
  <c r="F1718" i="12"/>
  <c r="G1718" i="12" s="1"/>
  <c r="H1718" i="12" s="1"/>
  <c r="E1719" i="12"/>
  <c r="D1722" i="12"/>
  <c r="C1723" i="12"/>
  <c r="I1718" i="12" l="1"/>
  <c r="L1718" i="12" s="1"/>
  <c r="F1719" i="12"/>
  <c r="G1719" i="12" s="1"/>
  <c r="H1719" i="12" s="1"/>
  <c r="E1720" i="12"/>
  <c r="D1723" i="12"/>
  <c r="C1724" i="12"/>
  <c r="I1719" i="12" l="1"/>
  <c r="L1719" i="12" s="1"/>
  <c r="F1720" i="12"/>
  <c r="G1720" i="12" s="1"/>
  <c r="H1720" i="12" s="1"/>
  <c r="E1721" i="12"/>
  <c r="D1724" i="12"/>
  <c r="C1725" i="12"/>
  <c r="I1720" i="12" l="1"/>
  <c r="L1720" i="12" s="1"/>
  <c r="F1721" i="12"/>
  <c r="G1721" i="12" s="1"/>
  <c r="H1721" i="12" s="1"/>
  <c r="E1722" i="12"/>
  <c r="D1725" i="12"/>
  <c r="C1726" i="12"/>
  <c r="I1721" i="12" l="1"/>
  <c r="L1721" i="12" s="1"/>
  <c r="F1722" i="12"/>
  <c r="G1722" i="12" s="1"/>
  <c r="H1722" i="12" s="1"/>
  <c r="E1723" i="12"/>
  <c r="C1727" i="12"/>
  <c r="D1726" i="12"/>
  <c r="I1722" i="12" l="1"/>
  <c r="L1722" i="12" s="1"/>
  <c r="F1723" i="12"/>
  <c r="G1723" i="12" s="1"/>
  <c r="H1723" i="12" s="1"/>
  <c r="E1724" i="12"/>
  <c r="D1727" i="12"/>
  <c r="C1728" i="12"/>
  <c r="I1723" i="12" l="1"/>
  <c r="L1723" i="12" s="1"/>
  <c r="F1724" i="12"/>
  <c r="G1724" i="12" s="1"/>
  <c r="H1724" i="12" s="1"/>
  <c r="E1725" i="12"/>
  <c r="C1729" i="12"/>
  <c r="D1728" i="12"/>
  <c r="I1724" i="12" l="1"/>
  <c r="L1724" i="12" s="1"/>
  <c r="F1725" i="12"/>
  <c r="G1725" i="12" s="1"/>
  <c r="H1725" i="12" s="1"/>
  <c r="E1726" i="12"/>
  <c r="C1730" i="12"/>
  <c r="D1729" i="12"/>
  <c r="I1725" i="12" l="1"/>
  <c r="L1725" i="12" s="1"/>
  <c r="F1726" i="12"/>
  <c r="G1726" i="12" s="1"/>
  <c r="H1726" i="12" s="1"/>
  <c r="E1727" i="12"/>
  <c r="C1731" i="12"/>
  <c r="D1730" i="12"/>
  <c r="I1726" i="12" l="1"/>
  <c r="L1726" i="12" s="1"/>
  <c r="F1727" i="12"/>
  <c r="G1727" i="12" s="1"/>
  <c r="H1727" i="12" s="1"/>
  <c r="E1728" i="12"/>
  <c r="D1731" i="12"/>
  <c r="C1732" i="12"/>
  <c r="I1727" i="12" l="1"/>
  <c r="L1727" i="12" s="1"/>
  <c r="F1728" i="12"/>
  <c r="G1728" i="12" s="1"/>
  <c r="H1728" i="12" s="1"/>
  <c r="E1729" i="12"/>
  <c r="D1732" i="12"/>
  <c r="C1733" i="12"/>
  <c r="I1728" i="12" l="1"/>
  <c r="L1728" i="12" s="1"/>
  <c r="F1729" i="12"/>
  <c r="G1729" i="12" s="1"/>
  <c r="H1729" i="12" s="1"/>
  <c r="E1730" i="12"/>
  <c r="C1734" i="12"/>
  <c r="D1733" i="12"/>
  <c r="I1729" i="12" l="1"/>
  <c r="L1729" i="12" s="1"/>
  <c r="F1730" i="12"/>
  <c r="G1730" i="12" s="1"/>
  <c r="H1730" i="12" s="1"/>
  <c r="E1731" i="12"/>
  <c r="C1735" i="12"/>
  <c r="D1734" i="12"/>
  <c r="I1730" i="12" l="1"/>
  <c r="L1730" i="12" s="1"/>
  <c r="F1731" i="12"/>
  <c r="G1731" i="12" s="1"/>
  <c r="H1731" i="12" s="1"/>
  <c r="E1732" i="12"/>
  <c r="D1735" i="12"/>
  <c r="C1736" i="12"/>
  <c r="I1731" i="12" l="1"/>
  <c r="L1731" i="12" s="1"/>
  <c r="F1732" i="12"/>
  <c r="G1732" i="12" s="1"/>
  <c r="H1732" i="12" s="1"/>
  <c r="E1733" i="12"/>
  <c r="C1737" i="12"/>
  <c r="D1736" i="12"/>
  <c r="I1732" i="12" l="1"/>
  <c r="L1732" i="12" s="1"/>
  <c r="F1733" i="12"/>
  <c r="G1733" i="12" s="1"/>
  <c r="H1733" i="12" s="1"/>
  <c r="E1734" i="12"/>
  <c r="C1738" i="12"/>
  <c r="D1737" i="12"/>
  <c r="I1733" i="12" l="1"/>
  <c r="L1733" i="12" s="1"/>
  <c r="F1734" i="12"/>
  <c r="G1734" i="12" s="1"/>
  <c r="H1734" i="12" s="1"/>
  <c r="E1735" i="12"/>
  <c r="D1738" i="12"/>
  <c r="C1739" i="12"/>
  <c r="I1734" i="12" l="1"/>
  <c r="L1734" i="12" s="1"/>
  <c r="F1735" i="12"/>
  <c r="G1735" i="12" s="1"/>
  <c r="H1735" i="12" s="1"/>
  <c r="E1736" i="12"/>
  <c r="C1740" i="12"/>
  <c r="D1739" i="12"/>
  <c r="I1735" i="12" l="1"/>
  <c r="L1735" i="12" s="1"/>
  <c r="F1736" i="12"/>
  <c r="G1736" i="12" s="1"/>
  <c r="H1736" i="12" s="1"/>
  <c r="E1737" i="12"/>
  <c r="D1740" i="12"/>
  <c r="C1741" i="12"/>
  <c r="I1736" i="12" l="1"/>
  <c r="L1736" i="12" s="1"/>
  <c r="F1737" i="12"/>
  <c r="G1737" i="12" s="1"/>
  <c r="H1737" i="12" s="1"/>
  <c r="E1738" i="12"/>
  <c r="C1742" i="12"/>
  <c r="D1741" i="12"/>
  <c r="I1737" i="12" l="1"/>
  <c r="L1737" i="12" s="1"/>
  <c r="F1738" i="12"/>
  <c r="G1738" i="12" s="1"/>
  <c r="H1738" i="12" s="1"/>
  <c r="E1739" i="12"/>
  <c r="D1742" i="12"/>
  <c r="C1743" i="12"/>
  <c r="I1738" i="12" l="1"/>
  <c r="L1738" i="12" s="1"/>
  <c r="F1739" i="12"/>
  <c r="G1739" i="12" s="1"/>
  <c r="H1739" i="12" s="1"/>
  <c r="E1740" i="12"/>
  <c r="C1744" i="12"/>
  <c r="D1743" i="12"/>
  <c r="I1739" i="12" l="1"/>
  <c r="L1739" i="12" s="1"/>
  <c r="F1740" i="12"/>
  <c r="G1740" i="12" s="1"/>
  <c r="H1740" i="12" s="1"/>
  <c r="E1741" i="12"/>
  <c r="D1744" i="12"/>
  <c r="C1745" i="12"/>
  <c r="I1740" i="12" l="1"/>
  <c r="L1740" i="12" s="1"/>
  <c r="F1741" i="12"/>
  <c r="G1741" i="12" s="1"/>
  <c r="H1741" i="12" s="1"/>
  <c r="E1742" i="12"/>
  <c r="D1745" i="12"/>
  <c r="C1746" i="12"/>
  <c r="I1741" i="12" l="1"/>
  <c r="L1741" i="12" s="1"/>
  <c r="F1742" i="12"/>
  <c r="G1742" i="12" s="1"/>
  <c r="H1742" i="12" s="1"/>
  <c r="E1743" i="12"/>
  <c r="C1747" i="12"/>
  <c r="D1746" i="12"/>
  <c r="I1742" i="12" l="1"/>
  <c r="L1742" i="12" s="1"/>
  <c r="F1743" i="12"/>
  <c r="G1743" i="12" s="1"/>
  <c r="H1743" i="12" s="1"/>
  <c r="E1744" i="12"/>
  <c r="D1747" i="12"/>
  <c r="C1748" i="12"/>
  <c r="I1743" i="12" l="1"/>
  <c r="L1743" i="12" s="1"/>
  <c r="F1744" i="12"/>
  <c r="G1744" i="12" s="1"/>
  <c r="H1744" i="12" s="1"/>
  <c r="E1745" i="12"/>
  <c r="D1748" i="12"/>
  <c r="C1749" i="12"/>
  <c r="I1744" i="12" l="1"/>
  <c r="L1744" i="12" s="1"/>
  <c r="F1745" i="12"/>
  <c r="G1745" i="12" s="1"/>
  <c r="H1745" i="12" s="1"/>
  <c r="E1746" i="12"/>
  <c r="D1749" i="12"/>
  <c r="C1750" i="12"/>
  <c r="I1745" i="12" l="1"/>
  <c r="L1745" i="12" s="1"/>
  <c r="F1746" i="12"/>
  <c r="G1746" i="12" s="1"/>
  <c r="H1746" i="12" s="1"/>
  <c r="E1747" i="12"/>
  <c r="D1750" i="12"/>
  <c r="C1751" i="12"/>
  <c r="I1746" i="12" l="1"/>
  <c r="L1746" i="12" s="1"/>
  <c r="F1747" i="12"/>
  <c r="G1747" i="12" s="1"/>
  <c r="H1747" i="12" s="1"/>
  <c r="E1748" i="12"/>
  <c r="D1751" i="12"/>
  <c r="C1752" i="12"/>
  <c r="I1747" i="12" l="1"/>
  <c r="L1747" i="12" s="1"/>
  <c r="F1748" i="12"/>
  <c r="G1748" i="12" s="1"/>
  <c r="H1748" i="12" s="1"/>
  <c r="E1749" i="12"/>
  <c r="C1753" i="12"/>
  <c r="D1752" i="12"/>
  <c r="I1748" i="12" l="1"/>
  <c r="L1748" i="12" s="1"/>
  <c r="F1749" i="12"/>
  <c r="G1749" i="12" s="1"/>
  <c r="H1749" i="12" s="1"/>
  <c r="E1750" i="12"/>
  <c r="C1754" i="12"/>
  <c r="D1753" i="12"/>
  <c r="I1749" i="12" l="1"/>
  <c r="L1749" i="12" s="1"/>
  <c r="F1750" i="12"/>
  <c r="G1750" i="12" s="1"/>
  <c r="H1750" i="12" s="1"/>
  <c r="E1751" i="12"/>
  <c r="D1754" i="12"/>
  <c r="C1755" i="12"/>
  <c r="I1750" i="12" l="1"/>
  <c r="L1750" i="12" s="1"/>
  <c r="F1751" i="12"/>
  <c r="G1751" i="12" s="1"/>
  <c r="H1751" i="12" s="1"/>
  <c r="E1752" i="12"/>
  <c r="D1755" i="12"/>
  <c r="C1756" i="12"/>
  <c r="I1751" i="12" l="1"/>
  <c r="L1751" i="12" s="1"/>
  <c r="F1752" i="12"/>
  <c r="G1752" i="12" s="1"/>
  <c r="H1752" i="12" s="1"/>
  <c r="E1753" i="12"/>
  <c r="D1756" i="12"/>
  <c r="C1757" i="12"/>
  <c r="I1752" i="12" l="1"/>
  <c r="L1752" i="12" s="1"/>
  <c r="F1753" i="12"/>
  <c r="G1753" i="12" s="1"/>
  <c r="H1753" i="12" s="1"/>
  <c r="E1754" i="12"/>
  <c r="C1758" i="12"/>
  <c r="D1757" i="12"/>
  <c r="I1753" i="12" l="1"/>
  <c r="L1753" i="12" s="1"/>
  <c r="F1754" i="12"/>
  <c r="G1754" i="12" s="1"/>
  <c r="H1754" i="12" s="1"/>
  <c r="E1755" i="12"/>
  <c r="C1759" i="12"/>
  <c r="D1758" i="12"/>
  <c r="I1754" i="12" l="1"/>
  <c r="L1754" i="12" s="1"/>
  <c r="F1755" i="12"/>
  <c r="G1755" i="12" s="1"/>
  <c r="H1755" i="12" s="1"/>
  <c r="E1756" i="12"/>
  <c r="D1759" i="12"/>
  <c r="C1760" i="12"/>
  <c r="I1755" i="12" l="1"/>
  <c r="L1755" i="12" s="1"/>
  <c r="F1756" i="12"/>
  <c r="G1756" i="12" s="1"/>
  <c r="H1756" i="12" s="1"/>
  <c r="E1757" i="12"/>
  <c r="C1761" i="12"/>
  <c r="D1760" i="12"/>
  <c r="I1756" i="12" l="1"/>
  <c r="L1756" i="12" s="1"/>
  <c r="F1757" i="12"/>
  <c r="G1757" i="12" s="1"/>
  <c r="H1757" i="12" s="1"/>
  <c r="E1758" i="12"/>
  <c r="D1761" i="12"/>
  <c r="C1762" i="12"/>
  <c r="I1757" i="12" l="1"/>
  <c r="L1757" i="12" s="1"/>
  <c r="F1758" i="12"/>
  <c r="G1758" i="12" s="1"/>
  <c r="H1758" i="12" s="1"/>
  <c r="E1759" i="12"/>
  <c r="D1762" i="12"/>
  <c r="C1763" i="12"/>
  <c r="I1758" i="12" l="1"/>
  <c r="L1758" i="12" s="1"/>
  <c r="F1759" i="12"/>
  <c r="G1759" i="12" s="1"/>
  <c r="H1759" i="12" s="1"/>
  <c r="E1760" i="12"/>
  <c r="D1763" i="12"/>
  <c r="C1764" i="12"/>
  <c r="I1759" i="12" l="1"/>
  <c r="L1759" i="12" s="1"/>
  <c r="F1760" i="12"/>
  <c r="G1760" i="12" s="1"/>
  <c r="H1760" i="12" s="1"/>
  <c r="E1761" i="12"/>
  <c r="D1764" i="12"/>
  <c r="C1765" i="12"/>
  <c r="I1760" i="12" l="1"/>
  <c r="L1760" i="12" s="1"/>
  <c r="F1761" i="12"/>
  <c r="G1761" i="12" s="1"/>
  <c r="H1761" i="12" s="1"/>
  <c r="E1762" i="12"/>
  <c r="D1765" i="12"/>
  <c r="C1766" i="12"/>
  <c r="I1761" i="12" l="1"/>
  <c r="L1761" i="12" s="1"/>
  <c r="F1762" i="12"/>
  <c r="G1762" i="12" s="1"/>
  <c r="H1762" i="12" s="1"/>
  <c r="E1763" i="12"/>
  <c r="C1767" i="12"/>
  <c r="D1766" i="12"/>
  <c r="I1762" i="12" l="1"/>
  <c r="L1762" i="12" s="1"/>
  <c r="F1763" i="12"/>
  <c r="G1763" i="12" s="1"/>
  <c r="H1763" i="12" s="1"/>
  <c r="E1764" i="12"/>
  <c r="C1768" i="12"/>
  <c r="D1767" i="12"/>
  <c r="I1763" i="12" l="1"/>
  <c r="L1763" i="12" s="1"/>
  <c r="F1764" i="12"/>
  <c r="G1764" i="12" s="1"/>
  <c r="H1764" i="12" s="1"/>
  <c r="E1765" i="12"/>
  <c r="D1768" i="12"/>
  <c r="C1769" i="12"/>
  <c r="I1764" i="12" l="1"/>
  <c r="L1764" i="12" s="1"/>
  <c r="F1765" i="12"/>
  <c r="G1765" i="12" s="1"/>
  <c r="H1765" i="12" s="1"/>
  <c r="E1766" i="12"/>
  <c r="D1769" i="12"/>
  <c r="C1770" i="12"/>
  <c r="I1765" i="12" l="1"/>
  <c r="L1765" i="12" s="1"/>
  <c r="F1766" i="12"/>
  <c r="G1766" i="12" s="1"/>
  <c r="H1766" i="12" s="1"/>
  <c r="E1767" i="12"/>
  <c r="D1770" i="12"/>
  <c r="C1771" i="12"/>
  <c r="I1766" i="12" l="1"/>
  <c r="L1766" i="12" s="1"/>
  <c r="F1767" i="12"/>
  <c r="G1767" i="12" s="1"/>
  <c r="H1767" i="12" s="1"/>
  <c r="E1768" i="12"/>
  <c r="C1772" i="12"/>
  <c r="D1771" i="12"/>
  <c r="I1767" i="12" l="1"/>
  <c r="L1767" i="12" s="1"/>
  <c r="F1768" i="12"/>
  <c r="G1768" i="12" s="1"/>
  <c r="H1768" i="12" s="1"/>
  <c r="E1769" i="12"/>
  <c r="D1772" i="12"/>
  <c r="C1773" i="12"/>
  <c r="I1768" i="12" l="1"/>
  <c r="L1768" i="12" s="1"/>
  <c r="F1769" i="12"/>
  <c r="G1769" i="12" s="1"/>
  <c r="H1769" i="12" s="1"/>
  <c r="E1770" i="12"/>
  <c r="D1773" i="12"/>
  <c r="C1774" i="12"/>
  <c r="I1769" i="12" l="1"/>
  <c r="L1769" i="12" s="1"/>
  <c r="F1770" i="12"/>
  <c r="G1770" i="12" s="1"/>
  <c r="H1770" i="12" s="1"/>
  <c r="E1771" i="12"/>
  <c r="C1775" i="12"/>
  <c r="D1774" i="12"/>
  <c r="I1770" i="12" l="1"/>
  <c r="L1770" i="12" s="1"/>
  <c r="F1771" i="12"/>
  <c r="G1771" i="12" s="1"/>
  <c r="H1771" i="12" s="1"/>
  <c r="E1772" i="12"/>
  <c r="C1776" i="12"/>
  <c r="D1775" i="12"/>
  <c r="I1771" i="12" l="1"/>
  <c r="L1771" i="12" s="1"/>
  <c r="F1772" i="12"/>
  <c r="G1772" i="12" s="1"/>
  <c r="H1772" i="12" s="1"/>
  <c r="E1773" i="12"/>
  <c r="C1777" i="12"/>
  <c r="D1776" i="12"/>
  <c r="I1772" i="12" l="1"/>
  <c r="L1772" i="12" s="1"/>
  <c r="F1773" i="12"/>
  <c r="G1773" i="12" s="1"/>
  <c r="H1773" i="12" s="1"/>
  <c r="E1774" i="12"/>
  <c r="D1777" i="12"/>
  <c r="C1778" i="12"/>
  <c r="I1773" i="12" l="1"/>
  <c r="L1773" i="12" s="1"/>
  <c r="F1774" i="12"/>
  <c r="G1774" i="12" s="1"/>
  <c r="H1774" i="12" s="1"/>
  <c r="E1775" i="12"/>
  <c r="C1779" i="12"/>
  <c r="D1778" i="12"/>
  <c r="I1774" i="12" l="1"/>
  <c r="L1774" i="12" s="1"/>
  <c r="F1775" i="12"/>
  <c r="G1775" i="12" s="1"/>
  <c r="H1775" i="12" s="1"/>
  <c r="E1776" i="12"/>
  <c r="D1779" i="12"/>
  <c r="C1780" i="12"/>
  <c r="I1775" i="12" l="1"/>
  <c r="L1775" i="12" s="1"/>
  <c r="F1776" i="12"/>
  <c r="G1776" i="12" s="1"/>
  <c r="H1776" i="12" s="1"/>
  <c r="E1777" i="12"/>
  <c r="C1781" i="12"/>
  <c r="D1780" i="12"/>
  <c r="I1776" i="12" l="1"/>
  <c r="L1776" i="12" s="1"/>
  <c r="F1777" i="12"/>
  <c r="G1777" i="12" s="1"/>
  <c r="H1777" i="12" s="1"/>
  <c r="E1778" i="12"/>
  <c r="C1782" i="12"/>
  <c r="D1781" i="12"/>
  <c r="I1777" i="12" l="1"/>
  <c r="L1777" i="12" s="1"/>
  <c r="F1778" i="12"/>
  <c r="G1778" i="12" s="1"/>
  <c r="H1778" i="12" s="1"/>
  <c r="E1779" i="12"/>
  <c r="D1782" i="12"/>
  <c r="C1783" i="12"/>
  <c r="I1778" i="12" l="1"/>
  <c r="L1778" i="12" s="1"/>
  <c r="F1779" i="12"/>
  <c r="G1779" i="12" s="1"/>
  <c r="H1779" i="12" s="1"/>
  <c r="E1780" i="12"/>
  <c r="C1784" i="12"/>
  <c r="D1783" i="12"/>
  <c r="I1779" i="12" l="1"/>
  <c r="L1779" i="12" s="1"/>
  <c r="F1780" i="12"/>
  <c r="G1780" i="12" s="1"/>
  <c r="H1780" i="12" s="1"/>
  <c r="E1781" i="12"/>
  <c r="D1784" i="12"/>
  <c r="C1785" i="12"/>
  <c r="I1780" i="12" l="1"/>
  <c r="L1780" i="12" s="1"/>
  <c r="F1781" i="12"/>
  <c r="G1781" i="12" s="1"/>
  <c r="H1781" i="12" s="1"/>
  <c r="E1782" i="12"/>
  <c r="D1785" i="12"/>
  <c r="C1786" i="12"/>
  <c r="I1781" i="12" l="1"/>
  <c r="L1781" i="12" s="1"/>
  <c r="F1782" i="12"/>
  <c r="G1782" i="12" s="1"/>
  <c r="H1782" i="12" s="1"/>
  <c r="E1783" i="12"/>
  <c r="D1786" i="12"/>
  <c r="C1787" i="12"/>
  <c r="I1782" i="12" l="1"/>
  <c r="L1782" i="12" s="1"/>
  <c r="F1783" i="12"/>
  <c r="G1783" i="12" s="1"/>
  <c r="H1783" i="12" s="1"/>
  <c r="E1784" i="12"/>
  <c r="C1788" i="12"/>
  <c r="D1787" i="12"/>
  <c r="I1783" i="12" l="1"/>
  <c r="L1783" i="12" s="1"/>
  <c r="F1784" i="12"/>
  <c r="G1784" i="12" s="1"/>
  <c r="H1784" i="12" s="1"/>
  <c r="E1785" i="12"/>
  <c r="C1789" i="12"/>
  <c r="D1788" i="12"/>
  <c r="I1784" i="12" l="1"/>
  <c r="L1784" i="12" s="1"/>
  <c r="F1785" i="12"/>
  <c r="G1785" i="12" s="1"/>
  <c r="H1785" i="12" s="1"/>
  <c r="E1786" i="12"/>
  <c r="D1789" i="12"/>
  <c r="C1790" i="12"/>
  <c r="I1785" i="12" l="1"/>
  <c r="L1785" i="12" s="1"/>
  <c r="F1786" i="12"/>
  <c r="G1786" i="12" s="1"/>
  <c r="H1786" i="12" s="1"/>
  <c r="E1787" i="12"/>
  <c r="C1791" i="12"/>
  <c r="D1790" i="12"/>
  <c r="I1786" i="12" l="1"/>
  <c r="L1786" i="12" s="1"/>
  <c r="F1787" i="12"/>
  <c r="G1787" i="12" s="1"/>
  <c r="H1787" i="12" s="1"/>
  <c r="E1788" i="12"/>
  <c r="D1791" i="12"/>
  <c r="C1792" i="12"/>
  <c r="I1787" i="12" l="1"/>
  <c r="L1787" i="12" s="1"/>
  <c r="F1788" i="12"/>
  <c r="G1788" i="12" s="1"/>
  <c r="H1788" i="12" s="1"/>
  <c r="E1789" i="12"/>
  <c r="C1793" i="12"/>
  <c r="D1792" i="12"/>
  <c r="I1788" i="12" l="1"/>
  <c r="L1788" i="12" s="1"/>
  <c r="F1789" i="12"/>
  <c r="G1789" i="12" s="1"/>
  <c r="H1789" i="12" s="1"/>
  <c r="E1790" i="12"/>
  <c r="D1793" i="12"/>
  <c r="C1794" i="12"/>
  <c r="I1789" i="12" l="1"/>
  <c r="L1789" i="12" s="1"/>
  <c r="F1790" i="12"/>
  <c r="G1790" i="12" s="1"/>
  <c r="H1790" i="12" s="1"/>
  <c r="E1791" i="12"/>
  <c r="C1795" i="12"/>
  <c r="D1794" i="12"/>
  <c r="I1790" i="12" l="1"/>
  <c r="L1790" i="12" s="1"/>
  <c r="F1791" i="12"/>
  <c r="G1791" i="12" s="1"/>
  <c r="H1791" i="12" s="1"/>
  <c r="E1792" i="12"/>
  <c r="D1795" i="12"/>
  <c r="C1796" i="12"/>
  <c r="I1791" i="12" l="1"/>
  <c r="L1791" i="12" s="1"/>
  <c r="F1792" i="12"/>
  <c r="G1792" i="12" s="1"/>
  <c r="H1792" i="12" s="1"/>
  <c r="E1793" i="12"/>
  <c r="C1797" i="12"/>
  <c r="D1796" i="12"/>
  <c r="I1792" i="12" l="1"/>
  <c r="L1792" i="12" s="1"/>
  <c r="F1793" i="12"/>
  <c r="G1793" i="12" s="1"/>
  <c r="H1793" i="12" s="1"/>
  <c r="E1794" i="12"/>
  <c r="D1797" i="12"/>
  <c r="C1798" i="12"/>
  <c r="I1793" i="12" l="1"/>
  <c r="L1793" i="12" s="1"/>
  <c r="F1794" i="12"/>
  <c r="G1794" i="12" s="1"/>
  <c r="H1794" i="12" s="1"/>
  <c r="E1795" i="12"/>
  <c r="D1798" i="12"/>
  <c r="C1799" i="12"/>
  <c r="I1794" i="12" l="1"/>
  <c r="L1794" i="12" s="1"/>
  <c r="F1795" i="12"/>
  <c r="G1795" i="12" s="1"/>
  <c r="H1795" i="12" s="1"/>
  <c r="E1796" i="12"/>
  <c r="D1799" i="12"/>
  <c r="C1800" i="12"/>
  <c r="I1795" i="12" l="1"/>
  <c r="L1795" i="12" s="1"/>
  <c r="F1796" i="12"/>
  <c r="G1796" i="12" s="1"/>
  <c r="H1796" i="12" s="1"/>
  <c r="E1797" i="12"/>
  <c r="D1800" i="12"/>
  <c r="C1801" i="12"/>
  <c r="I1796" i="12" l="1"/>
  <c r="L1796" i="12" s="1"/>
  <c r="F1797" i="12"/>
  <c r="G1797" i="12" s="1"/>
  <c r="H1797" i="12" s="1"/>
  <c r="E1798" i="12"/>
  <c r="D1801" i="12"/>
  <c r="C1802" i="12"/>
  <c r="I1797" i="12" l="1"/>
  <c r="L1797" i="12" s="1"/>
  <c r="F1798" i="12"/>
  <c r="G1798" i="12" s="1"/>
  <c r="H1798" i="12" s="1"/>
  <c r="E1799" i="12"/>
  <c r="C1803" i="12"/>
  <c r="D1802" i="12"/>
  <c r="I1798" i="12" l="1"/>
  <c r="L1798" i="12" s="1"/>
  <c r="F1799" i="12"/>
  <c r="G1799" i="12" s="1"/>
  <c r="H1799" i="12" s="1"/>
  <c r="E1800" i="12"/>
  <c r="C1804" i="12"/>
  <c r="D1803" i="12"/>
  <c r="I1799" i="12" l="1"/>
  <c r="L1799" i="12" s="1"/>
  <c r="F1800" i="12"/>
  <c r="G1800" i="12" s="1"/>
  <c r="H1800" i="12" s="1"/>
  <c r="E1801" i="12"/>
  <c r="C1805" i="12"/>
  <c r="D1804" i="12"/>
  <c r="I1800" i="12" l="1"/>
  <c r="L1800" i="12" s="1"/>
  <c r="F1801" i="12"/>
  <c r="G1801" i="12" s="1"/>
  <c r="H1801" i="12" s="1"/>
  <c r="E1802" i="12"/>
  <c r="D1805" i="12"/>
  <c r="C1806" i="12"/>
  <c r="I1801" i="12" l="1"/>
  <c r="L1801" i="12" s="1"/>
  <c r="F1802" i="12"/>
  <c r="G1802" i="12" s="1"/>
  <c r="H1802" i="12" s="1"/>
  <c r="E1803" i="12"/>
  <c r="D1806" i="12"/>
  <c r="C1807" i="12"/>
  <c r="I1802" i="12" l="1"/>
  <c r="L1802" i="12" s="1"/>
  <c r="F1803" i="12"/>
  <c r="G1803" i="12" s="1"/>
  <c r="H1803" i="12" s="1"/>
  <c r="E1804" i="12"/>
  <c r="C1808" i="12"/>
  <c r="D1807" i="12"/>
  <c r="I1803" i="12" l="1"/>
  <c r="L1803" i="12" s="1"/>
  <c r="F1804" i="12"/>
  <c r="G1804" i="12" s="1"/>
  <c r="H1804" i="12" s="1"/>
  <c r="E1805" i="12"/>
  <c r="C1809" i="12"/>
  <c r="D1808" i="12"/>
  <c r="I1804" i="12" l="1"/>
  <c r="L1804" i="12" s="1"/>
  <c r="F1805" i="12"/>
  <c r="G1805" i="12" s="1"/>
  <c r="H1805" i="12" s="1"/>
  <c r="E1806" i="12"/>
  <c r="D1809" i="12"/>
  <c r="C1810" i="12"/>
  <c r="I1805" i="12" l="1"/>
  <c r="L1805" i="12" s="1"/>
  <c r="F1806" i="12"/>
  <c r="G1806" i="12" s="1"/>
  <c r="H1806" i="12" s="1"/>
  <c r="E1807" i="12"/>
  <c r="D1810" i="12"/>
  <c r="C1811" i="12"/>
  <c r="I1806" i="12" l="1"/>
  <c r="L1806" i="12" s="1"/>
  <c r="F1807" i="12"/>
  <c r="G1807" i="12" s="1"/>
  <c r="H1807" i="12" s="1"/>
  <c r="E1808" i="12"/>
  <c r="C1812" i="12"/>
  <c r="D1811" i="12"/>
  <c r="I1807" i="12" l="1"/>
  <c r="L1807" i="12" s="1"/>
  <c r="F1808" i="12"/>
  <c r="G1808" i="12" s="1"/>
  <c r="H1808" i="12" s="1"/>
  <c r="E1809" i="12"/>
  <c r="C1813" i="12"/>
  <c r="D1812" i="12"/>
  <c r="I1808" i="12" l="1"/>
  <c r="L1808" i="12" s="1"/>
  <c r="F1809" i="12"/>
  <c r="G1809" i="12" s="1"/>
  <c r="H1809" i="12" s="1"/>
  <c r="E1810" i="12"/>
  <c r="C1814" i="12"/>
  <c r="D1813" i="12"/>
  <c r="I1809" i="12" l="1"/>
  <c r="L1809" i="12" s="1"/>
  <c r="F1810" i="12"/>
  <c r="G1810" i="12" s="1"/>
  <c r="H1810" i="12" s="1"/>
  <c r="E1811" i="12"/>
  <c r="D1814" i="12"/>
  <c r="C1815" i="12"/>
  <c r="I1810" i="12" l="1"/>
  <c r="L1810" i="12" s="1"/>
  <c r="F1811" i="12"/>
  <c r="G1811" i="12" s="1"/>
  <c r="H1811" i="12" s="1"/>
  <c r="E1812" i="12"/>
  <c r="C1816" i="12"/>
  <c r="D1815" i="12"/>
  <c r="I1811" i="12" l="1"/>
  <c r="L1811" i="12" s="1"/>
  <c r="F1812" i="12"/>
  <c r="G1812" i="12" s="1"/>
  <c r="H1812" i="12" s="1"/>
  <c r="E1813" i="12"/>
  <c r="D1816" i="12"/>
  <c r="C1817" i="12"/>
  <c r="I1812" i="12" l="1"/>
  <c r="L1812" i="12" s="1"/>
  <c r="F1813" i="12"/>
  <c r="G1813" i="12" s="1"/>
  <c r="H1813" i="12" s="1"/>
  <c r="E1814" i="12"/>
  <c r="D1817" i="12"/>
  <c r="C1818" i="12"/>
  <c r="I1813" i="12" l="1"/>
  <c r="L1813" i="12" s="1"/>
  <c r="F1814" i="12"/>
  <c r="G1814" i="12" s="1"/>
  <c r="H1814" i="12" s="1"/>
  <c r="E1815" i="12"/>
  <c r="C1819" i="12"/>
  <c r="D1818" i="12"/>
  <c r="I1814" i="12" l="1"/>
  <c r="L1814" i="12" s="1"/>
  <c r="F1815" i="12"/>
  <c r="G1815" i="12" s="1"/>
  <c r="H1815" i="12" s="1"/>
  <c r="E1816" i="12"/>
  <c r="D1819" i="12"/>
  <c r="C1820" i="12"/>
  <c r="I1815" i="12" l="1"/>
  <c r="L1815" i="12" s="1"/>
  <c r="F1816" i="12"/>
  <c r="G1816" i="12" s="1"/>
  <c r="H1816" i="12" s="1"/>
  <c r="E1817" i="12"/>
  <c r="D1820" i="12"/>
  <c r="C1821" i="12"/>
  <c r="I1816" i="12" l="1"/>
  <c r="L1816" i="12" s="1"/>
  <c r="F1817" i="12"/>
  <c r="G1817" i="12" s="1"/>
  <c r="H1817" i="12" s="1"/>
  <c r="E1818" i="12"/>
  <c r="D1821" i="12"/>
  <c r="C1822" i="12"/>
  <c r="I1817" i="12" l="1"/>
  <c r="L1817" i="12" s="1"/>
  <c r="F1818" i="12"/>
  <c r="G1818" i="12" s="1"/>
  <c r="H1818" i="12" s="1"/>
  <c r="E1819" i="12"/>
  <c r="C1823" i="12"/>
  <c r="D1822" i="12"/>
  <c r="I1818" i="12" l="1"/>
  <c r="L1818" i="12" s="1"/>
  <c r="F1819" i="12"/>
  <c r="G1819" i="12" s="1"/>
  <c r="H1819" i="12" s="1"/>
  <c r="E1820" i="12"/>
  <c r="D1823" i="12"/>
  <c r="C1824" i="12"/>
  <c r="I1819" i="12" l="1"/>
  <c r="L1819" i="12" s="1"/>
  <c r="F1820" i="12"/>
  <c r="G1820" i="12" s="1"/>
  <c r="H1820" i="12" s="1"/>
  <c r="E1821" i="12"/>
  <c r="C1825" i="12"/>
  <c r="D1824" i="12"/>
  <c r="I1820" i="12" l="1"/>
  <c r="L1820" i="12" s="1"/>
  <c r="F1821" i="12"/>
  <c r="G1821" i="12" s="1"/>
  <c r="H1821" i="12" s="1"/>
  <c r="E1822" i="12"/>
  <c r="C1826" i="12"/>
  <c r="D1825" i="12"/>
  <c r="I1821" i="12" l="1"/>
  <c r="L1821" i="12" s="1"/>
  <c r="F1822" i="12"/>
  <c r="G1822" i="12" s="1"/>
  <c r="H1822" i="12" s="1"/>
  <c r="E1823" i="12"/>
  <c r="C1827" i="12"/>
  <c r="D1826" i="12"/>
  <c r="I1822" i="12" l="1"/>
  <c r="L1822" i="12" s="1"/>
  <c r="F1823" i="12"/>
  <c r="G1823" i="12" s="1"/>
  <c r="H1823" i="12" s="1"/>
  <c r="E1824" i="12"/>
  <c r="C1828" i="12"/>
  <c r="D1827" i="12"/>
  <c r="I1823" i="12" l="1"/>
  <c r="L1823" i="12" s="1"/>
  <c r="F1824" i="12"/>
  <c r="G1824" i="12" s="1"/>
  <c r="H1824" i="12" s="1"/>
  <c r="E1825" i="12"/>
  <c r="C1829" i="12"/>
  <c r="D1828" i="12"/>
  <c r="I1824" i="12" l="1"/>
  <c r="L1824" i="12" s="1"/>
  <c r="F1825" i="12"/>
  <c r="G1825" i="12" s="1"/>
  <c r="H1825" i="12" s="1"/>
  <c r="E1826" i="12"/>
  <c r="D1829" i="12"/>
  <c r="C1830" i="12"/>
  <c r="I1825" i="12" l="1"/>
  <c r="L1825" i="12" s="1"/>
  <c r="F1826" i="12"/>
  <c r="G1826" i="12" s="1"/>
  <c r="H1826" i="12" s="1"/>
  <c r="E1827" i="12"/>
  <c r="D1830" i="12"/>
  <c r="C1831" i="12"/>
  <c r="I1826" i="12" l="1"/>
  <c r="L1826" i="12" s="1"/>
  <c r="F1827" i="12"/>
  <c r="G1827" i="12" s="1"/>
  <c r="H1827" i="12" s="1"/>
  <c r="E1828" i="12"/>
  <c r="C1832" i="12"/>
  <c r="D1831" i="12"/>
  <c r="I1827" i="12" l="1"/>
  <c r="L1827" i="12" s="1"/>
  <c r="F1828" i="12"/>
  <c r="G1828" i="12" s="1"/>
  <c r="H1828" i="12" s="1"/>
  <c r="E1829" i="12"/>
  <c r="D1832" i="12"/>
  <c r="C1833" i="12"/>
  <c r="I1828" i="12" l="1"/>
  <c r="L1828" i="12" s="1"/>
  <c r="F1829" i="12"/>
  <c r="G1829" i="12" s="1"/>
  <c r="H1829" i="12" s="1"/>
  <c r="E1830" i="12"/>
  <c r="D1833" i="12"/>
  <c r="C1834" i="12"/>
  <c r="I1829" i="12" l="1"/>
  <c r="L1829" i="12" s="1"/>
  <c r="F1830" i="12"/>
  <c r="G1830" i="12" s="1"/>
  <c r="H1830" i="12" s="1"/>
  <c r="E1831" i="12"/>
  <c r="C1835" i="12"/>
  <c r="D1834" i="12"/>
  <c r="I1830" i="12" l="1"/>
  <c r="L1830" i="12" s="1"/>
  <c r="F1831" i="12"/>
  <c r="G1831" i="12" s="1"/>
  <c r="H1831" i="12" s="1"/>
  <c r="E1832" i="12"/>
  <c r="C1836" i="12"/>
  <c r="D1835" i="12"/>
  <c r="I1831" i="12" l="1"/>
  <c r="L1831" i="12" s="1"/>
  <c r="F1832" i="12"/>
  <c r="G1832" i="12" s="1"/>
  <c r="H1832" i="12" s="1"/>
  <c r="E1833" i="12"/>
  <c r="C1837" i="12"/>
  <c r="D1836" i="12"/>
  <c r="I1832" i="12" l="1"/>
  <c r="L1832" i="12" s="1"/>
  <c r="F1833" i="12"/>
  <c r="G1833" i="12" s="1"/>
  <c r="H1833" i="12" s="1"/>
  <c r="E1834" i="12"/>
  <c r="D1837" i="12"/>
  <c r="C1838" i="12"/>
  <c r="I1833" i="12" l="1"/>
  <c r="L1833" i="12" s="1"/>
  <c r="F1834" i="12"/>
  <c r="G1834" i="12" s="1"/>
  <c r="H1834" i="12" s="1"/>
  <c r="E1835" i="12"/>
  <c r="D1838" i="12"/>
  <c r="C1839" i="12"/>
  <c r="I1834" i="12" l="1"/>
  <c r="L1834" i="12" s="1"/>
  <c r="F1835" i="12"/>
  <c r="G1835" i="12" s="1"/>
  <c r="H1835" i="12" s="1"/>
  <c r="E1836" i="12"/>
  <c r="D1839" i="12"/>
  <c r="C1840" i="12"/>
  <c r="I1835" i="12" l="1"/>
  <c r="L1835" i="12" s="1"/>
  <c r="F1836" i="12"/>
  <c r="G1836" i="12" s="1"/>
  <c r="H1836" i="12" s="1"/>
  <c r="E1837" i="12"/>
  <c r="D1840" i="12"/>
  <c r="C1841" i="12"/>
  <c r="I1836" i="12" l="1"/>
  <c r="L1836" i="12" s="1"/>
  <c r="F1837" i="12"/>
  <c r="G1837" i="12" s="1"/>
  <c r="H1837" i="12" s="1"/>
  <c r="E1838" i="12"/>
  <c r="D1841" i="12"/>
  <c r="C1842" i="12"/>
  <c r="I1837" i="12" l="1"/>
  <c r="L1837" i="12" s="1"/>
  <c r="F1838" i="12"/>
  <c r="G1838" i="12" s="1"/>
  <c r="H1838" i="12" s="1"/>
  <c r="E1839" i="12"/>
  <c r="D1842" i="12"/>
  <c r="C1843" i="12"/>
  <c r="I1838" i="12" l="1"/>
  <c r="L1838" i="12" s="1"/>
  <c r="F1839" i="12"/>
  <c r="G1839" i="12" s="1"/>
  <c r="H1839" i="12" s="1"/>
  <c r="E1840" i="12"/>
  <c r="D1843" i="12"/>
  <c r="C1844" i="12"/>
  <c r="I1839" i="12" l="1"/>
  <c r="L1839" i="12" s="1"/>
  <c r="F1840" i="12"/>
  <c r="G1840" i="12" s="1"/>
  <c r="H1840" i="12" s="1"/>
  <c r="E1841" i="12"/>
  <c r="C1845" i="12"/>
  <c r="D1844" i="12"/>
  <c r="I1840" i="12" l="1"/>
  <c r="L1840" i="12" s="1"/>
  <c r="F1841" i="12"/>
  <c r="G1841" i="12" s="1"/>
  <c r="H1841" i="12" s="1"/>
  <c r="E1842" i="12"/>
  <c r="C1846" i="12"/>
  <c r="D1845" i="12"/>
  <c r="I1841" i="12" l="1"/>
  <c r="L1841" i="12" s="1"/>
  <c r="F1842" i="12"/>
  <c r="G1842" i="12" s="1"/>
  <c r="H1842" i="12" s="1"/>
  <c r="E1843" i="12"/>
  <c r="C1847" i="12"/>
  <c r="D1846" i="12"/>
  <c r="I1842" i="12" l="1"/>
  <c r="L1842" i="12" s="1"/>
  <c r="F1843" i="12"/>
  <c r="G1843" i="12" s="1"/>
  <c r="H1843" i="12" s="1"/>
  <c r="E1844" i="12"/>
  <c r="D1847" i="12"/>
  <c r="C1848" i="12"/>
  <c r="I1843" i="12" l="1"/>
  <c r="L1843" i="12" s="1"/>
  <c r="F1844" i="12"/>
  <c r="G1844" i="12" s="1"/>
  <c r="H1844" i="12" s="1"/>
  <c r="E1845" i="12"/>
  <c r="D1848" i="12"/>
  <c r="C1849" i="12"/>
  <c r="I1844" i="12" l="1"/>
  <c r="L1844" i="12" s="1"/>
  <c r="F1845" i="12"/>
  <c r="G1845" i="12" s="1"/>
  <c r="H1845" i="12" s="1"/>
  <c r="E1846" i="12"/>
  <c r="C1850" i="12"/>
  <c r="D1849" i="12"/>
  <c r="I1845" i="12" l="1"/>
  <c r="L1845" i="12" s="1"/>
  <c r="F1846" i="12"/>
  <c r="G1846" i="12" s="1"/>
  <c r="H1846" i="12" s="1"/>
  <c r="E1847" i="12"/>
  <c r="C1851" i="12"/>
  <c r="D1850" i="12"/>
  <c r="I1846" i="12" l="1"/>
  <c r="L1846" i="12" s="1"/>
  <c r="F1847" i="12"/>
  <c r="G1847" i="12" s="1"/>
  <c r="H1847" i="12" s="1"/>
  <c r="E1848" i="12"/>
  <c r="C1852" i="12"/>
  <c r="D1851" i="12"/>
  <c r="I1847" i="12" l="1"/>
  <c r="L1847" i="12" s="1"/>
  <c r="F1848" i="12"/>
  <c r="G1848" i="12" s="1"/>
  <c r="H1848" i="12" s="1"/>
  <c r="E1849" i="12"/>
  <c r="C1853" i="12"/>
  <c r="D1852" i="12"/>
  <c r="I1848" i="12" l="1"/>
  <c r="L1848" i="12" s="1"/>
  <c r="F1849" i="12"/>
  <c r="G1849" i="12" s="1"/>
  <c r="H1849" i="12" s="1"/>
  <c r="E1850" i="12"/>
  <c r="C1854" i="12"/>
  <c r="D1853" i="12"/>
  <c r="I1849" i="12" l="1"/>
  <c r="L1849" i="12" s="1"/>
  <c r="F1850" i="12"/>
  <c r="G1850" i="12" s="1"/>
  <c r="H1850" i="12" s="1"/>
  <c r="E1851" i="12"/>
  <c r="D1854" i="12"/>
  <c r="C1855" i="12"/>
  <c r="I1850" i="12" l="1"/>
  <c r="L1850" i="12" s="1"/>
  <c r="F1851" i="12"/>
  <c r="G1851" i="12" s="1"/>
  <c r="H1851" i="12" s="1"/>
  <c r="E1852" i="12"/>
  <c r="D1855" i="12"/>
  <c r="C1856" i="12"/>
  <c r="I1851" i="12" l="1"/>
  <c r="L1851" i="12" s="1"/>
  <c r="F1852" i="12"/>
  <c r="G1852" i="12" s="1"/>
  <c r="H1852" i="12" s="1"/>
  <c r="E1853" i="12"/>
  <c r="D1856" i="12"/>
  <c r="C1857" i="12"/>
  <c r="I1852" i="12" l="1"/>
  <c r="L1852" i="12" s="1"/>
  <c r="F1853" i="12"/>
  <c r="G1853" i="12" s="1"/>
  <c r="H1853" i="12" s="1"/>
  <c r="E1854" i="12"/>
  <c r="D1857" i="12"/>
  <c r="C1858" i="12"/>
  <c r="I1853" i="12" l="1"/>
  <c r="L1853" i="12" s="1"/>
  <c r="F1854" i="12"/>
  <c r="G1854" i="12" s="1"/>
  <c r="H1854" i="12" s="1"/>
  <c r="E1855" i="12"/>
  <c r="D1858" i="12"/>
  <c r="C1859" i="12"/>
  <c r="I1854" i="12" l="1"/>
  <c r="L1854" i="12" s="1"/>
  <c r="F1855" i="12"/>
  <c r="G1855" i="12" s="1"/>
  <c r="H1855" i="12" s="1"/>
  <c r="E1856" i="12"/>
  <c r="C1860" i="12"/>
  <c r="D1859" i="12"/>
  <c r="I1855" i="12" l="1"/>
  <c r="L1855" i="12" s="1"/>
  <c r="F1856" i="12"/>
  <c r="G1856" i="12" s="1"/>
  <c r="H1856" i="12" s="1"/>
  <c r="E1857" i="12"/>
  <c r="C1861" i="12"/>
  <c r="D1860" i="12"/>
  <c r="I1856" i="12" l="1"/>
  <c r="L1856" i="12" s="1"/>
  <c r="F1857" i="12"/>
  <c r="G1857" i="12" s="1"/>
  <c r="H1857" i="12" s="1"/>
  <c r="E1858" i="12"/>
  <c r="D1861" i="12"/>
  <c r="C1862" i="12"/>
  <c r="I1857" i="12" l="1"/>
  <c r="L1857" i="12" s="1"/>
  <c r="F1858" i="12"/>
  <c r="G1858" i="12" s="1"/>
  <c r="H1858" i="12" s="1"/>
  <c r="E1859" i="12"/>
  <c r="D1862" i="12"/>
  <c r="C1863" i="12"/>
  <c r="I1858" i="12" l="1"/>
  <c r="L1858" i="12" s="1"/>
  <c r="F1859" i="12"/>
  <c r="G1859" i="12" s="1"/>
  <c r="H1859" i="12" s="1"/>
  <c r="E1860" i="12"/>
  <c r="D1863" i="12"/>
  <c r="C1864" i="12"/>
  <c r="I1859" i="12" l="1"/>
  <c r="L1859" i="12" s="1"/>
  <c r="F1860" i="12"/>
  <c r="G1860" i="12" s="1"/>
  <c r="H1860" i="12" s="1"/>
  <c r="E1861" i="12"/>
  <c r="D1864" i="12"/>
  <c r="C1865" i="12"/>
  <c r="I1860" i="12" l="1"/>
  <c r="L1860" i="12" s="1"/>
  <c r="F1861" i="12"/>
  <c r="G1861" i="12" s="1"/>
  <c r="H1861" i="12" s="1"/>
  <c r="E1862" i="12"/>
  <c r="D1865" i="12"/>
  <c r="C1866" i="12"/>
  <c r="I1861" i="12" l="1"/>
  <c r="L1861" i="12" s="1"/>
  <c r="F1862" i="12"/>
  <c r="G1862" i="12" s="1"/>
  <c r="H1862" i="12" s="1"/>
  <c r="E1863" i="12"/>
  <c r="C1867" i="12"/>
  <c r="D1866" i="12"/>
  <c r="I1862" i="12" l="1"/>
  <c r="L1862" i="12" s="1"/>
  <c r="F1863" i="12"/>
  <c r="G1863" i="12" s="1"/>
  <c r="H1863" i="12" s="1"/>
  <c r="E1864" i="12"/>
  <c r="D1867" i="12"/>
  <c r="C1868" i="12"/>
  <c r="I1863" i="12" l="1"/>
  <c r="L1863" i="12" s="1"/>
  <c r="F1864" i="12"/>
  <c r="G1864" i="12" s="1"/>
  <c r="H1864" i="12" s="1"/>
  <c r="E1865" i="12"/>
  <c r="C1869" i="12"/>
  <c r="D1868" i="12"/>
  <c r="I1864" i="12" l="1"/>
  <c r="L1864" i="12" s="1"/>
  <c r="F1865" i="12"/>
  <c r="G1865" i="12" s="1"/>
  <c r="H1865" i="12" s="1"/>
  <c r="E1866" i="12"/>
  <c r="C1870" i="12"/>
  <c r="D1869" i="12"/>
  <c r="I1865" i="12" l="1"/>
  <c r="L1865" i="12" s="1"/>
  <c r="F1866" i="12"/>
  <c r="G1866" i="12" s="1"/>
  <c r="H1866" i="12" s="1"/>
  <c r="E1867" i="12"/>
  <c r="C1871" i="12"/>
  <c r="D1870" i="12"/>
  <c r="I1866" i="12" l="1"/>
  <c r="L1866" i="12" s="1"/>
  <c r="F1867" i="12"/>
  <c r="G1867" i="12" s="1"/>
  <c r="H1867" i="12" s="1"/>
  <c r="E1868" i="12"/>
  <c r="D1871" i="12"/>
  <c r="C1872" i="12"/>
  <c r="I1867" i="12" l="1"/>
  <c r="L1867" i="12" s="1"/>
  <c r="F1868" i="12"/>
  <c r="G1868" i="12" s="1"/>
  <c r="H1868" i="12" s="1"/>
  <c r="E1869" i="12"/>
  <c r="D1872" i="12"/>
  <c r="C1873" i="12"/>
  <c r="I1868" i="12" l="1"/>
  <c r="L1868" i="12" s="1"/>
  <c r="F1869" i="12"/>
  <c r="G1869" i="12" s="1"/>
  <c r="H1869" i="12" s="1"/>
  <c r="E1870" i="12"/>
  <c r="D1873" i="12"/>
  <c r="C1874" i="12"/>
  <c r="I1869" i="12" l="1"/>
  <c r="L1869" i="12" s="1"/>
  <c r="F1870" i="12"/>
  <c r="G1870" i="12" s="1"/>
  <c r="H1870" i="12" s="1"/>
  <c r="E1871" i="12"/>
  <c r="D1874" i="12"/>
  <c r="C1875" i="12"/>
  <c r="I1870" i="12" l="1"/>
  <c r="L1870" i="12" s="1"/>
  <c r="F1871" i="12"/>
  <c r="G1871" i="12" s="1"/>
  <c r="H1871" i="12" s="1"/>
  <c r="E1872" i="12"/>
  <c r="D1875" i="12"/>
  <c r="C1876" i="12"/>
  <c r="I1871" i="12" l="1"/>
  <c r="L1871" i="12" s="1"/>
  <c r="F1872" i="12"/>
  <c r="G1872" i="12" s="1"/>
  <c r="H1872" i="12" s="1"/>
  <c r="E1873" i="12"/>
  <c r="C1877" i="12"/>
  <c r="D1876" i="12"/>
  <c r="I1872" i="12" l="1"/>
  <c r="L1872" i="12" s="1"/>
  <c r="F1873" i="12"/>
  <c r="G1873" i="12" s="1"/>
  <c r="H1873" i="12" s="1"/>
  <c r="E1874" i="12"/>
  <c r="D1877" i="12"/>
  <c r="C1878" i="12"/>
  <c r="I1873" i="12" l="1"/>
  <c r="L1873" i="12" s="1"/>
  <c r="F1874" i="12"/>
  <c r="G1874" i="12" s="1"/>
  <c r="H1874" i="12" s="1"/>
  <c r="E1875" i="12"/>
  <c r="D1878" i="12"/>
  <c r="C1879" i="12"/>
  <c r="I1874" i="12" l="1"/>
  <c r="L1874" i="12" s="1"/>
  <c r="F1875" i="12"/>
  <c r="G1875" i="12" s="1"/>
  <c r="H1875" i="12" s="1"/>
  <c r="E1876" i="12"/>
  <c r="C1880" i="12"/>
  <c r="D1879" i="12"/>
  <c r="I1875" i="12" l="1"/>
  <c r="L1875" i="12" s="1"/>
  <c r="F1876" i="12"/>
  <c r="G1876" i="12" s="1"/>
  <c r="H1876" i="12" s="1"/>
  <c r="E1877" i="12"/>
  <c r="C1881" i="12"/>
  <c r="D1880" i="12"/>
  <c r="I1876" i="12" l="1"/>
  <c r="L1876" i="12" s="1"/>
  <c r="F1877" i="12"/>
  <c r="G1877" i="12" s="1"/>
  <c r="H1877" i="12" s="1"/>
  <c r="E1878" i="12"/>
  <c r="C1882" i="12"/>
  <c r="D1881" i="12"/>
  <c r="I1877" i="12" l="1"/>
  <c r="L1877" i="12" s="1"/>
  <c r="F1878" i="12"/>
  <c r="G1878" i="12" s="1"/>
  <c r="H1878" i="12" s="1"/>
  <c r="E1879" i="12"/>
  <c r="D1882" i="12"/>
  <c r="C1883" i="12"/>
  <c r="I1878" i="12" l="1"/>
  <c r="L1878" i="12" s="1"/>
  <c r="F1879" i="12"/>
  <c r="G1879" i="12" s="1"/>
  <c r="H1879" i="12" s="1"/>
  <c r="E1880" i="12"/>
  <c r="D1883" i="12"/>
  <c r="C1884" i="12"/>
  <c r="I1879" i="12" l="1"/>
  <c r="L1879" i="12" s="1"/>
  <c r="F1880" i="12"/>
  <c r="G1880" i="12" s="1"/>
  <c r="H1880" i="12" s="1"/>
  <c r="E1881" i="12"/>
  <c r="D1884" i="12"/>
  <c r="C1885" i="12"/>
  <c r="I1880" i="12" l="1"/>
  <c r="L1880" i="12" s="1"/>
  <c r="F1881" i="12"/>
  <c r="G1881" i="12" s="1"/>
  <c r="H1881" i="12" s="1"/>
  <c r="E1882" i="12"/>
  <c r="D1885" i="12"/>
  <c r="C1886" i="12"/>
  <c r="I1881" i="12" l="1"/>
  <c r="L1881" i="12" s="1"/>
  <c r="F1882" i="12"/>
  <c r="G1882" i="12" s="1"/>
  <c r="H1882" i="12" s="1"/>
  <c r="E1883" i="12"/>
  <c r="C1887" i="12"/>
  <c r="D1886" i="12"/>
  <c r="I1882" i="12" l="1"/>
  <c r="L1882" i="12" s="1"/>
  <c r="F1883" i="12"/>
  <c r="G1883" i="12" s="1"/>
  <c r="H1883" i="12" s="1"/>
  <c r="E1884" i="12"/>
  <c r="D1887" i="12"/>
  <c r="C1888" i="12"/>
  <c r="I1883" i="12" l="1"/>
  <c r="L1883" i="12" s="1"/>
  <c r="F1884" i="12"/>
  <c r="G1884" i="12" s="1"/>
  <c r="H1884" i="12" s="1"/>
  <c r="E1885" i="12"/>
  <c r="D1888" i="12"/>
  <c r="C1889" i="12"/>
  <c r="I1884" i="12" l="1"/>
  <c r="L1884" i="12" s="1"/>
  <c r="F1885" i="12"/>
  <c r="G1885" i="12" s="1"/>
  <c r="H1885" i="12" s="1"/>
  <c r="E1886" i="12"/>
  <c r="D1889" i="12"/>
  <c r="C1890" i="12"/>
  <c r="I1885" i="12" l="1"/>
  <c r="L1885" i="12" s="1"/>
  <c r="F1886" i="12"/>
  <c r="G1886" i="12" s="1"/>
  <c r="H1886" i="12" s="1"/>
  <c r="E1887" i="12"/>
  <c r="C1891" i="12"/>
  <c r="D1890" i="12"/>
  <c r="I1886" i="12" l="1"/>
  <c r="L1886" i="12" s="1"/>
  <c r="F1887" i="12"/>
  <c r="G1887" i="12" s="1"/>
  <c r="H1887" i="12" s="1"/>
  <c r="E1888" i="12"/>
  <c r="D1891" i="12"/>
  <c r="C1892" i="12"/>
  <c r="I1887" i="12" l="1"/>
  <c r="L1887" i="12" s="1"/>
  <c r="F1888" i="12"/>
  <c r="G1888" i="12" s="1"/>
  <c r="H1888" i="12" s="1"/>
  <c r="E1889" i="12"/>
  <c r="C1893" i="12"/>
  <c r="D1892" i="12"/>
  <c r="I1888" i="12" l="1"/>
  <c r="L1888" i="12" s="1"/>
  <c r="F1889" i="12"/>
  <c r="G1889" i="12" s="1"/>
  <c r="H1889" i="12" s="1"/>
  <c r="E1890" i="12"/>
  <c r="C1894" i="12"/>
  <c r="D1893" i="12"/>
  <c r="I1889" i="12" l="1"/>
  <c r="L1889" i="12" s="1"/>
  <c r="F1890" i="12"/>
  <c r="G1890" i="12" s="1"/>
  <c r="H1890" i="12" s="1"/>
  <c r="E1891" i="12"/>
  <c r="D1894" i="12"/>
  <c r="C1895" i="12"/>
  <c r="I1890" i="12" l="1"/>
  <c r="L1890" i="12" s="1"/>
  <c r="F1891" i="12"/>
  <c r="G1891" i="12" s="1"/>
  <c r="H1891" i="12" s="1"/>
  <c r="E1892" i="12"/>
  <c r="D1895" i="12"/>
  <c r="C1896" i="12"/>
  <c r="I1891" i="12" l="1"/>
  <c r="L1891" i="12" s="1"/>
  <c r="F1892" i="12"/>
  <c r="G1892" i="12" s="1"/>
  <c r="H1892" i="12" s="1"/>
  <c r="E1893" i="12"/>
  <c r="C1897" i="12"/>
  <c r="D1896" i="12"/>
  <c r="I1892" i="12" l="1"/>
  <c r="L1892" i="12" s="1"/>
  <c r="F1893" i="12"/>
  <c r="G1893" i="12" s="1"/>
  <c r="H1893" i="12" s="1"/>
  <c r="E1894" i="12"/>
  <c r="D1897" i="12"/>
  <c r="C1898" i="12"/>
  <c r="I1893" i="12" l="1"/>
  <c r="L1893" i="12" s="1"/>
  <c r="F1894" i="12"/>
  <c r="G1894" i="12" s="1"/>
  <c r="H1894" i="12" s="1"/>
  <c r="E1895" i="12"/>
  <c r="D1898" i="12"/>
  <c r="C1899" i="12"/>
  <c r="I1894" i="12" l="1"/>
  <c r="L1894" i="12" s="1"/>
  <c r="F1895" i="12"/>
  <c r="G1895" i="12" s="1"/>
  <c r="H1895" i="12" s="1"/>
  <c r="E1896" i="12"/>
  <c r="D1899" i="12"/>
  <c r="C1900" i="12"/>
  <c r="I1895" i="12" l="1"/>
  <c r="L1895" i="12" s="1"/>
  <c r="F1896" i="12"/>
  <c r="G1896" i="12" s="1"/>
  <c r="H1896" i="12" s="1"/>
  <c r="E1897" i="12"/>
  <c r="C1901" i="12"/>
  <c r="D1900" i="12"/>
  <c r="I1896" i="12" l="1"/>
  <c r="L1896" i="12" s="1"/>
  <c r="F1897" i="12"/>
  <c r="G1897" i="12" s="1"/>
  <c r="H1897" i="12" s="1"/>
  <c r="E1898" i="12"/>
  <c r="D1901" i="12"/>
  <c r="C1902" i="12"/>
  <c r="I1897" i="12" l="1"/>
  <c r="L1897" i="12" s="1"/>
  <c r="F1898" i="12"/>
  <c r="G1898" i="12" s="1"/>
  <c r="H1898" i="12" s="1"/>
  <c r="E1899" i="12"/>
  <c r="D1902" i="12"/>
  <c r="C1903" i="12"/>
  <c r="I1898" i="12" l="1"/>
  <c r="L1898" i="12" s="1"/>
  <c r="F1899" i="12"/>
  <c r="G1899" i="12" s="1"/>
  <c r="H1899" i="12" s="1"/>
  <c r="E1900" i="12"/>
  <c r="C1904" i="12"/>
  <c r="D1903" i="12"/>
  <c r="I1899" i="12" l="1"/>
  <c r="L1899" i="12" s="1"/>
  <c r="F1900" i="12"/>
  <c r="G1900" i="12" s="1"/>
  <c r="H1900" i="12" s="1"/>
  <c r="E1901" i="12"/>
  <c r="D1904" i="12"/>
  <c r="C1905" i="12"/>
  <c r="I1900" i="12" l="1"/>
  <c r="L1900" i="12" s="1"/>
  <c r="F1901" i="12"/>
  <c r="G1901" i="12" s="1"/>
  <c r="H1901" i="12" s="1"/>
  <c r="E1902" i="12"/>
  <c r="D1905" i="12"/>
  <c r="C1906" i="12"/>
  <c r="I1901" i="12" l="1"/>
  <c r="L1901" i="12" s="1"/>
  <c r="F1902" i="12"/>
  <c r="G1902" i="12" s="1"/>
  <c r="H1902" i="12" s="1"/>
  <c r="E1903" i="12"/>
  <c r="D1906" i="12"/>
  <c r="C1907" i="12"/>
  <c r="I1902" i="12" l="1"/>
  <c r="L1902" i="12" s="1"/>
  <c r="F1903" i="12"/>
  <c r="G1903" i="12" s="1"/>
  <c r="H1903" i="12" s="1"/>
  <c r="E1904" i="12"/>
  <c r="C1908" i="12"/>
  <c r="D1907" i="12"/>
  <c r="I1903" i="12" l="1"/>
  <c r="L1903" i="12" s="1"/>
  <c r="F1904" i="12"/>
  <c r="G1904" i="12" s="1"/>
  <c r="H1904" i="12" s="1"/>
  <c r="E1905" i="12"/>
  <c r="D1908" i="12"/>
  <c r="C1909" i="12"/>
  <c r="I1904" i="12" l="1"/>
  <c r="L1904" i="12" s="1"/>
  <c r="F1905" i="12"/>
  <c r="G1905" i="12" s="1"/>
  <c r="H1905" i="12" s="1"/>
  <c r="E1906" i="12"/>
  <c r="D1909" i="12"/>
  <c r="C1910" i="12"/>
  <c r="I1905" i="12" l="1"/>
  <c r="L1905" i="12" s="1"/>
  <c r="F1906" i="12"/>
  <c r="G1906" i="12" s="1"/>
  <c r="H1906" i="12" s="1"/>
  <c r="E1907" i="12"/>
  <c r="D1910" i="12"/>
  <c r="C1911" i="12"/>
  <c r="I1906" i="12" l="1"/>
  <c r="L1906" i="12" s="1"/>
  <c r="F1907" i="12"/>
  <c r="G1907" i="12" s="1"/>
  <c r="H1907" i="12" s="1"/>
  <c r="E1908" i="12"/>
  <c r="C1912" i="12"/>
  <c r="D1911" i="12"/>
  <c r="I1907" i="12" l="1"/>
  <c r="L1907" i="12" s="1"/>
  <c r="F1908" i="12"/>
  <c r="G1908" i="12" s="1"/>
  <c r="H1908" i="12" s="1"/>
  <c r="E1909" i="12"/>
  <c r="D1912" i="12"/>
  <c r="C1913" i="12"/>
  <c r="I1908" i="12" l="1"/>
  <c r="L1908" i="12" s="1"/>
  <c r="F1909" i="12"/>
  <c r="G1909" i="12" s="1"/>
  <c r="H1909" i="12" s="1"/>
  <c r="E1910" i="12"/>
  <c r="C1914" i="12"/>
  <c r="D1913" i="12"/>
  <c r="I1909" i="12" l="1"/>
  <c r="L1909" i="12" s="1"/>
  <c r="F1910" i="12"/>
  <c r="G1910" i="12" s="1"/>
  <c r="H1910" i="12" s="1"/>
  <c r="E1911" i="12"/>
  <c r="D1914" i="12"/>
  <c r="C1915" i="12"/>
  <c r="I1910" i="12" l="1"/>
  <c r="L1910" i="12" s="1"/>
  <c r="F1911" i="12"/>
  <c r="G1911" i="12" s="1"/>
  <c r="H1911" i="12" s="1"/>
  <c r="E1912" i="12"/>
  <c r="D1915" i="12"/>
  <c r="C1916" i="12"/>
  <c r="I1911" i="12" l="1"/>
  <c r="L1911" i="12" s="1"/>
  <c r="F1912" i="12"/>
  <c r="G1912" i="12" s="1"/>
  <c r="H1912" i="12" s="1"/>
  <c r="E1913" i="12"/>
  <c r="C1917" i="12"/>
  <c r="D1916" i="12"/>
  <c r="I1912" i="12" l="1"/>
  <c r="L1912" i="12" s="1"/>
  <c r="F1913" i="12"/>
  <c r="G1913" i="12" s="1"/>
  <c r="H1913" i="12" s="1"/>
  <c r="E1914" i="12"/>
  <c r="D1917" i="12"/>
  <c r="C1918" i="12"/>
  <c r="I1913" i="12" l="1"/>
  <c r="L1913" i="12" s="1"/>
  <c r="F1914" i="12"/>
  <c r="G1914" i="12" s="1"/>
  <c r="H1914" i="12" s="1"/>
  <c r="E1915" i="12"/>
  <c r="D1918" i="12"/>
  <c r="C1919" i="12"/>
  <c r="I1914" i="12" l="1"/>
  <c r="L1914" i="12" s="1"/>
  <c r="F1915" i="12"/>
  <c r="G1915" i="12" s="1"/>
  <c r="H1915" i="12" s="1"/>
  <c r="E1916" i="12"/>
  <c r="C1920" i="12"/>
  <c r="D1919" i="12"/>
  <c r="I1915" i="12" l="1"/>
  <c r="L1915" i="12" s="1"/>
  <c r="F1916" i="12"/>
  <c r="G1916" i="12" s="1"/>
  <c r="H1916" i="12" s="1"/>
  <c r="E1917" i="12"/>
  <c r="C1921" i="12"/>
  <c r="D1920" i="12"/>
  <c r="I1916" i="12" l="1"/>
  <c r="L1916" i="12" s="1"/>
  <c r="F1917" i="12"/>
  <c r="G1917" i="12" s="1"/>
  <c r="H1917" i="12" s="1"/>
  <c r="E1918" i="12"/>
  <c r="D1921" i="12"/>
  <c r="C1922" i="12"/>
  <c r="I1917" i="12" l="1"/>
  <c r="L1917" i="12" s="1"/>
  <c r="F1918" i="12"/>
  <c r="G1918" i="12" s="1"/>
  <c r="H1918" i="12" s="1"/>
  <c r="E1919" i="12"/>
  <c r="C1923" i="12"/>
  <c r="D1922" i="12"/>
  <c r="I1918" i="12" l="1"/>
  <c r="L1918" i="12" s="1"/>
  <c r="F1919" i="12"/>
  <c r="G1919" i="12" s="1"/>
  <c r="H1919" i="12" s="1"/>
  <c r="E1920" i="12"/>
  <c r="C1924" i="12"/>
  <c r="D1923" i="12"/>
  <c r="I1919" i="12" l="1"/>
  <c r="L1919" i="12" s="1"/>
  <c r="F1920" i="12"/>
  <c r="G1920" i="12" s="1"/>
  <c r="H1920" i="12" s="1"/>
  <c r="E1921" i="12"/>
  <c r="D1924" i="12"/>
  <c r="C1925" i="12"/>
  <c r="I1920" i="12" l="1"/>
  <c r="L1920" i="12" s="1"/>
  <c r="F1921" i="12"/>
  <c r="G1921" i="12" s="1"/>
  <c r="H1921" i="12" s="1"/>
  <c r="E1922" i="12"/>
  <c r="D1925" i="12"/>
  <c r="C1926" i="12"/>
  <c r="I1921" i="12" l="1"/>
  <c r="L1921" i="12" s="1"/>
  <c r="F1922" i="12"/>
  <c r="G1922" i="12" s="1"/>
  <c r="H1922" i="12" s="1"/>
  <c r="E1923" i="12"/>
  <c r="D1926" i="12"/>
  <c r="C1927" i="12"/>
  <c r="I1922" i="12" l="1"/>
  <c r="L1922" i="12" s="1"/>
  <c r="F1923" i="12"/>
  <c r="G1923" i="12" s="1"/>
  <c r="H1923" i="12" s="1"/>
  <c r="E1924" i="12"/>
  <c r="C1928" i="12"/>
  <c r="D1927" i="12"/>
  <c r="I1923" i="12" l="1"/>
  <c r="L1923" i="12" s="1"/>
  <c r="F1924" i="12"/>
  <c r="G1924" i="12" s="1"/>
  <c r="H1924" i="12" s="1"/>
  <c r="E1925" i="12"/>
  <c r="D1928" i="12"/>
  <c r="C1929" i="12"/>
  <c r="I1924" i="12" l="1"/>
  <c r="L1924" i="12" s="1"/>
  <c r="F1925" i="12"/>
  <c r="G1925" i="12" s="1"/>
  <c r="H1925" i="12" s="1"/>
  <c r="E1926" i="12"/>
  <c r="C1930" i="12"/>
  <c r="D1929" i="12"/>
  <c r="I1925" i="12" l="1"/>
  <c r="L1925" i="12" s="1"/>
  <c r="F1926" i="12"/>
  <c r="G1926" i="12" s="1"/>
  <c r="H1926" i="12" s="1"/>
  <c r="E1927" i="12"/>
  <c r="C1931" i="12"/>
  <c r="D1930" i="12"/>
  <c r="I1926" i="12" l="1"/>
  <c r="L1926" i="12" s="1"/>
  <c r="F1927" i="12"/>
  <c r="G1927" i="12" s="1"/>
  <c r="H1927" i="12" s="1"/>
  <c r="E1928" i="12"/>
  <c r="C1932" i="12"/>
  <c r="D1931" i="12"/>
  <c r="I1927" i="12" l="1"/>
  <c r="L1927" i="12" s="1"/>
  <c r="F1928" i="12"/>
  <c r="G1928" i="12" s="1"/>
  <c r="H1928" i="12" s="1"/>
  <c r="E1929" i="12"/>
  <c r="C1933" i="12"/>
  <c r="D1932" i="12"/>
  <c r="I1928" i="12" l="1"/>
  <c r="L1928" i="12" s="1"/>
  <c r="F1929" i="12"/>
  <c r="G1929" i="12" s="1"/>
  <c r="H1929" i="12" s="1"/>
  <c r="E1930" i="12"/>
  <c r="D1933" i="12"/>
  <c r="C1934" i="12"/>
  <c r="I1929" i="12" l="1"/>
  <c r="L1929" i="12" s="1"/>
  <c r="F1930" i="12"/>
  <c r="G1930" i="12" s="1"/>
  <c r="H1930" i="12" s="1"/>
  <c r="E1931" i="12"/>
  <c r="C1935" i="12"/>
  <c r="D1934" i="12"/>
  <c r="I1930" i="12" l="1"/>
  <c r="L1930" i="12" s="1"/>
  <c r="F1931" i="12"/>
  <c r="G1931" i="12" s="1"/>
  <c r="H1931" i="12" s="1"/>
  <c r="E1932" i="12"/>
  <c r="C1936" i="12"/>
  <c r="D1935" i="12"/>
  <c r="I1931" i="12" l="1"/>
  <c r="L1931" i="12" s="1"/>
  <c r="F1932" i="12"/>
  <c r="G1932" i="12" s="1"/>
  <c r="H1932" i="12" s="1"/>
  <c r="E1933" i="12"/>
  <c r="C1937" i="12"/>
  <c r="D1936" i="12"/>
  <c r="I1932" i="12" l="1"/>
  <c r="L1932" i="12" s="1"/>
  <c r="F1933" i="12"/>
  <c r="G1933" i="12" s="1"/>
  <c r="H1933" i="12" s="1"/>
  <c r="E1934" i="12"/>
  <c r="C1938" i="12"/>
  <c r="D1937" i="12"/>
  <c r="I1933" i="12" l="1"/>
  <c r="L1933" i="12" s="1"/>
  <c r="F1934" i="12"/>
  <c r="G1934" i="12" s="1"/>
  <c r="H1934" i="12" s="1"/>
  <c r="E1935" i="12"/>
  <c r="D1938" i="12"/>
  <c r="C1939" i="12"/>
  <c r="I1934" i="12" l="1"/>
  <c r="L1934" i="12" s="1"/>
  <c r="F1935" i="12"/>
  <c r="G1935" i="12" s="1"/>
  <c r="H1935" i="12" s="1"/>
  <c r="E1936" i="12"/>
  <c r="D1939" i="12"/>
  <c r="C1940" i="12"/>
  <c r="I1935" i="12" l="1"/>
  <c r="L1935" i="12" s="1"/>
  <c r="F1936" i="12"/>
  <c r="G1936" i="12" s="1"/>
  <c r="H1936" i="12" s="1"/>
  <c r="E1937" i="12"/>
  <c r="C1941" i="12"/>
  <c r="D1940" i="12"/>
  <c r="I1936" i="12" l="1"/>
  <c r="L1936" i="12" s="1"/>
  <c r="F1937" i="12"/>
  <c r="G1937" i="12" s="1"/>
  <c r="H1937" i="12" s="1"/>
  <c r="E1938" i="12"/>
  <c r="D1941" i="12"/>
  <c r="C1942" i="12"/>
  <c r="I1937" i="12" l="1"/>
  <c r="L1937" i="12" s="1"/>
  <c r="F1938" i="12"/>
  <c r="G1938" i="12" s="1"/>
  <c r="H1938" i="12" s="1"/>
  <c r="E1939" i="12"/>
  <c r="D1942" i="12"/>
  <c r="C1943" i="12"/>
  <c r="I1938" i="12" l="1"/>
  <c r="L1938" i="12" s="1"/>
  <c r="F1939" i="12"/>
  <c r="G1939" i="12" s="1"/>
  <c r="H1939" i="12" s="1"/>
  <c r="E1940" i="12"/>
  <c r="D1943" i="12"/>
  <c r="C1944" i="12"/>
  <c r="I1939" i="12" l="1"/>
  <c r="L1939" i="12" s="1"/>
  <c r="F1940" i="12"/>
  <c r="G1940" i="12" s="1"/>
  <c r="H1940" i="12" s="1"/>
  <c r="E1941" i="12"/>
  <c r="D1944" i="12"/>
  <c r="C1945" i="12"/>
  <c r="I1940" i="12" l="1"/>
  <c r="L1940" i="12" s="1"/>
  <c r="F1941" i="12"/>
  <c r="G1941" i="12" s="1"/>
  <c r="H1941" i="12" s="1"/>
  <c r="E1942" i="12"/>
  <c r="C1946" i="12"/>
  <c r="D1945" i="12"/>
  <c r="I1941" i="12" l="1"/>
  <c r="L1941" i="12" s="1"/>
  <c r="F1942" i="12"/>
  <c r="G1942" i="12" s="1"/>
  <c r="H1942" i="12" s="1"/>
  <c r="E1943" i="12"/>
  <c r="D1946" i="12"/>
  <c r="C1947" i="12"/>
  <c r="I1942" i="12" l="1"/>
  <c r="L1942" i="12" s="1"/>
  <c r="F1943" i="12"/>
  <c r="G1943" i="12" s="1"/>
  <c r="H1943" i="12" s="1"/>
  <c r="E1944" i="12"/>
  <c r="C1948" i="12"/>
  <c r="D1947" i="12"/>
  <c r="I1943" i="12" l="1"/>
  <c r="L1943" i="12" s="1"/>
  <c r="F1944" i="12"/>
  <c r="G1944" i="12" s="1"/>
  <c r="H1944" i="12" s="1"/>
  <c r="E1945" i="12"/>
  <c r="C1949" i="12"/>
  <c r="D1948" i="12"/>
  <c r="I1944" i="12" l="1"/>
  <c r="L1944" i="12" s="1"/>
  <c r="F1945" i="12"/>
  <c r="G1945" i="12" s="1"/>
  <c r="H1945" i="12" s="1"/>
  <c r="E1946" i="12"/>
  <c r="D1949" i="12"/>
  <c r="C1950" i="12"/>
  <c r="I1945" i="12" l="1"/>
  <c r="L1945" i="12" s="1"/>
  <c r="F1946" i="12"/>
  <c r="G1946" i="12" s="1"/>
  <c r="H1946" i="12" s="1"/>
  <c r="E1947" i="12"/>
  <c r="D1950" i="12"/>
  <c r="C1951" i="12"/>
  <c r="I1946" i="12" l="1"/>
  <c r="L1946" i="12" s="1"/>
  <c r="F1947" i="12"/>
  <c r="G1947" i="12" s="1"/>
  <c r="H1947" i="12" s="1"/>
  <c r="E1948" i="12"/>
  <c r="C1952" i="12"/>
  <c r="D1951" i="12"/>
  <c r="I1947" i="12" l="1"/>
  <c r="L1947" i="12" s="1"/>
  <c r="F1948" i="12"/>
  <c r="G1948" i="12" s="1"/>
  <c r="H1948" i="12" s="1"/>
  <c r="E1949" i="12"/>
  <c r="D1952" i="12"/>
  <c r="C1953" i="12"/>
  <c r="I1948" i="12" l="1"/>
  <c r="L1948" i="12" s="1"/>
  <c r="F1949" i="12"/>
  <c r="G1949" i="12" s="1"/>
  <c r="H1949" i="12" s="1"/>
  <c r="E1950" i="12"/>
  <c r="C1954" i="12"/>
  <c r="D1953" i="12"/>
  <c r="I1949" i="12" l="1"/>
  <c r="L1949" i="12" s="1"/>
  <c r="F1950" i="12"/>
  <c r="G1950" i="12" s="1"/>
  <c r="H1950" i="12" s="1"/>
  <c r="E1951" i="12"/>
  <c r="D1954" i="12"/>
  <c r="C1955" i="12"/>
  <c r="I1950" i="12" l="1"/>
  <c r="L1950" i="12" s="1"/>
  <c r="F1951" i="12"/>
  <c r="G1951" i="12" s="1"/>
  <c r="H1951" i="12" s="1"/>
  <c r="E1952" i="12"/>
  <c r="D1955" i="12"/>
  <c r="C1956" i="12"/>
  <c r="I1951" i="12" l="1"/>
  <c r="L1951" i="12" s="1"/>
  <c r="F1952" i="12"/>
  <c r="G1952" i="12" s="1"/>
  <c r="H1952" i="12" s="1"/>
  <c r="E1953" i="12"/>
  <c r="C1957" i="12"/>
  <c r="D1956" i="12"/>
  <c r="I1952" i="12" l="1"/>
  <c r="L1952" i="12" s="1"/>
  <c r="F1953" i="12"/>
  <c r="G1953" i="12" s="1"/>
  <c r="H1953" i="12" s="1"/>
  <c r="E1954" i="12"/>
  <c r="D1957" i="12"/>
  <c r="C1958" i="12"/>
  <c r="I1953" i="12" l="1"/>
  <c r="L1953" i="12" s="1"/>
  <c r="F1954" i="12"/>
  <c r="G1954" i="12" s="1"/>
  <c r="H1954" i="12" s="1"/>
  <c r="E1955" i="12"/>
  <c r="C1959" i="12"/>
  <c r="D1958" i="12"/>
  <c r="I1954" i="12" l="1"/>
  <c r="L1954" i="12" s="1"/>
  <c r="F1955" i="12"/>
  <c r="G1955" i="12" s="1"/>
  <c r="H1955" i="12" s="1"/>
  <c r="E1956" i="12"/>
  <c r="D1959" i="12"/>
  <c r="C1960" i="12"/>
  <c r="I1955" i="12" l="1"/>
  <c r="L1955" i="12" s="1"/>
  <c r="F1956" i="12"/>
  <c r="G1956" i="12" s="1"/>
  <c r="H1956" i="12" s="1"/>
  <c r="E1957" i="12"/>
  <c r="C1961" i="12"/>
  <c r="D1960" i="12"/>
  <c r="I1956" i="12" l="1"/>
  <c r="L1956" i="12" s="1"/>
  <c r="F1957" i="12"/>
  <c r="G1957" i="12" s="1"/>
  <c r="H1957" i="12" s="1"/>
  <c r="E1958" i="12"/>
  <c r="D1961" i="12"/>
  <c r="C1962" i="12"/>
  <c r="I1957" i="12" l="1"/>
  <c r="L1957" i="12" s="1"/>
  <c r="F1958" i="12"/>
  <c r="G1958" i="12" s="1"/>
  <c r="H1958" i="12" s="1"/>
  <c r="E1959" i="12"/>
  <c r="D1962" i="12"/>
  <c r="C1963" i="12"/>
  <c r="I1958" i="12" l="1"/>
  <c r="L1958" i="12" s="1"/>
  <c r="F1959" i="12"/>
  <c r="G1959" i="12" s="1"/>
  <c r="H1959" i="12" s="1"/>
  <c r="E1960" i="12"/>
  <c r="D1963" i="12"/>
  <c r="C1964" i="12"/>
  <c r="I1959" i="12" l="1"/>
  <c r="L1959" i="12" s="1"/>
  <c r="F1960" i="12"/>
  <c r="G1960" i="12" s="1"/>
  <c r="H1960" i="12" s="1"/>
  <c r="E1961" i="12"/>
  <c r="C1965" i="12"/>
  <c r="D1964" i="12"/>
  <c r="I1960" i="12" l="1"/>
  <c r="L1960" i="12" s="1"/>
  <c r="F1961" i="12"/>
  <c r="G1961" i="12" s="1"/>
  <c r="H1961" i="12" s="1"/>
  <c r="E1962" i="12"/>
  <c r="D1965" i="12"/>
  <c r="C1966" i="12"/>
  <c r="I1961" i="12" l="1"/>
  <c r="L1961" i="12" s="1"/>
  <c r="F1962" i="12"/>
  <c r="G1962" i="12" s="1"/>
  <c r="H1962" i="12" s="1"/>
  <c r="E1963" i="12"/>
  <c r="D1966" i="12"/>
  <c r="C1967" i="12"/>
  <c r="I1962" i="12" l="1"/>
  <c r="L1962" i="12" s="1"/>
  <c r="F1963" i="12"/>
  <c r="G1963" i="12" s="1"/>
  <c r="H1963" i="12" s="1"/>
  <c r="E1964" i="12"/>
  <c r="C1968" i="12"/>
  <c r="D1967" i="12"/>
  <c r="I1963" i="12" l="1"/>
  <c r="L1963" i="12" s="1"/>
  <c r="F1964" i="12"/>
  <c r="G1964" i="12" s="1"/>
  <c r="H1964" i="12" s="1"/>
  <c r="E1965" i="12"/>
  <c r="D1968" i="12"/>
  <c r="C1969" i="12"/>
  <c r="I1964" i="12" l="1"/>
  <c r="L1964" i="12" s="1"/>
  <c r="F1965" i="12"/>
  <c r="G1965" i="12" s="1"/>
  <c r="H1965" i="12" s="1"/>
  <c r="E1966" i="12"/>
  <c r="C1970" i="12"/>
  <c r="D1969" i="12"/>
  <c r="I1965" i="12" l="1"/>
  <c r="L1965" i="12" s="1"/>
  <c r="F1966" i="12"/>
  <c r="G1966" i="12" s="1"/>
  <c r="H1966" i="12" s="1"/>
  <c r="E1967" i="12"/>
  <c r="C1971" i="12"/>
  <c r="D1970" i="12"/>
  <c r="I1966" i="12" l="1"/>
  <c r="L1966" i="12" s="1"/>
  <c r="F1967" i="12"/>
  <c r="G1967" i="12" s="1"/>
  <c r="H1967" i="12" s="1"/>
  <c r="E1968" i="12"/>
  <c r="D1971" i="12"/>
  <c r="C1972" i="12"/>
  <c r="I1967" i="12" l="1"/>
  <c r="L1967" i="12" s="1"/>
  <c r="F1968" i="12"/>
  <c r="G1968" i="12" s="1"/>
  <c r="H1968" i="12" s="1"/>
  <c r="E1969" i="12"/>
  <c r="C1973" i="12"/>
  <c r="D1972" i="12"/>
  <c r="I1968" i="12" l="1"/>
  <c r="L1968" i="12" s="1"/>
  <c r="F1969" i="12"/>
  <c r="G1969" i="12" s="1"/>
  <c r="H1969" i="12" s="1"/>
  <c r="E1970" i="12"/>
  <c r="D1973" i="12"/>
  <c r="C1974" i="12"/>
  <c r="I1969" i="12" l="1"/>
  <c r="L1969" i="12" s="1"/>
  <c r="F1970" i="12"/>
  <c r="G1970" i="12" s="1"/>
  <c r="H1970" i="12" s="1"/>
  <c r="E1971" i="12"/>
  <c r="C1975" i="12"/>
  <c r="D1974" i="12"/>
  <c r="I1970" i="12" l="1"/>
  <c r="L1970" i="12" s="1"/>
  <c r="F1971" i="12"/>
  <c r="G1971" i="12" s="1"/>
  <c r="H1971" i="12" s="1"/>
  <c r="E1972" i="12"/>
  <c r="D1975" i="12"/>
  <c r="C1976" i="12"/>
  <c r="I1971" i="12" l="1"/>
  <c r="L1971" i="12" s="1"/>
  <c r="F1972" i="12"/>
  <c r="G1972" i="12" s="1"/>
  <c r="H1972" i="12" s="1"/>
  <c r="E1973" i="12"/>
  <c r="C1977" i="12"/>
  <c r="D1976" i="12"/>
  <c r="I1972" i="12" l="1"/>
  <c r="L1972" i="12" s="1"/>
  <c r="F1973" i="12"/>
  <c r="G1973" i="12" s="1"/>
  <c r="H1973" i="12" s="1"/>
  <c r="E1974" i="12"/>
  <c r="C1978" i="12"/>
  <c r="D1977" i="12"/>
  <c r="I1973" i="12" l="1"/>
  <c r="L1973" i="12" s="1"/>
  <c r="F1974" i="12"/>
  <c r="G1974" i="12" s="1"/>
  <c r="H1974" i="12" s="1"/>
  <c r="E1975" i="12"/>
  <c r="C1979" i="12"/>
  <c r="D1978" i="12"/>
  <c r="I1974" i="12" l="1"/>
  <c r="L1974" i="12" s="1"/>
  <c r="F1975" i="12"/>
  <c r="G1975" i="12" s="1"/>
  <c r="H1975" i="12" s="1"/>
  <c r="E1976" i="12"/>
  <c r="D1979" i="12"/>
  <c r="C1980" i="12"/>
  <c r="I1975" i="12" l="1"/>
  <c r="L1975" i="12" s="1"/>
  <c r="F1976" i="12"/>
  <c r="G1976" i="12" s="1"/>
  <c r="H1976" i="12" s="1"/>
  <c r="E1977" i="12"/>
  <c r="C1981" i="12"/>
  <c r="D1980" i="12"/>
  <c r="I1976" i="12" l="1"/>
  <c r="L1976" i="12" s="1"/>
  <c r="F1977" i="12"/>
  <c r="G1977" i="12" s="1"/>
  <c r="H1977" i="12" s="1"/>
  <c r="E1978" i="12"/>
  <c r="D1981" i="12"/>
  <c r="C1982" i="12"/>
  <c r="I1977" i="12" l="1"/>
  <c r="L1977" i="12" s="1"/>
  <c r="F1978" i="12"/>
  <c r="G1978" i="12" s="1"/>
  <c r="H1978" i="12" s="1"/>
  <c r="E1979" i="12"/>
  <c r="C1983" i="12"/>
  <c r="D1982" i="12"/>
  <c r="I1978" i="12" l="1"/>
  <c r="L1978" i="12" s="1"/>
  <c r="F1979" i="12"/>
  <c r="G1979" i="12" s="1"/>
  <c r="H1979" i="12" s="1"/>
  <c r="E1980" i="12"/>
  <c r="D1983" i="12"/>
  <c r="C1984" i="12"/>
  <c r="I1979" i="12" l="1"/>
  <c r="L1979" i="12" s="1"/>
  <c r="F1980" i="12"/>
  <c r="G1980" i="12" s="1"/>
  <c r="H1980" i="12" s="1"/>
  <c r="E1981" i="12"/>
  <c r="D1984" i="12"/>
  <c r="C1985" i="12"/>
  <c r="I1980" i="12" l="1"/>
  <c r="L1980" i="12" s="1"/>
  <c r="F1981" i="12"/>
  <c r="G1981" i="12" s="1"/>
  <c r="H1981" i="12" s="1"/>
  <c r="E1982" i="12"/>
  <c r="D1985" i="12"/>
  <c r="C1986" i="12"/>
  <c r="I1981" i="12" l="1"/>
  <c r="L1981" i="12" s="1"/>
  <c r="F1982" i="12"/>
  <c r="G1982" i="12" s="1"/>
  <c r="H1982" i="12" s="1"/>
  <c r="E1983" i="12"/>
  <c r="D1986" i="12"/>
  <c r="C1987" i="12"/>
  <c r="I1982" i="12" l="1"/>
  <c r="L1982" i="12" s="1"/>
  <c r="F1983" i="12"/>
  <c r="G1983" i="12" s="1"/>
  <c r="H1983" i="12" s="1"/>
  <c r="E1984" i="12"/>
  <c r="D1987" i="12"/>
  <c r="C1988" i="12"/>
  <c r="I1983" i="12" l="1"/>
  <c r="L1983" i="12" s="1"/>
  <c r="F1984" i="12"/>
  <c r="G1984" i="12" s="1"/>
  <c r="H1984" i="12" s="1"/>
  <c r="E1985" i="12"/>
  <c r="C1989" i="12"/>
  <c r="D1988" i="12"/>
  <c r="I1984" i="12" l="1"/>
  <c r="L1984" i="12" s="1"/>
  <c r="F1985" i="12"/>
  <c r="G1985" i="12" s="1"/>
  <c r="H1985" i="12" s="1"/>
  <c r="E1986" i="12"/>
  <c r="D1989" i="12"/>
  <c r="C1990" i="12"/>
  <c r="I1985" i="12" l="1"/>
  <c r="L1985" i="12" s="1"/>
  <c r="F1986" i="12"/>
  <c r="G1986" i="12" s="1"/>
  <c r="H1986" i="12" s="1"/>
  <c r="E1987" i="12"/>
  <c r="C1991" i="12"/>
  <c r="D1990" i="12"/>
  <c r="I1986" i="12" l="1"/>
  <c r="L1986" i="12" s="1"/>
  <c r="F1987" i="12"/>
  <c r="G1987" i="12" s="1"/>
  <c r="H1987" i="12" s="1"/>
  <c r="E1988" i="12"/>
  <c r="D1991" i="12"/>
  <c r="C1992" i="12"/>
  <c r="I1987" i="12" l="1"/>
  <c r="L1987" i="12" s="1"/>
  <c r="F1988" i="12"/>
  <c r="G1988" i="12" s="1"/>
  <c r="H1988" i="12" s="1"/>
  <c r="E1989" i="12"/>
  <c r="D1992" i="12"/>
  <c r="C1993" i="12"/>
  <c r="I1988" i="12" l="1"/>
  <c r="L1988" i="12" s="1"/>
  <c r="F1989" i="12"/>
  <c r="G1989" i="12" s="1"/>
  <c r="H1989" i="12" s="1"/>
  <c r="E1990" i="12"/>
  <c r="D1993" i="12"/>
  <c r="C1994" i="12"/>
  <c r="I1989" i="12" l="1"/>
  <c r="L1989" i="12" s="1"/>
  <c r="F1990" i="12"/>
  <c r="G1990" i="12" s="1"/>
  <c r="H1990" i="12" s="1"/>
  <c r="E1991" i="12"/>
  <c r="C1995" i="12"/>
  <c r="D1994" i="12"/>
  <c r="I1990" i="12" l="1"/>
  <c r="L1990" i="12" s="1"/>
  <c r="F1991" i="12"/>
  <c r="G1991" i="12" s="1"/>
  <c r="H1991" i="12" s="1"/>
  <c r="E1992" i="12"/>
  <c r="C1996" i="12"/>
  <c r="D1995" i="12"/>
  <c r="I1991" i="12" l="1"/>
  <c r="L1991" i="12" s="1"/>
  <c r="F1992" i="12"/>
  <c r="G1992" i="12" s="1"/>
  <c r="H1992" i="12" s="1"/>
  <c r="E1993" i="12"/>
  <c r="C1997" i="12"/>
  <c r="D1996" i="12"/>
  <c r="I1992" i="12" l="1"/>
  <c r="L1992" i="12" s="1"/>
  <c r="F1993" i="12"/>
  <c r="G1993" i="12" s="1"/>
  <c r="H1993" i="12" s="1"/>
  <c r="E1994" i="12"/>
  <c r="D1997" i="12"/>
  <c r="C1998" i="12"/>
  <c r="I1993" i="12" l="1"/>
  <c r="L1993" i="12" s="1"/>
  <c r="F1994" i="12"/>
  <c r="G1994" i="12" s="1"/>
  <c r="H1994" i="12" s="1"/>
  <c r="E1995" i="12"/>
  <c r="D1998" i="12"/>
  <c r="C1999" i="12"/>
  <c r="I1994" i="12" l="1"/>
  <c r="L1994" i="12" s="1"/>
  <c r="F1995" i="12"/>
  <c r="G1995" i="12" s="1"/>
  <c r="H1995" i="12" s="1"/>
  <c r="E1996" i="12"/>
  <c r="C2000" i="12"/>
  <c r="D1999" i="12"/>
  <c r="I1995" i="12" l="1"/>
  <c r="L1995" i="12" s="1"/>
  <c r="F1996" i="12"/>
  <c r="G1996" i="12" s="1"/>
  <c r="H1996" i="12" s="1"/>
  <c r="E1997" i="12"/>
  <c r="D2000" i="12"/>
  <c r="C2001" i="12"/>
  <c r="I1996" i="12" l="1"/>
  <c r="L1996" i="12" s="1"/>
  <c r="F1997" i="12"/>
  <c r="G1997" i="12" s="1"/>
  <c r="H1997" i="12" s="1"/>
  <c r="E1998" i="12"/>
  <c r="D2001" i="12"/>
  <c r="C2002" i="12"/>
  <c r="I1997" i="12" l="1"/>
  <c r="L1997" i="12" s="1"/>
  <c r="F1998" i="12"/>
  <c r="G1998" i="12" s="1"/>
  <c r="H1998" i="12" s="1"/>
  <c r="E1999" i="12"/>
  <c r="D2002" i="12"/>
  <c r="C2003" i="12"/>
  <c r="I1998" i="12" l="1"/>
  <c r="L1998" i="12" s="1"/>
  <c r="F1999" i="12"/>
  <c r="G1999" i="12" s="1"/>
  <c r="H1999" i="12" s="1"/>
  <c r="E2000" i="12"/>
  <c r="D2003" i="12"/>
  <c r="C2004" i="12"/>
  <c r="I1999" i="12" l="1"/>
  <c r="L1999" i="12" s="1"/>
  <c r="F2000" i="12"/>
  <c r="G2000" i="12" s="1"/>
  <c r="H2000" i="12" s="1"/>
  <c r="E2001" i="12"/>
  <c r="D2004" i="12"/>
  <c r="C2005" i="12"/>
  <c r="I2000" i="12" l="1"/>
  <c r="L2000" i="12" s="1"/>
  <c r="F2001" i="12"/>
  <c r="G2001" i="12" s="1"/>
  <c r="H2001" i="12" s="1"/>
  <c r="E2002" i="12"/>
  <c r="C2006" i="12"/>
  <c r="D2005" i="12"/>
  <c r="I2001" i="12" l="1"/>
  <c r="L2001" i="12" s="1"/>
  <c r="F2002" i="12"/>
  <c r="G2002" i="12" s="1"/>
  <c r="H2002" i="12" s="1"/>
  <c r="E2003" i="12"/>
  <c r="C2007" i="12"/>
  <c r="D2006" i="12"/>
  <c r="I2002" i="12" l="1"/>
  <c r="L2002" i="12" s="1"/>
  <c r="F2003" i="12"/>
  <c r="G2003" i="12" s="1"/>
  <c r="H2003" i="12" s="1"/>
  <c r="E2004" i="12"/>
  <c r="C2008" i="12"/>
  <c r="D2007" i="12"/>
  <c r="I2003" i="12" l="1"/>
  <c r="L2003" i="12" s="1"/>
  <c r="F2004" i="12"/>
  <c r="G2004" i="12" s="1"/>
  <c r="H2004" i="12" s="1"/>
  <c r="E2005" i="12"/>
  <c r="D2008" i="12"/>
  <c r="C2009" i="12"/>
  <c r="I2004" i="12" l="1"/>
  <c r="L2004" i="12" s="1"/>
  <c r="F2005" i="12"/>
  <c r="G2005" i="12" s="1"/>
  <c r="H2005" i="12" s="1"/>
  <c r="E2006" i="12"/>
  <c r="D2009" i="12"/>
  <c r="C2010" i="12"/>
  <c r="I2005" i="12" l="1"/>
  <c r="L2005" i="12" s="1"/>
  <c r="F2006" i="12"/>
  <c r="G2006" i="12" s="1"/>
  <c r="H2006" i="12" s="1"/>
  <c r="E2007" i="12"/>
  <c r="D2010" i="12"/>
  <c r="C2011" i="12"/>
  <c r="I2006" i="12" l="1"/>
  <c r="L2006" i="12" s="1"/>
  <c r="F2007" i="12"/>
  <c r="G2007" i="12" s="1"/>
  <c r="H2007" i="12" s="1"/>
  <c r="E2008" i="12"/>
  <c r="C2012" i="12"/>
  <c r="D2011" i="12"/>
  <c r="I2007" i="12" l="1"/>
  <c r="L2007" i="12" s="1"/>
  <c r="F2008" i="12"/>
  <c r="G2008" i="12" s="1"/>
  <c r="H2008" i="12" s="1"/>
  <c r="E2009" i="12"/>
  <c r="D2012" i="12"/>
  <c r="C2013" i="12"/>
  <c r="I2008" i="12" l="1"/>
  <c r="L2008" i="12" s="1"/>
  <c r="F2009" i="12"/>
  <c r="G2009" i="12" s="1"/>
  <c r="H2009" i="12" s="1"/>
  <c r="E2010" i="12"/>
  <c r="C2014" i="12"/>
  <c r="D2013" i="12"/>
  <c r="I2009" i="12" l="1"/>
  <c r="L2009" i="12" s="1"/>
  <c r="F2010" i="12"/>
  <c r="G2010" i="12" s="1"/>
  <c r="H2010" i="12" s="1"/>
  <c r="E2011" i="12"/>
  <c r="C2015" i="12"/>
  <c r="D2014" i="12"/>
  <c r="I2010" i="12" l="1"/>
  <c r="L2010" i="12" s="1"/>
  <c r="F2011" i="12"/>
  <c r="G2011" i="12" s="1"/>
  <c r="H2011" i="12" s="1"/>
  <c r="E2012" i="12"/>
  <c r="D2015" i="12"/>
  <c r="C2016" i="12"/>
  <c r="I2011" i="12" l="1"/>
  <c r="L2011" i="12" s="1"/>
  <c r="F2012" i="12"/>
  <c r="G2012" i="12" s="1"/>
  <c r="H2012" i="12" s="1"/>
  <c r="E2013" i="12"/>
  <c r="C2017" i="12"/>
  <c r="D2016" i="12"/>
  <c r="I2012" i="12" l="1"/>
  <c r="L2012" i="12" s="1"/>
  <c r="F2013" i="12"/>
  <c r="G2013" i="12" s="1"/>
  <c r="H2013" i="12" s="1"/>
  <c r="E2014" i="12"/>
  <c r="C2018" i="12"/>
  <c r="D2017" i="12"/>
  <c r="I2013" i="12" l="1"/>
  <c r="L2013" i="12" s="1"/>
  <c r="F2014" i="12"/>
  <c r="G2014" i="12" s="1"/>
  <c r="H2014" i="12" s="1"/>
  <c r="E2015" i="12"/>
  <c r="D2018" i="12"/>
  <c r="C2019" i="12"/>
  <c r="I2014" i="12" l="1"/>
  <c r="L2014" i="12" s="1"/>
  <c r="F2015" i="12"/>
  <c r="G2015" i="12" s="1"/>
  <c r="H2015" i="12" s="1"/>
  <c r="E2016" i="12"/>
  <c r="D2019" i="12"/>
  <c r="C2020" i="12"/>
  <c r="I2015" i="12" l="1"/>
  <c r="L2015" i="12" s="1"/>
  <c r="F2016" i="12"/>
  <c r="G2016" i="12" s="1"/>
  <c r="H2016" i="12" s="1"/>
  <c r="E2017" i="12"/>
  <c r="D2020" i="12"/>
  <c r="C2021" i="12"/>
  <c r="I2016" i="12" l="1"/>
  <c r="L2016" i="12" s="1"/>
  <c r="F2017" i="12"/>
  <c r="G2017" i="12" s="1"/>
  <c r="H2017" i="12" s="1"/>
  <c r="E2018" i="12"/>
  <c r="D2021" i="12"/>
  <c r="C2022" i="12"/>
  <c r="I2017" i="12" l="1"/>
  <c r="L2017" i="12" s="1"/>
  <c r="F2018" i="12"/>
  <c r="G2018" i="12" s="1"/>
  <c r="H2018" i="12" s="1"/>
  <c r="E2019" i="12"/>
  <c r="D2022" i="12"/>
  <c r="C2023" i="12"/>
  <c r="I2018" i="12" l="1"/>
  <c r="L2018" i="12" s="1"/>
  <c r="F2019" i="12"/>
  <c r="G2019" i="12" s="1"/>
  <c r="H2019" i="12" s="1"/>
  <c r="E2020" i="12"/>
  <c r="C2024" i="12"/>
  <c r="D2023" i="12"/>
  <c r="I2019" i="12" l="1"/>
  <c r="L2019" i="12" s="1"/>
  <c r="F2020" i="12"/>
  <c r="G2020" i="12" s="1"/>
  <c r="H2020" i="12" s="1"/>
  <c r="E2021" i="12"/>
  <c r="C2025" i="12"/>
  <c r="D2024" i="12"/>
  <c r="I2020" i="12" l="1"/>
  <c r="L2020" i="12" s="1"/>
  <c r="F2021" i="12"/>
  <c r="G2021" i="12" s="1"/>
  <c r="H2021" i="12" s="1"/>
  <c r="E2022" i="12"/>
  <c r="C2026" i="12"/>
  <c r="D2025" i="12"/>
  <c r="I2021" i="12" l="1"/>
  <c r="L2021" i="12" s="1"/>
  <c r="F2022" i="12"/>
  <c r="G2022" i="12" s="1"/>
  <c r="H2022" i="12" s="1"/>
  <c r="E2023" i="12"/>
  <c r="D2026" i="12"/>
  <c r="C2027" i="12"/>
  <c r="I2022" i="12" l="1"/>
  <c r="L2022" i="12" s="1"/>
  <c r="F2023" i="12"/>
  <c r="G2023" i="12" s="1"/>
  <c r="H2023" i="12" s="1"/>
  <c r="E2024" i="12"/>
  <c r="D2027" i="12"/>
  <c r="C2028" i="12"/>
  <c r="I2023" i="12" l="1"/>
  <c r="L2023" i="12" s="1"/>
  <c r="F2024" i="12"/>
  <c r="G2024" i="12" s="1"/>
  <c r="H2024" i="12" s="1"/>
  <c r="E2025" i="12"/>
  <c r="C2029" i="12"/>
  <c r="D2028" i="12"/>
  <c r="I2024" i="12" l="1"/>
  <c r="L2024" i="12" s="1"/>
  <c r="F2025" i="12"/>
  <c r="G2025" i="12" s="1"/>
  <c r="H2025" i="12" s="1"/>
  <c r="E2026" i="12"/>
  <c r="C2030" i="12"/>
  <c r="D2029" i="12"/>
  <c r="I2025" i="12" l="1"/>
  <c r="L2025" i="12" s="1"/>
  <c r="F2026" i="12"/>
  <c r="G2026" i="12" s="1"/>
  <c r="H2026" i="12" s="1"/>
  <c r="E2027" i="12"/>
  <c r="D2030" i="12"/>
  <c r="C2031" i="12"/>
  <c r="I2026" i="12" l="1"/>
  <c r="L2026" i="12" s="1"/>
  <c r="F2027" i="12"/>
  <c r="G2027" i="12" s="1"/>
  <c r="H2027" i="12" s="1"/>
  <c r="E2028" i="12"/>
  <c r="C2032" i="12"/>
  <c r="D2031" i="12"/>
  <c r="I2027" i="12" l="1"/>
  <c r="L2027" i="12" s="1"/>
  <c r="F2028" i="12"/>
  <c r="G2028" i="12" s="1"/>
  <c r="H2028" i="12" s="1"/>
  <c r="E2029" i="12"/>
  <c r="C2033" i="12"/>
  <c r="D2032" i="12"/>
  <c r="I2028" i="12" l="1"/>
  <c r="L2028" i="12" s="1"/>
  <c r="F2029" i="12"/>
  <c r="G2029" i="12" s="1"/>
  <c r="H2029" i="12" s="1"/>
  <c r="E2030" i="12"/>
  <c r="C2034" i="12"/>
  <c r="D2033" i="12"/>
  <c r="I2029" i="12" l="1"/>
  <c r="L2029" i="12" s="1"/>
  <c r="F2030" i="12"/>
  <c r="G2030" i="12" s="1"/>
  <c r="H2030" i="12" s="1"/>
  <c r="E2031" i="12"/>
  <c r="D2034" i="12"/>
  <c r="C2035" i="12"/>
  <c r="I2030" i="12" l="1"/>
  <c r="L2030" i="12" s="1"/>
  <c r="F2031" i="12"/>
  <c r="G2031" i="12" s="1"/>
  <c r="H2031" i="12" s="1"/>
  <c r="E2032" i="12"/>
  <c r="C2036" i="12"/>
  <c r="D2035" i="12"/>
  <c r="I2031" i="12" l="1"/>
  <c r="L2031" i="12" s="1"/>
  <c r="F2032" i="12"/>
  <c r="G2032" i="12" s="1"/>
  <c r="H2032" i="12" s="1"/>
  <c r="E2033" i="12"/>
  <c r="C2037" i="12"/>
  <c r="D2036" i="12"/>
  <c r="I2032" i="12" l="1"/>
  <c r="L2032" i="12" s="1"/>
  <c r="F2033" i="12"/>
  <c r="G2033" i="12" s="1"/>
  <c r="H2033" i="12" s="1"/>
  <c r="E2034" i="12"/>
  <c r="D2037" i="12"/>
  <c r="C2038" i="12"/>
  <c r="I2033" i="12" l="1"/>
  <c r="L2033" i="12" s="1"/>
  <c r="F2034" i="12"/>
  <c r="G2034" i="12" s="1"/>
  <c r="H2034" i="12" s="1"/>
  <c r="E2035" i="12"/>
  <c r="D2038" i="12"/>
  <c r="C2039" i="12"/>
  <c r="I2034" i="12" l="1"/>
  <c r="L2034" i="12" s="1"/>
  <c r="F2035" i="12"/>
  <c r="G2035" i="12" s="1"/>
  <c r="H2035" i="12" s="1"/>
  <c r="E2036" i="12"/>
  <c r="D2039" i="12"/>
  <c r="C2040" i="12"/>
  <c r="I2035" i="12" l="1"/>
  <c r="L2035" i="12" s="1"/>
  <c r="F2036" i="12"/>
  <c r="G2036" i="12" s="1"/>
  <c r="H2036" i="12" s="1"/>
  <c r="E2037" i="12"/>
  <c r="D2040" i="12"/>
  <c r="C2041" i="12"/>
  <c r="I2036" i="12" l="1"/>
  <c r="L2036" i="12" s="1"/>
  <c r="F2037" i="12"/>
  <c r="G2037" i="12" s="1"/>
  <c r="H2037" i="12" s="1"/>
  <c r="E2038" i="12"/>
  <c r="D2041" i="12"/>
  <c r="C2042" i="12"/>
  <c r="I2037" i="12" l="1"/>
  <c r="L2037" i="12" s="1"/>
  <c r="F2038" i="12"/>
  <c r="G2038" i="12" s="1"/>
  <c r="H2038" i="12" s="1"/>
  <c r="E2039" i="12"/>
  <c r="C2043" i="12"/>
  <c r="D2042" i="12"/>
  <c r="I2038" i="12" l="1"/>
  <c r="L2038" i="12" s="1"/>
  <c r="F2039" i="12"/>
  <c r="G2039" i="12" s="1"/>
  <c r="H2039" i="12" s="1"/>
  <c r="E2040" i="12"/>
  <c r="D2043" i="12"/>
  <c r="C2044" i="12"/>
  <c r="I2039" i="12" l="1"/>
  <c r="L2039" i="12" s="1"/>
  <c r="F2040" i="12"/>
  <c r="G2040" i="12" s="1"/>
  <c r="H2040" i="12" s="1"/>
  <c r="E2041" i="12"/>
  <c r="C2045" i="12"/>
  <c r="D2044" i="12"/>
  <c r="I2040" i="12" l="1"/>
  <c r="L2040" i="12" s="1"/>
  <c r="F2041" i="12"/>
  <c r="G2041" i="12" s="1"/>
  <c r="H2041" i="12" s="1"/>
  <c r="E2042" i="12"/>
  <c r="C2046" i="12"/>
  <c r="D2045" i="12"/>
  <c r="I2041" i="12" l="1"/>
  <c r="L2041" i="12" s="1"/>
  <c r="F2042" i="12"/>
  <c r="G2042" i="12" s="1"/>
  <c r="H2042" i="12" s="1"/>
  <c r="E2043" i="12"/>
  <c r="D2046" i="12"/>
  <c r="C2047" i="12"/>
  <c r="I2042" i="12" l="1"/>
  <c r="L2042" i="12" s="1"/>
  <c r="F2043" i="12"/>
  <c r="G2043" i="12" s="1"/>
  <c r="H2043" i="12" s="1"/>
  <c r="E2044" i="12"/>
  <c r="D2047" i="12"/>
  <c r="C2048" i="12"/>
  <c r="I2043" i="12" l="1"/>
  <c r="L2043" i="12" s="1"/>
  <c r="F2044" i="12"/>
  <c r="G2044" i="12" s="1"/>
  <c r="H2044" i="12" s="1"/>
  <c r="E2045" i="12"/>
  <c r="C2049" i="12"/>
  <c r="D2048" i="12"/>
  <c r="I2044" i="12" l="1"/>
  <c r="L2044" i="12" s="1"/>
  <c r="F2045" i="12"/>
  <c r="G2045" i="12" s="1"/>
  <c r="H2045" i="12" s="1"/>
  <c r="E2046" i="12"/>
  <c r="D2049" i="12"/>
  <c r="C2050" i="12"/>
  <c r="I2045" i="12" l="1"/>
  <c r="L2045" i="12" s="1"/>
  <c r="F2046" i="12"/>
  <c r="G2046" i="12" s="1"/>
  <c r="H2046" i="12" s="1"/>
  <c r="E2047" i="12"/>
  <c r="C2051" i="12"/>
  <c r="D2050" i="12"/>
  <c r="I2046" i="12" l="1"/>
  <c r="L2046" i="12" s="1"/>
  <c r="F2047" i="12"/>
  <c r="G2047" i="12" s="1"/>
  <c r="H2047" i="12" s="1"/>
  <c r="E2048" i="12"/>
  <c r="C2052" i="12"/>
  <c r="D2051" i="12"/>
  <c r="I2047" i="12" l="1"/>
  <c r="L2047" i="12" s="1"/>
  <c r="F2048" i="12"/>
  <c r="G2048" i="12" s="1"/>
  <c r="H2048" i="12" s="1"/>
  <c r="E2049" i="12"/>
  <c r="C2053" i="12"/>
  <c r="D2052" i="12"/>
  <c r="I2048" i="12" l="1"/>
  <c r="L2048" i="12" s="1"/>
  <c r="F2049" i="12"/>
  <c r="G2049" i="12" s="1"/>
  <c r="H2049" i="12" s="1"/>
  <c r="E2050" i="12"/>
  <c r="C2054" i="12"/>
  <c r="D2053" i="12"/>
  <c r="I2049" i="12" l="1"/>
  <c r="L2049" i="12" s="1"/>
  <c r="F2050" i="12"/>
  <c r="G2050" i="12" s="1"/>
  <c r="H2050" i="12" s="1"/>
  <c r="E2051" i="12"/>
  <c r="D2054" i="12"/>
  <c r="C2055" i="12"/>
  <c r="I2050" i="12" l="1"/>
  <c r="L2050" i="12" s="1"/>
  <c r="F2051" i="12"/>
  <c r="G2051" i="12" s="1"/>
  <c r="H2051" i="12" s="1"/>
  <c r="E2052" i="12"/>
  <c r="D2055" i="12"/>
  <c r="C2056" i="12"/>
  <c r="I2051" i="12" l="1"/>
  <c r="L2051" i="12" s="1"/>
  <c r="F2052" i="12"/>
  <c r="G2052" i="12" s="1"/>
  <c r="H2052" i="12" s="1"/>
  <c r="E2053" i="12"/>
  <c r="D2056" i="12"/>
  <c r="C2057" i="12"/>
  <c r="I2052" i="12" l="1"/>
  <c r="L2052" i="12" s="1"/>
  <c r="F2053" i="12"/>
  <c r="G2053" i="12" s="1"/>
  <c r="H2053" i="12" s="1"/>
  <c r="E2054" i="12"/>
  <c r="D2057" i="12"/>
  <c r="C2058" i="12"/>
  <c r="I2053" i="12" l="1"/>
  <c r="L2053" i="12" s="1"/>
  <c r="F2054" i="12"/>
  <c r="G2054" i="12" s="1"/>
  <c r="H2054" i="12" s="1"/>
  <c r="E2055" i="12"/>
  <c r="C2059" i="12"/>
  <c r="D2058" i="12"/>
  <c r="I2054" i="12" l="1"/>
  <c r="L2054" i="12" s="1"/>
  <c r="F2055" i="12"/>
  <c r="G2055" i="12" s="1"/>
  <c r="H2055" i="12" s="1"/>
  <c r="E2056" i="12"/>
  <c r="C2060" i="12"/>
  <c r="D2059" i="12"/>
  <c r="I2055" i="12" l="1"/>
  <c r="L2055" i="12" s="1"/>
  <c r="F2056" i="12"/>
  <c r="G2056" i="12" s="1"/>
  <c r="H2056" i="12" s="1"/>
  <c r="E2057" i="12"/>
  <c r="C2061" i="12"/>
  <c r="D2060" i="12"/>
  <c r="I2056" i="12" l="1"/>
  <c r="L2056" i="12" s="1"/>
  <c r="F2057" i="12"/>
  <c r="G2057" i="12" s="1"/>
  <c r="H2057" i="12" s="1"/>
  <c r="E2058" i="12"/>
  <c r="D2061" i="12"/>
  <c r="C2062" i="12"/>
  <c r="I2057" i="12" l="1"/>
  <c r="L2057" i="12" s="1"/>
  <c r="F2058" i="12"/>
  <c r="G2058" i="12" s="1"/>
  <c r="H2058" i="12" s="1"/>
  <c r="E2059" i="12"/>
  <c r="C2063" i="12"/>
  <c r="D2062" i="12"/>
  <c r="I2058" i="12" l="1"/>
  <c r="L2058" i="12" s="1"/>
  <c r="F2059" i="12"/>
  <c r="G2059" i="12" s="1"/>
  <c r="H2059" i="12" s="1"/>
  <c r="E2060" i="12"/>
  <c r="C2064" i="12"/>
  <c r="D2063" i="12"/>
  <c r="I2059" i="12" l="1"/>
  <c r="L2059" i="12" s="1"/>
  <c r="F2060" i="12"/>
  <c r="G2060" i="12" s="1"/>
  <c r="H2060" i="12" s="1"/>
  <c r="E2061" i="12"/>
  <c r="D2064" i="12"/>
  <c r="C2065" i="12"/>
  <c r="I2060" i="12" l="1"/>
  <c r="L2060" i="12" s="1"/>
  <c r="F2061" i="12"/>
  <c r="G2061" i="12" s="1"/>
  <c r="H2061" i="12" s="1"/>
  <c r="E2062" i="12"/>
  <c r="D2065" i="12"/>
  <c r="C2066" i="12"/>
  <c r="I2061" i="12" l="1"/>
  <c r="L2061" i="12" s="1"/>
  <c r="F2062" i="12"/>
  <c r="G2062" i="12" s="1"/>
  <c r="H2062" i="12" s="1"/>
  <c r="E2063" i="12"/>
  <c r="D2066" i="12"/>
  <c r="C2067" i="12"/>
  <c r="I2062" i="12" l="1"/>
  <c r="L2062" i="12" s="1"/>
  <c r="F2063" i="12"/>
  <c r="G2063" i="12" s="1"/>
  <c r="H2063" i="12" s="1"/>
  <c r="E2064" i="12"/>
  <c r="C2068" i="12"/>
  <c r="D2067" i="12"/>
  <c r="I2063" i="12" l="1"/>
  <c r="L2063" i="12" s="1"/>
  <c r="F2064" i="12"/>
  <c r="G2064" i="12" s="1"/>
  <c r="H2064" i="12" s="1"/>
  <c r="E2065" i="12"/>
  <c r="D2068" i="12"/>
  <c r="C2069" i="12"/>
  <c r="I2064" i="12" l="1"/>
  <c r="L2064" i="12" s="1"/>
  <c r="F2065" i="12"/>
  <c r="G2065" i="12" s="1"/>
  <c r="H2065" i="12" s="1"/>
  <c r="E2066" i="12"/>
  <c r="C2070" i="12"/>
  <c r="D2069" i="12"/>
  <c r="I2065" i="12" l="1"/>
  <c r="L2065" i="12" s="1"/>
  <c r="F2066" i="12"/>
  <c r="G2066" i="12" s="1"/>
  <c r="H2066" i="12" s="1"/>
  <c r="E2067" i="12"/>
  <c r="D2070" i="12"/>
  <c r="C2071" i="12"/>
  <c r="I2066" i="12" l="1"/>
  <c r="L2066" i="12" s="1"/>
  <c r="F2067" i="12"/>
  <c r="G2067" i="12" s="1"/>
  <c r="H2067" i="12" s="1"/>
  <c r="E2068" i="12"/>
  <c r="D2071" i="12"/>
  <c r="C2072" i="12"/>
  <c r="I2067" i="12" l="1"/>
  <c r="L2067" i="12" s="1"/>
  <c r="F2068" i="12"/>
  <c r="G2068" i="12" s="1"/>
  <c r="H2068" i="12" s="1"/>
  <c r="E2069" i="12"/>
  <c r="C2073" i="12"/>
  <c r="D2072" i="12"/>
  <c r="I2068" i="12" l="1"/>
  <c r="L2068" i="12" s="1"/>
  <c r="F2069" i="12"/>
  <c r="G2069" i="12" s="1"/>
  <c r="H2069" i="12" s="1"/>
  <c r="E2070" i="12"/>
  <c r="D2073" i="12"/>
  <c r="C2074" i="12"/>
  <c r="I2069" i="12" l="1"/>
  <c r="L2069" i="12" s="1"/>
  <c r="F2070" i="12"/>
  <c r="G2070" i="12" s="1"/>
  <c r="H2070" i="12" s="1"/>
  <c r="E2071" i="12"/>
  <c r="D2074" i="12"/>
  <c r="C2075" i="12"/>
  <c r="I2070" i="12" l="1"/>
  <c r="L2070" i="12" s="1"/>
  <c r="F2071" i="12"/>
  <c r="G2071" i="12" s="1"/>
  <c r="H2071" i="12" s="1"/>
  <c r="E2072" i="12"/>
  <c r="C2076" i="12"/>
  <c r="D2075" i="12"/>
  <c r="I2071" i="12" l="1"/>
  <c r="L2071" i="12" s="1"/>
  <c r="F2072" i="12"/>
  <c r="G2072" i="12" s="1"/>
  <c r="H2072" i="12" s="1"/>
  <c r="E2073" i="12"/>
  <c r="C2077" i="12"/>
  <c r="D2076" i="12"/>
  <c r="I2072" i="12" l="1"/>
  <c r="L2072" i="12" s="1"/>
  <c r="F2073" i="12"/>
  <c r="G2073" i="12" s="1"/>
  <c r="H2073" i="12" s="1"/>
  <c r="E2074" i="12"/>
  <c r="C2078" i="12"/>
  <c r="D2077" i="12"/>
  <c r="I2073" i="12" l="1"/>
  <c r="L2073" i="12" s="1"/>
  <c r="F2074" i="12"/>
  <c r="G2074" i="12" s="1"/>
  <c r="H2074" i="12" s="1"/>
  <c r="E2075" i="12"/>
  <c r="D2078" i="12"/>
  <c r="C2079" i="12"/>
  <c r="I2074" i="12" l="1"/>
  <c r="L2074" i="12" s="1"/>
  <c r="F2075" i="12"/>
  <c r="G2075" i="12" s="1"/>
  <c r="H2075" i="12" s="1"/>
  <c r="E2076" i="12"/>
  <c r="D2079" i="12"/>
  <c r="C2080" i="12"/>
  <c r="I2075" i="12" l="1"/>
  <c r="L2075" i="12" s="1"/>
  <c r="F2076" i="12"/>
  <c r="G2076" i="12" s="1"/>
  <c r="H2076" i="12" s="1"/>
  <c r="E2077" i="12"/>
  <c r="D2080" i="12"/>
  <c r="C2081" i="12"/>
  <c r="I2076" i="12" l="1"/>
  <c r="L2076" i="12" s="1"/>
  <c r="F2077" i="12"/>
  <c r="G2077" i="12" s="1"/>
  <c r="H2077" i="12" s="1"/>
  <c r="E2078" i="12"/>
  <c r="C2082" i="12"/>
  <c r="D2081" i="12"/>
  <c r="I2077" i="12" l="1"/>
  <c r="L2077" i="12" s="1"/>
  <c r="F2078" i="12"/>
  <c r="G2078" i="12" s="1"/>
  <c r="H2078" i="12" s="1"/>
  <c r="E2079" i="12"/>
  <c r="C2083" i="12"/>
  <c r="D2082" i="12"/>
  <c r="I2078" i="12" l="1"/>
  <c r="L2078" i="12" s="1"/>
  <c r="F2079" i="12"/>
  <c r="G2079" i="12" s="1"/>
  <c r="H2079" i="12" s="1"/>
  <c r="E2080" i="12"/>
  <c r="D2083" i="12"/>
  <c r="C2084" i="12"/>
  <c r="I2079" i="12" l="1"/>
  <c r="L2079" i="12" s="1"/>
  <c r="F2080" i="12"/>
  <c r="G2080" i="12" s="1"/>
  <c r="H2080" i="12" s="1"/>
  <c r="E2081" i="12"/>
  <c r="D2084" i="12"/>
  <c r="C2085" i="12"/>
  <c r="I2080" i="12" l="1"/>
  <c r="L2080" i="12" s="1"/>
  <c r="F2081" i="12"/>
  <c r="G2081" i="12" s="1"/>
  <c r="H2081" i="12" s="1"/>
  <c r="E2082" i="12"/>
  <c r="C2086" i="12"/>
  <c r="D2085" i="12"/>
  <c r="I2081" i="12" l="1"/>
  <c r="L2081" i="12" s="1"/>
  <c r="F2082" i="12"/>
  <c r="G2082" i="12" s="1"/>
  <c r="H2082" i="12" s="1"/>
  <c r="E2083" i="12"/>
  <c r="C2087" i="12"/>
  <c r="D2086" i="12"/>
  <c r="I2082" i="12" l="1"/>
  <c r="L2082" i="12" s="1"/>
  <c r="F2083" i="12"/>
  <c r="G2083" i="12" s="1"/>
  <c r="H2083" i="12" s="1"/>
  <c r="E2084" i="12"/>
  <c r="D2087" i="12"/>
  <c r="C2088" i="12"/>
  <c r="I2083" i="12" l="1"/>
  <c r="L2083" i="12" s="1"/>
  <c r="F2084" i="12"/>
  <c r="G2084" i="12" s="1"/>
  <c r="H2084" i="12" s="1"/>
  <c r="E2085" i="12"/>
  <c r="C2089" i="12"/>
  <c r="D2088" i="12"/>
  <c r="I2084" i="12" l="1"/>
  <c r="L2084" i="12" s="1"/>
  <c r="F2085" i="12"/>
  <c r="G2085" i="12" s="1"/>
  <c r="H2085" i="12" s="1"/>
  <c r="E2086" i="12"/>
  <c r="C2090" i="12"/>
  <c r="D2089" i="12"/>
  <c r="I2085" i="12" l="1"/>
  <c r="L2085" i="12" s="1"/>
  <c r="F2086" i="12"/>
  <c r="G2086" i="12" s="1"/>
  <c r="H2086" i="12" s="1"/>
  <c r="E2087" i="12"/>
  <c r="D2090" i="12"/>
  <c r="C2091" i="12"/>
  <c r="I2086" i="12" l="1"/>
  <c r="L2086" i="12" s="1"/>
  <c r="F2087" i="12"/>
  <c r="G2087" i="12" s="1"/>
  <c r="H2087" i="12" s="1"/>
  <c r="E2088" i="12"/>
  <c r="D2091" i="12"/>
  <c r="C2092" i="12"/>
  <c r="I2087" i="12" l="1"/>
  <c r="L2087" i="12" s="1"/>
  <c r="F2088" i="12"/>
  <c r="G2088" i="12" s="1"/>
  <c r="H2088" i="12" s="1"/>
  <c r="E2089" i="12"/>
  <c r="D2092" i="12"/>
  <c r="C2093" i="12"/>
  <c r="I2088" i="12" l="1"/>
  <c r="L2088" i="12" s="1"/>
  <c r="F2089" i="12"/>
  <c r="G2089" i="12" s="1"/>
  <c r="H2089" i="12" s="1"/>
  <c r="E2090" i="12"/>
  <c r="C2094" i="12"/>
  <c r="D2093" i="12"/>
  <c r="I2089" i="12" l="1"/>
  <c r="L2089" i="12" s="1"/>
  <c r="F2090" i="12"/>
  <c r="G2090" i="12" s="1"/>
  <c r="H2090" i="12" s="1"/>
  <c r="E2091" i="12"/>
  <c r="C2095" i="12"/>
  <c r="D2094" i="12"/>
  <c r="I2090" i="12" l="1"/>
  <c r="L2090" i="12" s="1"/>
  <c r="F2091" i="12"/>
  <c r="G2091" i="12" s="1"/>
  <c r="H2091" i="12" s="1"/>
  <c r="E2092" i="12"/>
  <c r="D2095" i="12"/>
  <c r="C2096" i="12"/>
  <c r="I2091" i="12" l="1"/>
  <c r="L2091" i="12" s="1"/>
  <c r="F2092" i="12"/>
  <c r="G2092" i="12" s="1"/>
  <c r="H2092" i="12" s="1"/>
  <c r="E2093" i="12"/>
  <c r="D2096" i="12"/>
  <c r="C2097" i="12"/>
  <c r="I2092" i="12" l="1"/>
  <c r="L2092" i="12" s="1"/>
  <c r="F2093" i="12"/>
  <c r="G2093" i="12" s="1"/>
  <c r="H2093" i="12" s="1"/>
  <c r="E2094" i="12"/>
  <c r="D2097" i="12"/>
  <c r="C2098" i="12"/>
  <c r="I2093" i="12" l="1"/>
  <c r="L2093" i="12" s="1"/>
  <c r="F2094" i="12"/>
  <c r="G2094" i="12" s="1"/>
  <c r="H2094" i="12" s="1"/>
  <c r="E2095" i="12"/>
  <c r="C2099" i="12"/>
  <c r="D2098" i="12"/>
  <c r="I2094" i="12" l="1"/>
  <c r="L2094" i="12" s="1"/>
  <c r="F2095" i="12"/>
  <c r="G2095" i="12" s="1"/>
  <c r="H2095" i="12" s="1"/>
  <c r="E2096" i="12"/>
  <c r="D2099" i="12"/>
  <c r="C2100" i="12"/>
  <c r="I2095" i="12" l="1"/>
  <c r="L2095" i="12" s="1"/>
  <c r="F2096" i="12"/>
  <c r="G2096" i="12" s="1"/>
  <c r="H2096" i="12" s="1"/>
  <c r="E2097" i="12"/>
  <c r="D2100" i="12"/>
  <c r="C2101" i="12"/>
  <c r="I2096" i="12" l="1"/>
  <c r="L2096" i="12" s="1"/>
  <c r="F2097" i="12"/>
  <c r="G2097" i="12" s="1"/>
  <c r="H2097" i="12" s="1"/>
  <c r="E2098" i="12"/>
  <c r="D2101" i="12"/>
  <c r="C2102" i="12"/>
  <c r="I2097" i="12" l="1"/>
  <c r="L2097" i="12" s="1"/>
  <c r="F2098" i="12"/>
  <c r="G2098" i="12" s="1"/>
  <c r="H2098" i="12" s="1"/>
  <c r="E2099" i="12"/>
  <c r="C2103" i="12"/>
  <c r="D2102" i="12"/>
  <c r="I2098" i="12" l="1"/>
  <c r="L2098" i="12" s="1"/>
  <c r="F2099" i="12"/>
  <c r="G2099" i="12" s="1"/>
  <c r="H2099" i="12" s="1"/>
  <c r="E2100" i="12"/>
  <c r="C2104" i="12"/>
  <c r="D2103" i="12"/>
  <c r="I2099" i="12" l="1"/>
  <c r="L2099" i="12" s="1"/>
  <c r="F2100" i="12"/>
  <c r="G2100" i="12" s="1"/>
  <c r="H2100" i="12" s="1"/>
  <c r="E2101" i="12"/>
  <c r="C2105" i="12"/>
  <c r="D2104" i="12"/>
  <c r="I2100" i="12" l="1"/>
  <c r="L2100" i="12" s="1"/>
  <c r="F2101" i="12"/>
  <c r="G2101" i="12" s="1"/>
  <c r="H2101" i="12" s="1"/>
  <c r="E2102" i="12"/>
  <c r="C2106" i="12"/>
  <c r="D2105" i="12"/>
  <c r="I2101" i="12" l="1"/>
  <c r="L2101" i="12" s="1"/>
  <c r="F2102" i="12"/>
  <c r="G2102" i="12" s="1"/>
  <c r="H2102" i="12" s="1"/>
  <c r="E2103" i="12"/>
  <c r="C2107" i="12"/>
  <c r="D2106" i="12"/>
  <c r="I2102" i="12" l="1"/>
  <c r="L2102" i="12" s="1"/>
  <c r="F2103" i="12"/>
  <c r="G2103" i="12" s="1"/>
  <c r="H2103" i="12" s="1"/>
  <c r="E2104" i="12"/>
  <c r="D2107" i="12"/>
  <c r="C2108" i="12"/>
  <c r="I2103" i="12" l="1"/>
  <c r="L2103" i="12" s="1"/>
  <c r="F2104" i="12"/>
  <c r="G2104" i="12" s="1"/>
  <c r="H2104" i="12" s="1"/>
  <c r="E2105" i="12"/>
  <c r="C2109" i="12"/>
  <c r="D2108" i="12"/>
  <c r="I2104" i="12" l="1"/>
  <c r="L2104" i="12" s="1"/>
  <c r="F2105" i="12"/>
  <c r="G2105" i="12" s="1"/>
  <c r="H2105" i="12" s="1"/>
  <c r="E2106" i="12"/>
  <c r="C2110" i="12"/>
  <c r="D2109" i="12"/>
  <c r="I2105" i="12" l="1"/>
  <c r="L2105" i="12" s="1"/>
  <c r="F2106" i="12"/>
  <c r="G2106" i="12" s="1"/>
  <c r="H2106" i="12" s="1"/>
  <c r="E2107" i="12"/>
  <c r="D2110" i="12"/>
  <c r="C2111" i="12"/>
  <c r="I2106" i="12" l="1"/>
  <c r="L2106" i="12" s="1"/>
  <c r="F2107" i="12"/>
  <c r="G2107" i="12" s="1"/>
  <c r="H2107" i="12" s="1"/>
  <c r="E2108" i="12"/>
  <c r="D2111" i="12"/>
  <c r="C2112" i="12"/>
  <c r="I2107" i="12" l="1"/>
  <c r="L2107" i="12" s="1"/>
  <c r="F2108" i="12"/>
  <c r="G2108" i="12" s="1"/>
  <c r="H2108" i="12" s="1"/>
  <c r="E2109" i="12"/>
  <c r="C2113" i="12"/>
  <c r="D2112" i="12"/>
  <c r="I2108" i="12" l="1"/>
  <c r="L2108" i="12" s="1"/>
  <c r="F2109" i="12"/>
  <c r="G2109" i="12" s="1"/>
  <c r="H2109" i="12" s="1"/>
  <c r="E2110" i="12"/>
  <c r="D2113" i="12"/>
  <c r="C2114" i="12"/>
  <c r="I2109" i="12" l="1"/>
  <c r="L2109" i="12" s="1"/>
  <c r="F2110" i="12"/>
  <c r="G2110" i="12" s="1"/>
  <c r="H2110" i="12" s="1"/>
  <c r="E2111" i="12"/>
  <c r="D2114" i="12"/>
  <c r="C2115" i="12"/>
  <c r="I2110" i="12" l="1"/>
  <c r="L2110" i="12" s="1"/>
  <c r="F2111" i="12"/>
  <c r="G2111" i="12" s="1"/>
  <c r="H2111" i="12" s="1"/>
  <c r="E2112" i="12"/>
  <c r="C2116" i="12"/>
  <c r="D2115" i="12"/>
  <c r="I2111" i="12" l="1"/>
  <c r="L2111" i="12" s="1"/>
  <c r="F2112" i="12"/>
  <c r="G2112" i="12" s="1"/>
  <c r="H2112" i="12" s="1"/>
  <c r="E2113" i="12"/>
  <c r="D2116" i="12"/>
  <c r="C2117" i="12"/>
  <c r="I2112" i="12" l="1"/>
  <c r="L2112" i="12" s="1"/>
  <c r="F2113" i="12"/>
  <c r="G2113" i="12" s="1"/>
  <c r="H2113" i="12" s="1"/>
  <c r="E2114" i="12"/>
  <c r="C2118" i="12"/>
  <c r="D2117" i="12"/>
  <c r="I2113" i="12" l="1"/>
  <c r="L2113" i="12" s="1"/>
  <c r="F2114" i="12"/>
  <c r="G2114" i="12" s="1"/>
  <c r="H2114" i="12" s="1"/>
  <c r="E2115" i="12"/>
  <c r="D2118" i="12"/>
  <c r="C2119" i="12"/>
  <c r="I2114" i="12" l="1"/>
  <c r="L2114" i="12" s="1"/>
  <c r="F2115" i="12"/>
  <c r="G2115" i="12" s="1"/>
  <c r="H2115" i="12" s="1"/>
  <c r="E2116" i="12"/>
  <c r="D2119" i="12"/>
  <c r="C2120" i="12"/>
  <c r="I2115" i="12" l="1"/>
  <c r="L2115" i="12" s="1"/>
  <c r="F2116" i="12"/>
  <c r="G2116" i="12" s="1"/>
  <c r="H2116" i="12" s="1"/>
  <c r="E2117" i="12"/>
  <c r="D2120" i="12"/>
  <c r="C2121" i="12"/>
  <c r="I2116" i="12" l="1"/>
  <c r="L2116" i="12" s="1"/>
  <c r="F2117" i="12"/>
  <c r="G2117" i="12" s="1"/>
  <c r="H2117" i="12" s="1"/>
  <c r="E2118" i="12"/>
  <c r="D2121" i="12"/>
  <c r="C2122" i="12"/>
  <c r="I2117" i="12" l="1"/>
  <c r="L2117" i="12" s="1"/>
  <c r="F2118" i="12"/>
  <c r="G2118" i="12" s="1"/>
  <c r="H2118" i="12" s="1"/>
  <c r="E2119" i="12"/>
  <c r="D2122" i="12"/>
  <c r="C2123" i="12"/>
  <c r="I2118" i="12" l="1"/>
  <c r="L2118" i="12" s="1"/>
  <c r="F2119" i="12"/>
  <c r="G2119" i="12" s="1"/>
  <c r="H2119" i="12" s="1"/>
  <c r="E2120" i="12"/>
  <c r="C2124" i="12"/>
  <c r="D2123" i="12"/>
  <c r="I2119" i="12" l="1"/>
  <c r="L2119" i="12" s="1"/>
  <c r="F2120" i="12"/>
  <c r="G2120" i="12" s="1"/>
  <c r="H2120" i="12" s="1"/>
  <c r="E2121" i="12"/>
  <c r="D2124" i="12"/>
  <c r="C2125" i="12"/>
  <c r="I2120" i="12" l="1"/>
  <c r="L2120" i="12" s="1"/>
  <c r="F2121" i="12"/>
  <c r="G2121" i="12" s="1"/>
  <c r="H2121" i="12" s="1"/>
  <c r="E2122" i="12"/>
  <c r="C2126" i="12"/>
  <c r="D2125" i="12"/>
  <c r="I2121" i="12" l="1"/>
  <c r="L2121" i="12" s="1"/>
  <c r="F2122" i="12"/>
  <c r="G2122" i="12" s="1"/>
  <c r="H2122" i="12" s="1"/>
  <c r="E2123" i="12"/>
  <c r="C2127" i="12"/>
  <c r="D2126" i="12"/>
  <c r="I2122" i="12" l="1"/>
  <c r="L2122" i="12" s="1"/>
  <c r="F2123" i="12"/>
  <c r="G2123" i="12" s="1"/>
  <c r="H2123" i="12" s="1"/>
  <c r="E2124" i="12"/>
  <c r="D2127" i="12"/>
  <c r="C2128" i="12"/>
  <c r="I2123" i="12" l="1"/>
  <c r="L2123" i="12" s="1"/>
  <c r="F2124" i="12"/>
  <c r="G2124" i="12" s="1"/>
  <c r="H2124" i="12" s="1"/>
  <c r="E2125" i="12"/>
  <c r="C2129" i="12"/>
  <c r="D2128" i="12"/>
  <c r="I2124" i="12" l="1"/>
  <c r="L2124" i="12" s="1"/>
  <c r="F2125" i="12"/>
  <c r="G2125" i="12" s="1"/>
  <c r="H2125" i="12" s="1"/>
  <c r="E2126" i="12"/>
  <c r="C2130" i="12"/>
  <c r="D2129" i="12"/>
  <c r="I2125" i="12" l="1"/>
  <c r="L2125" i="12" s="1"/>
  <c r="F2126" i="12"/>
  <c r="G2126" i="12" s="1"/>
  <c r="H2126" i="12" s="1"/>
  <c r="E2127" i="12"/>
  <c r="D2130" i="12"/>
  <c r="C2131" i="12"/>
  <c r="I2126" i="12" l="1"/>
  <c r="L2126" i="12" s="1"/>
  <c r="F2127" i="12"/>
  <c r="G2127" i="12" s="1"/>
  <c r="H2127" i="12" s="1"/>
  <c r="E2128" i="12"/>
  <c r="C2132" i="12"/>
  <c r="D2131" i="12"/>
  <c r="I2127" i="12" l="1"/>
  <c r="L2127" i="12" s="1"/>
  <c r="F2128" i="12"/>
  <c r="G2128" i="12" s="1"/>
  <c r="H2128" i="12" s="1"/>
  <c r="E2129" i="12"/>
  <c r="C2133" i="12"/>
  <c r="D2132" i="12"/>
  <c r="I2128" i="12" l="1"/>
  <c r="L2128" i="12" s="1"/>
  <c r="F2129" i="12"/>
  <c r="G2129" i="12" s="1"/>
  <c r="H2129" i="12" s="1"/>
  <c r="E2130" i="12"/>
  <c r="C2134" i="12"/>
  <c r="D2133" i="12"/>
  <c r="I2129" i="12" l="1"/>
  <c r="L2129" i="12" s="1"/>
  <c r="F2130" i="12"/>
  <c r="G2130" i="12" s="1"/>
  <c r="H2130" i="12" s="1"/>
  <c r="E2131" i="12"/>
  <c r="D2134" i="12"/>
  <c r="C2135" i="12"/>
  <c r="I2130" i="12" l="1"/>
  <c r="L2130" i="12" s="1"/>
  <c r="F2131" i="12"/>
  <c r="G2131" i="12" s="1"/>
  <c r="H2131" i="12" s="1"/>
  <c r="E2132" i="12"/>
  <c r="D2135" i="12"/>
  <c r="C2136" i="12"/>
  <c r="I2131" i="12" l="1"/>
  <c r="L2131" i="12" s="1"/>
  <c r="F2132" i="12"/>
  <c r="G2132" i="12" s="1"/>
  <c r="H2132" i="12" s="1"/>
  <c r="E2133" i="12"/>
  <c r="C2137" i="12"/>
  <c r="D2136" i="12"/>
  <c r="I2132" i="12" l="1"/>
  <c r="L2132" i="12" s="1"/>
  <c r="F2133" i="12"/>
  <c r="G2133" i="12" s="1"/>
  <c r="H2133" i="12" s="1"/>
  <c r="E2134" i="12"/>
  <c r="D2137" i="12"/>
  <c r="C2138" i="12"/>
  <c r="I2133" i="12" l="1"/>
  <c r="L2133" i="12" s="1"/>
  <c r="F2134" i="12"/>
  <c r="G2134" i="12" s="1"/>
  <c r="H2134" i="12" s="1"/>
  <c r="E2135" i="12"/>
  <c r="D2138" i="12"/>
  <c r="C2139" i="12"/>
  <c r="I2134" i="12" l="1"/>
  <c r="L2134" i="12" s="1"/>
  <c r="F2135" i="12"/>
  <c r="G2135" i="12" s="1"/>
  <c r="H2135" i="12" s="1"/>
  <c r="E2136" i="12"/>
  <c r="D2139" i="12"/>
  <c r="C2140" i="12"/>
  <c r="I2135" i="12" l="1"/>
  <c r="L2135" i="12" s="1"/>
  <c r="F2136" i="12"/>
  <c r="G2136" i="12" s="1"/>
  <c r="H2136" i="12" s="1"/>
  <c r="E2137" i="12"/>
  <c r="D2140" i="12"/>
  <c r="C2141" i="12"/>
  <c r="I2136" i="12" l="1"/>
  <c r="L2136" i="12" s="1"/>
  <c r="F2137" i="12"/>
  <c r="G2137" i="12" s="1"/>
  <c r="H2137" i="12" s="1"/>
  <c r="E2138" i="12"/>
  <c r="D2141" i="12"/>
  <c r="C2142" i="12"/>
  <c r="I2137" i="12" l="1"/>
  <c r="L2137" i="12" s="1"/>
  <c r="F2138" i="12"/>
  <c r="G2138" i="12" s="1"/>
  <c r="H2138" i="12" s="1"/>
  <c r="E2139" i="12"/>
  <c r="D2142" i="12"/>
  <c r="C2143" i="12"/>
  <c r="I2138" i="12" l="1"/>
  <c r="L2138" i="12" s="1"/>
  <c r="F2139" i="12"/>
  <c r="G2139" i="12" s="1"/>
  <c r="H2139" i="12" s="1"/>
  <c r="E2140" i="12"/>
  <c r="D2143" i="12"/>
  <c r="C2144" i="12"/>
  <c r="I2139" i="12" l="1"/>
  <c r="L2139" i="12" s="1"/>
  <c r="F2140" i="12"/>
  <c r="G2140" i="12" s="1"/>
  <c r="H2140" i="12" s="1"/>
  <c r="E2141" i="12"/>
  <c r="D2144" i="12"/>
  <c r="C2145" i="12"/>
  <c r="I2140" i="12" l="1"/>
  <c r="L2140" i="12" s="1"/>
  <c r="F2141" i="12"/>
  <c r="G2141" i="12" s="1"/>
  <c r="H2141" i="12" s="1"/>
  <c r="E2142" i="12"/>
  <c r="D2145" i="12"/>
  <c r="C2146" i="12"/>
  <c r="I2141" i="12" l="1"/>
  <c r="L2141" i="12" s="1"/>
  <c r="F2142" i="12"/>
  <c r="G2142" i="12" s="1"/>
  <c r="H2142" i="12" s="1"/>
  <c r="E2143" i="12"/>
  <c r="D2146" i="12"/>
  <c r="C2147" i="12"/>
  <c r="I2142" i="12" l="1"/>
  <c r="L2142" i="12" s="1"/>
  <c r="F2143" i="12"/>
  <c r="G2143" i="12" s="1"/>
  <c r="H2143" i="12" s="1"/>
  <c r="E2144" i="12"/>
  <c r="D2147" i="12"/>
  <c r="C2148" i="12"/>
  <c r="I2143" i="12" l="1"/>
  <c r="L2143" i="12" s="1"/>
  <c r="F2144" i="12"/>
  <c r="G2144" i="12" s="1"/>
  <c r="H2144" i="12" s="1"/>
  <c r="E2145" i="12"/>
  <c r="C2149" i="12"/>
  <c r="D2148" i="12"/>
  <c r="I2144" i="12" l="1"/>
  <c r="L2144" i="12" s="1"/>
  <c r="F2145" i="12"/>
  <c r="G2145" i="12" s="1"/>
  <c r="H2145" i="12" s="1"/>
  <c r="E2146" i="12"/>
  <c r="D2149" i="12"/>
  <c r="C2150" i="12"/>
  <c r="I2145" i="12" l="1"/>
  <c r="L2145" i="12" s="1"/>
  <c r="F2146" i="12"/>
  <c r="G2146" i="12" s="1"/>
  <c r="H2146" i="12" s="1"/>
  <c r="E2147" i="12"/>
  <c r="C2151" i="12"/>
  <c r="D2150" i="12"/>
  <c r="I2146" i="12" l="1"/>
  <c r="L2146" i="12" s="1"/>
  <c r="F2147" i="12"/>
  <c r="G2147" i="12" s="1"/>
  <c r="H2147" i="12" s="1"/>
  <c r="E2148" i="12"/>
  <c r="C2152" i="12"/>
  <c r="D2151" i="12"/>
  <c r="I2147" i="12" l="1"/>
  <c r="L2147" i="12" s="1"/>
  <c r="F2148" i="12"/>
  <c r="G2148" i="12" s="1"/>
  <c r="H2148" i="12" s="1"/>
  <c r="E2149" i="12"/>
  <c r="C2153" i="12"/>
  <c r="D2152" i="12"/>
  <c r="I2148" i="12" l="1"/>
  <c r="L2148" i="12" s="1"/>
  <c r="F2149" i="12"/>
  <c r="G2149" i="12" s="1"/>
  <c r="H2149" i="12" s="1"/>
  <c r="E2150" i="12"/>
  <c r="C2154" i="12"/>
  <c r="D2153" i="12"/>
  <c r="I2149" i="12" l="1"/>
  <c r="L2149" i="12" s="1"/>
  <c r="F2150" i="12"/>
  <c r="G2150" i="12" s="1"/>
  <c r="H2150" i="12" s="1"/>
  <c r="E2151" i="12"/>
  <c r="D2154" i="12"/>
  <c r="C2155" i="12"/>
  <c r="I2150" i="12" l="1"/>
  <c r="L2150" i="12" s="1"/>
  <c r="F2151" i="12"/>
  <c r="G2151" i="12" s="1"/>
  <c r="H2151" i="12" s="1"/>
  <c r="E2152" i="12"/>
  <c r="D2155" i="12"/>
  <c r="C2156" i="12"/>
  <c r="I2151" i="12" l="1"/>
  <c r="L2151" i="12" s="1"/>
  <c r="F2152" i="12"/>
  <c r="G2152" i="12" s="1"/>
  <c r="H2152" i="12" s="1"/>
  <c r="E2153" i="12"/>
  <c r="C2157" i="12"/>
  <c r="D2156" i="12"/>
  <c r="I2152" i="12" l="1"/>
  <c r="L2152" i="12" s="1"/>
  <c r="F2153" i="12"/>
  <c r="G2153" i="12" s="1"/>
  <c r="H2153" i="12" s="1"/>
  <c r="E2154" i="12"/>
  <c r="C2158" i="12"/>
  <c r="D2157" i="12"/>
  <c r="I2153" i="12" l="1"/>
  <c r="L2153" i="12" s="1"/>
  <c r="F2154" i="12"/>
  <c r="G2154" i="12" s="1"/>
  <c r="H2154" i="12" s="1"/>
  <c r="E2155" i="12"/>
  <c r="D2158" i="12"/>
  <c r="C2159" i="12"/>
  <c r="I2154" i="12" l="1"/>
  <c r="L2154" i="12" s="1"/>
  <c r="F2155" i="12"/>
  <c r="G2155" i="12" s="1"/>
  <c r="H2155" i="12" s="1"/>
  <c r="E2156" i="12"/>
  <c r="D2159" i="12"/>
  <c r="C2160" i="12"/>
  <c r="I2155" i="12" l="1"/>
  <c r="L2155" i="12" s="1"/>
  <c r="F2156" i="12"/>
  <c r="G2156" i="12" s="1"/>
  <c r="H2156" i="12" s="1"/>
  <c r="E2157" i="12"/>
  <c r="D2160" i="12"/>
  <c r="C2161" i="12"/>
  <c r="I2156" i="12" l="1"/>
  <c r="L2156" i="12" s="1"/>
  <c r="F2157" i="12"/>
  <c r="G2157" i="12" s="1"/>
  <c r="H2157" i="12" s="1"/>
  <c r="E2158" i="12"/>
  <c r="C2162" i="12"/>
  <c r="D2161" i="12"/>
  <c r="I2157" i="12" l="1"/>
  <c r="L2157" i="12" s="1"/>
  <c r="F2158" i="12"/>
  <c r="G2158" i="12" s="1"/>
  <c r="H2158" i="12" s="1"/>
  <c r="E2159" i="12"/>
  <c r="D2162" i="12"/>
  <c r="C2163" i="12"/>
  <c r="I2158" i="12" l="1"/>
  <c r="L2158" i="12" s="1"/>
  <c r="F2159" i="12"/>
  <c r="G2159" i="12" s="1"/>
  <c r="H2159" i="12" s="1"/>
  <c r="E2160" i="12"/>
  <c r="C2164" i="12"/>
  <c r="D2163" i="12"/>
  <c r="I2159" i="12" l="1"/>
  <c r="L2159" i="12" s="1"/>
  <c r="F2160" i="12"/>
  <c r="G2160" i="12" s="1"/>
  <c r="H2160" i="12" s="1"/>
  <c r="E2161" i="12"/>
  <c r="D2164" i="12"/>
  <c r="C2165" i="12"/>
  <c r="I2160" i="12" l="1"/>
  <c r="L2160" i="12" s="1"/>
  <c r="F2161" i="12"/>
  <c r="G2161" i="12" s="1"/>
  <c r="H2161" i="12" s="1"/>
  <c r="E2162" i="12"/>
  <c r="C2166" i="12"/>
  <c r="D2165" i="12"/>
  <c r="I2161" i="12" l="1"/>
  <c r="L2161" i="12" s="1"/>
  <c r="F2162" i="12"/>
  <c r="G2162" i="12" s="1"/>
  <c r="H2162" i="12" s="1"/>
  <c r="E2163" i="12"/>
  <c r="C2167" i="12"/>
  <c r="D2166" i="12"/>
  <c r="I2162" i="12" l="1"/>
  <c r="L2162" i="12" s="1"/>
  <c r="F2163" i="12"/>
  <c r="G2163" i="12" s="1"/>
  <c r="H2163" i="12" s="1"/>
  <c r="E2164" i="12"/>
  <c r="D2167" i="12"/>
  <c r="C2168" i="12"/>
  <c r="I2163" i="12" l="1"/>
  <c r="L2163" i="12" s="1"/>
  <c r="F2164" i="12"/>
  <c r="G2164" i="12" s="1"/>
  <c r="H2164" i="12" s="1"/>
  <c r="E2165" i="12"/>
  <c r="C2169" i="12"/>
  <c r="D2168" i="12"/>
  <c r="I2164" i="12" l="1"/>
  <c r="L2164" i="12" s="1"/>
  <c r="F2165" i="12"/>
  <c r="G2165" i="12" s="1"/>
  <c r="H2165" i="12" s="1"/>
  <c r="E2166" i="12"/>
  <c r="D2169" i="12"/>
  <c r="C2170" i="12"/>
  <c r="I2165" i="12" l="1"/>
  <c r="L2165" i="12" s="1"/>
  <c r="F2166" i="12"/>
  <c r="G2166" i="12" s="1"/>
  <c r="H2166" i="12" s="1"/>
  <c r="E2167" i="12"/>
  <c r="C2171" i="12"/>
  <c r="D2170" i="12"/>
  <c r="I2166" i="12" l="1"/>
  <c r="L2166" i="12" s="1"/>
  <c r="F2167" i="12"/>
  <c r="G2167" i="12" s="1"/>
  <c r="H2167" i="12" s="1"/>
  <c r="E2168" i="12"/>
  <c r="D2171" i="12"/>
  <c r="C2172" i="12"/>
  <c r="I2167" i="12" l="1"/>
  <c r="L2167" i="12" s="1"/>
  <c r="F2168" i="12"/>
  <c r="G2168" i="12" s="1"/>
  <c r="H2168" i="12" s="1"/>
  <c r="E2169" i="12"/>
  <c r="C2173" i="12"/>
  <c r="D2172" i="12"/>
  <c r="I2168" i="12" l="1"/>
  <c r="L2168" i="12" s="1"/>
  <c r="F2169" i="12"/>
  <c r="G2169" i="12" s="1"/>
  <c r="H2169" i="12" s="1"/>
  <c r="E2170" i="12"/>
  <c r="C2174" i="12"/>
  <c r="D2173" i="12"/>
  <c r="I2169" i="12" l="1"/>
  <c r="L2169" i="12" s="1"/>
  <c r="F2170" i="12"/>
  <c r="G2170" i="12" s="1"/>
  <c r="H2170" i="12" s="1"/>
  <c r="E2171" i="12"/>
  <c r="C2175" i="12"/>
  <c r="D2174" i="12"/>
  <c r="I2170" i="12" l="1"/>
  <c r="L2170" i="12" s="1"/>
  <c r="F2171" i="12"/>
  <c r="G2171" i="12" s="1"/>
  <c r="H2171" i="12" s="1"/>
  <c r="E2172" i="12"/>
  <c r="D2175" i="12"/>
  <c r="C2176" i="12"/>
  <c r="I2171" i="12" l="1"/>
  <c r="L2171" i="12" s="1"/>
  <c r="F2172" i="12"/>
  <c r="G2172" i="12" s="1"/>
  <c r="H2172" i="12" s="1"/>
  <c r="E2173" i="12"/>
  <c r="C2177" i="12"/>
  <c r="D2176" i="12"/>
  <c r="I2172" i="12" l="1"/>
  <c r="L2172" i="12" s="1"/>
  <c r="F2173" i="12"/>
  <c r="G2173" i="12" s="1"/>
  <c r="H2173" i="12" s="1"/>
  <c r="E2174" i="12"/>
  <c r="D2177" i="12"/>
  <c r="C2178" i="12"/>
  <c r="I2173" i="12" l="1"/>
  <c r="L2173" i="12" s="1"/>
  <c r="F2174" i="12"/>
  <c r="G2174" i="12" s="1"/>
  <c r="H2174" i="12" s="1"/>
  <c r="E2175" i="12"/>
  <c r="C2179" i="12"/>
  <c r="D2178" i="12"/>
  <c r="I2174" i="12" l="1"/>
  <c r="L2174" i="12" s="1"/>
  <c r="F2175" i="12"/>
  <c r="G2175" i="12" s="1"/>
  <c r="H2175" i="12" s="1"/>
  <c r="E2176" i="12"/>
  <c r="C2180" i="12"/>
  <c r="D2179" i="12"/>
  <c r="I2175" i="12" l="1"/>
  <c r="L2175" i="12" s="1"/>
  <c r="F2176" i="12"/>
  <c r="G2176" i="12" s="1"/>
  <c r="H2176" i="12" s="1"/>
  <c r="E2177" i="12"/>
  <c r="D2180" i="12"/>
  <c r="C2181" i="12"/>
  <c r="I2176" i="12" l="1"/>
  <c r="L2176" i="12" s="1"/>
  <c r="F2177" i="12"/>
  <c r="G2177" i="12" s="1"/>
  <c r="H2177" i="12" s="1"/>
  <c r="E2178" i="12"/>
  <c r="C2182" i="12"/>
  <c r="D2181" i="12"/>
  <c r="I2177" i="12" l="1"/>
  <c r="L2177" i="12" s="1"/>
  <c r="F2178" i="12"/>
  <c r="G2178" i="12" s="1"/>
  <c r="H2178" i="12" s="1"/>
  <c r="E2179" i="12"/>
  <c r="D2182" i="12"/>
  <c r="C2183" i="12"/>
  <c r="I2178" i="12" l="1"/>
  <c r="L2178" i="12" s="1"/>
  <c r="F2179" i="12"/>
  <c r="G2179" i="12" s="1"/>
  <c r="H2179" i="12" s="1"/>
  <c r="E2180" i="12"/>
  <c r="C2184" i="12"/>
  <c r="D2183" i="12"/>
  <c r="I2179" i="12" l="1"/>
  <c r="L2179" i="12" s="1"/>
  <c r="F2180" i="12"/>
  <c r="G2180" i="12" s="1"/>
  <c r="H2180" i="12" s="1"/>
  <c r="E2181" i="12"/>
  <c r="C2185" i="12"/>
  <c r="D2184" i="12"/>
  <c r="I2180" i="12" l="1"/>
  <c r="L2180" i="12" s="1"/>
  <c r="F2181" i="12"/>
  <c r="G2181" i="12" s="1"/>
  <c r="H2181" i="12" s="1"/>
  <c r="E2182" i="12"/>
  <c r="D2185" i="12"/>
  <c r="C2186" i="12"/>
  <c r="I2181" i="12" l="1"/>
  <c r="L2181" i="12" s="1"/>
  <c r="F2182" i="12"/>
  <c r="G2182" i="12" s="1"/>
  <c r="H2182" i="12" s="1"/>
  <c r="E2183" i="12"/>
  <c r="D2186" i="12"/>
  <c r="C2187" i="12"/>
  <c r="I2182" i="12" l="1"/>
  <c r="L2182" i="12" s="1"/>
  <c r="F2183" i="12"/>
  <c r="G2183" i="12" s="1"/>
  <c r="H2183" i="12" s="1"/>
  <c r="E2184" i="12"/>
  <c r="D2187" i="12"/>
  <c r="C2188" i="12"/>
  <c r="I2183" i="12" l="1"/>
  <c r="L2183" i="12" s="1"/>
  <c r="F2184" i="12"/>
  <c r="G2184" i="12" s="1"/>
  <c r="H2184" i="12" s="1"/>
  <c r="E2185" i="12"/>
  <c r="C2189" i="12"/>
  <c r="D2188" i="12"/>
  <c r="I2184" i="12" l="1"/>
  <c r="L2184" i="12" s="1"/>
  <c r="F2185" i="12"/>
  <c r="G2185" i="12" s="1"/>
  <c r="H2185" i="12" s="1"/>
  <c r="E2186" i="12"/>
  <c r="C2190" i="12"/>
  <c r="D2189" i="12"/>
  <c r="I2185" i="12" l="1"/>
  <c r="L2185" i="12" s="1"/>
  <c r="F2186" i="12"/>
  <c r="G2186" i="12" s="1"/>
  <c r="H2186" i="12" s="1"/>
  <c r="E2187" i="12"/>
  <c r="C2191" i="12"/>
  <c r="D2190" i="12"/>
  <c r="I2186" i="12" l="1"/>
  <c r="L2186" i="12" s="1"/>
  <c r="F2187" i="12"/>
  <c r="G2187" i="12" s="1"/>
  <c r="H2187" i="12" s="1"/>
  <c r="E2188" i="12"/>
  <c r="C2192" i="12"/>
  <c r="D2191" i="12"/>
  <c r="I2187" i="12" l="1"/>
  <c r="L2187" i="12" s="1"/>
  <c r="F2188" i="12"/>
  <c r="G2188" i="12" s="1"/>
  <c r="H2188" i="12" s="1"/>
  <c r="E2189" i="12"/>
  <c r="C2193" i="12"/>
  <c r="D2192" i="12"/>
  <c r="I2188" i="12" l="1"/>
  <c r="L2188" i="12" s="1"/>
  <c r="F2189" i="12"/>
  <c r="G2189" i="12" s="1"/>
  <c r="H2189" i="12" s="1"/>
  <c r="E2190" i="12"/>
  <c r="D2193" i="12"/>
  <c r="C2194" i="12"/>
  <c r="I2189" i="12" l="1"/>
  <c r="L2189" i="12" s="1"/>
  <c r="F2190" i="12"/>
  <c r="G2190" i="12" s="1"/>
  <c r="H2190" i="12" s="1"/>
  <c r="E2191" i="12"/>
  <c r="C2195" i="12"/>
  <c r="D2194" i="12"/>
  <c r="I2190" i="12" l="1"/>
  <c r="L2190" i="12" s="1"/>
  <c r="F2191" i="12"/>
  <c r="G2191" i="12" s="1"/>
  <c r="H2191" i="12" s="1"/>
  <c r="E2192" i="12"/>
  <c r="D2195" i="12"/>
  <c r="C2196" i="12"/>
  <c r="I2191" i="12" l="1"/>
  <c r="L2191" i="12" s="1"/>
  <c r="F2192" i="12"/>
  <c r="G2192" i="12" s="1"/>
  <c r="H2192" i="12" s="1"/>
  <c r="E2193" i="12"/>
  <c r="D2196" i="12"/>
  <c r="C2197" i="12"/>
  <c r="I2192" i="12" l="1"/>
  <c r="L2192" i="12" s="1"/>
  <c r="F2193" i="12"/>
  <c r="G2193" i="12" s="1"/>
  <c r="H2193" i="12" s="1"/>
  <c r="E2194" i="12"/>
  <c r="D2197" i="12"/>
  <c r="C2198" i="12"/>
  <c r="I2193" i="12" l="1"/>
  <c r="L2193" i="12" s="1"/>
  <c r="F2194" i="12"/>
  <c r="G2194" i="12" s="1"/>
  <c r="H2194" i="12" s="1"/>
  <c r="E2195" i="12"/>
  <c r="C2199" i="12"/>
  <c r="D2198" i="12"/>
  <c r="I2194" i="12" l="1"/>
  <c r="L2194" i="12" s="1"/>
  <c r="F2195" i="12"/>
  <c r="G2195" i="12" s="1"/>
  <c r="H2195" i="12" s="1"/>
  <c r="E2196" i="12"/>
  <c r="D2199" i="12"/>
  <c r="C2200" i="12"/>
  <c r="I2195" i="12" l="1"/>
  <c r="L2195" i="12" s="1"/>
  <c r="F2196" i="12"/>
  <c r="G2196" i="12" s="1"/>
  <c r="H2196" i="12" s="1"/>
  <c r="E2197" i="12"/>
  <c r="C2201" i="12"/>
  <c r="D2200" i="12"/>
  <c r="I2196" i="12" l="1"/>
  <c r="L2196" i="12" s="1"/>
  <c r="F2197" i="12"/>
  <c r="G2197" i="12" s="1"/>
  <c r="H2197" i="12" s="1"/>
  <c r="E2198" i="12"/>
  <c r="D2201" i="12"/>
  <c r="C2202" i="12"/>
  <c r="I2197" i="12" l="1"/>
  <c r="L2197" i="12" s="1"/>
  <c r="F2198" i="12"/>
  <c r="G2198" i="12" s="1"/>
  <c r="H2198" i="12" s="1"/>
  <c r="E2199" i="12"/>
  <c r="D2202" i="12"/>
  <c r="C2203" i="12"/>
  <c r="I2198" i="12" l="1"/>
  <c r="L2198" i="12" s="1"/>
  <c r="F2199" i="12"/>
  <c r="G2199" i="12" s="1"/>
  <c r="H2199" i="12" s="1"/>
  <c r="E2200" i="12"/>
  <c r="C2204" i="12"/>
  <c r="D2203" i="12"/>
  <c r="I2199" i="12" l="1"/>
  <c r="L2199" i="12" s="1"/>
  <c r="F2200" i="12"/>
  <c r="G2200" i="12" s="1"/>
  <c r="H2200" i="12" s="1"/>
  <c r="E2201" i="12"/>
  <c r="C2205" i="12"/>
  <c r="D2204" i="12"/>
  <c r="I2200" i="12" l="1"/>
  <c r="L2200" i="12" s="1"/>
  <c r="F2201" i="12"/>
  <c r="G2201" i="12" s="1"/>
  <c r="H2201" i="12" s="1"/>
  <c r="E2202" i="12"/>
  <c r="C2206" i="12"/>
  <c r="D2205" i="12"/>
  <c r="I2201" i="12" l="1"/>
  <c r="L2201" i="12" s="1"/>
  <c r="F2202" i="12"/>
  <c r="G2202" i="12" s="1"/>
  <c r="H2202" i="12" s="1"/>
  <c r="E2203" i="12"/>
  <c r="C2207" i="12"/>
  <c r="D2206" i="12"/>
  <c r="I2202" i="12" l="1"/>
  <c r="L2202" i="12" s="1"/>
  <c r="F2203" i="12"/>
  <c r="G2203" i="12" s="1"/>
  <c r="H2203" i="12" s="1"/>
  <c r="E2204" i="12"/>
  <c r="D2207" i="12"/>
  <c r="C2208" i="12"/>
  <c r="I2203" i="12" l="1"/>
  <c r="L2203" i="12" s="1"/>
  <c r="F2204" i="12"/>
  <c r="G2204" i="12" s="1"/>
  <c r="H2204" i="12" s="1"/>
  <c r="E2205" i="12"/>
  <c r="D2208" i="12"/>
  <c r="C2209" i="12"/>
  <c r="I2204" i="12" l="1"/>
  <c r="L2204" i="12" s="1"/>
  <c r="F2205" i="12"/>
  <c r="G2205" i="12" s="1"/>
  <c r="H2205" i="12" s="1"/>
  <c r="E2206" i="12"/>
  <c r="C2210" i="12"/>
  <c r="D2209" i="12"/>
  <c r="I2205" i="12" l="1"/>
  <c r="L2205" i="12" s="1"/>
  <c r="F2206" i="12"/>
  <c r="G2206" i="12" s="1"/>
  <c r="H2206" i="12" s="1"/>
  <c r="E2207" i="12"/>
  <c r="D2210" i="12"/>
  <c r="C2211" i="12"/>
  <c r="I2206" i="12" l="1"/>
  <c r="L2206" i="12" s="1"/>
  <c r="F2207" i="12"/>
  <c r="G2207" i="12" s="1"/>
  <c r="H2207" i="12" s="1"/>
  <c r="E2208" i="12"/>
  <c r="D2211" i="12"/>
  <c r="C2212" i="12"/>
  <c r="I2207" i="12" l="1"/>
  <c r="L2207" i="12" s="1"/>
  <c r="F2208" i="12"/>
  <c r="G2208" i="12" s="1"/>
  <c r="H2208" i="12" s="1"/>
  <c r="E2209" i="12"/>
  <c r="D2212" i="12"/>
  <c r="C2213" i="12"/>
  <c r="I2208" i="12" l="1"/>
  <c r="L2208" i="12" s="1"/>
  <c r="F2209" i="12"/>
  <c r="G2209" i="12" s="1"/>
  <c r="H2209" i="12" s="1"/>
  <c r="E2210" i="12"/>
  <c r="D2213" i="12"/>
  <c r="C2214" i="12"/>
  <c r="I2209" i="12" l="1"/>
  <c r="L2209" i="12" s="1"/>
  <c r="F2210" i="12"/>
  <c r="G2210" i="12" s="1"/>
  <c r="H2210" i="12" s="1"/>
  <c r="E2211" i="12"/>
  <c r="D2214" i="12"/>
  <c r="C2215" i="12"/>
  <c r="I2210" i="12" l="1"/>
  <c r="L2210" i="12" s="1"/>
  <c r="F2211" i="12"/>
  <c r="G2211" i="12" s="1"/>
  <c r="H2211" i="12" s="1"/>
  <c r="E2212" i="12"/>
  <c r="D2215" i="12"/>
  <c r="C2216" i="12"/>
  <c r="I2211" i="12" l="1"/>
  <c r="L2211" i="12" s="1"/>
  <c r="F2212" i="12"/>
  <c r="G2212" i="12" s="1"/>
  <c r="H2212" i="12" s="1"/>
  <c r="E2213" i="12"/>
  <c r="C2217" i="12"/>
  <c r="D2216" i="12"/>
  <c r="I2212" i="12" l="1"/>
  <c r="L2212" i="12" s="1"/>
  <c r="F2213" i="12"/>
  <c r="G2213" i="12" s="1"/>
  <c r="H2213" i="12" s="1"/>
  <c r="E2214" i="12"/>
  <c r="D2217" i="12"/>
  <c r="C2218" i="12"/>
  <c r="I2213" i="12" l="1"/>
  <c r="L2213" i="12" s="1"/>
  <c r="F2214" i="12"/>
  <c r="G2214" i="12" s="1"/>
  <c r="H2214" i="12" s="1"/>
  <c r="E2215" i="12"/>
  <c r="C2219" i="12"/>
  <c r="D2218" i="12"/>
  <c r="I2214" i="12" l="1"/>
  <c r="L2214" i="12" s="1"/>
  <c r="F2215" i="12"/>
  <c r="G2215" i="12" s="1"/>
  <c r="H2215" i="12" s="1"/>
  <c r="E2216" i="12"/>
  <c r="C2220" i="12"/>
  <c r="D2219" i="12"/>
  <c r="I2215" i="12" l="1"/>
  <c r="L2215" i="12" s="1"/>
  <c r="F2216" i="12"/>
  <c r="G2216" i="12" s="1"/>
  <c r="H2216" i="12" s="1"/>
  <c r="E2217" i="12"/>
  <c r="C2221" i="12"/>
  <c r="D2220" i="12"/>
  <c r="I2216" i="12" l="1"/>
  <c r="L2216" i="12" s="1"/>
  <c r="F2217" i="12"/>
  <c r="G2217" i="12" s="1"/>
  <c r="H2217" i="12" s="1"/>
  <c r="E2218" i="12"/>
  <c r="D2221" i="12"/>
  <c r="C2222" i="12"/>
  <c r="I2217" i="12" l="1"/>
  <c r="L2217" i="12" s="1"/>
  <c r="F2218" i="12"/>
  <c r="G2218" i="12" s="1"/>
  <c r="H2218" i="12" s="1"/>
  <c r="E2219" i="12"/>
  <c r="C2223" i="12"/>
  <c r="D2222" i="12"/>
  <c r="I2218" i="12" l="1"/>
  <c r="L2218" i="12" s="1"/>
  <c r="F2219" i="12"/>
  <c r="G2219" i="12" s="1"/>
  <c r="H2219" i="12" s="1"/>
  <c r="E2220" i="12"/>
  <c r="C2224" i="12"/>
  <c r="D2223" i="12"/>
  <c r="I2219" i="12" l="1"/>
  <c r="L2219" i="12" s="1"/>
  <c r="F2220" i="12"/>
  <c r="G2220" i="12" s="1"/>
  <c r="H2220" i="12" s="1"/>
  <c r="E2221" i="12"/>
  <c r="D2224" i="12"/>
  <c r="C2225" i="12"/>
  <c r="I2220" i="12" l="1"/>
  <c r="L2220" i="12" s="1"/>
  <c r="F2221" i="12"/>
  <c r="G2221" i="12" s="1"/>
  <c r="H2221" i="12" s="1"/>
  <c r="E2222" i="12"/>
  <c r="D2225" i="12"/>
  <c r="C2226" i="12"/>
  <c r="I2221" i="12" l="1"/>
  <c r="L2221" i="12" s="1"/>
  <c r="F2222" i="12"/>
  <c r="G2222" i="12" s="1"/>
  <c r="H2222" i="12" s="1"/>
  <c r="E2223" i="12"/>
  <c r="C2227" i="12"/>
  <c r="D2226" i="12"/>
  <c r="I2222" i="12" l="1"/>
  <c r="L2222" i="12" s="1"/>
  <c r="F2223" i="12"/>
  <c r="G2223" i="12" s="1"/>
  <c r="H2223" i="12" s="1"/>
  <c r="E2224" i="12"/>
  <c r="C2228" i="12"/>
  <c r="D2227" i="12"/>
  <c r="I2223" i="12" l="1"/>
  <c r="L2223" i="12" s="1"/>
  <c r="F2224" i="12"/>
  <c r="G2224" i="12" s="1"/>
  <c r="H2224" i="12" s="1"/>
  <c r="E2225" i="12"/>
  <c r="C2229" i="12"/>
  <c r="D2228" i="12"/>
  <c r="I2224" i="12" l="1"/>
  <c r="L2224" i="12" s="1"/>
  <c r="F2225" i="12"/>
  <c r="G2225" i="12" s="1"/>
  <c r="H2225" i="12" s="1"/>
  <c r="E2226" i="12"/>
  <c r="C2230" i="12"/>
  <c r="D2229" i="12"/>
  <c r="I2225" i="12" l="1"/>
  <c r="L2225" i="12" s="1"/>
  <c r="F2226" i="12"/>
  <c r="G2226" i="12" s="1"/>
  <c r="H2226" i="12" s="1"/>
  <c r="E2227" i="12"/>
  <c r="D2230" i="12"/>
  <c r="C2231" i="12"/>
  <c r="I2226" i="12" l="1"/>
  <c r="L2226" i="12" s="1"/>
  <c r="F2227" i="12"/>
  <c r="G2227" i="12" s="1"/>
  <c r="H2227" i="12" s="1"/>
  <c r="E2228" i="12"/>
  <c r="C2232" i="12"/>
  <c r="D2231" i="12"/>
  <c r="I2227" i="12" l="1"/>
  <c r="L2227" i="12" s="1"/>
  <c r="F2228" i="12"/>
  <c r="G2228" i="12" s="1"/>
  <c r="H2228" i="12" s="1"/>
  <c r="E2229" i="12"/>
  <c r="D2232" i="12"/>
  <c r="C2233" i="12"/>
  <c r="I2228" i="12" l="1"/>
  <c r="L2228" i="12" s="1"/>
  <c r="F2229" i="12"/>
  <c r="G2229" i="12" s="1"/>
  <c r="H2229" i="12" s="1"/>
  <c r="E2230" i="12"/>
  <c r="D2233" i="12"/>
  <c r="C2234" i="12"/>
  <c r="I2229" i="12" l="1"/>
  <c r="L2229" i="12" s="1"/>
  <c r="F2230" i="12"/>
  <c r="G2230" i="12" s="1"/>
  <c r="H2230" i="12" s="1"/>
  <c r="E2231" i="12"/>
  <c r="C2235" i="12"/>
  <c r="D2234" i="12"/>
  <c r="I2230" i="12" l="1"/>
  <c r="L2230" i="12" s="1"/>
  <c r="F2231" i="12"/>
  <c r="G2231" i="12" s="1"/>
  <c r="H2231" i="12" s="1"/>
  <c r="E2232" i="12"/>
  <c r="C2236" i="12"/>
  <c r="D2235" i="12"/>
  <c r="I2231" i="12" l="1"/>
  <c r="L2231" i="12" s="1"/>
  <c r="F2232" i="12"/>
  <c r="G2232" i="12" s="1"/>
  <c r="H2232" i="12" s="1"/>
  <c r="E2233" i="12"/>
  <c r="D2236" i="12"/>
  <c r="C2237" i="12"/>
  <c r="I2232" i="12" l="1"/>
  <c r="L2232" i="12" s="1"/>
  <c r="F2233" i="12"/>
  <c r="G2233" i="12" s="1"/>
  <c r="H2233" i="12" s="1"/>
  <c r="E2234" i="12"/>
  <c r="D2237" i="12"/>
  <c r="C2238" i="12"/>
  <c r="I2233" i="12" l="1"/>
  <c r="L2233" i="12" s="1"/>
  <c r="F2234" i="12"/>
  <c r="G2234" i="12" s="1"/>
  <c r="H2234" i="12" s="1"/>
  <c r="E2235" i="12"/>
  <c r="D2238" i="12"/>
  <c r="C2239" i="12"/>
  <c r="I2234" i="12" l="1"/>
  <c r="L2234" i="12" s="1"/>
  <c r="F2235" i="12"/>
  <c r="G2235" i="12" s="1"/>
  <c r="H2235" i="12" s="1"/>
  <c r="E2236" i="12"/>
  <c r="C2240" i="12"/>
  <c r="D2239" i="12"/>
  <c r="I2235" i="12" l="1"/>
  <c r="L2235" i="12" s="1"/>
  <c r="F2236" i="12"/>
  <c r="G2236" i="12" s="1"/>
  <c r="H2236" i="12" s="1"/>
  <c r="E2237" i="12"/>
  <c r="D2240" i="12"/>
  <c r="C2241" i="12"/>
  <c r="I2236" i="12" l="1"/>
  <c r="L2236" i="12" s="1"/>
  <c r="F2237" i="12"/>
  <c r="G2237" i="12" s="1"/>
  <c r="H2237" i="12" s="1"/>
  <c r="E2238" i="12"/>
  <c r="C2242" i="12"/>
  <c r="D2241" i="12"/>
  <c r="I2237" i="12" l="1"/>
  <c r="L2237" i="12" s="1"/>
  <c r="F2238" i="12"/>
  <c r="G2238" i="12" s="1"/>
  <c r="H2238" i="12" s="1"/>
  <c r="E2239" i="12"/>
  <c r="C2243" i="12"/>
  <c r="D2242" i="12"/>
  <c r="I2238" i="12" l="1"/>
  <c r="L2238" i="12" s="1"/>
  <c r="F2239" i="12"/>
  <c r="G2239" i="12" s="1"/>
  <c r="H2239" i="12" s="1"/>
  <c r="E2240" i="12"/>
  <c r="C2244" i="12"/>
  <c r="D2243" i="12"/>
  <c r="I2239" i="12" l="1"/>
  <c r="L2239" i="12" s="1"/>
  <c r="F2240" i="12"/>
  <c r="G2240" i="12" s="1"/>
  <c r="H2240" i="12" s="1"/>
  <c r="E2241" i="12"/>
  <c r="C2245" i="12"/>
  <c r="D2244" i="12"/>
  <c r="I2240" i="12" l="1"/>
  <c r="L2240" i="12" s="1"/>
  <c r="F2241" i="12"/>
  <c r="G2241" i="12" s="1"/>
  <c r="H2241" i="12" s="1"/>
  <c r="E2242" i="12"/>
  <c r="D2245" i="12"/>
  <c r="C2246" i="12"/>
  <c r="I2241" i="12" l="1"/>
  <c r="L2241" i="12" s="1"/>
  <c r="F2242" i="12"/>
  <c r="G2242" i="12" s="1"/>
  <c r="H2242" i="12" s="1"/>
  <c r="E2243" i="12"/>
  <c r="D2246" i="12"/>
  <c r="C2247" i="12"/>
  <c r="I2242" i="12" l="1"/>
  <c r="L2242" i="12" s="1"/>
  <c r="F2243" i="12"/>
  <c r="G2243" i="12" s="1"/>
  <c r="H2243" i="12" s="1"/>
  <c r="E2244" i="12"/>
  <c r="C2248" i="12"/>
  <c r="D2247" i="12"/>
  <c r="I2243" i="12" l="1"/>
  <c r="L2243" i="12" s="1"/>
  <c r="F2244" i="12"/>
  <c r="G2244" i="12" s="1"/>
  <c r="H2244" i="12" s="1"/>
  <c r="E2245" i="12"/>
  <c r="C2249" i="12"/>
  <c r="D2248" i="12"/>
  <c r="I2244" i="12" l="1"/>
  <c r="L2244" i="12" s="1"/>
  <c r="F2245" i="12"/>
  <c r="G2245" i="12" s="1"/>
  <c r="H2245" i="12" s="1"/>
  <c r="E2246" i="12"/>
  <c r="C2250" i="12"/>
  <c r="D2249" i="12"/>
  <c r="I2245" i="12" l="1"/>
  <c r="L2245" i="12" s="1"/>
  <c r="F2246" i="12"/>
  <c r="G2246" i="12" s="1"/>
  <c r="H2246" i="12" s="1"/>
  <c r="E2247" i="12"/>
  <c r="C2251" i="12"/>
  <c r="D2250" i="12"/>
  <c r="I2246" i="12" l="1"/>
  <c r="L2246" i="12" s="1"/>
  <c r="F2247" i="12"/>
  <c r="G2247" i="12" s="1"/>
  <c r="H2247" i="12" s="1"/>
  <c r="E2248" i="12"/>
  <c r="C2252" i="12"/>
  <c r="D2251" i="12"/>
  <c r="I2247" i="12" l="1"/>
  <c r="L2247" i="12" s="1"/>
  <c r="F2248" i="12"/>
  <c r="G2248" i="12" s="1"/>
  <c r="H2248" i="12" s="1"/>
  <c r="E2249" i="12"/>
  <c r="C2253" i="12"/>
  <c r="D2252" i="12"/>
  <c r="I2248" i="12" l="1"/>
  <c r="L2248" i="12" s="1"/>
  <c r="F2249" i="12"/>
  <c r="G2249" i="12" s="1"/>
  <c r="H2249" i="12" s="1"/>
  <c r="E2250" i="12"/>
  <c r="C2254" i="12"/>
  <c r="D2253" i="12"/>
  <c r="I2249" i="12" l="1"/>
  <c r="L2249" i="12" s="1"/>
  <c r="F2250" i="12"/>
  <c r="G2250" i="12" s="1"/>
  <c r="H2250" i="12" s="1"/>
  <c r="E2251" i="12"/>
  <c r="C2255" i="12"/>
  <c r="D2254" i="12"/>
  <c r="I2250" i="12" l="1"/>
  <c r="L2250" i="12" s="1"/>
  <c r="F2251" i="12"/>
  <c r="G2251" i="12" s="1"/>
  <c r="H2251" i="12" s="1"/>
  <c r="E2252" i="12"/>
  <c r="C2256" i="12"/>
  <c r="D2255" i="12"/>
  <c r="I2251" i="12" l="1"/>
  <c r="L2251" i="12" s="1"/>
  <c r="F2252" i="12"/>
  <c r="G2252" i="12" s="1"/>
  <c r="H2252" i="12" s="1"/>
  <c r="E2253" i="12"/>
  <c r="C2257" i="12"/>
  <c r="D2256" i="12"/>
  <c r="I2252" i="12" l="1"/>
  <c r="L2252" i="12" s="1"/>
  <c r="F2253" i="12"/>
  <c r="G2253" i="12" s="1"/>
  <c r="H2253" i="12" s="1"/>
  <c r="E2254" i="12"/>
  <c r="D2257" i="12"/>
  <c r="C2258" i="12"/>
  <c r="I2253" i="12" l="1"/>
  <c r="L2253" i="12" s="1"/>
  <c r="F2254" i="12"/>
  <c r="G2254" i="12" s="1"/>
  <c r="H2254" i="12" s="1"/>
  <c r="E2255" i="12"/>
  <c r="C2259" i="12"/>
  <c r="D2258" i="12"/>
  <c r="I2254" i="12" l="1"/>
  <c r="L2254" i="12" s="1"/>
  <c r="F2255" i="12"/>
  <c r="G2255" i="12" s="1"/>
  <c r="H2255" i="12" s="1"/>
  <c r="E2256" i="12"/>
  <c r="D2259" i="12"/>
  <c r="C2260" i="12"/>
  <c r="I2255" i="12" l="1"/>
  <c r="L2255" i="12" s="1"/>
  <c r="F2256" i="12"/>
  <c r="G2256" i="12" s="1"/>
  <c r="H2256" i="12" s="1"/>
  <c r="E2257" i="12"/>
  <c r="D2260" i="12"/>
  <c r="C2261" i="12"/>
  <c r="I2256" i="12" l="1"/>
  <c r="L2256" i="12" s="1"/>
  <c r="F2257" i="12"/>
  <c r="G2257" i="12" s="1"/>
  <c r="H2257" i="12" s="1"/>
  <c r="E2258" i="12"/>
  <c r="D2261" i="12"/>
  <c r="C2262" i="12"/>
  <c r="I2257" i="12" l="1"/>
  <c r="L2257" i="12" s="1"/>
  <c r="F2258" i="12"/>
  <c r="G2258" i="12" s="1"/>
  <c r="H2258" i="12" s="1"/>
  <c r="E2259" i="12"/>
  <c r="C2263" i="12"/>
  <c r="D2262" i="12"/>
  <c r="I2258" i="12" l="1"/>
  <c r="L2258" i="12" s="1"/>
  <c r="F2259" i="12"/>
  <c r="G2259" i="12" s="1"/>
  <c r="H2259" i="12" s="1"/>
  <c r="E2260" i="12"/>
  <c r="C2264" i="12"/>
  <c r="D2263" i="12"/>
  <c r="I2259" i="12" l="1"/>
  <c r="L2259" i="12" s="1"/>
  <c r="F2260" i="12"/>
  <c r="G2260" i="12" s="1"/>
  <c r="H2260" i="12" s="1"/>
  <c r="E2261" i="12"/>
  <c r="C2265" i="12"/>
  <c r="D2264" i="12"/>
  <c r="I2260" i="12" l="1"/>
  <c r="L2260" i="12" s="1"/>
  <c r="F2261" i="12"/>
  <c r="G2261" i="12" s="1"/>
  <c r="H2261" i="12" s="1"/>
  <c r="E2262" i="12"/>
  <c r="D2265" i="12"/>
  <c r="C2266" i="12"/>
  <c r="I2261" i="12" l="1"/>
  <c r="L2261" i="12" s="1"/>
  <c r="F2262" i="12"/>
  <c r="G2262" i="12" s="1"/>
  <c r="H2262" i="12" s="1"/>
  <c r="E2263" i="12"/>
  <c r="D2266" i="12"/>
  <c r="C2267" i="12"/>
  <c r="I2262" i="12" l="1"/>
  <c r="L2262" i="12" s="1"/>
  <c r="F2263" i="12"/>
  <c r="G2263" i="12" s="1"/>
  <c r="H2263" i="12" s="1"/>
  <c r="E2264" i="12"/>
  <c r="C2268" i="12"/>
  <c r="D2267" i="12"/>
  <c r="I2263" i="12" l="1"/>
  <c r="L2263" i="12" s="1"/>
  <c r="F2264" i="12"/>
  <c r="G2264" i="12" s="1"/>
  <c r="H2264" i="12" s="1"/>
  <c r="E2265" i="12"/>
  <c r="C2269" i="12"/>
  <c r="D2268" i="12"/>
  <c r="I2264" i="12" l="1"/>
  <c r="L2264" i="12" s="1"/>
  <c r="F2265" i="12"/>
  <c r="G2265" i="12" s="1"/>
  <c r="H2265" i="12" s="1"/>
  <c r="E2266" i="12"/>
  <c r="C2270" i="12"/>
  <c r="D2269" i="12"/>
  <c r="I2265" i="12" l="1"/>
  <c r="L2265" i="12" s="1"/>
  <c r="F2266" i="12"/>
  <c r="G2266" i="12" s="1"/>
  <c r="H2266" i="12" s="1"/>
  <c r="E2267" i="12"/>
  <c r="C2271" i="12"/>
  <c r="D2270" i="12"/>
  <c r="I2266" i="12" l="1"/>
  <c r="L2266" i="12" s="1"/>
  <c r="F2267" i="12"/>
  <c r="G2267" i="12" s="1"/>
  <c r="H2267" i="12" s="1"/>
  <c r="E2268" i="12"/>
  <c r="D2271" i="12"/>
  <c r="C2272" i="12"/>
  <c r="I2267" i="12" l="1"/>
  <c r="L2267" i="12" s="1"/>
  <c r="F2268" i="12"/>
  <c r="G2268" i="12" s="1"/>
  <c r="H2268" i="12" s="1"/>
  <c r="E2269" i="12"/>
  <c r="C2273" i="12"/>
  <c r="D2272" i="12"/>
  <c r="I2268" i="12" l="1"/>
  <c r="L2268" i="12" s="1"/>
  <c r="F2269" i="12"/>
  <c r="G2269" i="12" s="1"/>
  <c r="H2269" i="12" s="1"/>
  <c r="E2270" i="12"/>
  <c r="D2273" i="12"/>
  <c r="C2274" i="12"/>
  <c r="I2269" i="12" l="1"/>
  <c r="L2269" i="12" s="1"/>
  <c r="F2270" i="12"/>
  <c r="G2270" i="12" s="1"/>
  <c r="H2270" i="12" s="1"/>
  <c r="E2271" i="12"/>
  <c r="C2275" i="12"/>
  <c r="D2274" i="12"/>
  <c r="I2270" i="12" l="1"/>
  <c r="L2270" i="12" s="1"/>
  <c r="F2271" i="12"/>
  <c r="G2271" i="12" s="1"/>
  <c r="H2271" i="12" s="1"/>
  <c r="E2272" i="12"/>
  <c r="D2275" i="12"/>
  <c r="C2276" i="12"/>
  <c r="I2271" i="12" l="1"/>
  <c r="L2271" i="12" s="1"/>
  <c r="F2272" i="12"/>
  <c r="G2272" i="12" s="1"/>
  <c r="H2272" i="12" s="1"/>
  <c r="E2273" i="12"/>
  <c r="C2277" i="12"/>
  <c r="D2276" i="12"/>
  <c r="I2272" i="12" l="1"/>
  <c r="L2272" i="12" s="1"/>
  <c r="F2273" i="12"/>
  <c r="G2273" i="12" s="1"/>
  <c r="H2273" i="12" s="1"/>
  <c r="E2274" i="12"/>
  <c r="C2278" i="12"/>
  <c r="D2277" i="12"/>
  <c r="I2273" i="12" l="1"/>
  <c r="L2273" i="12" s="1"/>
  <c r="F2274" i="12"/>
  <c r="G2274" i="12" s="1"/>
  <c r="H2274" i="12" s="1"/>
  <c r="E2275" i="12"/>
  <c r="D2278" i="12"/>
  <c r="C2279" i="12"/>
  <c r="I2274" i="12" l="1"/>
  <c r="L2274" i="12" s="1"/>
  <c r="F2275" i="12"/>
  <c r="G2275" i="12" s="1"/>
  <c r="H2275" i="12" s="1"/>
  <c r="E2276" i="12"/>
  <c r="D2279" i="12"/>
  <c r="C2280" i="12"/>
  <c r="I2275" i="12" l="1"/>
  <c r="L2275" i="12" s="1"/>
  <c r="F2276" i="12"/>
  <c r="G2276" i="12" s="1"/>
  <c r="H2276" i="12" s="1"/>
  <c r="E2277" i="12"/>
  <c r="C2281" i="12"/>
  <c r="D2280" i="12"/>
  <c r="I2276" i="12" l="1"/>
  <c r="L2276" i="12" s="1"/>
  <c r="F2277" i="12"/>
  <c r="G2277" i="12" s="1"/>
  <c r="H2277" i="12" s="1"/>
  <c r="E2278" i="12"/>
  <c r="C2282" i="12"/>
  <c r="D2281" i="12"/>
  <c r="I2277" i="12" l="1"/>
  <c r="L2277" i="12" s="1"/>
  <c r="F2278" i="12"/>
  <c r="G2278" i="12" s="1"/>
  <c r="H2278" i="12" s="1"/>
  <c r="E2279" i="12"/>
  <c r="D2282" i="12"/>
  <c r="C2283" i="12"/>
  <c r="I2278" i="12" l="1"/>
  <c r="L2278" i="12" s="1"/>
  <c r="F2279" i="12"/>
  <c r="G2279" i="12" s="1"/>
  <c r="H2279" i="12" s="1"/>
  <c r="E2280" i="12"/>
  <c r="C2284" i="12"/>
  <c r="D2283" i="12"/>
  <c r="I2279" i="12" l="1"/>
  <c r="L2279" i="12" s="1"/>
  <c r="F2280" i="12"/>
  <c r="G2280" i="12" s="1"/>
  <c r="H2280" i="12" s="1"/>
  <c r="E2281" i="12"/>
  <c r="D2284" i="12"/>
  <c r="C2285" i="12"/>
  <c r="I2280" i="12" l="1"/>
  <c r="L2280" i="12" s="1"/>
  <c r="F2281" i="12"/>
  <c r="G2281" i="12" s="1"/>
  <c r="H2281" i="12" s="1"/>
  <c r="E2282" i="12"/>
  <c r="D2285" i="12"/>
  <c r="C2286" i="12"/>
  <c r="I2281" i="12" l="1"/>
  <c r="L2281" i="12" s="1"/>
  <c r="F2282" i="12"/>
  <c r="G2282" i="12" s="1"/>
  <c r="H2282" i="12" s="1"/>
  <c r="E2283" i="12"/>
  <c r="C2287" i="12"/>
  <c r="D2286" i="12"/>
  <c r="I2282" i="12" l="1"/>
  <c r="L2282" i="12" s="1"/>
  <c r="F2283" i="12"/>
  <c r="G2283" i="12" s="1"/>
  <c r="H2283" i="12" s="1"/>
  <c r="E2284" i="12"/>
  <c r="D2287" i="12"/>
  <c r="C2288" i="12"/>
  <c r="I2283" i="12" l="1"/>
  <c r="L2283" i="12" s="1"/>
  <c r="F2284" i="12"/>
  <c r="G2284" i="12" s="1"/>
  <c r="H2284" i="12" s="1"/>
  <c r="E2285" i="12"/>
  <c r="C2289" i="12"/>
  <c r="D2288" i="12"/>
  <c r="I2284" i="12" l="1"/>
  <c r="L2284" i="12" s="1"/>
  <c r="F2285" i="12"/>
  <c r="G2285" i="12" s="1"/>
  <c r="H2285" i="12" s="1"/>
  <c r="E2286" i="12"/>
  <c r="D2289" i="12"/>
  <c r="C2290" i="12"/>
  <c r="I2285" i="12" l="1"/>
  <c r="L2285" i="12" s="1"/>
  <c r="F2286" i="12"/>
  <c r="G2286" i="12" s="1"/>
  <c r="H2286" i="12" s="1"/>
  <c r="E2287" i="12"/>
  <c r="D2290" i="12"/>
  <c r="C2291" i="12"/>
  <c r="I2286" i="12" l="1"/>
  <c r="L2286" i="12" s="1"/>
  <c r="F2287" i="12"/>
  <c r="G2287" i="12" s="1"/>
  <c r="H2287" i="12" s="1"/>
  <c r="E2288" i="12"/>
  <c r="C2292" i="12"/>
  <c r="D2291" i="12"/>
  <c r="I2287" i="12" l="1"/>
  <c r="L2287" i="12" s="1"/>
  <c r="F2288" i="12"/>
  <c r="G2288" i="12" s="1"/>
  <c r="H2288" i="12" s="1"/>
  <c r="E2289" i="12"/>
  <c r="D2292" i="12"/>
  <c r="C2293" i="12"/>
  <c r="I2288" i="12" l="1"/>
  <c r="L2288" i="12" s="1"/>
  <c r="F2289" i="12"/>
  <c r="G2289" i="12" s="1"/>
  <c r="H2289" i="12" s="1"/>
  <c r="E2290" i="12"/>
  <c r="C2294" i="12"/>
  <c r="D2293" i="12"/>
  <c r="I2289" i="12" l="1"/>
  <c r="L2289" i="12" s="1"/>
  <c r="F2290" i="12"/>
  <c r="G2290" i="12" s="1"/>
  <c r="H2290" i="12" s="1"/>
  <c r="E2291" i="12"/>
  <c r="D2294" i="12"/>
  <c r="C2295" i="12"/>
  <c r="I2290" i="12" l="1"/>
  <c r="L2290" i="12" s="1"/>
  <c r="F2291" i="12"/>
  <c r="G2291" i="12" s="1"/>
  <c r="H2291" i="12" s="1"/>
  <c r="E2292" i="12"/>
  <c r="D2295" i="12"/>
  <c r="C2296" i="12"/>
  <c r="I2291" i="12" l="1"/>
  <c r="L2291" i="12" s="1"/>
  <c r="F2292" i="12"/>
  <c r="G2292" i="12" s="1"/>
  <c r="H2292" i="12" s="1"/>
  <c r="E2293" i="12"/>
  <c r="D2296" i="12"/>
  <c r="C2297" i="12"/>
  <c r="I2292" i="12" l="1"/>
  <c r="L2292" i="12" s="1"/>
  <c r="F2293" i="12"/>
  <c r="G2293" i="12" s="1"/>
  <c r="H2293" i="12" s="1"/>
  <c r="E2294" i="12"/>
  <c r="D2297" i="12"/>
  <c r="C2298" i="12"/>
  <c r="I2293" i="12" l="1"/>
  <c r="L2293" i="12" s="1"/>
  <c r="F2294" i="12"/>
  <c r="G2294" i="12" s="1"/>
  <c r="H2294" i="12" s="1"/>
  <c r="E2295" i="12"/>
  <c r="C2299" i="12"/>
  <c r="D2298" i="12"/>
  <c r="I2294" i="12" l="1"/>
  <c r="L2294" i="12" s="1"/>
  <c r="F2295" i="12"/>
  <c r="G2295" i="12" s="1"/>
  <c r="H2295" i="12" s="1"/>
  <c r="E2296" i="12"/>
  <c r="D2299" i="12"/>
  <c r="C2300" i="12"/>
  <c r="I2295" i="12" l="1"/>
  <c r="L2295" i="12" s="1"/>
  <c r="F2296" i="12"/>
  <c r="G2296" i="12" s="1"/>
  <c r="H2296" i="12" s="1"/>
  <c r="E2297" i="12"/>
  <c r="D2300" i="12"/>
  <c r="C2301" i="12"/>
  <c r="I2296" i="12" l="1"/>
  <c r="L2296" i="12" s="1"/>
  <c r="F2297" i="12"/>
  <c r="G2297" i="12" s="1"/>
  <c r="H2297" i="12" s="1"/>
  <c r="E2298" i="12"/>
  <c r="C2302" i="12"/>
  <c r="D2301" i="12"/>
  <c r="I2297" i="12" l="1"/>
  <c r="L2297" i="12" s="1"/>
  <c r="F2298" i="12"/>
  <c r="G2298" i="12" s="1"/>
  <c r="H2298" i="12" s="1"/>
  <c r="E2299" i="12"/>
  <c r="D2302" i="12"/>
  <c r="C2303" i="12"/>
  <c r="I2298" i="12" l="1"/>
  <c r="L2298" i="12" s="1"/>
  <c r="F2299" i="12"/>
  <c r="G2299" i="12" s="1"/>
  <c r="H2299" i="12" s="1"/>
  <c r="E2300" i="12"/>
  <c r="D2303" i="12"/>
  <c r="C2304" i="12"/>
  <c r="I2299" i="12" l="1"/>
  <c r="L2299" i="12" s="1"/>
  <c r="F2300" i="12"/>
  <c r="G2300" i="12" s="1"/>
  <c r="H2300" i="12" s="1"/>
  <c r="E2301" i="12"/>
  <c r="C2305" i="12"/>
  <c r="D2304" i="12"/>
  <c r="I2300" i="12" l="1"/>
  <c r="L2300" i="12" s="1"/>
  <c r="F2301" i="12"/>
  <c r="G2301" i="12" s="1"/>
  <c r="H2301" i="12" s="1"/>
  <c r="E2302" i="12"/>
  <c r="D2305" i="12"/>
  <c r="C2306" i="12"/>
  <c r="I2301" i="12" l="1"/>
  <c r="L2301" i="12" s="1"/>
  <c r="F2302" i="12"/>
  <c r="G2302" i="12" s="1"/>
  <c r="H2302" i="12" s="1"/>
  <c r="E2303" i="12"/>
  <c r="D2306" i="12"/>
  <c r="C2307" i="12"/>
  <c r="I2302" i="12" l="1"/>
  <c r="L2302" i="12" s="1"/>
  <c r="F2303" i="12"/>
  <c r="G2303" i="12" s="1"/>
  <c r="H2303" i="12" s="1"/>
  <c r="E2304" i="12"/>
  <c r="D2307" i="12"/>
  <c r="C2308" i="12"/>
  <c r="I2303" i="12" l="1"/>
  <c r="L2303" i="12" s="1"/>
  <c r="F2304" i="12"/>
  <c r="G2304" i="12" s="1"/>
  <c r="H2304" i="12" s="1"/>
  <c r="E2305" i="12"/>
  <c r="D2308" i="12"/>
  <c r="C2309" i="12"/>
  <c r="I2304" i="12" l="1"/>
  <c r="L2304" i="12" s="1"/>
  <c r="F2305" i="12"/>
  <c r="G2305" i="12" s="1"/>
  <c r="H2305" i="12" s="1"/>
  <c r="E2306" i="12"/>
  <c r="C2310" i="12"/>
  <c r="D2309" i="12"/>
  <c r="I2305" i="12" l="1"/>
  <c r="L2305" i="12" s="1"/>
  <c r="F2306" i="12"/>
  <c r="G2306" i="12" s="1"/>
  <c r="H2306" i="12" s="1"/>
  <c r="E2307" i="12"/>
  <c r="C2311" i="12"/>
  <c r="D2310" i="12"/>
  <c r="I2306" i="12" l="1"/>
  <c r="L2306" i="12" s="1"/>
  <c r="F2307" i="12"/>
  <c r="G2307" i="12" s="1"/>
  <c r="H2307" i="12" s="1"/>
  <c r="E2308" i="12"/>
  <c r="C2312" i="12"/>
  <c r="D2311" i="12"/>
  <c r="I2307" i="12" l="1"/>
  <c r="L2307" i="12" s="1"/>
  <c r="F2308" i="12"/>
  <c r="G2308" i="12" s="1"/>
  <c r="H2308" i="12" s="1"/>
  <c r="E2309" i="12"/>
  <c r="D2312" i="12"/>
  <c r="C2313" i="12"/>
  <c r="I2308" i="12" l="1"/>
  <c r="L2308" i="12" s="1"/>
  <c r="F2309" i="12"/>
  <c r="G2309" i="12" s="1"/>
  <c r="H2309" i="12" s="1"/>
  <c r="E2310" i="12"/>
  <c r="D2313" i="12"/>
  <c r="C2314" i="12"/>
  <c r="I2309" i="12" l="1"/>
  <c r="L2309" i="12" s="1"/>
  <c r="F2310" i="12"/>
  <c r="G2310" i="12" s="1"/>
  <c r="H2310" i="12" s="1"/>
  <c r="E2311" i="12"/>
  <c r="D2314" i="12"/>
  <c r="C2315" i="12"/>
  <c r="I2310" i="12" l="1"/>
  <c r="L2310" i="12" s="1"/>
  <c r="F2311" i="12"/>
  <c r="G2311" i="12" s="1"/>
  <c r="H2311" i="12" s="1"/>
  <c r="E2312" i="12"/>
  <c r="C2316" i="12"/>
  <c r="D2315" i="12"/>
  <c r="I2311" i="12" l="1"/>
  <c r="L2311" i="12" s="1"/>
  <c r="F2312" i="12"/>
  <c r="G2312" i="12" s="1"/>
  <c r="H2312" i="12" s="1"/>
  <c r="E2313" i="12"/>
  <c r="C2317" i="12"/>
  <c r="D2316" i="12"/>
  <c r="I2312" i="12" l="1"/>
  <c r="L2312" i="12" s="1"/>
  <c r="F2313" i="12"/>
  <c r="G2313" i="12" s="1"/>
  <c r="H2313" i="12" s="1"/>
  <c r="E2314" i="12"/>
  <c r="D2317" i="12"/>
  <c r="C2318" i="12"/>
  <c r="I2313" i="12" l="1"/>
  <c r="L2313" i="12" s="1"/>
  <c r="F2314" i="12"/>
  <c r="G2314" i="12" s="1"/>
  <c r="H2314" i="12" s="1"/>
  <c r="E2315" i="12"/>
  <c r="D2318" i="12"/>
  <c r="C2319" i="12"/>
  <c r="I2314" i="12" l="1"/>
  <c r="L2314" i="12" s="1"/>
  <c r="F2315" i="12"/>
  <c r="G2315" i="12" s="1"/>
  <c r="H2315" i="12" s="1"/>
  <c r="E2316" i="12"/>
  <c r="D2319" i="12"/>
  <c r="C2320" i="12"/>
  <c r="I2315" i="12" l="1"/>
  <c r="L2315" i="12" s="1"/>
  <c r="F2316" i="12"/>
  <c r="G2316" i="12" s="1"/>
  <c r="H2316" i="12" s="1"/>
  <c r="E2317" i="12"/>
  <c r="C2321" i="12"/>
  <c r="D2320" i="12"/>
  <c r="I2316" i="12" l="1"/>
  <c r="L2316" i="12" s="1"/>
  <c r="F2317" i="12"/>
  <c r="G2317" i="12" s="1"/>
  <c r="H2317" i="12" s="1"/>
  <c r="E2318" i="12"/>
  <c r="D2321" i="12"/>
  <c r="C2322" i="12"/>
  <c r="I2317" i="12" l="1"/>
  <c r="L2317" i="12" s="1"/>
  <c r="F2318" i="12"/>
  <c r="G2318" i="12" s="1"/>
  <c r="H2318" i="12" s="1"/>
  <c r="E2319" i="12"/>
  <c r="C2323" i="12"/>
  <c r="D2322" i="12"/>
  <c r="I2318" i="12" l="1"/>
  <c r="L2318" i="12" s="1"/>
  <c r="F2319" i="12"/>
  <c r="G2319" i="12" s="1"/>
  <c r="H2319" i="12" s="1"/>
  <c r="E2320" i="12"/>
  <c r="C2324" i="12"/>
  <c r="D2323" i="12"/>
  <c r="I2319" i="12" l="1"/>
  <c r="L2319" i="12" s="1"/>
  <c r="F2320" i="12"/>
  <c r="G2320" i="12" s="1"/>
  <c r="H2320" i="12" s="1"/>
  <c r="E2321" i="12"/>
  <c r="C2325" i="12"/>
  <c r="D2324" i="12"/>
  <c r="I2320" i="12" l="1"/>
  <c r="L2320" i="12" s="1"/>
  <c r="F2321" i="12"/>
  <c r="G2321" i="12" s="1"/>
  <c r="H2321" i="12" s="1"/>
  <c r="E2322" i="12"/>
  <c r="C2326" i="12"/>
  <c r="D2325" i="12"/>
  <c r="I2321" i="12" l="1"/>
  <c r="L2321" i="12" s="1"/>
  <c r="F2322" i="12"/>
  <c r="G2322" i="12" s="1"/>
  <c r="H2322" i="12" s="1"/>
  <c r="E2323" i="12"/>
  <c r="D2326" i="12"/>
  <c r="C2327" i="12"/>
  <c r="I2322" i="12" l="1"/>
  <c r="L2322" i="12" s="1"/>
  <c r="F2323" i="12"/>
  <c r="G2323" i="12" s="1"/>
  <c r="H2323" i="12" s="1"/>
  <c r="E2324" i="12"/>
  <c r="D2327" i="12"/>
  <c r="C2328" i="12"/>
  <c r="I2323" i="12" l="1"/>
  <c r="L2323" i="12" s="1"/>
  <c r="F2324" i="12"/>
  <c r="G2324" i="12" s="1"/>
  <c r="H2324" i="12" s="1"/>
  <c r="E2325" i="12"/>
  <c r="C2329" i="12"/>
  <c r="D2328" i="12"/>
  <c r="I2324" i="12" l="1"/>
  <c r="L2324" i="12" s="1"/>
  <c r="F2325" i="12"/>
  <c r="G2325" i="12" s="1"/>
  <c r="H2325" i="12" s="1"/>
  <c r="E2326" i="12"/>
  <c r="D2329" i="12"/>
  <c r="C2330" i="12"/>
  <c r="I2325" i="12" l="1"/>
  <c r="L2325" i="12" s="1"/>
  <c r="F2326" i="12"/>
  <c r="G2326" i="12" s="1"/>
  <c r="H2326" i="12" s="1"/>
  <c r="E2327" i="12"/>
  <c r="D2330" i="12"/>
  <c r="C2331" i="12"/>
  <c r="I2326" i="12" l="1"/>
  <c r="L2326" i="12" s="1"/>
  <c r="F2327" i="12"/>
  <c r="G2327" i="12" s="1"/>
  <c r="H2327" i="12" s="1"/>
  <c r="E2328" i="12"/>
  <c r="D2331" i="12"/>
  <c r="C2332" i="12"/>
  <c r="I2327" i="12" l="1"/>
  <c r="L2327" i="12" s="1"/>
  <c r="F2328" i="12"/>
  <c r="G2328" i="12" s="1"/>
  <c r="H2328" i="12" s="1"/>
  <c r="E2329" i="12"/>
  <c r="D2332" i="12"/>
  <c r="C2333" i="12"/>
  <c r="I2328" i="12" l="1"/>
  <c r="L2328" i="12" s="1"/>
  <c r="F2329" i="12"/>
  <c r="G2329" i="12" s="1"/>
  <c r="H2329" i="12" s="1"/>
  <c r="E2330" i="12"/>
  <c r="C2334" i="12"/>
  <c r="D2333" i="12"/>
  <c r="I2329" i="12" l="1"/>
  <c r="L2329" i="12" s="1"/>
  <c r="F2330" i="12"/>
  <c r="G2330" i="12" s="1"/>
  <c r="H2330" i="12" s="1"/>
  <c r="E2331" i="12"/>
  <c r="D2334" i="12"/>
  <c r="C2335" i="12"/>
  <c r="I2330" i="12" l="1"/>
  <c r="L2330" i="12" s="1"/>
  <c r="F2331" i="12"/>
  <c r="G2331" i="12" s="1"/>
  <c r="H2331" i="12" s="1"/>
  <c r="E2332" i="12"/>
  <c r="C2336" i="12"/>
  <c r="D2335" i="12"/>
  <c r="I2331" i="12" l="1"/>
  <c r="L2331" i="12" s="1"/>
  <c r="F2332" i="12"/>
  <c r="G2332" i="12" s="1"/>
  <c r="H2332" i="12" s="1"/>
  <c r="E2333" i="12"/>
  <c r="D2336" i="12"/>
  <c r="C2337" i="12"/>
  <c r="I2332" i="12" l="1"/>
  <c r="L2332" i="12" s="1"/>
  <c r="F2333" i="12"/>
  <c r="G2333" i="12" s="1"/>
  <c r="H2333" i="12" s="1"/>
  <c r="E2334" i="12"/>
  <c r="D2337" i="12"/>
  <c r="C2338" i="12"/>
  <c r="I2333" i="12" l="1"/>
  <c r="L2333" i="12" s="1"/>
  <c r="F2334" i="12"/>
  <c r="G2334" i="12" s="1"/>
  <c r="H2334" i="12" s="1"/>
  <c r="E2335" i="12"/>
  <c r="D2338" i="12"/>
  <c r="C2339" i="12"/>
  <c r="I2334" i="12" l="1"/>
  <c r="L2334" i="12" s="1"/>
  <c r="F2335" i="12"/>
  <c r="G2335" i="12" s="1"/>
  <c r="H2335" i="12" s="1"/>
  <c r="E2336" i="12"/>
  <c r="D2339" i="12"/>
  <c r="C2340" i="12"/>
  <c r="I2335" i="12" l="1"/>
  <c r="L2335" i="12" s="1"/>
  <c r="F2336" i="12"/>
  <c r="G2336" i="12" s="1"/>
  <c r="H2336" i="12" s="1"/>
  <c r="E2337" i="12"/>
  <c r="C2341" i="12"/>
  <c r="D2340" i="12"/>
  <c r="I2336" i="12" l="1"/>
  <c r="L2336" i="12" s="1"/>
  <c r="F2337" i="12"/>
  <c r="G2337" i="12" s="1"/>
  <c r="H2337" i="12" s="1"/>
  <c r="E2338" i="12"/>
  <c r="D2341" i="12"/>
  <c r="C2342" i="12"/>
  <c r="I2337" i="12" l="1"/>
  <c r="L2337" i="12" s="1"/>
  <c r="F2338" i="12"/>
  <c r="G2338" i="12" s="1"/>
  <c r="H2338" i="12" s="1"/>
  <c r="E2339" i="12"/>
  <c r="C2343" i="12"/>
  <c r="D2342" i="12"/>
  <c r="I2338" i="12" l="1"/>
  <c r="L2338" i="12" s="1"/>
  <c r="F2339" i="12"/>
  <c r="G2339" i="12" s="1"/>
  <c r="H2339" i="12" s="1"/>
  <c r="E2340" i="12"/>
  <c r="D2343" i="12"/>
  <c r="C2344" i="12"/>
  <c r="I2339" i="12" l="1"/>
  <c r="L2339" i="12" s="1"/>
  <c r="F2340" i="12"/>
  <c r="G2340" i="12" s="1"/>
  <c r="H2340" i="12" s="1"/>
  <c r="E2341" i="12"/>
  <c r="C2345" i="12"/>
  <c r="D2344" i="12"/>
  <c r="I2340" i="12" l="1"/>
  <c r="L2340" i="12" s="1"/>
  <c r="F2341" i="12"/>
  <c r="G2341" i="12" s="1"/>
  <c r="H2341" i="12" s="1"/>
  <c r="E2342" i="12"/>
  <c r="C2346" i="12"/>
  <c r="D2345" i="12"/>
  <c r="I2341" i="12" l="1"/>
  <c r="L2341" i="12" s="1"/>
  <c r="F2342" i="12"/>
  <c r="G2342" i="12" s="1"/>
  <c r="H2342" i="12" s="1"/>
  <c r="E2343" i="12"/>
  <c r="D2346" i="12"/>
  <c r="C2347" i="12"/>
  <c r="I2342" i="12" l="1"/>
  <c r="L2342" i="12" s="1"/>
  <c r="F2343" i="12"/>
  <c r="G2343" i="12" s="1"/>
  <c r="H2343" i="12" s="1"/>
  <c r="E2344" i="12"/>
  <c r="D2347" i="12"/>
  <c r="C2348" i="12"/>
  <c r="I2343" i="12" l="1"/>
  <c r="L2343" i="12" s="1"/>
  <c r="F2344" i="12"/>
  <c r="G2344" i="12" s="1"/>
  <c r="H2344" i="12" s="1"/>
  <c r="E2345" i="12"/>
  <c r="C2349" i="12"/>
  <c r="D2348" i="12"/>
  <c r="I2344" i="12" l="1"/>
  <c r="L2344" i="12" s="1"/>
  <c r="F2345" i="12"/>
  <c r="G2345" i="12" s="1"/>
  <c r="H2345" i="12" s="1"/>
  <c r="E2346" i="12"/>
  <c r="D2349" i="12"/>
  <c r="C2350" i="12"/>
  <c r="I2345" i="12" l="1"/>
  <c r="L2345" i="12" s="1"/>
  <c r="F2346" i="12"/>
  <c r="G2346" i="12" s="1"/>
  <c r="H2346" i="12" s="1"/>
  <c r="E2347" i="12"/>
  <c r="C2351" i="12"/>
  <c r="D2350" i="12"/>
  <c r="I2346" i="12" l="1"/>
  <c r="L2346" i="12" s="1"/>
  <c r="F2347" i="12"/>
  <c r="G2347" i="12" s="1"/>
  <c r="H2347" i="12" s="1"/>
  <c r="E2348" i="12"/>
  <c r="C2352" i="12"/>
  <c r="D2351" i="12"/>
  <c r="I2347" i="12" l="1"/>
  <c r="L2347" i="12" s="1"/>
  <c r="F2348" i="12"/>
  <c r="G2348" i="12" s="1"/>
  <c r="H2348" i="12" s="1"/>
  <c r="E2349" i="12"/>
  <c r="C2353" i="12"/>
  <c r="D2352" i="12"/>
  <c r="I2348" i="12" l="1"/>
  <c r="L2348" i="12" s="1"/>
  <c r="F2349" i="12"/>
  <c r="G2349" i="12" s="1"/>
  <c r="H2349" i="12" s="1"/>
  <c r="E2350" i="12"/>
  <c r="C2354" i="12"/>
  <c r="D2353" i="12"/>
  <c r="I2349" i="12" l="1"/>
  <c r="L2349" i="12" s="1"/>
  <c r="F2350" i="12"/>
  <c r="G2350" i="12" s="1"/>
  <c r="H2350" i="12" s="1"/>
  <c r="E2351" i="12"/>
  <c r="D2354" i="12"/>
  <c r="C2355" i="12"/>
  <c r="I2350" i="12" l="1"/>
  <c r="L2350" i="12" s="1"/>
  <c r="F2351" i="12"/>
  <c r="G2351" i="12" s="1"/>
  <c r="H2351" i="12" s="1"/>
  <c r="E2352" i="12"/>
  <c r="D2355" i="12"/>
  <c r="C2356" i="12"/>
  <c r="I2351" i="12" l="1"/>
  <c r="L2351" i="12" s="1"/>
  <c r="F2352" i="12"/>
  <c r="G2352" i="12" s="1"/>
  <c r="H2352" i="12" s="1"/>
  <c r="E2353" i="12"/>
  <c r="D2356" i="12"/>
  <c r="C2357" i="12"/>
  <c r="I2352" i="12" l="1"/>
  <c r="L2352" i="12" s="1"/>
  <c r="F2353" i="12"/>
  <c r="G2353" i="12" s="1"/>
  <c r="H2353" i="12" s="1"/>
  <c r="E2354" i="12"/>
  <c r="D2357" i="12"/>
  <c r="C2358" i="12"/>
  <c r="I2353" i="12" l="1"/>
  <c r="L2353" i="12" s="1"/>
  <c r="F2354" i="12"/>
  <c r="G2354" i="12" s="1"/>
  <c r="H2354" i="12" s="1"/>
  <c r="E2355" i="12"/>
  <c r="C2359" i="12"/>
  <c r="D2358" i="12"/>
  <c r="I2354" i="12" l="1"/>
  <c r="L2354" i="12" s="1"/>
  <c r="F2355" i="12"/>
  <c r="G2355" i="12" s="1"/>
  <c r="H2355" i="12" s="1"/>
  <c r="E2356" i="12"/>
  <c r="D2359" i="12"/>
  <c r="C2360" i="12"/>
  <c r="I2355" i="12" l="1"/>
  <c r="L2355" i="12" s="1"/>
  <c r="F2356" i="12"/>
  <c r="G2356" i="12" s="1"/>
  <c r="H2356" i="12" s="1"/>
  <c r="E2357" i="12"/>
  <c r="C2361" i="12"/>
  <c r="D2360" i="12"/>
  <c r="I2356" i="12" l="1"/>
  <c r="L2356" i="12" s="1"/>
  <c r="F2357" i="12"/>
  <c r="G2357" i="12" s="1"/>
  <c r="H2357" i="12" s="1"/>
  <c r="E2358" i="12"/>
  <c r="C2362" i="12"/>
  <c r="D2361" i="12"/>
  <c r="I2357" i="12" l="1"/>
  <c r="L2357" i="12" s="1"/>
  <c r="F2358" i="12"/>
  <c r="G2358" i="12" s="1"/>
  <c r="H2358" i="12" s="1"/>
  <c r="E2359" i="12"/>
  <c r="C2363" i="12"/>
  <c r="D2362" i="12"/>
  <c r="I2358" i="12" l="1"/>
  <c r="L2358" i="12" s="1"/>
  <c r="F2359" i="12"/>
  <c r="G2359" i="12" s="1"/>
  <c r="H2359" i="12" s="1"/>
  <c r="E2360" i="12"/>
  <c r="D2363" i="12"/>
  <c r="C2364" i="12"/>
  <c r="I2359" i="12" l="1"/>
  <c r="L2359" i="12" s="1"/>
  <c r="F2360" i="12"/>
  <c r="G2360" i="12" s="1"/>
  <c r="H2360" i="12" s="1"/>
  <c r="E2361" i="12"/>
  <c r="C2365" i="12"/>
  <c r="D2364" i="12"/>
  <c r="I2360" i="12" l="1"/>
  <c r="L2360" i="12" s="1"/>
  <c r="F2361" i="12"/>
  <c r="G2361" i="12" s="1"/>
  <c r="H2361" i="12" s="1"/>
  <c r="E2362" i="12"/>
  <c r="C2366" i="12"/>
  <c r="D2365" i="12"/>
  <c r="I2361" i="12" l="1"/>
  <c r="L2361" i="12" s="1"/>
  <c r="F2362" i="12"/>
  <c r="G2362" i="12" s="1"/>
  <c r="H2362" i="12" s="1"/>
  <c r="E2363" i="12"/>
  <c r="C2367" i="12"/>
  <c r="D2366" i="12"/>
  <c r="I2362" i="12" l="1"/>
  <c r="L2362" i="12" s="1"/>
  <c r="F2363" i="12"/>
  <c r="G2363" i="12" s="1"/>
  <c r="H2363" i="12" s="1"/>
  <c r="E2364" i="12"/>
  <c r="C2368" i="12"/>
  <c r="D2367" i="12"/>
  <c r="I2363" i="12" l="1"/>
  <c r="L2363" i="12" s="1"/>
  <c r="F2364" i="12"/>
  <c r="G2364" i="12" s="1"/>
  <c r="H2364" i="12" s="1"/>
  <c r="E2365" i="12"/>
  <c r="C2369" i="12"/>
  <c r="D2368" i="12"/>
  <c r="I2364" i="12" l="1"/>
  <c r="L2364" i="12" s="1"/>
  <c r="F2365" i="12"/>
  <c r="G2365" i="12" s="1"/>
  <c r="H2365" i="12" s="1"/>
  <c r="E2366" i="12"/>
  <c r="C2370" i="12"/>
  <c r="D2369" i="12"/>
  <c r="I2365" i="12" l="1"/>
  <c r="L2365" i="12" s="1"/>
  <c r="F2366" i="12"/>
  <c r="G2366" i="12" s="1"/>
  <c r="H2366" i="12" s="1"/>
  <c r="E2367" i="12"/>
  <c r="C2371" i="12"/>
  <c r="D2370" i="12"/>
  <c r="I2366" i="12" l="1"/>
  <c r="L2366" i="12" s="1"/>
  <c r="F2367" i="12"/>
  <c r="G2367" i="12" s="1"/>
  <c r="H2367" i="12" s="1"/>
  <c r="E2368" i="12"/>
  <c r="D2371" i="12"/>
  <c r="C2372" i="12"/>
  <c r="I2367" i="12" l="1"/>
  <c r="L2367" i="12" s="1"/>
  <c r="F2368" i="12"/>
  <c r="G2368" i="12" s="1"/>
  <c r="H2368" i="12" s="1"/>
  <c r="E2369" i="12"/>
  <c r="C2373" i="12"/>
  <c r="D2372" i="12"/>
  <c r="I2368" i="12" l="1"/>
  <c r="L2368" i="12" s="1"/>
  <c r="F2369" i="12"/>
  <c r="G2369" i="12" s="1"/>
  <c r="H2369" i="12" s="1"/>
  <c r="E2370" i="12"/>
  <c r="C2374" i="12"/>
  <c r="D2373" i="12"/>
  <c r="I2369" i="12" l="1"/>
  <c r="L2369" i="12" s="1"/>
  <c r="F2370" i="12"/>
  <c r="G2370" i="12" s="1"/>
  <c r="H2370" i="12" s="1"/>
  <c r="E2371" i="12"/>
  <c r="D2374" i="12"/>
  <c r="C2375" i="12"/>
  <c r="I2370" i="12" l="1"/>
  <c r="L2370" i="12" s="1"/>
  <c r="F2371" i="12"/>
  <c r="G2371" i="12" s="1"/>
  <c r="H2371" i="12" s="1"/>
  <c r="E2372" i="12"/>
  <c r="C2376" i="12"/>
  <c r="D2375" i="12"/>
  <c r="I2371" i="12" l="1"/>
  <c r="L2371" i="12" s="1"/>
  <c r="F2372" i="12"/>
  <c r="G2372" i="12" s="1"/>
  <c r="H2372" i="12" s="1"/>
  <c r="E2373" i="12"/>
  <c r="D2376" i="12"/>
  <c r="C2377" i="12"/>
  <c r="I2372" i="12" l="1"/>
  <c r="L2372" i="12" s="1"/>
  <c r="F2373" i="12"/>
  <c r="G2373" i="12" s="1"/>
  <c r="H2373" i="12" s="1"/>
  <c r="E2374" i="12"/>
  <c r="C2378" i="12"/>
  <c r="D2377" i="12"/>
  <c r="I2373" i="12" l="1"/>
  <c r="L2373" i="12" s="1"/>
  <c r="F2374" i="12"/>
  <c r="G2374" i="12" s="1"/>
  <c r="H2374" i="12" s="1"/>
  <c r="E2375" i="12"/>
  <c r="D2378" i="12"/>
  <c r="C2379" i="12"/>
  <c r="I2374" i="12" l="1"/>
  <c r="L2374" i="12" s="1"/>
  <c r="F2375" i="12"/>
  <c r="G2375" i="12" s="1"/>
  <c r="H2375" i="12" s="1"/>
  <c r="E2376" i="12"/>
  <c r="C2380" i="12"/>
  <c r="D2379" i="12"/>
  <c r="I2375" i="12" l="1"/>
  <c r="L2375" i="12" s="1"/>
  <c r="F2376" i="12"/>
  <c r="G2376" i="12" s="1"/>
  <c r="H2376" i="12" s="1"/>
  <c r="E2377" i="12"/>
  <c r="D2380" i="12"/>
  <c r="C2381" i="12"/>
  <c r="I2376" i="12" l="1"/>
  <c r="L2376" i="12" s="1"/>
  <c r="F2377" i="12"/>
  <c r="G2377" i="12" s="1"/>
  <c r="H2377" i="12" s="1"/>
  <c r="E2378" i="12"/>
  <c r="D2381" i="12"/>
  <c r="C2382" i="12"/>
  <c r="I2377" i="12" l="1"/>
  <c r="L2377" i="12" s="1"/>
  <c r="F2378" i="12"/>
  <c r="G2378" i="12" s="1"/>
  <c r="H2378" i="12" s="1"/>
  <c r="E2379" i="12"/>
  <c r="D2382" i="12"/>
  <c r="C2383" i="12"/>
  <c r="I2378" i="12" l="1"/>
  <c r="L2378" i="12" s="1"/>
  <c r="F2379" i="12"/>
  <c r="G2379" i="12" s="1"/>
  <c r="H2379" i="12" s="1"/>
  <c r="E2380" i="12"/>
  <c r="C2384" i="12"/>
  <c r="D2383" i="12"/>
  <c r="I2379" i="12" l="1"/>
  <c r="L2379" i="12" s="1"/>
  <c r="F2380" i="12"/>
  <c r="G2380" i="12" s="1"/>
  <c r="H2380" i="12" s="1"/>
  <c r="E2381" i="12"/>
  <c r="C2385" i="12"/>
  <c r="D2384" i="12"/>
  <c r="I2380" i="12" l="1"/>
  <c r="L2380" i="12" s="1"/>
  <c r="F2381" i="12"/>
  <c r="G2381" i="12" s="1"/>
  <c r="H2381" i="12" s="1"/>
  <c r="E2382" i="12"/>
  <c r="D2385" i="12"/>
  <c r="C2386" i="12"/>
  <c r="I2381" i="12" l="1"/>
  <c r="L2381" i="12" s="1"/>
  <c r="F2382" i="12"/>
  <c r="G2382" i="12" s="1"/>
  <c r="H2382" i="12" s="1"/>
  <c r="E2383" i="12"/>
  <c r="D2386" i="12"/>
  <c r="C2387" i="12"/>
  <c r="I2382" i="12" l="1"/>
  <c r="L2382" i="12" s="1"/>
  <c r="F2383" i="12"/>
  <c r="G2383" i="12" s="1"/>
  <c r="H2383" i="12" s="1"/>
  <c r="E2384" i="12"/>
  <c r="C2388" i="12"/>
  <c r="D2387" i="12"/>
  <c r="I2383" i="12" l="1"/>
  <c r="L2383" i="12" s="1"/>
  <c r="F2384" i="12"/>
  <c r="G2384" i="12" s="1"/>
  <c r="H2384" i="12" s="1"/>
  <c r="E2385" i="12"/>
  <c r="C2389" i="12"/>
  <c r="D2388" i="12"/>
  <c r="I2384" i="12" l="1"/>
  <c r="L2384" i="12" s="1"/>
  <c r="F2385" i="12"/>
  <c r="G2385" i="12" s="1"/>
  <c r="H2385" i="12" s="1"/>
  <c r="E2386" i="12"/>
  <c r="D2389" i="12"/>
  <c r="C2390" i="12"/>
  <c r="I2385" i="12" l="1"/>
  <c r="L2385" i="12" s="1"/>
  <c r="F2386" i="12"/>
  <c r="G2386" i="12" s="1"/>
  <c r="H2386" i="12" s="1"/>
  <c r="E2387" i="12"/>
  <c r="C2391" i="12"/>
  <c r="D2390" i="12"/>
  <c r="I2386" i="12" l="1"/>
  <c r="L2386" i="12" s="1"/>
  <c r="F2387" i="12"/>
  <c r="G2387" i="12" s="1"/>
  <c r="H2387" i="12" s="1"/>
  <c r="E2388" i="12"/>
  <c r="D2391" i="12"/>
  <c r="C2392" i="12"/>
  <c r="I2387" i="12" l="1"/>
  <c r="L2387" i="12" s="1"/>
  <c r="F2388" i="12"/>
  <c r="G2388" i="12" s="1"/>
  <c r="H2388" i="12" s="1"/>
  <c r="E2389" i="12"/>
  <c r="D2392" i="12"/>
  <c r="C2393" i="12"/>
  <c r="I2388" i="12" l="1"/>
  <c r="L2388" i="12" s="1"/>
  <c r="F2389" i="12"/>
  <c r="G2389" i="12" s="1"/>
  <c r="H2389" i="12" s="1"/>
  <c r="E2390" i="12"/>
  <c r="C2394" i="12"/>
  <c r="D2393" i="12"/>
  <c r="I2389" i="12" l="1"/>
  <c r="L2389" i="12" s="1"/>
  <c r="F2390" i="12"/>
  <c r="G2390" i="12" s="1"/>
  <c r="H2390" i="12" s="1"/>
  <c r="E2391" i="12"/>
  <c r="D2394" i="12"/>
  <c r="C2395" i="12"/>
  <c r="I2390" i="12" l="1"/>
  <c r="L2390" i="12" s="1"/>
  <c r="F2391" i="12"/>
  <c r="G2391" i="12" s="1"/>
  <c r="H2391" i="12" s="1"/>
  <c r="E2392" i="12"/>
  <c r="D2395" i="12"/>
  <c r="C2396" i="12"/>
  <c r="I2391" i="12" l="1"/>
  <c r="L2391" i="12" s="1"/>
  <c r="F2392" i="12"/>
  <c r="G2392" i="12" s="1"/>
  <c r="H2392" i="12" s="1"/>
  <c r="E2393" i="12"/>
  <c r="D2396" i="12"/>
  <c r="C2397" i="12"/>
  <c r="I2392" i="12" l="1"/>
  <c r="L2392" i="12" s="1"/>
  <c r="F2393" i="12"/>
  <c r="G2393" i="12" s="1"/>
  <c r="H2393" i="12" s="1"/>
  <c r="E2394" i="12"/>
  <c r="C2398" i="12"/>
  <c r="D2397" i="12"/>
  <c r="I2393" i="12" l="1"/>
  <c r="L2393" i="12" s="1"/>
  <c r="F2394" i="12"/>
  <c r="G2394" i="12" s="1"/>
  <c r="H2394" i="12" s="1"/>
  <c r="E2395" i="12"/>
  <c r="C2399" i="12"/>
  <c r="D2398" i="12"/>
  <c r="I2394" i="12" l="1"/>
  <c r="L2394" i="12" s="1"/>
  <c r="F2395" i="12"/>
  <c r="G2395" i="12" s="1"/>
  <c r="H2395" i="12" s="1"/>
  <c r="E2396" i="12"/>
  <c r="C2400" i="12"/>
  <c r="D2399" i="12"/>
  <c r="I2395" i="12" l="1"/>
  <c r="L2395" i="12" s="1"/>
  <c r="F2396" i="12"/>
  <c r="G2396" i="12" s="1"/>
  <c r="H2396" i="12" s="1"/>
  <c r="E2397" i="12"/>
  <c r="D2400" i="12"/>
  <c r="C2401" i="12"/>
  <c r="I2396" i="12" l="1"/>
  <c r="L2396" i="12" s="1"/>
  <c r="F2397" i="12"/>
  <c r="G2397" i="12" s="1"/>
  <c r="H2397" i="12" s="1"/>
  <c r="E2398" i="12"/>
  <c r="C2402" i="12"/>
  <c r="D2401" i="12"/>
  <c r="I2397" i="12" l="1"/>
  <c r="L2397" i="12" s="1"/>
  <c r="F2398" i="12"/>
  <c r="G2398" i="12" s="1"/>
  <c r="H2398" i="12" s="1"/>
  <c r="E2399" i="12"/>
  <c r="D2402" i="12"/>
  <c r="C2403" i="12"/>
  <c r="I2398" i="12" l="1"/>
  <c r="L2398" i="12" s="1"/>
  <c r="F2399" i="12"/>
  <c r="G2399" i="12" s="1"/>
  <c r="H2399" i="12" s="1"/>
  <c r="E2400" i="12"/>
  <c r="C2404" i="12"/>
  <c r="D2403" i="12"/>
  <c r="I2399" i="12" l="1"/>
  <c r="L2399" i="12" s="1"/>
  <c r="F2400" i="12"/>
  <c r="G2400" i="12" s="1"/>
  <c r="H2400" i="12" s="1"/>
  <c r="E2401" i="12"/>
  <c r="D2404" i="12"/>
  <c r="C2405" i="12"/>
  <c r="I2400" i="12" l="1"/>
  <c r="L2400" i="12" s="1"/>
  <c r="F2401" i="12"/>
  <c r="G2401" i="12" s="1"/>
  <c r="H2401" i="12" s="1"/>
  <c r="E2402" i="12"/>
  <c r="C2406" i="12"/>
  <c r="D2405" i="12"/>
  <c r="I2401" i="12" l="1"/>
  <c r="L2401" i="12" s="1"/>
  <c r="F2402" i="12"/>
  <c r="G2402" i="12" s="1"/>
  <c r="H2402" i="12" s="1"/>
  <c r="E2403" i="12"/>
  <c r="C2407" i="12"/>
  <c r="D2406" i="12"/>
  <c r="I2402" i="12" l="1"/>
  <c r="L2402" i="12" s="1"/>
  <c r="F2403" i="12"/>
  <c r="G2403" i="12" s="1"/>
  <c r="H2403" i="12" s="1"/>
  <c r="E2404" i="12"/>
  <c r="D2407" i="12"/>
  <c r="C2408" i="12"/>
  <c r="I2403" i="12" l="1"/>
  <c r="L2403" i="12" s="1"/>
  <c r="F2404" i="12"/>
  <c r="G2404" i="12" s="1"/>
  <c r="H2404" i="12" s="1"/>
  <c r="E2405" i="12"/>
  <c r="D2408" i="12"/>
  <c r="C2409" i="12"/>
  <c r="I2404" i="12" l="1"/>
  <c r="L2404" i="12" s="1"/>
  <c r="F2405" i="12"/>
  <c r="G2405" i="12" s="1"/>
  <c r="H2405" i="12" s="1"/>
  <c r="E2406" i="12"/>
  <c r="C2410" i="12"/>
  <c r="D2409" i="12"/>
  <c r="I2405" i="12" l="1"/>
  <c r="L2405" i="12" s="1"/>
  <c r="F2406" i="12"/>
  <c r="G2406" i="12" s="1"/>
  <c r="H2406" i="12" s="1"/>
  <c r="E2407" i="12"/>
  <c r="D2410" i="12"/>
  <c r="C2411" i="12"/>
  <c r="I2406" i="12" l="1"/>
  <c r="L2406" i="12" s="1"/>
  <c r="F2407" i="12"/>
  <c r="G2407" i="12" s="1"/>
  <c r="H2407" i="12" s="1"/>
  <c r="E2408" i="12"/>
  <c r="D2411" i="12"/>
  <c r="C2412" i="12"/>
  <c r="I2407" i="12" l="1"/>
  <c r="L2407" i="12" s="1"/>
  <c r="F2408" i="12"/>
  <c r="G2408" i="12" s="1"/>
  <c r="H2408" i="12" s="1"/>
  <c r="E2409" i="12"/>
  <c r="D2412" i="12"/>
  <c r="C2413" i="12"/>
  <c r="I2408" i="12" l="1"/>
  <c r="L2408" i="12" s="1"/>
  <c r="F2409" i="12"/>
  <c r="G2409" i="12" s="1"/>
  <c r="H2409" i="12" s="1"/>
  <c r="E2410" i="12"/>
  <c r="C2414" i="12"/>
  <c r="D2413" i="12"/>
  <c r="I2409" i="12" l="1"/>
  <c r="L2409" i="12" s="1"/>
  <c r="F2410" i="12"/>
  <c r="G2410" i="12" s="1"/>
  <c r="H2410" i="12" s="1"/>
  <c r="E2411" i="12"/>
  <c r="D2414" i="12"/>
  <c r="C2415" i="12"/>
  <c r="I2410" i="12" l="1"/>
  <c r="L2410" i="12" s="1"/>
  <c r="F2411" i="12"/>
  <c r="G2411" i="12" s="1"/>
  <c r="H2411" i="12" s="1"/>
  <c r="E2412" i="12"/>
  <c r="C2416" i="12"/>
  <c r="D2415" i="12"/>
  <c r="I2411" i="12" l="1"/>
  <c r="L2411" i="12" s="1"/>
  <c r="F2412" i="12"/>
  <c r="G2412" i="12" s="1"/>
  <c r="H2412" i="12" s="1"/>
  <c r="E2413" i="12"/>
  <c r="D2416" i="12"/>
  <c r="C2417" i="12"/>
  <c r="I2412" i="12" l="1"/>
  <c r="L2412" i="12" s="1"/>
  <c r="F2413" i="12"/>
  <c r="G2413" i="12" s="1"/>
  <c r="H2413" i="12" s="1"/>
  <c r="E2414" i="12"/>
  <c r="D2417" i="12"/>
  <c r="C2418" i="12"/>
  <c r="I2413" i="12" l="1"/>
  <c r="L2413" i="12" s="1"/>
  <c r="F2414" i="12"/>
  <c r="G2414" i="12" s="1"/>
  <c r="H2414" i="12" s="1"/>
  <c r="E2415" i="12"/>
  <c r="D2418" i="12"/>
  <c r="C2419" i="12"/>
  <c r="I2414" i="12" l="1"/>
  <c r="L2414" i="12" s="1"/>
  <c r="F2415" i="12"/>
  <c r="G2415" i="12" s="1"/>
  <c r="H2415" i="12" s="1"/>
  <c r="E2416" i="12"/>
  <c r="D2419" i="12"/>
  <c r="C2420" i="12"/>
  <c r="I2415" i="12" l="1"/>
  <c r="L2415" i="12" s="1"/>
  <c r="F2416" i="12"/>
  <c r="G2416" i="12" s="1"/>
  <c r="H2416" i="12" s="1"/>
  <c r="E2417" i="12"/>
  <c r="D2420" i="12"/>
  <c r="C2421" i="12"/>
  <c r="I2416" i="12" l="1"/>
  <c r="L2416" i="12" s="1"/>
  <c r="F2417" i="12"/>
  <c r="G2417" i="12" s="1"/>
  <c r="H2417" i="12" s="1"/>
  <c r="E2418" i="12"/>
  <c r="C2422" i="12"/>
  <c r="D2421" i="12"/>
  <c r="I2417" i="12" l="1"/>
  <c r="L2417" i="12" s="1"/>
  <c r="F2418" i="12"/>
  <c r="G2418" i="12" s="1"/>
  <c r="H2418" i="12" s="1"/>
  <c r="E2419" i="12"/>
  <c r="D2422" i="12"/>
  <c r="C2423" i="12"/>
  <c r="I2418" i="12" l="1"/>
  <c r="L2418" i="12" s="1"/>
  <c r="F2419" i="12"/>
  <c r="G2419" i="12" s="1"/>
  <c r="H2419" i="12" s="1"/>
  <c r="E2420" i="12"/>
  <c r="C2424" i="12"/>
  <c r="D2423" i="12"/>
  <c r="I2419" i="12" l="1"/>
  <c r="L2419" i="12" s="1"/>
  <c r="F2420" i="12"/>
  <c r="G2420" i="12" s="1"/>
  <c r="H2420" i="12" s="1"/>
  <c r="E2421" i="12"/>
  <c r="C2425" i="12"/>
  <c r="D2424" i="12"/>
  <c r="I2420" i="12" l="1"/>
  <c r="L2420" i="12" s="1"/>
  <c r="F2421" i="12"/>
  <c r="G2421" i="12" s="1"/>
  <c r="H2421" i="12" s="1"/>
  <c r="E2422" i="12"/>
  <c r="D2425" i="12"/>
  <c r="C2426" i="12"/>
  <c r="I2421" i="12" l="1"/>
  <c r="L2421" i="12" s="1"/>
  <c r="F2422" i="12"/>
  <c r="G2422" i="12" s="1"/>
  <c r="H2422" i="12" s="1"/>
  <c r="E2423" i="12"/>
  <c r="C2427" i="12"/>
  <c r="D2426" i="12"/>
  <c r="I2422" i="12" l="1"/>
  <c r="L2422" i="12" s="1"/>
  <c r="F2423" i="12"/>
  <c r="G2423" i="12" s="1"/>
  <c r="H2423" i="12" s="1"/>
  <c r="E2424" i="12"/>
  <c r="D2427" i="12"/>
  <c r="C2428" i="12"/>
  <c r="I2423" i="12" l="1"/>
  <c r="L2423" i="12" s="1"/>
  <c r="F2424" i="12"/>
  <c r="G2424" i="12" s="1"/>
  <c r="H2424" i="12" s="1"/>
  <c r="E2425" i="12"/>
  <c r="C2429" i="12"/>
  <c r="D2428" i="12"/>
  <c r="I2424" i="12" l="1"/>
  <c r="L2424" i="12" s="1"/>
  <c r="F2425" i="12"/>
  <c r="G2425" i="12" s="1"/>
  <c r="H2425" i="12" s="1"/>
  <c r="E2426" i="12"/>
  <c r="D2429" i="12"/>
  <c r="C2430" i="12"/>
  <c r="I2425" i="12" l="1"/>
  <c r="L2425" i="12" s="1"/>
  <c r="F2426" i="12"/>
  <c r="G2426" i="12" s="1"/>
  <c r="H2426" i="12" s="1"/>
  <c r="E2427" i="12"/>
  <c r="C2431" i="12"/>
  <c r="D2430" i="12"/>
  <c r="I2426" i="12" l="1"/>
  <c r="L2426" i="12" s="1"/>
  <c r="F2427" i="12"/>
  <c r="G2427" i="12" s="1"/>
  <c r="H2427" i="12" s="1"/>
  <c r="E2428" i="12"/>
  <c r="C2432" i="12"/>
  <c r="D2431" i="12"/>
  <c r="I2427" i="12" l="1"/>
  <c r="L2427" i="12" s="1"/>
  <c r="F2428" i="12"/>
  <c r="G2428" i="12" s="1"/>
  <c r="H2428" i="12" s="1"/>
  <c r="E2429" i="12"/>
  <c r="C2433" i="12"/>
  <c r="D2432" i="12"/>
  <c r="I2428" i="12" l="1"/>
  <c r="L2428" i="12" s="1"/>
  <c r="F2429" i="12"/>
  <c r="G2429" i="12" s="1"/>
  <c r="H2429" i="12" s="1"/>
  <c r="E2430" i="12"/>
  <c r="C2434" i="12"/>
  <c r="D2433" i="12"/>
  <c r="I2429" i="12" l="1"/>
  <c r="L2429" i="12" s="1"/>
  <c r="F2430" i="12"/>
  <c r="G2430" i="12" s="1"/>
  <c r="H2430" i="12" s="1"/>
  <c r="E2431" i="12"/>
  <c r="C2435" i="12"/>
  <c r="D2434" i="12"/>
  <c r="I2430" i="12" l="1"/>
  <c r="L2430" i="12" s="1"/>
  <c r="F2431" i="12"/>
  <c r="G2431" i="12" s="1"/>
  <c r="H2431" i="12" s="1"/>
  <c r="E2432" i="12"/>
  <c r="D2435" i="12"/>
  <c r="C2436" i="12"/>
  <c r="I2431" i="12" l="1"/>
  <c r="L2431" i="12" s="1"/>
  <c r="F2432" i="12"/>
  <c r="G2432" i="12" s="1"/>
  <c r="H2432" i="12" s="1"/>
  <c r="E2433" i="12"/>
  <c r="C2437" i="12"/>
  <c r="D2436" i="12"/>
  <c r="I2432" i="12" l="1"/>
  <c r="L2432" i="12" s="1"/>
  <c r="F2433" i="12"/>
  <c r="G2433" i="12" s="1"/>
  <c r="H2433" i="12" s="1"/>
  <c r="E2434" i="12"/>
  <c r="D2437" i="12"/>
  <c r="C2438" i="12"/>
  <c r="I2433" i="12" l="1"/>
  <c r="L2433" i="12" s="1"/>
  <c r="F2434" i="12"/>
  <c r="G2434" i="12" s="1"/>
  <c r="H2434" i="12" s="1"/>
  <c r="E2435" i="12"/>
  <c r="D2438" i="12"/>
  <c r="C2439" i="12"/>
  <c r="I2434" i="12" l="1"/>
  <c r="L2434" i="12" s="1"/>
  <c r="F2435" i="12"/>
  <c r="G2435" i="12" s="1"/>
  <c r="H2435" i="12" s="1"/>
  <c r="E2436" i="12"/>
  <c r="C2440" i="12"/>
  <c r="D2439" i="12"/>
  <c r="I2435" i="12" l="1"/>
  <c r="L2435" i="12" s="1"/>
  <c r="F2436" i="12"/>
  <c r="G2436" i="12" s="1"/>
  <c r="H2436" i="12" s="1"/>
  <c r="E2437" i="12"/>
  <c r="D2440" i="12"/>
  <c r="C2441" i="12"/>
  <c r="I2436" i="12" l="1"/>
  <c r="L2436" i="12" s="1"/>
  <c r="F2437" i="12"/>
  <c r="G2437" i="12" s="1"/>
  <c r="H2437" i="12" s="1"/>
  <c r="E2438" i="12"/>
  <c r="D2441" i="12"/>
  <c r="C2442" i="12"/>
  <c r="I2437" i="12" l="1"/>
  <c r="L2437" i="12" s="1"/>
  <c r="F2438" i="12"/>
  <c r="G2438" i="12" s="1"/>
  <c r="H2438" i="12" s="1"/>
  <c r="E2439" i="12"/>
  <c r="C2443" i="12"/>
  <c r="D2442" i="12"/>
  <c r="I2438" i="12" l="1"/>
  <c r="L2438" i="12" s="1"/>
  <c r="F2439" i="12"/>
  <c r="G2439" i="12" s="1"/>
  <c r="H2439" i="12" s="1"/>
  <c r="E2440" i="12"/>
  <c r="C2444" i="12"/>
  <c r="D2443" i="12"/>
  <c r="I2439" i="12" l="1"/>
  <c r="L2439" i="12" s="1"/>
  <c r="F2440" i="12"/>
  <c r="G2440" i="12" s="1"/>
  <c r="H2440" i="12" s="1"/>
  <c r="E2441" i="12"/>
  <c r="D2444" i="12"/>
  <c r="C2445" i="12"/>
  <c r="I2440" i="12" l="1"/>
  <c r="L2440" i="12" s="1"/>
  <c r="F2441" i="12"/>
  <c r="G2441" i="12" s="1"/>
  <c r="H2441" i="12" s="1"/>
  <c r="E2442" i="12"/>
  <c r="D2445" i="12"/>
  <c r="C2446" i="12"/>
  <c r="I2441" i="12" l="1"/>
  <c r="L2441" i="12" s="1"/>
  <c r="F2442" i="12"/>
  <c r="G2442" i="12" s="1"/>
  <c r="H2442" i="12" s="1"/>
  <c r="E2443" i="12"/>
  <c r="D2446" i="12"/>
  <c r="C2447" i="12"/>
  <c r="I2442" i="12" l="1"/>
  <c r="L2442" i="12" s="1"/>
  <c r="F2443" i="12"/>
  <c r="G2443" i="12" s="1"/>
  <c r="H2443" i="12" s="1"/>
  <c r="E2444" i="12"/>
  <c r="C2448" i="12"/>
  <c r="D2447" i="12"/>
  <c r="I2443" i="12" l="1"/>
  <c r="L2443" i="12" s="1"/>
  <c r="F2444" i="12"/>
  <c r="G2444" i="12" s="1"/>
  <c r="H2444" i="12" s="1"/>
  <c r="E2445" i="12"/>
  <c r="D2448" i="12"/>
  <c r="C2449" i="12"/>
  <c r="I2444" i="12" l="1"/>
  <c r="L2444" i="12" s="1"/>
  <c r="F2445" i="12"/>
  <c r="G2445" i="12" s="1"/>
  <c r="H2445" i="12" s="1"/>
  <c r="E2446" i="12"/>
  <c r="D2449" i="12"/>
  <c r="C2450" i="12"/>
  <c r="I2445" i="12" l="1"/>
  <c r="L2445" i="12" s="1"/>
  <c r="F2446" i="12"/>
  <c r="G2446" i="12" s="1"/>
  <c r="H2446" i="12" s="1"/>
  <c r="E2447" i="12"/>
  <c r="D2450" i="12"/>
  <c r="C2451" i="12"/>
  <c r="I2446" i="12" l="1"/>
  <c r="L2446" i="12" s="1"/>
  <c r="F2447" i="12"/>
  <c r="G2447" i="12" s="1"/>
  <c r="H2447" i="12" s="1"/>
  <c r="E2448" i="12"/>
  <c r="D2451" i="12"/>
  <c r="C2452" i="12"/>
  <c r="I2447" i="12" l="1"/>
  <c r="L2447" i="12" s="1"/>
  <c r="F2448" i="12"/>
  <c r="G2448" i="12" s="1"/>
  <c r="H2448" i="12" s="1"/>
  <c r="E2449" i="12"/>
  <c r="C2453" i="12"/>
  <c r="D2452" i="12"/>
  <c r="I2448" i="12" l="1"/>
  <c r="L2448" i="12" s="1"/>
  <c r="F2449" i="12"/>
  <c r="G2449" i="12" s="1"/>
  <c r="H2449" i="12" s="1"/>
  <c r="E2450" i="12"/>
  <c r="C2454" i="12"/>
  <c r="D2453" i="12"/>
  <c r="I2449" i="12" l="1"/>
  <c r="L2449" i="12" s="1"/>
  <c r="F2450" i="12"/>
  <c r="G2450" i="12" s="1"/>
  <c r="H2450" i="12" s="1"/>
  <c r="E2451" i="12"/>
  <c r="C2455" i="12"/>
  <c r="D2454" i="12"/>
  <c r="I2450" i="12" l="1"/>
  <c r="L2450" i="12" s="1"/>
  <c r="F2451" i="12"/>
  <c r="G2451" i="12" s="1"/>
  <c r="H2451" i="12" s="1"/>
  <c r="E2452" i="12"/>
  <c r="C2456" i="12"/>
  <c r="D2455" i="12"/>
  <c r="I2451" i="12" l="1"/>
  <c r="L2451" i="12" s="1"/>
  <c r="F2452" i="12"/>
  <c r="G2452" i="12" s="1"/>
  <c r="H2452" i="12" s="1"/>
  <c r="E2453" i="12"/>
  <c r="D2456" i="12"/>
  <c r="C2457" i="12"/>
  <c r="I2452" i="12" l="1"/>
  <c r="L2452" i="12" s="1"/>
  <c r="F2453" i="12"/>
  <c r="G2453" i="12" s="1"/>
  <c r="H2453" i="12" s="1"/>
  <c r="E2454" i="12"/>
  <c r="C2458" i="12"/>
  <c r="D2457" i="12"/>
  <c r="I2453" i="12" l="1"/>
  <c r="L2453" i="12" s="1"/>
  <c r="F2454" i="12"/>
  <c r="G2454" i="12" s="1"/>
  <c r="H2454" i="12" s="1"/>
  <c r="E2455" i="12"/>
  <c r="C2459" i="12"/>
  <c r="D2458" i="12"/>
  <c r="I2454" i="12" l="1"/>
  <c r="L2454" i="12" s="1"/>
  <c r="F2455" i="12"/>
  <c r="G2455" i="12" s="1"/>
  <c r="H2455" i="12" s="1"/>
  <c r="E2456" i="12"/>
  <c r="C2460" i="12"/>
  <c r="D2459" i="12"/>
  <c r="I2455" i="12" l="1"/>
  <c r="L2455" i="12" s="1"/>
  <c r="F2456" i="12"/>
  <c r="G2456" i="12" s="1"/>
  <c r="H2456" i="12" s="1"/>
  <c r="E2457" i="12"/>
  <c r="D2460" i="12"/>
  <c r="C2461" i="12"/>
  <c r="I2456" i="12" l="1"/>
  <c r="L2456" i="12" s="1"/>
  <c r="F2457" i="12"/>
  <c r="G2457" i="12" s="1"/>
  <c r="H2457" i="12" s="1"/>
  <c r="E2458" i="12"/>
  <c r="C2462" i="12"/>
  <c r="D2461" i="12"/>
  <c r="I2457" i="12" l="1"/>
  <c r="L2457" i="12" s="1"/>
  <c r="F2458" i="12"/>
  <c r="G2458" i="12" s="1"/>
  <c r="H2458" i="12" s="1"/>
  <c r="E2459" i="12"/>
  <c r="D2462" i="12"/>
  <c r="C2463" i="12"/>
  <c r="I2458" i="12" l="1"/>
  <c r="L2458" i="12" s="1"/>
  <c r="F2459" i="12"/>
  <c r="G2459" i="12" s="1"/>
  <c r="H2459" i="12" s="1"/>
  <c r="E2460" i="12"/>
  <c r="C2464" i="12"/>
  <c r="D2463" i="12"/>
  <c r="I2459" i="12" l="1"/>
  <c r="L2459" i="12" s="1"/>
  <c r="F2460" i="12"/>
  <c r="G2460" i="12" s="1"/>
  <c r="H2460" i="12" s="1"/>
  <c r="E2461" i="12"/>
  <c r="C2465" i="12"/>
  <c r="D2464" i="12"/>
  <c r="I2460" i="12" l="1"/>
  <c r="L2460" i="12" s="1"/>
  <c r="F2461" i="12"/>
  <c r="G2461" i="12" s="1"/>
  <c r="H2461" i="12" s="1"/>
  <c r="E2462" i="12"/>
  <c r="D2465" i="12"/>
  <c r="C2466" i="12"/>
  <c r="I2461" i="12" l="1"/>
  <c r="L2461" i="12" s="1"/>
  <c r="F2462" i="12"/>
  <c r="G2462" i="12" s="1"/>
  <c r="H2462" i="12" s="1"/>
  <c r="E2463" i="12"/>
  <c r="D2466" i="12"/>
  <c r="C2467" i="12"/>
  <c r="I2462" i="12" l="1"/>
  <c r="L2462" i="12" s="1"/>
  <c r="F2463" i="12"/>
  <c r="G2463" i="12" s="1"/>
  <c r="H2463" i="12" s="1"/>
  <c r="E2464" i="12"/>
  <c r="D2467" i="12"/>
  <c r="C2468" i="12"/>
  <c r="I2463" i="12" l="1"/>
  <c r="L2463" i="12" s="1"/>
  <c r="F2464" i="12"/>
  <c r="G2464" i="12" s="1"/>
  <c r="H2464" i="12" s="1"/>
  <c r="E2465" i="12"/>
  <c r="C2469" i="12"/>
  <c r="D2468" i="12"/>
  <c r="I2464" i="12" l="1"/>
  <c r="L2464" i="12" s="1"/>
  <c r="F2465" i="12"/>
  <c r="G2465" i="12" s="1"/>
  <c r="H2465" i="12" s="1"/>
  <c r="E2466" i="12"/>
  <c r="D2469" i="12"/>
  <c r="C2470" i="12"/>
  <c r="I2465" i="12" l="1"/>
  <c r="L2465" i="12" s="1"/>
  <c r="F2466" i="12"/>
  <c r="G2466" i="12" s="1"/>
  <c r="H2466" i="12" s="1"/>
  <c r="E2467" i="12"/>
  <c r="D2470" i="12"/>
  <c r="C2471" i="12"/>
  <c r="I2466" i="12" l="1"/>
  <c r="L2466" i="12" s="1"/>
  <c r="F2467" i="12"/>
  <c r="G2467" i="12" s="1"/>
  <c r="H2467" i="12" s="1"/>
  <c r="E2468" i="12"/>
  <c r="C2472" i="12"/>
  <c r="D2471" i="12"/>
  <c r="I2467" i="12" l="1"/>
  <c r="L2467" i="12" s="1"/>
  <c r="F2468" i="12"/>
  <c r="G2468" i="12" s="1"/>
  <c r="H2468" i="12" s="1"/>
  <c r="E2469" i="12"/>
  <c r="C2473" i="12"/>
  <c r="D2472" i="12"/>
  <c r="I2468" i="12" l="1"/>
  <c r="L2468" i="12" s="1"/>
  <c r="F2469" i="12"/>
  <c r="G2469" i="12" s="1"/>
  <c r="H2469" i="12" s="1"/>
  <c r="E2470" i="12"/>
  <c r="D2473" i="12"/>
  <c r="C2474" i="12"/>
  <c r="I2469" i="12" l="1"/>
  <c r="L2469" i="12" s="1"/>
  <c r="F2470" i="12"/>
  <c r="G2470" i="12" s="1"/>
  <c r="H2470" i="12" s="1"/>
  <c r="E2471" i="12"/>
  <c r="C2475" i="12"/>
  <c r="D2474" i="12"/>
  <c r="I2470" i="12" l="1"/>
  <c r="L2470" i="12" s="1"/>
  <c r="F2471" i="12"/>
  <c r="G2471" i="12" s="1"/>
  <c r="H2471" i="12" s="1"/>
  <c r="E2472" i="12"/>
  <c r="D2475" i="12"/>
  <c r="C2476" i="12"/>
  <c r="I2471" i="12" l="1"/>
  <c r="L2471" i="12" s="1"/>
  <c r="F2472" i="12"/>
  <c r="G2472" i="12" s="1"/>
  <c r="H2472" i="12" s="1"/>
  <c r="E2473" i="12"/>
  <c r="C2477" i="12"/>
  <c r="D2476" i="12"/>
  <c r="I2472" i="12" l="1"/>
  <c r="L2472" i="12" s="1"/>
  <c r="F2473" i="12"/>
  <c r="G2473" i="12" s="1"/>
  <c r="H2473" i="12" s="1"/>
  <c r="E2474" i="12"/>
  <c r="D2477" i="12"/>
  <c r="C2478" i="12"/>
  <c r="I2473" i="12" l="1"/>
  <c r="L2473" i="12" s="1"/>
  <c r="F2474" i="12"/>
  <c r="G2474" i="12" s="1"/>
  <c r="H2474" i="12" s="1"/>
  <c r="E2475" i="12"/>
  <c r="D2478" i="12"/>
  <c r="C2479" i="12"/>
  <c r="I2474" i="12" l="1"/>
  <c r="L2474" i="12" s="1"/>
  <c r="F2475" i="12"/>
  <c r="G2475" i="12" s="1"/>
  <c r="H2475" i="12" s="1"/>
  <c r="E2476" i="12"/>
  <c r="C2480" i="12"/>
  <c r="D2479" i="12"/>
  <c r="I2475" i="12" l="1"/>
  <c r="L2475" i="12" s="1"/>
  <c r="F2476" i="12"/>
  <c r="G2476" i="12" s="1"/>
  <c r="H2476" i="12" s="1"/>
  <c r="E2477" i="12"/>
  <c r="D2480" i="12"/>
  <c r="C2481" i="12"/>
  <c r="I2476" i="12" l="1"/>
  <c r="L2476" i="12" s="1"/>
  <c r="F2477" i="12"/>
  <c r="G2477" i="12" s="1"/>
  <c r="H2477" i="12" s="1"/>
  <c r="E2478" i="12"/>
  <c r="C2482" i="12"/>
  <c r="D2481" i="12"/>
  <c r="I2477" i="12" l="1"/>
  <c r="L2477" i="12" s="1"/>
  <c r="F2478" i="12"/>
  <c r="G2478" i="12" s="1"/>
  <c r="H2478" i="12" s="1"/>
  <c r="E2479" i="12"/>
  <c r="D2482" i="12"/>
  <c r="C2483" i="12"/>
  <c r="I2478" i="12" l="1"/>
  <c r="L2478" i="12" s="1"/>
  <c r="F2479" i="12"/>
  <c r="G2479" i="12" s="1"/>
  <c r="H2479" i="12" s="1"/>
  <c r="E2480" i="12"/>
  <c r="D2483" i="12"/>
  <c r="C2484" i="12"/>
  <c r="I2479" i="12" l="1"/>
  <c r="L2479" i="12" s="1"/>
  <c r="F2480" i="12"/>
  <c r="G2480" i="12" s="1"/>
  <c r="H2480" i="12" s="1"/>
  <c r="E2481" i="12"/>
  <c r="D2484" i="12"/>
  <c r="C2485" i="12"/>
  <c r="I2480" i="12" l="1"/>
  <c r="L2480" i="12" s="1"/>
  <c r="F2481" i="12"/>
  <c r="G2481" i="12" s="1"/>
  <c r="H2481" i="12" s="1"/>
  <c r="E2482" i="12"/>
  <c r="C2486" i="12"/>
  <c r="D2485" i="12"/>
  <c r="I2481" i="12" l="1"/>
  <c r="L2481" i="12" s="1"/>
  <c r="F2482" i="12"/>
  <c r="G2482" i="12" s="1"/>
  <c r="H2482" i="12" s="1"/>
  <c r="E2483" i="12"/>
  <c r="D2486" i="12"/>
  <c r="C2487" i="12"/>
  <c r="I2482" i="12" l="1"/>
  <c r="L2482" i="12" s="1"/>
  <c r="F2483" i="12"/>
  <c r="G2483" i="12" s="1"/>
  <c r="H2483" i="12" s="1"/>
  <c r="E2484" i="12"/>
  <c r="D2487" i="12"/>
  <c r="C2488" i="12"/>
  <c r="I2483" i="12" l="1"/>
  <c r="L2483" i="12" s="1"/>
  <c r="F2484" i="12"/>
  <c r="G2484" i="12" s="1"/>
  <c r="H2484" i="12" s="1"/>
  <c r="E2485" i="12"/>
  <c r="D2488" i="12"/>
  <c r="C2489" i="12"/>
  <c r="I2484" i="12" l="1"/>
  <c r="L2484" i="12" s="1"/>
  <c r="F2485" i="12"/>
  <c r="G2485" i="12" s="1"/>
  <c r="H2485" i="12" s="1"/>
  <c r="E2486" i="12"/>
  <c r="D2489" i="12"/>
  <c r="C2490" i="12"/>
  <c r="I2485" i="12" l="1"/>
  <c r="L2485" i="12" s="1"/>
  <c r="F2486" i="12"/>
  <c r="G2486" i="12" s="1"/>
  <c r="H2486" i="12" s="1"/>
  <c r="E2487" i="12"/>
  <c r="C2491" i="12"/>
  <c r="D2490" i="12"/>
  <c r="I2486" i="12" l="1"/>
  <c r="L2486" i="12" s="1"/>
  <c r="F2487" i="12"/>
  <c r="G2487" i="12" s="1"/>
  <c r="H2487" i="12" s="1"/>
  <c r="E2488" i="12"/>
  <c r="C2492" i="12"/>
  <c r="D2491" i="12"/>
  <c r="I2487" i="12" l="1"/>
  <c r="L2487" i="12" s="1"/>
  <c r="F2488" i="12"/>
  <c r="G2488" i="12" s="1"/>
  <c r="H2488" i="12" s="1"/>
  <c r="E2489" i="12"/>
  <c r="C2493" i="12"/>
  <c r="D2492" i="12"/>
  <c r="I2488" i="12" l="1"/>
  <c r="L2488" i="12" s="1"/>
  <c r="F2489" i="12"/>
  <c r="G2489" i="12" s="1"/>
  <c r="H2489" i="12" s="1"/>
  <c r="E2490" i="12"/>
  <c r="D2493" i="12"/>
  <c r="C2494" i="12"/>
  <c r="I2489" i="12" l="1"/>
  <c r="L2489" i="12" s="1"/>
  <c r="F2490" i="12"/>
  <c r="G2490" i="12" s="1"/>
  <c r="H2490" i="12" s="1"/>
  <c r="E2491" i="12"/>
  <c r="D2494" i="12"/>
  <c r="C2495" i="12"/>
  <c r="I2490" i="12" l="1"/>
  <c r="L2490" i="12" s="1"/>
  <c r="F2491" i="12"/>
  <c r="G2491" i="12" s="1"/>
  <c r="H2491" i="12" s="1"/>
  <c r="E2492" i="12"/>
  <c r="C2496" i="12"/>
  <c r="D2495" i="12"/>
  <c r="I2491" i="12" l="1"/>
  <c r="L2491" i="12" s="1"/>
  <c r="F2492" i="12"/>
  <c r="G2492" i="12" s="1"/>
  <c r="H2492" i="12" s="1"/>
  <c r="E2493" i="12"/>
  <c r="D2496" i="12"/>
  <c r="C2497" i="12"/>
  <c r="I2492" i="12" l="1"/>
  <c r="L2492" i="12" s="1"/>
  <c r="F2493" i="12"/>
  <c r="G2493" i="12" s="1"/>
  <c r="H2493" i="12" s="1"/>
  <c r="E2494" i="12"/>
  <c r="D2497" i="12"/>
  <c r="C2498" i="12"/>
  <c r="I2493" i="12" l="1"/>
  <c r="L2493" i="12" s="1"/>
  <c r="F2494" i="12"/>
  <c r="G2494" i="12" s="1"/>
  <c r="H2494" i="12" s="1"/>
  <c r="E2495" i="12"/>
  <c r="C2499" i="12"/>
  <c r="D2498" i="12"/>
  <c r="I2494" i="12" l="1"/>
  <c r="L2494" i="12" s="1"/>
  <c r="F2495" i="12"/>
  <c r="G2495" i="12" s="1"/>
  <c r="H2495" i="12" s="1"/>
  <c r="E2496" i="12"/>
  <c r="D2499" i="12"/>
  <c r="C2500" i="12"/>
  <c r="I2495" i="12" l="1"/>
  <c r="L2495" i="12" s="1"/>
  <c r="F2496" i="12"/>
  <c r="G2496" i="12" s="1"/>
  <c r="H2496" i="12" s="1"/>
  <c r="E2497" i="12"/>
  <c r="C2501" i="12"/>
  <c r="D2500" i="12"/>
  <c r="I2496" i="12" l="1"/>
  <c r="L2496" i="12" s="1"/>
  <c r="F2497" i="12"/>
  <c r="G2497" i="12" s="1"/>
  <c r="H2497" i="12" s="1"/>
  <c r="E2498" i="12"/>
  <c r="D2501" i="12"/>
  <c r="C2502" i="12"/>
  <c r="I2497" i="12" l="1"/>
  <c r="L2497" i="12" s="1"/>
  <c r="F2498" i="12"/>
  <c r="G2498" i="12" s="1"/>
  <c r="H2498" i="12" s="1"/>
  <c r="E2499" i="12"/>
  <c r="C2503" i="12"/>
  <c r="D2502" i="12"/>
  <c r="I2498" i="12" l="1"/>
  <c r="L2498" i="12" s="1"/>
  <c r="F2499" i="12"/>
  <c r="G2499" i="12" s="1"/>
  <c r="H2499" i="12" s="1"/>
  <c r="E2500" i="12"/>
  <c r="C2504" i="12"/>
  <c r="D2503" i="12"/>
  <c r="I2499" i="12" l="1"/>
  <c r="L2499" i="12" s="1"/>
  <c r="F2500" i="12"/>
  <c r="G2500" i="12" s="1"/>
  <c r="H2500" i="12" s="1"/>
  <c r="E2501" i="12"/>
  <c r="C2505" i="12"/>
  <c r="D2504" i="12"/>
  <c r="I2500" i="12" l="1"/>
  <c r="L2500" i="12" s="1"/>
  <c r="F2501" i="12"/>
  <c r="G2501" i="12" s="1"/>
  <c r="H2501" i="12" s="1"/>
  <c r="E2502" i="12"/>
  <c r="C2506" i="12"/>
  <c r="D2505" i="12"/>
  <c r="I2501" i="12" l="1"/>
  <c r="L2501" i="12" s="1"/>
  <c r="F2502" i="12"/>
  <c r="G2502" i="12" s="1"/>
  <c r="H2502" i="12" s="1"/>
  <c r="E2503" i="12"/>
  <c r="C2507" i="12"/>
  <c r="D2506" i="12"/>
  <c r="I2502" i="12" l="1"/>
  <c r="L2502" i="12" s="1"/>
  <c r="F2503" i="12"/>
  <c r="G2503" i="12" s="1"/>
  <c r="H2503" i="12" s="1"/>
  <c r="E2504" i="12"/>
  <c r="C2508" i="12"/>
  <c r="D2507" i="12"/>
  <c r="I2503" i="12" l="1"/>
  <c r="L2503" i="12" s="1"/>
  <c r="F2504" i="12"/>
  <c r="G2504" i="12" s="1"/>
  <c r="H2504" i="12" s="1"/>
  <c r="E2505" i="12"/>
  <c r="D2508" i="12"/>
  <c r="C2509" i="12"/>
  <c r="I2504" i="12" l="1"/>
  <c r="L2504" i="12" s="1"/>
  <c r="F2505" i="12"/>
  <c r="G2505" i="12" s="1"/>
  <c r="H2505" i="12" s="1"/>
  <c r="E2506" i="12"/>
  <c r="D2509" i="12"/>
  <c r="C2510" i="12"/>
  <c r="I2505" i="12" l="1"/>
  <c r="L2505" i="12" s="1"/>
  <c r="F2506" i="12"/>
  <c r="G2506" i="12" s="1"/>
  <c r="H2506" i="12" s="1"/>
  <c r="E2507" i="12"/>
  <c r="D2510" i="12"/>
  <c r="C2511" i="12"/>
  <c r="I2506" i="12" l="1"/>
  <c r="L2506" i="12" s="1"/>
  <c r="F2507" i="12"/>
  <c r="G2507" i="12" s="1"/>
  <c r="H2507" i="12" s="1"/>
  <c r="E2508" i="12"/>
  <c r="C2512" i="12"/>
  <c r="D2511" i="12"/>
  <c r="I2507" i="12" l="1"/>
  <c r="L2507" i="12" s="1"/>
  <c r="F2508" i="12"/>
  <c r="G2508" i="12" s="1"/>
  <c r="H2508" i="12" s="1"/>
  <c r="E2509" i="12"/>
  <c r="C2513" i="12"/>
  <c r="D2512" i="12"/>
  <c r="I2508" i="12" l="1"/>
  <c r="L2508" i="12" s="1"/>
  <c r="F2509" i="12"/>
  <c r="G2509" i="12" s="1"/>
  <c r="H2509" i="12" s="1"/>
  <c r="E2510" i="12"/>
  <c r="C2514" i="12"/>
  <c r="D2513" i="12"/>
  <c r="I2509" i="12" l="1"/>
  <c r="L2509" i="12" s="1"/>
  <c r="F2510" i="12"/>
  <c r="G2510" i="12" s="1"/>
  <c r="H2510" i="12" s="1"/>
  <c r="E2511" i="12"/>
  <c r="C2515" i="12"/>
  <c r="D2514" i="12"/>
  <c r="I2510" i="12" l="1"/>
  <c r="L2510" i="12" s="1"/>
  <c r="F2511" i="12"/>
  <c r="G2511" i="12" s="1"/>
  <c r="H2511" i="12" s="1"/>
  <c r="E2512" i="12"/>
  <c r="C2516" i="12"/>
  <c r="D2515" i="12"/>
  <c r="I2511" i="12" l="1"/>
  <c r="L2511" i="12" s="1"/>
  <c r="F2512" i="12"/>
  <c r="G2512" i="12" s="1"/>
  <c r="H2512" i="12" s="1"/>
  <c r="E2513" i="12"/>
  <c r="D2516" i="12"/>
  <c r="C2517" i="12"/>
  <c r="I2512" i="12" l="1"/>
  <c r="L2512" i="12" s="1"/>
  <c r="F2513" i="12"/>
  <c r="G2513" i="12" s="1"/>
  <c r="H2513" i="12" s="1"/>
  <c r="E2514" i="12"/>
  <c r="D2517" i="12"/>
  <c r="C2518" i="12"/>
  <c r="I2513" i="12" l="1"/>
  <c r="L2513" i="12" s="1"/>
  <c r="F2514" i="12"/>
  <c r="G2514" i="12" s="1"/>
  <c r="H2514" i="12" s="1"/>
  <c r="E2515" i="12"/>
  <c r="D2518" i="12"/>
  <c r="C2519" i="12"/>
  <c r="I2514" i="12" l="1"/>
  <c r="L2514" i="12" s="1"/>
  <c r="F2515" i="12"/>
  <c r="G2515" i="12" s="1"/>
  <c r="H2515" i="12" s="1"/>
  <c r="E2516" i="12"/>
  <c r="D2519" i="12"/>
  <c r="C2520" i="12"/>
  <c r="I2515" i="12" l="1"/>
  <c r="L2515" i="12" s="1"/>
  <c r="F2516" i="12"/>
  <c r="G2516" i="12" s="1"/>
  <c r="H2516" i="12" s="1"/>
  <c r="E2517" i="12"/>
  <c r="C2521" i="12"/>
  <c r="D2520" i="12"/>
  <c r="I2516" i="12" l="1"/>
  <c r="L2516" i="12" s="1"/>
  <c r="F2517" i="12"/>
  <c r="G2517" i="12" s="1"/>
  <c r="H2517" i="12" s="1"/>
  <c r="E2518" i="12"/>
  <c r="D2521" i="12"/>
  <c r="C2522" i="12"/>
  <c r="I2517" i="12" l="1"/>
  <c r="L2517" i="12" s="1"/>
  <c r="F2518" i="12"/>
  <c r="G2518" i="12" s="1"/>
  <c r="H2518" i="12" s="1"/>
  <c r="E2519" i="12"/>
  <c r="D2522" i="12"/>
  <c r="C2523" i="12"/>
  <c r="I2518" i="12" l="1"/>
  <c r="L2518" i="12" s="1"/>
  <c r="F2519" i="12"/>
  <c r="G2519" i="12" s="1"/>
  <c r="H2519" i="12" s="1"/>
  <c r="E2520" i="12"/>
  <c r="C2524" i="12"/>
  <c r="D2523" i="12"/>
  <c r="I2519" i="12" l="1"/>
  <c r="L2519" i="12" s="1"/>
  <c r="F2520" i="12"/>
  <c r="G2520" i="12" s="1"/>
  <c r="H2520" i="12" s="1"/>
  <c r="E2521" i="12"/>
  <c r="D2524" i="12"/>
  <c r="C2525" i="12"/>
  <c r="I2520" i="12" l="1"/>
  <c r="L2520" i="12" s="1"/>
  <c r="F2521" i="12"/>
  <c r="G2521" i="12" s="1"/>
  <c r="H2521" i="12" s="1"/>
  <c r="E2522" i="12"/>
  <c r="C2526" i="12"/>
  <c r="D2525" i="12"/>
  <c r="I2521" i="12" l="1"/>
  <c r="L2521" i="12" s="1"/>
  <c r="F2522" i="12"/>
  <c r="G2522" i="12" s="1"/>
  <c r="H2522" i="12" s="1"/>
  <c r="E2523" i="12"/>
  <c r="C2527" i="12"/>
  <c r="D2526" i="12"/>
  <c r="I2522" i="12" l="1"/>
  <c r="L2522" i="12" s="1"/>
  <c r="F2523" i="12"/>
  <c r="G2523" i="12" s="1"/>
  <c r="H2523" i="12" s="1"/>
  <c r="E2524" i="12"/>
  <c r="C2528" i="12"/>
  <c r="D2527" i="12"/>
  <c r="I2523" i="12" l="1"/>
  <c r="L2523" i="12" s="1"/>
  <c r="F2524" i="12"/>
  <c r="G2524" i="12" s="1"/>
  <c r="H2524" i="12" s="1"/>
  <c r="E2525" i="12"/>
  <c r="C2529" i="12"/>
  <c r="D2528" i="12"/>
  <c r="I2524" i="12" l="1"/>
  <c r="L2524" i="12" s="1"/>
  <c r="F2525" i="12"/>
  <c r="G2525" i="12" s="1"/>
  <c r="H2525" i="12" s="1"/>
  <c r="E2526" i="12"/>
  <c r="C2530" i="12"/>
  <c r="D2529" i="12"/>
  <c r="I2525" i="12" l="1"/>
  <c r="L2525" i="12" s="1"/>
  <c r="F2526" i="12"/>
  <c r="G2526" i="12" s="1"/>
  <c r="H2526" i="12" s="1"/>
  <c r="E2527" i="12"/>
  <c r="D2530" i="12"/>
  <c r="C2531" i="12"/>
  <c r="I2526" i="12" l="1"/>
  <c r="L2526" i="12" s="1"/>
  <c r="F2527" i="12"/>
  <c r="G2527" i="12" s="1"/>
  <c r="H2527" i="12" s="1"/>
  <c r="E2528" i="12"/>
  <c r="D2531" i="12"/>
  <c r="C2532" i="12"/>
  <c r="I2527" i="12" l="1"/>
  <c r="L2527" i="12" s="1"/>
  <c r="F2528" i="12"/>
  <c r="G2528" i="12" s="1"/>
  <c r="H2528" i="12" s="1"/>
  <c r="E2529" i="12"/>
  <c r="C2533" i="12"/>
  <c r="D2532" i="12"/>
  <c r="I2528" i="12" l="1"/>
  <c r="L2528" i="12" s="1"/>
  <c r="F2529" i="12"/>
  <c r="G2529" i="12" s="1"/>
  <c r="H2529" i="12" s="1"/>
  <c r="E2530" i="12"/>
  <c r="C2534" i="12"/>
  <c r="D2533" i="12"/>
  <c r="I2529" i="12" l="1"/>
  <c r="L2529" i="12" s="1"/>
  <c r="F2530" i="12"/>
  <c r="G2530" i="12" s="1"/>
  <c r="H2530" i="12" s="1"/>
  <c r="E2531" i="12"/>
  <c r="C2535" i="12"/>
  <c r="D2534" i="12"/>
  <c r="I2530" i="12" l="1"/>
  <c r="L2530" i="12" s="1"/>
  <c r="F2531" i="12"/>
  <c r="G2531" i="12" s="1"/>
  <c r="H2531" i="12" s="1"/>
  <c r="E2532" i="12"/>
  <c r="C2536" i="12"/>
  <c r="D2535" i="12"/>
  <c r="I2531" i="12" l="1"/>
  <c r="L2531" i="12" s="1"/>
  <c r="F2532" i="12"/>
  <c r="G2532" i="12" s="1"/>
  <c r="H2532" i="12" s="1"/>
  <c r="E2533" i="12"/>
  <c r="C2537" i="12"/>
  <c r="D2536" i="12"/>
  <c r="I2532" i="12" l="1"/>
  <c r="L2532" i="12" s="1"/>
  <c r="F2533" i="12"/>
  <c r="G2533" i="12" s="1"/>
  <c r="H2533" i="12" s="1"/>
  <c r="E2534" i="12"/>
  <c r="D2537" i="12"/>
  <c r="C2538" i="12"/>
  <c r="I2533" i="12" l="1"/>
  <c r="L2533" i="12" s="1"/>
  <c r="F2534" i="12"/>
  <c r="G2534" i="12" s="1"/>
  <c r="H2534" i="12" s="1"/>
  <c r="E2535" i="12"/>
  <c r="D2538" i="12"/>
  <c r="C2539" i="12"/>
  <c r="I2534" i="12" l="1"/>
  <c r="L2534" i="12" s="1"/>
  <c r="F2535" i="12"/>
  <c r="G2535" i="12" s="1"/>
  <c r="H2535" i="12" s="1"/>
  <c r="E2536" i="12"/>
  <c r="C2540" i="12"/>
  <c r="D2539" i="12"/>
  <c r="I2535" i="12" l="1"/>
  <c r="L2535" i="12" s="1"/>
  <c r="F2536" i="12"/>
  <c r="G2536" i="12" s="1"/>
  <c r="H2536" i="12" s="1"/>
  <c r="E2537" i="12"/>
  <c r="D2540" i="12"/>
  <c r="C2541" i="12"/>
  <c r="I2536" i="12" l="1"/>
  <c r="L2536" i="12" s="1"/>
  <c r="F2537" i="12"/>
  <c r="G2537" i="12" s="1"/>
  <c r="H2537" i="12" s="1"/>
  <c r="E2538" i="12"/>
  <c r="D2541" i="12"/>
  <c r="C2542" i="12"/>
  <c r="I2537" i="12" l="1"/>
  <c r="L2537" i="12" s="1"/>
  <c r="F2538" i="12"/>
  <c r="G2538" i="12" s="1"/>
  <c r="H2538" i="12" s="1"/>
  <c r="E2539" i="12"/>
  <c r="D2542" i="12"/>
  <c r="C2543" i="12"/>
  <c r="I2538" i="12" l="1"/>
  <c r="L2538" i="12" s="1"/>
  <c r="F2539" i="12"/>
  <c r="G2539" i="12" s="1"/>
  <c r="H2539" i="12" s="1"/>
  <c r="E2540" i="12"/>
  <c r="D2543" i="12"/>
  <c r="C2544" i="12"/>
  <c r="I2539" i="12" l="1"/>
  <c r="L2539" i="12" s="1"/>
  <c r="F2540" i="12"/>
  <c r="G2540" i="12" s="1"/>
  <c r="H2540" i="12" s="1"/>
  <c r="E2541" i="12"/>
  <c r="D2544" i="12"/>
  <c r="C2545" i="12"/>
  <c r="I2540" i="12" l="1"/>
  <c r="L2540" i="12" s="1"/>
  <c r="F2541" i="12"/>
  <c r="G2541" i="12" s="1"/>
  <c r="H2541" i="12" s="1"/>
  <c r="E2542" i="12"/>
  <c r="D2545" i="12"/>
  <c r="C2546" i="12"/>
  <c r="I2541" i="12" l="1"/>
  <c r="L2541" i="12" s="1"/>
  <c r="F2542" i="12"/>
  <c r="G2542" i="12" s="1"/>
  <c r="H2542" i="12" s="1"/>
  <c r="E2543" i="12"/>
  <c r="D2546" i="12"/>
  <c r="C2547" i="12"/>
  <c r="I2542" i="12" l="1"/>
  <c r="L2542" i="12" s="1"/>
  <c r="F2543" i="12"/>
  <c r="G2543" i="12" s="1"/>
  <c r="H2543" i="12" s="1"/>
  <c r="E2544" i="12"/>
  <c r="C2548" i="12"/>
  <c r="D2547" i="12"/>
  <c r="I2543" i="12" l="1"/>
  <c r="L2543" i="12" s="1"/>
  <c r="F2544" i="12"/>
  <c r="G2544" i="12" s="1"/>
  <c r="H2544" i="12" s="1"/>
  <c r="E2545" i="12"/>
  <c r="C2549" i="12"/>
  <c r="D2548" i="12"/>
  <c r="I2544" i="12" l="1"/>
  <c r="L2544" i="12" s="1"/>
  <c r="F2545" i="12"/>
  <c r="G2545" i="12" s="1"/>
  <c r="H2545" i="12" s="1"/>
  <c r="E2546" i="12"/>
  <c r="C2550" i="12"/>
  <c r="D2549" i="12"/>
  <c r="I2545" i="12" l="1"/>
  <c r="L2545" i="12" s="1"/>
  <c r="F2546" i="12"/>
  <c r="G2546" i="12" s="1"/>
  <c r="H2546" i="12" s="1"/>
  <c r="E2547" i="12"/>
  <c r="D2550" i="12"/>
  <c r="C2551" i="12"/>
  <c r="I2546" i="12" l="1"/>
  <c r="L2546" i="12" s="1"/>
  <c r="F2547" i="12"/>
  <c r="G2547" i="12" s="1"/>
  <c r="H2547" i="12" s="1"/>
  <c r="E2548" i="12"/>
  <c r="D2551" i="12"/>
  <c r="C2552" i="12"/>
  <c r="I2547" i="12" l="1"/>
  <c r="L2547" i="12" s="1"/>
  <c r="F2548" i="12"/>
  <c r="G2548" i="12" s="1"/>
  <c r="H2548" i="12" s="1"/>
  <c r="E2549" i="12"/>
  <c r="D2552" i="12"/>
  <c r="C2553" i="12"/>
  <c r="I2548" i="12" l="1"/>
  <c r="L2548" i="12" s="1"/>
  <c r="F2549" i="12"/>
  <c r="G2549" i="12" s="1"/>
  <c r="H2549" i="12" s="1"/>
  <c r="E2550" i="12"/>
  <c r="D2553" i="12"/>
  <c r="C2554" i="12"/>
  <c r="I2549" i="12" l="1"/>
  <c r="L2549" i="12" s="1"/>
  <c r="F2550" i="12"/>
  <c r="G2550" i="12" s="1"/>
  <c r="H2550" i="12" s="1"/>
  <c r="E2551" i="12"/>
  <c r="C2555" i="12"/>
  <c r="D2554" i="12"/>
  <c r="I2550" i="12" l="1"/>
  <c r="L2550" i="12" s="1"/>
  <c r="F2551" i="12"/>
  <c r="G2551" i="12" s="1"/>
  <c r="H2551" i="12" s="1"/>
  <c r="E2552" i="12"/>
  <c r="C2556" i="12"/>
  <c r="D2555" i="12"/>
  <c r="I2551" i="12" l="1"/>
  <c r="L2551" i="12" s="1"/>
  <c r="F2552" i="12"/>
  <c r="G2552" i="12" s="1"/>
  <c r="H2552" i="12" s="1"/>
  <c r="E2553" i="12"/>
  <c r="D2556" i="12"/>
  <c r="C2557" i="12"/>
  <c r="I2552" i="12" l="1"/>
  <c r="L2552" i="12" s="1"/>
  <c r="F2553" i="12"/>
  <c r="G2553" i="12" s="1"/>
  <c r="H2553" i="12" s="1"/>
  <c r="E2554" i="12"/>
  <c r="D2557" i="12"/>
  <c r="C2558" i="12"/>
  <c r="I2553" i="12" l="1"/>
  <c r="L2553" i="12" s="1"/>
  <c r="F2554" i="12"/>
  <c r="G2554" i="12" s="1"/>
  <c r="H2554" i="12" s="1"/>
  <c r="E2555" i="12"/>
  <c r="D2558" i="12"/>
  <c r="C2559" i="12"/>
  <c r="I2554" i="12" l="1"/>
  <c r="L2554" i="12" s="1"/>
  <c r="F2555" i="12"/>
  <c r="G2555" i="12" s="1"/>
  <c r="H2555" i="12" s="1"/>
  <c r="E2556" i="12"/>
  <c r="D2559" i="12"/>
  <c r="C2560" i="12"/>
  <c r="I2555" i="12" l="1"/>
  <c r="L2555" i="12" s="1"/>
  <c r="F2556" i="12"/>
  <c r="G2556" i="12" s="1"/>
  <c r="H2556" i="12" s="1"/>
  <c r="E2557" i="12"/>
  <c r="D2560" i="12"/>
  <c r="C2561" i="12"/>
  <c r="I2556" i="12" l="1"/>
  <c r="L2556" i="12" s="1"/>
  <c r="F2557" i="12"/>
  <c r="G2557" i="12" s="1"/>
  <c r="H2557" i="12" s="1"/>
  <c r="E2558" i="12"/>
  <c r="C2562" i="12"/>
  <c r="D2561" i="12"/>
  <c r="I2557" i="12" l="1"/>
  <c r="L2557" i="12" s="1"/>
  <c r="F2558" i="12"/>
  <c r="G2558" i="12" s="1"/>
  <c r="H2558" i="12" s="1"/>
  <c r="E2559" i="12"/>
  <c r="D2562" i="12"/>
  <c r="C2563" i="12"/>
  <c r="I2558" i="12" l="1"/>
  <c r="L2558" i="12" s="1"/>
  <c r="F2559" i="12"/>
  <c r="G2559" i="12" s="1"/>
  <c r="H2559" i="12" s="1"/>
  <c r="E2560" i="12"/>
  <c r="C2564" i="12"/>
  <c r="D2563" i="12"/>
  <c r="I2559" i="12" l="1"/>
  <c r="L2559" i="12" s="1"/>
  <c r="F2560" i="12"/>
  <c r="G2560" i="12" s="1"/>
  <c r="H2560" i="12" s="1"/>
  <c r="E2561" i="12"/>
  <c r="C2565" i="12"/>
  <c r="D2564" i="12"/>
  <c r="I2560" i="12" l="1"/>
  <c r="L2560" i="12" s="1"/>
  <c r="F2561" i="12"/>
  <c r="G2561" i="12" s="1"/>
  <c r="H2561" i="12" s="1"/>
  <c r="E2562" i="12"/>
  <c r="C2566" i="12"/>
  <c r="D2565" i="12"/>
  <c r="I2561" i="12" l="1"/>
  <c r="L2561" i="12" s="1"/>
  <c r="F2562" i="12"/>
  <c r="G2562" i="12" s="1"/>
  <c r="H2562" i="12" s="1"/>
  <c r="E2563" i="12"/>
  <c r="C2567" i="12"/>
  <c r="D2566" i="12"/>
  <c r="I2562" i="12" l="1"/>
  <c r="L2562" i="12" s="1"/>
  <c r="F2563" i="12"/>
  <c r="G2563" i="12" s="1"/>
  <c r="H2563" i="12" s="1"/>
  <c r="E2564" i="12"/>
  <c r="D2567" i="12"/>
  <c r="C2568" i="12"/>
  <c r="I2563" i="12" l="1"/>
  <c r="L2563" i="12" s="1"/>
  <c r="F2564" i="12"/>
  <c r="G2564" i="12" s="1"/>
  <c r="H2564" i="12" s="1"/>
  <c r="E2565" i="12"/>
  <c r="C2569" i="12"/>
  <c r="D2568" i="12"/>
  <c r="I2564" i="12" l="1"/>
  <c r="L2564" i="12" s="1"/>
  <c r="F2565" i="12"/>
  <c r="G2565" i="12" s="1"/>
  <c r="H2565" i="12" s="1"/>
  <c r="E2566" i="12"/>
  <c r="D2569" i="12"/>
  <c r="C2570" i="12"/>
  <c r="I2565" i="12" l="1"/>
  <c r="L2565" i="12" s="1"/>
  <c r="F2566" i="12"/>
  <c r="G2566" i="12" s="1"/>
  <c r="H2566" i="12" s="1"/>
  <c r="E2567" i="12"/>
  <c r="D2570" i="12"/>
  <c r="C2571" i="12"/>
  <c r="I2566" i="12" l="1"/>
  <c r="L2566" i="12" s="1"/>
  <c r="F2567" i="12"/>
  <c r="G2567" i="12" s="1"/>
  <c r="H2567" i="12" s="1"/>
  <c r="E2568" i="12"/>
  <c r="C2572" i="12"/>
  <c r="D2571" i="12"/>
  <c r="I2567" i="12" l="1"/>
  <c r="L2567" i="12" s="1"/>
  <c r="F2568" i="12"/>
  <c r="G2568" i="12" s="1"/>
  <c r="H2568" i="12" s="1"/>
  <c r="E2569" i="12"/>
  <c r="D2572" i="12"/>
  <c r="C2573" i="12"/>
  <c r="I2568" i="12" l="1"/>
  <c r="L2568" i="12" s="1"/>
  <c r="F2569" i="12"/>
  <c r="G2569" i="12" s="1"/>
  <c r="H2569" i="12" s="1"/>
  <c r="E2570" i="12"/>
  <c r="C2574" i="12"/>
  <c r="D2573" i="12"/>
  <c r="I2569" i="12" l="1"/>
  <c r="L2569" i="12" s="1"/>
  <c r="F2570" i="12"/>
  <c r="G2570" i="12" s="1"/>
  <c r="H2570" i="12" s="1"/>
  <c r="E2571" i="12"/>
  <c r="D2574" i="12"/>
  <c r="C2575" i="12"/>
  <c r="I2570" i="12" l="1"/>
  <c r="L2570" i="12" s="1"/>
  <c r="F2571" i="12"/>
  <c r="G2571" i="12" s="1"/>
  <c r="H2571" i="12" s="1"/>
  <c r="E2572" i="12"/>
  <c r="D2575" i="12"/>
  <c r="C2576" i="12"/>
  <c r="I2571" i="12" l="1"/>
  <c r="L2571" i="12" s="1"/>
  <c r="F2572" i="12"/>
  <c r="G2572" i="12" s="1"/>
  <c r="H2572" i="12" s="1"/>
  <c r="E2573" i="12"/>
  <c r="D2576" i="12"/>
  <c r="C2577" i="12"/>
  <c r="I2572" i="12" l="1"/>
  <c r="L2572" i="12" s="1"/>
  <c r="F2573" i="12"/>
  <c r="G2573" i="12" s="1"/>
  <c r="H2573" i="12" s="1"/>
  <c r="E2574" i="12"/>
  <c r="D2577" i="12"/>
  <c r="C2578" i="12"/>
  <c r="I2573" i="12" l="1"/>
  <c r="L2573" i="12" s="1"/>
  <c r="F2574" i="12"/>
  <c r="G2574" i="12" s="1"/>
  <c r="H2574" i="12" s="1"/>
  <c r="E2575" i="12"/>
  <c r="D2578" i="12"/>
  <c r="C2579" i="12"/>
  <c r="I2574" i="12" l="1"/>
  <c r="L2574" i="12" s="1"/>
  <c r="F2575" i="12"/>
  <c r="G2575" i="12" s="1"/>
  <c r="H2575" i="12" s="1"/>
  <c r="E2576" i="12"/>
  <c r="D2579" i="12"/>
  <c r="C2580" i="12"/>
  <c r="I2575" i="12" l="1"/>
  <c r="L2575" i="12" s="1"/>
  <c r="F2576" i="12"/>
  <c r="G2576" i="12" s="1"/>
  <c r="H2576" i="12" s="1"/>
  <c r="E2577" i="12"/>
  <c r="C2581" i="12"/>
  <c r="D2580" i="12"/>
  <c r="I2576" i="12" l="1"/>
  <c r="L2576" i="12" s="1"/>
  <c r="F2577" i="12"/>
  <c r="G2577" i="12" s="1"/>
  <c r="H2577" i="12" s="1"/>
  <c r="E2578" i="12"/>
  <c r="D2581" i="12"/>
  <c r="C2582" i="12"/>
  <c r="I2577" i="12" l="1"/>
  <c r="L2577" i="12" s="1"/>
  <c r="F2578" i="12"/>
  <c r="G2578" i="12" s="1"/>
  <c r="H2578" i="12" s="1"/>
  <c r="E2579" i="12"/>
  <c r="C2583" i="12"/>
  <c r="D2582" i="12"/>
  <c r="I2578" i="12" l="1"/>
  <c r="L2578" i="12" s="1"/>
  <c r="F2579" i="12"/>
  <c r="G2579" i="12" s="1"/>
  <c r="H2579" i="12" s="1"/>
  <c r="E2580" i="12"/>
  <c r="C2584" i="12"/>
  <c r="D2583" i="12"/>
  <c r="I2579" i="12" l="1"/>
  <c r="L2579" i="12" s="1"/>
  <c r="F2580" i="12"/>
  <c r="G2580" i="12" s="1"/>
  <c r="H2580" i="12" s="1"/>
  <c r="E2581" i="12"/>
  <c r="C2585" i="12"/>
  <c r="D2584" i="12"/>
  <c r="I2580" i="12" l="1"/>
  <c r="L2580" i="12" s="1"/>
  <c r="F2581" i="12"/>
  <c r="G2581" i="12" s="1"/>
  <c r="H2581" i="12" s="1"/>
  <c r="E2582" i="12"/>
  <c r="D2585" i="12"/>
  <c r="C2586" i="12"/>
  <c r="I2581" i="12" l="1"/>
  <c r="L2581" i="12" s="1"/>
  <c r="F2582" i="12"/>
  <c r="G2582" i="12" s="1"/>
  <c r="H2582" i="12" s="1"/>
  <c r="E2583" i="12"/>
  <c r="C2587" i="12"/>
  <c r="D2586" i="12"/>
  <c r="I2582" i="12" l="1"/>
  <c r="L2582" i="12" s="1"/>
  <c r="F2583" i="12"/>
  <c r="G2583" i="12" s="1"/>
  <c r="H2583" i="12" s="1"/>
  <c r="E2584" i="12"/>
  <c r="D2587" i="12"/>
  <c r="C2588" i="12"/>
  <c r="I2583" i="12" l="1"/>
  <c r="L2583" i="12" s="1"/>
  <c r="F2584" i="12"/>
  <c r="G2584" i="12" s="1"/>
  <c r="H2584" i="12" s="1"/>
  <c r="E2585" i="12"/>
  <c r="D2588" i="12"/>
  <c r="C2589" i="12"/>
  <c r="I2584" i="12" l="1"/>
  <c r="L2584" i="12" s="1"/>
  <c r="F2585" i="12"/>
  <c r="G2585" i="12" s="1"/>
  <c r="H2585" i="12" s="1"/>
  <c r="E2586" i="12"/>
  <c r="C2590" i="12"/>
  <c r="D2589" i="12"/>
  <c r="I2585" i="12" l="1"/>
  <c r="L2585" i="12" s="1"/>
  <c r="F2586" i="12"/>
  <c r="G2586" i="12" s="1"/>
  <c r="H2586" i="12" s="1"/>
  <c r="E2587" i="12"/>
  <c r="D2590" i="12"/>
  <c r="C2591" i="12"/>
  <c r="I2586" i="12" l="1"/>
  <c r="L2586" i="12" s="1"/>
  <c r="F2587" i="12"/>
  <c r="G2587" i="12" s="1"/>
  <c r="H2587" i="12" s="1"/>
  <c r="E2588" i="12"/>
  <c r="C2592" i="12"/>
  <c r="D2591" i="12"/>
  <c r="I2587" i="12" l="1"/>
  <c r="L2587" i="12" s="1"/>
  <c r="F2588" i="12"/>
  <c r="G2588" i="12" s="1"/>
  <c r="H2588" i="12" s="1"/>
  <c r="E2589" i="12"/>
  <c r="C2593" i="12"/>
  <c r="D2592" i="12"/>
  <c r="I2588" i="12" l="1"/>
  <c r="L2588" i="12" s="1"/>
  <c r="F2589" i="12"/>
  <c r="G2589" i="12" s="1"/>
  <c r="H2589" i="12" s="1"/>
  <c r="E2590" i="12"/>
  <c r="D2593" i="12"/>
  <c r="C2594" i="12"/>
  <c r="I2589" i="12" l="1"/>
  <c r="L2589" i="12" s="1"/>
  <c r="F2590" i="12"/>
  <c r="G2590" i="12" s="1"/>
  <c r="H2590" i="12" s="1"/>
  <c r="E2591" i="12"/>
  <c r="C2595" i="12"/>
  <c r="D2594" i="12"/>
  <c r="I2590" i="12" l="1"/>
  <c r="L2590" i="12" s="1"/>
  <c r="F2591" i="12"/>
  <c r="G2591" i="12" s="1"/>
  <c r="H2591" i="12" s="1"/>
  <c r="E2592" i="12"/>
  <c r="D2595" i="12"/>
  <c r="C2596" i="12"/>
  <c r="I2591" i="12" l="1"/>
  <c r="L2591" i="12" s="1"/>
  <c r="F2592" i="12"/>
  <c r="G2592" i="12" s="1"/>
  <c r="H2592" i="12" s="1"/>
  <c r="E2593" i="12"/>
  <c r="C2597" i="12"/>
  <c r="D2596" i="12"/>
  <c r="I2592" i="12" l="1"/>
  <c r="L2592" i="12" s="1"/>
  <c r="F2593" i="12"/>
  <c r="G2593" i="12" s="1"/>
  <c r="H2593" i="12" s="1"/>
  <c r="E2594" i="12"/>
  <c r="D2597" i="12"/>
  <c r="C2598" i="12"/>
  <c r="I2593" i="12" l="1"/>
  <c r="L2593" i="12" s="1"/>
  <c r="F2594" i="12"/>
  <c r="G2594" i="12" s="1"/>
  <c r="H2594" i="12" s="1"/>
  <c r="E2595" i="12"/>
  <c r="D2598" i="12"/>
  <c r="C2599" i="12"/>
  <c r="I2594" i="12" l="1"/>
  <c r="L2594" i="12" s="1"/>
  <c r="F2595" i="12"/>
  <c r="G2595" i="12" s="1"/>
  <c r="H2595" i="12" s="1"/>
  <c r="E2596" i="12"/>
  <c r="D2599" i="12"/>
  <c r="C2600" i="12"/>
  <c r="I2595" i="12" l="1"/>
  <c r="L2595" i="12" s="1"/>
  <c r="F2596" i="12"/>
  <c r="G2596" i="12" s="1"/>
  <c r="H2596" i="12" s="1"/>
  <c r="E2597" i="12"/>
  <c r="D2600" i="12"/>
  <c r="C2601" i="12"/>
  <c r="I2596" i="12" l="1"/>
  <c r="L2596" i="12" s="1"/>
  <c r="F2597" i="12"/>
  <c r="G2597" i="12" s="1"/>
  <c r="H2597" i="12" s="1"/>
  <c r="E2598" i="12"/>
  <c r="C2602" i="12"/>
  <c r="D2601" i="12"/>
  <c r="I2597" i="12" l="1"/>
  <c r="L2597" i="12" s="1"/>
  <c r="F2598" i="12"/>
  <c r="G2598" i="12" s="1"/>
  <c r="H2598" i="12" s="1"/>
  <c r="E2599" i="12"/>
  <c r="C2603" i="12"/>
  <c r="D2602" i="12"/>
  <c r="I2598" i="12" l="1"/>
  <c r="L2598" i="12" s="1"/>
  <c r="F2599" i="12"/>
  <c r="G2599" i="12" s="1"/>
  <c r="H2599" i="12" s="1"/>
  <c r="E2600" i="12"/>
  <c r="C2604" i="12"/>
  <c r="D2603" i="12"/>
  <c r="I2599" i="12" l="1"/>
  <c r="L2599" i="12" s="1"/>
  <c r="F2600" i="12"/>
  <c r="G2600" i="12" s="1"/>
  <c r="H2600" i="12" s="1"/>
  <c r="E2601" i="12"/>
  <c r="C2605" i="12"/>
  <c r="D2604" i="12"/>
  <c r="I2600" i="12" l="1"/>
  <c r="L2600" i="12" s="1"/>
  <c r="F2601" i="12"/>
  <c r="G2601" i="12" s="1"/>
  <c r="H2601" i="12" s="1"/>
  <c r="E2602" i="12"/>
  <c r="C2606" i="12"/>
  <c r="D2605" i="12"/>
  <c r="I2601" i="12" l="1"/>
  <c r="L2601" i="12" s="1"/>
  <c r="F2602" i="12"/>
  <c r="G2602" i="12" s="1"/>
  <c r="H2602" i="12" s="1"/>
  <c r="E2603" i="12"/>
  <c r="D2606" i="12"/>
  <c r="C2607" i="12"/>
  <c r="I2602" i="12" l="1"/>
  <c r="L2602" i="12" s="1"/>
  <c r="F2603" i="12"/>
  <c r="G2603" i="12" s="1"/>
  <c r="H2603" i="12" s="1"/>
  <c r="E2604" i="12"/>
  <c r="C2608" i="12"/>
  <c r="D2607" i="12"/>
  <c r="I2603" i="12" l="1"/>
  <c r="L2603" i="12" s="1"/>
  <c r="F2604" i="12"/>
  <c r="G2604" i="12" s="1"/>
  <c r="H2604" i="12" s="1"/>
  <c r="E2605" i="12"/>
  <c r="C2609" i="12"/>
  <c r="D2608" i="12"/>
  <c r="I2604" i="12" l="1"/>
  <c r="L2604" i="12" s="1"/>
  <c r="F2605" i="12"/>
  <c r="G2605" i="12" s="1"/>
  <c r="H2605" i="12" s="1"/>
  <c r="E2606" i="12"/>
  <c r="D2609" i="12"/>
  <c r="C2610" i="12"/>
  <c r="I2605" i="12" l="1"/>
  <c r="L2605" i="12" s="1"/>
  <c r="F2606" i="12"/>
  <c r="G2606" i="12" s="1"/>
  <c r="H2606" i="12" s="1"/>
  <c r="E2607" i="12"/>
  <c r="C2611" i="12"/>
  <c r="D2610" i="12"/>
  <c r="I2606" i="12" l="1"/>
  <c r="L2606" i="12" s="1"/>
  <c r="F2607" i="12"/>
  <c r="G2607" i="12" s="1"/>
  <c r="H2607" i="12" s="1"/>
  <c r="E2608" i="12"/>
  <c r="C2612" i="12"/>
  <c r="D2611" i="12"/>
  <c r="I2607" i="12" l="1"/>
  <c r="L2607" i="12" s="1"/>
  <c r="F2608" i="12"/>
  <c r="G2608" i="12" s="1"/>
  <c r="H2608" i="12" s="1"/>
  <c r="E2609" i="12"/>
  <c r="D2612" i="12"/>
  <c r="C2613" i="12"/>
  <c r="I2608" i="12" l="1"/>
  <c r="L2608" i="12" s="1"/>
  <c r="F2609" i="12"/>
  <c r="G2609" i="12" s="1"/>
  <c r="H2609" i="12" s="1"/>
  <c r="E2610" i="12"/>
  <c r="D2613" i="12"/>
  <c r="C2614" i="12"/>
  <c r="I2609" i="12" l="1"/>
  <c r="L2609" i="12" s="1"/>
  <c r="F2610" i="12"/>
  <c r="G2610" i="12" s="1"/>
  <c r="H2610" i="12" s="1"/>
  <c r="E2611" i="12"/>
  <c r="D2614" i="12"/>
  <c r="C2615" i="12"/>
  <c r="I2610" i="12" l="1"/>
  <c r="L2610" i="12" s="1"/>
  <c r="F2611" i="12"/>
  <c r="G2611" i="12" s="1"/>
  <c r="H2611" i="12" s="1"/>
  <c r="E2612" i="12"/>
  <c r="D2615" i="12"/>
  <c r="C2616" i="12"/>
  <c r="I2611" i="12" l="1"/>
  <c r="L2611" i="12" s="1"/>
  <c r="F2612" i="12"/>
  <c r="G2612" i="12" s="1"/>
  <c r="H2612" i="12" s="1"/>
  <c r="E2613" i="12"/>
  <c r="C2617" i="12"/>
  <c r="D2616" i="12"/>
  <c r="I2612" i="12" l="1"/>
  <c r="L2612" i="12" s="1"/>
  <c r="F2613" i="12"/>
  <c r="G2613" i="12" s="1"/>
  <c r="H2613" i="12" s="1"/>
  <c r="E2614" i="12"/>
  <c r="C2618" i="12"/>
  <c r="D2617" i="12"/>
  <c r="I2613" i="12" l="1"/>
  <c r="L2613" i="12" s="1"/>
  <c r="F2614" i="12"/>
  <c r="G2614" i="12" s="1"/>
  <c r="H2614" i="12" s="1"/>
  <c r="E2615" i="12"/>
  <c r="D2618" i="12"/>
  <c r="C2619" i="12"/>
  <c r="I2614" i="12" l="1"/>
  <c r="L2614" i="12" s="1"/>
  <c r="F2615" i="12"/>
  <c r="G2615" i="12" s="1"/>
  <c r="H2615" i="12" s="1"/>
  <c r="E2616" i="12"/>
  <c r="C2620" i="12"/>
  <c r="D2619" i="12"/>
  <c r="I2615" i="12" l="1"/>
  <c r="L2615" i="12" s="1"/>
  <c r="F2616" i="12"/>
  <c r="G2616" i="12" s="1"/>
  <c r="H2616" i="12" s="1"/>
  <c r="E2617" i="12"/>
  <c r="D2620" i="12"/>
  <c r="C2621" i="12"/>
  <c r="I2616" i="12" l="1"/>
  <c r="L2616" i="12" s="1"/>
  <c r="F2617" i="12"/>
  <c r="G2617" i="12" s="1"/>
  <c r="H2617" i="12" s="1"/>
  <c r="E2618" i="12"/>
  <c r="C2622" i="12"/>
  <c r="D2621" i="12"/>
  <c r="I2617" i="12" l="1"/>
  <c r="L2617" i="12" s="1"/>
  <c r="F2618" i="12"/>
  <c r="G2618" i="12" s="1"/>
  <c r="H2618" i="12" s="1"/>
  <c r="E2619" i="12"/>
  <c r="D2622" i="12"/>
  <c r="C2623" i="12"/>
  <c r="I2618" i="12" l="1"/>
  <c r="L2618" i="12" s="1"/>
  <c r="F2619" i="12"/>
  <c r="G2619" i="12" s="1"/>
  <c r="H2619" i="12" s="1"/>
  <c r="E2620" i="12"/>
  <c r="C2624" i="12"/>
  <c r="D2623" i="12"/>
  <c r="I2619" i="12" l="1"/>
  <c r="L2619" i="12" s="1"/>
  <c r="F2620" i="12"/>
  <c r="G2620" i="12" s="1"/>
  <c r="H2620" i="12" s="1"/>
  <c r="E2621" i="12"/>
  <c r="C2625" i="12"/>
  <c r="D2624" i="12"/>
  <c r="I2620" i="12" l="1"/>
  <c r="L2620" i="12" s="1"/>
  <c r="F2621" i="12"/>
  <c r="G2621" i="12" s="1"/>
  <c r="H2621" i="12" s="1"/>
  <c r="E2622" i="12"/>
  <c r="C2626" i="12"/>
  <c r="D2625" i="12"/>
  <c r="I2621" i="12" l="1"/>
  <c r="L2621" i="12" s="1"/>
  <c r="F2622" i="12"/>
  <c r="G2622" i="12" s="1"/>
  <c r="H2622" i="12" s="1"/>
  <c r="E2623" i="12"/>
  <c r="D2626" i="12"/>
  <c r="C2627" i="12"/>
  <c r="I2622" i="12" l="1"/>
  <c r="L2622" i="12" s="1"/>
  <c r="F2623" i="12"/>
  <c r="G2623" i="12" s="1"/>
  <c r="H2623" i="12" s="1"/>
  <c r="E2624" i="12"/>
  <c r="C2628" i="12"/>
  <c r="D2627" i="12"/>
  <c r="I2623" i="12" l="1"/>
  <c r="L2623" i="12" s="1"/>
  <c r="F2624" i="12"/>
  <c r="G2624" i="12" s="1"/>
  <c r="H2624" i="12" s="1"/>
  <c r="E2625" i="12"/>
  <c r="D2628" i="12"/>
  <c r="C2629" i="12"/>
  <c r="I2624" i="12" l="1"/>
  <c r="L2624" i="12" s="1"/>
  <c r="F2625" i="12"/>
  <c r="G2625" i="12" s="1"/>
  <c r="H2625" i="12" s="1"/>
  <c r="E2626" i="12"/>
  <c r="C2630" i="12"/>
  <c r="D2629" i="12"/>
  <c r="I2625" i="12" l="1"/>
  <c r="L2625" i="12" s="1"/>
  <c r="F2626" i="12"/>
  <c r="G2626" i="12" s="1"/>
  <c r="H2626" i="12" s="1"/>
  <c r="E2627" i="12"/>
  <c r="C2631" i="12"/>
  <c r="D2630" i="12"/>
  <c r="I2626" i="12" l="1"/>
  <c r="L2626" i="12" s="1"/>
  <c r="F2627" i="12"/>
  <c r="G2627" i="12" s="1"/>
  <c r="H2627" i="12" s="1"/>
  <c r="E2628" i="12"/>
  <c r="D2631" i="12"/>
  <c r="C2632" i="12"/>
  <c r="I2627" i="12" l="1"/>
  <c r="L2627" i="12" s="1"/>
  <c r="F2628" i="12"/>
  <c r="G2628" i="12" s="1"/>
  <c r="H2628" i="12" s="1"/>
  <c r="E2629" i="12"/>
  <c r="D2632" i="12"/>
  <c r="C2633" i="12"/>
  <c r="I2628" i="12" l="1"/>
  <c r="L2628" i="12" s="1"/>
  <c r="F2629" i="12"/>
  <c r="G2629" i="12" s="1"/>
  <c r="H2629" i="12" s="1"/>
  <c r="E2630" i="12"/>
  <c r="C2634" i="12"/>
  <c r="D2633" i="12"/>
  <c r="I2629" i="12" l="1"/>
  <c r="L2629" i="12" s="1"/>
  <c r="F2630" i="12"/>
  <c r="G2630" i="12" s="1"/>
  <c r="H2630" i="12" s="1"/>
  <c r="E2631" i="12"/>
  <c r="D2634" i="12"/>
  <c r="C2635" i="12"/>
  <c r="I2630" i="12" l="1"/>
  <c r="L2630" i="12" s="1"/>
  <c r="F2631" i="12"/>
  <c r="G2631" i="12" s="1"/>
  <c r="H2631" i="12" s="1"/>
  <c r="E2632" i="12"/>
  <c r="C2636" i="12"/>
  <c r="D2635" i="12"/>
  <c r="I2631" i="12" l="1"/>
  <c r="L2631" i="12" s="1"/>
  <c r="F2632" i="12"/>
  <c r="G2632" i="12" s="1"/>
  <c r="H2632" i="12" s="1"/>
  <c r="E2633" i="12"/>
  <c r="D2636" i="12"/>
  <c r="C2637" i="12"/>
  <c r="I2632" i="12" l="1"/>
  <c r="L2632" i="12" s="1"/>
  <c r="F2633" i="12"/>
  <c r="G2633" i="12" s="1"/>
  <c r="H2633" i="12" s="1"/>
  <c r="E2634" i="12"/>
  <c r="D2637" i="12"/>
  <c r="C2638" i="12"/>
  <c r="I2633" i="12" l="1"/>
  <c r="L2633" i="12" s="1"/>
  <c r="F2634" i="12"/>
  <c r="G2634" i="12" s="1"/>
  <c r="H2634" i="12" s="1"/>
  <c r="E2635" i="12"/>
  <c r="D2638" i="12"/>
  <c r="C2639" i="12"/>
  <c r="I2634" i="12" l="1"/>
  <c r="L2634" i="12" s="1"/>
  <c r="F2635" i="12"/>
  <c r="G2635" i="12" s="1"/>
  <c r="H2635" i="12" s="1"/>
  <c r="E2636" i="12"/>
  <c r="C2640" i="12"/>
  <c r="D2639" i="12"/>
  <c r="I2635" i="12" l="1"/>
  <c r="L2635" i="12" s="1"/>
  <c r="F2636" i="12"/>
  <c r="G2636" i="12" s="1"/>
  <c r="H2636" i="12" s="1"/>
  <c r="E2637" i="12"/>
  <c r="C2641" i="12"/>
  <c r="D2640" i="12"/>
  <c r="I2636" i="12" l="1"/>
  <c r="L2636" i="12" s="1"/>
  <c r="F2637" i="12"/>
  <c r="G2637" i="12" s="1"/>
  <c r="H2637" i="12" s="1"/>
  <c r="E2638" i="12"/>
  <c r="D2641" i="12"/>
  <c r="C2642" i="12"/>
  <c r="I2637" i="12" l="1"/>
  <c r="L2637" i="12" s="1"/>
  <c r="F2638" i="12"/>
  <c r="G2638" i="12" s="1"/>
  <c r="H2638" i="12" s="1"/>
  <c r="E2639" i="12"/>
  <c r="D2642" i="12"/>
  <c r="C2643" i="12"/>
  <c r="I2638" i="12" l="1"/>
  <c r="L2638" i="12" s="1"/>
  <c r="F2639" i="12"/>
  <c r="G2639" i="12" s="1"/>
  <c r="H2639" i="12" s="1"/>
  <c r="E2640" i="12"/>
  <c r="D2643" i="12"/>
  <c r="C2644" i="12"/>
  <c r="I2639" i="12" l="1"/>
  <c r="L2639" i="12" s="1"/>
  <c r="F2640" i="12"/>
  <c r="G2640" i="12" s="1"/>
  <c r="H2640" i="12" s="1"/>
  <c r="E2641" i="12"/>
  <c r="D2644" i="12"/>
  <c r="C2645" i="12"/>
  <c r="I2640" i="12" l="1"/>
  <c r="L2640" i="12" s="1"/>
  <c r="F2641" i="12"/>
  <c r="G2641" i="12" s="1"/>
  <c r="H2641" i="12" s="1"/>
  <c r="E2642" i="12"/>
  <c r="D2645" i="12"/>
  <c r="C2646" i="12"/>
  <c r="I2641" i="12" l="1"/>
  <c r="L2641" i="12" s="1"/>
  <c r="F2642" i="12"/>
  <c r="G2642" i="12" s="1"/>
  <c r="H2642" i="12" s="1"/>
  <c r="E2643" i="12"/>
  <c r="D2646" i="12"/>
  <c r="C2647" i="12"/>
  <c r="I2642" i="12" l="1"/>
  <c r="L2642" i="12" s="1"/>
  <c r="F2643" i="12"/>
  <c r="G2643" i="12" s="1"/>
  <c r="H2643" i="12" s="1"/>
  <c r="E2644" i="12"/>
  <c r="C2648" i="12"/>
  <c r="D2647" i="12"/>
  <c r="I2643" i="12" l="1"/>
  <c r="L2643" i="12" s="1"/>
  <c r="F2644" i="12"/>
  <c r="G2644" i="12" s="1"/>
  <c r="H2644" i="12" s="1"/>
  <c r="E2645" i="12"/>
  <c r="D2648" i="12"/>
  <c r="C2649" i="12"/>
  <c r="I2644" i="12" l="1"/>
  <c r="L2644" i="12" s="1"/>
  <c r="F2645" i="12"/>
  <c r="G2645" i="12" s="1"/>
  <c r="H2645" i="12" s="1"/>
  <c r="E2646" i="12"/>
  <c r="C2650" i="12"/>
  <c r="D2649" i="12"/>
  <c r="I2645" i="12" l="1"/>
  <c r="L2645" i="12" s="1"/>
  <c r="F2646" i="12"/>
  <c r="G2646" i="12" s="1"/>
  <c r="H2646" i="12" s="1"/>
  <c r="E2647" i="12"/>
  <c r="D2650" i="12"/>
  <c r="C2651" i="12"/>
  <c r="I2646" i="12" l="1"/>
  <c r="L2646" i="12" s="1"/>
  <c r="F2647" i="12"/>
  <c r="G2647" i="12" s="1"/>
  <c r="H2647" i="12" s="1"/>
  <c r="E2648" i="12"/>
  <c r="D2651" i="12"/>
  <c r="C2652" i="12"/>
  <c r="I2647" i="12" l="1"/>
  <c r="L2647" i="12" s="1"/>
  <c r="F2648" i="12"/>
  <c r="G2648" i="12" s="1"/>
  <c r="H2648" i="12" s="1"/>
  <c r="E2649" i="12"/>
  <c r="C2653" i="12"/>
  <c r="D2652" i="12"/>
  <c r="I2648" i="12" l="1"/>
  <c r="L2648" i="12" s="1"/>
  <c r="F2649" i="12"/>
  <c r="G2649" i="12" s="1"/>
  <c r="H2649" i="12" s="1"/>
  <c r="E2650" i="12"/>
  <c r="C2654" i="12"/>
  <c r="D2653" i="12"/>
  <c r="I2649" i="12" l="1"/>
  <c r="L2649" i="12" s="1"/>
  <c r="F2650" i="12"/>
  <c r="G2650" i="12" s="1"/>
  <c r="H2650" i="12" s="1"/>
  <c r="E2651" i="12"/>
  <c r="C2655" i="12"/>
  <c r="D2654" i="12"/>
  <c r="I2650" i="12" l="1"/>
  <c r="L2650" i="12" s="1"/>
  <c r="F2651" i="12"/>
  <c r="G2651" i="12" s="1"/>
  <c r="H2651" i="12" s="1"/>
  <c r="E2652" i="12"/>
  <c r="C2656" i="12"/>
  <c r="D2655" i="12"/>
  <c r="I2651" i="12" l="1"/>
  <c r="L2651" i="12" s="1"/>
  <c r="F2652" i="12"/>
  <c r="G2652" i="12" s="1"/>
  <c r="H2652" i="12" s="1"/>
  <c r="E2653" i="12"/>
  <c r="D2656" i="12"/>
  <c r="C2657" i="12"/>
  <c r="I2652" i="12" l="1"/>
  <c r="L2652" i="12" s="1"/>
  <c r="F2653" i="12"/>
  <c r="G2653" i="12" s="1"/>
  <c r="H2653" i="12" s="1"/>
  <c r="E2654" i="12"/>
  <c r="D2657" i="12"/>
  <c r="C2658" i="12"/>
  <c r="I2653" i="12" l="1"/>
  <c r="L2653" i="12" s="1"/>
  <c r="F2654" i="12"/>
  <c r="G2654" i="12" s="1"/>
  <c r="H2654" i="12" s="1"/>
  <c r="E2655" i="12"/>
  <c r="C2659" i="12"/>
  <c r="D2658" i="12"/>
  <c r="I2654" i="12" l="1"/>
  <c r="L2654" i="12" s="1"/>
  <c r="F2655" i="12"/>
  <c r="G2655" i="12" s="1"/>
  <c r="H2655" i="12" s="1"/>
  <c r="E2656" i="12"/>
  <c r="D2659" i="12"/>
  <c r="C2660" i="12"/>
  <c r="I2655" i="12" l="1"/>
  <c r="L2655" i="12" s="1"/>
  <c r="F2656" i="12"/>
  <c r="G2656" i="12" s="1"/>
  <c r="H2656" i="12" s="1"/>
  <c r="E2657" i="12"/>
  <c r="C2661" i="12"/>
  <c r="D2660" i="12"/>
  <c r="I2656" i="12" l="1"/>
  <c r="L2656" i="12" s="1"/>
  <c r="F2657" i="12"/>
  <c r="G2657" i="12" s="1"/>
  <c r="H2657" i="12" s="1"/>
  <c r="E2658" i="12"/>
  <c r="C2662" i="12"/>
  <c r="D2661" i="12"/>
  <c r="I2657" i="12" l="1"/>
  <c r="L2657" i="12" s="1"/>
  <c r="F2658" i="12"/>
  <c r="G2658" i="12" s="1"/>
  <c r="H2658" i="12" s="1"/>
  <c r="E2659" i="12"/>
  <c r="D2662" i="12"/>
  <c r="C2663" i="12"/>
  <c r="I2658" i="12" l="1"/>
  <c r="L2658" i="12" s="1"/>
  <c r="F2659" i="12"/>
  <c r="G2659" i="12" s="1"/>
  <c r="H2659" i="12" s="1"/>
  <c r="E2660" i="12"/>
  <c r="C2664" i="12"/>
  <c r="D2663" i="12"/>
  <c r="I2659" i="12" l="1"/>
  <c r="L2659" i="12" s="1"/>
  <c r="F2660" i="12"/>
  <c r="G2660" i="12" s="1"/>
  <c r="H2660" i="12" s="1"/>
  <c r="E2661" i="12"/>
  <c r="D2664" i="12"/>
  <c r="C2665" i="12"/>
  <c r="I2660" i="12" l="1"/>
  <c r="L2660" i="12" s="1"/>
  <c r="F2661" i="12"/>
  <c r="G2661" i="12" s="1"/>
  <c r="H2661" i="12" s="1"/>
  <c r="E2662" i="12"/>
  <c r="D2665" i="12"/>
  <c r="C2666" i="12"/>
  <c r="I2661" i="12" l="1"/>
  <c r="L2661" i="12" s="1"/>
  <c r="F2662" i="12"/>
  <c r="G2662" i="12" s="1"/>
  <c r="H2662" i="12" s="1"/>
  <c r="E2663" i="12"/>
  <c r="D2666" i="12"/>
  <c r="C2667" i="12"/>
  <c r="I2662" i="12" l="1"/>
  <c r="L2662" i="12" s="1"/>
  <c r="F2663" i="12"/>
  <c r="G2663" i="12" s="1"/>
  <c r="H2663" i="12" s="1"/>
  <c r="E2664" i="12"/>
  <c r="C2668" i="12"/>
  <c r="D2667" i="12"/>
  <c r="I2663" i="12" l="1"/>
  <c r="L2663" i="12" s="1"/>
  <c r="F2664" i="12"/>
  <c r="G2664" i="12" s="1"/>
  <c r="H2664" i="12" s="1"/>
  <c r="E2665" i="12"/>
  <c r="D2668" i="12"/>
  <c r="C2669" i="12"/>
  <c r="I2664" i="12" l="1"/>
  <c r="L2664" i="12" s="1"/>
  <c r="F2665" i="12"/>
  <c r="G2665" i="12" s="1"/>
  <c r="H2665" i="12" s="1"/>
  <c r="I2665" i="12" s="1"/>
  <c r="L2665" i="12" s="1"/>
  <c r="E2666" i="12"/>
  <c r="C2670" i="12"/>
  <c r="D2669" i="12"/>
  <c r="F2666" i="12" l="1"/>
  <c r="G2666" i="12" s="1"/>
  <c r="H2666" i="12" s="1"/>
  <c r="I2666" i="12" s="1"/>
  <c r="L2666" i="12" s="1"/>
  <c r="E2667" i="12"/>
  <c r="D2670" i="12"/>
  <c r="C2671" i="12"/>
  <c r="F2667" i="12" l="1"/>
  <c r="G2667" i="12" s="1"/>
  <c r="H2667" i="12" s="1"/>
  <c r="I2667" i="12" s="1"/>
  <c r="L2667" i="12" s="1"/>
  <c r="E2668" i="12"/>
  <c r="C2672" i="12"/>
  <c r="D2671" i="12"/>
  <c r="F2668" i="12" l="1"/>
  <c r="G2668" i="12" s="1"/>
  <c r="H2668" i="12" s="1"/>
  <c r="I2668" i="12" s="1"/>
  <c r="L2668" i="12" s="1"/>
  <c r="E2669" i="12"/>
  <c r="C2673" i="12"/>
  <c r="D2673" i="12" s="1"/>
  <c r="D2672" i="12"/>
  <c r="F2669" i="12" l="1"/>
  <c r="G2669" i="12" s="1"/>
  <c r="H2669" i="12" s="1"/>
  <c r="I2669" i="12" s="1"/>
  <c r="L2669" i="12" s="1"/>
  <c r="E2670" i="12"/>
  <c r="F2670" i="12" l="1"/>
  <c r="G2670" i="12" s="1"/>
  <c r="H2670" i="12" s="1"/>
  <c r="I2670" i="12" s="1"/>
  <c r="L2670" i="12" s="1"/>
  <c r="E2671" i="12"/>
  <c r="F2671" i="12" l="1"/>
  <c r="G2671" i="12" s="1"/>
  <c r="H2671" i="12" s="1"/>
  <c r="I2671" i="12" s="1"/>
  <c r="L2671" i="12" s="1"/>
  <c r="E2672" i="12"/>
  <c r="F2672" i="12" l="1"/>
  <c r="G2672" i="12" s="1"/>
  <c r="H2672" i="12" s="1"/>
  <c r="E2673" i="12"/>
  <c r="F2673" i="12" s="1"/>
  <c r="G2673" i="12" s="1"/>
  <c r="H2673" i="12" l="1"/>
  <c r="I2673" i="12" s="1"/>
  <c r="L2673" i="12" s="1"/>
  <c r="L13" i="12" s="1"/>
  <c r="M13" i="12" s="1"/>
  <c r="I2672" i="12"/>
  <c r="L2672" i="12" s="1"/>
  <c r="M1196" i="12" l="1"/>
  <c r="M689" i="12"/>
  <c r="M71" i="12"/>
  <c r="M133" i="12"/>
  <c r="M112" i="12"/>
  <c r="M378" i="12"/>
  <c r="M347" i="12"/>
  <c r="M361" i="12"/>
  <c r="M399" i="12"/>
  <c r="M153" i="12"/>
  <c r="M1093" i="12"/>
  <c r="M576" i="12"/>
  <c r="M272" i="12"/>
  <c r="M278" i="12"/>
  <c r="M1391" i="12"/>
  <c r="M370" i="12"/>
  <c r="M349" i="12"/>
  <c r="M450" i="12"/>
  <c r="M351" i="12"/>
  <c r="M1244" i="12"/>
  <c r="M63" i="12"/>
  <c r="M101" i="12"/>
  <c r="M514" i="12"/>
  <c r="M65" i="12"/>
  <c r="M1825" i="12"/>
  <c r="M325" i="12"/>
  <c r="M607" i="12"/>
  <c r="M520" i="12"/>
  <c r="M224" i="12"/>
  <c r="M938" i="12"/>
  <c r="M366" i="12"/>
  <c r="M555" i="12"/>
  <c r="M513" i="12"/>
  <c r="M521" i="12"/>
  <c r="M1312" i="12"/>
  <c r="M658" i="12"/>
  <c r="M1838" i="12"/>
  <c r="M1327" i="12"/>
  <c r="M817" i="12"/>
  <c r="M190" i="12"/>
  <c r="M248" i="12"/>
  <c r="M413" i="12"/>
  <c r="M532" i="12"/>
  <c r="M146" i="12"/>
  <c r="M204" i="12"/>
  <c r="M1645" i="12"/>
  <c r="M1893" i="12"/>
  <c r="M1648" i="12"/>
  <c r="M965" i="12"/>
  <c r="M556" i="12"/>
  <c r="M170" i="12"/>
  <c r="M228" i="12"/>
  <c r="M238" i="12"/>
  <c r="M296" i="12"/>
  <c r="M461" i="12"/>
  <c r="M580" i="12"/>
  <c r="M1608" i="12"/>
  <c r="M2013" i="12"/>
  <c r="M1459" i="12"/>
  <c r="M901" i="12"/>
  <c r="M320" i="12"/>
  <c r="M485" i="12"/>
  <c r="M697" i="12"/>
  <c r="M218" i="12"/>
  <c r="M276" i="12"/>
  <c r="M286" i="12"/>
  <c r="M344" i="12"/>
  <c r="M1610" i="12"/>
  <c r="M1670" i="12"/>
  <c r="M1237" i="12"/>
  <c r="M795" i="12"/>
  <c r="M300" i="12"/>
  <c r="M310" i="12"/>
  <c r="M368" i="12"/>
  <c r="M533" i="12"/>
  <c r="M409" i="12"/>
  <c r="M266" i="12"/>
  <c r="M1254" i="12"/>
  <c r="M1273" i="12"/>
  <c r="M1545" i="12"/>
  <c r="M1017" i="12"/>
  <c r="M557" i="12"/>
  <c r="M44" i="12"/>
  <c r="M290" i="12"/>
  <c r="M348" i="12"/>
  <c r="M358" i="12"/>
  <c r="M422" i="12"/>
  <c r="M581" i="12"/>
  <c r="M925" i="12"/>
  <c r="M1882" i="12"/>
  <c r="M1340" i="12"/>
  <c r="M798" i="12"/>
  <c r="M382" i="12"/>
  <c r="M446" i="12"/>
  <c r="M603" i="12"/>
  <c r="M293" i="12"/>
  <c r="M338" i="12"/>
  <c r="M396" i="12"/>
  <c r="M753" i="12"/>
  <c r="M688" i="12"/>
  <c r="M1653" i="12"/>
  <c r="M1201" i="12"/>
  <c r="M670" i="12"/>
  <c r="M362" i="12"/>
  <c r="M416" i="12"/>
  <c r="M67" i="12"/>
  <c r="M494" i="12"/>
  <c r="M402" i="12"/>
  <c r="M141" i="12"/>
  <c r="M1507" i="12"/>
  <c r="M1566" i="12"/>
  <c r="M830" i="12"/>
  <c r="M1741" i="12"/>
  <c r="M1354" i="12"/>
  <c r="M683" i="12"/>
  <c r="M1647" i="12"/>
  <c r="M1063" i="12"/>
  <c r="M1811" i="12"/>
  <c r="M1399" i="12"/>
  <c r="M889" i="12"/>
  <c r="M1388" i="12"/>
  <c r="M1458" i="12"/>
  <c r="M702" i="12"/>
  <c r="M1626" i="12"/>
  <c r="M911" i="12"/>
  <c r="M1817" i="12"/>
  <c r="M1236" i="12"/>
  <c r="M724" i="12"/>
  <c r="M1533" i="12"/>
  <c r="M1037" i="12"/>
  <c r="M2496" i="12"/>
  <c r="M1072" i="12"/>
  <c r="M898" i="12"/>
  <c r="M1807" i="12"/>
  <c r="M1255" i="12"/>
  <c r="M759" i="12"/>
  <c r="M1536" i="12"/>
  <c r="M1048" i="12"/>
  <c r="M1953" i="12"/>
  <c r="M1344" i="12"/>
  <c r="M986" i="12"/>
  <c r="M840" i="12"/>
  <c r="M1258" i="12"/>
  <c r="M791" i="12"/>
  <c r="M1539" i="12"/>
  <c r="M1043" i="12"/>
  <c r="M1907" i="12"/>
  <c r="M1347" i="12"/>
  <c r="M789" i="12"/>
  <c r="M1742" i="12"/>
  <c r="M1346" i="12"/>
  <c r="M642" i="12"/>
  <c r="M782" i="12"/>
  <c r="M1046" i="12"/>
  <c r="M1902" i="12"/>
  <c r="M1350" i="12"/>
  <c r="M808" i="12"/>
  <c r="M1689" i="12"/>
  <c r="M1370" i="12"/>
  <c r="M677" i="12"/>
  <c r="M1617" i="12"/>
  <c r="M1089" i="12"/>
  <c r="M1770" i="12"/>
  <c r="M1917" i="12"/>
  <c r="M843" i="12"/>
  <c r="M1719" i="12"/>
  <c r="M1418" i="12"/>
  <c r="M696" i="12"/>
  <c r="M1636" i="12"/>
  <c r="M1076" i="12"/>
  <c r="M1962" i="12"/>
  <c r="M134" i="12"/>
  <c r="M188" i="12"/>
  <c r="M194" i="12"/>
  <c r="M54" i="12"/>
  <c r="M130" i="12"/>
  <c r="M462" i="12"/>
  <c r="M99" i="12"/>
  <c r="M113" i="12"/>
  <c r="M916" i="12"/>
  <c r="M23" i="12"/>
  <c r="M415" i="12"/>
  <c r="M563" i="12"/>
  <c r="M268" i="12"/>
  <c r="M1803" i="12"/>
  <c r="M116" i="12"/>
  <c r="M122" i="12"/>
  <c r="M508" i="12"/>
  <c r="M77" i="12"/>
  <c r="M114" i="12"/>
  <c r="M180" i="12"/>
  <c r="M186" i="12"/>
  <c r="M572" i="12"/>
  <c r="M601" i="12"/>
  <c r="M372" i="12"/>
  <c r="M127" i="12"/>
  <c r="M245" i="12"/>
  <c r="M578" i="12"/>
  <c r="M166" i="12"/>
  <c r="M919" i="12"/>
  <c r="M37" i="12"/>
  <c r="M665" i="12"/>
  <c r="M534" i="12"/>
  <c r="M431" i="12"/>
  <c r="M1667" i="12"/>
  <c r="M1614" i="12"/>
  <c r="M1840" i="12"/>
  <c r="M1226" i="12"/>
  <c r="M762" i="12"/>
  <c r="M89" i="12"/>
  <c r="M139" i="12"/>
  <c r="M566" i="12"/>
  <c r="M474" i="12"/>
  <c r="M26" i="12"/>
  <c r="M87" i="12"/>
  <c r="M1493" i="12"/>
  <c r="M1463" i="12"/>
  <c r="M1534" i="12"/>
  <c r="M1014" i="12"/>
  <c r="M498" i="12"/>
  <c r="M68" i="12"/>
  <c r="M111" i="12"/>
  <c r="M137" i="12"/>
  <c r="M187" i="12"/>
  <c r="M681" i="12"/>
  <c r="M522" i="12"/>
  <c r="M1120" i="12"/>
  <c r="M1964" i="12"/>
  <c r="M1353" i="12"/>
  <c r="M1265" i="12"/>
  <c r="M211" i="12"/>
  <c r="M411" i="12"/>
  <c r="M546" i="12"/>
  <c r="M39" i="12"/>
  <c r="M159" i="12"/>
  <c r="M185" i="12"/>
  <c r="M235" i="12"/>
  <c r="M955" i="12"/>
  <c r="M1717" i="12"/>
  <c r="M1286" i="12"/>
  <c r="M659" i="12"/>
  <c r="M183" i="12"/>
  <c r="M209" i="12"/>
  <c r="M259" i="12"/>
  <c r="M459" i="12"/>
  <c r="M594" i="12"/>
  <c r="M309" i="12"/>
  <c r="M627" i="12"/>
  <c r="M678" i="12"/>
  <c r="M1530" i="12"/>
  <c r="M887" i="12"/>
  <c r="M483" i="12"/>
  <c r="M777" i="12"/>
  <c r="M569" i="12"/>
  <c r="M231" i="12"/>
  <c r="M257" i="12"/>
  <c r="M307" i="12"/>
  <c r="M507" i="12"/>
  <c r="M1765" i="12"/>
  <c r="M1783" i="12"/>
  <c r="M1231" i="12"/>
  <c r="M735" i="12"/>
  <c r="M281" i="12"/>
  <c r="M331" i="12"/>
  <c r="M531" i="12"/>
  <c r="M447" i="12"/>
  <c r="M125" i="12"/>
  <c r="M279" i="12"/>
  <c r="M1777" i="12"/>
  <c r="M1628" i="12"/>
  <c r="M1515" i="12"/>
  <c r="M1019" i="12"/>
  <c r="M471" i="12"/>
  <c r="M261" i="12"/>
  <c r="M303" i="12"/>
  <c r="M329" i="12"/>
  <c r="M379" i="12"/>
  <c r="M579" i="12"/>
  <c r="M495" i="12"/>
  <c r="M1011" i="12"/>
  <c r="M1263" i="12"/>
  <c r="M767" i="12"/>
  <c r="M1544" i="12"/>
  <c r="M1056" i="12"/>
  <c r="M1961" i="12"/>
  <c r="M1352" i="12"/>
  <c r="M1018" i="12"/>
  <c r="M1821" i="12"/>
  <c r="M1298" i="12"/>
  <c r="M615" i="12"/>
  <c r="M846" i="12"/>
  <c r="M1051" i="12"/>
  <c r="M1932" i="12"/>
  <c r="M1355" i="12"/>
  <c r="M797" i="12"/>
  <c r="M1750" i="12"/>
  <c r="M1410" i="12"/>
  <c r="M650" i="12"/>
  <c r="M1606" i="12"/>
  <c r="M1086" i="12"/>
  <c r="M2042" i="12"/>
  <c r="M1977" i="12"/>
  <c r="M816" i="12"/>
  <c r="M1697" i="12"/>
  <c r="M1133" i="12"/>
  <c r="M685" i="12"/>
  <c r="M1625" i="12"/>
  <c r="M1097" i="12"/>
  <c r="M1900" i="12"/>
  <c r="M1425" i="12"/>
  <c r="M883" i="12"/>
  <c r="M1721" i="12"/>
  <c r="M1450" i="12"/>
  <c r="M704" i="12"/>
  <c r="M1644" i="12"/>
  <c r="M1084" i="12"/>
  <c r="M1970" i="12"/>
  <c r="M1420" i="12"/>
  <c r="M878" i="12"/>
  <c r="M1682" i="12"/>
  <c r="M1179" i="12"/>
  <c r="M731" i="12"/>
  <c r="M1543" i="12"/>
  <c r="M1079" i="12"/>
  <c r="M1827" i="12"/>
  <c r="M1415" i="12"/>
  <c r="M905" i="12"/>
  <c r="M1712" i="12"/>
  <c r="M1174" i="12"/>
  <c r="M750" i="12"/>
  <c r="M1511" i="12"/>
  <c r="M959" i="12"/>
  <c r="M1159" i="12"/>
  <c r="M1252" i="12"/>
  <c r="M740" i="12"/>
  <c r="M1549" i="12"/>
  <c r="M1053" i="12"/>
  <c r="M2081" i="12"/>
  <c r="M1357" i="12"/>
  <c r="M946" i="12"/>
  <c r="M1869" i="12"/>
  <c r="M442" i="12"/>
  <c r="M283" i="12"/>
  <c r="M297" i="12"/>
  <c r="M335" i="12"/>
  <c r="M497" i="12"/>
  <c r="M1589" i="12"/>
  <c r="M512" i="12"/>
  <c r="M208" i="12"/>
  <c r="M214" i="12"/>
  <c r="M1290" i="12"/>
  <c r="M306" i="12"/>
  <c r="M52" i="12"/>
  <c r="M721" i="12"/>
  <c r="M210" i="12"/>
  <c r="M732" i="12"/>
  <c r="M225" i="12"/>
  <c r="M263" i="12"/>
  <c r="M25" i="12"/>
  <c r="M519" i="12"/>
  <c r="M617" i="12"/>
  <c r="M289" i="12"/>
  <c r="M327" i="12"/>
  <c r="M301" i="12"/>
  <c r="M253" i="12"/>
  <c r="M441" i="12"/>
  <c r="M244" i="12"/>
  <c r="M250" i="12"/>
  <c r="M149" i="12"/>
  <c r="M156" i="12"/>
  <c r="M317" i="12"/>
  <c r="M50" i="12"/>
  <c r="M436" i="12"/>
  <c r="M584" i="12"/>
  <c r="M515" i="12"/>
  <c r="M1349" i="12"/>
  <c r="M1094" i="12"/>
  <c r="M1695" i="12"/>
  <c r="M1306" i="12"/>
  <c r="M672" i="12"/>
  <c r="M375" i="12"/>
  <c r="M424" i="12"/>
  <c r="M48" i="12"/>
  <c r="M673" i="12"/>
  <c r="M567" i="12"/>
  <c r="M333" i="12"/>
  <c r="M894" i="12"/>
  <c r="M953" i="12"/>
  <c r="M1631" i="12"/>
  <c r="M1047" i="12"/>
  <c r="M440" i="12"/>
  <c r="M591" i="12"/>
  <c r="M197" i="12"/>
  <c r="M433" i="12"/>
  <c r="M585" i="12"/>
  <c r="M96" i="12"/>
  <c r="M464" i="12"/>
  <c r="M2067" i="12"/>
  <c r="M1801" i="12"/>
  <c r="M1220" i="12"/>
  <c r="M708" i="12"/>
  <c r="M62" i="12"/>
  <c r="M120" i="12"/>
  <c r="M488" i="12"/>
  <c r="M404" i="12"/>
  <c r="M117" i="12"/>
  <c r="M76" i="12"/>
  <c r="M662" i="12"/>
  <c r="M1708" i="12"/>
  <c r="M1520" i="12"/>
  <c r="M1032" i="12"/>
  <c r="M428" i="12"/>
  <c r="M42" i="12"/>
  <c r="M100" i="12"/>
  <c r="M110" i="12"/>
  <c r="M168" i="12"/>
  <c r="M536" i="12"/>
  <c r="M452" i="12"/>
  <c r="M1591" i="12"/>
  <c r="M1896" i="12"/>
  <c r="M1331" i="12"/>
  <c r="M968" i="12"/>
  <c r="M192" i="12"/>
  <c r="M560" i="12"/>
  <c r="M476" i="12"/>
  <c r="M90" i="12"/>
  <c r="M148" i="12"/>
  <c r="M158" i="12"/>
  <c r="M216" i="12"/>
  <c r="M1242" i="12"/>
  <c r="M1673" i="12"/>
  <c r="M1296" i="12"/>
  <c r="M661" i="12"/>
  <c r="M172" i="12"/>
  <c r="M182" i="12"/>
  <c r="M240" i="12"/>
  <c r="M405" i="12"/>
  <c r="M524" i="12"/>
  <c r="M138" i="12"/>
  <c r="M1049" i="12"/>
  <c r="M1068" i="12"/>
  <c r="M1620" i="12"/>
  <c r="M1060" i="12"/>
  <c r="M429" i="12"/>
  <c r="M548" i="12"/>
  <c r="M162" i="12"/>
  <c r="M220" i="12"/>
  <c r="M230" i="12"/>
  <c r="M288" i="12"/>
  <c r="M453" i="12"/>
  <c r="M1880" i="12"/>
  <c r="M1141" i="12"/>
  <c r="M693" i="12"/>
  <c r="M1633" i="12"/>
  <c r="M1105" i="12"/>
  <c r="M1905" i="12"/>
  <c r="M1433" i="12"/>
  <c r="M891" i="12"/>
  <c r="M1768" i="12"/>
  <c r="M1176" i="12"/>
  <c r="M744" i="12"/>
  <c r="M1761" i="12"/>
  <c r="M1092" i="12"/>
  <c r="M1978" i="12"/>
  <c r="M1428" i="12"/>
  <c r="M886" i="12"/>
  <c r="M1690" i="12"/>
  <c r="M1187" i="12"/>
  <c r="M739" i="12"/>
  <c r="M1500" i="12"/>
  <c r="M1119" i="12"/>
  <c r="M1333" i="12"/>
  <c r="M1368" i="12"/>
  <c r="M913" i="12"/>
  <c r="M1720" i="12"/>
  <c r="M1182" i="12"/>
  <c r="M758" i="12"/>
  <c r="M1519" i="12"/>
  <c r="M1010" i="12"/>
  <c r="M1782" i="12"/>
  <c r="M1292" i="12"/>
  <c r="M780" i="12"/>
  <c r="M1157" i="12"/>
  <c r="M1061" i="12"/>
  <c r="M1923" i="12"/>
  <c r="M1365" i="12"/>
  <c r="M954" i="12"/>
  <c r="M1764" i="12"/>
  <c r="M1362" i="12"/>
  <c r="M844" i="12"/>
  <c r="M1592" i="12"/>
  <c r="M1104" i="12"/>
  <c r="M2142" i="12"/>
  <c r="M1106" i="12"/>
  <c r="M1082" i="12"/>
  <c r="M1837" i="12"/>
  <c r="M1386" i="12"/>
  <c r="M631" i="12"/>
  <c r="M1595" i="12"/>
  <c r="M1099" i="12"/>
  <c r="M1951" i="12"/>
  <c r="M1403" i="12"/>
  <c r="M845" i="12"/>
  <c r="M663" i="12"/>
  <c r="M1490" i="12"/>
  <c r="M666" i="12"/>
  <c r="M1622" i="12"/>
  <c r="M1102" i="12"/>
  <c r="M1859" i="12"/>
  <c r="M1406" i="12"/>
  <c r="M864" i="12"/>
  <c r="M1745" i="12"/>
  <c r="M487" i="12"/>
  <c r="M392" i="12"/>
  <c r="M398" i="12"/>
  <c r="M49" i="12"/>
  <c r="M736" i="12"/>
  <c r="M213" i="12"/>
  <c r="M570" i="12"/>
  <c r="M499" i="12"/>
  <c r="M151" i="12"/>
  <c r="M1813" i="12"/>
  <c r="M529" i="12"/>
  <c r="M58" i="12"/>
  <c r="M444" i="12"/>
  <c r="M596" i="12"/>
  <c r="M255" i="12"/>
  <c r="M326" i="12"/>
  <c r="M380" i="12"/>
  <c r="M386" i="12"/>
  <c r="M604" i="12"/>
  <c r="M334" i="12"/>
  <c r="M390" i="12"/>
  <c r="M41" i="12"/>
  <c r="M79" i="12"/>
  <c r="M426" i="12"/>
  <c r="M80" i="12"/>
  <c r="M353" i="12"/>
  <c r="M391" i="12"/>
  <c r="M30" i="12"/>
  <c r="M98" i="12"/>
  <c r="M328" i="12"/>
  <c r="M191" i="12"/>
  <c r="M28" i="12"/>
  <c r="M423" i="12"/>
  <c r="M315" i="12"/>
  <c r="M2655" i="12"/>
  <c r="M1851" i="12"/>
  <c r="M1525" i="12"/>
  <c r="M1029" i="12"/>
  <c r="M892" i="12"/>
  <c r="M234" i="12"/>
  <c r="M292" i="12"/>
  <c r="M302" i="12"/>
  <c r="M360" i="12"/>
  <c r="M525" i="12"/>
  <c r="M357" i="12"/>
  <c r="M1698" i="12"/>
  <c r="M1945" i="12"/>
  <c r="M1336" i="12"/>
  <c r="M962" i="12"/>
  <c r="M384" i="12"/>
  <c r="M549" i="12"/>
  <c r="M32" i="12"/>
  <c r="M282" i="12"/>
  <c r="M340" i="12"/>
  <c r="M350" i="12"/>
  <c r="M414" i="12"/>
  <c r="M1416" i="12"/>
  <c r="M1734" i="12"/>
  <c r="M1304" i="12"/>
  <c r="M634" i="12"/>
  <c r="M364" i="12"/>
  <c r="M374" i="12"/>
  <c r="M438" i="12"/>
  <c r="M597" i="12"/>
  <c r="M157" i="12"/>
  <c r="M330" i="12"/>
  <c r="M1205" i="12"/>
  <c r="M1240" i="12"/>
  <c r="M1609" i="12"/>
  <c r="M1081" i="12"/>
  <c r="M633" i="12"/>
  <c r="M29" i="12"/>
  <c r="M354" i="12"/>
  <c r="M401" i="12"/>
  <c r="M59" i="12"/>
  <c r="M486" i="12"/>
  <c r="M785" i="12"/>
  <c r="M1007" i="12"/>
  <c r="M1954" i="12"/>
  <c r="M1404" i="12"/>
  <c r="M862" i="12"/>
  <c r="M83" i="12"/>
  <c r="M510" i="12"/>
  <c r="M418" i="12"/>
  <c r="M221" i="12"/>
  <c r="M408" i="12"/>
  <c r="M57" i="12"/>
  <c r="M107" i="12"/>
  <c r="M778" i="12"/>
  <c r="M1696" i="12"/>
  <c r="M1158" i="12"/>
  <c r="M734" i="12"/>
  <c r="M55" i="12"/>
  <c r="M81" i="12"/>
  <c r="M131" i="12"/>
  <c r="M558" i="12"/>
  <c r="M466" i="12"/>
  <c r="M505" i="12"/>
  <c r="M1988" i="12"/>
  <c r="M2050" i="12"/>
  <c r="M1341" i="12"/>
  <c r="M930" i="12"/>
  <c r="M582" i="12"/>
  <c r="M490" i="12"/>
  <c r="M61" i="12"/>
  <c r="M103" i="12"/>
  <c r="M129" i="12"/>
  <c r="M179" i="12"/>
  <c r="M600" i="12"/>
  <c r="M1315" i="12"/>
  <c r="M1190" i="12"/>
  <c r="M766" i="12"/>
  <c r="M1527" i="12"/>
  <c r="M1042" i="12"/>
  <c r="M1790" i="12"/>
  <c r="M1308" i="12"/>
  <c r="M788" i="12"/>
  <c r="M1597" i="12"/>
  <c r="M1101" i="12"/>
  <c r="M2323" i="12"/>
  <c r="M1147" i="12"/>
  <c r="M961" i="12"/>
  <c r="M1772" i="12"/>
  <c r="M1434" i="12"/>
  <c r="M908" i="12"/>
  <c r="M1600" i="12"/>
  <c r="M1112" i="12"/>
  <c r="M2010" i="12"/>
  <c r="M1408" i="12"/>
  <c r="M810" i="12"/>
  <c r="M922" i="12"/>
  <c r="M1135" i="12"/>
  <c r="M639" i="12"/>
  <c r="M1603" i="12"/>
  <c r="M1107" i="12"/>
  <c r="M1959" i="12"/>
  <c r="M1411" i="12"/>
  <c r="M853" i="12"/>
  <c r="M1800" i="12"/>
  <c r="M1170" i="12"/>
  <c r="M706" i="12"/>
  <c r="M709" i="12"/>
  <c r="M1110" i="12"/>
  <c r="M1867" i="12"/>
  <c r="M1414" i="12"/>
  <c r="M872" i="12"/>
  <c r="M1753" i="12"/>
  <c r="M1189" i="12"/>
  <c r="M741" i="12"/>
  <c r="M1478" i="12"/>
  <c r="M1314" i="12"/>
  <c r="M1856" i="12"/>
  <c r="M1806" i="12"/>
  <c r="M907" i="12"/>
  <c r="M1660" i="12"/>
  <c r="M1192" i="12"/>
  <c r="M760" i="12"/>
  <c r="M1497" i="12"/>
  <c r="M1241" i="12"/>
  <c r="M1879" i="12"/>
  <c r="M1482" i="12"/>
  <c r="M934" i="12"/>
  <c r="M1627" i="12"/>
  <c r="M1203" i="12"/>
  <c r="M755" i="12"/>
  <c r="M1516" i="12"/>
  <c r="M1193" i="12"/>
  <c r="M1901" i="12"/>
  <c r="M1554" i="12"/>
  <c r="M1002" i="12"/>
  <c r="M1661" i="12"/>
  <c r="M2058" i="12"/>
  <c r="M448" i="12"/>
  <c r="M144" i="12"/>
  <c r="M150" i="12"/>
  <c r="M1168" i="12"/>
  <c r="M242" i="12"/>
  <c r="M109" i="12"/>
  <c r="M573" i="12"/>
  <c r="M31" i="12"/>
  <c r="M1541" i="12"/>
  <c r="M161" i="12"/>
  <c r="M199" i="12"/>
  <c r="M36" i="12"/>
  <c r="M477" i="12"/>
  <c r="M500" i="12"/>
  <c r="M72" i="12"/>
  <c r="M78" i="12"/>
  <c r="M132" i="12"/>
  <c r="M449" i="12"/>
  <c r="M381" i="12"/>
  <c r="M136" i="12"/>
  <c r="M142" i="12"/>
  <c r="M196" i="12"/>
  <c r="M518" i="12"/>
  <c r="M388" i="12"/>
  <c r="M91" i="12"/>
  <c r="M105" i="12"/>
  <c r="M143" i="12"/>
  <c r="M484" i="12"/>
  <c r="M124" i="12"/>
  <c r="M308" i="12"/>
  <c r="M314" i="12"/>
  <c r="M53" i="12"/>
  <c r="M265" i="12"/>
  <c r="M684" i="12"/>
  <c r="M1398" i="12"/>
  <c r="M1598" i="12"/>
  <c r="M1078" i="12"/>
  <c r="M562" i="12"/>
  <c r="M181" i="12"/>
  <c r="M175" i="12"/>
  <c r="M201" i="12"/>
  <c r="M251" i="12"/>
  <c r="M451" i="12"/>
  <c r="M586" i="12"/>
  <c r="M1195" i="12"/>
  <c r="M1892" i="12"/>
  <c r="M1417" i="12"/>
  <c r="M875" i="12"/>
  <c r="M275" i="12"/>
  <c r="M475" i="12"/>
  <c r="M713" i="12"/>
  <c r="M373" i="12"/>
  <c r="M223" i="12"/>
  <c r="M249" i="12"/>
  <c r="M299" i="12"/>
  <c r="M818" i="12"/>
  <c r="M1674" i="12"/>
  <c r="M1171" i="12"/>
  <c r="M723" i="12"/>
  <c r="M247" i="12"/>
  <c r="M273" i="12"/>
  <c r="M323" i="12"/>
  <c r="M523" i="12"/>
  <c r="M439" i="12"/>
  <c r="M85" i="12"/>
  <c r="M757" i="12"/>
  <c r="M605" i="12"/>
  <c r="M1503" i="12"/>
  <c r="M951" i="12"/>
  <c r="M547" i="12"/>
  <c r="M463" i="12"/>
  <c r="M35" i="12"/>
  <c r="M295" i="12"/>
  <c r="M321" i="12"/>
  <c r="M371" i="12"/>
  <c r="M571" i="12"/>
  <c r="M1865" i="12"/>
  <c r="M1857" i="12"/>
  <c r="M1295" i="12"/>
  <c r="M811" i="12"/>
  <c r="M345" i="12"/>
  <c r="M395" i="12"/>
  <c r="M595" i="12"/>
  <c r="M511" i="12"/>
  <c r="M43" i="12"/>
  <c r="M343" i="12"/>
  <c r="M871" i="12"/>
  <c r="M1523" i="12"/>
  <c r="M1579" i="12"/>
  <c r="M1083" i="12"/>
  <c r="M535" i="12"/>
  <c r="M205" i="12"/>
  <c r="M367" i="12"/>
  <c r="M393" i="12"/>
  <c r="M40" i="12"/>
  <c r="M641" i="12"/>
  <c r="M559" i="12"/>
  <c r="M1377" i="12"/>
  <c r="M1843" i="12"/>
  <c r="M1390" i="12"/>
  <c r="M848" i="12"/>
  <c r="M64" i="12"/>
  <c r="M432" i="12"/>
  <c r="M583" i="12"/>
  <c r="M649" i="12"/>
  <c r="M407" i="12"/>
  <c r="M553" i="12"/>
  <c r="M88" i="12"/>
  <c r="M960" i="12"/>
  <c r="M1115" i="12"/>
  <c r="M1967" i="12"/>
  <c r="M1419" i="12"/>
  <c r="M861" i="12"/>
  <c r="M1792" i="12"/>
  <c r="M1178" i="12"/>
  <c r="M714" i="12"/>
  <c r="M1731" i="12"/>
  <c r="M963" i="12"/>
  <c r="M2363" i="12"/>
  <c r="M699" i="12"/>
  <c r="M880" i="12"/>
  <c r="M1758" i="12"/>
  <c r="M1197" i="12"/>
  <c r="M749" i="12"/>
  <c r="M1486" i="12"/>
  <c r="M966" i="12"/>
  <c r="M1908" i="12"/>
  <c r="M1578" i="12"/>
  <c r="M947" i="12"/>
  <c r="M1831" i="12"/>
  <c r="M1200" i="12"/>
  <c r="M768" i="12"/>
  <c r="M1505" i="12"/>
  <c r="M1249" i="12"/>
  <c r="M1887" i="12"/>
  <c r="M1514" i="12"/>
  <c r="M942" i="12"/>
  <c r="M1746" i="12"/>
  <c r="M1243" i="12"/>
  <c r="M876" i="12"/>
  <c r="M1649" i="12"/>
  <c r="M1257" i="12"/>
  <c r="M1842" i="12"/>
  <c r="M1586" i="12"/>
  <c r="M1034" i="12"/>
  <c r="M1669" i="12"/>
  <c r="M1238" i="12"/>
  <c r="M611" i="12"/>
  <c r="M1575" i="12"/>
  <c r="M991" i="12"/>
  <c r="M1447" i="12"/>
  <c r="M1402" i="12"/>
  <c r="M900" i="12"/>
  <c r="M1613" i="12"/>
  <c r="M1117" i="12"/>
  <c r="M630" i="12"/>
  <c r="M1421" i="12"/>
  <c r="M839" i="12"/>
  <c r="M1820" i="12"/>
  <c r="M1164" i="12"/>
  <c r="M652" i="12"/>
  <c r="M1177" i="12"/>
  <c r="M1128" i="12"/>
  <c r="M2078" i="12"/>
  <c r="M1424" i="12"/>
  <c r="M826" i="12"/>
  <c r="M1794" i="12"/>
  <c r="M1183" i="12"/>
  <c r="M687" i="12"/>
  <c r="M1723" i="12"/>
  <c r="M69" i="12"/>
  <c r="M506" i="12"/>
  <c r="M435" i="12"/>
  <c r="M38" i="12"/>
  <c r="M1755" i="12"/>
  <c r="M383" i="12"/>
  <c r="M22" i="12"/>
  <c r="O22" i="12" s="1"/>
  <c r="M657" i="12"/>
  <c r="M538" i="12"/>
  <c r="M219" i="12"/>
  <c r="M262" i="12"/>
  <c r="M316" i="12"/>
  <c r="M322" i="12"/>
  <c r="M312" i="12"/>
  <c r="M598" i="12"/>
  <c r="M590" i="12"/>
  <c r="M227" i="12"/>
  <c r="M241" i="12"/>
  <c r="M1122" i="12"/>
  <c r="M473" i="12"/>
  <c r="M427" i="12"/>
  <c r="M291" i="12"/>
  <c r="M305" i="12"/>
  <c r="M866" i="12"/>
  <c r="M589" i="12"/>
  <c r="M200" i="12"/>
  <c r="M206" i="12"/>
  <c r="M260" i="12"/>
  <c r="M568" i="12"/>
  <c r="M445" i="12"/>
  <c r="M457" i="12"/>
  <c r="M561" i="12"/>
  <c r="M66" i="12"/>
  <c r="M239" i="12"/>
  <c r="M805" i="12"/>
  <c r="M856" i="12"/>
  <c r="M1492" i="12"/>
  <c r="M1111" i="12"/>
  <c r="M504" i="12"/>
  <c r="M420" i="12"/>
  <c r="M397" i="12"/>
  <c r="M92" i="12"/>
  <c r="M102" i="12"/>
  <c r="M160" i="12"/>
  <c r="M528" i="12"/>
  <c r="M747" i="12"/>
  <c r="M1774" i="12"/>
  <c r="M1284" i="12"/>
  <c r="M772" i="12"/>
  <c r="M126" i="12"/>
  <c r="M184" i="12"/>
  <c r="M552" i="12"/>
  <c r="M468" i="12"/>
  <c r="M82" i="12"/>
  <c r="M140" i="12"/>
  <c r="M1169" i="12"/>
  <c r="M1786" i="12"/>
  <c r="M1584" i="12"/>
  <c r="M1096" i="12"/>
  <c r="M492" i="12"/>
  <c r="M106" i="12"/>
  <c r="M164" i="12"/>
  <c r="M174" i="12"/>
  <c r="M232" i="12"/>
  <c r="M729" i="12"/>
  <c r="M516" i="12"/>
  <c r="M1494" i="12"/>
  <c r="M1943" i="12"/>
  <c r="M1395" i="12"/>
  <c r="M837" i="12"/>
  <c r="M256" i="12"/>
  <c r="M421" i="12"/>
  <c r="M540" i="12"/>
  <c r="M154" i="12"/>
  <c r="M212" i="12"/>
  <c r="M222" i="12"/>
  <c r="M280" i="12"/>
  <c r="M1343" i="12"/>
  <c r="M1737" i="12"/>
  <c r="M1173" i="12"/>
  <c r="M725" i="12"/>
  <c r="M236" i="12"/>
  <c r="M246" i="12"/>
  <c r="M304" i="12"/>
  <c r="M469" i="12"/>
  <c r="M588" i="12"/>
  <c r="M202" i="12"/>
  <c r="M1000" i="12"/>
  <c r="M1027" i="12"/>
  <c r="M1481" i="12"/>
  <c r="M1124" i="12"/>
  <c r="M493" i="12"/>
  <c r="M761" i="12"/>
  <c r="M226" i="12"/>
  <c r="M284" i="12"/>
  <c r="M294" i="12"/>
  <c r="M352" i="12"/>
  <c r="M517" i="12"/>
  <c r="M835" i="12"/>
  <c r="M1885" i="12"/>
  <c r="M1455" i="12"/>
  <c r="M945" i="12"/>
  <c r="M318" i="12"/>
  <c r="M376" i="12"/>
  <c r="M541" i="12"/>
  <c r="M24" i="12"/>
  <c r="M274" i="12"/>
  <c r="M332" i="12"/>
  <c r="M342" i="12"/>
  <c r="M1710" i="12"/>
  <c r="M985" i="12"/>
  <c r="M1895" i="12"/>
  <c r="M1313" i="12"/>
  <c r="M950" i="12"/>
  <c r="M1754" i="12"/>
  <c r="M1251" i="12"/>
  <c r="M940" i="12"/>
  <c r="M1564" i="12"/>
  <c r="M1004" i="12"/>
  <c r="M1612" i="12"/>
  <c r="M1654" i="12"/>
  <c r="M1066" i="12"/>
  <c r="M1677" i="12"/>
  <c r="M1246" i="12"/>
  <c r="M619" i="12"/>
  <c r="M1583" i="12"/>
  <c r="M999" i="12"/>
  <c r="M1861" i="12"/>
  <c r="M1335" i="12"/>
  <c r="M825" i="12"/>
  <c r="M1279" i="12"/>
  <c r="M1125" i="12"/>
  <c r="M638" i="12"/>
  <c r="M1429" i="12"/>
  <c r="M847" i="12"/>
  <c r="M1828" i="12"/>
  <c r="M1172" i="12"/>
  <c r="M660" i="12"/>
  <c r="M1715" i="12"/>
  <c r="M973" i="12"/>
  <c r="M2670" i="12"/>
  <c r="M1121" i="12"/>
  <c r="M834" i="12"/>
  <c r="M1802" i="12"/>
  <c r="M1191" i="12"/>
  <c r="M695" i="12"/>
  <c r="M1472" i="12"/>
  <c r="M984" i="12"/>
  <c r="M2073" i="12"/>
  <c r="M1467" i="12"/>
  <c r="M909" i="12"/>
  <c r="M937" i="12"/>
  <c r="M1194" i="12"/>
  <c r="M730" i="12"/>
  <c r="M1475" i="12"/>
  <c r="M979" i="12"/>
  <c r="M1946" i="12"/>
  <c r="M1474" i="12"/>
  <c r="M928" i="12"/>
  <c r="M1678" i="12"/>
  <c r="M1245" i="12"/>
  <c r="M796" i="12"/>
  <c r="M1983" i="12"/>
  <c r="M982" i="12"/>
  <c r="M1938" i="12"/>
  <c r="M1642" i="12"/>
  <c r="M969" i="12"/>
  <c r="M1716" i="12"/>
  <c r="M1248" i="12"/>
  <c r="M613" i="12"/>
  <c r="M1553" i="12"/>
  <c r="M178" i="12"/>
  <c r="M564" i="12"/>
  <c r="M509" i="12"/>
  <c r="M769" i="12"/>
  <c r="M1045" i="12"/>
  <c r="M97" i="12"/>
  <c r="M135" i="12"/>
  <c r="M277" i="12"/>
  <c r="M956" i="12"/>
  <c r="M233" i="12"/>
  <c r="M481" i="12"/>
  <c r="M489" i="12"/>
  <c r="M593" i="12"/>
  <c r="M254" i="12"/>
  <c r="M606" i="12"/>
  <c r="M437" i="12"/>
  <c r="M336" i="12"/>
  <c r="M545" i="12"/>
  <c r="M1326" i="12"/>
  <c r="M298" i="12"/>
  <c r="M501" i="12"/>
  <c r="M406" i="12"/>
  <c r="M542" i="12"/>
  <c r="M1464" i="12"/>
  <c r="M356" i="12"/>
  <c r="M491" i="12"/>
  <c r="M355" i="12"/>
  <c r="M369" i="12"/>
  <c r="M996" i="12"/>
  <c r="M86" i="12"/>
  <c r="M155" i="12"/>
  <c r="M169" i="12"/>
  <c r="M207" i="12"/>
  <c r="M34" i="12"/>
  <c r="M1757" i="12"/>
  <c r="M2008" i="12"/>
  <c r="M1400" i="12"/>
  <c r="M802" i="12"/>
  <c r="M454" i="12"/>
  <c r="M609" i="12"/>
  <c r="M21" i="12"/>
  <c r="M346" i="12"/>
  <c r="M400" i="12"/>
  <c r="M51" i="12"/>
  <c r="M478" i="12"/>
  <c r="M1508" i="12"/>
  <c r="M1767" i="12"/>
  <c r="M1162" i="12"/>
  <c r="M698" i="12"/>
  <c r="M417" i="12"/>
  <c r="M75" i="12"/>
  <c r="M502" i="12"/>
  <c r="M410" i="12"/>
  <c r="M189" i="12"/>
  <c r="M394" i="12"/>
  <c r="M1466" i="12"/>
  <c r="M1175" i="12"/>
  <c r="M1470" i="12"/>
  <c r="M1233" i="12"/>
  <c r="M434" i="12"/>
  <c r="M285" i="12"/>
  <c r="M47" i="12"/>
  <c r="M73" i="12"/>
  <c r="M123" i="12"/>
  <c r="M550" i="12"/>
  <c r="M458" i="12"/>
  <c r="M974" i="12"/>
  <c r="M1871" i="12"/>
  <c r="M1468" i="12"/>
  <c r="M926" i="12"/>
  <c r="M147" i="12"/>
  <c r="M574" i="12"/>
  <c r="M482" i="12"/>
  <c r="M60" i="12"/>
  <c r="M95" i="12"/>
  <c r="M121" i="12"/>
  <c r="M171" i="12"/>
  <c r="M833" i="12"/>
  <c r="M1756" i="12"/>
  <c r="M1222" i="12"/>
  <c r="M884" i="12"/>
  <c r="M119" i="12"/>
  <c r="M145" i="12"/>
  <c r="M195" i="12"/>
  <c r="M745" i="12"/>
  <c r="M530" i="12"/>
  <c r="M537" i="12"/>
  <c r="M2123" i="12"/>
  <c r="M614" i="12"/>
  <c r="M1405" i="12"/>
  <c r="M823" i="12"/>
  <c r="M419" i="12"/>
  <c r="M554" i="12"/>
  <c r="M93" i="12"/>
  <c r="M167" i="12"/>
  <c r="M193" i="12"/>
  <c r="M243" i="12"/>
  <c r="M443" i="12"/>
  <c r="M1711" i="12"/>
  <c r="M1778" i="12"/>
  <c r="M1167" i="12"/>
  <c r="M671" i="12"/>
  <c r="M217" i="12"/>
  <c r="M267" i="12"/>
  <c r="M467" i="12"/>
  <c r="M608" i="12"/>
  <c r="M341" i="12"/>
  <c r="M215" i="12"/>
  <c r="M2240" i="12"/>
  <c r="M1277" i="12"/>
  <c r="M855" i="12"/>
  <c r="M1836" i="12"/>
  <c r="M1180" i="12"/>
  <c r="M668" i="12"/>
  <c r="M1477" i="12"/>
  <c r="M981" i="12"/>
  <c r="M1982" i="12"/>
  <c r="M1498" i="12"/>
  <c r="M874" i="12"/>
  <c r="M1052" i="12"/>
  <c r="M1199" i="12"/>
  <c r="M703" i="12"/>
  <c r="M1480" i="12"/>
  <c r="M992" i="12"/>
  <c r="M2115" i="12"/>
  <c r="M1538" i="12"/>
  <c r="M917" i="12"/>
  <c r="M1832" i="12"/>
  <c r="M1234" i="12"/>
  <c r="M770" i="12"/>
  <c r="M783" i="12"/>
  <c r="M987" i="12"/>
  <c r="M2000" i="12"/>
  <c r="M1506" i="12"/>
  <c r="M936" i="12"/>
  <c r="M1686" i="12"/>
  <c r="M1253" i="12"/>
  <c r="M860" i="12"/>
  <c r="M1542" i="12"/>
  <c r="M1022" i="12"/>
  <c r="M1948" i="12"/>
  <c r="M1924" i="12"/>
  <c r="M994" i="12"/>
  <c r="M1724" i="12"/>
  <c r="M1256" i="12"/>
  <c r="M621" i="12"/>
  <c r="M1561" i="12"/>
  <c r="M1033" i="12"/>
  <c r="M1972" i="12"/>
  <c r="M1361" i="12"/>
  <c r="M819" i="12"/>
  <c r="M1744" i="12"/>
  <c r="M1267" i="12"/>
  <c r="M640" i="12"/>
  <c r="M1580" i="12"/>
  <c r="M1020" i="12"/>
  <c r="M1898" i="12"/>
  <c r="M1356" i="12"/>
  <c r="M814" i="12"/>
  <c r="M1725" i="12"/>
  <c r="M1294" i="12"/>
  <c r="M667" i="12"/>
  <c r="M1435" i="12"/>
  <c r="M1015" i="12"/>
  <c r="M1949" i="12"/>
  <c r="M1351" i="12"/>
  <c r="M841" i="12"/>
  <c r="M1707" i="12"/>
  <c r="M1378" i="12"/>
  <c r="M686" i="12"/>
  <c r="M1562" i="12"/>
  <c r="M319" i="12"/>
  <c r="M269" i="12"/>
  <c r="M551" i="12"/>
  <c r="M480" i="12"/>
  <c r="M70" i="12"/>
  <c r="M198" i="12"/>
  <c r="M252" i="12"/>
  <c r="M258" i="12"/>
  <c r="M203" i="12"/>
  <c r="M271" i="12"/>
  <c r="M526" i="12"/>
  <c r="M163" i="12"/>
  <c r="M177" i="12"/>
  <c r="M881" i="12"/>
  <c r="M389" i="12"/>
  <c r="M479" i="12"/>
  <c r="M624" i="12"/>
  <c r="M377" i="12"/>
  <c r="M1878" i="12"/>
  <c r="M237" i="12"/>
  <c r="M543" i="12"/>
  <c r="M456" i="12"/>
  <c r="M115" i="12"/>
  <c r="M1974" i="12"/>
  <c r="M45" i="12"/>
  <c r="M565" i="12"/>
  <c r="M470" i="12"/>
  <c r="M592" i="12"/>
  <c r="M1556" i="12"/>
  <c r="M430" i="12"/>
  <c r="M264" i="12"/>
  <c r="M270" i="12"/>
  <c r="M324" i="12"/>
  <c r="M828" i="12"/>
  <c r="M1442" i="12"/>
  <c r="M1897" i="12"/>
  <c r="M1546" i="12"/>
  <c r="M939" i="12"/>
  <c r="M339" i="12"/>
  <c r="M539" i="12"/>
  <c r="M455" i="12"/>
  <c r="M27" i="12"/>
  <c r="M287" i="12"/>
  <c r="M313" i="12"/>
  <c r="M363" i="12"/>
  <c r="M1127" i="12"/>
  <c r="M1738" i="12"/>
  <c r="M1235" i="12"/>
  <c r="M787" i="12"/>
  <c r="M311" i="12"/>
  <c r="M337" i="12"/>
  <c r="M387" i="12"/>
  <c r="M587" i="12"/>
  <c r="M503" i="12"/>
  <c r="M33" i="12"/>
  <c r="M612" i="12"/>
  <c r="M679" i="12"/>
  <c r="M1567" i="12"/>
  <c r="M983" i="12"/>
  <c r="M616" i="12"/>
  <c r="M527" i="12"/>
  <c r="M173" i="12"/>
  <c r="M359" i="12"/>
  <c r="M385" i="12"/>
  <c r="M577" i="12"/>
  <c r="M625" i="12"/>
  <c r="M1915" i="12"/>
  <c r="M1812" i="12"/>
  <c r="M1156" i="12"/>
  <c r="M644" i="12"/>
  <c r="M425" i="12"/>
  <c r="M56" i="12"/>
  <c r="M737" i="12"/>
  <c r="M575" i="12"/>
  <c r="M365" i="12"/>
  <c r="M403" i="12"/>
  <c r="M1453" i="12"/>
  <c r="M1659" i="12"/>
  <c r="M1643" i="12"/>
  <c r="M1289" i="12"/>
  <c r="M599" i="12"/>
  <c r="M229" i="12"/>
  <c r="M465" i="12"/>
  <c r="M46" i="12"/>
  <c r="M104" i="12"/>
  <c r="M472" i="12"/>
  <c r="M705" i="12"/>
  <c r="M1570" i="12"/>
  <c r="M1916" i="12"/>
  <c r="M1454" i="12"/>
  <c r="M912" i="12"/>
  <c r="M128" i="12"/>
  <c r="M496" i="12"/>
  <c r="M412" i="12"/>
  <c r="M165" i="12"/>
  <c r="M84" i="12"/>
  <c r="M94" i="12"/>
  <c r="M152" i="12"/>
  <c r="M1394" i="12"/>
  <c r="M1700" i="12"/>
  <c r="M1232" i="12"/>
  <c r="M932" i="12"/>
  <c r="M108" i="12"/>
  <c r="M118" i="12"/>
  <c r="M176" i="12"/>
  <c r="M544" i="12"/>
  <c r="M460" i="12"/>
  <c r="M74" i="12"/>
  <c r="M2231" i="12"/>
  <c r="M610" i="12"/>
  <c r="M944" i="12"/>
  <c r="M1694" i="12"/>
  <c r="M1261" i="12"/>
  <c r="M924" i="12"/>
  <c r="M1550" i="12"/>
  <c r="M1030" i="12"/>
  <c r="M1886" i="12"/>
  <c r="M1334" i="12"/>
  <c r="M792" i="12"/>
  <c r="M1926" i="12"/>
  <c r="M1264" i="12"/>
  <c r="M629" i="12"/>
  <c r="M1569" i="12"/>
  <c r="M1041" i="12"/>
  <c r="M1980" i="12"/>
  <c r="M1369" i="12"/>
  <c r="M827" i="12"/>
  <c r="M1703" i="12"/>
  <c r="M1330" i="12"/>
  <c r="M680" i="12"/>
  <c r="M1560" i="12"/>
  <c r="M1028" i="12"/>
  <c r="M1906" i="12"/>
  <c r="M1364" i="12"/>
  <c r="M822" i="12"/>
  <c r="M1733" i="12"/>
  <c r="M1300" i="12"/>
  <c r="M675" i="12"/>
  <c r="M1639" i="12"/>
  <c r="M1055" i="12"/>
  <c r="M1382" i="12"/>
  <c r="M1449" i="12"/>
  <c r="M849" i="12"/>
  <c r="M1656" i="12"/>
  <c r="M1426" i="12"/>
  <c r="M694" i="12"/>
  <c r="M1594" i="12"/>
  <c r="M903" i="12"/>
  <c r="M1809" i="12"/>
  <c r="M1228" i="12"/>
  <c r="M716" i="12"/>
  <c r="M1206" i="12"/>
  <c r="M997" i="12"/>
  <c r="M2006" i="12"/>
  <c r="M1301" i="12"/>
  <c r="M890" i="12"/>
  <c r="M1799" i="12"/>
  <c r="M1247" i="12"/>
  <c r="M751" i="12"/>
  <c r="M1528" i="12"/>
  <c r="M1040" i="12"/>
  <c r="M2313" i="12"/>
  <c r="M877" i="12"/>
  <c r="M933" i="12"/>
  <c r="M1773" i="12"/>
  <c r="M1250" i="12"/>
  <c r="M786" i="12"/>
  <c r="M1531" i="12"/>
  <c r="M1035" i="12"/>
  <c r="M1904" i="12"/>
  <c r="M1025" i="12"/>
  <c r="M1692" i="12"/>
  <c r="M1663" i="12"/>
  <c r="M958" i="12"/>
  <c r="M1776" i="12"/>
  <c r="M1259" i="12"/>
  <c r="M632" i="12"/>
  <c r="M1572" i="12"/>
  <c r="M1012" i="12"/>
  <c r="M1890" i="12"/>
  <c r="M1348" i="12"/>
  <c r="M806" i="12"/>
  <c r="M2611" i="12"/>
  <c r="M1870" i="12"/>
  <c r="M1318" i="12"/>
  <c r="M1090" i="12"/>
  <c r="M1748" i="12"/>
  <c r="M1280" i="12"/>
  <c r="M645" i="12"/>
  <c r="M1585" i="12"/>
  <c r="M1057" i="12"/>
  <c r="M1860" i="12"/>
  <c r="M1385" i="12"/>
  <c r="M2339" i="12"/>
  <c r="M1687" i="12"/>
  <c r="M1291" i="12"/>
  <c r="M664" i="12"/>
  <c r="M1604" i="12"/>
  <c r="M1044" i="12"/>
  <c r="M1925" i="12"/>
  <c r="M1380" i="12"/>
  <c r="M838" i="12"/>
  <c r="M1749" i="12"/>
  <c r="M2132" i="12"/>
  <c r="M2079" i="12"/>
  <c r="M1623" i="12"/>
  <c r="M1039" i="12"/>
  <c r="M1787" i="12"/>
  <c r="M1375" i="12"/>
  <c r="M865" i="12"/>
  <c r="M1672" i="12"/>
  <c r="M1134" i="12"/>
  <c r="M710" i="12"/>
  <c r="M1471" i="12"/>
  <c r="M2553" i="12"/>
  <c r="M1793" i="12"/>
  <c r="M1212" i="12"/>
  <c r="M700" i="12"/>
  <c r="M1509" i="12"/>
  <c r="M1013" i="12"/>
  <c r="M2026" i="12"/>
  <c r="M1317" i="12"/>
  <c r="M906" i="12"/>
  <c r="M1815" i="12"/>
  <c r="M2375" i="12"/>
  <c r="M2346" i="12"/>
  <c r="M1512" i="12"/>
  <c r="M1024" i="12"/>
  <c r="M1929" i="12"/>
  <c r="M1320" i="12"/>
  <c r="M949" i="12"/>
  <c r="M1789" i="12"/>
  <c r="M1266" i="12"/>
  <c r="M803" i="12"/>
  <c r="M1547" i="12"/>
  <c r="M2130" i="12"/>
  <c r="M1888" i="12"/>
  <c r="M1323" i="12"/>
  <c r="M964" i="12"/>
  <c r="M1718" i="12"/>
  <c r="M1285" i="12"/>
  <c r="M618" i="12"/>
  <c r="M1574" i="12"/>
  <c r="M1054" i="12"/>
  <c r="M1922" i="12"/>
  <c r="M1358" i="12"/>
  <c r="M2559" i="12"/>
  <c r="M1665" i="12"/>
  <c r="M1288" i="12"/>
  <c r="M653" i="12"/>
  <c r="M1593" i="12"/>
  <c r="M1065" i="12"/>
  <c r="M1868" i="12"/>
  <c r="M1393" i="12"/>
  <c r="M851" i="12"/>
  <c r="M1727" i="12"/>
  <c r="M2540" i="12"/>
  <c r="M2089" i="12"/>
  <c r="M2159" i="12"/>
  <c r="M2377" i="12"/>
  <c r="M2560" i="12"/>
  <c r="M2118" i="12"/>
  <c r="M2154" i="12"/>
  <c r="M2359" i="12"/>
  <c r="M2552" i="12"/>
  <c r="M2016" i="12"/>
  <c r="M2165" i="12"/>
  <c r="M2337" i="12"/>
  <c r="M2492" i="12"/>
  <c r="M1976" i="12"/>
  <c r="M2187" i="12"/>
  <c r="M2367" i="12"/>
  <c r="M2509" i="12"/>
  <c r="M1987" i="12"/>
  <c r="M2190" i="12"/>
  <c r="M2335" i="12"/>
  <c r="M2483" i="12"/>
  <c r="M2649" i="12"/>
  <c r="M2137" i="12"/>
  <c r="M2273" i="12"/>
  <c r="M2457" i="12"/>
  <c r="M2661" i="12"/>
  <c r="M2116" i="12"/>
  <c r="M2327" i="12"/>
  <c r="M2471" i="12"/>
  <c r="M2636" i="12"/>
  <c r="M2145" i="12"/>
  <c r="M2317" i="12"/>
  <c r="M2461" i="12"/>
  <c r="M2664" i="12"/>
  <c r="M2141" i="12"/>
  <c r="M2248" i="12"/>
  <c r="M2433" i="12"/>
  <c r="M2618" i="12"/>
  <c r="M2177" i="12"/>
  <c r="M2227" i="12"/>
  <c r="M2459" i="12"/>
  <c r="M2615" i="12"/>
  <c r="M2112" i="12"/>
  <c r="M2287" i="12"/>
  <c r="M2464" i="12"/>
  <c r="M2581" i="12"/>
  <c r="M2070" i="12"/>
  <c r="M2283" i="12"/>
  <c r="M2416" i="12"/>
  <c r="M2590" i="12"/>
  <c r="M2043" i="12"/>
  <c r="M2266" i="12"/>
  <c r="M2425" i="12"/>
  <c r="M2584" i="12"/>
  <c r="M2054" i="12"/>
  <c r="M2196" i="12"/>
  <c r="M2368" i="12"/>
  <c r="M2545" i="12"/>
  <c r="M2025" i="12"/>
  <c r="M2199" i="12"/>
  <c r="M2390" i="12"/>
  <c r="M2550" i="12"/>
  <c r="M2020" i="12"/>
  <c r="M2194" i="12"/>
  <c r="M2388" i="12"/>
  <c r="M2556" i="12"/>
  <c r="M2039" i="12"/>
  <c r="M2205" i="12"/>
  <c r="M2355" i="12"/>
  <c r="M2531" i="12"/>
  <c r="M1965" i="12"/>
  <c r="M2208" i="12"/>
  <c r="M2383" i="12"/>
  <c r="M2508" i="12"/>
  <c r="M1992" i="12"/>
  <c r="M895" i="12"/>
  <c r="M1224" i="12"/>
  <c r="M1188" i="12"/>
  <c r="M676" i="12"/>
  <c r="M1485" i="12"/>
  <c r="M989" i="12"/>
  <c r="M1990" i="12"/>
  <c r="M1651" i="12"/>
  <c r="M882" i="12"/>
  <c r="M1791" i="12"/>
  <c r="M1239" i="12"/>
  <c r="M743" i="12"/>
  <c r="M2080" i="12"/>
  <c r="M1795" i="12"/>
  <c r="M1383" i="12"/>
  <c r="M873" i="12"/>
  <c r="M1680" i="12"/>
  <c r="M1142" i="12"/>
  <c r="M718" i="12"/>
  <c r="M1479" i="12"/>
  <c r="M927" i="12"/>
  <c r="M1833" i="12"/>
  <c r="M2535" i="12"/>
  <c r="M2528" i="12"/>
  <c r="M1517" i="12"/>
  <c r="M1021" i="12"/>
  <c r="M2034" i="12"/>
  <c r="M1325" i="12"/>
  <c r="M914" i="12"/>
  <c r="M1823" i="12"/>
  <c r="M1271" i="12"/>
  <c r="M775" i="12"/>
  <c r="M1552" i="12"/>
  <c r="M2303" i="12"/>
  <c r="M1937" i="12"/>
  <c r="M1328" i="12"/>
  <c r="M957" i="12"/>
  <c r="M1797" i="12"/>
  <c r="M1274" i="12"/>
  <c r="M804" i="12"/>
  <c r="M1555" i="12"/>
  <c r="M1059" i="12"/>
  <c r="M1911" i="12"/>
  <c r="M1363" i="12"/>
  <c r="M2143" i="12"/>
  <c r="M1726" i="12"/>
  <c r="M1293" i="12"/>
  <c r="M626" i="12"/>
  <c r="M1582" i="12"/>
  <c r="M1062" i="12"/>
  <c r="M1933" i="12"/>
  <c r="M1366" i="12"/>
  <c r="M824" i="12"/>
  <c r="M1705" i="12"/>
  <c r="M2529" i="12"/>
  <c r="M2526" i="12"/>
  <c r="M1601" i="12"/>
  <c r="M1073" i="12"/>
  <c r="M1876" i="12"/>
  <c r="M1401" i="12"/>
  <c r="M859" i="12"/>
  <c r="M1735" i="12"/>
  <c r="M1522" i="12"/>
  <c r="M712" i="12"/>
  <c r="M1657" i="12"/>
  <c r="M2312" i="12"/>
  <c r="M1930" i="12"/>
  <c r="M1396" i="12"/>
  <c r="M854" i="12"/>
  <c r="M1658" i="12"/>
  <c r="M1155" i="12"/>
  <c r="M707" i="12"/>
  <c r="M1691" i="12"/>
  <c r="M1087" i="12"/>
  <c r="M1835" i="12"/>
  <c r="M1423" i="12"/>
  <c r="M2028" i="12"/>
  <c r="M1688" i="12"/>
  <c r="M1150" i="12"/>
  <c r="M726" i="12"/>
  <c r="M1487" i="12"/>
  <c r="M935" i="12"/>
  <c r="M1877" i="12"/>
  <c r="M1260" i="12"/>
  <c r="M748" i="12"/>
  <c r="M1557" i="12"/>
  <c r="M2475" i="12"/>
  <c r="M2668" i="12"/>
  <c r="M2129" i="12"/>
  <c r="M2326" i="12"/>
  <c r="M2493" i="12"/>
  <c r="M2653" i="12"/>
  <c r="M2108" i="12"/>
  <c r="M2322" i="12"/>
  <c r="M2494" i="12"/>
  <c r="M2656" i="12"/>
  <c r="M2140" i="12"/>
  <c r="M2264" i="12"/>
  <c r="M2449" i="12"/>
  <c r="M2626" i="12"/>
  <c r="M2066" i="12"/>
  <c r="M2243" i="12"/>
  <c r="M2404" i="12"/>
  <c r="M2627" i="12"/>
  <c r="M2128" i="12"/>
  <c r="M2333" i="12"/>
  <c r="M2442" i="12"/>
  <c r="M2597" i="12"/>
  <c r="M2094" i="12"/>
  <c r="M2225" i="12"/>
  <c r="M2432" i="12"/>
  <c r="M2571" i="12"/>
  <c r="M2059" i="12"/>
  <c r="M2247" i="12"/>
  <c r="M2378" i="12"/>
  <c r="M2572" i="12"/>
  <c r="M2069" i="12"/>
  <c r="M2212" i="12"/>
  <c r="M2384" i="12"/>
  <c r="M2566" i="12"/>
  <c r="M2041" i="12"/>
  <c r="M2215" i="12"/>
  <c r="M2419" i="12"/>
  <c r="M2574" i="12"/>
  <c r="M2036" i="12"/>
  <c r="M2210" i="12"/>
  <c r="M2406" i="12"/>
  <c r="M2530" i="12"/>
  <c r="M2055" i="12"/>
  <c r="M2221" i="12"/>
  <c r="M2407" i="12"/>
  <c r="M2547" i="12"/>
  <c r="M1981" i="12"/>
  <c r="M2228" i="12"/>
  <c r="M2334" i="12"/>
  <c r="M2533" i="12"/>
  <c r="M2021" i="12"/>
  <c r="M2219" i="12"/>
  <c r="M2357" i="12"/>
  <c r="M2506" i="12"/>
  <c r="M1920" i="12"/>
  <c r="M2222" i="12"/>
  <c r="M2315" i="12"/>
  <c r="M2488" i="12"/>
  <c r="M2662" i="12"/>
  <c r="M2193" i="12"/>
  <c r="M2305" i="12"/>
  <c r="M2499" i="12"/>
  <c r="M2666" i="12"/>
  <c r="M2151" i="12"/>
  <c r="M2319" i="12"/>
  <c r="M2541" i="12"/>
  <c r="M2672" i="12"/>
  <c r="M2236" i="12"/>
  <c r="M2358" i="12"/>
  <c r="M2490" i="12"/>
  <c r="M2635" i="12"/>
  <c r="M2095" i="12"/>
  <c r="M2328" i="12"/>
  <c r="M2422" i="12"/>
  <c r="M1339" i="12"/>
  <c r="M1145" i="12"/>
  <c r="M868" i="12"/>
  <c r="M1269" i="12"/>
  <c r="M602" i="12"/>
  <c r="M1558" i="12"/>
  <c r="M1038" i="12"/>
  <c r="M1894" i="12"/>
  <c r="M1342" i="12"/>
  <c r="M800" i="12"/>
  <c r="M1681" i="12"/>
  <c r="M1305" i="12"/>
  <c r="M669" i="12"/>
  <c r="M2265" i="12"/>
  <c r="M1805" i="12"/>
  <c r="M1282" i="12"/>
  <c r="M852" i="12"/>
  <c r="M1563" i="12"/>
  <c r="M1067" i="12"/>
  <c r="M1919" i="12"/>
  <c r="M1371" i="12"/>
  <c r="M813" i="12"/>
  <c r="M1759" i="12"/>
  <c r="M2004" i="12"/>
  <c r="M2102" i="12"/>
  <c r="M1590" i="12"/>
  <c r="M1070" i="12"/>
  <c r="M1934" i="12"/>
  <c r="M1374" i="12"/>
  <c r="M832" i="12"/>
  <c r="M1713" i="12"/>
  <c r="M1149" i="12"/>
  <c r="M701" i="12"/>
  <c r="M1641" i="12"/>
  <c r="M2489" i="12"/>
  <c r="M1884" i="12"/>
  <c r="M1409" i="12"/>
  <c r="M867" i="12"/>
  <c r="M1743" i="12"/>
  <c r="M1152" i="12"/>
  <c r="M720" i="12"/>
  <c r="M1683" i="12"/>
  <c r="M1100" i="12"/>
  <c r="M1986" i="12"/>
  <c r="M1436" i="12"/>
  <c r="M2224" i="12"/>
  <c r="M1666" i="12"/>
  <c r="M1163" i="12"/>
  <c r="M715" i="12"/>
  <c r="M1476" i="12"/>
  <c r="M1095" i="12"/>
  <c r="M1852" i="12"/>
  <c r="M1431" i="12"/>
  <c r="M921" i="12"/>
  <c r="M1728" i="12"/>
  <c r="M2053" i="12"/>
  <c r="M1928" i="12"/>
  <c r="M1495" i="12"/>
  <c r="M943" i="12"/>
  <c r="M2014" i="12"/>
  <c r="M1268" i="12"/>
  <c r="M756" i="12"/>
  <c r="M1565" i="12"/>
  <c r="M1069" i="12"/>
  <c r="M1931" i="12"/>
  <c r="M1373" i="12"/>
  <c r="M2486" i="12"/>
  <c r="M1839" i="12"/>
  <c r="M1287" i="12"/>
  <c r="M790" i="12"/>
  <c r="M1568" i="12"/>
  <c r="M1080" i="12"/>
  <c r="M1985" i="12"/>
  <c r="M1376" i="12"/>
  <c r="M1114" i="12"/>
  <c r="M1841" i="12"/>
  <c r="M2204" i="12"/>
  <c r="M2202" i="12"/>
  <c r="M1571" i="12"/>
  <c r="M1075" i="12"/>
  <c r="M1927" i="12"/>
  <c r="M1379" i="12"/>
  <c r="M821" i="12"/>
  <c r="M1824" i="12"/>
  <c r="M1138" i="12"/>
  <c r="M674" i="12"/>
  <c r="M1630" i="12"/>
  <c r="M2434" i="12"/>
  <c r="M2589" i="12"/>
  <c r="M2075" i="12"/>
  <c r="M2294" i="12"/>
  <c r="M2424" i="12"/>
  <c r="M2594" i="12"/>
  <c r="M2051" i="12"/>
  <c r="M2239" i="12"/>
  <c r="M2370" i="12"/>
  <c r="M2583" i="12"/>
  <c r="M2062" i="12"/>
  <c r="M2304" i="12"/>
  <c r="M2371" i="12"/>
  <c r="M2524" i="12"/>
  <c r="M2052" i="12"/>
  <c r="M2237" i="12"/>
  <c r="M2427" i="12"/>
  <c r="M2546" i="12"/>
  <c r="M2077" i="12"/>
  <c r="M2138" i="12"/>
  <c r="M2352" i="12"/>
  <c r="M2536" i="12"/>
  <c r="M1994" i="12"/>
  <c r="M2149" i="12"/>
  <c r="M2350" i="12"/>
  <c r="M2505" i="12"/>
  <c r="M2037" i="12"/>
  <c r="M2253" i="12"/>
  <c r="M2340" i="12"/>
  <c r="M2511" i="12"/>
  <c r="M1936" i="12"/>
  <c r="M2261" i="12"/>
  <c r="M2330" i="12"/>
  <c r="M2504" i="12"/>
  <c r="M2651" i="12"/>
  <c r="M2150" i="12"/>
  <c r="M2321" i="12"/>
  <c r="M2462" i="12"/>
  <c r="M2663" i="12"/>
  <c r="M2097" i="12"/>
  <c r="M2292" i="12"/>
  <c r="M2460" i="12"/>
  <c r="M2638" i="12"/>
  <c r="M2076" i="12"/>
  <c r="M2290" i="12"/>
  <c r="M2498" i="12"/>
  <c r="M2645" i="12"/>
  <c r="M2111" i="12"/>
  <c r="M2277" i="12"/>
  <c r="M2438" i="12"/>
  <c r="M2631" i="12"/>
  <c r="M2098" i="12"/>
  <c r="M2270" i="12"/>
  <c r="M2436" i="12"/>
  <c r="M2622" i="12"/>
  <c r="M2101" i="12"/>
  <c r="M2254" i="12"/>
  <c r="M2415" i="12"/>
  <c r="M2610" i="12"/>
  <c r="M2072" i="12"/>
  <c r="M2257" i="12"/>
  <c r="M2413" i="12"/>
  <c r="M2606" i="12"/>
  <c r="M2024" i="12"/>
  <c r="M2296" i="12"/>
  <c r="M2418" i="12"/>
  <c r="M2569" i="12"/>
  <c r="M2003" i="12"/>
  <c r="M2226" i="12"/>
  <c r="M2455" i="12"/>
  <c r="M2573" i="12"/>
  <c r="M2134" i="12"/>
  <c r="M2156" i="12"/>
  <c r="M2387" i="12"/>
  <c r="M1412" i="12"/>
  <c r="M870" i="12"/>
  <c r="M1529" i="12"/>
  <c r="M1139" i="12"/>
  <c r="M691" i="12"/>
  <c r="M1650" i="12"/>
  <c r="M1071" i="12"/>
  <c r="M1819" i="12"/>
  <c r="M1407" i="12"/>
  <c r="M897" i="12"/>
  <c r="M1704" i="12"/>
  <c r="M1166" i="12"/>
  <c r="M742" i="12"/>
  <c r="M2421" i="12"/>
  <c r="M1751" i="12"/>
  <c r="M1160" i="12"/>
  <c r="M728" i="12"/>
  <c r="M1747" i="12"/>
  <c r="M1108" i="12"/>
  <c r="M1847" i="12"/>
  <c r="M1444" i="12"/>
  <c r="M902" i="12"/>
  <c r="M1706" i="12"/>
  <c r="M2178" i="12"/>
  <c r="M2192" i="12"/>
  <c r="M1484" i="12"/>
  <c r="M1103" i="12"/>
  <c r="M1853" i="12"/>
  <c r="M1439" i="12"/>
  <c r="M929" i="12"/>
  <c r="M1736" i="12"/>
  <c r="M1198" i="12"/>
  <c r="M774" i="12"/>
  <c r="M1535" i="12"/>
  <c r="M2633" i="12"/>
  <c r="M1766" i="12"/>
  <c r="M1276" i="12"/>
  <c r="M764" i="12"/>
  <c r="M1573" i="12"/>
  <c r="M1077" i="12"/>
  <c r="M1939" i="12"/>
  <c r="M1381" i="12"/>
  <c r="M799" i="12"/>
  <c r="M1780" i="12"/>
  <c r="M2448" i="12"/>
  <c r="M2395" i="12"/>
  <c r="M1576" i="12"/>
  <c r="M1088" i="12"/>
  <c r="M1993" i="12"/>
  <c r="M1384" i="12"/>
  <c r="M1161" i="12"/>
  <c r="M1844" i="12"/>
  <c r="M1143" i="12"/>
  <c r="M647" i="12"/>
  <c r="M1611" i="12"/>
  <c r="M2168" i="12"/>
  <c r="M1935" i="12"/>
  <c r="M1387" i="12"/>
  <c r="M829" i="12"/>
  <c r="M1816" i="12"/>
  <c r="M1146" i="12"/>
  <c r="M682" i="12"/>
  <c r="M1638" i="12"/>
  <c r="M1118" i="12"/>
  <c r="M1875" i="12"/>
  <c r="M1422" i="12"/>
  <c r="M2608" i="12"/>
  <c r="M1729" i="12"/>
  <c r="M1165" i="12"/>
  <c r="M717" i="12"/>
  <c r="M1675" i="12"/>
  <c r="M1129" i="12"/>
  <c r="M1940" i="12"/>
  <c r="M1457" i="12"/>
  <c r="M915" i="12"/>
  <c r="M1668" i="12"/>
  <c r="M2376" i="12"/>
  <c r="M2397" i="12"/>
  <c r="M1473" i="12"/>
  <c r="M1116" i="12"/>
  <c r="M1855" i="12"/>
  <c r="M1452" i="12"/>
  <c r="M910" i="12"/>
  <c r="M1714" i="12"/>
  <c r="M1211" i="12"/>
  <c r="M763" i="12"/>
  <c r="M1524" i="12"/>
  <c r="M2344" i="12"/>
  <c r="M2564" i="12"/>
  <c r="M1989" i="12"/>
  <c r="M2245" i="12"/>
  <c r="M2342" i="12"/>
  <c r="M2537" i="12"/>
  <c r="M2029" i="12"/>
  <c r="M2229" i="12"/>
  <c r="M2391" i="12"/>
  <c r="M2514" i="12"/>
  <c r="M2667" i="12"/>
  <c r="M2166" i="12"/>
  <c r="M2310" i="12"/>
  <c r="M2478" i="12"/>
  <c r="M2652" i="12"/>
  <c r="M2113" i="12"/>
  <c r="M2308" i="12"/>
  <c r="M2476" i="12"/>
  <c r="M2654" i="12"/>
  <c r="M2092" i="12"/>
  <c r="M2306" i="12"/>
  <c r="M2474" i="12"/>
  <c r="M2639" i="12"/>
  <c r="M2127" i="12"/>
  <c r="M2293" i="12"/>
  <c r="M2456" i="12"/>
  <c r="M2621" i="12"/>
  <c r="M2114" i="12"/>
  <c r="M2284" i="12"/>
  <c r="M2451" i="12"/>
  <c r="M2613" i="12"/>
  <c r="M2117" i="12"/>
  <c r="M2275" i="12"/>
  <c r="M2431" i="12"/>
  <c r="M2625" i="12"/>
  <c r="M2088" i="12"/>
  <c r="M2271" i="12"/>
  <c r="M2429" i="12"/>
  <c r="M2617" i="12"/>
  <c r="M2040" i="12"/>
  <c r="M2252" i="12"/>
  <c r="M2463" i="12"/>
  <c r="M2591" i="12"/>
  <c r="M2019" i="12"/>
  <c r="M2242" i="12"/>
  <c r="M2389" i="12"/>
  <c r="M2562" i="12"/>
  <c r="M2030" i="12"/>
  <c r="M2172" i="12"/>
  <c r="M2411" i="12"/>
  <c r="M2554" i="12"/>
  <c r="M2001" i="12"/>
  <c r="M2175" i="12"/>
  <c r="M2393" i="12"/>
  <c r="M2527" i="12"/>
  <c r="M1996" i="12"/>
  <c r="M2170" i="12"/>
  <c r="M2364" i="12"/>
  <c r="M2588" i="12"/>
  <c r="M2015" i="12"/>
  <c r="M2181" i="12"/>
  <c r="M2331" i="12"/>
  <c r="M2518" i="12"/>
  <c r="M2065" i="12"/>
  <c r="M2184" i="12"/>
  <c r="M2329" i="12"/>
  <c r="M2575" i="12"/>
  <c r="M1968" i="12"/>
  <c r="M2179" i="12"/>
  <c r="M2362" i="12"/>
  <c r="M2501" i="12"/>
  <c r="M1979" i="12"/>
  <c r="M2182" i="12"/>
  <c r="M2325" i="12"/>
  <c r="M1297" i="12"/>
  <c r="M812" i="12"/>
  <c r="M1001" i="12"/>
  <c r="M1064" i="12"/>
  <c r="M1969" i="12"/>
  <c r="M1360" i="12"/>
  <c r="M1050" i="12"/>
  <c r="M1829" i="12"/>
  <c r="M1322" i="12"/>
  <c r="M623" i="12"/>
  <c r="M1587" i="12"/>
  <c r="M1091" i="12"/>
  <c r="M2634" i="12"/>
  <c r="M2599" i="12"/>
  <c r="M1581" i="12"/>
  <c r="M1085" i="12"/>
  <c r="M1947" i="12"/>
  <c r="M1389" i="12"/>
  <c r="M807" i="12"/>
  <c r="M1788" i="12"/>
  <c r="M1132" i="12"/>
  <c r="M620" i="12"/>
  <c r="M1616" i="12"/>
  <c r="M2372" i="12"/>
  <c r="M1998" i="12"/>
  <c r="M1392" i="12"/>
  <c r="M794" i="12"/>
  <c r="M1845" i="12"/>
  <c r="M1151" i="12"/>
  <c r="M655" i="12"/>
  <c r="M1619" i="12"/>
  <c r="M1123" i="12"/>
  <c r="M1975" i="12"/>
  <c r="M1427" i="12"/>
  <c r="M2169" i="12"/>
  <c r="M1848" i="12"/>
  <c r="M1154" i="12"/>
  <c r="M690" i="12"/>
  <c r="M1646" i="12"/>
  <c r="M1126" i="12"/>
  <c r="M1883" i="12"/>
  <c r="M1430" i="12"/>
  <c r="M888" i="12"/>
  <c r="M1763" i="12"/>
  <c r="M2595" i="12"/>
  <c r="M2557" i="12"/>
  <c r="M1739" i="12"/>
  <c r="M1185" i="12"/>
  <c r="M1881" i="12"/>
  <c r="M1465" i="12"/>
  <c r="M923" i="12"/>
  <c r="M1676" i="12"/>
  <c r="M1208" i="12"/>
  <c r="M776" i="12"/>
  <c r="M1513" i="12"/>
  <c r="M2361" i="12"/>
  <c r="M1863" i="12"/>
  <c r="M1460" i="12"/>
  <c r="M918" i="12"/>
  <c r="M1722" i="12"/>
  <c r="M1219" i="12"/>
  <c r="M771" i="12"/>
  <c r="M1532" i="12"/>
  <c r="M972" i="12"/>
  <c r="M1850" i="12"/>
  <c r="M1618" i="12"/>
  <c r="M2133" i="12"/>
  <c r="M1752" i="12"/>
  <c r="M1214" i="12"/>
  <c r="M820" i="12"/>
  <c r="M1551" i="12"/>
  <c r="M967" i="12"/>
  <c r="M1814" i="12"/>
  <c r="M1303" i="12"/>
  <c r="M793" i="12"/>
  <c r="M1621" i="12"/>
  <c r="M2558" i="12"/>
  <c r="M1955" i="12"/>
  <c r="M1397" i="12"/>
  <c r="M815" i="12"/>
  <c r="M1796" i="12"/>
  <c r="M1140" i="12"/>
  <c r="M628" i="12"/>
  <c r="M1624" i="12"/>
  <c r="M1131" i="12"/>
  <c r="M1942" i="12"/>
  <c r="M1432" i="12"/>
  <c r="M2298" i="12"/>
  <c r="M2466" i="12"/>
  <c r="M2642" i="12"/>
  <c r="M2119" i="12"/>
  <c r="M2285" i="12"/>
  <c r="M2446" i="12"/>
  <c r="M2648" i="12"/>
  <c r="M2106" i="12"/>
  <c r="M2279" i="12"/>
  <c r="M2444" i="12"/>
  <c r="M2604" i="12"/>
  <c r="M2104" i="12"/>
  <c r="M2286" i="12"/>
  <c r="M2445" i="12"/>
  <c r="M2593" i="12"/>
  <c r="M2056" i="12"/>
  <c r="M2272" i="12"/>
  <c r="M2408" i="12"/>
  <c r="M2582" i="12"/>
  <c r="M2035" i="12"/>
  <c r="M2258" i="12"/>
  <c r="M2399" i="12"/>
  <c r="M2578" i="12"/>
  <c r="M2046" i="12"/>
  <c r="M2188" i="12"/>
  <c r="M2360" i="12"/>
  <c r="M2567" i="12"/>
  <c r="M2017" i="12"/>
  <c r="M2191" i="12"/>
  <c r="M2382" i="12"/>
  <c r="M2543" i="12"/>
  <c r="M2012" i="12"/>
  <c r="M2186" i="12"/>
  <c r="M2380" i="12"/>
  <c r="M2551" i="12"/>
  <c r="M2031" i="12"/>
  <c r="M2197" i="12"/>
  <c r="M2347" i="12"/>
  <c r="M2523" i="12"/>
  <c r="M1957" i="12"/>
  <c r="M2200" i="12"/>
  <c r="M2345" i="12"/>
  <c r="M2500" i="12"/>
  <c r="M1984" i="12"/>
  <c r="M2195" i="12"/>
  <c r="M2374" i="12"/>
  <c r="M2517" i="12"/>
  <c r="M2005" i="12"/>
  <c r="M2198" i="12"/>
  <c r="M2291" i="12"/>
  <c r="M2487" i="12"/>
  <c r="M2657" i="12"/>
  <c r="M2139" i="12"/>
  <c r="M2281" i="12"/>
  <c r="M2465" i="12"/>
  <c r="M2669" i="12"/>
  <c r="M2124" i="12"/>
  <c r="M2341" i="12"/>
  <c r="M2479" i="12"/>
  <c r="M2644" i="12"/>
  <c r="M2152" i="12"/>
  <c r="M2324" i="12"/>
  <c r="M2469" i="12"/>
  <c r="M2612" i="12"/>
  <c r="M2153" i="12"/>
  <c r="M2256" i="12"/>
  <c r="M2441" i="12"/>
  <c r="M2623" i="12"/>
  <c r="M2209" i="12"/>
  <c r="M2235" i="12"/>
  <c r="M2396" i="12"/>
  <c r="M2619" i="12"/>
  <c r="M2120" i="12"/>
  <c r="M2320" i="12"/>
  <c r="M1181" i="12"/>
  <c r="M733" i="12"/>
  <c r="M1909" i="12"/>
  <c r="M1113" i="12"/>
  <c r="M1918" i="12"/>
  <c r="M1441" i="12"/>
  <c r="M899" i="12"/>
  <c r="M1652" i="12"/>
  <c r="M1184" i="12"/>
  <c r="M752" i="12"/>
  <c r="M1489" i="12"/>
  <c r="M1153" i="12"/>
  <c r="M2109" i="12"/>
  <c r="M2032" i="12"/>
  <c r="M1655" i="12"/>
  <c r="M1225" i="12"/>
  <c r="M1891" i="12"/>
  <c r="M1438" i="12"/>
  <c r="M896" i="12"/>
  <c r="M1775" i="12"/>
  <c r="M1213" i="12"/>
  <c r="M765" i="12"/>
  <c r="M1502" i="12"/>
  <c r="M2549" i="12"/>
  <c r="M1889" i="12"/>
  <c r="M1469" i="12"/>
  <c r="M931" i="12"/>
  <c r="M1684" i="12"/>
  <c r="M1216" i="12"/>
  <c r="M784" i="12"/>
  <c r="M1521" i="12"/>
  <c r="M993" i="12"/>
  <c r="M1903" i="12"/>
  <c r="M1321" i="12"/>
  <c r="M2332" i="12"/>
  <c r="M1730" i="12"/>
  <c r="M1227" i="12"/>
  <c r="M779" i="12"/>
  <c r="M1540" i="12"/>
  <c r="M980" i="12"/>
  <c r="M1858" i="12"/>
  <c r="M1316" i="12"/>
  <c r="M1098" i="12"/>
  <c r="M1685" i="12"/>
  <c r="M2086" i="12"/>
  <c r="M2057" i="12"/>
  <c r="M1559" i="12"/>
  <c r="M975" i="12"/>
  <c r="M1822" i="12"/>
  <c r="M1311" i="12"/>
  <c r="M801" i="12"/>
  <c r="M1629" i="12"/>
  <c r="M1136" i="12"/>
  <c r="M646" i="12"/>
  <c r="M1437" i="12"/>
  <c r="M2520" i="12"/>
  <c r="M1804" i="12"/>
  <c r="M1148" i="12"/>
  <c r="M636" i="12"/>
  <c r="M1632" i="12"/>
  <c r="M1209" i="12"/>
  <c r="M1950" i="12"/>
  <c r="M1440" i="12"/>
  <c r="M842" i="12"/>
  <c r="M1810" i="12"/>
  <c r="M2309" i="12"/>
  <c r="M2302" i="12"/>
  <c r="M1635" i="12"/>
  <c r="M1217" i="12"/>
  <c r="M1991" i="12"/>
  <c r="M1443" i="12"/>
  <c r="M885" i="12"/>
  <c r="M1760" i="12"/>
  <c r="M1202" i="12"/>
  <c r="M738" i="12"/>
  <c r="M1483" i="12"/>
  <c r="M2033" i="12"/>
  <c r="M1899" i="12"/>
  <c r="M1446" i="12"/>
  <c r="M904" i="12"/>
  <c r="M1808" i="12"/>
  <c r="M1221" i="12"/>
  <c r="M773" i="12"/>
  <c r="M1510" i="12"/>
  <c r="M990" i="12"/>
  <c r="M1846" i="12"/>
  <c r="M1699" i="12"/>
  <c r="M2250" i="12"/>
  <c r="M2394" i="12"/>
  <c r="M2570" i="12"/>
  <c r="M2038" i="12"/>
  <c r="M2180" i="12"/>
  <c r="M2417" i="12"/>
  <c r="M2563" i="12"/>
  <c r="M2009" i="12"/>
  <c r="M2183" i="12"/>
  <c r="M2401" i="12"/>
  <c r="M2522" i="12"/>
  <c r="M2047" i="12"/>
  <c r="M2213" i="12"/>
  <c r="M2373" i="12"/>
  <c r="M2539" i="12"/>
  <c r="M1973" i="12"/>
  <c r="M2216" i="12"/>
  <c r="M2402" i="12"/>
  <c r="M2516" i="12"/>
  <c r="M1999" i="12"/>
  <c r="M2211" i="12"/>
  <c r="M2351" i="12"/>
  <c r="M2525" i="12"/>
  <c r="M1912" i="12"/>
  <c r="M2214" i="12"/>
  <c r="M2307" i="12"/>
  <c r="M2503" i="12"/>
  <c r="M2673" i="12"/>
  <c r="M2161" i="12"/>
  <c r="M2297" i="12"/>
  <c r="M2481" i="12"/>
  <c r="M2658" i="12"/>
  <c r="M2144" i="12"/>
  <c r="M2311" i="12"/>
  <c r="M2502" i="12"/>
  <c r="M2641" i="12"/>
  <c r="M2201" i="12"/>
  <c r="M2349" i="12"/>
  <c r="M2485" i="12"/>
  <c r="M2628" i="12"/>
  <c r="M2087" i="12"/>
  <c r="M2274" i="12"/>
  <c r="M2414" i="12"/>
  <c r="M2632" i="12"/>
  <c r="M2074" i="12"/>
  <c r="M2251" i="12"/>
  <c r="M2412" i="12"/>
  <c r="M2601" i="12"/>
  <c r="M2136" i="12"/>
  <c r="M2230" i="12"/>
  <c r="M2450" i="12"/>
  <c r="M2607" i="12"/>
  <c r="M2107" i="12"/>
  <c r="M2233" i="12"/>
  <c r="M2440" i="12"/>
  <c r="M2579" i="12"/>
  <c r="M2063" i="12"/>
  <c r="M2255" i="12"/>
  <c r="M2386" i="12"/>
  <c r="M2580" i="12"/>
  <c r="M2091" i="12"/>
  <c r="M2220" i="12"/>
  <c r="M2392" i="12"/>
  <c r="M2598" i="12"/>
  <c r="M2049" i="12"/>
  <c r="M2223" i="12"/>
  <c r="M2480" i="12"/>
  <c r="M2585" i="12"/>
  <c r="M2044" i="12"/>
  <c r="M2218" i="12"/>
  <c r="M2426" i="12"/>
  <c r="M2538" i="12"/>
  <c r="M2071" i="12"/>
  <c r="M2288" i="12"/>
  <c r="M1230" i="12"/>
  <c r="M948" i="12"/>
  <c r="M1329" i="12"/>
  <c r="M1074" i="12"/>
  <c r="M1798" i="12"/>
  <c r="M1338" i="12"/>
  <c r="M836" i="12"/>
  <c r="M1605" i="12"/>
  <c r="M1109" i="12"/>
  <c r="M622" i="12"/>
  <c r="M1413" i="12"/>
  <c r="M831" i="12"/>
  <c r="M2262" i="12"/>
  <c r="M2244" i="12"/>
  <c r="M1548" i="12"/>
  <c r="M988" i="12"/>
  <c r="M1866" i="12"/>
  <c r="M1324" i="12"/>
  <c r="M1130" i="12"/>
  <c r="M1693" i="12"/>
  <c r="M1262" i="12"/>
  <c r="M635" i="12"/>
  <c r="M1599" i="12"/>
  <c r="M2023" i="12"/>
  <c r="M1830" i="12"/>
  <c r="M1319" i="12"/>
  <c r="M809" i="12"/>
  <c r="M1637" i="12"/>
  <c r="M1137" i="12"/>
  <c r="M654" i="12"/>
  <c r="M1445" i="12"/>
  <c r="M863" i="12"/>
  <c r="M1769" i="12"/>
  <c r="M2473" i="12"/>
  <c r="M2477" i="12"/>
  <c r="M1640" i="12"/>
  <c r="M1281" i="12"/>
  <c r="M1958" i="12"/>
  <c r="M1448" i="12"/>
  <c r="M850" i="12"/>
  <c r="M1818" i="12"/>
  <c r="M1207" i="12"/>
  <c r="M711" i="12"/>
  <c r="M1488" i="12"/>
  <c r="M2263" i="12"/>
  <c r="M1997" i="12"/>
  <c r="M1451" i="12"/>
  <c r="M893" i="12"/>
  <c r="M1784" i="12"/>
  <c r="M1210" i="12"/>
  <c r="M746" i="12"/>
  <c r="M1491" i="12"/>
  <c r="M995" i="12"/>
  <c r="M1864" i="12"/>
  <c r="M1299" i="12"/>
  <c r="M1952" i="12"/>
  <c r="M1662" i="12"/>
  <c r="M1229" i="12"/>
  <c r="M781" i="12"/>
  <c r="M1518" i="12"/>
  <c r="M998" i="12"/>
  <c r="M1854" i="12"/>
  <c r="M1302" i="12"/>
  <c r="M1026" i="12"/>
  <c r="M1732" i="12"/>
  <c r="M2453" i="12"/>
  <c r="M2447" i="12"/>
  <c r="M1537" i="12"/>
  <c r="M1009" i="12"/>
  <c r="M1914" i="12"/>
  <c r="M1337" i="12"/>
  <c r="M977" i="12"/>
  <c r="M1671" i="12"/>
  <c r="M1275" i="12"/>
  <c r="M648" i="12"/>
  <c r="M1588" i="12"/>
  <c r="M2207" i="12"/>
  <c r="M1874" i="12"/>
  <c r="M1332" i="12"/>
  <c r="M1144" i="12"/>
  <c r="M1701" i="12"/>
  <c r="M1270" i="12"/>
  <c r="M643" i="12"/>
  <c r="M1607" i="12"/>
  <c r="M1023" i="12"/>
  <c r="M1771" i="12"/>
  <c r="M1359" i="12"/>
  <c r="M2203" i="12"/>
  <c r="M2343" i="12"/>
  <c r="M2521" i="12"/>
  <c r="M2110" i="12"/>
  <c r="M2206" i="12"/>
  <c r="M2299" i="12"/>
  <c r="M2497" i="12"/>
  <c r="M2665" i="12"/>
  <c r="M2147" i="12"/>
  <c r="M2289" i="12"/>
  <c r="M2452" i="12"/>
  <c r="M2630" i="12"/>
  <c r="M2068" i="12"/>
  <c r="M2282" i="12"/>
  <c r="M2495" i="12"/>
  <c r="M2637" i="12"/>
  <c r="M2103" i="12"/>
  <c r="M2269" i="12"/>
  <c r="M2430" i="12"/>
  <c r="M2624" i="12"/>
  <c r="M2090" i="12"/>
  <c r="M2267" i="12"/>
  <c r="M2428" i="12"/>
  <c r="M2614" i="12"/>
  <c r="M2093" i="12"/>
  <c r="M2246" i="12"/>
  <c r="M2515" i="12"/>
  <c r="M2602" i="12"/>
  <c r="M2217" i="12"/>
  <c r="M2249" i="12"/>
  <c r="M2472" i="12"/>
  <c r="M2603" i="12"/>
  <c r="M2099" i="12"/>
  <c r="M2268" i="12"/>
  <c r="M2403" i="12"/>
  <c r="M2561" i="12"/>
  <c r="M1995" i="12"/>
  <c r="M2232" i="12"/>
  <c r="M2443" i="12"/>
  <c r="M2565" i="12"/>
  <c r="M2064" i="12"/>
  <c r="M2148" i="12"/>
  <c r="M2379" i="12"/>
  <c r="M2532" i="12"/>
  <c r="M2060" i="12"/>
  <c r="M2278" i="12"/>
  <c r="M2369" i="12"/>
  <c r="M2555" i="12"/>
  <c r="M2083" i="12"/>
  <c r="M2146" i="12"/>
  <c r="M2354" i="12"/>
  <c r="M2544" i="12"/>
  <c r="M2002" i="12"/>
  <c r="M2157" i="12"/>
  <c r="M2366" i="12"/>
  <c r="M2513" i="12"/>
  <c r="M2045" i="12"/>
  <c r="M2160" i="12"/>
  <c r="M2348" i="12"/>
  <c r="M2519" i="12"/>
  <c r="M1944" i="12"/>
  <c r="M2155" i="12"/>
  <c r="M2338" i="12"/>
  <c r="M2512" i="12"/>
  <c r="M2659" i="12"/>
  <c r="M2158" i="12"/>
  <c r="M2336" i="12"/>
  <c r="M2470" i="12"/>
  <c r="M2671" i="12"/>
  <c r="M2105" i="12"/>
  <c r="M2300" i="12"/>
  <c r="M2468" i="12"/>
  <c r="M2646" i="12"/>
  <c r="M2084" i="12"/>
  <c r="M976" i="12"/>
  <c r="M2454" i="12"/>
  <c r="M970" i="12"/>
  <c r="M869" i="12"/>
  <c r="M1873" i="12"/>
  <c r="M1186" i="12"/>
  <c r="M722" i="12"/>
  <c r="M1762" i="12"/>
  <c r="M971" i="12"/>
  <c r="M1941" i="12"/>
  <c r="M1462" i="12"/>
  <c r="M920" i="12"/>
  <c r="M2423" i="12"/>
  <c r="M1966" i="12"/>
  <c r="M1456" i="12"/>
  <c r="M858" i="12"/>
  <c r="M1826" i="12"/>
  <c r="M1215" i="12"/>
  <c r="M719" i="12"/>
  <c r="M1496" i="12"/>
  <c r="M1008" i="12"/>
  <c r="M1913" i="12"/>
  <c r="M1602" i="12"/>
  <c r="M2189" i="12"/>
  <c r="M1849" i="12"/>
  <c r="M1218" i="12"/>
  <c r="M754" i="12"/>
  <c r="M1499" i="12"/>
  <c r="M1003" i="12"/>
  <c r="M1872" i="12"/>
  <c r="M1307" i="12"/>
  <c r="M952" i="12"/>
  <c r="M1702" i="12"/>
  <c r="M2650" i="12"/>
  <c r="M2620" i="12"/>
  <c r="M1526" i="12"/>
  <c r="M1006" i="12"/>
  <c r="M1862" i="12"/>
  <c r="M1310" i="12"/>
  <c r="M1058" i="12"/>
  <c r="M1740" i="12"/>
  <c r="M1272" i="12"/>
  <c r="M637" i="12"/>
  <c r="M1577" i="12"/>
  <c r="M2398" i="12"/>
  <c r="M1956" i="12"/>
  <c r="M1345" i="12"/>
  <c r="M978" i="12"/>
  <c r="M1679" i="12"/>
  <c r="M1283" i="12"/>
  <c r="M656" i="12"/>
  <c r="M1596" i="12"/>
  <c r="M1036" i="12"/>
  <c r="M1910" i="12"/>
  <c r="M1372" i="12"/>
  <c r="M2163" i="12"/>
  <c r="M1709" i="12"/>
  <c r="M1278" i="12"/>
  <c r="M651" i="12"/>
  <c r="M1615" i="12"/>
  <c r="M1031" i="12"/>
  <c r="M1779" i="12"/>
  <c r="M1367" i="12"/>
  <c r="M857" i="12"/>
  <c r="M1664" i="12"/>
  <c r="M2640" i="12"/>
  <c r="M1963" i="12"/>
  <c r="M1461" i="12"/>
  <c r="M879" i="12"/>
  <c r="M1785" i="12"/>
  <c r="M1204" i="12"/>
  <c r="M692" i="12"/>
  <c r="M1501" i="12"/>
  <c r="M1005" i="12"/>
  <c r="M2018" i="12"/>
  <c r="M1309" i="12"/>
  <c r="M2405" i="12"/>
  <c r="M1834" i="12"/>
  <c r="M1223" i="12"/>
  <c r="M727" i="12"/>
  <c r="M1504" i="12"/>
  <c r="M1016" i="12"/>
  <c r="M1921" i="12"/>
  <c r="M1634" i="12"/>
  <c r="M941" i="12"/>
  <c r="M1781" i="12"/>
  <c r="M2616" i="12"/>
  <c r="M2082" i="12"/>
  <c r="M2259" i="12"/>
  <c r="M2420" i="12"/>
  <c r="M2609" i="12"/>
  <c r="M2085" i="12"/>
  <c r="M2238" i="12"/>
  <c r="M2507" i="12"/>
  <c r="M2586" i="12"/>
  <c r="M2185" i="12"/>
  <c r="M2241" i="12"/>
  <c r="M2435" i="12"/>
  <c r="M2577" i="12"/>
  <c r="M2011" i="12"/>
  <c r="M2234" i="12"/>
  <c r="M2381" i="12"/>
  <c r="M2587" i="12"/>
  <c r="M2022" i="12"/>
  <c r="M2164" i="12"/>
  <c r="M2409" i="12"/>
  <c r="M2548" i="12"/>
  <c r="M2126" i="12"/>
  <c r="M2167" i="12"/>
  <c r="M2385" i="12"/>
  <c r="M2576" i="12"/>
  <c r="M2131" i="12"/>
  <c r="M2162" i="12"/>
  <c r="M2356" i="12"/>
  <c r="M2568" i="12"/>
  <c r="M2007" i="12"/>
  <c r="M2173" i="12"/>
  <c r="M2410" i="12"/>
  <c r="M2510" i="12"/>
  <c r="M2061" i="12"/>
  <c r="M2176" i="12"/>
  <c r="M2365" i="12"/>
  <c r="M2542" i="12"/>
  <c r="M1960" i="12"/>
  <c r="M2171" i="12"/>
  <c r="M2353" i="12"/>
  <c r="M2534" i="12"/>
  <c r="M1971" i="12"/>
  <c r="M2174" i="12"/>
  <c r="M2318" i="12"/>
  <c r="M2467" i="12"/>
  <c r="M2660" i="12"/>
  <c r="M2121" i="12"/>
  <c r="M2316" i="12"/>
  <c r="M2484" i="12"/>
  <c r="M2643" i="12"/>
  <c r="M2100" i="12"/>
  <c r="M2314" i="12"/>
  <c r="M2482" i="12"/>
  <c r="M2647" i="12"/>
  <c r="M2135" i="12"/>
  <c r="M2301" i="12"/>
  <c r="M2491" i="12"/>
  <c r="M2629" i="12"/>
  <c r="M2122" i="12"/>
  <c r="M2295" i="12"/>
  <c r="M2458" i="12"/>
  <c r="M2600" i="12"/>
  <c r="M2125" i="12"/>
  <c r="M2280" i="12"/>
  <c r="M2439" i="12"/>
  <c r="M2596" i="12"/>
  <c r="M2096" i="12"/>
  <c r="M2276" i="12"/>
  <c r="M2437" i="12"/>
  <c r="M2592" i="12"/>
  <c r="M2048" i="12"/>
  <c r="M2260" i="12"/>
  <c r="M2400" i="12"/>
  <c r="M2605" i="12"/>
  <c r="M2027" i="12"/>
  <c r="N23" i="12" l="1"/>
  <c r="Y22" i="12"/>
  <c r="AG22" i="12" s="1"/>
  <c r="D9" i="11"/>
  <c r="I66" i="1" l="1"/>
  <c r="H9" i="11"/>
  <c r="Q9" i="11"/>
  <c r="C10" i="11" s="1"/>
  <c r="M10" i="11" s="1"/>
  <c r="Z22" i="12"/>
  <c r="AD23" i="12"/>
  <c r="V23" i="12"/>
  <c r="P23" i="12"/>
  <c r="AE22" i="12" l="1"/>
  <c r="N9" i="11"/>
  <c r="I72" i="1" s="1"/>
  <c r="L9" i="11"/>
  <c r="I70" i="1" s="1"/>
  <c r="Q23" i="12"/>
  <c r="G10" i="11" s="1"/>
  <c r="F10" i="11"/>
  <c r="AA22" i="12"/>
  <c r="J10" i="11"/>
  <c r="O23" i="12" l="1"/>
  <c r="N24" i="12" l="1"/>
  <c r="Y23" i="12"/>
  <c r="D10" i="11"/>
  <c r="Z23" i="12" l="1"/>
  <c r="L10" i="11" s="1"/>
  <c r="H10" i="11"/>
  <c r="Q10" i="11"/>
  <c r="C11" i="11" s="1"/>
  <c r="M11" i="11" s="1"/>
  <c r="AG23" i="12"/>
  <c r="P24" i="12"/>
  <c r="V24" i="12"/>
  <c r="AD24" i="12"/>
  <c r="AA23" i="12" l="1"/>
  <c r="Q24" i="12"/>
  <c r="G11" i="11" s="1"/>
  <c r="F11" i="11"/>
  <c r="J11" i="11"/>
  <c r="AE23" i="12"/>
  <c r="N10" i="11"/>
  <c r="O10" i="11" s="1"/>
  <c r="R10" i="11" s="1"/>
  <c r="O24" i="12" l="1"/>
  <c r="D11" i="11" s="1"/>
  <c r="Q11" i="11" s="1"/>
  <c r="C12" i="11" s="1"/>
  <c r="M12" i="11" s="1"/>
  <c r="Y24" i="12" l="1"/>
  <c r="Z24" i="12" s="1"/>
  <c r="L11" i="11" s="1"/>
  <c r="N25" i="12"/>
  <c r="V25" i="12" s="1"/>
  <c r="J12" i="11"/>
  <c r="P25" i="12" l="1"/>
  <c r="Q25" i="12" s="1"/>
  <c r="G12" i="11" s="1"/>
  <c r="AG24" i="12"/>
  <c r="AD25" i="12"/>
  <c r="AE24" i="12"/>
  <c r="N11" i="11"/>
  <c r="AA24" i="12"/>
  <c r="F12" i="11" l="1"/>
  <c r="O25" i="12"/>
  <c r="Y25" i="12" s="1"/>
  <c r="D12" i="11" l="1"/>
  <c r="Q12" i="11" s="1"/>
  <c r="C13" i="11" s="1"/>
  <c r="M13" i="11" s="1"/>
  <c r="N26" i="12"/>
  <c r="AD26" i="12" s="1"/>
  <c r="AG25" i="12"/>
  <c r="Z25" i="12"/>
  <c r="V26" i="12" l="1"/>
  <c r="P26" i="12"/>
  <c r="Q26" i="12" s="1"/>
  <c r="G13" i="11" s="1"/>
  <c r="J13" i="11"/>
  <c r="H12" i="11"/>
  <c r="N12" i="11"/>
  <c r="AE25" i="12"/>
  <c r="AA25" i="12"/>
  <c r="L12" i="11"/>
  <c r="I71" i="1" l="1"/>
  <c r="I73" i="1" s="1"/>
  <c r="O9" i="11"/>
  <c r="F13" i="11"/>
  <c r="O12" i="11"/>
  <c r="R12" i="11" s="1"/>
  <c r="O26" i="12"/>
  <c r="N43" i="1" l="1"/>
  <c r="R9" i="11"/>
  <c r="Y26" i="12"/>
  <c r="D13" i="11"/>
  <c r="N27" i="12"/>
  <c r="P27" i="12" l="1"/>
  <c r="AD27" i="12"/>
  <c r="V27" i="12"/>
  <c r="Q13" i="11"/>
  <c r="C14" i="11" s="1"/>
  <c r="M14" i="11" s="1"/>
  <c r="H13" i="11"/>
  <c r="AG26" i="12"/>
  <c r="Z26" i="12"/>
  <c r="L13" i="11" l="1"/>
  <c r="N13" i="11"/>
  <c r="AE26" i="12"/>
  <c r="AA26" i="12"/>
  <c r="J14" i="11"/>
  <c r="Q27" i="12"/>
  <c r="G14" i="11" s="1"/>
  <c r="F14" i="11"/>
  <c r="O13" i="11" l="1"/>
  <c r="R13" i="11" s="1"/>
  <c r="O27" i="12"/>
  <c r="D14" i="11" s="1"/>
  <c r="Q14" i="11" s="1"/>
  <c r="C15" i="11" s="1"/>
  <c r="M15" i="11" s="1"/>
  <c r="N28" i="12" l="1"/>
  <c r="V28" i="12" s="1"/>
  <c r="H14" i="11"/>
  <c r="Y27" i="12"/>
  <c r="AG27" i="12" s="1"/>
  <c r="J15" i="11"/>
  <c r="AD28" i="12" l="1"/>
  <c r="P28" i="12"/>
  <c r="Q28" i="12" s="1"/>
  <c r="Z27" i="12"/>
  <c r="AE27" i="12" s="1"/>
  <c r="F15" i="11" l="1"/>
  <c r="L14" i="11"/>
  <c r="AA27" i="12"/>
  <c r="N14" i="11"/>
  <c r="G15" i="11"/>
  <c r="O28" i="12"/>
  <c r="O14" i="11" l="1"/>
  <c r="R14" i="11" s="1"/>
  <c r="D15" i="11"/>
  <c r="Q15" i="11" s="1"/>
  <c r="C16" i="11" s="1"/>
  <c r="M16" i="11" s="1"/>
  <c r="N29" i="12"/>
  <c r="Y28" i="12"/>
  <c r="H15" i="11" l="1"/>
  <c r="AD29" i="12"/>
  <c r="P29" i="12"/>
  <c r="V29" i="12"/>
  <c r="Z28" i="12"/>
  <c r="N15" i="11" s="1"/>
  <c r="AG28" i="12"/>
  <c r="J16" i="11"/>
  <c r="L15" i="11" l="1"/>
  <c r="O15" i="11" s="1"/>
  <c r="R15" i="11" s="1"/>
  <c r="AA28" i="12"/>
  <c r="Q29" i="12"/>
  <c r="G16" i="11" s="1"/>
  <c r="F16" i="11"/>
  <c r="AE28" i="12"/>
  <c r="O29" i="12" l="1"/>
  <c r="D16" i="11" s="1"/>
  <c r="Q16" i="11" s="1"/>
  <c r="C17" i="11" s="1"/>
  <c r="M17" i="11" s="1"/>
  <c r="J17" i="11" l="1"/>
  <c r="Y29" i="12"/>
  <c r="AG29" i="12" s="1"/>
  <c r="N30" i="12"/>
  <c r="V30" i="12" s="1"/>
  <c r="H16" i="11"/>
  <c r="P30" i="12" l="1"/>
  <c r="Q30" i="12" s="1"/>
  <c r="G17" i="11" s="1"/>
  <c r="Z29" i="12"/>
  <c r="N16" i="11" s="1"/>
  <c r="AD30" i="12"/>
  <c r="O30" i="12" l="1"/>
  <c r="D17" i="11" s="1"/>
  <c r="Q17" i="11" s="1"/>
  <c r="C18" i="11" s="1"/>
  <c r="M18" i="11" s="1"/>
  <c r="F17" i="11"/>
  <c r="AA29" i="12"/>
  <c r="AE29" i="12"/>
  <c r="L16" i="11"/>
  <c r="O16" i="11" s="1"/>
  <c r="R16" i="11" s="1"/>
  <c r="J18" i="11" l="1"/>
  <c r="H17" i="11"/>
  <c r="Y30" i="12"/>
  <c r="Z30" i="12" s="1"/>
  <c r="L17" i="11" s="1"/>
  <c r="N31" i="12"/>
  <c r="P31" i="12" s="1"/>
  <c r="Q31" i="12" s="1"/>
  <c r="AG30" i="12" l="1"/>
  <c r="AD31" i="12"/>
  <c r="V31" i="12"/>
  <c r="AA30" i="12"/>
  <c r="AE30" i="12"/>
  <c r="G18" i="11"/>
  <c r="F18" i="11"/>
  <c r="N17" i="11"/>
  <c r="O17" i="11" s="1"/>
  <c r="R17" i="11" s="1"/>
  <c r="O31" i="12" l="1"/>
  <c r="D18" i="11" s="1"/>
  <c r="Q18" i="11" s="1"/>
  <c r="C19" i="11" s="1"/>
  <c r="M19" i="11" s="1"/>
  <c r="J19" i="11" l="1"/>
  <c r="H18" i="11"/>
  <c r="Y31" i="12"/>
  <c r="N32" i="12"/>
  <c r="V32" i="12" l="1"/>
  <c r="AD32" i="12"/>
  <c r="P32" i="12"/>
  <c r="Q32" i="12" s="1"/>
  <c r="AG31" i="12"/>
  <c r="Z31" i="12"/>
  <c r="AE31" i="12" s="1"/>
  <c r="AA31" i="12" l="1"/>
  <c r="L18" i="11"/>
  <c r="N18" i="11"/>
  <c r="F19" i="11"/>
  <c r="G19" i="11"/>
  <c r="O18" i="11" l="1"/>
  <c r="R18" i="11" s="1"/>
  <c r="O32" i="12"/>
  <c r="D19" i="11" s="1"/>
  <c r="Q19" i="11" s="1"/>
  <c r="C20" i="11" s="1"/>
  <c r="M20" i="11" s="1"/>
  <c r="J20" i="11" l="1"/>
  <c r="H19" i="11"/>
  <c r="Y32" i="12"/>
  <c r="N33" i="12"/>
  <c r="V33" i="12" l="1"/>
  <c r="AD33" i="12"/>
  <c r="P33" i="12"/>
  <c r="Q33" i="12" s="1"/>
  <c r="AG32" i="12"/>
  <c r="Z32" i="12"/>
  <c r="N19" i="11" s="1"/>
  <c r="AA32" i="12" l="1"/>
  <c r="AE32" i="12"/>
  <c r="L19" i="11"/>
  <c r="O19" i="11" s="1"/>
  <c r="R19" i="11" s="1"/>
  <c r="G20" i="11"/>
  <c r="F20" i="11"/>
  <c r="O33" i="12" l="1"/>
  <c r="D20" i="11" s="1"/>
  <c r="Q20" i="11" s="1"/>
  <c r="C21" i="11" s="1"/>
  <c r="M21" i="11" s="1"/>
  <c r="N34" i="12" l="1"/>
  <c r="P34" i="12" s="1"/>
  <c r="Q34" i="12" s="1"/>
  <c r="Y33" i="12"/>
  <c r="AG33" i="12" s="1"/>
  <c r="H20" i="11"/>
  <c r="J21" i="11"/>
  <c r="AD34" i="12" l="1"/>
  <c r="V34" i="12"/>
  <c r="Z33" i="12"/>
  <c r="N20" i="11" s="1"/>
  <c r="G21" i="11"/>
  <c r="F21" i="11"/>
  <c r="L20" i="11" l="1"/>
  <c r="O20" i="11" s="1"/>
  <c r="R20" i="11" s="1"/>
  <c r="O34" i="12"/>
  <c r="D21" i="11" s="1"/>
  <c r="Q21" i="11" s="1"/>
  <c r="C22" i="11" s="1"/>
  <c r="M22" i="11" s="1"/>
  <c r="AA33" i="12"/>
  <c r="AE33" i="12"/>
  <c r="J22" i="11" l="1"/>
  <c r="N35" i="12"/>
  <c r="AD35" i="12" s="1"/>
  <c r="Y34" i="12"/>
  <c r="H21" i="11"/>
  <c r="AG34" i="12" l="1"/>
  <c r="Z34" i="12"/>
  <c r="AA34" i="12" s="1"/>
  <c r="V35" i="12"/>
  <c r="P35" i="12"/>
  <c r="Q35" i="12" s="1"/>
  <c r="N21" i="11" l="1"/>
  <c r="L21" i="11"/>
  <c r="G22" i="11"/>
  <c r="AE34" i="12"/>
  <c r="F22" i="11"/>
  <c r="O21" i="11" l="1"/>
  <c r="R21" i="11" s="1"/>
  <c r="O35" i="12"/>
  <c r="Y35" i="12" s="1"/>
  <c r="N36" i="12" l="1"/>
  <c r="V36" i="12" s="1"/>
  <c r="D22" i="11"/>
  <c r="AG35" i="12"/>
  <c r="Z35" i="12"/>
  <c r="AE35" i="12" s="1"/>
  <c r="P36" i="12" l="1"/>
  <c r="Q36" i="12" s="1"/>
  <c r="G23" i="11" s="1"/>
  <c r="AD36" i="12"/>
  <c r="Q22" i="11"/>
  <c r="C23" i="11" s="1"/>
  <c r="M23" i="11" s="1"/>
  <c r="H22" i="11"/>
  <c r="AA35" i="12"/>
  <c r="L22" i="11"/>
  <c r="N22" i="11"/>
  <c r="F23" i="11" l="1"/>
  <c r="O36" i="12"/>
  <c r="D23" i="11" s="1"/>
  <c r="Q23" i="11" s="1"/>
  <c r="C24" i="11" s="1"/>
  <c r="M24" i="11" s="1"/>
  <c r="J23" i="11"/>
  <c r="O22" i="11"/>
  <c r="R22" i="11" s="1"/>
  <c r="J24" i="11" l="1"/>
  <c r="H23" i="11"/>
  <c r="Y36" i="12"/>
  <c r="N37" i="12"/>
  <c r="AD37" i="12" l="1"/>
  <c r="V37" i="12"/>
  <c r="P37" i="12"/>
  <c r="Q37" i="12" s="1"/>
  <c r="Z36" i="12"/>
  <c r="N23" i="11" s="1"/>
  <c r="AG36" i="12"/>
  <c r="AA36" i="12" l="1"/>
  <c r="AE36" i="12"/>
  <c r="L23" i="11"/>
  <c r="O23" i="11" s="1"/>
  <c r="R23" i="11" s="1"/>
  <c r="G24" i="11"/>
  <c r="F24" i="11"/>
  <c r="O37" i="12" l="1"/>
  <c r="D24" i="11" s="1"/>
  <c r="Q24" i="11" s="1"/>
  <c r="C25" i="11" s="1"/>
  <c r="M25" i="11" s="1"/>
  <c r="J25" i="11" l="1"/>
  <c r="H24" i="11"/>
  <c r="Y37" i="12"/>
  <c r="Z37" i="12" s="1"/>
  <c r="N38" i="12"/>
  <c r="AA37" i="12" l="1"/>
  <c r="AE37" i="12"/>
  <c r="P38" i="12"/>
  <c r="Q38" i="12" s="1"/>
  <c r="AD38" i="12"/>
  <c r="V38" i="12"/>
  <c r="L24" i="11"/>
  <c r="N24" i="11"/>
  <c r="AG37" i="12"/>
  <c r="O24" i="11" l="1"/>
  <c r="R24" i="11" s="1"/>
  <c r="G25" i="11"/>
  <c r="F25" i="11"/>
  <c r="O38" i="12" l="1"/>
  <c r="D25" i="11" s="1"/>
  <c r="Q25" i="11" s="1"/>
  <c r="C26" i="11" s="1"/>
  <c r="M26" i="11" s="1"/>
  <c r="J26" i="11" l="1"/>
  <c r="H25" i="11"/>
  <c r="Y38" i="12"/>
  <c r="N39" i="12"/>
  <c r="AD39" i="12" l="1"/>
  <c r="P39" i="12"/>
  <c r="Q39" i="12" s="1"/>
  <c r="V39" i="12"/>
  <c r="AG38" i="12"/>
  <c r="Z38" i="12"/>
  <c r="L25" i="11" s="1"/>
  <c r="AA38" i="12" l="1"/>
  <c r="AE38" i="12"/>
  <c r="G26" i="11"/>
  <c r="F26" i="11"/>
  <c r="N25" i="11"/>
  <c r="O25" i="11" s="1"/>
  <c r="R25" i="11" s="1"/>
  <c r="O39" i="12" l="1"/>
  <c r="D26" i="11" s="1"/>
  <c r="Q26" i="11" s="1"/>
  <c r="C27" i="11" s="1"/>
  <c r="M27" i="11" s="1"/>
  <c r="J27" i="11" l="1"/>
  <c r="N40" i="12"/>
  <c r="AD40" i="12" s="1"/>
  <c r="Y39" i="12"/>
  <c r="Z39" i="12" s="1"/>
  <c r="N26" i="11" s="1"/>
  <c r="H26" i="11"/>
  <c r="V40" i="12" l="1"/>
  <c r="AG39" i="12"/>
  <c r="AA39" i="12"/>
  <c r="P40" i="12"/>
  <c r="Q40" i="12" s="1"/>
  <c r="AE39" i="12"/>
  <c r="L26" i="11"/>
  <c r="O26" i="11" s="1"/>
  <c r="R26" i="11" s="1"/>
  <c r="F27" i="11" l="1"/>
  <c r="G27" i="11"/>
  <c r="O40" i="12" l="1"/>
  <c r="D27" i="11" s="1"/>
  <c r="Q27" i="11" s="1"/>
  <c r="C28" i="11" s="1"/>
  <c r="M28" i="11" s="1"/>
  <c r="J28" i="11" l="1"/>
  <c r="N41" i="12"/>
  <c r="V41" i="12" s="1"/>
  <c r="Y40" i="12"/>
  <c r="AG40" i="12" s="1"/>
  <c r="H27" i="11"/>
  <c r="AD41" i="12" l="1"/>
  <c r="P41" i="12"/>
  <c r="Q41" i="12" s="1"/>
  <c r="G28" i="11" s="1"/>
  <c r="Z40" i="12"/>
  <c r="N27" i="11" s="1"/>
  <c r="F28" i="11" l="1"/>
  <c r="AE40" i="12"/>
  <c r="AA40" i="12"/>
  <c r="L27" i="11"/>
  <c r="O27" i="11" s="1"/>
  <c r="R27" i="11" s="1"/>
  <c r="O41" i="12"/>
  <c r="D28" i="11" s="1"/>
  <c r="Q28" i="11" s="1"/>
  <c r="C29" i="11" s="1"/>
  <c r="M29" i="11" s="1"/>
  <c r="J29" i="11" l="1"/>
  <c r="H28" i="11"/>
  <c r="Y41" i="12"/>
  <c r="N42" i="12"/>
  <c r="AG41" i="12" l="1"/>
  <c r="Z41" i="12"/>
  <c r="AE41" i="12" s="1"/>
  <c r="V42" i="12"/>
  <c r="P42" i="12"/>
  <c r="Q42" i="12" s="1"/>
  <c r="AD42" i="12"/>
  <c r="AA41" i="12" l="1"/>
  <c r="L28" i="11"/>
  <c r="N28" i="11"/>
  <c r="F29" i="11"/>
  <c r="G29" i="11"/>
  <c r="O28" i="11" l="1"/>
  <c r="R28" i="11" s="1"/>
  <c r="O42" i="12"/>
  <c r="D29" i="11" s="1"/>
  <c r="Q29" i="11" s="1"/>
  <c r="C30" i="11" s="1"/>
  <c r="M30" i="11" s="1"/>
  <c r="H29" i="11" l="1"/>
  <c r="J30" i="11"/>
  <c r="Y42" i="12"/>
  <c r="N43" i="12"/>
  <c r="V43" i="12" l="1"/>
  <c r="P43" i="12"/>
  <c r="Q43" i="12" s="1"/>
  <c r="AD43" i="12"/>
  <c r="AG42" i="12"/>
  <c r="Z42" i="12"/>
  <c r="AA42" i="12" s="1"/>
  <c r="AE42" i="12" l="1"/>
  <c r="F30" i="11"/>
  <c r="G30" i="11"/>
  <c r="L29" i="11"/>
  <c r="N29" i="11"/>
  <c r="O29" i="11" l="1"/>
  <c r="R29" i="11" s="1"/>
  <c r="O43" i="12"/>
  <c r="D30" i="11" s="1"/>
  <c r="Q30" i="11" s="1"/>
  <c r="C31" i="11" s="1"/>
  <c r="M31" i="11" s="1"/>
  <c r="J31" i="11" l="1"/>
  <c r="H30" i="11"/>
  <c r="Y43" i="12"/>
  <c r="N44" i="12"/>
  <c r="AG43" i="12" l="1"/>
  <c r="AD44" i="12"/>
  <c r="P44" i="12"/>
  <c r="Q44" i="12" s="1"/>
  <c r="V44" i="12"/>
  <c r="Z43" i="12"/>
  <c r="L30" i="11" s="1"/>
  <c r="AA43" i="12" l="1"/>
  <c r="AE43" i="12"/>
  <c r="N30" i="11"/>
  <c r="O30" i="11" s="1"/>
  <c r="R30" i="11" s="1"/>
  <c r="G31" i="11"/>
  <c r="F31" i="11"/>
  <c r="O44" i="12" l="1"/>
  <c r="D31" i="11" s="1"/>
  <c r="Q31" i="11" s="1"/>
  <c r="C32" i="11" s="1"/>
  <c r="M32" i="11" s="1"/>
  <c r="N45" i="12" l="1"/>
  <c r="AD45" i="12" s="1"/>
  <c r="Y44" i="12"/>
  <c r="Z44" i="12" s="1"/>
  <c r="L31" i="11" s="1"/>
  <c r="J32" i="11"/>
  <c r="H31" i="11"/>
  <c r="P45" i="12" l="1"/>
  <c r="Q45" i="12" s="1"/>
  <c r="G32" i="11" s="1"/>
  <c r="V45" i="12"/>
  <c r="AA44" i="12"/>
  <c r="AE44" i="12"/>
  <c r="AG44" i="12"/>
  <c r="N31" i="11"/>
  <c r="O31" i="11" s="1"/>
  <c r="R31" i="11" s="1"/>
  <c r="F32" i="11" l="1"/>
  <c r="O45" i="12"/>
  <c r="D32" i="11" s="1"/>
  <c r="Q32" i="11" s="1"/>
  <c r="C33" i="11" s="1"/>
  <c r="M33" i="11" s="1"/>
  <c r="N46" i="12" l="1"/>
  <c r="V46" i="12" s="1"/>
  <c r="Y45" i="12"/>
  <c r="AG45" i="12" s="1"/>
  <c r="J33" i="11"/>
  <c r="H32" i="11"/>
  <c r="P46" i="12" l="1"/>
  <c r="Q46" i="12" s="1"/>
  <c r="G33" i="11" s="1"/>
  <c r="AD46" i="12"/>
  <c r="Z45" i="12"/>
  <c r="AA45" i="12" s="1"/>
  <c r="F33" i="11" l="1"/>
  <c r="L32" i="11"/>
  <c r="AE45" i="12"/>
  <c r="N32" i="11"/>
  <c r="O46" i="12"/>
  <c r="D33" i="11" s="1"/>
  <c r="Q33" i="11" s="1"/>
  <c r="C34" i="11" s="1"/>
  <c r="M34" i="11" s="1"/>
  <c r="O32" i="11" l="1"/>
  <c r="R32" i="11" s="1"/>
  <c r="J34" i="11"/>
  <c r="H33" i="11"/>
  <c r="Y46" i="12"/>
  <c r="N47" i="12"/>
  <c r="V47" i="12" l="1"/>
  <c r="AD47" i="12"/>
  <c r="P47" i="12"/>
  <c r="Q47" i="12" s="1"/>
  <c r="AG46" i="12"/>
  <c r="Z46" i="12"/>
  <c r="L33" i="11" s="1"/>
  <c r="AA46" i="12" l="1"/>
  <c r="AE46" i="12"/>
  <c r="F34" i="11"/>
  <c r="G34" i="11"/>
  <c r="N33" i="11"/>
  <c r="O33" i="11" s="1"/>
  <c r="R33" i="11" s="1"/>
  <c r="O47" i="12" l="1"/>
  <c r="D34" i="11" s="1"/>
  <c r="Q34" i="11" s="1"/>
  <c r="C35" i="11" s="1"/>
  <c r="M35" i="11" s="1"/>
  <c r="J35" i="11" l="1"/>
  <c r="H34" i="11"/>
  <c r="Y47" i="12"/>
  <c r="Z47" i="12" s="1"/>
  <c r="N48" i="12"/>
  <c r="AA47" i="12" l="1"/>
  <c r="AE47" i="12"/>
  <c r="P48" i="12"/>
  <c r="Q48" i="12" s="1"/>
  <c r="V48" i="12"/>
  <c r="AD48" i="12"/>
  <c r="L34" i="11"/>
  <c r="N34" i="11"/>
  <c r="AG47" i="12"/>
  <c r="O34" i="11" l="1"/>
  <c r="R34" i="11" s="1"/>
  <c r="G35" i="11"/>
  <c r="F35" i="11"/>
  <c r="O48" i="12" l="1"/>
  <c r="D35" i="11" s="1"/>
  <c r="Q35" i="11" s="1"/>
  <c r="C36" i="11" s="1"/>
  <c r="M36" i="11" s="1"/>
  <c r="J36" i="11" l="1"/>
  <c r="H35" i="11"/>
  <c r="Y48" i="12"/>
  <c r="AG48" i="12" s="1"/>
  <c r="N49" i="12"/>
  <c r="V49" i="12" l="1"/>
  <c r="AD49" i="12"/>
  <c r="P49" i="12"/>
  <c r="Q49" i="12" s="1"/>
  <c r="Z48" i="12"/>
  <c r="L35" i="11" s="1"/>
  <c r="AE48" i="12" l="1"/>
  <c r="AA48" i="12"/>
  <c r="F36" i="11"/>
  <c r="G36" i="11"/>
  <c r="N35" i="11"/>
  <c r="O35" i="11" s="1"/>
  <c r="R35" i="11" s="1"/>
  <c r="O49" i="12" l="1"/>
  <c r="D36" i="11" s="1"/>
  <c r="Q36" i="11" s="1"/>
  <c r="C37" i="11" s="1"/>
  <c r="M37" i="11" s="1"/>
  <c r="J37" i="11" l="1"/>
  <c r="H36" i="11"/>
  <c r="Y49" i="12"/>
  <c r="Z49" i="12" s="1"/>
  <c r="N50" i="12"/>
  <c r="AA49" i="12" l="1"/>
  <c r="AE49" i="12"/>
  <c r="L36" i="11"/>
  <c r="N36" i="11"/>
  <c r="V50" i="12"/>
  <c r="AD50" i="12"/>
  <c r="P50" i="12"/>
  <c r="Q50" i="12" s="1"/>
  <c r="AG49" i="12"/>
  <c r="O36" i="11" l="1"/>
  <c r="R36" i="11" s="1"/>
  <c r="G37" i="11"/>
  <c r="F37" i="11"/>
  <c r="O50" i="12" l="1"/>
  <c r="D37" i="11" s="1"/>
  <c r="Q37" i="11" s="1"/>
  <c r="C38" i="11" s="1"/>
  <c r="M38" i="11" s="1"/>
  <c r="N51" i="12" l="1"/>
  <c r="AD51" i="12" s="1"/>
  <c r="Y50" i="12"/>
  <c r="AG50" i="12" s="1"/>
  <c r="H37" i="11"/>
  <c r="J38" i="11"/>
  <c r="V51" i="12" l="1"/>
  <c r="P51" i="12"/>
  <c r="Z50" i="12"/>
  <c r="AE50" i="12" s="1"/>
  <c r="Q51" i="12" l="1"/>
  <c r="G38" i="11" s="1"/>
  <c r="F38" i="11"/>
  <c r="L37" i="11"/>
  <c r="N37" i="11"/>
  <c r="AA50" i="12"/>
  <c r="O51" i="12" l="1"/>
  <c r="D38" i="11" s="1"/>
  <c r="Q38" i="11" s="1"/>
  <c r="C39" i="11" s="1"/>
  <c r="M39" i="11" s="1"/>
  <c r="O37" i="11"/>
  <c r="R37" i="11" s="1"/>
  <c r="J39" i="11" l="1"/>
  <c r="N52" i="12"/>
  <c r="V52" i="12" s="1"/>
  <c r="Y51" i="12"/>
  <c r="Z51" i="12" s="1"/>
  <c r="L38" i="11" s="1"/>
  <c r="H38" i="11"/>
  <c r="AG51" i="12" l="1"/>
  <c r="P52" i="12"/>
  <c r="Q52" i="12" s="1"/>
  <c r="G39" i="11" s="1"/>
  <c r="AD52" i="12"/>
  <c r="AA51" i="12"/>
  <c r="AE51" i="12"/>
  <c r="N38" i="11"/>
  <c r="O38" i="11" s="1"/>
  <c r="R38" i="11" s="1"/>
  <c r="F39" i="11" l="1"/>
  <c r="O52" i="12"/>
  <c r="D39" i="11" s="1"/>
  <c r="Q39" i="11" s="1"/>
  <c r="C40" i="11" s="1"/>
  <c r="M40" i="11" s="1"/>
  <c r="N53" i="12" l="1"/>
  <c r="V53" i="12" s="1"/>
  <c r="Y52" i="12"/>
  <c r="Z52" i="12" s="1"/>
  <c r="H39" i="11"/>
  <c r="J40" i="11"/>
  <c r="P53" i="12" l="1"/>
  <c r="Q53" i="12" s="1"/>
  <c r="G40" i="11" s="1"/>
  <c r="AA52" i="12"/>
  <c r="AD53" i="12"/>
  <c r="AE52" i="12"/>
  <c r="N39" i="11"/>
  <c r="L39" i="11"/>
  <c r="AG52" i="12"/>
  <c r="F40" i="11" l="1"/>
  <c r="O53" i="12"/>
  <c r="D40" i="11" s="1"/>
  <c r="Q40" i="11" s="1"/>
  <c r="C41" i="11" s="1"/>
  <c r="M41" i="11" s="1"/>
  <c r="O39" i="11"/>
  <c r="R39" i="11" s="1"/>
  <c r="J41" i="11" l="1"/>
  <c r="H40" i="11"/>
  <c r="Y53" i="12"/>
  <c r="Z53" i="12" s="1"/>
  <c r="N54" i="12"/>
  <c r="AA53" i="12" l="1"/>
  <c r="AE53" i="12"/>
  <c r="AG53" i="12"/>
  <c r="L40" i="11"/>
  <c r="N40" i="11"/>
  <c r="V54" i="12"/>
  <c r="AD54" i="12"/>
  <c r="P54" i="12"/>
  <c r="Q54" i="12" s="1"/>
  <c r="O40" i="11" l="1"/>
  <c r="R40" i="11" s="1"/>
  <c r="G41" i="11"/>
  <c r="F41" i="11"/>
  <c r="O54" i="12" l="1"/>
  <c r="D41" i="11" s="1"/>
  <c r="Q41" i="11" s="1"/>
  <c r="C42" i="11" s="1"/>
  <c r="M42" i="11" s="1"/>
  <c r="N55" i="12" l="1"/>
  <c r="P55" i="12" s="1"/>
  <c r="Q55" i="12" s="1"/>
  <c r="Y54" i="12"/>
  <c r="Z54" i="12" s="1"/>
  <c r="H41" i="11"/>
  <c r="J42" i="11"/>
  <c r="AD55" i="12" l="1"/>
  <c r="AA54" i="12"/>
  <c r="V55" i="12"/>
  <c r="AE54" i="12"/>
  <c r="L41" i="11"/>
  <c r="AG54" i="12"/>
  <c r="N41" i="11"/>
  <c r="G42" i="11"/>
  <c r="F42" i="11"/>
  <c r="O41" i="11" l="1"/>
  <c r="R41" i="11" s="1"/>
  <c r="O55" i="12"/>
  <c r="D42" i="11" s="1"/>
  <c r="Q42" i="11" s="1"/>
  <c r="C43" i="11" s="1"/>
  <c r="M43" i="11" s="1"/>
  <c r="J43" i="11" l="1"/>
  <c r="H42" i="11"/>
  <c r="Y55" i="12"/>
  <c r="N56" i="12"/>
  <c r="AG55" i="12" l="1"/>
  <c r="Z55" i="12"/>
  <c r="L42" i="11" s="1"/>
  <c r="AD56" i="12"/>
  <c r="V56" i="12"/>
  <c r="P56" i="12"/>
  <c r="Q56" i="12" s="1"/>
  <c r="AA55" i="12" l="1"/>
  <c r="AE55" i="12"/>
  <c r="G43" i="11"/>
  <c r="F43" i="11"/>
  <c r="N42" i="11"/>
  <c r="O42" i="11" s="1"/>
  <c r="R42" i="11" s="1"/>
  <c r="O56" i="12" l="1"/>
  <c r="D43" i="11" s="1"/>
  <c r="Q43" i="11" s="1"/>
  <c r="C44" i="11" s="1"/>
  <c r="M44" i="11" s="1"/>
  <c r="J44" i="11" l="1"/>
  <c r="H43" i="11"/>
  <c r="Y56" i="12"/>
  <c r="N57" i="12"/>
  <c r="AD57" i="12" l="1"/>
  <c r="P57" i="12"/>
  <c r="Q57" i="12" s="1"/>
  <c r="V57" i="12"/>
  <c r="AG56" i="12"/>
  <c r="Z56" i="12"/>
  <c r="AE56" i="12" s="1"/>
  <c r="AA56" i="12" l="1"/>
  <c r="L43" i="11"/>
  <c r="N43" i="11"/>
  <c r="G44" i="11"/>
  <c r="F44" i="11"/>
  <c r="O43" i="11" l="1"/>
  <c r="R43" i="11" s="1"/>
  <c r="O57" i="12"/>
  <c r="D44" i="11" s="1"/>
  <c r="Q44" i="11" s="1"/>
  <c r="C45" i="11" s="1"/>
  <c r="M45" i="11" s="1"/>
  <c r="J45" i="11" l="1"/>
  <c r="H44" i="11"/>
  <c r="Y57" i="12"/>
  <c r="N58" i="12"/>
  <c r="P58" i="12" l="1"/>
  <c r="Q58" i="12" s="1"/>
  <c r="AD58" i="12"/>
  <c r="V58" i="12"/>
  <c r="AG57" i="12"/>
  <c r="Z57" i="12"/>
  <c r="AE57" i="12" s="1"/>
  <c r="AA57" i="12" l="1"/>
  <c r="L44" i="11"/>
  <c r="N44" i="11"/>
  <c r="F45" i="11"/>
  <c r="G45" i="11"/>
  <c r="O44" i="11" l="1"/>
  <c r="R44" i="11" s="1"/>
  <c r="O58" i="12"/>
  <c r="D45" i="11" s="1"/>
  <c r="Q45" i="11" s="1"/>
  <c r="C46" i="11" s="1"/>
  <c r="M46" i="11" s="1"/>
  <c r="J46" i="11" l="1"/>
  <c r="H45" i="11"/>
  <c r="Y58" i="12"/>
  <c r="Z58" i="12" s="1"/>
  <c r="N59" i="12"/>
  <c r="AE58" i="12" l="1"/>
  <c r="AA58" i="12"/>
  <c r="AG58" i="12"/>
  <c r="L45" i="11"/>
  <c r="N45" i="11"/>
  <c r="AD59" i="12"/>
  <c r="V59" i="12"/>
  <c r="P59" i="12"/>
  <c r="Q59" i="12" s="1"/>
  <c r="O45" i="11" l="1"/>
  <c r="R45" i="11" s="1"/>
  <c r="F46" i="11"/>
  <c r="G46" i="11"/>
  <c r="O59" i="12" l="1"/>
  <c r="D46" i="11" s="1"/>
  <c r="Q46" i="11" s="1"/>
  <c r="C47" i="11" s="1"/>
  <c r="M47" i="11" s="1"/>
  <c r="J47" i="11" l="1"/>
  <c r="H46" i="11"/>
  <c r="Y59" i="12"/>
  <c r="N60" i="12"/>
  <c r="AD60" i="12" l="1"/>
  <c r="V60" i="12"/>
  <c r="P60" i="12"/>
  <c r="Q60" i="12" s="1"/>
  <c r="AG59" i="12"/>
  <c r="Z59" i="12"/>
  <c r="AE59" i="12" s="1"/>
  <c r="AA59" i="12" l="1"/>
  <c r="G47" i="11"/>
  <c r="F47" i="11"/>
  <c r="L46" i="11"/>
  <c r="N46" i="11"/>
  <c r="O60" i="12" l="1"/>
  <c r="D47" i="11" s="1"/>
  <c r="Q47" i="11" s="1"/>
  <c r="C48" i="11" s="1"/>
  <c r="M48" i="11" s="1"/>
  <c r="O46" i="11"/>
  <c r="R46" i="11" s="1"/>
  <c r="N61" i="12" l="1"/>
  <c r="V61" i="12" s="1"/>
  <c r="Y60" i="12"/>
  <c r="AG60" i="12" s="1"/>
  <c r="H47" i="11"/>
  <c r="J48" i="11"/>
  <c r="P61" i="12" l="1"/>
  <c r="Q61" i="12" s="1"/>
  <c r="G48" i="11" s="1"/>
  <c r="AD61" i="12"/>
  <c r="Z60" i="12"/>
  <c r="L47" i="11" s="1"/>
  <c r="F48" i="11" l="1"/>
  <c r="N47" i="11"/>
  <c r="O47" i="11" s="1"/>
  <c r="R47" i="11" s="1"/>
  <c r="AA60" i="12"/>
  <c r="AE60" i="12"/>
  <c r="O61" i="12"/>
  <c r="D48" i="11" s="1"/>
  <c r="Q48" i="11" s="1"/>
  <c r="C49" i="11" s="1"/>
  <c r="M49" i="11" s="1"/>
  <c r="N62" i="12" l="1"/>
  <c r="AD62" i="12" s="1"/>
  <c r="Y61" i="12"/>
  <c r="AG61" i="12" s="1"/>
  <c r="J49" i="11"/>
  <c r="H48" i="11"/>
  <c r="V62" i="12" l="1"/>
  <c r="P62" i="12"/>
  <c r="Q62" i="12" s="1"/>
  <c r="G49" i="11" s="1"/>
  <c r="Z61" i="12"/>
  <c r="AA61" i="12" s="1"/>
  <c r="F49" i="11" l="1"/>
  <c r="L48" i="11"/>
  <c r="N48" i="11"/>
  <c r="AE61" i="12"/>
  <c r="O62" i="12"/>
  <c r="O48" i="11" l="1"/>
  <c r="R48" i="11" s="1"/>
  <c r="D49" i="11"/>
  <c r="Q49" i="11" s="1"/>
  <c r="C50" i="11" s="1"/>
  <c r="M50" i="11" s="1"/>
  <c r="N63" i="12"/>
  <c r="P63" i="12" s="1"/>
  <c r="Q63" i="12" s="1"/>
  <c r="Y62" i="12"/>
  <c r="Z62" i="12" s="1"/>
  <c r="H49" i="11" l="1"/>
  <c r="J50" i="11"/>
  <c r="AD63" i="12"/>
  <c r="AA62" i="12"/>
  <c r="V63" i="12"/>
  <c r="AE62" i="12"/>
  <c r="AG62" i="12"/>
  <c r="L49" i="11"/>
  <c r="N49" i="11"/>
  <c r="G50" i="11"/>
  <c r="F50" i="11"/>
  <c r="O49" i="11" l="1"/>
  <c r="R49" i="11" s="1"/>
  <c r="O63" i="12"/>
  <c r="D50" i="11" s="1"/>
  <c r="Q50" i="11" s="1"/>
  <c r="C51" i="11" s="1"/>
  <c r="M51" i="11" s="1"/>
  <c r="N64" i="12" l="1"/>
  <c r="P64" i="12" s="1"/>
  <c r="Q64" i="12" s="1"/>
  <c r="J51" i="11"/>
  <c r="Y63" i="12"/>
  <c r="H50" i="11"/>
  <c r="V64" i="12" l="1"/>
  <c r="AD64" i="12"/>
  <c r="Z63" i="12"/>
  <c r="AA63" i="12" s="1"/>
  <c r="AG63" i="12"/>
  <c r="F51" i="11"/>
  <c r="G51" i="11"/>
  <c r="AE63" i="12" l="1"/>
  <c r="O64" i="12"/>
  <c r="D51" i="11" s="1"/>
  <c r="Q51" i="11" s="1"/>
  <c r="C52" i="11" s="1"/>
  <c r="M52" i="11" s="1"/>
  <c r="N50" i="11"/>
  <c r="L50" i="11"/>
  <c r="O50" i="11" l="1"/>
  <c r="R50" i="11" s="1"/>
  <c r="J52" i="11"/>
  <c r="H51" i="11"/>
  <c r="Y64" i="12"/>
  <c r="N65" i="12"/>
  <c r="P65" i="12" l="1"/>
  <c r="Q65" i="12" s="1"/>
  <c r="V65" i="12"/>
  <c r="AD65" i="12"/>
  <c r="AG64" i="12"/>
  <c r="Z64" i="12"/>
  <c r="N51" i="11" s="1"/>
  <c r="AA64" i="12" l="1"/>
  <c r="AE64" i="12"/>
  <c r="L51" i="11"/>
  <c r="O51" i="11" s="1"/>
  <c r="R51" i="11" s="1"/>
  <c r="G52" i="11"/>
  <c r="F52" i="11"/>
  <c r="O65" i="12" l="1"/>
  <c r="D52" i="11" s="1"/>
  <c r="Q52" i="11" s="1"/>
  <c r="C53" i="11" s="1"/>
  <c r="M53" i="11" s="1"/>
  <c r="J53" i="11" l="1"/>
  <c r="N66" i="12"/>
  <c r="V66" i="12" s="1"/>
  <c r="Y65" i="12"/>
  <c r="Z65" i="12" s="1"/>
  <c r="H52" i="11"/>
  <c r="P66" i="12" l="1"/>
  <c r="Q66" i="12" s="1"/>
  <c r="G53" i="11" s="1"/>
  <c r="AD66" i="12"/>
  <c r="AA65" i="12"/>
  <c r="AE65" i="12"/>
  <c r="AG65" i="12"/>
  <c r="N52" i="11"/>
  <c r="L52" i="11"/>
  <c r="F53" i="11" l="1"/>
  <c r="O52" i="11"/>
  <c r="R52" i="11" s="1"/>
  <c r="O66" i="12"/>
  <c r="D53" i="11" s="1"/>
  <c r="Q53" i="11" s="1"/>
  <c r="C54" i="11" s="1"/>
  <c r="M54" i="11" s="1"/>
  <c r="J54" i="11" l="1"/>
  <c r="H53" i="11"/>
  <c r="Y66" i="12"/>
  <c r="Z66" i="12" s="1"/>
  <c r="N67" i="12"/>
  <c r="AE66" i="12" l="1"/>
  <c r="AA66" i="12"/>
  <c r="L53" i="11"/>
  <c r="N53" i="11"/>
  <c r="V67" i="12"/>
  <c r="AD67" i="12"/>
  <c r="P67" i="12"/>
  <c r="Q67" i="12" s="1"/>
  <c r="AG66" i="12"/>
  <c r="O53" i="11" l="1"/>
  <c r="R53" i="11" s="1"/>
  <c r="G54" i="11"/>
  <c r="F54" i="11"/>
  <c r="O67" i="12" l="1"/>
  <c r="D54" i="11" s="1"/>
  <c r="Q54" i="11" s="1"/>
  <c r="C55" i="11" s="1"/>
  <c r="M55" i="11" s="1"/>
  <c r="J55" i="11" l="1"/>
  <c r="N68" i="12"/>
  <c r="AD68" i="12" s="1"/>
  <c r="Y67" i="12"/>
  <c r="AG67" i="12" s="1"/>
  <c r="H54" i="11"/>
  <c r="P68" i="12" l="1"/>
  <c r="Q68" i="12" s="1"/>
  <c r="G55" i="11" s="1"/>
  <c r="V68" i="12"/>
  <c r="Z67" i="12"/>
  <c r="N54" i="11" s="1"/>
  <c r="F55" i="11" l="1"/>
  <c r="L54" i="11"/>
  <c r="O54" i="11" s="1"/>
  <c r="R54" i="11" s="1"/>
  <c r="AE67" i="12"/>
  <c r="O68" i="12"/>
  <c r="D55" i="11" s="1"/>
  <c r="Q55" i="11" s="1"/>
  <c r="C56" i="11" s="1"/>
  <c r="M56" i="11" s="1"/>
  <c r="AA67" i="12"/>
  <c r="N69" i="12" l="1"/>
  <c r="V69" i="12" s="1"/>
  <c r="Y68" i="12"/>
  <c r="AG68" i="12" s="1"/>
  <c r="H55" i="11"/>
  <c r="J56" i="11"/>
  <c r="AD69" i="12" l="1"/>
  <c r="P69" i="12"/>
  <c r="Q69" i="12" s="1"/>
  <c r="G56" i="11" s="1"/>
  <c r="Z68" i="12"/>
  <c r="L55" i="11" s="1"/>
  <c r="F56" i="11" l="1"/>
  <c r="N55" i="11"/>
  <c r="O55" i="11" s="1"/>
  <c r="R55" i="11" s="1"/>
  <c r="O69" i="12"/>
  <c r="D56" i="11" s="1"/>
  <c r="Q56" i="11" s="1"/>
  <c r="C57" i="11" s="1"/>
  <c r="M57" i="11" s="1"/>
  <c r="AE68" i="12"/>
  <c r="AA68" i="12"/>
  <c r="J57" i="11" l="1"/>
  <c r="H56" i="11"/>
  <c r="Y69" i="12"/>
  <c r="Z69" i="12" s="1"/>
  <c r="N70" i="12"/>
  <c r="AA69" i="12" l="1"/>
  <c r="AE69" i="12"/>
  <c r="L56" i="11"/>
  <c r="N56" i="11"/>
  <c r="AG69" i="12"/>
  <c r="AD70" i="12"/>
  <c r="V70" i="12"/>
  <c r="P70" i="12"/>
  <c r="Q70" i="12" s="1"/>
  <c r="O56" i="11" l="1"/>
  <c r="R56" i="11" s="1"/>
  <c r="G57" i="11"/>
  <c r="F57" i="11"/>
  <c r="O70" i="12" l="1"/>
  <c r="D57" i="11" s="1"/>
  <c r="Q57" i="11" s="1"/>
  <c r="C58" i="11" s="1"/>
  <c r="M58" i="11" s="1"/>
  <c r="J58" i="11" l="1"/>
  <c r="H57" i="11"/>
  <c r="Y70" i="12"/>
  <c r="N71" i="12"/>
  <c r="V71" i="12" l="1"/>
  <c r="AD71" i="12"/>
  <c r="P71" i="12"/>
  <c r="Q71" i="12" s="1"/>
  <c r="Z70" i="12"/>
  <c r="L57" i="11" s="1"/>
  <c r="AG70" i="12"/>
  <c r="AA70" i="12" l="1"/>
  <c r="AE70" i="12"/>
  <c r="G58" i="11"/>
  <c r="F58" i="11"/>
  <c r="N57" i="11"/>
  <c r="O57" i="11" s="1"/>
  <c r="R57" i="11" s="1"/>
  <c r="O71" i="12" l="1"/>
  <c r="D58" i="11" s="1"/>
  <c r="Q58" i="11" s="1"/>
  <c r="C59" i="11" s="1"/>
  <c r="M59" i="11" s="1"/>
  <c r="N72" i="12" l="1"/>
  <c r="AD72" i="12" s="1"/>
  <c r="Y71" i="12"/>
  <c r="Z71" i="12" s="1"/>
  <c r="H58" i="11"/>
  <c r="J59" i="11"/>
  <c r="P72" i="12" l="1"/>
  <c r="Q72" i="12" s="1"/>
  <c r="G59" i="11" s="1"/>
  <c r="V72" i="12"/>
  <c r="AA71" i="12"/>
  <c r="AG71" i="12"/>
  <c r="AE71" i="12"/>
  <c r="L58" i="11"/>
  <c r="N58" i="11"/>
  <c r="F59" i="11" l="1"/>
  <c r="O72" i="12"/>
  <c r="D59" i="11" s="1"/>
  <c r="Q59" i="11" s="1"/>
  <c r="C60" i="11" s="1"/>
  <c r="M60" i="11" s="1"/>
  <c r="O58" i="11"/>
  <c r="R58" i="11" s="1"/>
  <c r="N73" i="12" l="1"/>
  <c r="AD73" i="12" s="1"/>
  <c r="Y72" i="12"/>
  <c r="Z72" i="12" s="1"/>
  <c r="L59" i="11" s="1"/>
  <c r="J60" i="11"/>
  <c r="H59" i="11"/>
  <c r="P73" i="12" l="1"/>
  <c r="Q73" i="12" s="1"/>
  <c r="G60" i="11" s="1"/>
  <c r="V73" i="12"/>
  <c r="AA72" i="12"/>
  <c r="AE72" i="12"/>
  <c r="AG72" i="12"/>
  <c r="N59" i="11"/>
  <c r="O59" i="11" s="1"/>
  <c r="R59" i="11" s="1"/>
  <c r="F60" i="11" l="1"/>
  <c r="O73" i="12"/>
  <c r="D60" i="11" s="1"/>
  <c r="Q60" i="11" s="1"/>
  <c r="C61" i="11" s="1"/>
  <c r="M61" i="11" s="1"/>
  <c r="J61" i="11" l="1"/>
  <c r="H60" i="11"/>
  <c r="Y73" i="12"/>
  <c r="N74" i="12"/>
  <c r="AD74" i="12" l="1"/>
  <c r="V74" i="12"/>
  <c r="P74" i="12"/>
  <c r="Q74" i="12" s="1"/>
  <c r="Z73" i="12"/>
  <c r="L60" i="11" s="1"/>
  <c r="AG73" i="12"/>
  <c r="AA73" i="12" l="1"/>
  <c r="AE73" i="12"/>
  <c r="G61" i="11"/>
  <c r="F61" i="11"/>
  <c r="N60" i="11"/>
  <c r="O60" i="11" s="1"/>
  <c r="R60" i="11" s="1"/>
  <c r="O74" i="12" l="1"/>
  <c r="D61" i="11" s="1"/>
  <c r="Q61" i="11" s="1"/>
  <c r="C62" i="11" s="1"/>
  <c r="M62" i="11" s="1"/>
  <c r="N75" i="12" l="1"/>
  <c r="V75" i="12" s="1"/>
  <c r="Y74" i="12"/>
  <c r="AG74" i="12" s="1"/>
  <c r="J62" i="11"/>
  <c r="H61" i="11"/>
  <c r="P75" i="12" l="1"/>
  <c r="Q75" i="12" s="1"/>
  <c r="G62" i="11" s="1"/>
  <c r="AD75" i="12"/>
  <c r="Z74" i="12"/>
  <c r="AE74" i="12" s="1"/>
  <c r="F62" i="11" l="1"/>
  <c r="L61" i="11"/>
  <c r="N61" i="11"/>
  <c r="AA74" i="12"/>
  <c r="O75" i="12"/>
  <c r="D62" i="11" s="1"/>
  <c r="Q62" i="11" s="1"/>
  <c r="C63" i="11" s="1"/>
  <c r="M63" i="11" s="1"/>
  <c r="O61" i="11" l="1"/>
  <c r="R61" i="11" s="1"/>
  <c r="J63" i="11"/>
  <c r="H62" i="11"/>
  <c r="Y75" i="12"/>
  <c r="AG75" i="12" s="1"/>
  <c r="N76" i="12"/>
  <c r="V76" i="12" l="1"/>
  <c r="AD76" i="12"/>
  <c r="P76" i="12"/>
  <c r="Q76" i="12" s="1"/>
  <c r="Z75" i="12"/>
  <c r="L62" i="11" s="1"/>
  <c r="AE75" i="12" l="1"/>
  <c r="AA75" i="12"/>
  <c r="G63" i="11"/>
  <c r="F63" i="11"/>
  <c r="N62" i="11"/>
  <c r="O62" i="11" s="1"/>
  <c r="R62" i="11" s="1"/>
  <c r="O76" i="12" l="1"/>
  <c r="D63" i="11" s="1"/>
  <c r="Q63" i="11" s="1"/>
  <c r="C64" i="11" s="1"/>
  <c r="M64" i="11" s="1"/>
  <c r="J64" i="11" l="1"/>
  <c r="N77" i="12"/>
  <c r="P77" i="12" s="1"/>
  <c r="Q77" i="12" s="1"/>
  <c r="Y76" i="12"/>
  <c r="Z76" i="12" s="1"/>
  <c r="H63" i="11"/>
  <c r="V77" i="12" l="1"/>
  <c r="AD77" i="12"/>
  <c r="AA76" i="12"/>
  <c r="AG76" i="12"/>
  <c r="AE76" i="12"/>
  <c r="L63" i="11"/>
  <c r="N63" i="11"/>
  <c r="F64" i="11"/>
  <c r="G64" i="11"/>
  <c r="O63" i="11" l="1"/>
  <c r="R63" i="11" s="1"/>
  <c r="O77" i="12"/>
  <c r="D64" i="11" s="1"/>
  <c r="Q64" i="11" s="1"/>
  <c r="C65" i="11" s="1"/>
  <c r="M65" i="11" s="1"/>
  <c r="J65" i="11" l="1"/>
  <c r="H64" i="11"/>
  <c r="Y77" i="12"/>
  <c r="N78" i="12"/>
  <c r="AG77" i="12" l="1"/>
  <c r="Z77" i="12"/>
  <c r="N64" i="11" s="1"/>
  <c r="V78" i="12"/>
  <c r="AD78" i="12"/>
  <c r="P78" i="12"/>
  <c r="Q78" i="12" s="1"/>
  <c r="AA77" i="12" l="1"/>
  <c r="AE77" i="12"/>
  <c r="F65" i="11"/>
  <c r="G65" i="11"/>
  <c r="L64" i="11"/>
  <c r="O64" i="11" s="1"/>
  <c r="R64" i="11" s="1"/>
  <c r="O78" i="12" l="1"/>
  <c r="D65" i="11" s="1"/>
  <c r="Q65" i="11" s="1"/>
  <c r="C66" i="11" s="1"/>
  <c r="M66" i="11" s="1"/>
  <c r="J66" i="11" l="1"/>
  <c r="H65" i="11"/>
  <c r="Y78" i="12"/>
  <c r="N79" i="12"/>
  <c r="AD79" i="12" l="1"/>
  <c r="P79" i="12"/>
  <c r="Q79" i="12" s="1"/>
  <c r="V79" i="12"/>
  <c r="AG78" i="12"/>
  <c r="Z78" i="12"/>
  <c r="L65" i="11" s="1"/>
  <c r="AA78" i="12" l="1"/>
  <c r="AE78" i="12"/>
  <c r="F66" i="11"/>
  <c r="G66" i="11"/>
  <c r="N65" i="11"/>
  <c r="O65" i="11" s="1"/>
  <c r="R65" i="11" s="1"/>
  <c r="O79" i="12" l="1"/>
  <c r="D66" i="11" s="1"/>
  <c r="Q66" i="11" s="1"/>
  <c r="C67" i="11" s="1"/>
  <c r="M67" i="11" s="1"/>
  <c r="J67" i="11" l="1"/>
  <c r="H66" i="11"/>
  <c r="Y79" i="12"/>
  <c r="N80" i="12"/>
  <c r="P80" i="12" l="1"/>
  <c r="Q80" i="12" s="1"/>
  <c r="V80" i="12"/>
  <c r="AD80" i="12"/>
  <c r="AG79" i="12"/>
  <c r="Z79" i="12"/>
  <c r="AE79" i="12" s="1"/>
  <c r="AA79" i="12" l="1"/>
  <c r="G67" i="11"/>
  <c r="F67" i="11"/>
  <c r="L66" i="11"/>
  <c r="N66" i="11"/>
  <c r="O80" i="12" l="1"/>
  <c r="D67" i="11" s="1"/>
  <c r="Q67" i="11" s="1"/>
  <c r="C68" i="11" s="1"/>
  <c r="M68" i="11" s="1"/>
  <c r="O66" i="11"/>
  <c r="R66" i="11" s="1"/>
  <c r="N81" i="12" l="1"/>
  <c r="P81" i="12" s="1"/>
  <c r="Q81" i="12" s="1"/>
  <c r="Y80" i="12"/>
  <c r="AG80" i="12" s="1"/>
  <c r="J68" i="11"/>
  <c r="H67" i="11"/>
  <c r="V81" i="12" l="1"/>
  <c r="AD81" i="12"/>
  <c r="Z80" i="12"/>
  <c r="N67" i="11" s="1"/>
  <c r="G68" i="11"/>
  <c r="F68" i="11"/>
  <c r="L67" i="11" l="1"/>
  <c r="O67" i="11" s="1"/>
  <c r="R67" i="11" s="1"/>
  <c r="AA80" i="12"/>
  <c r="AE80" i="12"/>
  <c r="O81" i="12"/>
  <c r="D68" i="11" l="1"/>
  <c r="Q68" i="11" s="1"/>
  <c r="C69" i="11" s="1"/>
  <c r="M69" i="11" s="1"/>
  <c r="Y81" i="12"/>
  <c r="N82" i="12"/>
  <c r="J69" i="11" l="1"/>
  <c r="H68" i="11"/>
  <c r="V82" i="12"/>
  <c r="AD82" i="12"/>
  <c r="P82" i="12"/>
  <c r="Q82" i="12" s="1"/>
  <c r="Z81" i="12"/>
  <c r="L68" i="11" s="1"/>
  <c r="AG81" i="12"/>
  <c r="AA81" i="12" l="1"/>
  <c r="AE81" i="12"/>
  <c r="G69" i="11"/>
  <c r="F69" i="11"/>
  <c r="N68" i="11"/>
  <c r="O68" i="11" s="1"/>
  <c r="R68" i="11" s="1"/>
  <c r="O82" i="12" l="1"/>
  <c r="D69" i="11" s="1"/>
  <c r="Q69" i="11" s="1"/>
  <c r="C70" i="11" s="1"/>
  <c r="M70" i="11" s="1"/>
  <c r="J70" i="11" l="1"/>
  <c r="H69" i="11"/>
  <c r="Y82" i="12"/>
  <c r="Z82" i="12" s="1"/>
  <c r="N83" i="12"/>
  <c r="AE82" i="12" l="1"/>
  <c r="AA82" i="12"/>
  <c r="AG82" i="12"/>
  <c r="L69" i="11"/>
  <c r="N69" i="11"/>
  <c r="AD83" i="12"/>
  <c r="P83" i="12"/>
  <c r="Q83" i="12" s="1"/>
  <c r="V83" i="12"/>
  <c r="O69" i="11" l="1"/>
  <c r="R69" i="11" s="1"/>
  <c r="G70" i="11"/>
  <c r="F70" i="11"/>
  <c r="O83" i="12" l="1"/>
  <c r="D70" i="11" s="1"/>
  <c r="Q70" i="11" s="1"/>
  <c r="C71" i="11" s="1"/>
  <c r="M71" i="11" s="1"/>
  <c r="J71" i="11" l="1"/>
  <c r="H70" i="11"/>
  <c r="Y83" i="12"/>
  <c r="N84" i="12"/>
  <c r="AG83" i="12" l="1"/>
  <c r="V84" i="12"/>
  <c r="P84" i="12"/>
  <c r="Q84" i="12" s="1"/>
  <c r="AD84" i="12"/>
  <c r="Z83" i="12"/>
  <c r="L70" i="11" s="1"/>
  <c r="AA83" i="12" l="1"/>
  <c r="AE83" i="12"/>
  <c r="G71" i="11"/>
  <c r="F71" i="11"/>
  <c r="N70" i="11"/>
  <c r="O70" i="11" s="1"/>
  <c r="R70" i="11" s="1"/>
  <c r="O84" i="12" l="1"/>
  <c r="D71" i="11" s="1"/>
  <c r="Q71" i="11" s="1"/>
  <c r="C72" i="11" s="1"/>
  <c r="M72" i="11" s="1"/>
  <c r="N85" i="12" l="1"/>
  <c r="V85" i="12" s="1"/>
  <c r="Y84" i="12"/>
  <c r="AG84" i="12" s="1"/>
  <c r="H71" i="11"/>
  <c r="J72" i="11"/>
  <c r="P85" i="12" l="1"/>
  <c r="Q85" i="12" s="1"/>
  <c r="G72" i="11" s="1"/>
  <c r="AD85" i="12"/>
  <c r="Z84" i="12"/>
  <c r="N71" i="11" s="1"/>
  <c r="F72" i="11" l="1"/>
  <c r="L71" i="11"/>
  <c r="O71" i="11" s="1"/>
  <c r="R71" i="11" s="1"/>
  <c r="AE84" i="12"/>
  <c r="AA84" i="12"/>
  <c r="O85" i="12"/>
  <c r="D72" i="11" s="1"/>
  <c r="Q72" i="11" s="1"/>
  <c r="C73" i="11" s="1"/>
  <c r="M73" i="11" s="1"/>
  <c r="J73" i="11" l="1"/>
  <c r="H72" i="11"/>
  <c r="Y85" i="12"/>
  <c r="AG85" i="12" s="1"/>
  <c r="N86" i="12"/>
  <c r="P86" i="12" l="1"/>
  <c r="Q86" i="12" s="1"/>
  <c r="V86" i="12"/>
  <c r="AD86" i="12"/>
  <c r="Z85" i="12"/>
  <c r="L72" i="11" s="1"/>
  <c r="AE85" i="12" l="1"/>
  <c r="AA85" i="12"/>
  <c r="G73" i="11"/>
  <c r="F73" i="11"/>
  <c r="N72" i="11"/>
  <c r="O72" i="11" s="1"/>
  <c r="R72" i="11" s="1"/>
  <c r="O86" i="12" l="1"/>
  <c r="D73" i="11" s="1"/>
  <c r="Q73" i="11" s="1"/>
  <c r="C74" i="11" s="1"/>
  <c r="M74" i="11" s="1"/>
  <c r="J74" i="11" l="1"/>
  <c r="H73" i="11"/>
  <c r="Y86" i="12"/>
  <c r="AG86" i="12" s="1"/>
  <c r="N87" i="12"/>
  <c r="AD87" i="12" l="1"/>
  <c r="V87" i="12"/>
  <c r="P87" i="12"/>
  <c r="Q87" i="12" s="1"/>
  <c r="Z86" i="12"/>
  <c r="AA86" i="12" s="1"/>
  <c r="AE86" i="12" l="1"/>
  <c r="F74" i="11"/>
  <c r="G74" i="11"/>
  <c r="N73" i="11"/>
  <c r="L73" i="11"/>
  <c r="O87" i="12" l="1"/>
  <c r="D74" i="11" s="1"/>
  <c r="Q74" i="11" s="1"/>
  <c r="C75" i="11" s="1"/>
  <c r="M75" i="11" s="1"/>
  <c r="O73" i="11"/>
  <c r="R73" i="11" s="1"/>
  <c r="J75" i="11" l="1"/>
  <c r="H74" i="11"/>
  <c r="Y87" i="12"/>
  <c r="AG87" i="12" s="1"/>
  <c r="N88" i="12"/>
  <c r="P88" i="12" l="1"/>
  <c r="Q88" i="12" s="1"/>
  <c r="V88" i="12"/>
  <c r="AD88" i="12"/>
  <c r="Z87" i="12"/>
  <c r="L74" i="11" s="1"/>
  <c r="AE87" i="12" l="1"/>
  <c r="AA87" i="12"/>
  <c r="G75" i="11"/>
  <c r="F75" i="11"/>
  <c r="N74" i="11"/>
  <c r="O74" i="11" s="1"/>
  <c r="R74" i="11" s="1"/>
  <c r="O88" i="12" l="1"/>
  <c r="D75" i="11" s="1"/>
  <c r="Q75" i="11" s="1"/>
  <c r="C76" i="11" s="1"/>
  <c r="M76" i="11" s="1"/>
  <c r="N89" i="12" l="1"/>
  <c r="AD89" i="12" s="1"/>
  <c r="Y88" i="12"/>
  <c r="Z88" i="12" s="1"/>
  <c r="J76" i="11"/>
  <c r="H75" i="11"/>
  <c r="V89" i="12" l="1"/>
  <c r="P89" i="12"/>
  <c r="Q89" i="12" s="1"/>
  <c r="G76" i="11" s="1"/>
  <c r="AA88" i="12"/>
  <c r="AE88" i="12"/>
  <c r="AG88" i="12"/>
  <c r="N75" i="11"/>
  <c r="L75" i="11"/>
  <c r="F76" i="11" l="1"/>
  <c r="O89" i="12"/>
  <c r="D76" i="11" s="1"/>
  <c r="O75" i="11"/>
  <c r="R75" i="11" s="1"/>
  <c r="Q76" i="11" l="1"/>
  <c r="C77" i="11" s="1"/>
  <c r="M77" i="11" s="1"/>
  <c r="H76" i="11"/>
  <c r="Y89" i="12"/>
  <c r="N90" i="12"/>
  <c r="J77" i="11" l="1"/>
  <c r="P90" i="12"/>
  <c r="Q90" i="12" s="1"/>
  <c r="V90" i="12"/>
  <c r="AD90" i="12"/>
  <c r="AG89" i="12"/>
  <c r="Z89" i="12"/>
  <c r="AE89" i="12" s="1"/>
  <c r="AA89" i="12" l="1"/>
  <c r="L76" i="11"/>
  <c r="N76" i="11"/>
  <c r="F77" i="11"/>
  <c r="G77" i="11"/>
  <c r="O76" i="11" l="1"/>
  <c r="R76" i="11" s="1"/>
  <c r="O90" i="12"/>
  <c r="D77" i="11" s="1"/>
  <c r="H77" i="11" s="1"/>
  <c r="N91" i="12" l="1"/>
  <c r="V91" i="12" s="1"/>
  <c r="Y90" i="12"/>
  <c r="AG90" i="12" s="1"/>
  <c r="Q77" i="11"/>
  <c r="C78" i="11" s="1"/>
  <c r="M78" i="11" s="1"/>
  <c r="P91" i="12" l="1"/>
  <c r="Q91" i="12" s="1"/>
  <c r="G78" i="11" s="1"/>
  <c r="AD91" i="12"/>
  <c r="Z90" i="12"/>
  <c r="L77" i="11" s="1"/>
  <c r="J78" i="11"/>
  <c r="F78" i="11" l="1"/>
  <c r="AE90" i="12"/>
  <c r="AA90" i="12"/>
  <c r="N77" i="11"/>
  <c r="O77" i="11" s="1"/>
  <c r="R77" i="11" s="1"/>
  <c r="O91" i="12"/>
  <c r="D78" i="11" s="1"/>
  <c r="Q78" i="11" l="1"/>
  <c r="C79" i="11" s="1"/>
  <c r="M79" i="11" s="1"/>
  <c r="H78" i="11"/>
  <c r="Y91" i="12"/>
  <c r="N92" i="12"/>
  <c r="J79" i="11" l="1"/>
  <c r="AD92" i="12"/>
  <c r="V92" i="12"/>
  <c r="P92" i="12"/>
  <c r="Q92" i="12" s="1"/>
  <c r="AG91" i="12"/>
  <c r="Z91" i="12"/>
  <c r="AE91" i="12" s="1"/>
  <c r="AA91" i="12" l="1"/>
  <c r="L78" i="11"/>
  <c r="N78" i="11"/>
  <c r="F79" i="11"/>
  <c r="G79" i="11"/>
  <c r="O92" i="12" l="1"/>
  <c r="D79" i="11" s="1"/>
  <c r="O78" i="11"/>
  <c r="R78" i="11" s="1"/>
  <c r="Q79" i="11" l="1"/>
  <c r="C80" i="11" s="1"/>
  <c r="M80" i="11" s="1"/>
  <c r="H79" i="11"/>
  <c r="Y92" i="12"/>
  <c r="AG92" i="12" s="1"/>
  <c r="N93" i="12"/>
  <c r="J80" i="11" l="1"/>
  <c r="P93" i="12"/>
  <c r="Q93" i="12" s="1"/>
  <c r="V93" i="12"/>
  <c r="AD93" i="12"/>
  <c r="Z92" i="12"/>
  <c r="L79" i="11" s="1"/>
  <c r="AE92" i="12" l="1"/>
  <c r="AA92" i="12"/>
  <c r="N79" i="11"/>
  <c r="O79" i="11" s="1"/>
  <c r="R79" i="11" s="1"/>
  <c r="G80" i="11"/>
  <c r="F80" i="11"/>
  <c r="O93" i="12" l="1"/>
  <c r="D80" i="11" s="1"/>
  <c r="Q80" i="11" s="1"/>
  <c r="C81" i="11" s="1"/>
  <c r="M81" i="11" s="1"/>
  <c r="N94" i="12" l="1"/>
  <c r="P94" i="12" s="1"/>
  <c r="Q94" i="12" s="1"/>
  <c r="Y93" i="12"/>
  <c r="AG93" i="12" s="1"/>
  <c r="J81" i="11"/>
  <c r="H80" i="11"/>
  <c r="AD94" i="12" l="1"/>
  <c r="V94" i="12"/>
  <c r="Z93" i="12"/>
  <c r="L80" i="11" s="1"/>
  <c r="F81" i="11"/>
  <c r="G81" i="11"/>
  <c r="O94" i="12" l="1"/>
  <c r="D81" i="11" s="1"/>
  <c r="Q81" i="11" s="1"/>
  <c r="C82" i="11" s="1"/>
  <c r="M82" i="11" s="1"/>
  <c r="AE93" i="12"/>
  <c r="AA93" i="12"/>
  <c r="N80" i="11"/>
  <c r="O80" i="11" s="1"/>
  <c r="R80" i="11" s="1"/>
  <c r="J82" i="11" l="1"/>
  <c r="H81" i="11"/>
  <c r="Y94" i="12"/>
  <c r="N95" i="12"/>
  <c r="Z94" i="12" l="1"/>
  <c r="AE94" i="12" s="1"/>
  <c r="AG94" i="12"/>
  <c r="V95" i="12"/>
  <c r="AD95" i="12"/>
  <c r="P95" i="12"/>
  <c r="Q95" i="12" s="1"/>
  <c r="N81" i="11" l="1"/>
  <c r="L81" i="11"/>
  <c r="AA94" i="12"/>
  <c r="G82" i="11"/>
  <c r="F82" i="11"/>
  <c r="O81" i="11" l="1"/>
  <c r="R81" i="11" s="1"/>
  <c r="O95" i="12"/>
  <c r="D82" i="11" s="1"/>
  <c r="Q82" i="11" s="1"/>
  <c r="C83" i="11" s="1"/>
  <c r="M83" i="11" s="1"/>
  <c r="N96" i="12" l="1"/>
  <c r="P96" i="12" s="1"/>
  <c r="Q96" i="12" s="1"/>
  <c r="Y95" i="12"/>
  <c r="AG95" i="12" s="1"/>
  <c r="H82" i="11"/>
  <c r="J83" i="11"/>
  <c r="AD96" i="12" l="1"/>
  <c r="V96" i="12"/>
  <c r="Z95" i="12"/>
  <c r="N82" i="11" s="1"/>
  <c r="G83" i="11"/>
  <c r="F83" i="11"/>
  <c r="O96" i="12" l="1"/>
  <c r="D83" i="11" s="1"/>
  <c r="Q83" i="11" s="1"/>
  <c r="C84" i="11" s="1"/>
  <c r="M84" i="11" s="1"/>
  <c r="AE95" i="12"/>
  <c r="L82" i="11"/>
  <c r="O82" i="11" s="1"/>
  <c r="R82" i="11" s="1"/>
  <c r="AA95" i="12"/>
  <c r="J84" i="11" l="1"/>
  <c r="H83" i="11"/>
  <c r="Y96" i="12"/>
  <c r="N97" i="12"/>
  <c r="AG96" i="12" l="1"/>
  <c r="AD97" i="12"/>
  <c r="P97" i="12"/>
  <c r="Q97" i="12" s="1"/>
  <c r="V97" i="12"/>
  <c r="Z96" i="12"/>
  <c r="L83" i="11" s="1"/>
  <c r="AA96" i="12" l="1"/>
  <c r="AE96" i="12"/>
  <c r="N83" i="11"/>
  <c r="O83" i="11" s="1"/>
  <c r="R83" i="11" s="1"/>
  <c r="G84" i="11"/>
  <c r="F84" i="11"/>
  <c r="O97" i="12" l="1"/>
  <c r="D84" i="11" s="1"/>
  <c r="Q84" i="11" s="1"/>
  <c r="C85" i="11" s="1"/>
  <c r="M85" i="11" s="1"/>
  <c r="J85" i="11" l="1"/>
  <c r="N98" i="12"/>
  <c r="P98" i="12" s="1"/>
  <c r="Q98" i="12" s="1"/>
  <c r="Y97" i="12"/>
  <c r="Z97" i="12" s="1"/>
  <c r="L84" i="11" s="1"/>
  <c r="H84" i="11"/>
  <c r="AD98" i="12" l="1"/>
  <c r="V98" i="12"/>
  <c r="AG97" i="12"/>
  <c r="AA97" i="12"/>
  <c r="AE97" i="12"/>
  <c r="G85" i="11"/>
  <c r="F85" i="11"/>
  <c r="N84" i="11"/>
  <c r="O84" i="11" s="1"/>
  <c r="R84" i="11" s="1"/>
  <c r="O98" i="12" l="1"/>
  <c r="D85" i="11" s="1"/>
  <c r="Q85" i="11" s="1"/>
  <c r="C86" i="11" s="1"/>
  <c r="M86" i="11" s="1"/>
  <c r="N99" i="12" l="1"/>
  <c r="P99" i="12" s="1"/>
  <c r="Q99" i="12" s="1"/>
  <c r="Y98" i="12"/>
  <c r="Z98" i="12" s="1"/>
  <c r="J86" i="11"/>
  <c r="H85" i="11"/>
  <c r="AD99" i="12" l="1"/>
  <c r="V99" i="12"/>
  <c r="AE98" i="12"/>
  <c r="AA98" i="12"/>
  <c r="AG98" i="12"/>
  <c r="L85" i="11"/>
  <c r="N85" i="11"/>
  <c r="G86" i="11"/>
  <c r="F86" i="11"/>
  <c r="O85" i="11" l="1"/>
  <c r="R85" i="11" s="1"/>
  <c r="O99" i="12"/>
  <c r="D86" i="11" s="1"/>
  <c r="Q86" i="11" s="1"/>
  <c r="C87" i="11" s="1"/>
  <c r="M87" i="11" s="1"/>
  <c r="J87" i="11" l="1"/>
  <c r="H86" i="11"/>
  <c r="Y99" i="12"/>
  <c r="Z99" i="12" s="1"/>
  <c r="N100" i="12"/>
  <c r="AA99" i="12" l="1"/>
  <c r="AE99" i="12"/>
  <c r="AG99" i="12"/>
  <c r="AD100" i="12"/>
  <c r="P100" i="12"/>
  <c r="Q100" i="12" s="1"/>
  <c r="V100" i="12"/>
  <c r="L86" i="11"/>
  <c r="N86" i="11"/>
  <c r="O86" i="11" l="1"/>
  <c r="R86" i="11" s="1"/>
  <c r="G87" i="11"/>
  <c r="F87" i="11"/>
  <c r="O100" i="12" l="1"/>
  <c r="D87" i="11" s="1"/>
  <c r="Q87" i="11" s="1"/>
  <c r="C88" i="11" s="1"/>
  <c r="M88" i="11" s="1"/>
  <c r="N101" i="12" l="1"/>
  <c r="V101" i="12" s="1"/>
  <c r="Y100" i="12"/>
  <c r="H87" i="11"/>
  <c r="J88" i="11"/>
  <c r="P101" i="12" l="1"/>
  <c r="Q101" i="12" s="1"/>
  <c r="G88" i="11" s="1"/>
  <c r="AD101" i="12"/>
  <c r="Z100" i="12"/>
  <c r="AE100" i="12" s="1"/>
  <c r="AG100" i="12"/>
  <c r="F88" i="11" l="1"/>
  <c r="O101" i="12"/>
  <c r="D88" i="11" s="1"/>
  <c r="Q88" i="11" s="1"/>
  <c r="C89" i="11" s="1"/>
  <c r="M89" i="11" s="1"/>
  <c r="AA100" i="12"/>
  <c r="L87" i="11"/>
  <c r="N87" i="11"/>
  <c r="J89" i="11" l="1"/>
  <c r="H88" i="11"/>
  <c r="N102" i="12"/>
  <c r="AD102" i="12" s="1"/>
  <c r="O87" i="11"/>
  <c r="R87" i="11" s="1"/>
  <c r="Y101" i="12"/>
  <c r="AG101" i="12" s="1"/>
  <c r="P102" i="12" l="1"/>
  <c r="Q102" i="12" s="1"/>
  <c r="G89" i="11" s="1"/>
  <c r="V102" i="12"/>
  <c r="Z101" i="12"/>
  <c r="L88" i="11" s="1"/>
  <c r="F89" i="11" l="1"/>
  <c r="N88" i="11"/>
  <c r="O88" i="11" s="1"/>
  <c r="R88" i="11" s="1"/>
  <c r="AA101" i="12"/>
  <c r="AE101" i="12"/>
  <c r="O102" i="12"/>
  <c r="D89" i="11" s="1"/>
  <c r="Q89" i="11" s="1"/>
  <c r="C90" i="11" s="1"/>
  <c r="M90" i="11" s="1"/>
  <c r="J90" i="11" l="1"/>
  <c r="H89" i="11"/>
  <c r="Y102" i="12"/>
  <c r="AG102" i="12" s="1"/>
  <c r="N103" i="12"/>
  <c r="AD103" i="12" l="1"/>
  <c r="P103" i="12"/>
  <c r="Q103" i="12" s="1"/>
  <c r="V103" i="12"/>
  <c r="Z102" i="12"/>
  <c r="AA102" i="12" s="1"/>
  <c r="AE102" i="12" l="1"/>
  <c r="N89" i="11"/>
  <c r="L89" i="11"/>
  <c r="G90" i="11"/>
  <c r="F90" i="11"/>
  <c r="O103" i="12" l="1"/>
  <c r="D90" i="11" s="1"/>
  <c r="Q90" i="11" s="1"/>
  <c r="C91" i="11" s="1"/>
  <c r="M91" i="11" s="1"/>
  <c r="O89" i="11"/>
  <c r="R89" i="11" s="1"/>
  <c r="J91" i="11" l="1"/>
  <c r="H90" i="11"/>
  <c r="Y103" i="12"/>
  <c r="N104" i="12"/>
  <c r="AD104" i="12" l="1"/>
  <c r="P104" i="12"/>
  <c r="Q104" i="12" s="1"/>
  <c r="V104" i="12"/>
  <c r="AG103" i="12"/>
  <c r="Z103" i="12"/>
  <c r="AE103" i="12" s="1"/>
  <c r="AA103" i="12" l="1"/>
  <c r="L90" i="11"/>
  <c r="N90" i="11"/>
  <c r="G91" i="11"/>
  <c r="F91" i="11"/>
  <c r="O90" i="11" l="1"/>
  <c r="R90" i="11" s="1"/>
  <c r="O104" i="12"/>
  <c r="D91" i="11" s="1"/>
  <c r="Q91" i="11" s="1"/>
  <c r="C92" i="11" s="1"/>
  <c r="M92" i="11" s="1"/>
  <c r="J92" i="11" l="1"/>
  <c r="H91" i="11"/>
  <c r="Y104" i="12"/>
  <c r="N105" i="12"/>
  <c r="P105" i="12" l="1"/>
  <c r="Q105" i="12" s="1"/>
  <c r="AD105" i="12"/>
  <c r="V105" i="12"/>
  <c r="AG104" i="12"/>
  <c r="Z104" i="12"/>
  <c r="L91" i="11" s="1"/>
  <c r="AA104" i="12" l="1"/>
  <c r="AE104" i="12"/>
  <c r="N91" i="11"/>
  <c r="O91" i="11" s="1"/>
  <c r="R91" i="11" s="1"/>
  <c r="F92" i="11"/>
  <c r="G92" i="11"/>
  <c r="O105" i="12" l="1"/>
  <c r="D92" i="11" s="1"/>
  <c r="Q92" i="11" s="1"/>
  <c r="C93" i="11" s="1"/>
  <c r="M93" i="11" s="1"/>
  <c r="J93" i="11" l="1"/>
  <c r="H92" i="11"/>
  <c r="Y105" i="12"/>
  <c r="N106" i="12"/>
  <c r="P106" i="12" l="1"/>
  <c r="Q106" i="12" s="1"/>
  <c r="V106" i="12"/>
  <c r="AD106" i="12"/>
  <c r="AG105" i="12"/>
  <c r="Z105" i="12"/>
  <c r="AE105" i="12" s="1"/>
  <c r="AA105" i="12" l="1"/>
  <c r="L92" i="11"/>
  <c r="N92" i="11"/>
  <c r="G93" i="11"/>
  <c r="F93" i="11"/>
  <c r="O92" i="11" l="1"/>
  <c r="R92" i="11" s="1"/>
  <c r="O106" i="12"/>
  <c r="D93" i="11" s="1"/>
  <c r="Q93" i="11" s="1"/>
  <c r="C94" i="11" s="1"/>
  <c r="M94" i="11" s="1"/>
  <c r="J94" i="11" l="1"/>
  <c r="H93" i="11"/>
  <c r="Y106" i="12"/>
  <c r="Z106" i="12" s="1"/>
  <c r="N107" i="12"/>
  <c r="AE106" i="12" l="1"/>
  <c r="AA106" i="12"/>
  <c r="AG106" i="12"/>
  <c r="AD107" i="12"/>
  <c r="V107" i="12"/>
  <c r="P107" i="12"/>
  <c r="Q107" i="12" s="1"/>
  <c r="L93" i="11"/>
  <c r="N93" i="11"/>
  <c r="O93" i="11" l="1"/>
  <c r="R93" i="11" s="1"/>
  <c r="G94" i="11"/>
  <c r="F94" i="11"/>
  <c r="O107" i="12" l="1"/>
  <c r="D94" i="11" s="1"/>
  <c r="Q94" i="11" s="1"/>
  <c r="C95" i="11" s="1"/>
  <c r="M95" i="11" s="1"/>
  <c r="J95" i="11" l="1"/>
  <c r="H94" i="11"/>
  <c r="Y107" i="12"/>
  <c r="AG107" i="12" s="1"/>
  <c r="N108" i="12"/>
  <c r="V108" i="12" l="1"/>
  <c r="AD108" i="12"/>
  <c r="P108" i="12"/>
  <c r="Q108" i="12" s="1"/>
  <c r="Z107" i="12"/>
  <c r="AA107" i="12" s="1"/>
  <c r="AE107" i="12" l="1"/>
  <c r="N94" i="11"/>
  <c r="L94" i="11"/>
  <c r="F95" i="11"/>
  <c r="G95" i="11"/>
  <c r="O108" i="12" l="1"/>
  <c r="D95" i="11" s="1"/>
  <c r="Q95" i="11" s="1"/>
  <c r="C96" i="11" s="1"/>
  <c r="M96" i="11" s="1"/>
  <c r="O94" i="11"/>
  <c r="R94" i="11" s="1"/>
  <c r="J96" i="11" l="1"/>
  <c r="H95" i="11"/>
  <c r="Y108" i="12"/>
  <c r="N109" i="12"/>
  <c r="P109" i="12" l="1"/>
  <c r="Q109" i="12" s="1"/>
  <c r="AD109" i="12"/>
  <c r="V109" i="12"/>
  <c r="AG108" i="12"/>
  <c r="Z108" i="12"/>
  <c r="AE108" i="12" s="1"/>
  <c r="AA108" i="12" l="1"/>
  <c r="L95" i="11"/>
  <c r="N95" i="11"/>
  <c r="G96" i="11"/>
  <c r="F96" i="11"/>
  <c r="O95" i="11" l="1"/>
  <c r="R95" i="11" s="1"/>
  <c r="O109" i="12"/>
  <c r="D96" i="11" s="1"/>
  <c r="Q96" i="11" s="1"/>
  <c r="C97" i="11" s="1"/>
  <c r="M97" i="11" s="1"/>
  <c r="J97" i="11" l="1"/>
  <c r="H96" i="11"/>
  <c r="Y109" i="12"/>
  <c r="N110" i="12"/>
  <c r="V110" i="12" l="1"/>
  <c r="P110" i="12"/>
  <c r="Q110" i="12" s="1"/>
  <c r="AD110" i="12"/>
  <c r="AG109" i="12"/>
  <c r="Z109" i="12"/>
  <c r="AE109" i="12" s="1"/>
  <c r="AA109" i="12" l="1"/>
  <c r="F97" i="11"/>
  <c r="G97" i="11"/>
  <c r="L96" i="11"/>
  <c r="N96" i="11"/>
  <c r="O96" i="11" l="1"/>
  <c r="R96" i="11" s="1"/>
  <c r="O110" i="12"/>
  <c r="D97" i="11" s="1"/>
  <c r="Q97" i="11" s="1"/>
  <c r="C98" i="11" s="1"/>
  <c r="M98" i="11" s="1"/>
  <c r="J98" i="11" l="1"/>
  <c r="H97" i="11"/>
  <c r="Y110" i="12"/>
  <c r="N111" i="12"/>
  <c r="AD111" i="12" l="1"/>
  <c r="V111" i="12"/>
  <c r="P111" i="12"/>
  <c r="Q111" i="12" s="1"/>
  <c r="AG110" i="12"/>
  <c r="Z110" i="12"/>
  <c r="AE110" i="12" s="1"/>
  <c r="AA110" i="12" l="1"/>
  <c r="L97" i="11"/>
  <c r="N97" i="11"/>
  <c r="G98" i="11"/>
  <c r="F98" i="11"/>
  <c r="O97" i="11" l="1"/>
  <c r="R97" i="11" s="1"/>
  <c r="O111" i="12"/>
  <c r="D98" i="11" s="1"/>
  <c r="Q98" i="11" s="1"/>
  <c r="C99" i="11" s="1"/>
  <c r="M99" i="11" s="1"/>
  <c r="J99" i="11" l="1"/>
  <c r="H98" i="11"/>
  <c r="Y111" i="12"/>
  <c r="AG111" i="12" s="1"/>
  <c r="N112" i="12"/>
  <c r="AD112" i="12" l="1"/>
  <c r="P112" i="12"/>
  <c r="Q112" i="12" s="1"/>
  <c r="V112" i="12"/>
  <c r="Z111" i="12"/>
  <c r="AA111" i="12" s="1"/>
  <c r="AE111" i="12" l="1"/>
  <c r="N98" i="11"/>
  <c r="L98" i="11"/>
  <c r="F99" i="11"/>
  <c r="G99" i="11"/>
  <c r="O112" i="12" l="1"/>
  <c r="D99" i="11" s="1"/>
  <c r="Q99" i="11" s="1"/>
  <c r="C100" i="11" s="1"/>
  <c r="M100" i="11" s="1"/>
  <c r="O98" i="11"/>
  <c r="R98" i="11" s="1"/>
  <c r="J100" i="11" l="1"/>
  <c r="H99" i="11"/>
  <c r="Y112" i="12"/>
  <c r="AG112" i="12" s="1"/>
  <c r="N113" i="12"/>
  <c r="P113" i="12" l="1"/>
  <c r="Q113" i="12" s="1"/>
  <c r="AD113" i="12"/>
  <c r="V113" i="12"/>
  <c r="Z112" i="12"/>
  <c r="L99" i="11" s="1"/>
  <c r="AE112" i="12" l="1"/>
  <c r="AA112" i="12"/>
  <c r="N99" i="11"/>
  <c r="O99" i="11" s="1"/>
  <c r="R99" i="11" s="1"/>
  <c r="G100" i="11"/>
  <c r="F100" i="11"/>
  <c r="O113" i="12" l="1"/>
  <c r="D100" i="11" s="1"/>
  <c r="Q100" i="11" s="1"/>
  <c r="C101" i="11" s="1"/>
  <c r="M101" i="11" s="1"/>
  <c r="J101" i="11" l="1"/>
  <c r="H100" i="11"/>
  <c r="Y113" i="12"/>
  <c r="Z113" i="12" s="1"/>
  <c r="N114" i="12"/>
  <c r="AA113" i="12" l="1"/>
  <c r="AE113" i="12"/>
  <c r="AG113" i="12"/>
  <c r="V114" i="12"/>
  <c r="P114" i="12"/>
  <c r="Q114" i="12" s="1"/>
  <c r="AD114" i="12"/>
  <c r="L100" i="11"/>
  <c r="N100" i="11"/>
  <c r="O100" i="11" l="1"/>
  <c r="R100" i="11" s="1"/>
  <c r="G101" i="11"/>
  <c r="F101" i="11"/>
  <c r="O114" i="12" l="1"/>
  <c r="D101" i="11" s="1"/>
  <c r="Q101" i="11" s="1"/>
  <c r="C102" i="11" s="1"/>
  <c r="M102" i="11" s="1"/>
  <c r="N115" i="12" l="1"/>
  <c r="P115" i="12" s="1"/>
  <c r="Q115" i="12" s="1"/>
  <c r="Y114" i="12"/>
  <c r="Z114" i="12" s="1"/>
  <c r="J102" i="11"/>
  <c r="H101" i="11"/>
  <c r="AD115" i="12" l="1"/>
  <c r="V115" i="12"/>
  <c r="AE114" i="12"/>
  <c r="AG114" i="12"/>
  <c r="AA114" i="12"/>
  <c r="L101" i="11"/>
  <c r="N101" i="11"/>
  <c r="G102" i="11"/>
  <c r="F102" i="11"/>
  <c r="O115" i="12" l="1"/>
  <c r="D102" i="11" s="1"/>
  <c r="Q102" i="11" s="1"/>
  <c r="C103" i="11" s="1"/>
  <c r="M103" i="11" s="1"/>
  <c r="O101" i="11"/>
  <c r="R101" i="11" s="1"/>
  <c r="J103" i="11" l="1"/>
  <c r="H102" i="11"/>
  <c r="Y115" i="12"/>
  <c r="N116" i="12"/>
  <c r="AD116" i="12" l="1"/>
  <c r="V116" i="12"/>
  <c r="P116" i="12"/>
  <c r="Q116" i="12" s="1"/>
  <c r="AG115" i="12"/>
  <c r="Z115" i="12"/>
  <c r="AE115" i="12" s="1"/>
  <c r="AA115" i="12" l="1"/>
  <c r="F103" i="11"/>
  <c r="G103" i="11"/>
  <c r="L102" i="11"/>
  <c r="N102" i="11"/>
  <c r="O102" i="11" l="1"/>
  <c r="R102" i="11" s="1"/>
  <c r="O116" i="12"/>
  <c r="D103" i="11" s="1"/>
  <c r="Q103" i="11" s="1"/>
  <c r="C104" i="11" s="1"/>
  <c r="M104" i="11" s="1"/>
  <c r="J104" i="11" l="1"/>
  <c r="H103" i="11"/>
  <c r="Y116" i="12"/>
  <c r="AG116" i="12" s="1"/>
  <c r="N117" i="12"/>
  <c r="V117" i="12" l="1"/>
  <c r="AD117" i="12"/>
  <c r="P117" i="12"/>
  <c r="Q117" i="12" s="1"/>
  <c r="Z116" i="12"/>
  <c r="L103" i="11" s="1"/>
  <c r="AE116" i="12" l="1"/>
  <c r="AA116" i="12"/>
  <c r="G104" i="11"/>
  <c r="F104" i="11"/>
  <c r="N103" i="11"/>
  <c r="O103" i="11" s="1"/>
  <c r="R103" i="11" s="1"/>
  <c r="O117" i="12" l="1"/>
  <c r="D104" i="11" s="1"/>
  <c r="Q104" i="11" s="1"/>
  <c r="C105" i="11" s="1"/>
  <c r="M105" i="11" s="1"/>
  <c r="N118" i="12" l="1"/>
  <c r="V118" i="12" s="1"/>
  <c r="Y117" i="12"/>
  <c r="AG117" i="12" s="1"/>
  <c r="H104" i="11"/>
  <c r="J105" i="11"/>
  <c r="AD118" i="12" l="1"/>
  <c r="P118" i="12"/>
  <c r="Q118" i="12" s="1"/>
  <c r="G105" i="11" s="1"/>
  <c r="Z117" i="12"/>
  <c r="AE117" i="12" s="1"/>
  <c r="F105" i="11" l="1"/>
  <c r="L104" i="11"/>
  <c r="N104" i="11"/>
  <c r="AA117" i="12"/>
  <c r="O118" i="12"/>
  <c r="D105" i="11" s="1"/>
  <c r="Q105" i="11" s="1"/>
  <c r="C106" i="11" s="1"/>
  <c r="M106" i="11" s="1"/>
  <c r="O104" i="11" l="1"/>
  <c r="R104" i="11" s="1"/>
  <c r="J106" i="11"/>
  <c r="H105" i="11"/>
  <c r="Y118" i="12"/>
  <c r="N119" i="12"/>
  <c r="P119" i="12" l="1"/>
  <c r="Q119" i="12" s="1"/>
  <c r="AD119" i="12"/>
  <c r="V119" i="12"/>
  <c r="AG118" i="12"/>
  <c r="Z118" i="12"/>
  <c r="AE118" i="12" s="1"/>
  <c r="AA118" i="12" l="1"/>
  <c r="L105" i="11"/>
  <c r="N105" i="11"/>
  <c r="F106" i="11"/>
  <c r="G106" i="11"/>
  <c r="O105" i="11" l="1"/>
  <c r="R105" i="11" s="1"/>
  <c r="O119" i="12"/>
  <c r="D106" i="11" s="1"/>
  <c r="Q106" i="11" s="1"/>
  <c r="C107" i="11" s="1"/>
  <c r="M107" i="11" s="1"/>
  <c r="J107" i="11" l="1"/>
  <c r="H106" i="11"/>
  <c r="Y119" i="12"/>
  <c r="N120" i="12"/>
  <c r="AD120" i="12" l="1"/>
  <c r="V120" i="12"/>
  <c r="P120" i="12"/>
  <c r="Q120" i="12" s="1"/>
  <c r="AG119" i="12"/>
  <c r="Z119" i="12"/>
  <c r="AE119" i="12" s="1"/>
  <c r="AA119" i="12" l="1"/>
  <c r="L106" i="11"/>
  <c r="N106" i="11"/>
  <c r="G107" i="11"/>
  <c r="F107" i="11"/>
  <c r="O106" i="11" l="1"/>
  <c r="R106" i="11" s="1"/>
  <c r="O120" i="12"/>
  <c r="D107" i="11" s="1"/>
  <c r="Q107" i="11" s="1"/>
  <c r="C108" i="11" s="1"/>
  <c r="M108" i="11" s="1"/>
  <c r="J108" i="11" l="1"/>
  <c r="H107" i="11"/>
  <c r="Y120" i="12"/>
  <c r="Z120" i="12" s="1"/>
  <c r="N121" i="12"/>
  <c r="AA120" i="12" l="1"/>
  <c r="AE120" i="12"/>
  <c r="AG120" i="12"/>
  <c r="AD121" i="12"/>
  <c r="V121" i="12"/>
  <c r="P121" i="12"/>
  <c r="Q121" i="12" s="1"/>
  <c r="L107" i="11"/>
  <c r="N107" i="11"/>
  <c r="O107" i="11" l="1"/>
  <c r="R107" i="11" s="1"/>
  <c r="G108" i="11"/>
  <c r="F108" i="11"/>
  <c r="O121" i="12" l="1"/>
  <c r="D108" i="11" s="1"/>
  <c r="Q108" i="11" s="1"/>
  <c r="C109" i="11" s="1"/>
  <c r="M109" i="11" s="1"/>
  <c r="J109" i="11" l="1"/>
  <c r="N122" i="12"/>
  <c r="V122" i="12" s="1"/>
  <c r="Y121" i="12"/>
  <c r="Z121" i="12" s="1"/>
  <c r="H108" i="11"/>
  <c r="AD122" i="12" l="1"/>
  <c r="P122" i="12"/>
  <c r="Q122" i="12" s="1"/>
  <c r="G109" i="11" s="1"/>
  <c r="AA121" i="12"/>
  <c r="AE121" i="12"/>
  <c r="AG121" i="12"/>
  <c r="L108" i="11"/>
  <c r="N108" i="11"/>
  <c r="F109" i="11" l="1"/>
  <c r="O108" i="11"/>
  <c r="R108" i="11" s="1"/>
  <c r="O122" i="12"/>
  <c r="D109" i="11" s="1"/>
  <c r="Q109" i="11" s="1"/>
  <c r="C110" i="11" s="1"/>
  <c r="M110" i="11" s="1"/>
  <c r="J110" i="11" l="1"/>
  <c r="H109" i="11"/>
  <c r="Y122" i="12"/>
  <c r="Z122" i="12" s="1"/>
  <c r="N123" i="12"/>
  <c r="AE122" i="12" l="1"/>
  <c r="AA122" i="12"/>
  <c r="AG122" i="12"/>
  <c r="AD123" i="12"/>
  <c r="P123" i="12"/>
  <c r="Q123" i="12" s="1"/>
  <c r="V123" i="12"/>
  <c r="L109" i="11"/>
  <c r="N109" i="11"/>
  <c r="O109" i="11" l="1"/>
  <c r="R109" i="11" s="1"/>
  <c r="G110" i="11"/>
  <c r="F110" i="11"/>
  <c r="O123" i="12" l="1"/>
  <c r="D110" i="11" s="1"/>
  <c r="Q110" i="11" s="1"/>
  <c r="C111" i="11" s="1"/>
  <c r="M111" i="11" s="1"/>
  <c r="J111" i="11" l="1"/>
  <c r="N124" i="12"/>
  <c r="AD124" i="12" s="1"/>
  <c r="Y123" i="12"/>
  <c r="Z123" i="12" s="1"/>
  <c r="H110" i="11"/>
  <c r="P124" i="12" l="1"/>
  <c r="Q124" i="12" s="1"/>
  <c r="G111" i="11" s="1"/>
  <c r="V124" i="12"/>
  <c r="AG123" i="12"/>
  <c r="AA123" i="12"/>
  <c r="AE123" i="12"/>
  <c r="N110" i="11"/>
  <c r="L110" i="11"/>
  <c r="F111" i="11" l="1"/>
  <c r="O110" i="11"/>
  <c r="R110" i="11" s="1"/>
  <c r="O124" i="12"/>
  <c r="D111" i="11" l="1"/>
  <c r="Q111" i="11" s="1"/>
  <c r="C112" i="11" s="1"/>
  <c r="M112" i="11" s="1"/>
  <c r="N125" i="12"/>
  <c r="V125" i="12" s="1"/>
  <c r="Y124" i="12"/>
  <c r="AG124" i="12" s="1"/>
  <c r="H111" i="11" l="1"/>
  <c r="AD125" i="12"/>
  <c r="J112" i="11"/>
  <c r="Z124" i="12"/>
  <c r="AA124" i="12" s="1"/>
  <c r="P125" i="12"/>
  <c r="Q125" i="12" s="1"/>
  <c r="F112" i="11" l="1"/>
  <c r="G112" i="11"/>
  <c r="AE124" i="12"/>
  <c r="N111" i="11"/>
  <c r="O125" i="12"/>
  <c r="D112" i="11" s="1"/>
  <c r="Q112" i="11" s="1"/>
  <c r="C113" i="11" s="1"/>
  <c r="M113" i="11" s="1"/>
  <c r="L111" i="11"/>
  <c r="O111" i="11" l="1"/>
  <c r="R111" i="11" s="1"/>
  <c r="J113" i="11"/>
  <c r="H112" i="11"/>
  <c r="Y125" i="12"/>
  <c r="N126" i="12"/>
  <c r="V126" i="12" l="1"/>
  <c r="P126" i="12"/>
  <c r="Q126" i="12" s="1"/>
  <c r="AD126" i="12"/>
  <c r="AG125" i="12"/>
  <c r="Z125" i="12"/>
  <c r="AE125" i="12" s="1"/>
  <c r="AA125" i="12" l="1"/>
  <c r="G113" i="11"/>
  <c r="F113" i="11"/>
  <c r="L112" i="11"/>
  <c r="N112" i="11"/>
  <c r="O126" i="12" l="1"/>
  <c r="D113" i="11" s="1"/>
  <c r="Q113" i="11" s="1"/>
  <c r="C114" i="11" s="1"/>
  <c r="M114" i="11" s="1"/>
  <c r="O112" i="11"/>
  <c r="R112" i="11" s="1"/>
  <c r="J114" i="11" l="1"/>
  <c r="N127" i="12"/>
  <c r="AD127" i="12" s="1"/>
  <c r="Y126" i="12"/>
  <c r="Z126" i="12" s="1"/>
  <c r="H113" i="11"/>
  <c r="P127" i="12" l="1"/>
  <c r="Q127" i="12" s="1"/>
  <c r="G114" i="11" s="1"/>
  <c r="V127" i="12"/>
  <c r="AA126" i="12"/>
  <c r="AE126" i="12"/>
  <c r="AG126" i="12"/>
  <c r="N113" i="11"/>
  <c r="L113" i="11"/>
  <c r="F114" i="11" l="1"/>
  <c r="O127" i="12"/>
  <c r="D114" i="11" s="1"/>
  <c r="Q114" i="11" s="1"/>
  <c r="C115" i="11" s="1"/>
  <c r="M115" i="11" s="1"/>
  <c r="O113" i="11"/>
  <c r="R113" i="11" s="1"/>
  <c r="J115" i="11" l="1"/>
  <c r="N128" i="12"/>
  <c r="AD128" i="12" s="1"/>
  <c r="Y127" i="12"/>
  <c r="AG127" i="12" s="1"/>
  <c r="H114" i="11"/>
  <c r="P128" i="12" l="1"/>
  <c r="Q128" i="12" s="1"/>
  <c r="G115" i="11" s="1"/>
  <c r="V128" i="12"/>
  <c r="Z127" i="12"/>
  <c r="AA127" i="12" s="1"/>
  <c r="F115" i="11" l="1"/>
  <c r="L114" i="11"/>
  <c r="N114" i="11"/>
  <c r="AE127" i="12"/>
  <c r="O128" i="12"/>
  <c r="D115" i="11" s="1"/>
  <c r="Q115" i="11" s="1"/>
  <c r="C116" i="11" s="1"/>
  <c r="M116" i="11" s="1"/>
  <c r="O114" i="11" l="1"/>
  <c r="R114" i="11" s="1"/>
  <c r="J116" i="11"/>
  <c r="H115" i="11"/>
  <c r="Y128" i="12"/>
  <c r="AG128" i="12" s="1"/>
  <c r="N129" i="12"/>
  <c r="V129" i="12" l="1"/>
  <c r="AD129" i="12"/>
  <c r="P129" i="12"/>
  <c r="Q129" i="12" s="1"/>
  <c r="Z128" i="12"/>
  <c r="L115" i="11" s="1"/>
  <c r="AE128" i="12" l="1"/>
  <c r="AA128" i="12"/>
  <c r="G116" i="11"/>
  <c r="F116" i="11"/>
  <c r="N115" i="11"/>
  <c r="O115" i="11" s="1"/>
  <c r="R115" i="11" s="1"/>
  <c r="O129" i="12" l="1"/>
  <c r="D116" i="11" s="1"/>
  <c r="Q116" i="11" s="1"/>
  <c r="C117" i="11" s="1"/>
  <c r="M117" i="11" s="1"/>
  <c r="N130" i="12" l="1"/>
  <c r="V130" i="12" s="1"/>
  <c r="Y129" i="12"/>
  <c r="Z129" i="12" s="1"/>
  <c r="J117" i="11"/>
  <c r="H116" i="11"/>
  <c r="AD130" i="12" l="1"/>
  <c r="P130" i="12"/>
  <c r="Q130" i="12" s="1"/>
  <c r="G117" i="11" s="1"/>
  <c r="AA129" i="12"/>
  <c r="AG129" i="12"/>
  <c r="AE129" i="12"/>
  <c r="L116" i="11"/>
  <c r="N116" i="11"/>
  <c r="F117" i="11" l="1"/>
  <c r="O116" i="11"/>
  <c r="R116" i="11" s="1"/>
  <c r="O130" i="12"/>
  <c r="D117" i="11" s="1"/>
  <c r="Q117" i="11" s="1"/>
  <c r="C118" i="11" s="1"/>
  <c r="M118" i="11" s="1"/>
  <c r="J118" i="11" l="1"/>
  <c r="H117" i="11"/>
  <c r="Y130" i="12"/>
  <c r="Z130" i="12" s="1"/>
  <c r="N131" i="12"/>
  <c r="AE130" i="12" l="1"/>
  <c r="AA130" i="12"/>
  <c r="AG130" i="12"/>
  <c r="V131" i="12"/>
  <c r="P131" i="12"/>
  <c r="Q131" i="12" s="1"/>
  <c r="AD131" i="12"/>
  <c r="L117" i="11"/>
  <c r="N117" i="11"/>
  <c r="O117" i="11" l="1"/>
  <c r="R117" i="11" s="1"/>
  <c r="F118" i="11"/>
  <c r="G118" i="11"/>
  <c r="O131" i="12" l="1"/>
  <c r="D118" i="11" s="1"/>
  <c r="Q118" i="11" s="1"/>
  <c r="C119" i="11" s="1"/>
  <c r="M119" i="11" s="1"/>
  <c r="J119" i="11" l="1"/>
  <c r="H118" i="11"/>
  <c r="Y131" i="12"/>
  <c r="Z131" i="12" s="1"/>
  <c r="N132" i="12"/>
  <c r="AA131" i="12" l="1"/>
  <c r="AE131" i="12"/>
  <c r="AG131" i="12"/>
  <c r="AD132" i="12"/>
  <c r="V132" i="12"/>
  <c r="P132" i="12"/>
  <c r="Q132" i="12" s="1"/>
  <c r="L118" i="11"/>
  <c r="N118" i="11"/>
  <c r="O118" i="11" l="1"/>
  <c r="R118" i="11" s="1"/>
  <c r="F119" i="11"/>
  <c r="G119" i="11"/>
  <c r="O132" i="12" l="1"/>
  <c r="D119" i="11" s="1"/>
  <c r="Q119" i="11" s="1"/>
  <c r="C120" i="11" s="1"/>
  <c r="M120" i="11" s="1"/>
  <c r="J120" i="11" l="1"/>
  <c r="H119" i="11"/>
  <c r="Y132" i="12"/>
  <c r="N133" i="12"/>
  <c r="AD133" i="12" l="1"/>
  <c r="P133" i="12"/>
  <c r="Q133" i="12" s="1"/>
  <c r="V133" i="12"/>
  <c r="AG132" i="12"/>
  <c r="Z132" i="12"/>
  <c r="L119" i="11" s="1"/>
  <c r="AA132" i="12" l="1"/>
  <c r="AE132" i="12"/>
  <c r="N119" i="11"/>
  <c r="O119" i="11" s="1"/>
  <c r="R119" i="11" s="1"/>
  <c r="G120" i="11"/>
  <c r="F120" i="11"/>
  <c r="O133" i="12" l="1"/>
  <c r="D120" i="11" s="1"/>
  <c r="Q120" i="11" s="1"/>
  <c r="C121" i="11" s="1"/>
  <c r="M121" i="11" s="1"/>
  <c r="J121" i="11" l="1"/>
  <c r="H120" i="11"/>
  <c r="Y133" i="12"/>
  <c r="Z133" i="12" s="1"/>
  <c r="N134" i="12"/>
  <c r="AA133" i="12" l="1"/>
  <c r="AE133" i="12"/>
  <c r="AG133" i="12"/>
  <c r="V134" i="12"/>
  <c r="AD134" i="12"/>
  <c r="P134" i="12"/>
  <c r="Q134" i="12" s="1"/>
  <c r="L120" i="11"/>
  <c r="N120" i="11"/>
  <c r="O120" i="11" l="1"/>
  <c r="R120" i="11" s="1"/>
  <c r="F121" i="11"/>
  <c r="G121" i="11"/>
  <c r="O134" i="12" l="1"/>
  <c r="D121" i="11" l="1"/>
  <c r="Q121" i="11" s="1"/>
  <c r="C122" i="11" s="1"/>
  <c r="M122" i="11" s="1"/>
  <c r="Y134" i="12"/>
  <c r="N135" i="12"/>
  <c r="H121" i="11" l="1"/>
  <c r="J122" i="11"/>
  <c r="P135" i="12"/>
  <c r="Q135" i="12" s="1"/>
  <c r="V135" i="12"/>
  <c r="AD135" i="12"/>
  <c r="AG134" i="12"/>
  <c r="Z134" i="12"/>
  <c r="L121" i="11" s="1"/>
  <c r="AA134" i="12" l="1"/>
  <c r="AE134" i="12"/>
  <c r="N121" i="11"/>
  <c r="O121" i="11" s="1"/>
  <c r="R121" i="11" s="1"/>
  <c r="G122" i="11"/>
  <c r="F122" i="11"/>
  <c r="O135" i="12" l="1"/>
  <c r="D122" i="11" s="1"/>
  <c r="Q122" i="11" s="1"/>
  <c r="C123" i="11" s="1"/>
  <c r="M123" i="11" s="1"/>
  <c r="J123" i="11" l="1"/>
  <c r="H122" i="11"/>
  <c r="Y135" i="12"/>
  <c r="N136" i="12"/>
  <c r="AD136" i="12" l="1"/>
  <c r="P136" i="12"/>
  <c r="Q136" i="12" s="1"/>
  <c r="V136" i="12"/>
  <c r="AG135" i="12"/>
  <c r="Z135" i="12"/>
  <c r="AE135" i="12" s="1"/>
  <c r="AA135" i="12" l="1"/>
  <c r="L122" i="11"/>
  <c r="N122" i="11"/>
  <c r="G123" i="11"/>
  <c r="F123" i="11"/>
  <c r="O122" i="11" l="1"/>
  <c r="R122" i="11" s="1"/>
  <c r="O136" i="12"/>
  <c r="D123" i="11" s="1"/>
  <c r="Q123" i="11" s="1"/>
  <c r="C124" i="11" s="1"/>
  <c r="M124" i="11" s="1"/>
  <c r="J124" i="11" l="1"/>
  <c r="H123" i="11"/>
  <c r="Y136" i="12"/>
  <c r="N137" i="12"/>
  <c r="AD137" i="12" l="1"/>
  <c r="P137" i="12"/>
  <c r="Q137" i="12" s="1"/>
  <c r="V137" i="12"/>
  <c r="AG136" i="12"/>
  <c r="Z136" i="12"/>
  <c r="AE136" i="12" s="1"/>
  <c r="AA136" i="12" l="1"/>
  <c r="N123" i="11"/>
  <c r="L123" i="11"/>
  <c r="G124" i="11"/>
  <c r="F124" i="11"/>
  <c r="O137" i="12" l="1"/>
  <c r="D124" i="11" s="1"/>
  <c r="Q124" i="11" s="1"/>
  <c r="C125" i="11" s="1"/>
  <c r="M125" i="11" s="1"/>
  <c r="O123" i="11"/>
  <c r="R123" i="11" s="1"/>
  <c r="J125" i="11" l="1"/>
  <c r="H124" i="11"/>
  <c r="Y137" i="12"/>
  <c r="N138" i="12"/>
  <c r="V138" i="12" l="1"/>
  <c r="P138" i="12"/>
  <c r="Q138" i="12" s="1"/>
  <c r="AD138" i="12"/>
  <c r="AG137" i="12"/>
  <c r="Z137" i="12"/>
  <c r="AE137" i="12" s="1"/>
  <c r="AA137" i="12" l="1"/>
  <c r="L124" i="11"/>
  <c r="N124" i="11"/>
  <c r="G125" i="11"/>
  <c r="F125" i="11"/>
  <c r="O124" i="11" l="1"/>
  <c r="R124" i="11" s="1"/>
  <c r="O138" i="12"/>
  <c r="D125" i="11" s="1"/>
  <c r="Q125" i="11" s="1"/>
  <c r="C126" i="11" s="1"/>
  <c r="M126" i="11" s="1"/>
  <c r="J126" i="11" l="1"/>
  <c r="H125" i="11"/>
  <c r="Y138" i="12"/>
  <c r="Z138" i="12" s="1"/>
  <c r="N139" i="12"/>
  <c r="AE138" i="12" l="1"/>
  <c r="AA138" i="12"/>
  <c r="AG138" i="12"/>
  <c r="P139" i="12"/>
  <c r="Q139" i="12" s="1"/>
  <c r="V139" i="12"/>
  <c r="AD139" i="12"/>
  <c r="L125" i="11"/>
  <c r="N125" i="11"/>
  <c r="O125" i="11" l="1"/>
  <c r="R125" i="11" s="1"/>
  <c r="F126" i="11"/>
  <c r="G126" i="11"/>
  <c r="O139" i="12" l="1"/>
  <c r="D126" i="11" s="1"/>
  <c r="Q126" i="11" s="1"/>
  <c r="C127" i="11" s="1"/>
  <c r="M127" i="11" s="1"/>
  <c r="J127" i="11" l="1"/>
  <c r="H126" i="11"/>
  <c r="Y139" i="12"/>
  <c r="N140" i="12"/>
  <c r="V140" i="12" l="1"/>
  <c r="P140" i="12"/>
  <c r="Q140" i="12" s="1"/>
  <c r="AD140" i="12"/>
  <c r="AG139" i="12"/>
  <c r="Z139" i="12"/>
  <c r="AE139" i="12" s="1"/>
  <c r="AA139" i="12" l="1"/>
  <c r="N126" i="11"/>
  <c r="L126" i="11"/>
  <c r="G127" i="11"/>
  <c r="F127" i="11"/>
  <c r="O126" i="11" l="1"/>
  <c r="R126" i="11" s="1"/>
  <c r="O140" i="12"/>
  <c r="D127" i="11" s="1"/>
  <c r="Q127" i="11" s="1"/>
  <c r="C128" i="11" s="1"/>
  <c r="M128" i="11" s="1"/>
  <c r="N141" i="12" l="1"/>
  <c r="P141" i="12" s="1"/>
  <c r="Q141" i="12" s="1"/>
  <c r="Y140" i="12"/>
  <c r="AG140" i="12" s="1"/>
  <c r="H127" i="11"/>
  <c r="J128" i="11"/>
  <c r="V141" i="12" l="1"/>
  <c r="AD141" i="12"/>
  <c r="Z140" i="12"/>
  <c r="L127" i="11" s="1"/>
  <c r="G128" i="11"/>
  <c r="F128" i="11"/>
  <c r="AA140" i="12" l="1"/>
  <c r="AE140" i="12"/>
  <c r="O141" i="12"/>
  <c r="D128" i="11" s="1"/>
  <c r="Q128" i="11" s="1"/>
  <c r="C129" i="11" s="1"/>
  <c r="M129" i="11" s="1"/>
  <c r="N127" i="11"/>
  <c r="O127" i="11" s="1"/>
  <c r="R127" i="11" s="1"/>
  <c r="J129" i="11" l="1"/>
  <c r="H128" i="11"/>
  <c r="Y141" i="12"/>
  <c r="N142" i="12"/>
  <c r="V142" i="12" l="1"/>
  <c r="AD142" i="12"/>
  <c r="P142" i="12"/>
  <c r="Q142" i="12" s="1"/>
  <c r="AG141" i="12"/>
  <c r="Z141" i="12"/>
  <c r="L128" i="11" s="1"/>
  <c r="AA141" i="12" l="1"/>
  <c r="AE141" i="12"/>
  <c r="F129" i="11"/>
  <c r="G129" i="11"/>
  <c r="N128" i="11"/>
  <c r="O128" i="11" s="1"/>
  <c r="R128" i="11" s="1"/>
  <c r="O142" i="12" l="1"/>
  <c r="D129" i="11" s="1"/>
  <c r="Q129" i="11" s="1"/>
  <c r="C130" i="11" s="1"/>
  <c r="M130" i="11" s="1"/>
  <c r="J130" i="11" l="1"/>
  <c r="H129" i="11"/>
  <c r="Y142" i="12"/>
  <c r="AG142" i="12" s="1"/>
  <c r="N143" i="12"/>
  <c r="AD143" i="12" l="1"/>
  <c r="V143" i="12"/>
  <c r="P143" i="12"/>
  <c r="Q143" i="12" s="1"/>
  <c r="Z142" i="12"/>
  <c r="L129" i="11" s="1"/>
  <c r="AE142" i="12" l="1"/>
  <c r="AA142" i="12"/>
  <c r="N129" i="11"/>
  <c r="O129" i="11" s="1"/>
  <c r="R129" i="11" s="1"/>
  <c r="F130" i="11"/>
  <c r="G130" i="11"/>
  <c r="O143" i="12" l="1"/>
  <c r="D130" i="11" s="1"/>
  <c r="Q130" i="11" s="1"/>
  <c r="C131" i="11" s="1"/>
  <c r="M131" i="11" s="1"/>
  <c r="J131" i="11" l="1"/>
  <c r="H130" i="11"/>
  <c r="Y143" i="12"/>
  <c r="AG143" i="12" s="1"/>
  <c r="N144" i="12"/>
  <c r="P144" i="12" l="1"/>
  <c r="Q144" i="12" s="1"/>
  <c r="V144" i="12"/>
  <c r="AD144" i="12"/>
  <c r="Z143" i="12"/>
  <c r="L130" i="11" s="1"/>
  <c r="AE143" i="12" l="1"/>
  <c r="AA143" i="12"/>
  <c r="N130" i="11"/>
  <c r="O130" i="11" s="1"/>
  <c r="R130" i="11" s="1"/>
  <c r="F131" i="11"/>
  <c r="G131" i="11"/>
  <c r="O144" i="12" l="1"/>
  <c r="D131" i="11" s="1"/>
  <c r="Q131" i="11" s="1"/>
  <c r="C132" i="11" s="1"/>
  <c r="M132" i="11" s="1"/>
  <c r="J132" i="11" l="1"/>
  <c r="H131" i="11"/>
  <c r="Y144" i="12"/>
  <c r="AG144" i="12" s="1"/>
  <c r="N145" i="12"/>
  <c r="AD145" i="12" l="1"/>
  <c r="P145" i="12"/>
  <c r="Q145" i="12" s="1"/>
  <c r="V145" i="12"/>
  <c r="Z144" i="12"/>
  <c r="L131" i="11" s="1"/>
  <c r="AE144" i="12" l="1"/>
  <c r="AA144" i="12"/>
  <c r="N131" i="11"/>
  <c r="O131" i="11" s="1"/>
  <c r="R131" i="11" s="1"/>
  <c r="G132" i="11"/>
  <c r="F132" i="11"/>
  <c r="O145" i="12" l="1"/>
  <c r="D132" i="11" s="1"/>
  <c r="Q132" i="11" s="1"/>
  <c r="C133" i="11" s="1"/>
  <c r="M133" i="11" s="1"/>
  <c r="J133" i="11" l="1"/>
  <c r="H132" i="11"/>
  <c r="Y145" i="12"/>
  <c r="AG145" i="12" s="1"/>
  <c r="N146" i="12"/>
  <c r="V146" i="12" l="1"/>
  <c r="P146" i="12"/>
  <c r="Q146" i="12" s="1"/>
  <c r="AD146" i="12"/>
  <c r="Z145" i="12"/>
  <c r="AA145" i="12" s="1"/>
  <c r="AE145" i="12" l="1"/>
  <c r="N132" i="11"/>
  <c r="G133" i="11"/>
  <c r="F133" i="11"/>
  <c r="L132" i="11"/>
  <c r="O146" i="12" l="1"/>
  <c r="D133" i="11" s="1"/>
  <c r="Q133" i="11" s="1"/>
  <c r="C134" i="11" s="1"/>
  <c r="M134" i="11" s="1"/>
  <c r="O132" i="11"/>
  <c r="R132" i="11" s="1"/>
  <c r="J134" i="11" l="1"/>
  <c r="H133" i="11"/>
  <c r="Y146" i="12"/>
  <c r="N147" i="12"/>
  <c r="AD147" i="12" l="1"/>
  <c r="V147" i="12"/>
  <c r="P147" i="12"/>
  <c r="Q147" i="12" s="1"/>
  <c r="AG146" i="12"/>
  <c r="Z146" i="12"/>
  <c r="AA146" i="12" s="1"/>
  <c r="AE146" i="12" l="1"/>
  <c r="L133" i="11"/>
  <c r="N133" i="11"/>
  <c r="F134" i="11"/>
  <c r="G134" i="11"/>
  <c r="O133" i="11" l="1"/>
  <c r="R133" i="11" s="1"/>
  <c r="O147" i="12"/>
  <c r="D134" i="11" s="1"/>
  <c r="Q134" i="11" s="1"/>
  <c r="C135" i="11" s="1"/>
  <c r="M135" i="11" s="1"/>
  <c r="J135" i="11" l="1"/>
  <c r="H134" i="11"/>
  <c r="Y147" i="12"/>
  <c r="N148" i="12"/>
  <c r="AD148" i="12" l="1"/>
  <c r="V148" i="12"/>
  <c r="P148" i="12"/>
  <c r="Q148" i="12" s="1"/>
  <c r="AG147" i="12"/>
  <c r="Z147" i="12"/>
  <c r="AE147" i="12" s="1"/>
  <c r="AA147" i="12" l="1"/>
  <c r="L134" i="11"/>
  <c r="N134" i="11"/>
  <c r="F135" i="11"/>
  <c r="G135" i="11"/>
  <c r="O134" i="11" l="1"/>
  <c r="R134" i="11" s="1"/>
  <c r="O148" i="12"/>
  <c r="D135" i="11" s="1"/>
  <c r="Q135" i="11" s="1"/>
  <c r="C136" i="11" s="1"/>
  <c r="M136" i="11" s="1"/>
  <c r="J136" i="11" l="1"/>
  <c r="H135" i="11"/>
  <c r="Y148" i="12"/>
  <c r="N149" i="12"/>
  <c r="AD149" i="12" l="1"/>
  <c r="V149" i="12"/>
  <c r="P149" i="12"/>
  <c r="Q149" i="12" s="1"/>
  <c r="AG148" i="12"/>
  <c r="Z148" i="12"/>
  <c r="AE148" i="12" s="1"/>
  <c r="AA148" i="12" l="1"/>
  <c r="G136" i="11"/>
  <c r="F136" i="11"/>
  <c r="L135" i="11"/>
  <c r="N135" i="11"/>
  <c r="O135" i="11" l="1"/>
  <c r="R135" i="11" s="1"/>
  <c r="O149" i="12"/>
  <c r="D136" i="11" s="1"/>
  <c r="Q136" i="11" s="1"/>
  <c r="C137" i="11" s="1"/>
  <c r="M137" i="11" s="1"/>
  <c r="J137" i="11" l="1"/>
  <c r="N150" i="12"/>
  <c r="P150" i="12" s="1"/>
  <c r="Q150" i="12" s="1"/>
  <c r="Y149" i="12"/>
  <c r="Z149" i="12" s="1"/>
  <c r="L136" i="11" s="1"/>
  <c r="H136" i="11"/>
  <c r="AD150" i="12" l="1"/>
  <c r="V150" i="12"/>
  <c r="AA149" i="12"/>
  <c r="AE149" i="12"/>
  <c r="AG149" i="12"/>
  <c r="F137" i="11"/>
  <c r="G137" i="11"/>
  <c r="N136" i="11"/>
  <c r="O136" i="11" s="1"/>
  <c r="R136" i="11" s="1"/>
  <c r="O150" i="12" l="1"/>
  <c r="D137" i="11" s="1"/>
  <c r="Q137" i="11" s="1"/>
  <c r="C138" i="11" s="1"/>
  <c r="M138" i="11" s="1"/>
  <c r="J138" i="11" l="1"/>
  <c r="H137" i="11"/>
  <c r="Y150" i="12"/>
  <c r="N151" i="12"/>
  <c r="V151" i="12" l="1"/>
  <c r="P151" i="12"/>
  <c r="Q151" i="12" s="1"/>
  <c r="AD151" i="12"/>
  <c r="AG150" i="12"/>
  <c r="Z150" i="12"/>
  <c r="AE150" i="12" s="1"/>
  <c r="AA150" i="12" l="1"/>
  <c r="L137" i="11"/>
  <c r="N137" i="11"/>
  <c r="G138" i="11"/>
  <c r="F138" i="11"/>
  <c r="O137" i="11" l="1"/>
  <c r="R137" i="11" s="1"/>
  <c r="O151" i="12"/>
  <c r="D138" i="11" s="1"/>
  <c r="Q138" i="11" s="1"/>
  <c r="C139" i="11" s="1"/>
  <c r="M139" i="11" s="1"/>
  <c r="J139" i="11" l="1"/>
  <c r="H138" i="11"/>
  <c r="Y151" i="12"/>
  <c r="AG151" i="12" s="1"/>
  <c r="N152" i="12"/>
  <c r="P152" i="12" l="1"/>
  <c r="Q152" i="12" s="1"/>
  <c r="AD152" i="12"/>
  <c r="V152" i="12"/>
  <c r="Z151" i="12"/>
  <c r="AA151" i="12" s="1"/>
  <c r="AE151" i="12" l="1"/>
  <c r="N138" i="11"/>
  <c r="L138" i="11"/>
  <c r="G139" i="11"/>
  <c r="F139" i="11"/>
  <c r="O152" i="12" l="1"/>
  <c r="D139" i="11" s="1"/>
  <c r="Q139" i="11" s="1"/>
  <c r="C140" i="11" s="1"/>
  <c r="M140" i="11" s="1"/>
  <c r="O138" i="11"/>
  <c r="R138" i="11" s="1"/>
  <c r="J140" i="11" l="1"/>
  <c r="H139" i="11"/>
  <c r="Y152" i="12"/>
  <c r="AG152" i="12" s="1"/>
  <c r="N153" i="12"/>
  <c r="V153" i="12" l="1"/>
  <c r="AD153" i="12"/>
  <c r="P153" i="12"/>
  <c r="Q153" i="12" s="1"/>
  <c r="Z152" i="12"/>
  <c r="L139" i="11" s="1"/>
  <c r="AE152" i="12" l="1"/>
  <c r="AA152" i="12"/>
  <c r="G140" i="11"/>
  <c r="F140" i="11"/>
  <c r="N139" i="11"/>
  <c r="O139" i="11" s="1"/>
  <c r="R139" i="11" s="1"/>
  <c r="O153" i="12" l="1"/>
  <c r="D140" i="11" s="1"/>
  <c r="Q140" i="11" s="1"/>
  <c r="C141" i="11" s="1"/>
  <c r="M141" i="11" s="1"/>
  <c r="J141" i="11" l="1"/>
  <c r="N154" i="12"/>
  <c r="P154" i="12" s="1"/>
  <c r="Q154" i="12" s="1"/>
  <c r="Y153" i="12"/>
  <c r="AG153" i="12" s="1"/>
  <c r="H140" i="11"/>
  <c r="AD154" i="12" l="1"/>
  <c r="V154" i="12"/>
  <c r="Z153" i="12"/>
  <c r="N140" i="11" s="1"/>
  <c r="G141" i="11"/>
  <c r="F141" i="11"/>
  <c r="L140" i="11" l="1"/>
  <c r="O140" i="11" s="1"/>
  <c r="R140" i="11" s="1"/>
  <c r="AA153" i="12"/>
  <c r="AE153" i="12"/>
  <c r="O154" i="12"/>
  <c r="D141" i="11" s="1"/>
  <c r="Q141" i="11" s="1"/>
  <c r="C142" i="11" s="1"/>
  <c r="M142" i="11" s="1"/>
  <c r="J142" i="11" l="1"/>
  <c r="H141" i="11"/>
  <c r="Y154" i="12"/>
  <c r="N155" i="12"/>
  <c r="AD155" i="12" l="1"/>
  <c r="V155" i="12"/>
  <c r="P155" i="12"/>
  <c r="Q155" i="12" s="1"/>
  <c r="AG154" i="12"/>
  <c r="Z154" i="12"/>
  <c r="AA154" i="12" s="1"/>
  <c r="AE154" i="12" l="1"/>
  <c r="L141" i="11"/>
  <c r="N141" i="11"/>
  <c r="F142" i="11"/>
  <c r="G142" i="11"/>
  <c r="O141" i="11" l="1"/>
  <c r="R141" i="11" s="1"/>
  <c r="O155" i="12"/>
  <c r="D142" i="11" s="1"/>
  <c r="Q142" i="11" s="1"/>
  <c r="C143" i="11" s="1"/>
  <c r="M143" i="11" s="1"/>
  <c r="J143" i="11" l="1"/>
  <c r="H142" i="11"/>
  <c r="Y155" i="12"/>
  <c r="N156" i="12"/>
  <c r="P156" i="12" l="1"/>
  <c r="Q156" i="12" s="1"/>
  <c r="V156" i="12"/>
  <c r="AD156" i="12"/>
  <c r="AG155" i="12"/>
  <c r="Z155" i="12"/>
  <c r="L142" i="11" s="1"/>
  <c r="AA155" i="12" l="1"/>
  <c r="AE155" i="12"/>
  <c r="N142" i="11"/>
  <c r="O142" i="11" s="1"/>
  <c r="R142" i="11" s="1"/>
  <c r="G143" i="11"/>
  <c r="F143" i="11"/>
  <c r="O156" i="12" l="1"/>
  <c r="D143" i="11" s="1"/>
  <c r="Q143" i="11" s="1"/>
  <c r="C144" i="11" s="1"/>
  <c r="M144" i="11" s="1"/>
  <c r="N157" i="12" l="1"/>
  <c r="AD157" i="12" s="1"/>
  <c r="Y156" i="12"/>
  <c r="AG156" i="12" s="1"/>
  <c r="H143" i="11"/>
  <c r="J144" i="11"/>
  <c r="P157" i="12" l="1"/>
  <c r="V157" i="12"/>
  <c r="Z156" i="12"/>
  <c r="L143" i="11" s="1"/>
  <c r="Q157" i="12" l="1"/>
  <c r="G144" i="11" s="1"/>
  <c r="F144" i="11"/>
  <c r="N143" i="11"/>
  <c r="O143" i="11" s="1"/>
  <c r="R143" i="11" s="1"/>
  <c r="AE156" i="12"/>
  <c r="AA156" i="12"/>
  <c r="O157" i="12" l="1"/>
  <c r="D144" i="11" s="1"/>
  <c r="Q144" i="11" s="1"/>
  <c r="C145" i="11" s="1"/>
  <c r="M145" i="11" s="1"/>
  <c r="J145" i="11" l="1"/>
  <c r="N158" i="12"/>
  <c r="P158" i="12" s="1"/>
  <c r="Q158" i="12" s="1"/>
  <c r="Y157" i="12"/>
  <c r="Z157" i="12" s="1"/>
  <c r="AE157" i="12" s="1"/>
  <c r="H144" i="11"/>
  <c r="V158" i="12" l="1"/>
  <c r="AD158" i="12"/>
  <c r="AG157" i="12"/>
  <c r="AA157" i="12"/>
  <c r="L144" i="11"/>
  <c r="N144" i="11"/>
  <c r="F145" i="11"/>
  <c r="G145" i="11"/>
  <c r="O144" i="11" l="1"/>
  <c r="R144" i="11" s="1"/>
  <c r="O158" i="12"/>
  <c r="D145" i="11" s="1"/>
  <c r="Q145" i="11" s="1"/>
  <c r="C146" i="11" s="1"/>
  <c r="M146" i="11" s="1"/>
  <c r="J146" i="11" l="1"/>
  <c r="H145" i="11"/>
  <c r="Y158" i="12"/>
  <c r="N159" i="12"/>
  <c r="AD159" i="12" l="1"/>
  <c r="P159" i="12"/>
  <c r="Q159" i="12" s="1"/>
  <c r="V159" i="12"/>
  <c r="AG158" i="12"/>
  <c r="Z158" i="12"/>
  <c r="AE158" i="12" s="1"/>
  <c r="AA158" i="12" l="1"/>
  <c r="N145" i="11"/>
  <c r="L145" i="11"/>
  <c r="G146" i="11"/>
  <c r="F146" i="11"/>
  <c r="O145" i="11" l="1"/>
  <c r="R145" i="11" s="1"/>
  <c r="O159" i="12"/>
  <c r="D146" i="11" s="1"/>
  <c r="Q146" i="11" s="1"/>
  <c r="C147" i="11" s="1"/>
  <c r="M147" i="11" s="1"/>
  <c r="N160" i="12" l="1"/>
  <c r="AD160" i="12" s="1"/>
  <c r="Y159" i="12"/>
  <c r="AG159" i="12" s="1"/>
  <c r="H146" i="11"/>
  <c r="J147" i="11"/>
  <c r="V160" i="12" l="1"/>
  <c r="P160" i="12"/>
  <c r="F147" i="11" s="1"/>
  <c r="Z159" i="12"/>
  <c r="L146" i="11" s="1"/>
  <c r="Q160" i="12" l="1"/>
  <c r="G147" i="11" s="1"/>
  <c r="N146" i="11"/>
  <c r="O146" i="11" s="1"/>
  <c r="R146" i="11" s="1"/>
  <c r="AE159" i="12"/>
  <c r="AA159" i="12"/>
  <c r="O160" i="12" l="1"/>
  <c r="D147" i="11" s="1"/>
  <c r="Q147" i="11" s="1"/>
  <c r="C148" i="11" s="1"/>
  <c r="M148" i="11" s="1"/>
  <c r="J148" i="11" l="1"/>
  <c r="Y160" i="12"/>
  <c r="Z160" i="12" s="1"/>
  <c r="L147" i="11" s="1"/>
  <c r="H147" i="11"/>
  <c r="N161" i="12"/>
  <c r="AD161" i="12" s="1"/>
  <c r="AG160" i="12" l="1"/>
  <c r="N147" i="11"/>
  <c r="O147" i="11" s="1"/>
  <c r="R147" i="11" s="1"/>
  <c r="AE160" i="12"/>
  <c r="AA160" i="12"/>
  <c r="V161" i="12"/>
  <c r="P161" i="12"/>
  <c r="Q161" i="12" s="1"/>
  <c r="G148" i="11" s="1"/>
  <c r="O161" i="12" l="1"/>
  <c r="D148" i="11" s="1"/>
  <c r="Q148" i="11" s="1"/>
  <c r="C149" i="11" s="1"/>
  <c r="M149" i="11" s="1"/>
  <c r="F148" i="11"/>
  <c r="J149" i="11" l="1"/>
  <c r="N162" i="12"/>
  <c r="V162" i="12" s="1"/>
  <c r="Y161" i="12"/>
  <c r="Z161" i="12" s="1"/>
  <c r="AE161" i="12" s="1"/>
  <c r="H148" i="11"/>
  <c r="P162" i="12" l="1"/>
  <c r="Q162" i="12" s="1"/>
  <c r="G149" i="11" s="1"/>
  <c r="AD162" i="12"/>
  <c r="AG161" i="12"/>
  <c r="AA161" i="12"/>
  <c r="L148" i="11"/>
  <c r="N148" i="11"/>
  <c r="F149" i="11" l="1"/>
  <c r="O148" i="11"/>
  <c r="R148" i="11" s="1"/>
  <c r="O162" i="12"/>
  <c r="D149" i="11" s="1"/>
  <c r="Q149" i="11" s="1"/>
  <c r="C150" i="11" s="1"/>
  <c r="M150" i="11" s="1"/>
  <c r="J150" i="11" l="1"/>
  <c r="H149" i="11"/>
  <c r="Y162" i="12"/>
  <c r="AG162" i="12" s="1"/>
  <c r="N163" i="12"/>
  <c r="P163" i="12" l="1"/>
  <c r="Q163" i="12" s="1"/>
  <c r="V163" i="12"/>
  <c r="AD163" i="12"/>
  <c r="Z162" i="12"/>
  <c r="L149" i="11" s="1"/>
  <c r="AA162" i="12" l="1"/>
  <c r="AE162" i="12"/>
  <c r="N149" i="11"/>
  <c r="O149" i="11" s="1"/>
  <c r="R149" i="11" s="1"/>
  <c r="G150" i="11"/>
  <c r="F150" i="11"/>
  <c r="O163" i="12" l="1"/>
  <c r="D150" i="11" s="1"/>
  <c r="Q150" i="11" s="1"/>
  <c r="C151" i="11" s="1"/>
  <c r="M151" i="11" s="1"/>
  <c r="J151" i="11" l="1"/>
  <c r="H150" i="11"/>
  <c r="Y163" i="12"/>
  <c r="AG163" i="12" s="1"/>
  <c r="N164" i="12"/>
  <c r="V164" i="12" l="1"/>
  <c r="P164" i="12"/>
  <c r="Q164" i="12" s="1"/>
  <c r="AD164" i="12"/>
  <c r="Z163" i="12"/>
  <c r="L150" i="11" s="1"/>
  <c r="AE163" i="12" l="1"/>
  <c r="AA163" i="12"/>
  <c r="G151" i="11"/>
  <c r="F151" i="11"/>
  <c r="N150" i="11"/>
  <c r="O150" i="11" s="1"/>
  <c r="R150" i="11" s="1"/>
  <c r="O164" i="12" l="1"/>
  <c r="D151" i="11" s="1"/>
  <c r="Q151" i="11" s="1"/>
  <c r="C152" i="11" s="1"/>
  <c r="M152" i="11" s="1"/>
  <c r="J152" i="11" l="1"/>
  <c r="N165" i="12"/>
  <c r="AD165" i="12" s="1"/>
  <c r="Y164" i="12"/>
  <c r="AG164" i="12" s="1"/>
  <c r="H151" i="11"/>
  <c r="V165" i="12" l="1"/>
  <c r="P165" i="12"/>
  <c r="Q165" i="12" s="1"/>
  <c r="G152" i="11" s="1"/>
  <c r="Z164" i="12"/>
  <c r="L151" i="11" s="1"/>
  <c r="F152" i="11" l="1"/>
  <c r="N151" i="11"/>
  <c r="O151" i="11" s="1"/>
  <c r="R151" i="11" s="1"/>
  <c r="AA164" i="12"/>
  <c r="AE164" i="12"/>
  <c r="O165" i="12"/>
  <c r="D152" i="11" s="1"/>
  <c r="Q152" i="11" s="1"/>
  <c r="C153" i="11" s="1"/>
  <c r="M153" i="11" s="1"/>
  <c r="J153" i="11" l="1"/>
  <c r="H152" i="11"/>
  <c r="Y165" i="12"/>
  <c r="Z165" i="12" s="1"/>
  <c r="N166" i="12"/>
  <c r="AA165" i="12" l="1"/>
  <c r="AE165" i="12"/>
  <c r="AG165" i="12"/>
  <c r="AD166" i="12"/>
  <c r="V166" i="12"/>
  <c r="P166" i="12"/>
  <c r="Q166" i="12" s="1"/>
  <c r="L152" i="11"/>
  <c r="N152" i="11"/>
  <c r="O152" i="11" l="1"/>
  <c r="R152" i="11" s="1"/>
  <c r="G153" i="11"/>
  <c r="F153" i="11"/>
  <c r="O166" i="12" l="1"/>
  <c r="D153" i="11" s="1"/>
  <c r="Q153" i="11" s="1"/>
  <c r="C154" i="11" s="1"/>
  <c r="M154" i="11" s="1"/>
  <c r="N167" i="12" l="1"/>
  <c r="P167" i="12" s="1"/>
  <c r="Q167" i="12" s="1"/>
  <c r="Y166" i="12"/>
  <c r="Z166" i="12" s="1"/>
  <c r="H153" i="11"/>
  <c r="J154" i="11"/>
  <c r="AD167" i="12" l="1"/>
  <c r="V167" i="12"/>
  <c r="AA166" i="12"/>
  <c r="AE166" i="12"/>
  <c r="AG166" i="12"/>
  <c r="N153" i="11"/>
  <c r="L153" i="11"/>
  <c r="G154" i="11"/>
  <c r="F154" i="11"/>
  <c r="O167" i="12" l="1"/>
  <c r="D154" i="11" s="1"/>
  <c r="Q154" i="11" s="1"/>
  <c r="C155" i="11" s="1"/>
  <c r="M155" i="11" s="1"/>
  <c r="O153" i="11"/>
  <c r="R153" i="11" s="1"/>
  <c r="J155" i="11" l="1"/>
  <c r="N168" i="12"/>
  <c r="P168" i="12" s="1"/>
  <c r="Q168" i="12" s="1"/>
  <c r="Y167" i="12"/>
  <c r="AG167" i="12" s="1"/>
  <c r="H154" i="11"/>
  <c r="V168" i="12" l="1"/>
  <c r="AD168" i="12"/>
  <c r="Z167" i="12"/>
  <c r="N154" i="11" s="1"/>
  <c r="G155" i="11"/>
  <c r="F155" i="11"/>
  <c r="O168" i="12" l="1"/>
  <c r="D155" i="11" s="1"/>
  <c r="Q155" i="11" s="1"/>
  <c r="C156" i="11" s="1"/>
  <c r="M156" i="11" s="1"/>
  <c r="AE167" i="12"/>
  <c r="AA167" i="12"/>
  <c r="L154" i="11"/>
  <c r="O154" i="11" s="1"/>
  <c r="R154" i="11" s="1"/>
  <c r="J156" i="11" l="1"/>
  <c r="H155" i="11"/>
  <c r="Y168" i="12"/>
  <c r="N169" i="12"/>
  <c r="V169" i="12" l="1"/>
  <c r="P169" i="12"/>
  <c r="Q169" i="12" s="1"/>
  <c r="AD169" i="12"/>
  <c r="AG168" i="12"/>
  <c r="Z168" i="12"/>
  <c r="AE168" i="12" s="1"/>
  <c r="AA168" i="12" l="1"/>
  <c r="L155" i="11"/>
  <c r="N155" i="11"/>
  <c r="G156" i="11"/>
  <c r="F156" i="11"/>
  <c r="O155" i="11" l="1"/>
  <c r="R155" i="11" s="1"/>
  <c r="O169" i="12"/>
  <c r="D156" i="11" s="1"/>
  <c r="Q156" i="11" s="1"/>
  <c r="C157" i="11" s="1"/>
  <c r="M157" i="11" s="1"/>
  <c r="J157" i="11" l="1"/>
  <c r="H156" i="11"/>
  <c r="Y169" i="12"/>
  <c r="AG169" i="12" s="1"/>
  <c r="N170" i="12"/>
  <c r="V170" i="12" l="1"/>
  <c r="P170" i="12"/>
  <c r="Q170" i="12" s="1"/>
  <c r="AD170" i="12"/>
  <c r="Z169" i="12"/>
  <c r="L156" i="11" s="1"/>
  <c r="AE169" i="12" l="1"/>
  <c r="AA169" i="12"/>
  <c r="F157" i="11"/>
  <c r="G157" i="11"/>
  <c r="N156" i="11"/>
  <c r="O156" i="11" s="1"/>
  <c r="R156" i="11" s="1"/>
  <c r="O170" i="12" l="1"/>
  <c r="D157" i="11" s="1"/>
  <c r="Q157" i="11" s="1"/>
  <c r="C158" i="11" s="1"/>
  <c r="M158" i="11" s="1"/>
  <c r="J158" i="11" l="1"/>
  <c r="H157" i="11"/>
  <c r="Y170" i="12"/>
  <c r="AG170" i="12" s="1"/>
  <c r="N171" i="12"/>
  <c r="AD171" i="12" l="1"/>
  <c r="V171" i="12"/>
  <c r="P171" i="12"/>
  <c r="Q171" i="12" s="1"/>
  <c r="Z170" i="12"/>
  <c r="L157" i="11" s="1"/>
  <c r="AA170" i="12" l="1"/>
  <c r="AE170" i="12"/>
  <c r="G158" i="11"/>
  <c r="F158" i="11"/>
  <c r="N157" i="11"/>
  <c r="O157" i="11" s="1"/>
  <c r="R157" i="11" s="1"/>
  <c r="O171" i="12" l="1"/>
  <c r="D158" i="11" s="1"/>
  <c r="Q158" i="11" s="1"/>
  <c r="C159" i="11" s="1"/>
  <c r="M159" i="11" s="1"/>
  <c r="N172" i="12" l="1"/>
  <c r="AD172" i="12" s="1"/>
  <c r="Y171" i="12"/>
  <c r="H158" i="11"/>
  <c r="J159" i="11"/>
  <c r="V172" i="12" l="1"/>
  <c r="P172" i="12"/>
  <c r="Q172" i="12" s="1"/>
  <c r="Z171" i="12"/>
  <c r="AE171" i="12" s="1"/>
  <c r="AG171" i="12"/>
  <c r="G159" i="11" l="1"/>
  <c r="F159" i="11"/>
  <c r="AA171" i="12"/>
  <c r="O172" i="12"/>
  <c r="L158" i="11"/>
  <c r="N158" i="11"/>
  <c r="D159" i="11" l="1"/>
  <c r="Q159" i="11" s="1"/>
  <c r="C160" i="11" s="1"/>
  <c r="M160" i="11" s="1"/>
  <c r="O158" i="11"/>
  <c r="R158" i="11" s="1"/>
  <c r="N173" i="12"/>
  <c r="AD173" i="12" s="1"/>
  <c r="Y172" i="12"/>
  <c r="H159" i="11" l="1"/>
  <c r="P173" i="12"/>
  <c r="F160" i="11" s="1"/>
  <c r="J160" i="11"/>
  <c r="V173" i="12"/>
  <c r="Z172" i="12"/>
  <c r="L159" i="11" s="1"/>
  <c r="AG172" i="12"/>
  <c r="Q173" i="12" l="1"/>
  <c r="G160" i="11" s="1"/>
  <c r="AA172" i="12"/>
  <c r="AE172" i="12"/>
  <c r="N159" i="11"/>
  <c r="O159" i="11" s="1"/>
  <c r="R159" i="11" s="1"/>
  <c r="O173" i="12" l="1"/>
  <c r="Y173" i="12" s="1"/>
  <c r="AG173" i="12" l="1"/>
  <c r="Z173" i="12"/>
  <c r="L160" i="11" s="1"/>
  <c r="N174" i="12"/>
  <c r="D160" i="11"/>
  <c r="N160" i="11" l="1"/>
  <c r="AA173" i="12"/>
  <c r="AE173" i="12"/>
  <c r="Q160" i="11"/>
  <c r="C161" i="11" s="1"/>
  <c r="M161" i="11" s="1"/>
  <c r="H160" i="11"/>
  <c r="P174" i="12"/>
  <c r="AD174" i="12"/>
  <c r="V174" i="12"/>
  <c r="O160" i="11" l="1"/>
  <c r="R160" i="11" s="1"/>
  <c r="Q174" i="12"/>
  <c r="F161" i="11"/>
  <c r="J161" i="11"/>
  <c r="G161" i="11" l="1"/>
  <c r="O174" i="12"/>
  <c r="D161" i="11" l="1"/>
  <c r="Q161" i="11" s="1"/>
  <c r="C162" i="11" s="1"/>
  <c r="M162" i="11" s="1"/>
  <c r="N175" i="12"/>
  <c r="Y174" i="12"/>
  <c r="H161" i="11" l="1"/>
  <c r="Z174" i="12"/>
  <c r="AG174" i="12"/>
  <c r="V175" i="12"/>
  <c r="P175" i="12"/>
  <c r="AD175" i="12"/>
  <c r="J162" i="11"/>
  <c r="Q175" i="12" l="1"/>
  <c r="F162" i="11"/>
  <c r="AE174" i="12"/>
  <c r="AA174" i="12"/>
  <c r="N161" i="11"/>
  <c r="L161" i="11"/>
  <c r="O161" i="11" l="1"/>
  <c r="R161" i="11" s="1"/>
  <c r="G162" i="11"/>
  <c r="O175" i="12"/>
  <c r="D162" i="11" l="1"/>
  <c r="Q162" i="11" s="1"/>
  <c r="C163" i="11" s="1"/>
  <c r="M163" i="11" s="1"/>
  <c r="N176" i="12"/>
  <c r="Y175" i="12"/>
  <c r="H162" i="11" l="1"/>
  <c r="Z175" i="12"/>
  <c r="N162" i="11" s="1"/>
  <c r="AG175" i="12"/>
  <c r="P176" i="12"/>
  <c r="V176" i="12"/>
  <c r="AD176" i="12"/>
  <c r="J163" i="11"/>
  <c r="AA175" i="12" l="1"/>
  <c r="L162" i="11"/>
  <c r="O162" i="11" s="1"/>
  <c r="R162" i="11" s="1"/>
  <c r="AE175" i="12"/>
  <c r="Q176" i="12"/>
  <c r="G163" i="11" s="1"/>
  <c r="F163" i="11"/>
  <c r="O176" i="12" l="1"/>
  <c r="D163" i="11" l="1"/>
  <c r="N177" i="12"/>
  <c r="Y176" i="12"/>
  <c r="P177" i="12" l="1"/>
  <c r="V177" i="12"/>
  <c r="AD177" i="12"/>
  <c r="AG176" i="12"/>
  <c r="Z176" i="12"/>
  <c r="Q163" i="11"/>
  <c r="C164" i="11" s="1"/>
  <c r="M164" i="11" s="1"/>
  <c r="H163" i="11"/>
  <c r="J164" i="11" l="1"/>
  <c r="L163" i="11"/>
  <c r="N163" i="11"/>
  <c r="AA176" i="12"/>
  <c r="Q177" i="12"/>
  <c r="G164" i="11" s="1"/>
  <c r="F164" i="11"/>
  <c r="AE176" i="12"/>
  <c r="O163" i="11" l="1"/>
  <c r="R163" i="11" s="1"/>
  <c r="O177" i="12"/>
  <c r="N178" i="12" s="1"/>
  <c r="D164" i="11" l="1"/>
  <c r="Q164" i="11" s="1"/>
  <c r="C165" i="11" s="1"/>
  <c r="M165" i="11" s="1"/>
  <c r="Y177" i="12"/>
  <c r="Z177" i="12" s="1"/>
  <c r="AA177" i="12" s="1"/>
  <c r="V178" i="12"/>
  <c r="AD178" i="12"/>
  <c r="P178" i="12"/>
  <c r="J165" i="11" l="1"/>
  <c r="H164" i="11"/>
  <c r="AG177" i="12"/>
  <c r="L164" i="11"/>
  <c r="AE177" i="12"/>
  <c r="N164" i="11"/>
  <c r="Q178" i="12"/>
  <c r="G165" i="11" s="1"/>
  <c r="F165" i="11"/>
  <c r="O164" i="11" l="1"/>
  <c r="R164" i="11" s="1"/>
  <c r="O178" i="12"/>
  <c r="D165" i="11" s="1"/>
  <c r="Y178" i="12" l="1"/>
  <c r="Z178" i="12" s="1"/>
  <c r="AA178" i="12" s="1"/>
  <c r="N179" i="12"/>
  <c r="V179" i="12" s="1"/>
  <c r="Q165" i="11"/>
  <c r="C166" i="11" s="1"/>
  <c r="M166" i="11" s="1"/>
  <c r="H165" i="11"/>
  <c r="J166" i="11" l="1"/>
  <c r="AD179" i="12"/>
  <c r="P179" i="12"/>
  <c r="Q179" i="12" s="1"/>
  <c r="AG178" i="12"/>
  <c r="L165" i="11"/>
  <c r="N165" i="11"/>
  <c r="AE178" i="12"/>
  <c r="F166" i="11" l="1"/>
  <c r="O165" i="11"/>
  <c r="R165" i="11" s="1"/>
  <c r="G166" i="11"/>
  <c r="O179" i="12"/>
  <c r="D166" i="11" s="1"/>
  <c r="Q166" i="11" s="1"/>
  <c r="C167" i="11" s="1"/>
  <c r="M167" i="11" s="1"/>
  <c r="N180" i="12" l="1"/>
  <c r="AD180" i="12" s="1"/>
  <c r="Y179" i="12"/>
  <c r="Z179" i="12" s="1"/>
  <c r="H166" i="11"/>
  <c r="J167" i="11"/>
  <c r="P180" i="12" l="1"/>
  <c r="Q180" i="12" s="1"/>
  <c r="AG179" i="12"/>
  <c r="V180" i="12"/>
  <c r="L166" i="11"/>
  <c r="AE179" i="12"/>
  <c r="AA179" i="12"/>
  <c r="N166" i="11"/>
  <c r="O166" i="11" l="1"/>
  <c r="R166" i="11" s="1"/>
  <c r="F167" i="11"/>
  <c r="G167" i="11"/>
  <c r="O180" i="12"/>
  <c r="D167" i="11" l="1"/>
  <c r="Q167" i="11" s="1"/>
  <c r="C168" i="11" s="1"/>
  <c r="M168" i="11" s="1"/>
  <c r="Y180" i="12"/>
  <c r="N181" i="12"/>
  <c r="H167" i="11" l="1"/>
  <c r="P181" i="12"/>
  <c r="AD181" i="12"/>
  <c r="V181" i="12"/>
  <c r="AG180" i="12"/>
  <c r="Z180" i="12"/>
  <c r="J168" i="11"/>
  <c r="L167" i="11" l="1"/>
  <c r="AE180" i="12"/>
  <c r="N167" i="11"/>
  <c r="AA180" i="12"/>
  <c r="Q181" i="12"/>
  <c r="F168" i="11"/>
  <c r="O167" i="11" l="1"/>
  <c r="R167" i="11" s="1"/>
  <c r="G168" i="11"/>
  <c r="O181" i="12"/>
  <c r="D168" i="11" l="1"/>
  <c r="Q168" i="11" s="1"/>
  <c r="C169" i="11" s="1"/>
  <c r="M169" i="11" s="1"/>
  <c r="Y181" i="12"/>
  <c r="N182" i="12"/>
  <c r="H168" i="11" l="1"/>
  <c r="V182" i="12"/>
  <c r="AD182" i="12"/>
  <c r="P182" i="12"/>
  <c r="Z181" i="12"/>
  <c r="N168" i="11" s="1"/>
  <c r="AG181" i="12"/>
  <c r="J169" i="11"/>
  <c r="AA181" i="12" l="1"/>
  <c r="L168" i="11"/>
  <c r="O168" i="11" s="1"/>
  <c r="R168" i="11" s="1"/>
  <c r="Q182" i="12"/>
  <c r="F169" i="11"/>
  <c r="AE181" i="12"/>
  <c r="G169" i="11" l="1"/>
  <c r="O182" i="12"/>
  <c r="D169" i="11" l="1"/>
  <c r="Q169" i="11" s="1"/>
  <c r="C170" i="11" s="1"/>
  <c r="M170" i="11" s="1"/>
  <c r="Y182" i="12"/>
  <c r="N183" i="12"/>
  <c r="H169" i="11" l="1"/>
  <c r="AD183" i="12"/>
  <c r="V183" i="12"/>
  <c r="P183" i="12"/>
  <c r="Z182" i="12"/>
  <c r="N169" i="11" s="1"/>
  <c r="AG182" i="12"/>
  <c r="J170" i="11"/>
  <c r="AE182" i="12" l="1"/>
  <c r="AA182" i="12"/>
  <c r="L169" i="11"/>
  <c r="O169" i="11" s="1"/>
  <c r="R169" i="11" s="1"/>
  <c r="Q183" i="12"/>
  <c r="G170" i="11" s="1"/>
  <c r="F170" i="11"/>
  <c r="O183" i="12" l="1"/>
  <c r="D170" i="11" s="1"/>
  <c r="Q170" i="11" s="1"/>
  <c r="C171" i="11" s="1"/>
  <c r="M171" i="11" s="1"/>
  <c r="Y183" i="12" l="1"/>
  <c r="AG183" i="12" s="1"/>
  <c r="N184" i="12"/>
  <c r="P184" i="12" s="1"/>
  <c r="J171" i="11"/>
  <c r="H170" i="11"/>
  <c r="V184" i="12" l="1"/>
  <c r="AD184" i="12"/>
  <c r="Z183" i="12"/>
  <c r="AA183" i="12" s="1"/>
  <c r="Q184" i="12"/>
  <c r="G171" i="11" s="1"/>
  <c r="F171" i="11"/>
  <c r="O184" i="12" l="1"/>
  <c r="N185" i="12" s="1"/>
  <c r="N170" i="11"/>
  <c r="L170" i="11"/>
  <c r="AE183" i="12"/>
  <c r="D171" i="11" l="1"/>
  <c r="Q171" i="11" s="1"/>
  <c r="C172" i="11" s="1"/>
  <c r="M172" i="11" s="1"/>
  <c r="Y184" i="12"/>
  <c r="Z184" i="12" s="1"/>
  <c r="L171" i="11" s="1"/>
  <c r="O170" i="11"/>
  <c r="R170" i="11" s="1"/>
  <c r="V185" i="12"/>
  <c r="P185" i="12"/>
  <c r="AD185" i="12"/>
  <c r="J172" i="11" l="1"/>
  <c r="H171" i="11"/>
  <c r="AG184" i="12"/>
  <c r="Q185" i="12"/>
  <c r="G172" i="11" s="1"/>
  <c r="F172" i="11"/>
  <c r="AE184" i="12"/>
  <c r="N171" i="11"/>
  <c r="AA184" i="12"/>
  <c r="O171" i="11" l="1"/>
  <c r="R171" i="11" s="1"/>
  <c r="O185" i="12"/>
  <c r="D172" i="11" s="1"/>
  <c r="Q172" i="11" s="1"/>
  <c r="C173" i="11" s="1"/>
  <c r="M173" i="11" s="1"/>
  <c r="Y185" i="12" l="1"/>
  <c r="AG185" i="12" s="1"/>
  <c r="N186" i="12"/>
  <c r="P186" i="12" s="1"/>
  <c r="Q186" i="12" s="1"/>
  <c r="G173" i="11" s="1"/>
  <c r="H172" i="11"/>
  <c r="J173" i="11"/>
  <c r="Z185" i="12" l="1"/>
  <c r="L172" i="11" s="1"/>
  <c r="V186" i="12"/>
  <c r="O186" i="12" s="1"/>
  <c r="D173" i="11" s="1"/>
  <c r="Q173" i="11" s="1"/>
  <c r="C174" i="11" s="1"/>
  <c r="M174" i="11" s="1"/>
  <c r="AD186" i="12"/>
  <c r="F173" i="11"/>
  <c r="N172" i="11" l="1"/>
  <c r="O172" i="11" s="1"/>
  <c r="R172" i="11" s="1"/>
  <c r="AE185" i="12"/>
  <c r="AA185" i="12"/>
  <c r="J174" i="11"/>
  <c r="H173" i="11"/>
  <c r="Y186" i="12"/>
  <c r="N187" i="12"/>
  <c r="V187" i="12" l="1"/>
  <c r="AD187" i="12"/>
  <c r="P187" i="12"/>
  <c r="Q187" i="12" s="1"/>
  <c r="AG186" i="12"/>
  <c r="Z186" i="12"/>
  <c r="AA186" i="12" s="1"/>
  <c r="AE186" i="12" l="1"/>
  <c r="G174" i="11"/>
  <c r="F174" i="11"/>
  <c r="L173" i="11"/>
  <c r="N173" i="11"/>
  <c r="O173" i="11" l="1"/>
  <c r="R173" i="11" s="1"/>
  <c r="O187" i="12"/>
  <c r="D174" i="11" s="1"/>
  <c r="Q174" i="11" s="1"/>
  <c r="C175" i="11" s="1"/>
  <c r="M175" i="11" s="1"/>
  <c r="N188" i="12" l="1"/>
  <c r="P188" i="12" s="1"/>
  <c r="Q188" i="12" s="1"/>
  <c r="Y187" i="12"/>
  <c r="AG187" i="12" s="1"/>
  <c r="H174" i="11"/>
  <c r="J175" i="11"/>
  <c r="V188" i="12" l="1"/>
  <c r="AD188" i="12"/>
  <c r="Z187" i="12"/>
  <c r="L174" i="11" s="1"/>
  <c r="G175" i="11"/>
  <c r="F175" i="11"/>
  <c r="N174" i="11" l="1"/>
  <c r="O174" i="11" s="1"/>
  <c r="R174" i="11" s="1"/>
  <c r="AE187" i="12"/>
  <c r="AA187" i="12"/>
  <c r="O188" i="12"/>
  <c r="D175" i="11" l="1"/>
  <c r="Q175" i="11" s="1"/>
  <c r="C176" i="11" s="1"/>
  <c r="M176" i="11" s="1"/>
  <c r="Y188" i="12"/>
  <c r="AG188" i="12" s="1"/>
  <c r="N189" i="12"/>
  <c r="H175" i="11" l="1"/>
  <c r="J176" i="11"/>
  <c r="AD189" i="12"/>
  <c r="P189" i="12"/>
  <c r="Q189" i="12" s="1"/>
  <c r="V189" i="12"/>
  <c r="Z188" i="12"/>
  <c r="AA188" i="12" s="1"/>
  <c r="AE188" i="12" l="1"/>
  <c r="N175" i="11"/>
  <c r="G176" i="11"/>
  <c r="F176" i="11"/>
  <c r="L175" i="11"/>
  <c r="O175" i="11" l="1"/>
  <c r="R175" i="11" s="1"/>
  <c r="O189" i="12"/>
  <c r="D176" i="11" s="1"/>
  <c r="Q176" i="11" s="1"/>
  <c r="C177" i="11" s="1"/>
  <c r="M177" i="11" s="1"/>
  <c r="J177" i="11" l="1"/>
  <c r="H176" i="11"/>
  <c r="Y189" i="12"/>
  <c r="AG189" i="12" s="1"/>
  <c r="N190" i="12"/>
  <c r="P190" i="12" l="1"/>
  <c r="Q190" i="12" s="1"/>
  <c r="V190" i="12"/>
  <c r="AD190" i="12"/>
  <c r="Z189" i="12"/>
  <c r="AA189" i="12" s="1"/>
  <c r="AE189" i="12" l="1"/>
  <c r="N176" i="11"/>
  <c r="L176" i="11"/>
  <c r="F177" i="11"/>
  <c r="G177" i="11"/>
  <c r="O190" i="12" l="1"/>
  <c r="D177" i="11" s="1"/>
  <c r="Q177" i="11" s="1"/>
  <c r="C178" i="11" s="1"/>
  <c r="M178" i="11" s="1"/>
  <c r="O176" i="11"/>
  <c r="R176" i="11" s="1"/>
  <c r="J178" i="11" l="1"/>
  <c r="H177" i="11"/>
  <c r="Y190" i="12"/>
  <c r="AG190" i="12" s="1"/>
  <c r="N191" i="12"/>
  <c r="V191" i="12" l="1"/>
  <c r="P191" i="12"/>
  <c r="Q191" i="12" s="1"/>
  <c r="AD191" i="12"/>
  <c r="Z190" i="12"/>
  <c r="AA190" i="12" s="1"/>
  <c r="AE190" i="12" l="1"/>
  <c r="N177" i="11"/>
  <c r="L177" i="11"/>
  <c r="F178" i="11"/>
  <c r="G178" i="11"/>
  <c r="O191" i="12" l="1"/>
  <c r="D178" i="11" s="1"/>
  <c r="Q178" i="11" s="1"/>
  <c r="C179" i="11" s="1"/>
  <c r="M179" i="11" s="1"/>
  <c r="O177" i="11"/>
  <c r="R177" i="11" s="1"/>
  <c r="J179" i="11" l="1"/>
  <c r="H178" i="11"/>
  <c r="Y191" i="12"/>
  <c r="Z191" i="12" s="1"/>
  <c r="N192" i="12"/>
  <c r="AA191" i="12" l="1"/>
  <c r="AE191" i="12"/>
  <c r="AG191" i="12"/>
  <c r="P192" i="12"/>
  <c r="Q192" i="12" s="1"/>
  <c r="V192" i="12"/>
  <c r="AD192" i="12"/>
  <c r="L178" i="11"/>
  <c r="N178" i="11"/>
  <c r="O178" i="11" l="1"/>
  <c r="R178" i="11" s="1"/>
  <c r="G179" i="11"/>
  <c r="F179" i="11"/>
  <c r="O192" i="12" l="1"/>
  <c r="D179" i="11" s="1"/>
  <c r="Q179" i="11" s="1"/>
  <c r="C180" i="11" s="1"/>
  <c r="M180" i="11" s="1"/>
  <c r="J180" i="11" l="1"/>
  <c r="N193" i="12"/>
  <c r="P193" i="12" s="1"/>
  <c r="Q193" i="12" s="1"/>
  <c r="Y192" i="12"/>
  <c r="Z192" i="12" s="1"/>
  <c r="H179" i="11"/>
  <c r="V193" i="12" l="1"/>
  <c r="AD193" i="12"/>
  <c r="AA192" i="12"/>
  <c r="AE192" i="12"/>
  <c r="AG192" i="12"/>
  <c r="L179" i="11"/>
  <c r="N179" i="11"/>
  <c r="G180" i="11"/>
  <c r="F180" i="11"/>
  <c r="O179" i="11" l="1"/>
  <c r="R179" i="11" s="1"/>
  <c r="O193" i="12"/>
  <c r="D180" i="11" s="1"/>
  <c r="Q180" i="11" s="1"/>
  <c r="C181" i="11" s="1"/>
  <c r="M181" i="11" s="1"/>
  <c r="N194" i="12" l="1"/>
  <c r="P194" i="12" s="1"/>
  <c r="Q194" i="12" s="1"/>
  <c r="Y193" i="12"/>
  <c r="AG193" i="12" s="1"/>
  <c r="J181" i="11"/>
  <c r="H180" i="11"/>
  <c r="AD194" i="12" l="1"/>
  <c r="V194" i="12"/>
  <c r="Z193" i="12"/>
  <c r="L180" i="11" s="1"/>
  <c r="G181" i="11"/>
  <c r="F181" i="11"/>
  <c r="N180" i="11" l="1"/>
  <c r="O180" i="11" s="1"/>
  <c r="R180" i="11" s="1"/>
  <c r="AA193" i="12"/>
  <c r="AE193" i="12"/>
  <c r="O194" i="12"/>
  <c r="D181" i="11" s="1"/>
  <c r="Q181" i="11" s="1"/>
  <c r="C182" i="11" s="1"/>
  <c r="M182" i="11" s="1"/>
  <c r="J182" i="11" l="1"/>
  <c r="H181" i="11"/>
  <c r="Y194" i="12"/>
  <c r="AG194" i="12" s="1"/>
  <c r="N195" i="12"/>
  <c r="P195" i="12" l="1"/>
  <c r="Q195" i="12" s="1"/>
  <c r="V195" i="12"/>
  <c r="AD195" i="12"/>
  <c r="Z194" i="12"/>
  <c r="L181" i="11" s="1"/>
  <c r="AA194" i="12" l="1"/>
  <c r="AE194" i="12"/>
  <c r="N181" i="11"/>
  <c r="O181" i="11" s="1"/>
  <c r="R181" i="11" s="1"/>
  <c r="G182" i="11"/>
  <c r="F182" i="11"/>
  <c r="O195" i="12" l="1"/>
  <c r="D182" i="11" s="1"/>
  <c r="Q182" i="11" s="1"/>
  <c r="C183" i="11" s="1"/>
  <c r="M183" i="11" s="1"/>
  <c r="J183" i="11" l="1"/>
  <c r="H182" i="11"/>
  <c r="Y195" i="12"/>
  <c r="N196" i="12"/>
  <c r="AD196" i="12" l="1"/>
  <c r="V196" i="12"/>
  <c r="P196" i="12"/>
  <c r="Q196" i="12" s="1"/>
  <c r="AG195" i="12"/>
  <c r="Z195" i="12"/>
  <c r="AE195" i="12" s="1"/>
  <c r="AA195" i="12" l="1"/>
  <c r="L182" i="11"/>
  <c r="N182" i="11"/>
  <c r="F183" i="11"/>
  <c r="G183" i="11"/>
  <c r="O182" i="11" l="1"/>
  <c r="R182" i="11" s="1"/>
  <c r="O196" i="12"/>
  <c r="D183" i="11" s="1"/>
  <c r="Q183" i="11" s="1"/>
  <c r="C184" i="11" s="1"/>
  <c r="M184" i="11" s="1"/>
  <c r="J184" i="11" l="1"/>
  <c r="H183" i="11"/>
  <c r="Y196" i="12"/>
  <c r="AG196" i="12" s="1"/>
  <c r="N197" i="12"/>
  <c r="V197" i="12" l="1"/>
  <c r="AD197" i="12"/>
  <c r="P197" i="12"/>
  <c r="Q197" i="12" s="1"/>
  <c r="Z196" i="12"/>
  <c r="AA196" i="12" s="1"/>
  <c r="AE196" i="12" l="1"/>
  <c r="N183" i="11"/>
  <c r="L183" i="11"/>
  <c r="G184" i="11"/>
  <c r="F184" i="11"/>
  <c r="O183" i="11" l="1"/>
  <c r="R183" i="11" s="1"/>
  <c r="O197" i="12"/>
  <c r="D184" i="11" s="1"/>
  <c r="Q184" i="11" s="1"/>
  <c r="C185" i="11" s="1"/>
  <c r="M185" i="11" s="1"/>
  <c r="N198" i="12" l="1"/>
  <c r="P198" i="12" s="1"/>
  <c r="Q198" i="12" s="1"/>
  <c r="Y197" i="12"/>
  <c r="AG197" i="12" s="1"/>
  <c r="H184" i="11"/>
  <c r="J185" i="11"/>
  <c r="AD198" i="12" l="1"/>
  <c r="V198" i="12"/>
  <c r="Z197" i="12"/>
  <c r="L184" i="11" s="1"/>
  <c r="G185" i="11"/>
  <c r="F185" i="11"/>
  <c r="O198" i="12" l="1"/>
  <c r="D185" i="11" s="1"/>
  <c r="Q185" i="11" s="1"/>
  <c r="C186" i="11" s="1"/>
  <c r="M186" i="11" s="1"/>
  <c r="AE197" i="12"/>
  <c r="AA197" i="12"/>
  <c r="N184" i="11"/>
  <c r="O184" i="11" s="1"/>
  <c r="R184" i="11" s="1"/>
  <c r="J186" i="11" l="1"/>
  <c r="H185" i="11"/>
  <c r="Y198" i="12"/>
  <c r="N199" i="12"/>
  <c r="AG198" i="12" l="1"/>
  <c r="V199" i="12"/>
  <c r="P199" i="12"/>
  <c r="Q199" i="12" s="1"/>
  <c r="AD199" i="12"/>
  <c r="Z198" i="12"/>
  <c r="L185" i="11" s="1"/>
  <c r="AA198" i="12" l="1"/>
  <c r="AE198" i="12"/>
  <c r="N185" i="11"/>
  <c r="O185" i="11" s="1"/>
  <c r="R185" i="11" s="1"/>
  <c r="G186" i="11"/>
  <c r="F186" i="11"/>
  <c r="O199" i="12" l="1"/>
  <c r="D186" i="11" s="1"/>
  <c r="Q186" i="11" s="1"/>
  <c r="C187" i="11" s="1"/>
  <c r="M187" i="11" s="1"/>
  <c r="J187" i="11" l="1"/>
  <c r="H186" i="11"/>
  <c r="Y199" i="12"/>
  <c r="N200" i="12"/>
  <c r="AD200" i="12" l="1"/>
  <c r="V200" i="12"/>
  <c r="P200" i="12"/>
  <c r="Q200" i="12" s="1"/>
  <c r="AG199" i="12"/>
  <c r="Z199" i="12"/>
  <c r="AE199" i="12" s="1"/>
  <c r="AA199" i="12" l="1"/>
  <c r="F187" i="11"/>
  <c r="G187" i="11"/>
  <c r="L186" i="11"/>
  <c r="N186" i="11"/>
  <c r="O186" i="11" l="1"/>
  <c r="R186" i="11" s="1"/>
  <c r="O200" i="12"/>
  <c r="D187" i="11" s="1"/>
  <c r="Q187" i="11" s="1"/>
  <c r="C188" i="11" s="1"/>
  <c r="M188" i="11" s="1"/>
  <c r="J188" i="11" l="1"/>
  <c r="H187" i="11"/>
  <c r="Y200" i="12"/>
  <c r="AG200" i="12" s="1"/>
  <c r="N201" i="12"/>
  <c r="V201" i="12" l="1"/>
  <c r="AD201" i="12"/>
  <c r="P201" i="12"/>
  <c r="Q201" i="12" s="1"/>
  <c r="Z200" i="12"/>
  <c r="AA200" i="12" s="1"/>
  <c r="AE200" i="12" l="1"/>
  <c r="N187" i="11"/>
  <c r="G188" i="11"/>
  <c r="F188" i="11"/>
  <c r="L187" i="11"/>
  <c r="O187" i="11" l="1"/>
  <c r="R187" i="11" s="1"/>
  <c r="O201" i="12"/>
  <c r="D188" i="11" s="1"/>
  <c r="Q188" i="11" s="1"/>
  <c r="C189" i="11" s="1"/>
  <c r="M189" i="11" s="1"/>
  <c r="J189" i="11" l="1"/>
  <c r="H188" i="11"/>
  <c r="Y201" i="12"/>
  <c r="N202" i="12"/>
  <c r="AD202" i="12" l="1"/>
  <c r="V202" i="12"/>
  <c r="P202" i="12"/>
  <c r="Q202" i="12" s="1"/>
  <c r="AG201" i="12"/>
  <c r="Z201" i="12"/>
  <c r="AE201" i="12" s="1"/>
  <c r="AA201" i="12" l="1"/>
  <c r="N188" i="11"/>
  <c r="L188" i="11"/>
  <c r="G189" i="11"/>
  <c r="F189" i="11"/>
  <c r="O188" i="11" l="1"/>
  <c r="R188" i="11" s="1"/>
  <c r="O202" i="12"/>
  <c r="D189" i="11" s="1"/>
  <c r="Q189" i="11" s="1"/>
  <c r="C190" i="11" s="1"/>
  <c r="M190" i="11" s="1"/>
  <c r="J190" i="11" l="1"/>
  <c r="H189" i="11"/>
  <c r="Y202" i="12"/>
  <c r="AG202" i="12" s="1"/>
  <c r="N203" i="12"/>
  <c r="AD203" i="12" l="1"/>
  <c r="V203" i="12"/>
  <c r="P203" i="12"/>
  <c r="Q203" i="12" s="1"/>
  <c r="Z202" i="12"/>
  <c r="L189" i="11" s="1"/>
  <c r="AA202" i="12" l="1"/>
  <c r="AE202" i="12"/>
  <c r="G190" i="11"/>
  <c r="F190" i="11"/>
  <c r="N189" i="11"/>
  <c r="O189" i="11" s="1"/>
  <c r="R189" i="11" s="1"/>
  <c r="O203" i="12" l="1"/>
  <c r="D190" i="11" s="1"/>
  <c r="Q190" i="11" s="1"/>
  <c r="C191" i="11" s="1"/>
  <c r="M191" i="11" s="1"/>
  <c r="J191" i="11" l="1"/>
  <c r="H190" i="11"/>
  <c r="Y203" i="12"/>
  <c r="Z203" i="12" s="1"/>
  <c r="N204" i="12"/>
  <c r="AA203" i="12" l="1"/>
  <c r="AE203" i="12"/>
  <c r="AG203" i="12"/>
  <c r="V204" i="12"/>
  <c r="AD204" i="12"/>
  <c r="P204" i="12"/>
  <c r="Q204" i="12" s="1"/>
  <c r="L190" i="11"/>
  <c r="N190" i="11"/>
  <c r="O190" i="11" l="1"/>
  <c r="R190" i="11" s="1"/>
  <c r="G191" i="11"/>
  <c r="F191" i="11"/>
  <c r="O204" i="12" l="1"/>
  <c r="D191" i="11" s="1"/>
  <c r="Q191" i="11" s="1"/>
  <c r="C192" i="11" s="1"/>
  <c r="M192" i="11" s="1"/>
  <c r="N205" i="12" l="1"/>
  <c r="AD205" i="12" s="1"/>
  <c r="Y204" i="12"/>
  <c r="AG204" i="12" s="1"/>
  <c r="H191" i="11"/>
  <c r="J192" i="11"/>
  <c r="V205" i="12" l="1"/>
  <c r="P205" i="12"/>
  <c r="Q205" i="12" s="1"/>
  <c r="G192" i="11" s="1"/>
  <c r="Z204" i="12"/>
  <c r="N191" i="11" s="1"/>
  <c r="F192" i="11" l="1"/>
  <c r="L191" i="11"/>
  <c r="O191" i="11" s="1"/>
  <c r="R191" i="11" s="1"/>
  <c r="AE204" i="12"/>
  <c r="AA204" i="12"/>
  <c r="O205" i="12"/>
  <c r="D192" i="11" s="1"/>
  <c r="Q192" i="11" s="1"/>
  <c r="C193" i="11" s="1"/>
  <c r="M193" i="11" s="1"/>
  <c r="N206" i="12" l="1"/>
  <c r="P206" i="12" s="1"/>
  <c r="Q206" i="12" s="1"/>
  <c r="Y205" i="12"/>
  <c r="Z205" i="12" s="1"/>
  <c r="H192" i="11"/>
  <c r="J193" i="11"/>
  <c r="AD206" i="12" l="1"/>
  <c r="AA205" i="12"/>
  <c r="V206" i="12"/>
  <c r="AE205" i="12"/>
  <c r="N192" i="11"/>
  <c r="L192" i="11"/>
  <c r="AG205" i="12"/>
  <c r="F193" i="11"/>
  <c r="G193" i="11"/>
  <c r="O206" i="12" l="1"/>
  <c r="D193" i="11" s="1"/>
  <c r="Q193" i="11" s="1"/>
  <c r="C194" i="11" s="1"/>
  <c r="M194" i="11" s="1"/>
  <c r="O192" i="11"/>
  <c r="R192" i="11" s="1"/>
  <c r="J194" i="11" l="1"/>
  <c r="H193" i="11"/>
  <c r="Y206" i="12"/>
  <c r="N207" i="12"/>
  <c r="Z206" i="12" l="1"/>
  <c r="AE206" i="12" s="1"/>
  <c r="AG206" i="12"/>
  <c r="AD207" i="12"/>
  <c r="P207" i="12"/>
  <c r="Q207" i="12" s="1"/>
  <c r="V207" i="12"/>
  <c r="N193" i="11" l="1"/>
  <c r="L193" i="11"/>
  <c r="AA206" i="12"/>
  <c r="F194" i="11"/>
  <c r="G194" i="11"/>
  <c r="O193" i="11" l="1"/>
  <c r="R193" i="11" s="1"/>
  <c r="O207" i="12"/>
  <c r="D194" i="11" s="1"/>
  <c r="Q194" i="11" s="1"/>
  <c r="C195" i="11" s="1"/>
  <c r="M195" i="11" s="1"/>
  <c r="J195" i="11" l="1"/>
  <c r="H194" i="11"/>
  <c r="Y207" i="12"/>
  <c r="AG207" i="12" s="1"/>
  <c r="N208" i="12"/>
  <c r="P208" i="12" l="1"/>
  <c r="Q208" i="12" s="1"/>
  <c r="V208" i="12"/>
  <c r="AD208" i="12"/>
  <c r="Z207" i="12"/>
  <c r="L194" i="11" s="1"/>
  <c r="AE207" i="12" l="1"/>
  <c r="AA207" i="12"/>
  <c r="N194" i="11"/>
  <c r="O194" i="11" s="1"/>
  <c r="R194" i="11" s="1"/>
  <c r="F195" i="11"/>
  <c r="G195" i="11"/>
  <c r="O208" i="12" l="1"/>
  <c r="D195" i="11" s="1"/>
  <c r="Q195" i="11" s="1"/>
  <c r="C196" i="11" s="1"/>
  <c r="M196" i="11" s="1"/>
  <c r="J196" i="11" l="1"/>
  <c r="N209" i="12"/>
  <c r="AD209" i="12" s="1"/>
  <c r="Y208" i="12"/>
  <c r="Z208" i="12" s="1"/>
  <c r="L195" i="11" s="1"/>
  <c r="H195" i="11"/>
  <c r="AA208" i="12" l="1"/>
  <c r="AE208" i="12"/>
  <c r="P209" i="12"/>
  <c r="Q209" i="12" s="1"/>
  <c r="AG208" i="12"/>
  <c r="V209" i="12"/>
  <c r="N195" i="11"/>
  <c r="O195" i="11" s="1"/>
  <c r="R195" i="11" s="1"/>
  <c r="G196" i="11" l="1"/>
  <c r="F196" i="11"/>
  <c r="O209" i="12"/>
  <c r="D196" i="11" s="1"/>
  <c r="Q196" i="11" s="1"/>
  <c r="C197" i="11" s="1"/>
  <c r="M197" i="11" s="1"/>
  <c r="J197" i="11" l="1"/>
  <c r="H196" i="11"/>
  <c r="Y209" i="12"/>
  <c r="AG209" i="12" s="1"/>
  <c r="N210" i="12"/>
  <c r="P210" i="12" l="1"/>
  <c r="Q210" i="12" s="1"/>
  <c r="V210" i="12"/>
  <c r="AD210" i="12"/>
  <c r="Z209" i="12"/>
  <c r="L196" i="11" s="1"/>
  <c r="AE209" i="12" l="1"/>
  <c r="AA209" i="12"/>
  <c r="N196" i="11"/>
  <c r="O196" i="11" s="1"/>
  <c r="R196" i="11" s="1"/>
  <c r="F197" i="11"/>
  <c r="G197" i="11"/>
  <c r="O210" i="12" l="1"/>
  <c r="D197" i="11" s="1"/>
  <c r="Q197" i="11" s="1"/>
  <c r="C198" i="11" s="1"/>
  <c r="M198" i="11" s="1"/>
  <c r="J198" i="11" l="1"/>
  <c r="H197" i="11"/>
  <c r="Y210" i="12"/>
  <c r="AG210" i="12" s="1"/>
  <c r="N211" i="12"/>
  <c r="V211" i="12" l="1"/>
  <c r="AD211" i="12"/>
  <c r="P211" i="12"/>
  <c r="Q211" i="12" s="1"/>
  <c r="Z210" i="12"/>
  <c r="AE210" i="12" s="1"/>
  <c r="AA210" i="12" l="1"/>
  <c r="N197" i="11"/>
  <c r="L197" i="11"/>
  <c r="F198" i="11"/>
  <c r="G198" i="11"/>
  <c r="O197" i="11" l="1"/>
  <c r="R197" i="11" s="1"/>
  <c r="O211" i="12"/>
  <c r="D198" i="11" s="1"/>
  <c r="Q198" i="11" s="1"/>
  <c r="C199" i="11" s="1"/>
  <c r="M199" i="11" s="1"/>
  <c r="J199" i="11" l="1"/>
  <c r="H198" i="11"/>
  <c r="Y211" i="12"/>
  <c r="N212" i="12"/>
  <c r="P212" i="12" l="1"/>
  <c r="Q212" i="12" s="1"/>
  <c r="AD212" i="12"/>
  <c r="V212" i="12"/>
  <c r="AG211" i="12"/>
  <c r="Z211" i="12"/>
  <c r="AE211" i="12" s="1"/>
  <c r="AA211" i="12" l="1"/>
  <c r="N198" i="11"/>
  <c r="L198" i="11"/>
  <c r="G199" i="11"/>
  <c r="F199" i="11"/>
  <c r="O198" i="11" l="1"/>
  <c r="R198" i="11" s="1"/>
  <c r="O212" i="12"/>
  <c r="D199" i="11" s="1"/>
  <c r="Q199" i="11" s="1"/>
  <c r="C200" i="11" s="1"/>
  <c r="M200" i="11" s="1"/>
  <c r="N213" i="12" l="1"/>
  <c r="AD213" i="12" s="1"/>
  <c r="Y212" i="12"/>
  <c r="AG212" i="12" s="1"/>
  <c r="H199" i="11"/>
  <c r="J200" i="11"/>
  <c r="P213" i="12" l="1"/>
  <c r="Q213" i="12" s="1"/>
  <c r="G200" i="11" s="1"/>
  <c r="V213" i="12"/>
  <c r="Z212" i="12"/>
  <c r="L199" i="11" s="1"/>
  <c r="F200" i="11" l="1"/>
  <c r="O213" i="12"/>
  <c r="D200" i="11" s="1"/>
  <c r="Q200" i="11" s="1"/>
  <c r="C201" i="11" s="1"/>
  <c r="M201" i="11" s="1"/>
  <c r="AA212" i="12"/>
  <c r="AE212" i="12"/>
  <c r="N199" i="11"/>
  <c r="O199" i="11" s="1"/>
  <c r="R199" i="11" s="1"/>
  <c r="J201" i="11" l="1"/>
  <c r="H200" i="11"/>
  <c r="Y213" i="12"/>
  <c r="N214" i="12"/>
  <c r="AD214" i="12" l="1"/>
  <c r="V214" i="12"/>
  <c r="P214" i="12"/>
  <c r="Q214" i="12" s="1"/>
  <c r="AG213" i="12"/>
  <c r="Z213" i="12"/>
  <c r="AE213" i="12" s="1"/>
  <c r="AA213" i="12" l="1"/>
  <c r="L200" i="11"/>
  <c r="N200" i="11"/>
  <c r="G201" i="11"/>
  <c r="F201" i="11"/>
  <c r="O200" i="11" l="1"/>
  <c r="R200" i="11" s="1"/>
  <c r="O214" i="12"/>
  <c r="D201" i="11" s="1"/>
  <c r="Q201" i="11" s="1"/>
  <c r="C202" i="11" s="1"/>
  <c r="M202" i="11" s="1"/>
  <c r="N215" i="12" l="1"/>
  <c r="AD215" i="12" s="1"/>
  <c r="Y214" i="12"/>
  <c r="AG214" i="12" s="1"/>
  <c r="J202" i="11"/>
  <c r="H201" i="11"/>
  <c r="V215" i="12" l="1"/>
  <c r="P215" i="12"/>
  <c r="Q215" i="12" s="1"/>
  <c r="Z214" i="12"/>
  <c r="L201" i="11" s="1"/>
  <c r="F202" i="11" l="1"/>
  <c r="G202" i="11"/>
  <c r="AE214" i="12"/>
  <c r="AA214" i="12"/>
  <c r="O215" i="12"/>
  <c r="D202" i="11" s="1"/>
  <c r="Q202" i="11" s="1"/>
  <c r="C203" i="11" s="1"/>
  <c r="M203" i="11" s="1"/>
  <c r="N201" i="11"/>
  <c r="O201" i="11" s="1"/>
  <c r="R201" i="11" s="1"/>
  <c r="J203" i="11" l="1"/>
  <c r="H202" i="11"/>
  <c r="Y215" i="12"/>
  <c r="Z215" i="12" s="1"/>
  <c r="N216" i="12"/>
  <c r="AA215" i="12" l="1"/>
  <c r="AE215" i="12"/>
  <c r="AG215" i="12"/>
  <c r="V216" i="12"/>
  <c r="P216" i="12"/>
  <c r="Q216" i="12" s="1"/>
  <c r="AD216" i="12"/>
  <c r="L202" i="11"/>
  <c r="N202" i="11"/>
  <c r="O202" i="11" l="1"/>
  <c r="R202" i="11" s="1"/>
  <c r="G203" i="11"/>
  <c r="F203" i="11"/>
  <c r="O216" i="12" l="1"/>
  <c r="D203" i="11" s="1"/>
  <c r="Q203" i="11" s="1"/>
  <c r="C204" i="11" s="1"/>
  <c r="M204" i="11" s="1"/>
  <c r="J204" i="11" l="1"/>
  <c r="H203" i="11"/>
  <c r="Y216" i="12"/>
  <c r="AG216" i="12" s="1"/>
  <c r="N217" i="12"/>
  <c r="AD217" i="12" l="1"/>
  <c r="P217" i="12"/>
  <c r="Q217" i="12" s="1"/>
  <c r="V217" i="12"/>
  <c r="Z216" i="12"/>
  <c r="L203" i="11" s="1"/>
  <c r="AE216" i="12" l="1"/>
  <c r="AA216" i="12"/>
  <c r="N203" i="11"/>
  <c r="O203" i="11" s="1"/>
  <c r="R203" i="11" s="1"/>
  <c r="F204" i="11"/>
  <c r="G204" i="11"/>
  <c r="O217" i="12" l="1"/>
  <c r="D204" i="11" s="1"/>
  <c r="Q204" i="11" s="1"/>
  <c r="C205" i="11" s="1"/>
  <c r="M205" i="11" s="1"/>
  <c r="J205" i="11" l="1"/>
  <c r="H204" i="11"/>
  <c r="Y217" i="12"/>
  <c r="N218" i="12"/>
  <c r="P218" i="12" l="1"/>
  <c r="Q218" i="12" s="1"/>
  <c r="V218" i="12"/>
  <c r="AD218" i="12"/>
  <c r="AG217" i="12"/>
  <c r="Z217" i="12"/>
  <c r="AE217" i="12" s="1"/>
  <c r="AA217" i="12" l="1"/>
  <c r="L204" i="11"/>
  <c r="N204" i="11"/>
  <c r="F205" i="11"/>
  <c r="G205" i="11"/>
  <c r="O204" i="11" l="1"/>
  <c r="R204" i="11" s="1"/>
  <c r="O218" i="12"/>
  <c r="D205" i="11" s="1"/>
  <c r="Q205" i="11" s="1"/>
  <c r="C206" i="11" s="1"/>
  <c r="M206" i="11" s="1"/>
  <c r="J206" i="11" l="1"/>
  <c r="H205" i="11"/>
  <c r="Y218" i="12"/>
  <c r="Z218" i="12" s="1"/>
  <c r="N219" i="12"/>
  <c r="AE218" i="12" l="1"/>
  <c r="AA218" i="12"/>
  <c r="AG218" i="12"/>
  <c r="V219" i="12"/>
  <c r="AD219" i="12"/>
  <c r="P219" i="12"/>
  <c r="Q219" i="12" s="1"/>
  <c r="L205" i="11"/>
  <c r="N205" i="11"/>
  <c r="O205" i="11" l="1"/>
  <c r="R205" i="11" s="1"/>
  <c r="F206" i="11"/>
  <c r="G206" i="11"/>
  <c r="O219" i="12" l="1"/>
  <c r="D206" i="11" s="1"/>
  <c r="Q206" i="11" s="1"/>
  <c r="C207" i="11" s="1"/>
  <c r="M207" i="11" s="1"/>
  <c r="J207" i="11" l="1"/>
  <c r="H206" i="11"/>
  <c r="Y219" i="12"/>
  <c r="N220" i="12"/>
  <c r="V220" i="12" l="1"/>
  <c r="P220" i="12"/>
  <c r="Q220" i="12" s="1"/>
  <c r="AD220" i="12"/>
  <c r="AG219" i="12"/>
  <c r="Z219" i="12"/>
  <c r="AE219" i="12" s="1"/>
  <c r="AA219" i="12" l="1"/>
  <c r="F207" i="11"/>
  <c r="G207" i="11"/>
  <c r="L206" i="11"/>
  <c r="N206" i="11"/>
  <c r="O206" i="11" l="1"/>
  <c r="R206" i="11" s="1"/>
  <c r="O220" i="12"/>
  <c r="D207" i="11" s="1"/>
  <c r="Q207" i="11" s="1"/>
  <c r="C208" i="11" s="1"/>
  <c r="M208" i="11" s="1"/>
  <c r="J208" i="11" l="1"/>
  <c r="H207" i="11"/>
  <c r="Y220" i="12"/>
  <c r="Z220" i="12" s="1"/>
  <c r="N221" i="12"/>
  <c r="AA220" i="12" l="1"/>
  <c r="AE220" i="12"/>
  <c r="AG220" i="12"/>
  <c r="P221" i="12"/>
  <c r="Q221" i="12" s="1"/>
  <c r="V221" i="12"/>
  <c r="AD221" i="12"/>
  <c r="L207" i="11"/>
  <c r="N207" i="11"/>
  <c r="O207" i="11" l="1"/>
  <c r="R207" i="11" s="1"/>
  <c r="F208" i="11"/>
  <c r="G208" i="11"/>
  <c r="O221" i="12" l="1"/>
  <c r="D208" i="11" s="1"/>
  <c r="Q208" i="11" s="1"/>
  <c r="C209" i="11" s="1"/>
  <c r="M209" i="11" s="1"/>
  <c r="J209" i="11" l="1"/>
  <c r="H208" i="11"/>
  <c r="Y221" i="12"/>
  <c r="N222" i="12"/>
  <c r="P222" i="12" l="1"/>
  <c r="Q222" i="12" s="1"/>
  <c r="V222" i="12"/>
  <c r="AD222" i="12"/>
  <c r="AG221" i="12"/>
  <c r="Z221" i="12"/>
  <c r="AE221" i="12" s="1"/>
  <c r="AA221" i="12" l="1"/>
  <c r="L208" i="11"/>
  <c r="N208" i="11"/>
  <c r="G209" i="11"/>
  <c r="F209" i="11"/>
  <c r="O208" i="11" l="1"/>
  <c r="R208" i="11" s="1"/>
  <c r="O222" i="12"/>
  <c r="D209" i="11" s="1"/>
  <c r="Q209" i="11" s="1"/>
  <c r="C210" i="11" s="1"/>
  <c r="M210" i="11" s="1"/>
  <c r="N223" i="12" l="1"/>
  <c r="AD223" i="12" s="1"/>
  <c r="Y222" i="12"/>
  <c r="Z222" i="12" s="1"/>
  <c r="H209" i="11"/>
  <c r="J210" i="11"/>
  <c r="P223" i="12" l="1"/>
  <c r="Q223" i="12" s="1"/>
  <c r="G210" i="11" s="1"/>
  <c r="V223" i="12"/>
  <c r="AA222" i="12"/>
  <c r="AE222" i="12"/>
  <c r="AG222" i="12"/>
  <c r="N209" i="11"/>
  <c r="L209" i="11"/>
  <c r="F210" i="11" l="1"/>
  <c r="O223" i="12"/>
  <c r="D210" i="11" s="1"/>
  <c r="Q210" i="11" s="1"/>
  <c r="C211" i="11" s="1"/>
  <c r="M211" i="11" s="1"/>
  <c r="O209" i="11"/>
  <c r="R209" i="11" s="1"/>
  <c r="J211" i="11" l="1"/>
  <c r="H210" i="11"/>
  <c r="Y223" i="12"/>
  <c r="N224" i="12"/>
  <c r="AD224" i="12" l="1"/>
  <c r="V224" i="12"/>
  <c r="P224" i="12"/>
  <c r="Q224" i="12" s="1"/>
  <c r="AG223" i="12"/>
  <c r="Z223" i="12"/>
  <c r="AE223" i="12" s="1"/>
  <c r="AA223" i="12" l="1"/>
  <c r="L210" i="11"/>
  <c r="N210" i="11"/>
  <c r="G211" i="11"/>
  <c r="F211" i="11"/>
  <c r="O210" i="11" l="1"/>
  <c r="R210" i="11" s="1"/>
  <c r="O224" i="12"/>
  <c r="D211" i="11" s="1"/>
  <c r="Q211" i="11" s="1"/>
  <c r="C212" i="11" s="1"/>
  <c r="M212" i="11" s="1"/>
  <c r="N225" i="12" l="1"/>
  <c r="P225" i="12" s="1"/>
  <c r="Q225" i="12" s="1"/>
  <c r="Y224" i="12"/>
  <c r="Z224" i="12" s="1"/>
  <c r="H211" i="11"/>
  <c r="J212" i="11"/>
  <c r="AD225" i="12" l="1"/>
  <c r="AA224" i="12"/>
  <c r="V225" i="12"/>
  <c r="AE224" i="12"/>
  <c r="N211" i="11"/>
  <c r="L211" i="11"/>
  <c r="AG224" i="12"/>
  <c r="G212" i="11"/>
  <c r="F212" i="11"/>
  <c r="O225" i="12" l="1"/>
  <c r="D212" i="11" s="1"/>
  <c r="Q212" i="11" s="1"/>
  <c r="C213" i="11" s="1"/>
  <c r="M213" i="11" s="1"/>
  <c r="O211" i="11"/>
  <c r="R211" i="11" s="1"/>
  <c r="J213" i="11" l="1"/>
  <c r="H212" i="11"/>
  <c r="Y225" i="12"/>
  <c r="N226" i="12"/>
  <c r="P226" i="12" l="1"/>
  <c r="Q226" i="12" s="1"/>
  <c r="V226" i="12"/>
  <c r="AD226" i="12"/>
  <c r="AG225" i="12"/>
  <c r="Z225" i="12"/>
  <c r="AE225" i="12" s="1"/>
  <c r="AA225" i="12" l="1"/>
  <c r="N212" i="11"/>
  <c r="L212" i="11"/>
  <c r="G213" i="11"/>
  <c r="F213" i="11"/>
  <c r="O212" i="11" l="1"/>
  <c r="R212" i="11" s="1"/>
  <c r="O226" i="12"/>
  <c r="D213" i="11" s="1"/>
  <c r="Q213" i="11" s="1"/>
  <c r="C214" i="11" s="1"/>
  <c r="M214" i="11" s="1"/>
  <c r="N227" i="12" l="1"/>
  <c r="V227" i="12" s="1"/>
  <c r="Y226" i="12"/>
  <c r="Z226" i="12" s="1"/>
  <c r="H213" i="11"/>
  <c r="J214" i="11"/>
  <c r="P227" i="12" l="1"/>
  <c r="Q227" i="12" s="1"/>
  <c r="G214" i="11" s="1"/>
  <c r="AE226" i="12"/>
  <c r="AD227" i="12"/>
  <c r="AA226" i="12"/>
  <c r="L213" i="11"/>
  <c r="AG226" i="12"/>
  <c r="N213" i="11"/>
  <c r="F214" i="11" l="1"/>
  <c r="O213" i="11"/>
  <c r="R213" i="11" s="1"/>
  <c r="O227" i="12"/>
  <c r="D214" i="11" s="1"/>
  <c r="Q214" i="11" s="1"/>
  <c r="C215" i="11" s="1"/>
  <c r="M215" i="11" s="1"/>
  <c r="J215" i="11" l="1"/>
  <c r="H214" i="11"/>
  <c r="Y227" i="12"/>
  <c r="N228" i="12"/>
  <c r="V228" i="12" l="1"/>
  <c r="AD228" i="12"/>
  <c r="P228" i="12"/>
  <c r="Q228" i="12" s="1"/>
  <c r="AG227" i="12"/>
  <c r="Z227" i="12"/>
  <c r="AE227" i="12" s="1"/>
  <c r="AA227" i="12" l="1"/>
  <c r="L214" i="11"/>
  <c r="N214" i="11"/>
  <c r="F215" i="11"/>
  <c r="G215" i="11"/>
  <c r="O214" i="11" l="1"/>
  <c r="R214" i="11" s="1"/>
  <c r="O228" i="12"/>
  <c r="D215" i="11" s="1"/>
  <c r="Q215" i="11" s="1"/>
  <c r="C216" i="11" s="1"/>
  <c r="M216" i="11" s="1"/>
  <c r="J216" i="11" l="1"/>
  <c r="H215" i="11"/>
  <c r="Y228" i="12"/>
  <c r="AG228" i="12" s="1"/>
  <c r="N229" i="12"/>
  <c r="AD229" i="12" l="1"/>
  <c r="V229" i="12"/>
  <c r="P229" i="12"/>
  <c r="Q229" i="12" s="1"/>
  <c r="Z228" i="12"/>
  <c r="L215" i="11" s="1"/>
  <c r="AE228" i="12" l="1"/>
  <c r="AA228" i="12"/>
  <c r="N215" i="11"/>
  <c r="O215" i="11" s="1"/>
  <c r="R215" i="11" s="1"/>
  <c r="G216" i="11"/>
  <c r="F216" i="11"/>
  <c r="O229" i="12" l="1"/>
  <c r="D216" i="11" s="1"/>
  <c r="Q216" i="11" s="1"/>
  <c r="C217" i="11" s="1"/>
  <c r="M217" i="11" s="1"/>
  <c r="J217" i="11" l="1"/>
  <c r="H216" i="11"/>
  <c r="Y229" i="12"/>
  <c r="AG229" i="12" s="1"/>
  <c r="N230" i="12"/>
  <c r="V230" i="12" l="1"/>
  <c r="AD230" i="12"/>
  <c r="P230" i="12"/>
  <c r="Q230" i="12" s="1"/>
  <c r="Z229" i="12"/>
  <c r="L216" i="11" s="1"/>
  <c r="AE229" i="12" l="1"/>
  <c r="AA229" i="12"/>
  <c r="F217" i="11"/>
  <c r="G217" i="11"/>
  <c r="N216" i="11"/>
  <c r="O216" i="11" s="1"/>
  <c r="R216" i="11" s="1"/>
  <c r="O230" i="12" l="1"/>
  <c r="D217" i="11" s="1"/>
  <c r="Q217" i="11" s="1"/>
  <c r="C218" i="11" s="1"/>
  <c r="M218" i="11" s="1"/>
  <c r="J218" i="11" l="1"/>
  <c r="H217" i="11"/>
  <c r="Y230" i="12"/>
  <c r="AG230" i="12" s="1"/>
  <c r="N231" i="12"/>
  <c r="V231" i="12" l="1"/>
  <c r="P231" i="12"/>
  <c r="Q231" i="12" s="1"/>
  <c r="AD231" i="12"/>
  <c r="Z230" i="12"/>
  <c r="AA230" i="12" s="1"/>
  <c r="AE230" i="12" l="1"/>
  <c r="N217" i="11"/>
  <c r="L217" i="11"/>
  <c r="F218" i="11"/>
  <c r="G218" i="11"/>
  <c r="O217" i="11" l="1"/>
  <c r="R217" i="11" s="1"/>
  <c r="O231" i="12"/>
  <c r="D218" i="11" s="1"/>
  <c r="Q218" i="11" s="1"/>
  <c r="C219" i="11" s="1"/>
  <c r="M219" i="11" s="1"/>
  <c r="J219" i="11" l="1"/>
  <c r="H218" i="11"/>
  <c r="Y231" i="12"/>
  <c r="AG231" i="12" s="1"/>
  <c r="N232" i="12"/>
  <c r="P232" i="12" l="1"/>
  <c r="Q232" i="12" s="1"/>
  <c r="V232" i="12"/>
  <c r="AD232" i="12"/>
  <c r="Z231" i="12"/>
  <c r="L218" i="11" s="1"/>
  <c r="AE231" i="12" l="1"/>
  <c r="AA231" i="12"/>
  <c r="N218" i="11"/>
  <c r="O218" i="11" s="1"/>
  <c r="R218" i="11" s="1"/>
  <c r="G219" i="11"/>
  <c r="F219" i="11"/>
  <c r="O232" i="12" l="1"/>
  <c r="D219" i="11" s="1"/>
  <c r="Q219" i="11" s="1"/>
  <c r="C220" i="11" s="1"/>
  <c r="M220" i="11" s="1"/>
  <c r="J220" i="11" l="1"/>
  <c r="H219" i="11"/>
  <c r="Y232" i="12"/>
  <c r="AG232" i="12" s="1"/>
  <c r="N233" i="12"/>
  <c r="AD233" i="12" l="1"/>
  <c r="V233" i="12"/>
  <c r="P233" i="12"/>
  <c r="Q233" i="12" s="1"/>
  <c r="Z232" i="12"/>
  <c r="L219" i="11" s="1"/>
  <c r="AE232" i="12" l="1"/>
  <c r="AA232" i="12"/>
  <c r="N219" i="11"/>
  <c r="O219" i="11" s="1"/>
  <c r="R219" i="11" s="1"/>
  <c r="G220" i="11"/>
  <c r="F220" i="11"/>
  <c r="O233" i="12" l="1"/>
  <c r="D220" i="11" s="1"/>
  <c r="Q220" i="11" s="1"/>
  <c r="C221" i="11" s="1"/>
  <c r="M221" i="11" s="1"/>
  <c r="N234" i="12" l="1"/>
  <c r="P234" i="12" s="1"/>
  <c r="Q234" i="12" s="1"/>
  <c r="Y233" i="12"/>
  <c r="AG233" i="12" s="1"/>
  <c r="J221" i="11"/>
  <c r="H220" i="11"/>
  <c r="AD234" i="12" l="1"/>
  <c r="Z233" i="12"/>
  <c r="L220" i="11" s="1"/>
  <c r="V234" i="12"/>
  <c r="G221" i="11"/>
  <c r="F221" i="11"/>
  <c r="O234" i="12" l="1"/>
  <c r="D221" i="11" s="1"/>
  <c r="Q221" i="11" s="1"/>
  <c r="C222" i="11" s="1"/>
  <c r="M222" i="11" s="1"/>
  <c r="N220" i="11"/>
  <c r="O220" i="11" s="1"/>
  <c r="R220" i="11" s="1"/>
  <c r="AE233" i="12"/>
  <c r="AA233" i="12"/>
  <c r="N235" i="12" l="1"/>
  <c r="V235" i="12" s="1"/>
  <c r="Y234" i="12"/>
  <c r="J222" i="11"/>
  <c r="H221" i="11"/>
  <c r="P235" i="12" l="1"/>
  <c r="Q235" i="12" s="1"/>
  <c r="G222" i="11" s="1"/>
  <c r="AD235" i="12"/>
  <c r="Z234" i="12"/>
  <c r="L221" i="11" s="1"/>
  <c r="AG234" i="12"/>
  <c r="F222" i="11" l="1"/>
  <c r="N221" i="11"/>
  <c r="O221" i="11" s="1"/>
  <c r="R221" i="11" s="1"/>
  <c r="AE234" i="12"/>
  <c r="AA234" i="12"/>
  <c r="O235" i="12"/>
  <c r="D222" i="11" l="1"/>
  <c r="Q222" i="11" s="1"/>
  <c r="C223" i="11" s="1"/>
  <c r="M223" i="11" s="1"/>
  <c r="Y235" i="12"/>
  <c r="N236" i="12"/>
  <c r="H222" i="11" l="1"/>
  <c r="J223" i="11"/>
  <c r="V236" i="12"/>
  <c r="AD236" i="12"/>
  <c r="P236" i="12"/>
  <c r="Q236" i="12" s="1"/>
  <c r="AG235" i="12"/>
  <c r="Z235" i="12"/>
  <c r="AE235" i="12" s="1"/>
  <c r="AA235" i="12" l="1"/>
  <c r="G223" i="11"/>
  <c r="F223" i="11"/>
  <c r="L222" i="11"/>
  <c r="N222" i="11"/>
  <c r="O222" i="11" l="1"/>
  <c r="R222" i="11" s="1"/>
  <c r="O236" i="12"/>
  <c r="D223" i="11" s="1"/>
  <c r="Q223" i="11" s="1"/>
  <c r="C224" i="11" s="1"/>
  <c r="M224" i="11" s="1"/>
  <c r="N237" i="12" l="1"/>
  <c r="P237" i="12" s="1"/>
  <c r="Q237" i="12" s="1"/>
  <c r="Y236" i="12"/>
  <c r="AG236" i="12" s="1"/>
  <c r="H223" i="11"/>
  <c r="J224" i="11"/>
  <c r="V237" i="12" l="1"/>
  <c r="AD237" i="12"/>
  <c r="Z236" i="12"/>
  <c r="N223" i="11" s="1"/>
  <c r="G224" i="11"/>
  <c r="F224" i="11"/>
  <c r="L223" i="11" l="1"/>
  <c r="O223" i="11" s="1"/>
  <c r="R223" i="11" s="1"/>
  <c r="AA236" i="12"/>
  <c r="AE236" i="12"/>
  <c r="O237" i="12"/>
  <c r="D224" i="11" s="1"/>
  <c r="Q224" i="11" s="1"/>
  <c r="C225" i="11" s="1"/>
  <c r="M225" i="11" s="1"/>
  <c r="J225" i="11" l="1"/>
  <c r="N238" i="12"/>
  <c r="AD238" i="12" s="1"/>
  <c r="Y237" i="12"/>
  <c r="AG237" i="12" s="1"/>
  <c r="H224" i="11"/>
  <c r="V238" i="12" l="1"/>
  <c r="P238" i="12"/>
  <c r="Q238" i="12" s="1"/>
  <c r="G225" i="11" s="1"/>
  <c r="Z237" i="12"/>
  <c r="AA237" i="12" s="1"/>
  <c r="F225" i="11" l="1"/>
  <c r="L224" i="11"/>
  <c r="AE237" i="12"/>
  <c r="O238" i="12"/>
  <c r="D225" i="11" s="1"/>
  <c r="Q225" i="11" s="1"/>
  <c r="C226" i="11" s="1"/>
  <c r="M226" i="11" s="1"/>
  <c r="N224" i="11"/>
  <c r="O224" i="11" l="1"/>
  <c r="R224" i="11" s="1"/>
  <c r="J226" i="11"/>
  <c r="H225" i="11"/>
  <c r="Y238" i="12"/>
  <c r="N239" i="12"/>
  <c r="P239" i="12" l="1"/>
  <c r="Q239" i="12" s="1"/>
  <c r="AD239" i="12"/>
  <c r="V239" i="12"/>
  <c r="AG238" i="12"/>
  <c r="Z238" i="12"/>
  <c r="AE238" i="12" s="1"/>
  <c r="AA238" i="12" l="1"/>
  <c r="L225" i="11"/>
  <c r="N225" i="11"/>
  <c r="G226" i="11"/>
  <c r="F226" i="11"/>
  <c r="O225" i="11" l="1"/>
  <c r="R225" i="11" s="1"/>
  <c r="O239" i="12"/>
  <c r="D226" i="11" s="1"/>
  <c r="Q226" i="11" s="1"/>
  <c r="C227" i="11" s="1"/>
  <c r="M227" i="11" s="1"/>
  <c r="J227" i="11" l="1"/>
  <c r="H226" i="11"/>
  <c r="Y239" i="12"/>
  <c r="Z239" i="12" s="1"/>
  <c r="N240" i="12"/>
  <c r="AA239" i="12" l="1"/>
  <c r="AE239" i="12"/>
  <c r="AG239" i="12"/>
  <c r="AD240" i="12"/>
  <c r="P240" i="12"/>
  <c r="Q240" i="12" s="1"/>
  <c r="V240" i="12"/>
  <c r="L226" i="11"/>
  <c r="N226" i="11"/>
  <c r="O226" i="11" l="1"/>
  <c r="R226" i="11" s="1"/>
  <c r="F227" i="11"/>
  <c r="G227" i="11"/>
  <c r="O240" i="12" l="1"/>
  <c r="D227" i="11" s="1"/>
  <c r="Q227" i="11" s="1"/>
  <c r="C228" i="11" s="1"/>
  <c r="M228" i="11" s="1"/>
  <c r="J228" i="11" l="1"/>
  <c r="H227" i="11"/>
  <c r="Y240" i="12"/>
  <c r="Z240" i="12" s="1"/>
  <c r="N241" i="12"/>
  <c r="AA240" i="12" l="1"/>
  <c r="AE240" i="12"/>
  <c r="AG240" i="12"/>
  <c r="P241" i="12"/>
  <c r="Q241" i="12" s="1"/>
  <c r="AD241" i="12"/>
  <c r="V241" i="12"/>
  <c r="L227" i="11"/>
  <c r="N227" i="11"/>
  <c r="O227" i="11" l="1"/>
  <c r="R227" i="11" s="1"/>
  <c r="F228" i="11"/>
  <c r="G228" i="11"/>
  <c r="O241" i="12" l="1"/>
  <c r="D228" i="11" s="1"/>
  <c r="Q228" i="11" s="1"/>
  <c r="C229" i="11" s="1"/>
  <c r="M229" i="11" s="1"/>
  <c r="J229" i="11" l="1"/>
  <c r="H228" i="11"/>
  <c r="Y241" i="12"/>
  <c r="Z241" i="12" s="1"/>
  <c r="N242" i="12"/>
  <c r="AA241" i="12" l="1"/>
  <c r="AE241" i="12"/>
  <c r="AG241" i="12"/>
  <c r="V242" i="12"/>
  <c r="P242" i="12"/>
  <c r="Q242" i="12" s="1"/>
  <c r="AD242" i="12"/>
  <c r="L228" i="11"/>
  <c r="N228" i="11"/>
  <c r="O228" i="11" l="1"/>
  <c r="R228" i="11" s="1"/>
  <c r="G229" i="11"/>
  <c r="F229" i="11"/>
  <c r="O242" i="12" l="1"/>
  <c r="D229" i="11" s="1"/>
  <c r="Q229" i="11" s="1"/>
  <c r="C230" i="11" s="1"/>
  <c r="M230" i="11" s="1"/>
  <c r="J230" i="11" l="1"/>
  <c r="N243" i="12"/>
  <c r="V243" i="12" s="1"/>
  <c r="Y242" i="12"/>
  <c r="AG242" i="12" s="1"/>
  <c r="H229" i="11"/>
  <c r="AD243" i="12" l="1"/>
  <c r="P243" i="12"/>
  <c r="Q243" i="12" s="1"/>
  <c r="G230" i="11" s="1"/>
  <c r="Z242" i="12"/>
  <c r="AE242" i="12" s="1"/>
  <c r="F230" i="11" l="1"/>
  <c r="N229" i="11"/>
  <c r="L229" i="11"/>
  <c r="AA242" i="12"/>
  <c r="O243" i="12"/>
  <c r="D230" i="11" s="1"/>
  <c r="Q230" i="11" s="1"/>
  <c r="C231" i="11" s="1"/>
  <c r="M231" i="11" s="1"/>
  <c r="O229" i="11" l="1"/>
  <c r="R229" i="11" s="1"/>
  <c r="J231" i="11"/>
  <c r="H230" i="11"/>
  <c r="Y243" i="12"/>
  <c r="N244" i="12"/>
  <c r="AD244" i="12" l="1"/>
  <c r="V244" i="12"/>
  <c r="P244" i="12"/>
  <c r="Q244" i="12" s="1"/>
  <c r="AG243" i="12"/>
  <c r="Z243" i="12"/>
  <c r="AE243" i="12" s="1"/>
  <c r="AA243" i="12" l="1"/>
  <c r="L230" i="11"/>
  <c r="N230" i="11"/>
  <c r="G231" i="11"/>
  <c r="F231" i="11"/>
  <c r="O244" i="12" l="1"/>
  <c r="D231" i="11" s="1"/>
  <c r="Q231" i="11" s="1"/>
  <c r="C232" i="11" s="1"/>
  <c r="M232" i="11" s="1"/>
  <c r="O230" i="11"/>
  <c r="R230" i="11" s="1"/>
  <c r="J232" i="11" l="1"/>
  <c r="H231" i="11"/>
  <c r="Y244" i="12"/>
  <c r="N245" i="12"/>
  <c r="P245" i="12" l="1"/>
  <c r="Q245" i="12" s="1"/>
  <c r="V245" i="12"/>
  <c r="AD245" i="12"/>
  <c r="AG244" i="12"/>
  <c r="Z244" i="12"/>
  <c r="L231" i="11" s="1"/>
  <c r="AA244" i="12" l="1"/>
  <c r="AE244" i="12"/>
  <c r="N231" i="11"/>
  <c r="O231" i="11" s="1"/>
  <c r="R231" i="11" s="1"/>
  <c r="G232" i="11"/>
  <c r="F232" i="11"/>
  <c r="O245" i="12" l="1"/>
  <c r="D232" i="11" s="1"/>
  <c r="Q232" i="11" s="1"/>
  <c r="C233" i="11" s="1"/>
  <c r="M233" i="11" s="1"/>
  <c r="J233" i="11" l="1"/>
  <c r="H232" i="11"/>
  <c r="Y245" i="12"/>
  <c r="Z245" i="12" s="1"/>
  <c r="N246" i="12"/>
  <c r="AA245" i="12" l="1"/>
  <c r="AE245" i="12"/>
  <c r="AG245" i="12"/>
  <c r="AD246" i="12"/>
  <c r="P246" i="12"/>
  <c r="Q246" i="12" s="1"/>
  <c r="V246" i="12"/>
  <c r="L232" i="11"/>
  <c r="N232" i="11"/>
  <c r="O232" i="11" l="1"/>
  <c r="R232" i="11" s="1"/>
  <c r="F233" i="11"/>
  <c r="G233" i="11"/>
  <c r="O246" i="12" l="1"/>
  <c r="D233" i="11" s="1"/>
  <c r="Q233" i="11" s="1"/>
  <c r="C234" i="11" s="1"/>
  <c r="M234" i="11" s="1"/>
  <c r="J234" i="11" l="1"/>
  <c r="H233" i="11"/>
  <c r="Y246" i="12"/>
  <c r="AG246" i="12" s="1"/>
  <c r="N247" i="12"/>
  <c r="AD247" i="12" l="1"/>
  <c r="V247" i="12"/>
  <c r="P247" i="12"/>
  <c r="Q247" i="12" s="1"/>
  <c r="Z246" i="12"/>
  <c r="L233" i="11" s="1"/>
  <c r="AE246" i="12" l="1"/>
  <c r="AA246" i="12"/>
  <c r="N233" i="11"/>
  <c r="O233" i="11" s="1"/>
  <c r="R233" i="11" s="1"/>
  <c r="G234" i="11"/>
  <c r="F234" i="11"/>
  <c r="O247" i="12" l="1"/>
  <c r="D234" i="11" s="1"/>
  <c r="Q234" i="11" s="1"/>
  <c r="C235" i="11" s="1"/>
  <c r="M235" i="11" s="1"/>
  <c r="J235" i="11" l="1"/>
  <c r="H234" i="11"/>
  <c r="Y247" i="12"/>
  <c r="AG247" i="12" s="1"/>
  <c r="N248" i="12"/>
  <c r="AD248" i="12" l="1"/>
  <c r="P248" i="12"/>
  <c r="Q248" i="12" s="1"/>
  <c r="V248" i="12"/>
  <c r="Z247" i="12"/>
  <c r="L234" i="11" s="1"/>
  <c r="AE247" i="12" l="1"/>
  <c r="AA247" i="12"/>
  <c r="N234" i="11"/>
  <c r="O234" i="11" s="1"/>
  <c r="R234" i="11" s="1"/>
  <c r="G235" i="11"/>
  <c r="F235" i="11"/>
  <c r="O248" i="12" l="1"/>
  <c r="D235" i="11" s="1"/>
  <c r="Q235" i="11" s="1"/>
  <c r="C236" i="11" s="1"/>
  <c r="M236" i="11" s="1"/>
  <c r="J236" i="11" l="1"/>
  <c r="H235" i="11"/>
  <c r="Y248" i="12"/>
  <c r="Z248" i="12" s="1"/>
  <c r="N249" i="12"/>
  <c r="AA248" i="12" l="1"/>
  <c r="AE248" i="12"/>
  <c r="AG248" i="12"/>
  <c r="V249" i="12"/>
  <c r="AD249" i="12"/>
  <c r="P249" i="12"/>
  <c r="Q249" i="12" s="1"/>
  <c r="L235" i="11"/>
  <c r="N235" i="11"/>
  <c r="O235" i="11" l="1"/>
  <c r="R235" i="11" s="1"/>
  <c r="G236" i="11"/>
  <c r="F236" i="11"/>
  <c r="O249" i="12" l="1"/>
  <c r="D236" i="11" s="1"/>
  <c r="Q236" i="11" s="1"/>
  <c r="C237" i="11" s="1"/>
  <c r="M237" i="11" s="1"/>
  <c r="J237" i="11" l="1"/>
  <c r="N250" i="12"/>
  <c r="P250" i="12" s="1"/>
  <c r="Q250" i="12" s="1"/>
  <c r="Y249" i="12"/>
  <c r="AG249" i="12" s="1"/>
  <c r="H236" i="11"/>
  <c r="AD250" i="12" l="1"/>
  <c r="V250" i="12"/>
  <c r="Z249" i="12"/>
  <c r="L236" i="11" s="1"/>
  <c r="G237" i="11"/>
  <c r="F237" i="11"/>
  <c r="N236" i="11" l="1"/>
  <c r="O236" i="11" s="1"/>
  <c r="R236" i="11" s="1"/>
  <c r="AA249" i="12"/>
  <c r="AE249" i="12"/>
  <c r="O250" i="12"/>
  <c r="D237" i="11" s="1"/>
  <c r="Q237" i="11" s="1"/>
  <c r="C238" i="11" s="1"/>
  <c r="M238" i="11" s="1"/>
  <c r="J238" i="11" l="1"/>
  <c r="N251" i="12"/>
  <c r="P251" i="12" s="1"/>
  <c r="Q251" i="12" s="1"/>
  <c r="Y250" i="12"/>
  <c r="AG250" i="12" s="1"/>
  <c r="H237" i="11"/>
  <c r="AD251" i="12" l="1"/>
  <c r="V251" i="12"/>
  <c r="Z250" i="12"/>
  <c r="AA250" i="12" s="1"/>
  <c r="G238" i="11"/>
  <c r="F238" i="11"/>
  <c r="L237" i="11" l="1"/>
  <c r="AE250" i="12"/>
  <c r="N237" i="11"/>
  <c r="O251" i="12"/>
  <c r="D238" i="11" s="1"/>
  <c r="Q238" i="11" s="1"/>
  <c r="C239" i="11" s="1"/>
  <c r="M239" i="11" s="1"/>
  <c r="O237" i="11" l="1"/>
  <c r="R237" i="11" s="1"/>
  <c r="J239" i="11"/>
  <c r="H238" i="11"/>
  <c r="Y251" i="12"/>
  <c r="AG251" i="12" s="1"/>
  <c r="N252" i="12"/>
  <c r="V252" i="12" l="1"/>
  <c r="AD252" i="12"/>
  <c r="P252" i="12"/>
  <c r="Q252" i="12" s="1"/>
  <c r="Z251" i="12"/>
  <c r="L238" i="11" s="1"/>
  <c r="AE251" i="12" l="1"/>
  <c r="AA251" i="12"/>
  <c r="N238" i="11"/>
  <c r="O238" i="11" s="1"/>
  <c r="R238" i="11" s="1"/>
  <c r="G239" i="11"/>
  <c r="F239" i="11"/>
  <c r="O252" i="12" l="1"/>
  <c r="D239" i="11" s="1"/>
  <c r="Q239" i="11" s="1"/>
  <c r="C240" i="11" s="1"/>
  <c r="M240" i="11" s="1"/>
  <c r="J240" i="11" l="1"/>
  <c r="H239" i="11"/>
  <c r="Y252" i="12"/>
  <c r="Z252" i="12" s="1"/>
  <c r="N253" i="12"/>
  <c r="AA252" i="12" l="1"/>
  <c r="AE252" i="12"/>
  <c r="AG252" i="12"/>
  <c r="P253" i="12"/>
  <c r="Q253" i="12" s="1"/>
  <c r="V253" i="12"/>
  <c r="AD253" i="12"/>
  <c r="L239" i="11"/>
  <c r="N239" i="11"/>
  <c r="O239" i="11" l="1"/>
  <c r="R239" i="11" s="1"/>
  <c r="G240" i="11"/>
  <c r="F240" i="11"/>
  <c r="O253" i="12" l="1"/>
  <c r="D240" i="11" s="1"/>
  <c r="Q240" i="11" s="1"/>
  <c r="C241" i="11" s="1"/>
  <c r="M241" i="11" s="1"/>
  <c r="J241" i="11" l="1"/>
  <c r="H240" i="11"/>
  <c r="Y253" i="12"/>
  <c r="Z253" i="12" s="1"/>
  <c r="N254" i="12"/>
  <c r="AA253" i="12" l="1"/>
  <c r="AE253" i="12"/>
  <c r="AG253" i="12"/>
  <c r="AD254" i="12"/>
  <c r="V254" i="12"/>
  <c r="P254" i="12"/>
  <c r="Q254" i="12" s="1"/>
  <c r="L240" i="11"/>
  <c r="N240" i="11"/>
  <c r="O240" i="11" l="1"/>
  <c r="R240" i="11" s="1"/>
  <c r="F241" i="11"/>
  <c r="G241" i="11"/>
  <c r="O254" i="12" l="1"/>
  <c r="D241" i="11" s="1"/>
  <c r="Q241" i="11" s="1"/>
  <c r="C242" i="11" s="1"/>
  <c r="M242" i="11" s="1"/>
  <c r="J242" i="11" l="1"/>
  <c r="H241" i="11"/>
  <c r="Y254" i="12"/>
  <c r="N255" i="12"/>
  <c r="AD255" i="12" l="1"/>
  <c r="V255" i="12"/>
  <c r="P255" i="12"/>
  <c r="Q255" i="12" s="1"/>
  <c r="AG254" i="12"/>
  <c r="Z254" i="12"/>
  <c r="AE254" i="12" s="1"/>
  <c r="AA254" i="12" l="1"/>
  <c r="G242" i="11"/>
  <c r="F242" i="11"/>
  <c r="L241" i="11"/>
  <c r="N241" i="11"/>
  <c r="O241" i="11" l="1"/>
  <c r="R241" i="11" s="1"/>
  <c r="O255" i="12"/>
  <c r="D242" i="11" s="1"/>
  <c r="Q242" i="11" s="1"/>
  <c r="C243" i="11" s="1"/>
  <c r="M243" i="11" s="1"/>
  <c r="N256" i="12" l="1"/>
  <c r="V256" i="12" s="1"/>
  <c r="Y255" i="12"/>
  <c r="Z255" i="12" s="1"/>
  <c r="J243" i="11"/>
  <c r="H242" i="11"/>
  <c r="P256" i="12" l="1"/>
  <c r="Q256" i="12" s="1"/>
  <c r="G243" i="11" s="1"/>
  <c r="AD256" i="12"/>
  <c r="AA255" i="12"/>
  <c r="AE255" i="12"/>
  <c r="AG255" i="12"/>
  <c r="N242" i="11"/>
  <c r="L242" i="11"/>
  <c r="F243" i="11" l="1"/>
  <c r="O242" i="11"/>
  <c r="R242" i="11" s="1"/>
  <c r="O256" i="12"/>
  <c r="D243" i="11" s="1"/>
  <c r="Q243" i="11" s="1"/>
  <c r="C244" i="11" s="1"/>
  <c r="M244" i="11" s="1"/>
  <c r="J244" i="11" l="1"/>
  <c r="H243" i="11"/>
  <c r="Y256" i="12"/>
  <c r="N257" i="12"/>
  <c r="P257" i="12" l="1"/>
  <c r="Q257" i="12" s="1"/>
  <c r="V257" i="12"/>
  <c r="AD257" i="12"/>
  <c r="AG256" i="12"/>
  <c r="Z256" i="12"/>
  <c r="AE256" i="12" s="1"/>
  <c r="AA256" i="12" l="1"/>
  <c r="L243" i="11"/>
  <c r="N243" i="11"/>
  <c r="F244" i="11"/>
  <c r="G244" i="11"/>
  <c r="O243" i="11" l="1"/>
  <c r="R243" i="11" s="1"/>
  <c r="O257" i="12"/>
  <c r="D244" i="11" s="1"/>
  <c r="Q244" i="11" s="1"/>
  <c r="C245" i="11" s="1"/>
  <c r="M245" i="11" s="1"/>
  <c r="J245" i="11" l="1"/>
  <c r="H244" i="11"/>
  <c r="Y257" i="12"/>
  <c r="Z257" i="12" s="1"/>
  <c r="N258" i="12"/>
  <c r="AA257" i="12" l="1"/>
  <c r="AE257" i="12"/>
  <c r="AG257" i="12"/>
  <c r="P258" i="12"/>
  <c r="Q258" i="12" s="1"/>
  <c r="AD258" i="12"/>
  <c r="V258" i="12"/>
  <c r="L244" i="11"/>
  <c r="N244" i="11"/>
  <c r="O244" i="11" l="1"/>
  <c r="R244" i="11" s="1"/>
  <c r="F245" i="11"/>
  <c r="G245" i="11"/>
  <c r="O258" i="12" l="1"/>
  <c r="D245" i="11" s="1"/>
  <c r="Q245" i="11" s="1"/>
  <c r="C246" i="11" s="1"/>
  <c r="M246" i="11" s="1"/>
  <c r="J246" i="11" l="1"/>
  <c r="H245" i="11"/>
  <c r="Y258" i="12"/>
  <c r="AG258" i="12" s="1"/>
  <c r="N259" i="12"/>
  <c r="V259" i="12" l="1"/>
  <c r="P259" i="12"/>
  <c r="Q259" i="12" s="1"/>
  <c r="AD259" i="12"/>
  <c r="Z258" i="12"/>
  <c r="AE258" i="12" s="1"/>
  <c r="AA258" i="12" l="1"/>
  <c r="N245" i="11"/>
  <c r="G246" i="11"/>
  <c r="F246" i="11"/>
  <c r="L245" i="11"/>
  <c r="O259" i="12" l="1"/>
  <c r="D246" i="11" s="1"/>
  <c r="Q246" i="11" s="1"/>
  <c r="C247" i="11" s="1"/>
  <c r="M247" i="11" s="1"/>
  <c r="O245" i="11"/>
  <c r="R245" i="11" s="1"/>
  <c r="M248" i="11" l="1"/>
  <c r="J247" i="11"/>
  <c r="J248" i="11" s="1"/>
  <c r="H246" i="11"/>
  <c r="Y259" i="12"/>
  <c r="N260" i="12"/>
  <c r="V260" i="12" l="1"/>
  <c r="P260" i="12"/>
  <c r="Q260" i="12" s="1"/>
  <c r="AD260" i="12"/>
  <c r="AG259" i="12"/>
  <c r="Z259" i="12"/>
  <c r="AE259" i="12" s="1"/>
  <c r="O260" i="12" l="1"/>
  <c r="AA259" i="12"/>
  <c r="G247" i="11"/>
  <c r="F247" i="11"/>
  <c r="F248" i="11" s="1"/>
  <c r="L246" i="11"/>
  <c r="N246" i="11"/>
  <c r="N261" i="12" l="1"/>
  <c r="AD261" i="12" s="1"/>
  <c r="D247" i="11"/>
  <c r="H247" i="11" s="1"/>
  <c r="O246" i="11"/>
  <c r="R246" i="11" s="1"/>
  <c r="Y260" i="12"/>
  <c r="V261" i="12" l="1"/>
  <c r="AG261" i="12"/>
  <c r="P261" i="12"/>
  <c r="Q261" i="12" s="1"/>
  <c r="D248" i="11"/>
  <c r="Q247" i="11"/>
  <c r="Z260" i="12"/>
  <c r="AA260" i="12" s="1"/>
  <c r="AG260" i="12"/>
  <c r="O261" i="12" l="1"/>
  <c r="N262" i="12" s="1"/>
  <c r="P262" i="12" s="1"/>
  <c r="Q262" i="12" s="1"/>
  <c r="AE260" i="12"/>
  <c r="AA17" i="12"/>
  <c r="L247" i="11"/>
  <c r="L248" i="11" s="1"/>
  <c r="N247" i="11"/>
  <c r="AD262" i="12" l="1"/>
  <c r="V262" i="12"/>
  <c r="O262" i="12" s="1"/>
  <c r="N263" i="12" s="1"/>
  <c r="AG262" i="12"/>
  <c r="Y261" i="12"/>
  <c r="Z261" i="12" s="1"/>
  <c r="O247" i="11"/>
  <c r="R247" i="11" s="1"/>
  <c r="Y262" i="12" l="1"/>
  <c r="Z262" i="12" s="1"/>
  <c r="V263" i="12"/>
  <c r="AG263" i="12"/>
  <c r="P263" i="12"/>
  <c r="Q263" i="12" s="1"/>
  <c r="AD263" i="12"/>
  <c r="O263" i="12" l="1"/>
  <c r="N264" i="12" s="1"/>
  <c r="Y263" i="12" l="1"/>
  <c r="Z263" i="12" s="1"/>
  <c r="AD264" i="12"/>
  <c r="AG264" i="12"/>
  <c r="P264" i="12"/>
  <c r="Q264" i="12" s="1"/>
  <c r="V264" i="12"/>
  <c r="O264" i="12" l="1"/>
  <c r="N265" i="12" s="1"/>
  <c r="Y264" i="12" l="1"/>
  <c r="Z264" i="12" s="1"/>
  <c r="V265" i="12"/>
  <c r="AD265" i="12"/>
  <c r="P265" i="12"/>
  <c r="Q265" i="12" s="1"/>
  <c r="AG265" i="12"/>
  <c r="O265" i="12" l="1"/>
  <c r="N266" i="12" s="1"/>
  <c r="Y265" i="12" l="1"/>
  <c r="Z265" i="12" s="1"/>
  <c r="AG266" i="12"/>
  <c r="V266" i="12"/>
  <c r="P266" i="12"/>
  <c r="Q266" i="12" s="1"/>
  <c r="AD266" i="12"/>
  <c r="O266" i="12" l="1"/>
  <c r="N267" i="12" s="1"/>
  <c r="Y266" i="12" l="1"/>
  <c r="Z266" i="12" s="1"/>
  <c r="V267" i="12"/>
  <c r="P267" i="12"/>
  <c r="Q267" i="12" s="1"/>
  <c r="AD267" i="12"/>
  <c r="AG267" i="12"/>
  <c r="O267" i="12" l="1"/>
  <c r="N268" i="12" s="1"/>
  <c r="Y267" i="12" l="1"/>
  <c r="Z267" i="12" s="1"/>
  <c r="V268" i="12"/>
  <c r="AD268" i="12"/>
  <c r="AG268" i="12"/>
  <c r="P268" i="12"/>
  <c r="Q268" i="12" s="1"/>
  <c r="O268" i="12" l="1"/>
  <c r="N269" i="12" s="1"/>
  <c r="Y268" i="12" l="1"/>
  <c r="Z268" i="12" s="1"/>
  <c r="AG269" i="12"/>
  <c r="V269" i="12"/>
  <c r="P269" i="12"/>
  <c r="Q269" i="12" s="1"/>
  <c r="AD269" i="12"/>
  <c r="O269" i="12" l="1"/>
  <c r="N270" i="12" s="1"/>
  <c r="Y269" i="12" l="1"/>
  <c r="Z269" i="12" s="1"/>
  <c r="AG270" i="12"/>
  <c r="AD270" i="12"/>
  <c r="P270" i="12"/>
  <c r="Q270" i="12" s="1"/>
  <c r="V270" i="12"/>
  <c r="O270" i="12" l="1"/>
  <c r="N271" i="12" s="1"/>
  <c r="Y270" i="12" l="1"/>
  <c r="Z270" i="12" s="1"/>
  <c r="P271" i="12"/>
  <c r="Q271" i="12" s="1"/>
  <c r="AD271" i="12"/>
  <c r="AG271" i="12"/>
  <c r="V271" i="12"/>
  <c r="O271" i="12" l="1"/>
  <c r="Y271" i="12" s="1"/>
  <c r="Z271" i="12" s="1"/>
  <c r="N272" i="12" l="1"/>
  <c r="P272" i="12" s="1"/>
  <c r="Q272" i="12" s="1"/>
  <c r="AG272" i="12" l="1"/>
  <c r="V272" i="12"/>
  <c r="O272" i="12" s="1"/>
  <c r="N273" i="12" s="1"/>
  <c r="AD272" i="12"/>
  <c r="Y272" i="12" l="1"/>
  <c r="Z272" i="12" s="1"/>
  <c r="AG273" i="12"/>
  <c r="V273" i="12"/>
  <c r="P273" i="12"/>
  <c r="Q273" i="12" s="1"/>
  <c r="AD273" i="12"/>
  <c r="O273" i="12" l="1"/>
  <c r="N274" i="12" s="1"/>
  <c r="Y273" i="12" l="1"/>
  <c r="Z273" i="12" s="1"/>
  <c r="AD274" i="12"/>
  <c r="P274" i="12"/>
  <c r="Q274" i="12" s="1"/>
  <c r="AG274" i="12"/>
  <c r="V274" i="12"/>
  <c r="O274" i="12" l="1"/>
  <c r="N275" i="12" s="1"/>
  <c r="Y274" i="12" l="1"/>
  <c r="Z274" i="12" s="1"/>
  <c r="AD275" i="12"/>
  <c r="AG275" i="12"/>
  <c r="P275" i="12"/>
  <c r="Q275" i="12" s="1"/>
  <c r="V275" i="12"/>
  <c r="O275" i="12" l="1"/>
  <c r="N276" i="12" s="1"/>
  <c r="Y275" i="12" l="1"/>
  <c r="Z275" i="12" s="1"/>
  <c r="P276" i="12"/>
  <c r="Q276" i="12" s="1"/>
  <c r="V276" i="12"/>
  <c r="AD276" i="12"/>
  <c r="AG276" i="12"/>
  <c r="O276" i="12" l="1"/>
  <c r="N277" i="12" s="1"/>
  <c r="Y276" i="12" l="1"/>
  <c r="Z276" i="12" s="1"/>
  <c r="AG277" i="12"/>
  <c r="V277" i="12"/>
  <c r="AD277" i="12"/>
  <c r="P277" i="12"/>
  <c r="Q277" i="12" s="1"/>
  <c r="O277" i="12" l="1"/>
  <c r="N278" i="12" s="1"/>
  <c r="Y277" i="12" l="1"/>
  <c r="Z277" i="12" s="1"/>
  <c r="AD278" i="12"/>
  <c r="V278" i="12"/>
  <c r="P278" i="12"/>
  <c r="Q278" i="12" s="1"/>
  <c r="AG278" i="12"/>
  <c r="O278" i="12" l="1"/>
  <c r="N279" i="12" s="1"/>
  <c r="Y278" i="12" l="1"/>
  <c r="Z278" i="12" s="1"/>
  <c r="P279" i="12"/>
  <c r="Q279" i="12" s="1"/>
  <c r="AG279" i="12"/>
  <c r="V279" i="12"/>
  <c r="AD279" i="12"/>
  <c r="O279" i="12" l="1"/>
  <c r="Y279" i="12" s="1"/>
  <c r="Z279" i="12" s="1"/>
  <c r="N280" i="12" l="1"/>
  <c r="AG280" i="12" s="1"/>
  <c r="P280" i="12" l="1"/>
  <c r="Q280" i="12" s="1"/>
  <c r="AD280" i="12"/>
  <c r="V280" i="12"/>
  <c r="O280" i="12" l="1"/>
  <c r="N281" i="12" s="1"/>
  <c r="P281" i="12" s="1"/>
  <c r="Q281" i="12" s="1"/>
  <c r="AD281" i="12" l="1"/>
  <c r="AG281" i="12"/>
  <c r="V281" i="12"/>
  <c r="O281" i="12" s="1"/>
  <c r="Y281" i="12" s="1"/>
  <c r="Z281" i="12" s="1"/>
  <c r="Y280" i="12"/>
  <c r="Z280" i="12" s="1"/>
  <c r="N282" i="12" l="1"/>
  <c r="P282" i="12" s="1"/>
  <c r="Q282" i="12" s="1"/>
  <c r="AG282" i="12" l="1"/>
  <c r="V282" i="12"/>
  <c r="O282" i="12" s="1"/>
  <c r="Y282" i="12" s="1"/>
  <c r="Z282" i="12" s="1"/>
  <c r="AD282" i="12"/>
  <c r="N283" i="12" l="1"/>
  <c r="AD283" i="12" s="1"/>
  <c r="AG283" i="12" l="1"/>
  <c r="V283" i="12"/>
  <c r="P283" i="12"/>
  <c r="Q283" i="12" s="1"/>
  <c r="O283" i="12" l="1"/>
  <c r="N284" i="12" s="1"/>
  <c r="P284" i="12" s="1"/>
  <c r="Q284" i="12" s="1"/>
  <c r="Y283" i="12" l="1"/>
  <c r="Z283" i="12" s="1"/>
  <c r="V284" i="12"/>
  <c r="O284" i="12" s="1"/>
  <c r="N285" i="12" s="1"/>
  <c r="AG284" i="12"/>
  <c r="AD284" i="12"/>
  <c r="V285" i="12" l="1"/>
  <c r="AG285" i="12"/>
  <c r="AD285" i="12"/>
  <c r="P285" i="12"/>
  <c r="Q285" i="12" s="1"/>
  <c r="Y284" i="12"/>
  <c r="Z284" i="12" s="1"/>
  <c r="O285" i="12" l="1"/>
  <c r="N286" i="12" s="1"/>
  <c r="AG286" i="12" l="1"/>
  <c r="V286" i="12"/>
  <c r="AD286" i="12"/>
  <c r="P286" i="12"/>
  <c r="Q286" i="12" s="1"/>
  <c r="Y285" i="12"/>
  <c r="Z285" i="12" s="1"/>
  <c r="O286" i="12" l="1"/>
  <c r="N287" i="12" s="1"/>
  <c r="AG287" i="12" l="1"/>
  <c r="V287" i="12"/>
  <c r="AD287" i="12"/>
  <c r="P287" i="12"/>
  <c r="Q287" i="12" s="1"/>
  <c r="Y286" i="12"/>
  <c r="Z286" i="12" s="1"/>
  <c r="O287" i="12" l="1"/>
  <c r="Y287" i="12" s="1"/>
  <c r="Z287" i="12" s="1"/>
  <c r="N288" i="12" l="1"/>
  <c r="P288" i="12" l="1"/>
  <c r="Q288" i="12" s="1"/>
  <c r="AD288" i="12"/>
  <c r="AG288" i="12"/>
  <c r="V288" i="12"/>
  <c r="O288" i="12" l="1"/>
  <c r="N289" i="12" s="1"/>
  <c r="AG289" i="12" l="1"/>
  <c r="V289" i="12"/>
  <c r="P289" i="12"/>
  <c r="Q289" i="12" s="1"/>
  <c r="AD289" i="12"/>
  <c r="Y288" i="12"/>
  <c r="Z288" i="12" s="1"/>
  <c r="O289" i="12" l="1"/>
  <c r="N290" i="12" s="1"/>
  <c r="AD290" i="12" l="1"/>
  <c r="P290" i="12"/>
  <c r="Q290" i="12" s="1"/>
  <c r="V290" i="12"/>
  <c r="AG290" i="12"/>
  <c r="Y289" i="12"/>
  <c r="Z289" i="12" s="1"/>
  <c r="O290" i="12" l="1"/>
  <c r="N291" i="12" s="1"/>
  <c r="P291" i="12" l="1"/>
  <c r="Q291" i="12" s="1"/>
  <c r="AG291" i="12"/>
  <c r="V291" i="12"/>
  <c r="AD291" i="12"/>
  <c r="Y290" i="12"/>
  <c r="Z290" i="12" s="1"/>
  <c r="O291" i="12" l="1"/>
  <c r="N292" i="12" s="1"/>
  <c r="V292" i="12" l="1"/>
  <c r="AD292" i="12"/>
  <c r="P292" i="12"/>
  <c r="Q292" i="12" s="1"/>
  <c r="AG292" i="12"/>
  <c r="Y291" i="12"/>
  <c r="Z291" i="12" s="1"/>
  <c r="O292" i="12" l="1"/>
  <c r="N293" i="12" s="1"/>
  <c r="V293" i="12" l="1"/>
  <c r="AD293" i="12"/>
  <c r="P293" i="12"/>
  <c r="Q293" i="12" s="1"/>
  <c r="AG293" i="12"/>
  <c r="Y292" i="12"/>
  <c r="Z292" i="12" s="1"/>
  <c r="O293" i="12" l="1"/>
  <c r="N294" i="12" s="1"/>
  <c r="AD294" i="12" l="1"/>
  <c r="P294" i="12"/>
  <c r="Q294" i="12" s="1"/>
  <c r="V294" i="12"/>
  <c r="AG294" i="12"/>
  <c r="Y293" i="12"/>
  <c r="Z293" i="12" s="1"/>
  <c r="O294" i="12" l="1"/>
  <c r="Y294" i="12" l="1"/>
  <c r="Z294" i="12" s="1"/>
  <c r="N295" i="12"/>
  <c r="V295" i="12" l="1"/>
  <c r="P295" i="12"/>
  <c r="Q295" i="12" s="1"/>
  <c r="AG295" i="12"/>
  <c r="AD295" i="12"/>
  <c r="O295" i="12" l="1"/>
  <c r="Y295" i="12" l="1"/>
  <c r="Z295" i="12" s="1"/>
  <c r="N296" i="12"/>
  <c r="P296" i="12" l="1"/>
  <c r="Q296" i="12" s="1"/>
  <c r="AD296" i="12"/>
  <c r="V296" i="12"/>
  <c r="AG296" i="12"/>
  <c r="O296" i="12" l="1"/>
  <c r="Y296" i="12" l="1"/>
  <c r="Z296" i="12" s="1"/>
  <c r="N297" i="12"/>
  <c r="V297" i="12" l="1"/>
  <c r="AD297" i="12"/>
  <c r="P297" i="12"/>
  <c r="Q297" i="12" s="1"/>
  <c r="AG297" i="12"/>
  <c r="O297" i="12" l="1"/>
  <c r="N298" i="12" s="1"/>
  <c r="AD298" i="12" l="1"/>
  <c r="P298" i="12"/>
  <c r="Q298" i="12" s="1"/>
  <c r="V298" i="12"/>
  <c r="AG298" i="12"/>
  <c r="Y297" i="12"/>
  <c r="Z297" i="12" s="1"/>
  <c r="O298" i="12" l="1"/>
  <c r="Y298" i="12" l="1"/>
  <c r="Z298" i="12" s="1"/>
  <c r="N299" i="12"/>
  <c r="V299" i="12" l="1"/>
  <c r="P299" i="12"/>
  <c r="Q299" i="12" s="1"/>
  <c r="AG299" i="12"/>
  <c r="AD299" i="12"/>
  <c r="O299" i="12" l="1"/>
  <c r="Y299" i="12" l="1"/>
  <c r="Z299" i="12" s="1"/>
  <c r="N300" i="12"/>
  <c r="P300" i="12" l="1"/>
  <c r="Q300" i="12" s="1"/>
  <c r="V300" i="12"/>
  <c r="AD300" i="12"/>
  <c r="AG300" i="12"/>
  <c r="O300" i="12" l="1"/>
  <c r="Y300" i="12" l="1"/>
  <c r="Z300" i="12" s="1"/>
  <c r="N301" i="12"/>
  <c r="V301" i="12" l="1"/>
  <c r="P301" i="12"/>
  <c r="Q301" i="12" s="1"/>
  <c r="AD301" i="12"/>
  <c r="AG301" i="12"/>
  <c r="O301" i="12" l="1"/>
  <c r="Y301" i="12" l="1"/>
  <c r="Z301" i="12" s="1"/>
  <c r="N302" i="12"/>
  <c r="AD302" i="12" l="1"/>
  <c r="V302" i="12"/>
  <c r="P302" i="12"/>
  <c r="Q302" i="12" s="1"/>
  <c r="AG302" i="12"/>
  <c r="O302" i="12" l="1"/>
  <c r="N303" i="12" s="1"/>
  <c r="AD303" i="12" l="1"/>
  <c r="V303" i="12"/>
  <c r="AG303" i="12"/>
  <c r="P303" i="12"/>
  <c r="Q303" i="12" s="1"/>
  <c r="Y302" i="12"/>
  <c r="Z302" i="12" s="1"/>
  <c r="O303" i="12" l="1"/>
  <c r="N304" i="12" s="1"/>
  <c r="V304" i="12" l="1"/>
  <c r="AD304" i="12"/>
  <c r="AG304" i="12"/>
  <c r="P304" i="12"/>
  <c r="Q304" i="12" s="1"/>
  <c r="Y303" i="12"/>
  <c r="Z303" i="12" s="1"/>
  <c r="O304" i="12" l="1"/>
  <c r="N305" i="12" s="1"/>
  <c r="V305" i="12" l="1"/>
  <c r="P305" i="12"/>
  <c r="Q305" i="12" s="1"/>
  <c r="AG305" i="12"/>
  <c r="AD305" i="12"/>
  <c r="Y304" i="12"/>
  <c r="Z304" i="12" s="1"/>
  <c r="O305" i="12" l="1"/>
  <c r="N306" i="12" s="1"/>
  <c r="P306" i="12" l="1"/>
  <c r="Q306" i="12" s="1"/>
  <c r="AG306" i="12"/>
  <c r="AD306" i="12"/>
  <c r="V306" i="12"/>
  <c r="Y305" i="12"/>
  <c r="Z305" i="12" s="1"/>
  <c r="O306" i="12" l="1"/>
  <c r="N307" i="12" s="1"/>
  <c r="AD307" i="12" l="1"/>
  <c r="V307" i="12"/>
  <c r="AG307" i="12"/>
  <c r="P307" i="12"/>
  <c r="Q307" i="12" s="1"/>
  <c r="Y306" i="12"/>
  <c r="Z306" i="12" s="1"/>
  <c r="O307" i="12" l="1"/>
  <c r="N308" i="12" s="1"/>
  <c r="V308" i="12" l="1"/>
  <c r="AG308" i="12"/>
  <c r="AD308" i="12"/>
  <c r="P308" i="12"/>
  <c r="Q308" i="12" s="1"/>
  <c r="Y307" i="12"/>
  <c r="Z307" i="12" s="1"/>
  <c r="O308" i="12" l="1"/>
  <c r="N309" i="12" s="1"/>
  <c r="AG309" i="12" l="1"/>
  <c r="V309" i="12"/>
  <c r="AD309" i="12"/>
  <c r="P309" i="12"/>
  <c r="Q309" i="12" s="1"/>
  <c r="Y308" i="12"/>
  <c r="Z308" i="12" s="1"/>
  <c r="O309" i="12" l="1"/>
  <c r="N310" i="12" s="1"/>
  <c r="P310" i="12" l="1"/>
  <c r="Q310" i="12" s="1"/>
  <c r="AD310" i="12"/>
  <c r="AG310" i="12"/>
  <c r="V310" i="12"/>
  <c r="Y309" i="12"/>
  <c r="Z309" i="12" s="1"/>
  <c r="O310" i="12" l="1"/>
  <c r="N311" i="12" s="1"/>
  <c r="AD311" i="12" l="1"/>
  <c r="AG311" i="12"/>
  <c r="V311" i="12"/>
  <c r="P311" i="12"/>
  <c r="Q311" i="12" s="1"/>
  <c r="Y310" i="12"/>
  <c r="Z310" i="12" s="1"/>
  <c r="O311" i="12" l="1"/>
  <c r="N312" i="12" s="1"/>
  <c r="V312" i="12" l="1"/>
  <c r="P312" i="12"/>
  <c r="Q312" i="12" s="1"/>
  <c r="AD312" i="12"/>
  <c r="AG312" i="12"/>
  <c r="Y311" i="12"/>
  <c r="Z311" i="12" s="1"/>
  <c r="O312" i="12" l="1"/>
  <c r="N313" i="12" s="1"/>
  <c r="V313" i="12" l="1"/>
  <c r="AD313" i="12"/>
  <c r="AG313" i="12"/>
  <c r="P313" i="12"/>
  <c r="Q313" i="12" s="1"/>
  <c r="Y312" i="12"/>
  <c r="Z312" i="12" s="1"/>
  <c r="O313" i="12" l="1"/>
  <c r="N314" i="12" s="1"/>
  <c r="AD314" i="12" l="1"/>
  <c r="P314" i="12"/>
  <c r="Q314" i="12" s="1"/>
  <c r="V314" i="12"/>
  <c r="AG314" i="12"/>
  <c r="Y313" i="12"/>
  <c r="Z313" i="12" s="1"/>
  <c r="O314" i="12" l="1"/>
  <c r="N315" i="12" s="1"/>
  <c r="AD315" i="12" l="1"/>
  <c r="P315" i="12"/>
  <c r="Q315" i="12" s="1"/>
  <c r="AG315" i="12"/>
  <c r="V315" i="12"/>
  <c r="Y314" i="12"/>
  <c r="Z314" i="12" s="1"/>
  <c r="O315" i="12" l="1"/>
  <c r="N316" i="12" s="1"/>
  <c r="AD316" i="12" l="1"/>
  <c r="V316" i="12"/>
  <c r="AG316" i="12"/>
  <c r="P316" i="12"/>
  <c r="Q316" i="12" s="1"/>
  <c r="Y315" i="12"/>
  <c r="Z315" i="12" s="1"/>
  <c r="O316" i="12" l="1"/>
  <c r="N317" i="12" s="1"/>
  <c r="AD317" i="12" l="1"/>
  <c r="V317" i="12"/>
  <c r="AG317" i="12"/>
  <c r="P317" i="12"/>
  <c r="Q317" i="12" s="1"/>
  <c r="Y316" i="12"/>
  <c r="Z316" i="12" s="1"/>
  <c r="O317" i="12" l="1"/>
  <c r="N318" i="12" s="1"/>
  <c r="AD318" i="12" l="1"/>
  <c r="AG318" i="12"/>
  <c r="V318" i="12"/>
  <c r="P318" i="12"/>
  <c r="Q318" i="12" s="1"/>
  <c r="Y317" i="12"/>
  <c r="Z317" i="12" s="1"/>
  <c r="O318" i="12" l="1"/>
  <c r="N319" i="12" s="1"/>
  <c r="V319" i="12" l="1"/>
  <c r="AD319" i="12"/>
  <c r="AG319" i="12"/>
  <c r="P319" i="12"/>
  <c r="Q319" i="12" s="1"/>
  <c r="Y318" i="12"/>
  <c r="Z318" i="12" s="1"/>
  <c r="O319" i="12" l="1"/>
  <c r="N320" i="12" s="1"/>
  <c r="P320" i="12" l="1"/>
  <c r="Q320" i="12" s="1"/>
  <c r="AD320" i="12"/>
  <c r="V320" i="12"/>
  <c r="AG320" i="12"/>
  <c r="Y319" i="12"/>
  <c r="Z319" i="12" s="1"/>
  <c r="O320" i="12" l="1"/>
  <c r="N321" i="12" s="1"/>
  <c r="V321" i="12" l="1"/>
  <c r="AG321" i="12"/>
  <c r="AD321" i="12"/>
  <c r="P321" i="12"/>
  <c r="Q321" i="12" s="1"/>
  <c r="Y320" i="12"/>
  <c r="Z320" i="12" s="1"/>
  <c r="O321" i="12" l="1"/>
  <c r="N322" i="12" s="1"/>
  <c r="AG322" i="12" l="1"/>
  <c r="AD322" i="12"/>
  <c r="V322" i="12"/>
  <c r="P322" i="12"/>
  <c r="Q322" i="12" s="1"/>
  <c r="Y321" i="12"/>
  <c r="Z321" i="12" s="1"/>
  <c r="O322" i="12" l="1"/>
  <c r="N323" i="12" s="1"/>
  <c r="AG323" i="12" l="1"/>
  <c r="AD323" i="12"/>
  <c r="V323" i="12"/>
  <c r="P323" i="12"/>
  <c r="Q323" i="12" s="1"/>
  <c r="Y322" i="12"/>
  <c r="Z322" i="12" s="1"/>
  <c r="O323" i="12" l="1"/>
  <c r="N324" i="12" s="1"/>
  <c r="AD324" i="12" l="1"/>
  <c r="V324" i="12"/>
  <c r="AG324" i="12"/>
  <c r="P324" i="12"/>
  <c r="Q324" i="12" s="1"/>
  <c r="Y323" i="12"/>
  <c r="Z323" i="12" s="1"/>
  <c r="O324" i="12" l="1"/>
  <c r="N325" i="12" s="1"/>
  <c r="AD325" i="12" l="1"/>
  <c r="V325" i="12"/>
  <c r="AG325" i="12"/>
  <c r="P325" i="12"/>
  <c r="Q325" i="12" s="1"/>
  <c r="Y324" i="12"/>
  <c r="Z324" i="12" s="1"/>
  <c r="O325" i="12" l="1"/>
  <c r="N326" i="12" s="1"/>
  <c r="AG326" i="12" l="1"/>
  <c r="AD326" i="12"/>
  <c r="V326" i="12"/>
  <c r="P326" i="12"/>
  <c r="Q326" i="12" s="1"/>
  <c r="Y325" i="12"/>
  <c r="Z325" i="12" s="1"/>
  <c r="O326" i="12" l="1"/>
  <c r="N327" i="12" s="1"/>
  <c r="AG327" i="12" l="1"/>
  <c r="AD327" i="12"/>
  <c r="V327" i="12"/>
  <c r="P327" i="12"/>
  <c r="Q327" i="12" s="1"/>
  <c r="Y326" i="12"/>
  <c r="Z326" i="12" s="1"/>
  <c r="O327" i="12" l="1"/>
  <c r="N328" i="12" s="1"/>
  <c r="AD328" i="12" l="1"/>
  <c r="AG328" i="12"/>
  <c r="V328" i="12"/>
  <c r="P328" i="12"/>
  <c r="Q328" i="12" s="1"/>
  <c r="Y327" i="12"/>
  <c r="Z327" i="12" s="1"/>
  <c r="O328" i="12" l="1"/>
  <c r="N329" i="12" s="1"/>
  <c r="AG329" i="12" l="1"/>
  <c r="P329" i="12"/>
  <c r="Q329" i="12" s="1"/>
  <c r="V329" i="12"/>
  <c r="AD329" i="12"/>
  <c r="Y328" i="12"/>
  <c r="Z328" i="12" s="1"/>
  <c r="O329" i="12" l="1"/>
  <c r="N330" i="12" s="1"/>
  <c r="AD330" i="12" l="1"/>
  <c r="V330" i="12"/>
  <c r="AG330" i="12"/>
  <c r="P330" i="12"/>
  <c r="Q330" i="12" s="1"/>
  <c r="Y329" i="12"/>
  <c r="Z329" i="12" s="1"/>
  <c r="O330" i="12" l="1"/>
  <c r="N331" i="12" s="1"/>
  <c r="AD331" i="12" l="1"/>
  <c r="AG331" i="12"/>
  <c r="V331" i="12"/>
  <c r="P331" i="12"/>
  <c r="Q331" i="12" s="1"/>
  <c r="Y330" i="12"/>
  <c r="Z330" i="12" s="1"/>
  <c r="O331" i="12" l="1"/>
  <c r="N332" i="12" s="1"/>
  <c r="V332" i="12" l="1"/>
  <c r="P332" i="12"/>
  <c r="Q332" i="12" s="1"/>
  <c r="AG332" i="12"/>
  <c r="AD332" i="12"/>
  <c r="Y331" i="12"/>
  <c r="Z331" i="12" s="1"/>
  <c r="O332" i="12" l="1"/>
  <c r="N333" i="12" s="1"/>
  <c r="P333" i="12" l="1"/>
  <c r="Q333" i="12" s="1"/>
  <c r="V333" i="12"/>
  <c r="AG333" i="12"/>
  <c r="AD333" i="12"/>
  <c r="Y332" i="12"/>
  <c r="Z332" i="12" s="1"/>
  <c r="O333" i="12" l="1"/>
  <c r="Y333" i="12" l="1"/>
  <c r="Z333" i="12" s="1"/>
  <c r="N334" i="12"/>
  <c r="P334" i="12" l="1"/>
  <c r="Q334" i="12" s="1"/>
  <c r="AG334" i="12"/>
  <c r="AD334" i="12"/>
  <c r="V334" i="12"/>
  <c r="O334" i="12" l="1"/>
  <c r="N335" i="12" s="1"/>
  <c r="V335" i="12" l="1"/>
  <c r="AD335" i="12"/>
  <c r="AG335" i="12"/>
  <c r="P335" i="12"/>
  <c r="Q335" i="12" s="1"/>
  <c r="Y334" i="12"/>
  <c r="Z334" i="12" s="1"/>
  <c r="O335" i="12" l="1"/>
  <c r="N336" i="12" s="1"/>
  <c r="P336" i="12" l="1"/>
  <c r="Q336" i="12" s="1"/>
  <c r="V336" i="12"/>
  <c r="AG336" i="12"/>
  <c r="AD336" i="12"/>
  <c r="Y335" i="12"/>
  <c r="Z335" i="12" s="1"/>
  <c r="O336" i="12" l="1"/>
  <c r="N337" i="12" s="1"/>
  <c r="P337" i="12" l="1"/>
  <c r="Q337" i="12" s="1"/>
  <c r="AD337" i="12"/>
  <c r="AG337" i="12"/>
  <c r="V337" i="12"/>
  <c r="Y336" i="12"/>
  <c r="Z336" i="12" s="1"/>
  <c r="O337" i="12" l="1"/>
  <c r="N338" i="12" s="1"/>
  <c r="V338" i="12" l="1"/>
  <c r="AG338" i="12"/>
  <c r="AD338" i="12"/>
  <c r="P338" i="12"/>
  <c r="Q338" i="12" s="1"/>
  <c r="Y337" i="12"/>
  <c r="Z337" i="12" s="1"/>
  <c r="O338" i="12" l="1"/>
  <c r="N339" i="12" s="1"/>
  <c r="V339" i="12" l="1"/>
  <c r="P339" i="12"/>
  <c r="Q339" i="12" s="1"/>
  <c r="AD339" i="12"/>
  <c r="AG339" i="12"/>
  <c r="Y338" i="12"/>
  <c r="Z338" i="12" s="1"/>
  <c r="O339" i="12" l="1"/>
  <c r="N340" i="12" s="1"/>
  <c r="AD340" i="12" l="1"/>
  <c r="P340" i="12"/>
  <c r="Q340" i="12" s="1"/>
  <c r="AG340" i="12"/>
  <c r="V340" i="12"/>
  <c r="Y339" i="12"/>
  <c r="Z339" i="12" s="1"/>
  <c r="O340" i="12" l="1"/>
  <c r="Y340" i="12" l="1"/>
  <c r="Z340" i="12" s="1"/>
  <c r="N341" i="12"/>
  <c r="P341" i="12" l="1"/>
  <c r="Q341" i="12" s="1"/>
  <c r="AD341" i="12"/>
  <c r="AG341" i="12"/>
  <c r="V341" i="12"/>
  <c r="O341" i="12" l="1"/>
  <c r="N342" i="12" s="1"/>
  <c r="AD342" i="12" l="1"/>
  <c r="V342" i="12"/>
  <c r="P342" i="12"/>
  <c r="Q342" i="12" s="1"/>
  <c r="AG342" i="12"/>
  <c r="Y341" i="12"/>
  <c r="Z341" i="12" s="1"/>
  <c r="O342" i="12" l="1"/>
  <c r="N343" i="12" s="1"/>
  <c r="AG343" i="12" l="1"/>
  <c r="V343" i="12"/>
  <c r="P343" i="12"/>
  <c r="Q343" i="12" s="1"/>
  <c r="AD343" i="12"/>
  <c r="Y342" i="12"/>
  <c r="Z342" i="12" s="1"/>
  <c r="O343" i="12" l="1"/>
  <c r="N344" i="12" s="1"/>
  <c r="V344" i="12" l="1"/>
  <c r="AD344" i="12"/>
  <c r="P344" i="12"/>
  <c r="Q344" i="12" s="1"/>
  <c r="AG344" i="12"/>
  <c r="Y343" i="12"/>
  <c r="Z343" i="12" s="1"/>
  <c r="O344" i="12" l="1"/>
  <c r="N345" i="12" s="1"/>
  <c r="AG345" i="12" l="1"/>
  <c r="P345" i="12"/>
  <c r="Q345" i="12" s="1"/>
  <c r="V345" i="12"/>
  <c r="AD345" i="12"/>
  <c r="Y344" i="12"/>
  <c r="Z344" i="12" s="1"/>
  <c r="O345" i="12" l="1"/>
  <c r="N346" i="12" s="1"/>
  <c r="AG346" i="12" l="1"/>
  <c r="AD346" i="12"/>
  <c r="V346" i="12"/>
  <c r="P346" i="12"/>
  <c r="Q346" i="12" s="1"/>
  <c r="Y345" i="12"/>
  <c r="Z345" i="12" s="1"/>
  <c r="O346" i="12" l="1"/>
  <c r="Y346" i="12" l="1"/>
  <c r="Z346" i="12" s="1"/>
  <c r="N347" i="12"/>
  <c r="AG347" i="12" l="1"/>
  <c r="P347" i="12"/>
  <c r="Q347" i="12" s="1"/>
  <c r="V347" i="12"/>
  <c r="AD347" i="12"/>
  <c r="O347" i="12" l="1"/>
  <c r="Y347" i="12" l="1"/>
  <c r="Z347" i="12" s="1"/>
  <c r="N348" i="12"/>
  <c r="AG348" i="12" l="1"/>
  <c r="P348" i="12"/>
  <c r="Q348" i="12" s="1"/>
  <c r="AD348" i="12"/>
  <c r="V348" i="12"/>
  <c r="O348" i="12" l="1"/>
  <c r="N349" i="12" s="1"/>
  <c r="P349" i="12" l="1"/>
  <c r="Q349" i="12" s="1"/>
  <c r="V349" i="12"/>
  <c r="AG349" i="12"/>
  <c r="AD349" i="12"/>
  <c r="Y348" i="12"/>
  <c r="Z348" i="12" s="1"/>
  <c r="O349" i="12" l="1"/>
  <c r="N350" i="12" s="1"/>
  <c r="AG350" i="12" l="1"/>
  <c r="AD350" i="12"/>
  <c r="V350" i="12"/>
  <c r="P350" i="12"/>
  <c r="Q350" i="12" s="1"/>
  <c r="Y349" i="12"/>
  <c r="Z349" i="12" s="1"/>
  <c r="O350" i="12" l="1"/>
  <c r="N351" i="12" s="1"/>
  <c r="V351" i="12" l="1"/>
  <c r="AD351" i="12"/>
  <c r="AG351" i="12"/>
  <c r="P351" i="12"/>
  <c r="Q351" i="12" s="1"/>
  <c r="Y350" i="12"/>
  <c r="Z350" i="12" s="1"/>
  <c r="O351" i="12" l="1"/>
  <c r="N352" i="12" s="1"/>
  <c r="P352" i="12" l="1"/>
  <c r="Q352" i="12" s="1"/>
  <c r="V352" i="12"/>
  <c r="AG352" i="12"/>
  <c r="AD352" i="12"/>
  <c r="Y351" i="12"/>
  <c r="Z351" i="12" s="1"/>
  <c r="O352" i="12" l="1"/>
  <c r="N353" i="12" s="1"/>
  <c r="P353" i="12" l="1"/>
  <c r="Q353" i="12" s="1"/>
  <c r="AG353" i="12"/>
  <c r="V353" i="12"/>
  <c r="AD353" i="12"/>
  <c r="Y352" i="12"/>
  <c r="Z352" i="12" s="1"/>
  <c r="O353" i="12" l="1"/>
  <c r="N354" i="12" s="1"/>
  <c r="V354" i="12" l="1"/>
  <c r="AG354" i="12"/>
  <c r="AD354" i="12"/>
  <c r="P354" i="12"/>
  <c r="Q354" i="12" s="1"/>
  <c r="Y353" i="12"/>
  <c r="Z353" i="12" s="1"/>
  <c r="O354" i="12" l="1"/>
  <c r="N355" i="12" s="1"/>
  <c r="V355" i="12" l="1"/>
  <c r="P355" i="12"/>
  <c r="Q355" i="12" s="1"/>
  <c r="AG355" i="12"/>
  <c r="AD355" i="12"/>
  <c r="Y354" i="12"/>
  <c r="Z354" i="12" s="1"/>
  <c r="O355" i="12" l="1"/>
  <c r="N356" i="12" s="1"/>
  <c r="V356" i="12" l="1"/>
  <c r="AG356" i="12"/>
  <c r="AD356" i="12"/>
  <c r="P356" i="12"/>
  <c r="Q356" i="12" s="1"/>
  <c r="Y355" i="12"/>
  <c r="Z355" i="12" s="1"/>
  <c r="O356" i="12" l="1"/>
  <c r="N357" i="12" s="1"/>
  <c r="AG357" i="12" l="1"/>
  <c r="V357" i="12"/>
  <c r="AD357" i="12"/>
  <c r="P357" i="12"/>
  <c r="Q357" i="12" s="1"/>
  <c r="Y356" i="12"/>
  <c r="Z356" i="12" s="1"/>
  <c r="O357" i="12" l="1"/>
  <c r="N358" i="12" s="1"/>
  <c r="AD358" i="12" l="1"/>
  <c r="P358" i="12"/>
  <c r="Q358" i="12" s="1"/>
  <c r="V358" i="12"/>
  <c r="AG358" i="12"/>
  <c r="Y357" i="12"/>
  <c r="Z357" i="12" s="1"/>
  <c r="O358" i="12" l="1"/>
  <c r="N359" i="12" s="1"/>
  <c r="AG359" i="12" l="1"/>
  <c r="AD359" i="12"/>
  <c r="V359" i="12"/>
  <c r="P359" i="12"/>
  <c r="Q359" i="12" s="1"/>
  <c r="Y358" i="12"/>
  <c r="Z358" i="12" s="1"/>
  <c r="O359" i="12" l="1"/>
  <c r="N360" i="12" s="1"/>
  <c r="AG360" i="12" l="1"/>
  <c r="P360" i="12"/>
  <c r="Q360" i="12" s="1"/>
  <c r="AD360" i="12"/>
  <c r="V360" i="12"/>
  <c r="Y359" i="12"/>
  <c r="Z359" i="12" s="1"/>
  <c r="O360" i="12" l="1"/>
  <c r="N361" i="12" s="1"/>
  <c r="AG361" i="12" l="1"/>
  <c r="P361" i="12"/>
  <c r="Q361" i="12" s="1"/>
  <c r="V361" i="12"/>
  <c r="AD361" i="12"/>
  <c r="Y360" i="12"/>
  <c r="Z360" i="12" s="1"/>
  <c r="O361" i="12" l="1"/>
  <c r="N362" i="12" s="1"/>
  <c r="AG362" i="12" l="1"/>
  <c r="P362" i="12"/>
  <c r="Q362" i="12" s="1"/>
  <c r="AD362" i="12"/>
  <c r="V362" i="12"/>
  <c r="Y361" i="12"/>
  <c r="Z361" i="12" s="1"/>
  <c r="O362" i="12" l="1"/>
  <c r="N363" i="12" s="1"/>
  <c r="P363" i="12" l="1"/>
  <c r="Q363" i="12" s="1"/>
  <c r="V363" i="12"/>
  <c r="AD363" i="12"/>
  <c r="AG363" i="12"/>
  <c r="Y362" i="12"/>
  <c r="Z362" i="12" s="1"/>
  <c r="O363" i="12" l="1"/>
  <c r="N364" i="12" s="1"/>
  <c r="AG364" i="12" l="1"/>
  <c r="V364" i="12"/>
  <c r="AD364" i="12"/>
  <c r="P364" i="12"/>
  <c r="Q364" i="12" s="1"/>
  <c r="Y363" i="12"/>
  <c r="Z363" i="12" s="1"/>
  <c r="O364" i="12" l="1"/>
  <c r="Y364" i="12" l="1"/>
  <c r="Z364" i="12" s="1"/>
  <c r="N365" i="12"/>
  <c r="AD365" i="12" l="1"/>
  <c r="V365" i="12"/>
  <c r="AG365" i="12"/>
  <c r="P365" i="12"/>
  <c r="Q365" i="12" s="1"/>
  <c r="O365" i="12" l="1"/>
  <c r="N366" i="12" s="1"/>
  <c r="AG366" i="12" l="1"/>
  <c r="P366" i="12"/>
  <c r="Q366" i="12" s="1"/>
  <c r="AD366" i="12"/>
  <c r="V366" i="12"/>
  <c r="Y365" i="12"/>
  <c r="Z365" i="12" s="1"/>
  <c r="O366" i="12" l="1"/>
  <c r="N367" i="12" s="1"/>
  <c r="V367" i="12" l="1"/>
  <c r="AG367" i="12"/>
  <c r="AD367" i="12"/>
  <c r="P367" i="12"/>
  <c r="Q367" i="12" s="1"/>
  <c r="Y366" i="12"/>
  <c r="Z366" i="12" s="1"/>
  <c r="O367" i="12" l="1"/>
  <c r="N368" i="12" s="1"/>
  <c r="V368" i="12" l="1"/>
  <c r="AG368" i="12"/>
  <c r="P368" i="12"/>
  <c r="Q368" i="12" s="1"/>
  <c r="AD368" i="12"/>
  <c r="Y367" i="12"/>
  <c r="Z367" i="12" s="1"/>
  <c r="O368" i="12" l="1"/>
  <c r="N369" i="12" s="1"/>
  <c r="AG369" i="12" l="1"/>
  <c r="P369" i="12"/>
  <c r="Q369" i="12" s="1"/>
  <c r="V369" i="12"/>
  <c r="AD369" i="12"/>
  <c r="Y368" i="12"/>
  <c r="Z368" i="12" s="1"/>
  <c r="O369" i="12" l="1"/>
  <c r="N370" i="12" s="1"/>
  <c r="AD370" i="12" l="1"/>
  <c r="AG370" i="12"/>
  <c r="V370" i="12"/>
  <c r="P370" i="12"/>
  <c r="Q370" i="12" s="1"/>
  <c r="Y369" i="12"/>
  <c r="Z369" i="12" s="1"/>
  <c r="O370" i="12" l="1"/>
  <c r="N371" i="12" s="1"/>
  <c r="AD371" i="12" l="1"/>
  <c r="AG371" i="12"/>
  <c r="V371" i="12"/>
  <c r="P371" i="12"/>
  <c r="Q371" i="12" s="1"/>
  <c r="Y370" i="12"/>
  <c r="Z370" i="12" s="1"/>
  <c r="O371" i="12" l="1"/>
  <c r="N372" i="12" s="1"/>
  <c r="P372" i="12" l="1"/>
  <c r="Q372" i="12" s="1"/>
  <c r="AD372" i="12"/>
  <c r="V372" i="12"/>
  <c r="AG372" i="12"/>
  <c r="Y371" i="12"/>
  <c r="Z371" i="12" s="1"/>
  <c r="O372" i="12" l="1"/>
  <c r="N373" i="12" s="1"/>
  <c r="AD373" i="12" l="1"/>
  <c r="V373" i="12"/>
  <c r="AG373" i="12"/>
  <c r="P373" i="12"/>
  <c r="Q373" i="12" s="1"/>
  <c r="Y372" i="12"/>
  <c r="Z372" i="12" s="1"/>
  <c r="O373" i="12" l="1"/>
  <c r="N374" i="12" s="1"/>
  <c r="AG374" i="12" l="1"/>
  <c r="P374" i="12"/>
  <c r="Q374" i="12" s="1"/>
  <c r="AD374" i="12"/>
  <c r="V374" i="12"/>
  <c r="Y373" i="12"/>
  <c r="Z373" i="12" s="1"/>
  <c r="O374" i="12" l="1"/>
  <c r="N375" i="12" s="1"/>
  <c r="AG375" i="12" l="1"/>
  <c r="AD375" i="12"/>
  <c r="V375" i="12"/>
  <c r="P375" i="12"/>
  <c r="Q375" i="12" s="1"/>
  <c r="Y374" i="12"/>
  <c r="Z374" i="12" s="1"/>
  <c r="O375" i="12" l="1"/>
  <c r="N376" i="12" s="1"/>
  <c r="P376" i="12" l="1"/>
  <c r="Q376" i="12" s="1"/>
  <c r="V376" i="12"/>
  <c r="AD376" i="12"/>
  <c r="AG376" i="12"/>
  <c r="Y375" i="12"/>
  <c r="Z375" i="12" s="1"/>
  <c r="O376" i="12" l="1"/>
  <c r="N377" i="12" s="1"/>
  <c r="AD377" i="12" l="1"/>
  <c r="P377" i="12"/>
  <c r="Q377" i="12" s="1"/>
  <c r="V377" i="12"/>
  <c r="AG377" i="12"/>
  <c r="Y376" i="12"/>
  <c r="Z376" i="12" s="1"/>
  <c r="O377" i="12" l="1"/>
  <c r="N378" i="12" s="1"/>
  <c r="AG378" i="12" l="1"/>
  <c r="P378" i="12"/>
  <c r="Q378" i="12" s="1"/>
  <c r="AD378" i="12"/>
  <c r="V378" i="12"/>
  <c r="Y377" i="12"/>
  <c r="Z377" i="12" s="1"/>
  <c r="O378" i="12" l="1"/>
  <c r="N379" i="12" s="1"/>
  <c r="V379" i="12" l="1"/>
  <c r="AD379" i="12"/>
  <c r="AG379" i="12"/>
  <c r="P379" i="12"/>
  <c r="Q379" i="12" s="1"/>
  <c r="Y378" i="12"/>
  <c r="Z378" i="12" s="1"/>
  <c r="O379" i="12" l="1"/>
  <c r="N380" i="12" s="1"/>
  <c r="AG380" i="12" l="1"/>
  <c r="V380" i="12"/>
  <c r="AD380" i="12"/>
  <c r="P380" i="12"/>
  <c r="Q380" i="12" s="1"/>
  <c r="Y379" i="12"/>
  <c r="Z379" i="12" s="1"/>
  <c r="O380" i="12" l="1"/>
  <c r="Y380" i="12" l="1"/>
  <c r="Z380" i="12" s="1"/>
  <c r="N381" i="12"/>
  <c r="V381" i="12" l="1"/>
  <c r="AD381" i="12"/>
  <c r="AG381" i="12"/>
  <c r="P381" i="12"/>
  <c r="Q381" i="12" s="1"/>
  <c r="O381" i="12" l="1"/>
  <c r="N382" i="12" s="1"/>
  <c r="AD382" i="12" l="1"/>
  <c r="AG382" i="12"/>
  <c r="V382" i="12"/>
  <c r="P382" i="12"/>
  <c r="Q382" i="12" s="1"/>
  <c r="Y381" i="12"/>
  <c r="Z381" i="12" s="1"/>
  <c r="O382" i="12" l="1"/>
  <c r="N383" i="12" s="1"/>
  <c r="P383" i="12" l="1"/>
  <c r="Q383" i="12" s="1"/>
  <c r="AG383" i="12"/>
  <c r="V383" i="12"/>
  <c r="AD383" i="12"/>
  <c r="Y382" i="12"/>
  <c r="Z382" i="12" s="1"/>
  <c r="O383" i="12" l="1"/>
  <c r="N384" i="12" s="1"/>
  <c r="AD384" i="12" l="1"/>
  <c r="AG384" i="12"/>
  <c r="V384" i="12"/>
  <c r="P384" i="12"/>
  <c r="Q384" i="12" s="1"/>
  <c r="Y383" i="12"/>
  <c r="Z383" i="12" s="1"/>
  <c r="O384" i="12" l="1"/>
  <c r="N385" i="12" s="1"/>
  <c r="V385" i="12" l="1"/>
  <c r="AG385" i="12"/>
  <c r="AD385" i="12"/>
  <c r="P385" i="12"/>
  <c r="Q385" i="12" s="1"/>
  <c r="Y384" i="12"/>
  <c r="Z384" i="12" s="1"/>
  <c r="O385" i="12" l="1"/>
  <c r="N386" i="12" s="1"/>
  <c r="P386" i="12" l="1"/>
  <c r="Q386" i="12" s="1"/>
  <c r="V386" i="12"/>
  <c r="AD386" i="12"/>
  <c r="AG386" i="12"/>
  <c r="Y385" i="12"/>
  <c r="Z385" i="12" s="1"/>
  <c r="O386" i="12" l="1"/>
  <c r="N387" i="12" s="1"/>
  <c r="V387" i="12" l="1"/>
  <c r="AG387" i="12"/>
  <c r="AD387" i="12"/>
  <c r="P387" i="12"/>
  <c r="Q387" i="12" s="1"/>
  <c r="Y386" i="12"/>
  <c r="Z386" i="12" s="1"/>
  <c r="O387" i="12" l="1"/>
  <c r="N388" i="12" s="1"/>
  <c r="V388" i="12" l="1"/>
  <c r="AD388" i="12"/>
  <c r="AG388" i="12"/>
  <c r="P388" i="12"/>
  <c r="Q388" i="12" s="1"/>
  <c r="Y387" i="12"/>
  <c r="Z387" i="12" s="1"/>
  <c r="O388" i="12" l="1"/>
  <c r="N389" i="12" s="1"/>
  <c r="AD389" i="12" l="1"/>
  <c r="V389" i="12"/>
  <c r="AG389" i="12"/>
  <c r="P389" i="12"/>
  <c r="Q389" i="12" s="1"/>
  <c r="Y388" i="12"/>
  <c r="Z388" i="12" s="1"/>
  <c r="O389" i="12" l="1"/>
  <c r="Y389" i="12" l="1"/>
  <c r="Z389" i="12" s="1"/>
  <c r="N390" i="12"/>
  <c r="P390" i="12" l="1"/>
  <c r="Q390" i="12" s="1"/>
  <c r="AG390" i="12"/>
  <c r="V390" i="12"/>
  <c r="AD390" i="12"/>
  <c r="O390" i="12" l="1"/>
  <c r="N391" i="12" s="1"/>
  <c r="AG391" i="12" l="1"/>
  <c r="V391" i="12"/>
  <c r="P391" i="12"/>
  <c r="Q391" i="12" s="1"/>
  <c r="AD391" i="12"/>
  <c r="Y390" i="12"/>
  <c r="Z390" i="12" s="1"/>
  <c r="O391" i="12" l="1"/>
  <c r="N392" i="12" s="1"/>
  <c r="V392" i="12" l="1"/>
  <c r="AG392" i="12"/>
  <c r="AD392" i="12"/>
  <c r="P392" i="12"/>
  <c r="Q392" i="12" s="1"/>
  <c r="Y391" i="12"/>
  <c r="Z391" i="12" s="1"/>
  <c r="O392" i="12" l="1"/>
  <c r="N393" i="12" s="1"/>
  <c r="V393" i="12" l="1"/>
  <c r="AG393" i="12"/>
  <c r="AD393" i="12"/>
  <c r="P393" i="12"/>
  <c r="Q393" i="12" s="1"/>
  <c r="Y392" i="12"/>
  <c r="Z392" i="12" s="1"/>
  <c r="O393" i="12" l="1"/>
  <c r="N394" i="12" s="1"/>
  <c r="AD394" i="12" l="1"/>
  <c r="AG394" i="12"/>
  <c r="P394" i="12"/>
  <c r="Q394" i="12" s="1"/>
  <c r="V394" i="12"/>
  <c r="Y393" i="12"/>
  <c r="Z393" i="12" s="1"/>
  <c r="O394" i="12" l="1"/>
  <c r="Y394" i="12" l="1"/>
  <c r="Z394" i="12" s="1"/>
  <c r="N395" i="12"/>
  <c r="AG395" i="12" l="1"/>
  <c r="AD395" i="12"/>
  <c r="V395" i="12"/>
  <c r="P395" i="12"/>
  <c r="Q395" i="12" s="1"/>
  <c r="O395" i="12" l="1"/>
  <c r="Y395" i="12" l="1"/>
  <c r="Z395" i="12" s="1"/>
  <c r="N396" i="12"/>
  <c r="AG396" i="12" l="1"/>
  <c r="V396" i="12"/>
  <c r="AD396" i="12"/>
  <c r="P396" i="12"/>
  <c r="Q396" i="12" s="1"/>
  <c r="O396" i="12" l="1"/>
  <c r="N397" i="12" s="1"/>
  <c r="AG397" i="12" l="1"/>
  <c r="AD397" i="12"/>
  <c r="V397" i="12"/>
  <c r="P397" i="12"/>
  <c r="Q397" i="12" s="1"/>
  <c r="Y396" i="12"/>
  <c r="Z396" i="12" s="1"/>
  <c r="O397" i="12" l="1"/>
  <c r="N398" i="12" s="1"/>
  <c r="P398" i="12" l="1"/>
  <c r="Q398" i="12" s="1"/>
  <c r="AG398" i="12"/>
  <c r="V398" i="12"/>
  <c r="AD398" i="12"/>
  <c r="Y397" i="12"/>
  <c r="Z397" i="12" s="1"/>
  <c r="O398" i="12" l="1"/>
  <c r="N399" i="12" s="1"/>
  <c r="AD399" i="12" l="1"/>
  <c r="P399" i="12"/>
  <c r="Q399" i="12" s="1"/>
  <c r="AG399" i="12"/>
  <c r="V399" i="12"/>
  <c r="Y398" i="12"/>
  <c r="Z398" i="12" s="1"/>
  <c r="O399" i="12" l="1"/>
  <c r="N400" i="12" s="1"/>
  <c r="P400" i="12" l="1"/>
  <c r="Q400" i="12" s="1"/>
  <c r="AD400" i="12"/>
  <c r="V400" i="12"/>
  <c r="AG400" i="12"/>
  <c r="Y399" i="12"/>
  <c r="Z399" i="12" s="1"/>
  <c r="O400" i="12" l="1"/>
  <c r="N401" i="12" s="1"/>
  <c r="AG401" i="12" l="1"/>
  <c r="V401" i="12"/>
  <c r="P401" i="12"/>
  <c r="Q401" i="12" s="1"/>
  <c r="AD401" i="12"/>
  <c r="Y400" i="12"/>
  <c r="Z400" i="12" s="1"/>
  <c r="O401" i="12" l="1"/>
  <c r="Y401" i="12" l="1"/>
  <c r="Z401" i="12" s="1"/>
  <c r="N402" i="12"/>
  <c r="AG402" i="12" l="1"/>
  <c r="P402" i="12"/>
  <c r="Q402" i="12" s="1"/>
  <c r="AD402" i="12"/>
  <c r="V402" i="12"/>
  <c r="O402" i="12" l="1"/>
  <c r="Y402" i="12" l="1"/>
  <c r="Z402" i="12" s="1"/>
  <c r="N403" i="12"/>
  <c r="P403" i="12" l="1"/>
  <c r="Q403" i="12" s="1"/>
  <c r="V403" i="12"/>
  <c r="AD403" i="12"/>
  <c r="AG403" i="12"/>
  <c r="O403" i="12" l="1"/>
  <c r="N404" i="12" s="1"/>
  <c r="P404" i="12" l="1"/>
  <c r="Q404" i="12" s="1"/>
  <c r="V404" i="12"/>
  <c r="AG404" i="12"/>
  <c r="AD404" i="12"/>
  <c r="Y403" i="12"/>
  <c r="Z403" i="12" s="1"/>
  <c r="O404" i="12" l="1"/>
  <c r="N405" i="12" s="1"/>
  <c r="AD405" i="12" l="1"/>
  <c r="V405" i="12"/>
  <c r="AG405" i="12"/>
  <c r="P405" i="12"/>
  <c r="Q405" i="12" s="1"/>
  <c r="Y404" i="12"/>
  <c r="Z404" i="12" s="1"/>
  <c r="O405" i="12" l="1"/>
  <c r="N406" i="12" s="1"/>
  <c r="AD406" i="12" l="1"/>
  <c r="V406" i="12"/>
  <c r="P406" i="12"/>
  <c r="Q406" i="12" s="1"/>
  <c r="AG406" i="12"/>
  <c r="Y405" i="12"/>
  <c r="Z405" i="12" s="1"/>
  <c r="O406" i="12" l="1"/>
  <c r="N407" i="12" s="1"/>
  <c r="P407" i="12" l="1"/>
  <c r="Q407" i="12" s="1"/>
  <c r="AD407" i="12"/>
  <c r="AG407" i="12"/>
  <c r="V407" i="12"/>
  <c r="Y406" i="12"/>
  <c r="Z406" i="12" s="1"/>
  <c r="O407" i="12" l="1"/>
  <c r="N408" i="12" s="1"/>
  <c r="V408" i="12" l="1"/>
  <c r="AD408" i="12"/>
  <c r="P408" i="12"/>
  <c r="Q408" i="12" s="1"/>
  <c r="AG408" i="12"/>
  <c r="Y407" i="12"/>
  <c r="Z407" i="12" s="1"/>
  <c r="O408" i="12" l="1"/>
  <c r="N409" i="12" s="1"/>
  <c r="AD409" i="12" l="1"/>
  <c r="V409" i="12"/>
  <c r="P409" i="12"/>
  <c r="Q409" i="12" s="1"/>
  <c r="AG409" i="12"/>
  <c r="Y408" i="12"/>
  <c r="Z408" i="12" s="1"/>
  <c r="O409" i="12" l="1"/>
  <c r="Y409" i="12" l="1"/>
  <c r="Z409" i="12" s="1"/>
  <c r="N410" i="12"/>
  <c r="AD410" i="12" l="1"/>
  <c r="V410" i="12"/>
  <c r="P410" i="12"/>
  <c r="Q410" i="12" s="1"/>
  <c r="AG410" i="12"/>
  <c r="O410" i="12" l="1"/>
  <c r="Y410" i="12" l="1"/>
  <c r="Z410" i="12" s="1"/>
  <c r="N411" i="12"/>
  <c r="V411" i="12" l="1"/>
  <c r="P411" i="12"/>
  <c r="Q411" i="12" s="1"/>
  <c r="AG411" i="12"/>
  <c r="AD411" i="12"/>
  <c r="O411" i="12" l="1"/>
  <c r="N412" i="12" s="1"/>
  <c r="V412" i="12" l="1"/>
  <c r="AD412" i="12"/>
  <c r="AG412" i="12"/>
  <c r="P412" i="12"/>
  <c r="Q412" i="12" s="1"/>
  <c r="Y411" i="12"/>
  <c r="Z411" i="12" s="1"/>
  <c r="O412" i="12" l="1"/>
  <c r="Y412" i="12" l="1"/>
  <c r="Z412" i="12" s="1"/>
  <c r="N413" i="12"/>
  <c r="AG413" i="12" l="1"/>
  <c r="P413" i="12"/>
  <c r="Q413" i="12" s="1"/>
  <c r="AD413" i="12"/>
  <c r="V413" i="12"/>
  <c r="O413" i="12" l="1"/>
  <c r="N414" i="12" s="1"/>
  <c r="V414" i="12" l="1"/>
  <c r="P414" i="12"/>
  <c r="Q414" i="12" s="1"/>
  <c r="AD414" i="12"/>
  <c r="AG414" i="12"/>
  <c r="Y413" i="12"/>
  <c r="Z413" i="12" s="1"/>
  <c r="O414" i="12" l="1"/>
  <c r="N415" i="12" s="1"/>
  <c r="AD415" i="12" l="1"/>
  <c r="V415" i="12"/>
  <c r="P415" i="12"/>
  <c r="Q415" i="12" s="1"/>
  <c r="AG415" i="12"/>
  <c r="Y414" i="12"/>
  <c r="Z414" i="12" s="1"/>
  <c r="O415" i="12" l="1"/>
  <c r="N416" i="12" s="1"/>
  <c r="AD416" i="12" l="1"/>
  <c r="V416" i="12"/>
  <c r="P416" i="12"/>
  <c r="Q416" i="12" s="1"/>
  <c r="AG416" i="12"/>
  <c r="Y415" i="12"/>
  <c r="Z415" i="12" s="1"/>
  <c r="O416" i="12" l="1"/>
  <c r="N417" i="12" s="1"/>
  <c r="V417" i="12" l="1"/>
  <c r="AD417" i="12"/>
  <c r="P417" i="12"/>
  <c r="Q417" i="12" s="1"/>
  <c r="AG417" i="12"/>
  <c r="Y416" i="12"/>
  <c r="Z416" i="12" s="1"/>
  <c r="O417" i="12" l="1"/>
  <c r="N418" i="12" s="1"/>
  <c r="AD418" i="12" l="1"/>
  <c r="V418" i="12"/>
  <c r="AG418" i="12"/>
  <c r="P418" i="12"/>
  <c r="Q418" i="12" s="1"/>
  <c r="Y417" i="12"/>
  <c r="Z417" i="12" s="1"/>
  <c r="O418" i="12" l="1"/>
  <c r="N419" i="12" s="1"/>
  <c r="AG419" i="12" l="1"/>
  <c r="V419" i="12"/>
  <c r="P419" i="12"/>
  <c r="Q419" i="12" s="1"/>
  <c r="AD419" i="12"/>
  <c r="Y418" i="12"/>
  <c r="Z418" i="12" s="1"/>
  <c r="O419" i="12" l="1"/>
  <c r="N420" i="12" s="1"/>
  <c r="AG420" i="12" l="1"/>
  <c r="P420" i="12"/>
  <c r="Q420" i="12" s="1"/>
  <c r="V420" i="12"/>
  <c r="AD420" i="12"/>
  <c r="Y419" i="12"/>
  <c r="Z419" i="12" s="1"/>
  <c r="O420" i="12" l="1"/>
  <c r="N421" i="12" s="1"/>
  <c r="AD421" i="12" l="1"/>
  <c r="AG421" i="12"/>
  <c r="V421" i="12"/>
  <c r="P421" i="12"/>
  <c r="Q421" i="12" s="1"/>
  <c r="Y420" i="12"/>
  <c r="Z420" i="12" s="1"/>
  <c r="O421" i="12" l="1"/>
  <c r="Y421" i="12" l="1"/>
  <c r="Z421" i="12" s="1"/>
  <c r="N422" i="12"/>
  <c r="AG422" i="12" l="1"/>
  <c r="P422" i="12"/>
  <c r="Q422" i="12" s="1"/>
  <c r="V422" i="12"/>
  <c r="AD422" i="12"/>
  <c r="O422" i="12" l="1"/>
  <c r="N423" i="12" s="1"/>
  <c r="AG423" i="12" l="1"/>
  <c r="AD423" i="12"/>
  <c r="V423" i="12"/>
  <c r="P423" i="12"/>
  <c r="Q423" i="12" s="1"/>
  <c r="Y422" i="12"/>
  <c r="Z422" i="12" s="1"/>
  <c r="O423" i="12" l="1"/>
  <c r="N424" i="12" s="1"/>
  <c r="AG424" i="12" l="1"/>
  <c r="AD424" i="12"/>
  <c r="V424" i="12"/>
  <c r="P424" i="12"/>
  <c r="Q424" i="12" s="1"/>
  <c r="Y423" i="12"/>
  <c r="Z423" i="12" s="1"/>
  <c r="O424" i="12" l="1"/>
  <c r="N425" i="12" s="1"/>
  <c r="AD425" i="12" l="1"/>
  <c r="V425" i="12"/>
  <c r="AG425" i="12"/>
  <c r="P425" i="12"/>
  <c r="Q425" i="12" s="1"/>
  <c r="Y424" i="12"/>
  <c r="Z424" i="12" s="1"/>
  <c r="O425" i="12" l="1"/>
  <c r="Y425" i="12" l="1"/>
  <c r="Z425" i="12" s="1"/>
  <c r="N426" i="12"/>
  <c r="AG426" i="12" l="1"/>
  <c r="V426" i="12"/>
  <c r="P426" i="12"/>
  <c r="Q426" i="12" s="1"/>
  <c r="AD426" i="12"/>
  <c r="O426" i="12" l="1"/>
  <c r="N427" i="12" s="1"/>
  <c r="P427" i="12" l="1"/>
  <c r="Q427" i="12" s="1"/>
  <c r="V427" i="12"/>
  <c r="AD427" i="12"/>
  <c r="AG427" i="12"/>
  <c r="Y426" i="12"/>
  <c r="Z426" i="12" s="1"/>
  <c r="O427" i="12" l="1"/>
  <c r="N428" i="12" s="1"/>
  <c r="AG428" i="12" l="1"/>
  <c r="V428" i="12"/>
  <c r="AD428" i="12"/>
  <c r="P428" i="12"/>
  <c r="Q428" i="12" s="1"/>
  <c r="Y427" i="12"/>
  <c r="Z427" i="12" s="1"/>
  <c r="O428" i="12" l="1"/>
  <c r="N429" i="12" s="1"/>
  <c r="V429" i="12" l="1"/>
  <c r="AD429" i="12"/>
  <c r="AG429" i="12"/>
  <c r="P429" i="12"/>
  <c r="Q429" i="12" s="1"/>
  <c r="Y428" i="12"/>
  <c r="Z428" i="12" s="1"/>
  <c r="O429" i="12" l="1"/>
  <c r="N430" i="12" s="1"/>
  <c r="P430" i="12" l="1"/>
  <c r="Q430" i="12" s="1"/>
  <c r="AG430" i="12"/>
  <c r="AD430" i="12"/>
  <c r="V430" i="12"/>
  <c r="Y429" i="12"/>
  <c r="Z429" i="12" s="1"/>
  <c r="O430" i="12" l="1"/>
  <c r="N431" i="12" s="1"/>
  <c r="AG431" i="12" l="1"/>
  <c r="AD431" i="12"/>
  <c r="V431" i="12"/>
  <c r="P431" i="12"/>
  <c r="Q431" i="12" s="1"/>
  <c r="Y430" i="12"/>
  <c r="Z430" i="12" s="1"/>
  <c r="O431" i="12" l="1"/>
  <c r="N432" i="12" s="1"/>
  <c r="P432" i="12" l="1"/>
  <c r="Q432" i="12" s="1"/>
  <c r="V432" i="12"/>
  <c r="AG432" i="12"/>
  <c r="AD432" i="12"/>
  <c r="Y431" i="12"/>
  <c r="Z431" i="12" s="1"/>
  <c r="O432" i="12" l="1"/>
  <c r="N433" i="12" s="1"/>
  <c r="AG433" i="12" l="1"/>
  <c r="P433" i="12"/>
  <c r="Q433" i="12" s="1"/>
  <c r="V433" i="12"/>
  <c r="AD433" i="12"/>
  <c r="Y432" i="12"/>
  <c r="Z432" i="12" s="1"/>
  <c r="O433" i="12" l="1"/>
  <c r="N434" i="12" s="1"/>
  <c r="AG434" i="12" l="1"/>
  <c r="V434" i="12"/>
  <c r="AD434" i="12"/>
  <c r="P434" i="12"/>
  <c r="Q434" i="12" s="1"/>
  <c r="Y433" i="12"/>
  <c r="Z433" i="12" s="1"/>
  <c r="O434" i="12" l="1"/>
  <c r="N435" i="12" s="1"/>
  <c r="P435" i="12" l="1"/>
  <c r="Q435" i="12" s="1"/>
  <c r="V435" i="12"/>
  <c r="AD435" i="12"/>
  <c r="AG435" i="12"/>
  <c r="Y434" i="12"/>
  <c r="Z434" i="12" s="1"/>
  <c r="O435" i="12" l="1"/>
  <c r="N436" i="12" s="1"/>
  <c r="AG436" i="12" l="1"/>
  <c r="P436" i="12"/>
  <c r="Q436" i="12" s="1"/>
  <c r="AD436" i="12"/>
  <c r="V436" i="12"/>
  <c r="Y435" i="12"/>
  <c r="Z435" i="12" s="1"/>
  <c r="O436" i="12" l="1"/>
  <c r="Y436" i="12" l="1"/>
  <c r="Z436" i="12" s="1"/>
  <c r="N437" i="12"/>
  <c r="AD437" i="12" l="1"/>
  <c r="V437" i="12"/>
  <c r="AG437" i="12"/>
  <c r="P437" i="12"/>
  <c r="Q437" i="12" s="1"/>
  <c r="O437" i="12" l="1"/>
  <c r="N438" i="12" s="1"/>
  <c r="P438" i="12" l="1"/>
  <c r="Q438" i="12" s="1"/>
  <c r="V438" i="12"/>
  <c r="AD438" i="12"/>
  <c r="AG438" i="12"/>
  <c r="Y437" i="12"/>
  <c r="Z437" i="12" s="1"/>
  <c r="O438" i="12" l="1"/>
  <c r="N439" i="12" s="1"/>
  <c r="AD439" i="12" l="1"/>
  <c r="P439" i="12"/>
  <c r="Q439" i="12" s="1"/>
  <c r="AG439" i="12"/>
  <c r="V439" i="12"/>
  <c r="Y438" i="12"/>
  <c r="Z438" i="12" s="1"/>
  <c r="O439" i="12" l="1"/>
  <c r="Y439" i="12" l="1"/>
  <c r="Z439" i="12" s="1"/>
  <c r="N440" i="12"/>
  <c r="V440" i="12" l="1"/>
  <c r="AD440" i="12"/>
  <c r="AG440" i="12"/>
  <c r="P440" i="12"/>
  <c r="Q440" i="12" s="1"/>
  <c r="O440" i="12" l="1"/>
  <c r="N441" i="12" s="1"/>
  <c r="AD441" i="12" l="1"/>
  <c r="AG441" i="12"/>
  <c r="P441" i="12"/>
  <c r="Q441" i="12" s="1"/>
  <c r="V441" i="12"/>
  <c r="Y440" i="12"/>
  <c r="Z440" i="12" s="1"/>
  <c r="O441" i="12" l="1"/>
  <c r="Y441" i="12" l="1"/>
  <c r="Z441" i="12" s="1"/>
  <c r="N442" i="12"/>
  <c r="V442" i="12" l="1"/>
  <c r="AG442" i="12"/>
  <c r="P442" i="12"/>
  <c r="Q442" i="12" s="1"/>
  <c r="AD442" i="12"/>
  <c r="O442" i="12" l="1"/>
  <c r="Y442" i="12" l="1"/>
  <c r="Z442" i="12" s="1"/>
  <c r="N443" i="12"/>
  <c r="AD443" i="12" l="1"/>
  <c r="AG443" i="12"/>
  <c r="P443" i="12"/>
  <c r="Q443" i="12" s="1"/>
  <c r="V443" i="12"/>
  <c r="O443" i="12" l="1"/>
  <c r="Y443" i="12" l="1"/>
  <c r="Z443" i="12" s="1"/>
  <c r="N444" i="12"/>
  <c r="AD444" i="12" l="1"/>
  <c r="AG444" i="12"/>
  <c r="V444" i="12"/>
  <c r="P444" i="12"/>
  <c r="Q444" i="12" s="1"/>
  <c r="O444" i="12" l="1"/>
  <c r="N445" i="12" s="1"/>
  <c r="AG445" i="12" l="1"/>
  <c r="AD445" i="12"/>
  <c r="V445" i="12"/>
  <c r="P445" i="12"/>
  <c r="Q445" i="12" s="1"/>
  <c r="Y444" i="12"/>
  <c r="Z444" i="12" s="1"/>
  <c r="O445" i="12" l="1"/>
  <c r="N446" i="12" s="1"/>
  <c r="P446" i="12" l="1"/>
  <c r="Q446" i="12" s="1"/>
  <c r="V446" i="12"/>
  <c r="AG446" i="12"/>
  <c r="AD446" i="12"/>
  <c r="Y445" i="12"/>
  <c r="Z445" i="12" s="1"/>
  <c r="O446" i="12" l="1"/>
  <c r="N447" i="12" s="1"/>
  <c r="AG447" i="12" l="1"/>
  <c r="AD447" i="12"/>
  <c r="V447" i="12"/>
  <c r="P447" i="12"/>
  <c r="Q447" i="12" s="1"/>
  <c r="Y446" i="12"/>
  <c r="Z446" i="12" s="1"/>
  <c r="O447" i="12" l="1"/>
  <c r="N448" i="12" s="1"/>
  <c r="V448" i="12" l="1"/>
  <c r="P448" i="12"/>
  <c r="Q448" i="12" s="1"/>
  <c r="AD448" i="12"/>
  <c r="AG448" i="12"/>
  <c r="Y447" i="12"/>
  <c r="Z447" i="12" s="1"/>
  <c r="O448" i="12" l="1"/>
  <c r="N449" i="12" s="1"/>
  <c r="AG449" i="12" l="1"/>
  <c r="V449" i="12"/>
  <c r="AD449" i="12"/>
  <c r="P449" i="12"/>
  <c r="Q449" i="12" s="1"/>
  <c r="Y448" i="12"/>
  <c r="Z448" i="12" s="1"/>
  <c r="O449" i="12" l="1"/>
  <c r="N450" i="12" s="1"/>
  <c r="AG450" i="12" l="1"/>
  <c r="V450" i="12"/>
  <c r="AD450" i="12"/>
  <c r="P450" i="12"/>
  <c r="Q450" i="12" s="1"/>
  <c r="Y449" i="12"/>
  <c r="Z449" i="12" s="1"/>
  <c r="O450" i="12" l="1"/>
  <c r="Y450" i="12" l="1"/>
  <c r="Z450" i="12" s="1"/>
  <c r="N451" i="12"/>
  <c r="AG451" i="12" l="1"/>
  <c r="AD451" i="12"/>
  <c r="V451" i="12"/>
  <c r="P451" i="12"/>
  <c r="Q451" i="12" s="1"/>
  <c r="O451" i="12" l="1"/>
  <c r="N452" i="12" s="1"/>
  <c r="AG452" i="12" l="1"/>
  <c r="AD452" i="12"/>
  <c r="V452" i="12"/>
  <c r="P452" i="12"/>
  <c r="Q452" i="12" s="1"/>
  <c r="Y451" i="12"/>
  <c r="Z451" i="12" s="1"/>
  <c r="O452" i="12" l="1"/>
  <c r="N453" i="12" s="1"/>
  <c r="P453" i="12" l="1"/>
  <c r="Q453" i="12" s="1"/>
  <c r="AD453" i="12"/>
  <c r="V453" i="12"/>
  <c r="AG453" i="12"/>
  <c r="Y452" i="12"/>
  <c r="Z452" i="12" s="1"/>
  <c r="O453" i="12" l="1"/>
  <c r="N454" i="12" s="1"/>
  <c r="AG454" i="12" l="1"/>
  <c r="AD454" i="12"/>
  <c r="V454" i="12"/>
  <c r="P454" i="12"/>
  <c r="Q454" i="12" s="1"/>
  <c r="Y453" i="12"/>
  <c r="Z453" i="12" s="1"/>
  <c r="O454" i="12" l="1"/>
  <c r="N455" i="12" s="1"/>
  <c r="AG455" i="12" l="1"/>
  <c r="P455" i="12"/>
  <c r="Q455" i="12" s="1"/>
  <c r="V455" i="12"/>
  <c r="AD455" i="12"/>
  <c r="Y454" i="12"/>
  <c r="Z454" i="12" s="1"/>
  <c r="O455" i="12" l="1"/>
  <c r="N456" i="12" s="1"/>
  <c r="V456" i="12" l="1"/>
  <c r="AG456" i="12"/>
  <c r="AD456" i="12"/>
  <c r="P456" i="12"/>
  <c r="Q456" i="12" s="1"/>
  <c r="Y455" i="12"/>
  <c r="Z455" i="12" s="1"/>
  <c r="O456" i="12" l="1"/>
  <c r="Y456" i="12" l="1"/>
  <c r="Z456" i="12" s="1"/>
  <c r="N457" i="12"/>
  <c r="V457" i="12" l="1"/>
  <c r="AG457" i="12"/>
  <c r="P457" i="12"/>
  <c r="Q457" i="12" s="1"/>
  <c r="AD457" i="12"/>
  <c r="O457" i="12" l="1"/>
  <c r="N458" i="12" s="1"/>
  <c r="AG458" i="12" l="1"/>
  <c r="AD458" i="12"/>
  <c r="V458" i="12"/>
  <c r="P458" i="12"/>
  <c r="Q458" i="12" s="1"/>
  <c r="Y457" i="12"/>
  <c r="Z457" i="12" s="1"/>
  <c r="O458" i="12" l="1"/>
  <c r="N459" i="12" s="1"/>
  <c r="V459" i="12" l="1"/>
  <c r="AD459" i="12"/>
  <c r="AG459" i="12"/>
  <c r="P459" i="12"/>
  <c r="Q459" i="12" s="1"/>
  <c r="Y458" i="12"/>
  <c r="Z458" i="12" s="1"/>
  <c r="O459" i="12" l="1"/>
  <c r="N460" i="12" s="1"/>
  <c r="AD460" i="12" l="1"/>
  <c r="AG460" i="12"/>
  <c r="P460" i="12"/>
  <c r="Q460" i="12" s="1"/>
  <c r="V460" i="12"/>
  <c r="Y459" i="12"/>
  <c r="Z459" i="12" s="1"/>
  <c r="O460" i="12" l="1"/>
  <c r="N461" i="12" s="1"/>
  <c r="V461" i="12" l="1"/>
  <c r="P461" i="12"/>
  <c r="Q461" i="12" s="1"/>
  <c r="AG461" i="12"/>
  <c r="AD461" i="12"/>
  <c r="Y460" i="12"/>
  <c r="Z460" i="12" s="1"/>
  <c r="O461" i="12" l="1"/>
  <c r="N462" i="12" s="1"/>
  <c r="V462" i="12" l="1"/>
  <c r="AG462" i="12"/>
  <c r="P462" i="12"/>
  <c r="Q462" i="12" s="1"/>
  <c r="AD462" i="12"/>
  <c r="Y461" i="12"/>
  <c r="Z461" i="12" s="1"/>
  <c r="O462" i="12" l="1"/>
  <c r="N463" i="12" s="1"/>
  <c r="V463" i="12" l="1"/>
  <c r="AD463" i="12"/>
  <c r="AG463" i="12"/>
  <c r="P463" i="12"/>
  <c r="Q463" i="12" s="1"/>
  <c r="Y462" i="12"/>
  <c r="Z462" i="12" s="1"/>
  <c r="O463" i="12" l="1"/>
  <c r="N464" i="12" s="1"/>
  <c r="V464" i="12" l="1"/>
  <c r="AD464" i="12"/>
  <c r="P464" i="12"/>
  <c r="Q464" i="12" s="1"/>
  <c r="AG464" i="12"/>
  <c r="Y463" i="12"/>
  <c r="Z463" i="12" s="1"/>
  <c r="O464" i="12" l="1"/>
  <c r="N465" i="12" s="1"/>
  <c r="V465" i="12" l="1"/>
  <c r="AG465" i="12"/>
  <c r="AD465" i="12"/>
  <c r="P465" i="12"/>
  <c r="Q465" i="12" s="1"/>
  <c r="Y464" i="12"/>
  <c r="Z464" i="12" s="1"/>
  <c r="O465" i="12" l="1"/>
  <c r="N466" i="12" s="1"/>
  <c r="V466" i="12" l="1"/>
  <c r="P466" i="12"/>
  <c r="Q466" i="12" s="1"/>
  <c r="AD466" i="12"/>
  <c r="AG466" i="12"/>
  <c r="Y465" i="12"/>
  <c r="Z465" i="12" s="1"/>
  <c r="O466" i="12" l="1"/>
  <c r="N467" i="12" s="1"/>
  <c r="V467" i="12" l="1"/>
  <c r="AD467" i="12"/>
  <c r="AG467" i="12"/>
  <c r="P467" i="12"/>
  <c r="Q467" i="12" s="1"/>
  <c r="Y466" i="12"/>
  <c r="Z466" i="12" s="1"/>
  <c r="O467" i="12" l="1"/>
  <c r="N468" i="12" s="1"/>
  <c r="AD468" i="12" l="1"/>
  <c r="V468" i="12"/>
  <c r="P468" i="12"/>
  <c r="Q468" i="12" s="1"/>
  <c r="AG468" i="12"/>
  <c r="Y467" i="12"/>
  <c r="Z467" i="12" s="1"/>
  <c r="O468" i="12" l="1"/>
  <c r="N469" i="12" s="1"/>
  <c r="P469" i="12" l="1"/>
  <c r="Q469" i="12" s="1"/>
  <c r="V469" i="12"/>
  <c r="AG469" i="12"/>
  <c r="AD469" i="12"/>
  <c r="Y468" i="12"/>
  <c r="Z468" i="12" s="1"/>
  <c r="O469" i="12" l="1"/>
  <c r="N470" i="12" s="1"/>
  <c r="V470" i="12" l="1"/>
  <c r="AG470" i="12"/>
  <c r="AD470" i="12"/>
  <c r="P470" i="12"/>
  <c r="Q470" i="12" s="1"/>
  <c r="Y469" i="12"/>
  <c r="Z469" i="12" s="1"/>
  <c r="O470" i="12" l="1"/>
  <c r="N471" i="12" s="1"/>
  <c r="P471" i="12" l="1"/>
  <c r="Q471" i="12" s="1"/>
  <c r="V471" i="12"/>
  <c r="AG471" i="12"/>
  <c r="AD471" i="12"/>
  <c r="Y470" i="12"/>
  <c r="Z470" i="12" s="1"/>
  <c r="O471" i="12" l="1"/>
  <c r="Y471" i="12" l="1"/>
  <c r="Z471" i="12" s="1"/>
  <c r="N472" i="12"/>
  <c r="P472" i="12" l="1"/>
  <c r="Q472" i="12" s="1"/>
  <c r="AG472" i="12"/>
  <c r="V472" i="12"/>
  <c r="AD472" i="12"/>
  <c r="O472" i="12" l="1"/>
  <c r="N473" i="12" s="1"/>
  <c r="AG473" i="12" l="1"/>
  <c r="AD473" i="12"/>
  <c r="V473" i="12"/>
  <c r="P473" i="12"/>
  <c r="Q473" i="12" s="1"/>
  <c r="Y472" i="12"/>
  <c r="Z472" i="12" s="1"/>
  <c r="O473" i="12" l="1"/>
  <c r="N474" i="12" s="1"/>
  <c r="AG474" i="12" l="1"/>
  <c r="V474" i="12"/>
  <c r="AD474" i="12"/>
  <c r="P474" i="12"/>
  <c r="Q474" i="12" s="1"/>
  <c r="Y473" i="12"/>
  <c r="Z473" i="12" s="1"/>
  <c r="O474" i="12" l="1"/>
  <c r="N475" i="12" s="1"/>
  <c r="P475" i="12" l="1"/>
  <c r="Q475" i="12" s="1"/>
  <c r="AG475" i="12"/>
  <c r="V475" i="12"/>
  <c r="AD475" i="12"/>
  <c r="Y474" i="12"/>
  <c r="Z474" i="12" s="1"/>
  <c r="O475" i="12" l="1"/>
  <c r="N476" i="12" s="1"/>
  <c r="AG476" i="12" l="1"/>
  <c r="AD476" i="12"/>
  <c r="V476" i="12"/>
  <c r="P476" i="12"/>
  <c r="Q476" i="12" s="1"/>
  <c r="Y475" i="12"/>
  <c r="Z475" i="12" s="1"/>
  <c r="O476" i="12" l="1"/>
  <c r="N477" i="12" s="1"/>
  <c r="AG477" i="12" l="1"/>
  <c r="AD477" i="12"/>
  <c r="V477" i="12"/>
  <c r="P477" i="12"/>
  <c r="Q477" i="12" s="1"/>
  <c r="Y476" i="12"/>
  <c r="Z476" i="12" s="1"/>
  <c r="O477" i="12" l="1"/>
  <c r="N478" i="12" s="1"/>
  <c r="V478" i="12" l="1"/>
  <c r="AG478" i="12"/>
  <c r="AD478" i="12"/>
  <c r="P478" i="12"/>
  <c r="Q478" i="12" s="1"/>
  <c r="Y477" i="12"/>
  <c r="Z477" i="12" s="1"/>
  <c r="O478" i="12" l="1"/>
  <c r="N479" i="12" s="1"/>
  <c r="AG479" i="12" l="1"/>
  <c r="P479" i="12"/>
  <c r="Q479" i="12" s="1"/>
  <c r="AD479" i="12"/>
  <c r="V479" i="12"/>
  <c r="Y478" i="12"/>
  <c r="Z478" i="12" s="1"/>
  <c r="O479" i="12" l="1"/>
  <c r="N480" i="12" s="1"/>
  <c r="AG480" i="12" l="1"/>
  <c r="AD480" i="12"/>
  <c r="V480" i="12"/>
  <c r="P480" i="12"/>
  <c r="Q480" i="12" s="1"/>
  <c r="Y479" i="12"/>
  <c r="Z479" i="12" s="1"/>
  <c r="O480" i="12" l="1"/>
  <c r="N481" i="12" s="1"/>
  <c r="AD481" i="12" l="1"/>
  <c r="V481" i="12"/>
  <c r="P481" i="12"/>
  <c r="Q481" i="12" s="1"/>
  <c r="AG481" i="12"/>
  <c r="Y480" i="12"/>
  <c r="Z480" i="12" s="1"/>
  <c r="O481" i="12" l="1"/>
  <c r="Y481" i="12" l="1"/>
  <c r="Z481" i="12" s="1"/>
  <c r="N482" i="12"/>
  <c r="AG482" i="12" l="1"/>
  <c r="V482" i="12"/>
  <c r="AD482" i="12"/>
  <c r="P482" i="12"/>
  <c r="Q482" i="12" s="1"/>
  <c r="O482" i="12" l="1"/>
  <c r="N483" i="12" s="1"/>
  <c r="AG483" i="12" l="1"/>
  <c r="AD483" i="12"/>
  <c r="V483" i="12"/>
  <c r="P483" i="12"/>
  <c r="Q483" i="12" s="1"/>
  <c r="Y482" i="12"/>
  <c r="Z482" i="12" s="1"/>
  <c r="O483" i="12" l="1"/>
  <c r="N484" i="12" s="1"/>
  <c r="P484" i="12" l="1"/>
  <c r="Q484" i="12" s="1"/>
  <c r="V484" i="12"/>
  <c r="AD484" i="12"/>
  <c r="AG484" i="12"/>
  <c r="Y483" i="12"/>
  <c r="Z483" i="12" s="1"/>
  <c r="O484" i="12" l="1"/>
  <c r="N485" i="12" s="1"/>
  <c r="AG485" i="12" l="1"/>
  <c r="P485" i="12"/>
  <c r="Q485" i="12" s="1"/>
  <c r="V485" i="12"/>
  <c r="AD485" i="12"/>
  <c r="Y484" i="12"/>
  <c r="Z484" i="12" s="1"/>
  <c r="O485" i="12" l="1"/>
  <c r="N486" i="12" s="1"/>
  <c r="V486" i="12" l="1"/>
  <c r="AG486" i="12"/>
  <c r="P486" i="12"/>
  <c r="Q486" i="12" s="1"/>
  <c r="AD486" i="12"/>
  <c r="Y485" i="12"/>
  <c r="Z485" i="12" s="1"/>
  <c r="O486" i="12" l="1"/>
  <c r="Y486" i="12" l="1"/>
  <c r="Z486" i="12" s="1"/>
  <c r="N487" i="12"/>
  <c r="AD487" i="12" l="1"/>
  <c r="P487" i="12"/>
  <c r="Q487" i="12" s="1"/>
  <c r="V487" i="12"/>
  <c r="AG487" i="12"/>
  <c r="O487" i="12" l="1"/>
  <c r="Y487" i="12" l="1"/>
  <c r="Z487" i="12" s="1"/>
  <c r="N488" i="12"/>
  <c r="AG488" i="12" l="1"/>
  <c r="AD488" i="12"/>
  <c r="P488" i="12"/>
  <c r="Q488" i="12" s="1"/>
  <c r="V488" i="12"/>
  <c r="O488" i="12" l="1"/>
  <c r="N489" i="12" s="1"/>
  <c r="V489" i="12" l="1"/>
  <c r="AD489" i="12"/>
  <c r="AG489" i="12"/>
  <c r="P489" i="12"/>
  <c r="Q489" i="12" s="1"/>
  <c r="Y488" i="12"/>
  <c r="Z488" i="12" s="1"/>
  <c r="O489" i="12" l="1"/>
  <c r="N490" i="12" s="1"/>
  <c r="P490" i="12" l="1"/>
  <c r="Q490" i="12" s="1"/>
  <c r="V490" i="12"/>
  <c r="AD490" i="12"/>
  <c r="AG490" i="12"/>
  <c r="Y489" i="12"/>
  <c r="Z489" i="12" s="1"/>
  <c r="O490" i="12" l="1"/>
  <c r="N491" i="12" s="1"/>
  <c r="AD491" i="12" l="1"/>
  <c r="P491" i="12"/>
  <c r="Q491" i="12" s="1"/>
  <c r="AG491" i="12"/>
  <c r="V491" i="12"/>
  <c r="Y490" i="12"/>
  <c r="Z490" i="12" s="1"/>
  <c r="O491" i="12" l="1"/>
  <c r="N492" i="12" s="1"/>
  <c r="V492" i="12" l="1"/>
  <c r="AD492" i="12"/>
  <c r="P492" i="12"/>
  <c r="Q492" i="12" s="1"/>
  <c r="AG492" i="12"/>
  <c r="Y491" i="12"/>
  <c r="Z491" i="12" s="1"/>
  <c r="O492" i="12" l="1"/>
  <c r="N493" i="12" s="1"/>
  <c r="Y492" i="12" l="1"/>
  <c r="Z492" i="12" s="1"/>
  <c r="AD493" i="12"/>
  <c r="P493" i="12"/>
  <c r="Q493" i="12" s="1"/>
  <c r="AG493" i="12"/>
  <c r="V493" i="12"/>
  <c r="O493" i="12" l="1"/>
  <c r="N494" i="12" s="1"/>
  <c r="AG494" i="12" l="1"/>
  <c r="AD494" i="12"/>
  <c r="V494" i="12"/>
  <c r="P494" i="12"/>
  <c r="Q494" i="12" s="1"/>
  <c r="Y493" i="12"/>
  <c r="Z493" i="12" s="1"/>
  <c r="O494" i="12" l="1"/>
  <c r="N495" i="12" s="1"/>
  <c r="AD495" i="12" l="1"/>
  <c r="V495" i="12"/>
  <c r="P495" i="12"/>
  <c r="Q495" i="12" s="1"/>
  <c r="AG495" i="12"/>
  <c r="Y494" i="12"/>
  <c r="Z494" i="12" s="1"/>
  <c r="O495" i="12" l="1"/>
  <c r="Y495" i="12" l="1"/>
  <c r="Z495" i="12" s="1"/>
  <c r="N496" i="12"/>
  <c r="AD496" i="12" l="1"/>
  <c r="V496" i="12"/>
  <c r="AG496" i="12"/>
  <c r="P496" i="12"/>
  <c r="Q496" i="12" s="1"/>
  <c r="O496" i="12" l="1"/>
  <c r="N497" i="12" s="1"/>
  <c r="P497" i="12" l="1"/>
  <c r="Q497" i="12" s="1"/>
  <c r="AD497" i="12"/>
  <c r="V497" i="12"/>
  <c r="AG497" i="12"/>
  <c r="Y496" i="12"/>
  <c r="Z496" i="12" s="1"/>
  <c r="O497" i="12" l="1"/>
  <c r="N498" i="12" s="1"/>
  <c r="AD498" i="12" l="1"/>
  <c r="V498" i="12"/>
  <c r="AG498" i="12"/>
  <c r="P498" i="12"/>
  <c r="Q498" i="12" s="1"/>
  <c r="Y497" i="12"/>
  <c r="Z497" i="12" s="1"/>
  <c r="O498" i="12" l="1"/>
  <c r="N499" i="12" s="1"/>
  <c r="AG499" i="12" l="1"/>
  <c r="V499" i="12"/>
  <c r="P499" i="12"/>
  <c r="Q499" i="12" s="1"/>
  <c r="AD499" i="12"/>
  <c r="Y498" i="12"/>
  <c r="Z498" i="12" s="1"/>
  <c r="O499" i="12" l="1"/>
  <c r="Y499" i="12" l="1"/>
  <c r="Z499" i="12" s="1"/>
  <c r="N500" i="12"/>
  <c r="V500" i="12" l="1"/>
  <c r="P500" i="12"/>
  <c r="Q500" i="12" s="1"/>
  <c r="AG500" i="12"/>
  <c r="AD500" i="12"/>
  <c r="O500" i="12" l="1"/>
  <c r="Y500" i="12" l="1"/>
  <c r="Z500" i="12" s="1"/>
  <c r="N501" i="12"/>
  <c r="AG501" i="12" l="1"/>
  <c r="P501" i="12"/>
  <c r="Q501" i="12" s="1"/>
  <c r="V501" i="12"/>
  <c r="AD501" i="12"/>
  <c r="O501" i="12" l="1"/>
  <c r="N502" i="12" s="1"/>
  <c r="P502" i="12" l="1"/>
  <c r="Q502" i="12" s="1"/>
  <c r="AG502" i="12"/>
  <c r="V502" i="12"/>
  <c r="AD502" i="12"/>
  <c r="Y501" i="12"/>
  <c r="Z501" i="12" s="1"/>
  <c r="O502" i="12" l="1"/>
  <c r="N503" i="12" s="1"/>
  <c r="V503" i="12" l="1"/>
  <c r="AD503" i="12"/>
  <c r="P503" i="12"/>
  <c r="Q503" i="12" s="1"/>
  <c r="AG503" i="12"/>
  <c r="Y502" i="12"/>
  <c r="Z502" i="12" s="1"/>
  <c r="O503" i="12" l="1"/>
  <c r="N504" i="12" s="1"/>
  <c r="V504" i="12" l="1"/>
  <c r="AD504" i="12"/>
  <c r="AG504" i="12"/>
  <c r="P504" i="12"/>
  <c r="Q504" i="12" s="1"/>
  <c r="Y503" i="12"/>
  <c r="Z503" i="12" s="1"/>
  <c r="O504" i="12" l="1"/>
  <c r="N505" i="12" s="1"/>
  <c r="V505" i="12" l="1"/>
  <c r="AD505" i="12"/>
  <c r="AG505" i="12"/>
  <c r="P505" i="12"/>
  <c r="Q505" i="12" s="1"/>
  <c r="Y504" i="12"/>
  <c r="Z504" i="12" s="1"/>
  <c r="O505" i="12" l="1"/>
  <c r="N506" i="12" s="1"/>
  <c r="V506" i="12" l="1"/>
  <c r="P506" i="12"/>
  <c r="Q506" i="12" s="1"/>
  <c r="AD506" i="12"/>
  <c r="AG506" i="12"/>
  <c r="Y505" i="12"/>
  <c r="Z505" i="12" s="1"/>
  <c r="O506" i="12" l="1"/>
  <c r="N507" i="12" s="1"/>
  <c r="AD507" i="12" l="1"/>
  <c r="V507" i="12"/>
  <c r="P507" i="12"/>
  <c r="Q507" i="12" s="1"/>
  <c r="AG507" i="12"/>
  <c r="Y506" i="12"/>
  <c r="Z506" i="12" s="1"/>
  <c r="O507" i="12" l="1"/>
  <c r="N508" i="12" s="1"/>
  <c r="V508" i="12" l="1"/>
  <c r="AG508" i="12"/>
  <c r="AD508" i="12"/>
  <c r="P508" i="12"/>
  <c r="Q508" i="12" s="1"/>
  <c r="Y507" i="12"/>
  <c r="Z507" i="12" s="1"/>
  <c r="O508" i="12" l="1"/>
  <c r="Y508" i="12" l="1"/>
  <c r="Z508" i="12" s="1"/>
  <c r="N509" i="12"/>
  <c r="P509" i="12" l="1"/>
  <c r="Q509" i="12" s="1"/>
  <c r="V509" i="12"/>
  <c r="AG509" i="12"/>
  <c r="AD509" i="12"/>
  <c r="O509" i="12" l="1"/>
  <c r="N510" i="12" s="1"/>
  <c r="AD510" i="12" l="1"/>
  <c r="AG510" i="12"/>
  <c r="V510" i="12"/>
  <c r="P510" i="12"/>
  <c r="Q510" i="12" s="1"/>
  <c r="Y509" i="12"/>
  <c r="Z509" i="12" s="1"/>
  <c r="O510" i="12" l="1"/>
  <c r="N511" i="12" s="1"/>
  <c r="P511" i="12" l="1"/>
  <c r="Q511" i="12" s="1"/>
  <c r="AD511" i="12"/>
  <c r="AG511" i="12"/>
  <c r="V511" i="12"/>
  <c r="Y510" i="12"/>
  <c r="Z510" i="12" s="1"/>
  <c r="O511" i="12" l="1"/>
  <c r="N512" i="12" s="1"/>
  <c r="AD512" i="12" l="1"/>
  <c r="AG512" i="12"/>
  <c r="P512" i="12"/>
  <c r="Q512" i="12" s="1"/>
  <c r="V512" i="12"/>
  <c r="Y511" i="12"/>
  <c r="Z511" i="12" s="1"/>
  <c r="O512" i="12" l="1"/>
  <c r="N513" i="12" s="1"/>
  <c r="AD513" i="12" l="1"/>
  <c r="AG513" i="12"/>
  <c r="P513" i="12"/>
  <c r="Q513" i="12" s="1"/>
  <c r="V513" i="12"/>
  <c r="Y512" i="12"/>
  <c r="Z512" i="12" s="1"/>
  <c r="O513" i="12" l="1"/>
  <c r="Y513" i="12" l="1"/>
  <c r="Z513" i="12" s="1"/>
  <c r="N514" i="12"/>
  <c r="AD514" i="12" l="1"/>
  <c r="V514" i="12"/>
  <c r="P514" i="12"/>
  <c r="Q514" i="12" s="1"/>
  <c r="AG514" i="12"/>
  <c r="O514" i="12" l="1"/>
  <c r="N515" i="12" s="1"/>
  <c r="AD515" i="12" l="1"/>
  <c r="V515" i="12"/>
  <c r="AG515" i="12"/>
  <c r="P515" i="12"/>
  <c r="Q515" i="12" s="1"/>
  <c r="Y514" i="12"/>
  <c r="Z514" i="12" s="1"/>
  <c r="O515" i="12" l="1"/>
  <c r="N516" i="12" s="1"/>
  <c r="AD516" i="12" l="1"/>
  <c r="AG516" i="12"/>
  <c r="V516" i="12"/>
  <c r="P516" i="12"/>
  <c r="Q516" i="12" s="1"/>
  <c r="Y515" i="12"/>
  <c r="Z515" i="12" s="1"/>
  <c r="O516" i="12" l="1"/>
  <c r="N517" i="12" s="1"/>
  <c r="P517" i="12" l="1"/>
  <c r="Q517" i="12" s="1"/>
  <c r="AD517" i="12"/>
  <c r="AG517" i="12"/>
  <c r="V517" i="12"/>
  <c r="Y516" i="12"/>
  <c r="Z516" i="12" s="1"/>
  <c r="O517" i="12" l="1"/>
  <c r="N518" i="12" s="1"/>
  <c r="V518" i="12" l="1"/>
  <c r="AD518" i="12"/>
  <c r="AG518" i="12"/>
  <c r="P518" i="12"/>
  <c r="Q518" i="12" s="1"/>
  <c r="Y517" i="12"/>
  <c r="Z517" i="12" s="1"/>
  <c r="O518" i="12" l="1"/>
  <c r="N519" i="12" s="1"/>
  <c r="V519" i="12" l="1"/>
  <c r="AD519" i="12"/>
  <c r="AG519" i="12"/>
  <c r="P519" i="12"/>
  <c r="Q519" i="12" s="1"/>
  <c r="Y518" i="12"/>
  <c r="Z518" i="12" s="1"/>
  <c r="O519" i="12" l="1"/>
  <c r="N520" i="12" s="1"/>
  <c r="V520" i="12" l="1"/>
  <c r="AD520" i="12"/>
  <c r="AG520" i="12"/>
  <c r="P520" i="12"/>
  <c r="Q520" i="12" s="1"/>
  <c r="Y519" i="12"/>
  <c r="Z519" i="12" s="1"/>
  <c r="O520" i="12" l="1"/>
  <c r="N521" i="12" s="1"/>
  <c r="AG521" i="12" l="1"/>
  <c r="AD521" i="12"/>
  <c r="P521" i="12"/>
  <c r="Q521" i="12" s="1"/>
  <c r="V521" i="12"/>
  <c r="Y520" i="12"/>
  <c r="Z520" i="12" s="1"/>
  <c r="O521" i="12" l="1"/>
  <c r="Y521" i="12" l="1"/>
  <c r="Z521" i="12" s="1"/>
  <c r="N522" i="12"/>
  <c r="V522" i="12" l="1"/>
  <c r="AG522" i="12"/>
  <c r="AD522" i="12"/>
  <c r="P522" i="12"/>
  <c r="Q522" i="12" s="1"/>
  <c r="O522" i="12" l="1"/>
  <c r="N523" i="12" s="1"/>
  <c r="AG523" i="12" l="1"/>
  <c r="V523" i="12"/>
  <c r="AD523" i="12"/>
  <c r="P523" i="12"/>
  <c r="Q523" i="12" s="1"/>
  <c r="Y522" i="12"/>
  <c r="Z522" i="12" s="1"/>
  <c r="O523" i="12" l="1"/>
  <c r="N524" i="12" s="1"/>
  <c r="AD524" i="12" l="1"/>
  <c r="AG524" i="12"/>
  <c r="P524" i="12"/>
  <c r="Q524" i="12" s="1"/>
  <c r="V524" i="12"/>
  <c r="Y523" i="12"/>
  <c r="Z523" i="12" s="1"/>
  <c r="O524" i="12" l="1"/>
  <c r="Y524" i="12" l="1"/>
  <c r="Z524" i="12" s="1"/>
  <c r="N525" i="12"/>
  <c r="AG525" i="12" l="1"/>
  <c r="AD525" i="12"/>
  <c r="V525" i="12"/>
  <c r="P525" i="12"/>
  <c r="Q525" i="12" s="1"/>
  <c r="O525" i="12" l="1"/>
  <c r="N526" i="12" s="1"/>
  <c r="AG526" i="12" l="1"/>
  <c r="V526" i="12"/>
  <c r="AD526" i="12"/>
  <c r="P526" i="12"/>
  <c r="Q526" i="12" s="1"/>
  <c r="Y525" i="12"/>
  <c r="Z525" i="12" s="1"/>
  <c r="O526" i="12" l="1"/>
  <c r="N527" i="12" s="1"/>
  <c r="P527" i="12" l="1"/>
  <c r="Q527" i="12" s="1"/>
  <c r="V527" i="12"/>
  <c r="AG527" i="12"/>
  <c r="AD527" i="12"/>
  <c r="Y526" i="12"/>
  <c r="Z526" i="12" s="1"/>
  <c r="O527" i="12" l="1"/>
  <c r="N528" i="12" s="1"/>
  <c r="V528" i="12" l="1"/>
  <c r="AD528" i="12"/>
  <c r="AG528" i="12"/>
  <c r="P528" i="12"/>
  <c r="Q528" i="12" s="1"/>
  <c r="Y527" i="12"/>
  <c r="Z527" i="12" s="1"/>
  <c r="O528" i="12" l="1"/>
  <c r="N529" i="12" s="1"/>
  <c r="AG529" i="12" l="1"/>
  <c r="AD529" i="12"/>
  <c r="P529" i="12"/>
  <c r="Q529" i="12" s="1"/>
  <c r="V529" i="12"/>
  <c r="Y528" i="12"/>
  <c r="Z528" i="12" s="1"/>
  <c r="O529" i="12" l="1"/>
  <c r="N530" i="12" s="1"/>
  <c r="P530" i="12" l="1"/>
  <c r="Q530" i="12" s="1"/>
  <c r="V530" i="12"/>
  <c r="AD530" i="12"/>
  <c r="AG530" i="12"/>
  <c r="Y529" i="12"/>
  <c r="Z529" i="12" s="1"/>
  <c r="O530" i="12" l="1"/>
  <c r="N531" i="12" s="1"/>
  <c r="V531" i="12" l="1"/>
  <c r="AG531" i="12"/>
  <c r="AD531" i="12"/>
  <c r="P531" i="12"/>
  <c r="Q531" i="12" s="1"/>
  <c r="Y530" i="12"/>
  <c r="Z530" i="12" s="1"/>
  <c r="O531" i="12" l="1"/>
  <c r="N532" i="12" s="1"/>
  <c r="V532" i="12" l="1"/>
  <c r="AG532" i="12"/>
  <c r="AD532" i="12"/>
  <c r="P532" i="12"/>
  <c r="Q532" i="12" s="1"/>
  <c r="Y531" i="12"/>
  <c r="Z531" i="12" s="1"/>
  <c r="O532" i="12" l="1"/>
  <c r="N533" i="12" s="1"/>
  <c r="P533" i="12" l="1"/>
  <c r="Q533" i="12" s="1"/>
  <c r="V533" i="12"/>
  <c r="AG533" i="12"/>
  <c r="AD533" i="12"/>
  <c r="Y532" i="12"/>
  <c r="Z532" i="12" s="1"/>
  <c r="O533" i="12" l="1"/>
  <c r="N534" i="12" s="1"/>
  <c r="P534" i="12" l="1"/>
  <c r="Q534" i="12" s="1"/>
  <c r="AD534" i="12"/>
  <c r="V534" i="12"/>
  <c r="AG534" i="12"/>
  <c r="Y533" i="12"/>
  <c r="Z533" i="12" s="1"/>
  <c r="O534" i="12" l="1"/>
  <c r="N535" i="12" s="1"/>
  <c r="AG535" i="12" l="1"/>
  <c r="V535" i="12"/>
  <c r="P535" i="12"/>
  <c r="Q535" i="12" s="1"/>
  <c r="AD535" i="12"/>
  <c r="Y534" i="12"/>
  <c r="Z534" i="12" s="1"/>
  <c r="O535" i="12" l="1"/>
  <c r="N536" i="12" s="1"/>
  <c r="AG536" i="12" l="1"/>
  <c r="AD536" i="12"/>
  <c r="V536" i="12"/>
  <c r="P536" i="12"/>
  <c r="Q536" i="12" s="1"/>
  <c r="Y535" i="12"/>
  <c r="Z535" i="12" s="1"/>
  <c r="O536" i="12" l="1"/>
  <c r="N537" i="12" s="1"/>
  <c r="P537" i="12" l="1"/>
  <c r="Q537" i="12" s="1"/>
  <c r="AG537" i="12"/>
  <c r="AD537" i="12"/>
  <c r="V537" i="12"/>
  <c r="Y536" i="12"/>
  <c r="Z536" i="12" s="1"/>
  <c r="O537" i="12" l="1"/>
  <c r="N538" i="12" s="1"/>
  <c r="V538" i="12" l="1"/>
  <c r="AD538" i="12"/>
  <c r="AG538" i="12"/>
  <c r="P538" i="12"/>
  <c r="Q538" i="12" s="1"/>
  <c r="Y537" i="12"/>
  <c r="Z537" i="12" s="1"/>
  <c r="O538" i="12" l="1"/>
  <c r="N539" i="12" s="1"/>
  <c r="Y538" i="12" l="1"/>
  <c r="Z538" i="12" s="1"/>
  <c r="V539" i="12"/>
  <c r="AG539" i="12"/>
  <c r="P539" i="12"/>
  <c r="Q539" i="12" s="1"/>
  <c r="AD539" i="12"/>
  <c r="O539" i="12" l="1"/>
  <c r="N540" i="12" s="1"/>
  <c r="P540" i="12" l="1"/>
  <c r="Q540" i="12" s="1"/>
  <c r="AD540" i="12"/>
  <c r="V540" i="12"/>
  <c r="AG540" i="12"/>
  <c r="Y539" i="12"/>
  <c r="Z539" i="12" s="1"/>
  <c r="O540" i="12" l="1"/>
  <c r="N541" i="12" s="1"/>
  <c r="AD541" i="12" l="1"/>
  <c r="P541" i="12"/>
  <c r="Q541" i="12" s="1"/>
  <c r="V541" i="12"/>
  <c r="AG541" i="12"/>
  <c r="Y540" i="12"/>
  <c r="Z540" i="12" s="1"/>
  <c r="O541" i="12" l="1"/>
  <c r="Y541" i="12" l="1"/>
  <c r="Z541" i="12" s="1"/>
  <c r="N542" i="12"/>
  <c r="V542" i="12" l="1"/>
  <c r="P542" i="12"/>
  <c r="Q542" i="12" s="1"/>
  <c r="AD542" i="12"/>
  <c r="AG542" i="12"/>
  <c r="O542" i="12" l="1"/>
  <c r="Y542" i="12" l="1"/>
  <c r="Z542" i="12" s="1"/>
  <c r="N543" i="12"/>
  <c r="AG543" i="12" l="1"/>
  <c r="V543" i="12"/>
  <c r="P543" i="12"/>
  <c r="Q543" i="12" s="1"/>
  <c r="AD543" i="12"/>
  <c r="O543" i="12" l="1"/>
  <c r="N544" i="12" s="1"/>
  <c r="V544" i="12" l="1"/>
  <c r="AG544" i="12"/>
  <c r="AD544" i="12"/>
  <c r="P544" i="12"/>
  <c r="Q544" i="12" s="1"/>
  <c r="Y543" i="12"/>
  <c r="Z543" i="12" s="1"/>
  <c r="O544" i="12" l="1"/>
  <c r="N545" i="12" s="1"/>
  <c r="AD545" i="12" l="1"/>
  <c r="AG545" i="12"/>
  <c r="V545" i="12"/>
  <c r="P545" i="12"/>
  <c r="Q545" i="12" s="1"/>
  <c r="Y544" i="12"/>
  <c r="Z544" i="12" s="1"/>
  <c r="O545" i="12" l="1"/>
  <c r="N546" i="12" s="1"/>
  <c r="AD546" i="12" l="1"/>
  <c r="AG546" i="12"/>
  <c r="V546" i="12"/>
  <c r="P546" i="12"/>
  <c r="Q546" i="12" s="1"/>
  <c r="Y545" i="12"/>
  <c r="Z545" i="12" s="1"/>
  <c r="O546" i="12" l="1"/>
  <c r="N547" i="12" s="1"/>
  <c r="AG547" i="12" l="1"/>
  <c r="AD547" i="12"/>
  <c r="V547" i="12"/>
  <c r="P547" i="12"/>
  <c r="Q547" i="12" s="1"/>
  <c r="Y546" i="12"/>
  <c r="Z546" i="12" s="1"/>
  <c r="O547" i="12" l="1"/>
  <c r="N548" i="12" s="1"/>
  <c r="P548" i="12" l="1"/>
  <c r="Q548" i="12" s="1"/>
  <c r="AD548" i="12"/>
  <c r="AG548" i="12"/>
  <c r="V548" i="12"/>
  <c r="Y547" i="12"/>
  <c r="Z547" i="12" s="1"/>
  <c r="O548" i="12" l="1"/>
  <c r="N549" i="12" s="1"/>
  <c r="P549" i="12" l="1"/>
  <c r="Q549" i="12" s="1"/>
  <c r="AD549" i="12"/>
  <c r="AG549" i="12"/>
  <c r="V549" i="12"/>
  <c r="Y548" i="12"/>
  <c r="Z548" i="12" s="1"/>
  <c r="O549" i="12" l="1"/>
  <c r="N550" i="12" s="1"/>
  <c r="AG550" i="12" l="1"/>
  <c r="AD550" i="12"/>
  <c r="P550" i="12"/>
  <c r="Q550" i="12" s="1"/>
  <c r="V550" i="12"/>
  <c r="Y549" i="12"/>
  <c r="Z549" i="12" s="1"/>
  <c r="O550" i="12" l="1"/>
  <c r="N551" i="12" s="1"/>
  <c r="V551" i="12" l="1"/>
  <c r="AD551" i="12"/>
  <c r="AG551" i="12"/>
  <c r="P551" i="12"/>
  <c r="Q551" i="12" s="1"/>
  <c r="Y550" i="12"/>
  <c r="Z550" i="12" s="1"/>
  <c r="O551" i="12" l="1"/>
  <c r="N552" i="12" s="1"/>
  <c r="V552" i="12" l="1"/>
  <c r="AG552" i="12"/>
  <c r="AD552" i="12"/>
  <c r="P552" i="12"/>
  <c r="Q552" i="12" s="1"/>
  <c r="Y551" i="12"/>
  <c r="Z551" i="12" s="1"/>
  <c r="O552" i="12" l="1"/>
  <c r="N553" i="12" s="1"/>
  <c r="P553" i="12" l="1"/>
  <c r="Q553" i="12" s="1"/>
  <c r="AD553" i="12"/>
  <c r="AG553" i="12"/>
  <c r="V553" i="12"/>
  <c r="Y552" i="12"/>
  <c r="Z552" i="12" s="1"/>
  <c r="O553" i="12" l="1"/>
  <c r="N554" i="12" s="1"/>
  <c r="P554" i="12" l="1"/>
  <c r="Q554" i="12" s="1"/>
  <c r="AD554" i="12"/>
  <c r="V554" i="12"/>
  <c r="AG554" i="12"/>
  <c r="Y553" i="12"/>
  <c r="Z553" i="12" s="1"/>
  <c r="O554" i="12" l="1"/>
  <c r="N555" i="12" s="1"/>
  <c r="AG555" i="12" l="1"/>
  <c r="V555" i="12"/>
  <c r="AD555" i="12"/>
  <c r="P555" i="12"/>
  <c r="Q555" i="12" s="1"/>
  <c r="Y554" i="12"/>
  <c r="Z554" i="12" s="1"/>
  <c r="O555" i="12" l="1"/>
  <c r="N556" i="12" s="1"/>
  <c r="V556" i="12" l="1"/>
  <c r="AG556" i="12"/>
  <c r="AD556" i="12"/>
  <c r="P556" i="12"/>
  <c r="Q556" i="12" s="1"/>
  <c r="Y555" i="12"/>
  <c r="Z555" i="12" s="1"/>
  <c r="O556" i="12" l="1"/>
  <c r="N557" i="12" s="1"/>
  <c r="AD557" i="12" l="1"/>
  <c r="V557" i="12"/>
  <c r="AG557" i="12"/>
  <c r="P557" i="12"/>
  <c r="Q557" i="12" s="1"/>
  <c r="Y556" i="12"/>
  <c r="Z556" i="12" s="1"/>
  <c r="O557" i="12" l="1"/>
  <c r="N558" i="12" s="1"/>
  <c r="AD558" i="12" l="1"/>
  <c r="AG558" i="12"/>
  <c r="V558" i="12"/>
  <c r="P558" i="12"/>
  <c r="Q558" i="12" s="1"/>
  <c r="Y557" i="12"/>
  <c r="Z557" i="12" s="1"/>
  <c r="O558" i="12" l="1"/>
  <c r="N559" i="12" s="1"/>
  <c r="P559" i="12" l="1"/>
  <c r="Q559" i="12" s="1"/>
  <c r="V559" i="12"/>
  <c r="AG559" i="12"/>
  <c r="AD559" i="12"/>
  <c r="Y558" i="12"/>
  <c r="Z558" i="12" s="1"/>
  <c r="O559" i="12" l="1"/>
  <c r="N560" i="12" s="1"/>
  <c r="P560" i="12" l="1"/>
  <c r="Q560" i="12" s="1"/>
  <c r="AD560" i="12"/>
  <c r="V560" i="12"/>
  <c r="AG560" i="12"/>
  <c r="Y559" i="12"/>
  <c r="Z559" i="12" s="1"/>
  <c r="O560" i="12" l="1"/>
  <c r="N561" i="12" s="1"/>
  <c r="P561" i="12" l="1"/>
  <c r="Q561" i="12" s="1"/>
  <c r="V561" i="12"/>
  <c r="AD561" i="12"/>
  <c r="AG561" i="12"/>
  <c r="Y560" i="12"/>
  <c r="Z560" i="12" s="1"/>
  <c r="O561" i="12" l="1"/>
  <c r="N562" i="12" s="1"/>
  <c r="AD562" i="12" l="1"/>
  <c r="V562" i="12"/>
  <c r="AG562" i="12"/>
  <c r="P562" i="12"/>
  <c r="Q562" i="12" s="1"/>
  <c r="Y561" i="12"/>
  <c r="Z561" i="12" s="1"/>
  <c r="O562" i="12" l="1"/>
  <c r="N563" i="12" s="1"/>
  <c r="V563" i="12" l="1"/>
  <c r="AD563" i="12"/>
  <c r="AG563" i="12"/>
  <c r="P563" i="12"/>
  <c r="Q563" i="12" s="1"/>
  <c r="Y562" i="12"/>
  <c r="Z562" i="12" s="1"/>
  <c r="O563" i="12" l="1"/>
  <c r="N564" i="12" s="1"/>
  <c r="AG564" i="12" l="1"/>
  <c r="V564" i="12"/>
  <c r="AD564" i="12"/>
  <c r="P564" i="12"/>
  <c r="Q564" i="12" s="1"/>
  <c r="Y563" i="12"/>
  <c r="Z563" i="12" s="1"/>
  <c r="O564" i="12" l="1"/>
  <c r="N565" i="12" s="1"/>
  <c r="P565" i="12" l="1"/>
  <c r="Q565" i="12" s="1"/>
  <c r="AG565" i="12"/>
  <c r="AD565" i="12"/>
  <c r="V565" i="12"/>
  <c r="Y564" i="12"/>
  <c r="Z564" i="12" s="1"/>
  <c r="O565" i="12" l="1"/>
  <c r="N566" i="12" s="1"/>
  <c r="P566" i="12" l="1"/>
  <c r="Q566" i="12" s="1"/>
  <c r="AD566" i="12"/>
  <c r="AG566" i="12"/>
  <c r="V566" i="12"/>
  <c r="Y565" i="12"/>
  <c r="Z565" i="12" s="1"/>
  <c r="O566" i="12" l="1"/>
  <c r="N567" i="12" s="1"/>
  <c r="AD567" i="12" l="1"/>
  <c r="V567" i="12"/>
  <c r="AG567" i="12"/>
  <c r="P567" i="12"/>
  <c r="Q567" i="12" s="1"/>
  <c r="Y566" i="12"/>
  <c r="Z566" i="12" s="1"/>
  <c r="O567" i="12" l="1"/>
  <c r="N568" i="12" s="1"/>
  <c r="AG568" i="12" l="1"/>
  <c r="AD568" i="12"/>
  <c r="V568" i="12"/>
  <c r="P568" i="12"/>
  <c r="Q568" i="12" s="1"/>
  <c r="Y567" i="12"/>
  <c r="Z567" i="12" s="1"/>
  <c r="O568" i="12" l="1"/>
  <c r="N569" i="12" s="1"/>
  <c r="P569" i="12" l="1"/>
  <c r="Q569" i="12" s="1"/>
  <c r="V569" i="12"/>
  <c r="AG569" i="12"/>
  <c r="AD569" i="12"/>
  <c r="Y568" i="12"/>
  <c r="Z568" i="12" s="1"/>
  <c r="O569" i="12" l="1"/>
  <c r="N570" i="12" s="1"/>
  <c r="V570" i="12" l="1"/>
  <c r="AG570" i="12"/>
  <c r="AD570" i="12"/>
  <c r="P570" i="12"/>
  <c r="Q570" i="12" s="1"/>
  <c r="Y569" i="12"/>
  <c r="Z569" i="12" s="1"/>
  <c r="O570" i="12" l="1"/>
  <c r="N571" i="12" s="1"/>
  <c r="AG571" i="12" l="1"/>
  <c r="AD571" i="12"/>
  <c r="V571" i="12"/>
  <c r="P571" i="12"/>
  <c r="Q571" i="12" s="1"/>
  <c r="Y570" i="12"/>
  <c r="Z570" i="12" s="1"/>
  <c r="O571" i="12" l="1"/>
  <c r="N572" i="12" s="1"/>
  <c r="P572" i="12" l="1"/>
  <c r="Q572" i="12" s="1"/>
  <c r="V572" i="12"/>
  <c r="AG572" i="12"/>
  <c r="AD572" i="12"/>
  <c r="Y571" i="12"/>
  <c r="Z571" i="12" s="1"/>
  <c r="O572" i="12" l="1"/>
  <c r="N573" i="12" s="1"/>
  <c r="V573" i="12" l="1"/>
  <c r="AG573" i="12"/>
  <c r="AD573" i="12"/>
  <c r="P573" i="12"/>
  <c r="Q573" i="12" s="1"/>
  <c r="Y572" i="12"/>
  <c r="Z572" i="12" s="1"/>
  <c r="O573" i="12" l="1"/>
  <c r="N574" i="12" s="1"/>
  <c r="AG574" i="12" l="1"/>
  <c r="P574" i="12"/>
  <c r="Q574" i="12" s="1"/>
  <c r="V574" i="12"/>
  <c r="AD574" i="12"/>
  <c r="Y573" i="12"/>
  <c r="Z573" i="12" s="1"/>
  <c r="O574" i="12" l="1"/>
  <c r="N575" i="12" s="1"/>
  <c r="AD575" i="12" l="1"/>
  <c r="P575" i="12"/>
  <c r="Q575" i="12" s="1"/>
  <c r="AG575" i="12"/>
  <c r="V575" i="12"/>
  <c r="Y574" i="12"/>
  <c r="Z574" i="12" s="1"/>
  <c r="O575" i="12" l="1"/>
  <c r="N576" i="12" s="1"/>
  <c r="V576" i="12" l="1"/>
  <c r="P576" i="12"/>
  <c r="Q576" i="12" s="1"/>
  <c r="AG576" i="12"/>
  <c r="AD576" i="12"/>
  <c r="Y575" i="12"/>
  <c r="Z575" i="12" s="1"/>
  <c r="O576" i="12" l="1"/>
  <c r="N577" i="12" s="1"/>
  <c r="AD577" i="12" l="1"/>
  <c r="AG577" i="12"/>
  <c r="V577" i="12"/>
  <c r="P577" i="12"/>
  <c r="Q577" i="12" s="1"/>
  <c r="Y576" i="12"/>
  <c r="Z576" i="12" s="1"/>
  <c r="O577" i="12" l="1"/>
  <c r="N578" i="12" s="1"/>
  <c r="AG578" i="12" l="1"/>
  <c r="V578" i="12"/>
  <c r="AD578" i="12"/>
  <c r="P578" i="12"/>
  <c r="Q578" i="12" s="1"/>
  <c r="Y577" i="12"/>
  <c r="Z577" i="12" s="1"/>
  <c r="O578" i="12" l="1"/>
  <c r="N579" i="12" s="1"/>
  <c r="P579" i="12" l="1"/>
  <c r="Q579" i="12" s="1"/>
  <c r="AG579" i="12"/>
  <c r="AD579" i="12"/>
  <c r="V579" i="12"/>
  <c r="Y578" i="12"/>
  <c r="Z578" i="12" s="1"/>
  <c r="O579" i="12" l="1"/>
  <c r="N580" i="12" s="1"/>
  <c r="AG580" i="12" l="1"/>
  <c r="P580" i="12"/>
  <c r="Q580" i="12" s="1"/>
  <c r="V580" i="12"/>
  <c r="AD580" i="12"/>
  <c r="Y579" i="12"/>
  <c r="Z579" i="12" s="1"/>
  <c r="O580" i="12" l="1"/>
  <c r="N581" i="12" s="1"/>
  <c r="V581" i="12" l="1"/>
  <c r="AG581" i="12"/>
  <c r="P581" i="12"/>
  <c r="Q581" i="12" s="1"/>
  <c r="AD581" i="12"/>
  <c r="Y580" i="12"/>
  <c r="Z580" i="12" s="1"/>
  <c r="O581" i="12" l="1"/>
  <c r="Y581" i="12" l="1"/>
  <c r="Z581" i="12" s="1"/>
  <c r="N582" i="12"/>
  <c r="AD582" i="12" l="1"/>
  <c r="AG582" i="12"/>
  <c r="V582" i="12"/>
  <c r="P582" i="12"/>
  <c r="Q582" i="12" s="1"/>
  <c r="O582" i="12" l="1"/>
  <c r="N583" i="12" s="1"/>
  <c r="AD583" i="12" l="1"/>
  <c r="P583" i="12"/>
  <c r="Q583" i="12" s="1"/>
  <c r="V583" i="12"/>
  <c r="AG583" i="12"/>
  <c r="Y582" i="12"/>
  <c r="Z582" i="12" s="1"/>
  <c r="O583" i="12" l="1"/>
  <c r="N584" i="12" s="1"/>
  <c r="AG584" i="12" l="1"/>
  <c r="P584" i="12"/>
  <c r="Q584" i="12" s="1"/>
  <c r="AD584" i="12"/>
  <c r="V584" i="12"/>
  <c r="Y583" i="12"/>
  <c r="Z583" i="12" s="1"/>
  <c r="O584" i="12" l="1"/>
  <c r="N585" i="12" s="1"/>
  <c r="AG585" i="12" l="1"/>
  <c r="P585" i="12"/>
  <c r="Q585" i="12" s="1"/>
  <c r="V585" i="12"/>
  <c r="AD585" i="12"/>
  <c r="Y584" i="12"/>
  <c r="Z584" i="12" s="1"/>
  <c r="O585" i="12" l="1"/>
  <c r="N586" i="12" s="1"/>
  <c r="AG586" i="12" l="1"/>
  <c r="P586" i="12"/>
  <c r="Q586" i="12" s="1"/>
  <c r="AD586" i="12"/>
  <c r="V586" i="12"/>
  <c r="Y585" i="12"/>
  <c r="Z585" i="12" s="1"/>
  <c r="O586" i="12" l="1"/>
  <c r="N587" i="12" s="1"/>
  <c r="AD587" i="12" l="1"/>
  <c r="AG587" i="12"/>
  <c r="P587" i="12"/>
  <c r="Q587" i="12" s="1"/>
  <c r="V587" i="12"/>
  <c r="Y586" i="12"/>
  <c r="Z586" i="12" s="1"/>
  <c r="H11" i="11"/>
  <c r="H248" i="11" s="1"/>
  <c r="O587" i="12" l="1"/>
  <c r="N588" i="12" s="1"/>
  <c r="AD588" i="12" l="1"/>
  <c r="P588" i="12"/>
  <c r="Q588" i="12" s="1"/>
  <c r="V588" i="12"/>
  <c r="AG588" i="12"/>
  <c r="Y587" i="12"/>
  <c r="Z587" i="12" s="1"/>
  <c r="O588" i="12" l="1"/>
  <c r="N589" i="12" s="1"/>
  <c r="V589" i="12" l="1"/>
  <c r="AG589" i="12"/>
  <c r="AD589" i="12"/>
  <c r="P589" i="12"/>
  <c r="Q589" i="12" s="1"/>
  <c r="Y588" i="12"/>
  <c r="Z588" i="12" s="1"/>
  <c r="N248" i="11"/>
  <c r="O11" i="11"/>
  <c r="O589" i="12" l="1"/>
  <c r="N590" i="12" s="1"/>
  <c r="R11" i="11"/>
  <c r="R5" i="11" s="1"/>
  <c r="O248" i="11"/>
  <c r="P590" i="12" l="1"/>
  <c r="Q590" i="12" s="1"/>
  <c r="AG590" i="12"/>
  <c r="V590" i="12"/>
  <c r="AD590" i="12"/>
  <c r="Y589" i="12"/>
  <c r="Z589" i="12" s="1"/>
  <c r="O590" i="12" l="1"/>
  <c r="N591" i="12" s="1"/>
  <c r="V591" i="12" l="1"/>
  <c r="P591" i="12"/>
  <c r="Q591" i="12" s="1"/>
  <c r="AD591" i="12"/>
  <c r="AG591" i="12"/>
  <c r="Y590" i="12"/>
  <c r="Z590" i="12" s="1"/>
  <c r="O591" i="12" l="1"/>
  <c r="N592" i="12" s="1"/>
  <c r="P592" i="12" l="1"/>
  <c r="Q592" i="12" s="1"/>
  <c r="AD592" i="12"/>
  <c r="V592" i="12"/>
  <c r="AG592" i="12"/>
  <c r="Y591" i="12"/>
  <c r="Z591" i="12" s="1"/>
  <c r="O592" i="12" l="1"/>
  <c r="N593" i="12" s="1"/>
  <c r="AG593" i="12" l="1"/>
  <c r="V593" i="12"/>
  <c r="P593" i="12"/>
  <c r="Q593" i="12" s="1"/>
  <c r="AD593" i="12"/>
  <c r="Y592" i="12"/>
  <c r="Z592" i="12" s="1"/>
  <c r="O593" i="12" l="1"/>
  <c r="Y593" i="12" l="1"/>
  <c r="Z593" i="12" s="1"/>
  <c r="N594" i="12"/>
  <c r="V594" i="12" l="1"/>
  <c r="AG594" i="12"/>
  <c r="P594" i="12"/>
  <c r="Q594" i="12" s="1"/>
  <c r="AD594" i="12"/>
  <c r="O594" i="12" l="1"/>
  <c r="Y594" i="12" l="1"/>
  <c r="Z594" i="12" s="1"/>
  <c r="N595" i="12"/>
  <c r="AD595" i="12" l="1"/>
  <c r="AG595" i="12"/>
  <c r="P595" i="12"/>
  <c r="Q595" i="12" s="1"/>
  <c r="V595" i="12"/>
  <c r="O595" i="12" l="1"/>
  <c r="N596" i="12" s="1"/>
  <c r="AG596" i="12" l="1"/>
  <c r="V596" i="12"/>
  <c r="AD596" i="12"/>
  <c r="P596" i="12"/>
  <c r="Q596" i="12" s="1"/>
  <c r="Y595" i="12"/>
  <c r="Z595" i="12" s="1"/>
  <c r="O596" i="12" l="1"/>
  <c r="N597" i="12" s="1"/>
  <c r="P597" i="12" l="1"/>
  <c r="Q597" i="12" s="1"/>
  <c r="V597" i="12"/>
  <c r="AG597" i="12"/>
  <c r="AD597" i="12"/>
  <c r="Y596" i="12"/>
  <c r="Z596" i="12" s="1"/>
  <c r="O597" i="12" l="1"/>
  <c r="N598" i="12" s="1"/>
  <c r="P598" i="12" l="1"/>
  <c r="Q598" i="12" s="1"/>
  <c r="V598" i="12"/>
  <c r="AG598" i="12"/>
  <c r="AD598" i="12"/>
  <c r="Y597" i="12"/>
  <c r="Z597" i="12" s="1"/>
  <c r="O598" i="12" l="1"/>
  <c r="N599" i="12" s="1"/>
  <c r="AD599" i="12" l="1"/>
  <c r="AG599" i="12"/>
  <c r="P599" i="12"/>
  <c r="Q599" i="12" s="1"/>
  <c r="V599" i="12"/>
  <c r="Y598" i="12"/>
  <c r="Z598" i="12" s="1"/>
  <c r="O599" i="12" l="1"/>
  <c r="N600" i="12" s="1"/>
  <c r="AD600" i="12" l="1"/>
  <c r="V600" i="12"/>
  <c r="P600" i="12"/>
  <c r="Q600" i="12" s="1"/>
  <c r="AG600" i="12"/>
  <c r="Y599" i="12"/>
  <c r="Z599" i="12" s="1"/>
  <c r="O600" i="12" l="1"/>
  <c r="N601" i="12" s="1"/>
  <c r="AG601" i="12" l="1"/>
  <c r="AD601" i="12"/>
  <c r="V601" i="12"/>
  <c r="P601" i="12"/>
  <c r="Q601" i="12" s="1"/>
  <c r="Y600" i="12"/>
  <c r="Z600" i="12" s="1"/>
  <c r="O601" i="12" l="1"/>
  <c r="N602" i="12" s="1"/>
  <c r="AD602" i="12" l="1"/>
  <c r="AG602" i="12"/>
  <c r="V602" i="12"/>
  <c r="P602" i="12"/>
  <c r="Q602" i="12" s="1"/>
  <c r="Y601" i="12"/>
  <c r="Z601" i="12" s="1"/>
  <c r="O602" i="12" l="1"/>
  <c r="N603" i="12" s="1"/>
  <c r="V603" i="12" l="1"/>
  <c r="AD603" i="12"/>
  <c r="P603" i="12"/>
  <c r="Q603" i="12" s="1"/>
  <c r="AG603" i="12"/>
  <c r="Y602" i="12"/>
  <c r="Z602" i="12" s="1"/>
  <c r="O603" i="12" l="1"/>
  <c r="Y603" i="12" l="1"/>
  <c r="Z603" i="12" s="1"/>
  <c r="N604" i="12"/>
  <c r="AG604" i="12" l="1"/>
  <c r="P604" i="12"/>
  <c r="Q604" i="12" s="1"/>
  <c r="AD604" i="12"/>
  <c r="V604" i="12"/>
  <c r="O604" i="12" l="1"/>
  <c r="N605" i="12" s="1"/>
  <c r="AG605" i="12" l="1"/>
  <c r="AD605" i="12"/>
  <c r="V605" i="12"/>
  <c r="P605" i="12"/>
  <c r="Q605" i="12" s="1"/>
  <c r="Y604" i="12"/>
  <c r="Z604" i="12" s="1"/>
  <c r="O605" i="12" l="1"/>
  <c r="N606" i="12" s="1"/>
  <c r="AD606" i="12" l="1"/>
  <c r="AG606" i="12"/>
  <c r="P606" i="12"/>
  <c r="Q606" i="12" s="1"/>
  <c r="V606" i="12"/>
  <c r="Y605" i="12"/>
  <c r="Z605" i="12" s="1"/>
  <c r="O606" i="12" l="1"/>
  <c r="N607" i="12" s="1"/>
  <c r="AG607" i="12" l="1"/>
  <c r="V607" i="12"/>
  <c r="P607" i="12"/>
  <c r="Q607" i="12" s="1"/>
  <c r="AD607" i="12"/>
  <c r="Y606" i="12"/>
  <c r="Z606" i="12" s="1"/>
  <c r="O607" i="12" l="1"/>
  <c r="N608" i="12" s="1"/>
  <c r="P608" i="12" l="1"/>
  <c r="Q608" i="12" s="1"/>
  <c r="V608" i="12"/>
  <c r="AG608" i="12"/>
  <c r="AD608" i="12"/>
  <c r="Y607" i="12"/>
  <c r="Z607" i="12" s="1"/>
  <c r="O608" i="12" l="1"/>
  <c r="N609" i="12" s="1"/>
  <c r="V609" i="12" l="1"/>
  <c r="AD609" i="12"/>
  <c r="AG609" i="12"/>
  <c r="P609" i="12"/>
  <c r="Q609" i="12" s="1"/>
  <c r="Y608" i="12"/>
  <c r="Z608" i="12" s="1"/>
  <c r="O609" i="12" l="1"/>
  <c r="N610" i="12" s="1"/>
  <c r="AD610" i="12" l="1"/>
  <c r="AG610" i="12"/>
  <c r="V610" i="12"/>
  <c r="P610" i="12"/>
  <c r="Q610" i="12" s="1"/>
  <c r="Y609" i="12"/>
  <c r="Z609" i="12" s="1"/>
  <c r="O610" i="12" l="1"/>
  <c r="N611" i="12" s="1"/>
  <c r="V611" i="12" l="1"/>
  <c r="AD611" i="12"/>
  <c r="AG611" i="12"/>
  <c r="P611" i="12"/>
  <c r="Q611" i="12" s="1"/>
  <c r="Y610" i="12"/>
  <c r="Z610" i="12" s="1"/>
  <c r="O611" i="12" l="1"/>
  <c r="N612" i="12" s="1"/>
  <c r="V612" i="12" l="1"/>
  <c r="AG612" i="12"/>
  <c r="AD612" i="12"/>
  <c r="P612" i="12"/>
  <c r="Q612" i="12" s="1"/>
  <c r="Y611" i="12"/>
  <c r="Z611" i="12" s="1"/>
  <c r="O612" i="12" l="1"/>
  <c r="N613" i="12" s="1"/>
  <c r="V613" i="12" l="1"/>
  <c r="AD613" i="12"/>
  <c r="AG613" i="12"/>
  <c r="P613" i="12"/>
  <c r="Q613" i="12" s="1"/>
  <c r="Y612" i="12"/>
  <c r="Z612" i="12" s="1"/>
  <c r="O613" i="12" l="1"/>
  <c r="N614" i="12" s="1"/>
  <c r="AD614" i="12" l="1"/>
  <c r="V614" i="12"/>
  <c r="P614" i="12"/>
  <c r="Q614" i="12" s="1"/>
  <c r="AG614" i="12"/>
  <c r="Y613" i="12"/>
  <c r="Z613" i="12" s="1"/>
  <c r="O614" i="12" l="1"/>
  <c r="N615" i="12" s="1"/>
  <c r="P615" i="12" l="1"/>
  <c r="Q615" i="12" s="1"/>
  <c r="V615" i="12"/>
  <c r="AD615" i="12"/>
  <c r="AG615" i="12"/>
  <c r="Y614" i="12"/>
  <c r="Z614" i="12" s="1"/>
  <c r="O615" i="12" l="1"/>
  <c r="N616" i="12" s="1"/>
  <c r="P616" i="12" l="1"/>
  <c r="Q616" i="12" s="1"/>
  <c r="AG616" i="12"/>
  <c r="V616" i="12"/>
  <c r="AD616" i="12"/>
  <c r="Y615" i="12"/>
  <c r="Z615" i="12" s="1"/>
  <c r="O616" i="12" l="1"/>
  <c r="N617" i="12" s="1"/>
  <c r="AD617" i="12" l="1"/>
  <c r="V617" i="12"/>
  <c r="P617" i="12"/>
  <c r="Q617" i="12" s="1"/>
  <c r="AG617" i="12"/>
  <c r="Y616" i="12"/>
  <c r="Z616" i="12" s="1"/>
  <c r="O617" i="12" l="1"/>
  <c r="N618" i="12" s="1"/>
  <c r="AD618" i="12" l="1"/>
  <c r="AG618" i="12"/>
  <c r="V618" i="12"/>
  <c r="P618" i="12"/>
  <c r="Q618" i="12" s="1"/>
  <c r="Y617" i="12"/>
  <c r="Z617" i="12" s="1"/>
  <c r="O618" i="12" l="1"/>
  <c r="N619" i="12" s="1"/>
  <c r="P619" i="12" l="1"/>
  <c r="Q619" i="12" s="1"/>
  <c r="V619" i="12"/>
  <c r="AD619" i="12"/>
  <c r="AG619" i="12"/>
  <c r="Y618" i="12"/>
  <c r="Z618" i="12" s="1"/>
  <c r="O619" i="12" l="1"/>
  <c r="N620" i="12" s="1"/>
  <c r="AD620" i="12" l="1"/>
  <c r="V620" i="12"/>
  <c r="P620" i="12"/>
  <c r="Q620" i="12" s="1"/>
  <c r="AG620" i="12"/>
  <c r="Y619" i="12"/>
  <c r="Z619" i="12" s="1"/>
  <c r="O620" i="12" l="1"/>
  <c r="Y620" i="12" l="1"/>
  <c r="Z620" i="12" s="1"/>
  <c r="N621" i="12"/>
  <c r="AG621" i="12" l="1"/>
  <c r="AD621" i="12"/>
  <c r="V621" i="12"/>
  <c r="P621" i="12"/>
  <c r="Q621" i="12" s="1"/>
  <c r="O621" i="12" l="1"/>
  <c r="N622" i="12" s="1"/>
  <c r="P622" i="12" l="1"/>
  <c r="Q622" i="12" s="1"/>
  <c r="V622" i="12"/>
  <c r="AD622" i="12"/>
  <c r="AG622" i="12"/>
  <c r="Y621" i="12"/>
  <c r="Z621" i="12" s="1"/>
  <c r="O622" i="12" l="1"/>
  <c r="N623" i="12" s="1"/>
  <c r="V623" i="12" l="1"/>
  <c r="AD623" i="12"/>
  <c r="AG623" i="12"/>
  <c r="P623" i="12"/>
  <c r="Q623" i="12" s="1"/>
  <c r="Y622" i="12"/>
  <c r="Z622" i="12" s="1"/>
  <c r="O623" i="12" l="1"/>
  <c r="N624" i="12" s="1"/>
  <c r="AG624" i="12" l="1"/>
  <c r="V624" i="12"/>
  <c r="AD624" i="12"/>
  <c r="P624" i="12"/>
  <c r="Q624" i="12" s="1"/>
  <c r="Y623" i="12"/>
  <c r="Z623" i="12" s="1"/>
  <c r="O624" i="12" l="1"/>
  <c r="N625" i="12" s="1"/>
  <c r="AG625" i="12" l="1"/>
  <c r="V625" i="12"/>
  <c r="AD625" i="12"/>
  <c r="P625" i="12"/>
  <c r="Q625" i="12" s="1"/>
  <c r="Y624" i="12"/>
  <c r="Z624" i="12" s="1"/>
  <c r="O625" i="12" l="1"/>
  <c r="N626" i="12" s="1"/>
  <c r="AD626" i="12" l="1"/>
  <c r="V626" i="12"/>
  <c r="AG626" i="12"/>
  <c r="P626" i="12"/>
  <c r="Q626" i="12" s="1"/>
  <c r="Y625" i="12"/>
  <c r="Z625" i="12" s="1"/>
  <c r="O626" i="12" l="1"/>
  <c r="N627" i="12" s="1"/>
  <c r="V627" i="12" l="1"/>
  <c r="AG627" i="12"/>
  <c r="AD627" i="12"/>
  <c r="P627" i="12"/>
  <c r="Q627" i="12" s="1"/>
  <c r="Y626" i="12"/>
  <c r="Z626" i="12" s="1"/>
  <c r="O627" i="12" l="1"/>
  <c r="N628" i="12" s="1"/>
  <c r="AD628" i="12" l="1"/>
  <c r="P628" i="12"/>
  <c r="Q628" i="12" s="1"/>
  <c r="AG628" i="12"/>
  <c r="V628" i="12"/>
  <c r="Y627" i="12"/>
  <c r="Z627" i="12" s="1"/>
  <c r="O628" i="12" l="1"/>
  <c r="N629" i="12" s="1"/>
  <c r="P629" i="12" l="1"/>
  <c r="Q629" i="12" s="1"/>
  <c r="AD629" i="12"/>
  <c r="AG629" i="12"/>
  <c r="V629" i="12"/>
  <c r="Y628" i="12"/>
  <c r="Z628" i="12" s="1"/>
  <c r="O629" i="12" l="1"/>
  <c r="N630" i="12" s="1"/>
  <c r="P630" i="12" l="1"/>
  <c r="Q630" i="12" s="1"/>
  <c r="V630" i="12"/>
  <c r="AD630" i="12"/>
  <c r="AG630" i="12"/>
  <c r="Y629" i="12"/>
  <c r="Z629" i="12" s="1"/>
  <c r="O630" i="12" l="1"/>
  <c r="N631" i="12" s="1"/>
  <c r="AG631" i="12" l="1"/>
  <c r="V631" i="12"/>
  <c r="AD631" i="12"/>
  <c r="P631" i="12"/>
  <c r="Q631" i="12" s="1"/>
  <c r="Y630" i="12"/>
  <c r="Z630" i="12" s="1"/>
  <c r="O631" i="12" l="1"/>
  <c r="Y631" i="12" l="1"/>
  <c r="Z631" i="12" s="1"/>
  <c r="N632" i="12"/>
  <c r="V632" i="12" l="1"/>
  <c r="AD632" i="12"/>
  <c r="P632" i="12"/>
  <c r="Q632" i="12" s="1"/>
  <c r="AG632" i="12"/>
  <c r="O632" i="12" l="1"/>
  <c r="Y632" i="12" l="1"/>
  <c r="Z632" i="12" s="1"/>
  <c r="N633" i="12"/>
  <c r="AG633" i="12" l="1"/>
  <c r="AD633" i="12"/>
  <c r="P633" i="12"/>
  <c r="Q633" i="12" s="1"/>
  <c r="V633" i="12"/>
  <c r="O633" i="12" l="1"/>
  <c r="N634" i="12" s="1"/>
  <c r="V634" i="12" l="1"/>
  <c r="AD634" i="12"/>
  <c r="P634" i="12"/>
  <c r="Q634" i="12" s="1"/>
  <c r="AG634" i="12"/>
  <c r="Y633" i="12"/>
  <c r="Z633" i="12" s="1"/>
  <c r="O634" i="12" l="1"/>
  <c r="N635" i="12" s="1"/>
  <c r="AD635" i="12" l="1"/>
  <c r="AG635" i="12"/>
  <c r="V635" i="12"/>
  <c r="P635" i="12"/>
  <c r="Q635" i="12" s="1"/>
  <c r="Y634" i="12"/>
  <c r="Z634" i="12" s="1"/>
  <c r="O635" i="12" l="1"/>
  <c r="Y635" i="12" l="1"/>
  <c r="Z635" i="12" s="1"/>
  <c r="N636" i="12"/>
  <c r="AD636" i="12" l="1"/>
  <c r="AG636" i="12"/>
  <c r="V636" i="12"/>
  <c r="P636" i="12"/>
  <c r="Q636" i="12" s="1"/>
  <c r="O636" i="12" l="1"/>
  <c r="Y636" i="12" l="1"/>
  <c r="Z636" i="12" s="1"/>
  <c r="N637" i="12"/>
  <c r="AD637" i="12" l="1"/>
  <c r="V637" i="12"/>
  <c r="AG637" i="12"/>
  <c r="P637" i="12"/>
  <c r="Q637" i="12" s="1"/>
  <c r="O637" i="12" l="1"/>
  <c r="N638" i="12" s="1"/>
  <c r="AG638" i="12" l="1"/>
  <c r="P638" i="12"/>
  <c r="Q638" i="12" s="1"/>
  <c r="AD638" i="12"/>
  <c r="V638" i="12"/>
  <c r="Y637" i="12"/>
  <c r="Z637" i="12" s="1"/>
  <c r="O638" i="12" l="1"/>
  <c r="N639" i="12" s="1"/>
  <c r="AG639" i="12" l="1"/>
  <c r="P639" i="12"/>
  <c r="Q639" i="12" s="1"/>
  <c r="AD639" i="12"/>
  <c r="V639" i="12"/>
  <c r="Y638" i="12"/>
  <c r="Z638" i="12" s="1"/>
  <c r="O639" i="12" l="1"/>
  <c r="N640" i="12" s="1"/>
  <c r="AD640" i="12" l="1"/>
  <c r="P640" i="12"/>
  <c r="Q640" i="12" s="1"/>
  <c r="V640" i="12"/>
  <c r="AG640" i="12"/>
  <c r="Y639" i="12"/>
  <c r="Z639" i="12" s="1"/>
  <c r="O640" i="12" l="1"/>
  <c r="N641" i="12" s="1"/>
  <c r="AD641" i="12" l="1"/>
  <c r="V641" i="12"/>
  <c r="AG641" i="12"/>
  <c r="P641" i="12"/>
  <c r="Q641" i="12" s="1"/>
  <c r="Y640" i="12"/>
  <c r="Z640" i="12" s="1"/>
  <c r="O641" i="12" l="1"/>
  <c r="N642" i="12" s="1"/>
  <c r="V642" i="12" l="1"/>
  <c r="P642" i="12"/>
  <c r="Q642" i="12" s="1"/>
  <c r="AD642" i="12"/>
  <c r="AG642" i="12"/>
  <c r="Y641" i="12"/>
  <c r="Z641" i="12" s="1"/>
  <c r="O642" i="12" l="1"/>
  <c r="N643" i="12" s="1"/>
  <c r="V643" i="12" l="1"/>
  <c r="AG643" i="12"/>
  <c r="AD643" i="12"/>
  <c r="P643" i="12"/>
  <c r="Q643" i="12" s="1"/>
  <c r="Y642" i="12"/>
  <c r="Z642" i="12" s="1"/>
  <c r="O643" i="12" l="1"/>
  <c r="N644" i="12" s="1"/>
  <c r="AD644" i="12" l="1"/>
  <c r="AG644" i="12"/>
  <c r="V644" i="12"/>
  <c r="P644" i="12"/>
  <c r="Q644" i="12" s="1"/>
  <c r="Y643" i="12"/>
  <c r="Z643" i="12" s="1"/>
  <c r="O644" i="12" l="1"/>
  <c r="N645" i="12" s="1"/>
  <c r="V645" i="12" l="1"/>
  <c r="P645" i="12"/>
  <c r="Q645" i="12" s="1"/>
  <c r="AG645" i="12"/>
  <c r="AD645" i="12"/>
  <c r="Y644" i="12"/>
  <c r="Z644" i="12" s="1"/>
  <c r="O645" i="12" l="1"/>
  <c r="N646" i="12" s="1"/>
  <c r="V646" i="12" l="1"/>
  <c r="AG646" i="12"/>
  <c r="AD646" i="12"/>
  <c r="P646" i="12"/>
  <c r="Q646" i="12" s="1"/>
  <c r="Y645" i="12"/>
  <c r="Z645" i="12" s="1"/>
  <c r="O646" i="12" l="1"/>
  <c r="N647" i="12" s="1"/>
  <c r="AD647" i="12" l="1"/>
  <c r="V647" i="12"/>
  <c r="AG647" i="12"/>
  <c r="P647" i="12"/>
  <c r="Q647" i="12" s="1"/>
  <c r="Y646" i="12"/>
  <c r="Z646" i="12" s="1"/>
  <c r="O647" i="12" l="1"/>
  <c r="N648" i="12" s="1"/>
  <c r="AD648" i="12" l="1"/>
  <c r="V648" i="12"/>
  <c r="AG648" i="12"/>
  <c r="P648" i="12"/>
  <c r="Q648" i="12" s="1"/>
  <c r="Y647" i="12"/>
  <c r="Z647" i="12" s="1"/>
  <c r="O648" i="12" l="1"/>
  <c r="N649" i="12" s="1"/>
  <c r="V649" i="12" l="1"/>
  <c r="AG649" i="12"/>
  <c r="AD649" i="12"/>
  <c r="P649" i="12"/>
  <c r="Q649" i="12" s="1"/>
  <c r="Y648" i="12"/>
  <c r="Z648" i="12" s="1"/>
  <c r="O649" i="12" l="1"/>
  <c r="N650" i="12" s="1"/>
  <c r="AG650" i="12" l="1"/>
  <c r="AD650" i="12"/>
  <c r="V650" i="12"/>
  <c r="P650" i="12"/>
  <c r="Q650" i="12" s="1"/>
  <c r="Y649" i="12"/>
  <c r="Z649" i="12" s="1"/>
  <c r="O650" i="12" l="1"/>
  <c r="N651" i="12" s="1"/>
  <c r="P651" i="12" l="1"/>
  <c r="Q651" i="12" s="1"/>
  <c r="AG651" i="12"/>
  <c r="AD651" i="12"/>
  <c r="V651" i="12"/>
  <c r="Y650" i="12"/>
  <c r="Z650" i="12" s="1"/>
  <c r="O651" i="12" l="1"/>
  <c r="N652" i="12" s="1"/>
  <c r="P652" i="12" l="1"/>
  <c r="Q652" i="12" s="1"/>
  <c r="V652" i="12"/>
  <c r="AG652" i="12"/>
  <c r="AD652" i="12"/>
  <c r="Y651" i="12"/>
  <c r="Z651" i="12" s="1"/>
  <c r="O652" i="12" l="1"/>
  <c r="N653" i="12" s="1"/>
  <c r="P653" i="12" l="1"/>
  <c r="Q653" i="12" s="1"/>
  <c r="AD653" i="12"/>
  <c r="V653" i="12"/>
  <c r="AG653" i="12"/>
  <c r="Y652" i="12"/>
  <c r="Z652" i="12" s="1"/>
  <c r="O653" i="12" l="1"/>
  <c r="N654" i="12" s="1"/>
  <c r="V654" i="12" l="1"/>
  <c r="AD654" i="12"/>
  <c r="AG654" i="12"/>
  <c r="P654" i="12"/>
  <c r="Q654" i="12" s="1"/>
  <c r="Y653" i="12"/>
  <c r="Z653" i="12" s="1"/>
  <c r="O654" i="12" l="1"/>
  <c r="N655" i="12" s="1"/>
  <c r="V655" i="12" l="1"/>
  <c r="AG655" i="12"/>
  <c r="AD655" i="12"/>
  <c r="P655" i="12"/>
  <c r="Q655" i="12" s="1"/>
  <c r="Y654" i="12"/>
  <c r="Z654" i="12" s="1"/>
  <c r="O655" i="12" l="1"/>
  <c r="Y655" i="12" l="1"/>
  <c r="Z655" i="12" s="1"/>
  <c r="N656" i="12"/>
  <c r="AG656" i="12" l="1"/>
  <c r="V656" i="12"/>
  <c r="AD656" i="12"/>
  <c r="P656" i="12"/>
  <c r="Q656" i="12" s="1"/>
  <c r="O656" i="12" l="1"/>
  <c r="N657" i="12" s="1"/>
  <c r="V657" i="12" l="1"/>
  <c r="AG657" i="12"/>
  <c r="AD657" i="12"/>
  <c r="P657" i="12"/>
  <c r="Q657" i="12" s="1"/>
  <c r="Y656" i="12"/>
  <c r="Z656" i="12" s="1"/>
  <c r="O657" i="12" l="1"/>
  <c r="N658" i="12" s="1"/>
  <c r="AG658" i="12" l="1"/>
  <c r="V658" i="12"/>
  <c r="AD658" i="12"/>
  <c r="P658" i="12"/>
  <c r="Q658" i="12" s="1"/>
  <c r="Y657" i="12"/>
  <c r="Z657" i="12" s="1"/>
  <c r="O658" i="12" l="1"/>
  <c r="Y658" i="12" l="1"/>
  <c r="Z658" i="12" s="1"/>
  <c r="N659" i="12"/>
  <c r="AG659" i="12" l="1"/>
  <c r="V659" i="12"/>
  <c r="AD659" i="12"/>
  <c r="P659" i="12"/>
  <c r="Q659" i="12" s="1"/>
  <c r="O659" i="12" l="1"/>
  <c r="N660" i="12" s="1"/>
  <c r="AG660" i="12" l="1"/>
  <c r="V660" i="12"/>
  <c r="AD660" i="12"/>
  <c r="P660" i="12"/>
  <c r="Q660" i="12" s="1"/>
  <c r="Y659" i="12"/>
  <c r="Z659" i="12" s="1"/>
  <c r="O660" i="12" l="1"/>
  <c r="N661" i="12" s="1"/>
  <c r="P661" i="12" l="1"/>
  <c r="Q661" i="12" s="1"/>
  <c r="AG661" i="12"/>
  <c r="V661" i="12"/>
  <c r="AD661" i="12"/>
  <c r="Y660" i="12"/>
  <c r="Z660" i="12" s="1"/>
  <c r="O661" i="12" l="1"/>
  <c r="N662" i="12" s="1"/>
  <c r="V662" i="12" l="1"/>
  <c r="AG662" i="12"/>
  <c r="AD662" i="12"/>
  <c r="P662" i="12"/>
  <c r="Q662" i="12" s="1"/>
  <c r="Y661" i="12"/>
  <c r="Z661" i="12" s="1"/>
  <c r="O662" i="12" l="1"/>
  <c r="N663" i="12" s="1"/>
  <c r="V663" i="12" l="1"/>
  <c r="AG663" i="12"/>
  <c r="P663" i="12"/>
  <c r="Q663" i="12" s="1"/>
  <c r="AD663" i="12"/>
  <c r="Y662" i="12"/>
  <c r="Z662" i="12" s="1"/>
  <c r="O663" i="12" l="1"/>
  <c r="Y663" i="12" l="1"/>
  <c r="Z663" i="12" s="1"/>
  <c r="N664" i="12"/>
  <c r="AD664" i="12" l="1"/>
  <c r="V664" i="12"/>
  <c r="AG664" i="12"/>
  <c r="P664" i="12"/>
  <c r="Q664" i="12" s="1"/>
  <c r="O664" i="12" l="1"/>
  <c r="N665" i="12" s="1"/>
  <c r="V665" i="12" l="1"/>
  <c r="AG665" i="12"/>
  <c r="AD665" i="12"/>
  <c r="P665" i="12"/>
  <c r="Q665" i="12" s="1"/>
  <c r="Y664" i="12"/>
  <c r="Z664" i="12" s="1"/>
  <c r="O665" i="12" l="1"/>
  <c r="N666" i="12" s="1"/>
  <c r="AD666" i="12" l="1"/>
  <c r="V666" i="12"/>
  <c r="AG666" i="12"/>
  <c r="P666" i="12"/>
  <c r="Q666" i="12" s="1"/>
  <c r="Y665" i="12"/>
  <c r="Z665" i="12" s="1"/>
  <c r="O666" i="12" l="1"/>
  <c r="N667" i="12" s="1"/>
  <c r="AG667" i="12" l="1"/>
  <c r="AD667" i="12"/>
  <c r="P667" i="12"/>
  <c r="Q667" i="12" s="1"/>
  <c r="V667" i="12"/>
  <c r="Y666" i="12"/>
  <c r="Z666" i="12" s="1"/>
  <c r="O667" i="12" l="1"/>
  <c r="N668" i="12" s="1"/>
  <c r="AD668" i="12" l="1"/>
  <c r="V668" i="12"/>
  <c r="AG668" i="12"/>
  <c r="P668" i="12"/>
  <c r="Q668" i="12" s="1"/>
  <c r="Y667" i="12"/>
  <c r="Z667" i="12" s="1"/>
  <c r="O668" i="12" l="1"/>
  <c r="N669" i="12" s="1"/>
  <c r="V669" i="12" l="1"/>
  <c r="AD669" i="12"/>
  <c r="AG669" i="12"/>
  <c r="P669" i="12"/>
  <c r="Q669" i="12" s="1"/>
  <c r="Y668" i="12"/>
  <c r="Z668" i="12" s="1"/>
  <c r="O669" i="12" l="1"/>
  <c r="N670" i="12" s="1"/>
  <c r="V670" i="12" l="1"/>
  <c r="AD670" i="12"/>
  <c r="AG670" i="12"/>
  <c r="P670" i="12"/>
  <c r="Q670" i="12" s="1"/>
  <c r="Y669" i="12"/>
  <c r="Z669" i="12" s="1"/>
  <c r="O670" i="12" l="1"/>
  <c r="N671" i="12" s="1"/>
  <c r="P671" i="12" l="1"/>
  <c r="Q671" i="12" s="1"/>
  <c r="V671" i="12"/>
  <c r="AD671" i="12"/>
  <c r="AG671" i="12"/>
  <c r="Y670" i="12"/>
  <c r="Z670" i="12" s="1"/>
  <c r="O671" i="12" l="1"/>
  <c r="N672" i="12" s="1"/>
  <c r="AD672" i="12" l="1"/>
  <c r="V672" i="12"/>
  <c r="AG672" i="12"/>
  <c r="P672" i="12"/>
  <c r="Q672" i="12" s="1"/>
  <c r="Y671" i="12"/>
  <c r="Z671" i="12" s="1"/>
  <c r="O672" i="12" l="1"/>
  <c r="N673" i="12" s="1"/>
  <c r="V673" i="12" l="1"/>
  <c r="P673" i="12"/>
  <c r="Q673" i="12" s="1"/>
  <c r="AD673" i="12"/>
  <c r="AG673" i="12"/>
  <c r="Y672" i="12"/>
  <c r="Z672" i="12" s="1"/>
  <c r="O673" i="12" l="1"/>
  <c r="N674" i="12" s="1"/>
  <c r="AD674" i="12" l="1"/>
  <c r="V674" i="12"/>
  <c r="AG674" i="12"/>
  <c r="P674" i="12"/>
  <c r="Q674" i="12" s="1"/>
  <c r="Y673" i="12"/>
  <c r="Z673" i="12" s="1"/>
  <c r="O674" i="12" l="1"/>
  <c r="N675" i="12" s="1"/>
  <c r="V675" i="12" l="1"/>
  <c r="P675" i="12"/>
  <c r="Q675" i="12" s="1"/>
  <c r="AD675" i="12"/>
  <c r="AG675" i="12"/>
  <c r="Y674" i="12"/>
  <c r="Z674" i="12" s="1"/>
  <c r="O675" i="12" l="1"/>
  <c r="N676" i="12" s="1"/>
  <c r="AG676" i="12" l="1"/>
  <c r="P676" i="12"/>
  <c r="Q676" i="12" s="1"/>
  <c r="V676" i="12"/>
  <c r="AD676" i="12"/>
  <c r="Y675" i="12"/>
  <c r="Z675" i="12" s="1"/>
  <c r="O676" i="12" l="1"/>
  <c r="N677" i="12" s="1"/>
  <c r="P677" i="12" l="1"/>
  <c r="Q677" i="12" s="1"/>
  <c r="AG677" i="12"/>
  <c r="V677" i="12"/>
  <c r="AD677" i="12"/>
  <c r="Y676" i="12"/>
  <c r="Z676" i="12" s="1"/>
  <c r="O677" i="12" l="1"/>
  <c r="N678" i="12" s="1"/>
  <c r="AG678" i="12" l="1"/>
  <c r="V678" i="12"/>
  <c r="P678" i="12"/>
  <c r="Q678" i="12" s="1"/>
  <c r="AD678" i="12"/>
  <c r="Y677" i="12"/>
  <c r="Z677" i="12" s="1"/>
  <c r="O678" i="12" l="1"/>
  <c r="N679" i="12" s="1"/>
  <c r="AG679" i="12" l="1"/>
  <c r="V679" i="12"/>
  <c r="AD679" i="12"/>
  <c r="P679" i="12"/>
  <c r="Q679" i="12" s="1"/>
  <c r="Y678" i="12"/>
  <c r="Z678" i="12" s="1"/>
  <c r="O679" i="12" l="1"/>
  <c r="N680" i="12" s="1"/>
  <c r="P680" i="12" l="1"/>
  <c r="Q680" i="12" s="1"/>
  <c r="AG680" i="12"/>
  <c r="AD680" i="12"/>
  <c r="V680" i="12"/>
  <c r="Y679" i="12"/>
  <c r="Z679" i="12" s="1"/>
  <c r="O680" i="12" l="1"/>
  <c r="N681" i="12" s="1"/>
  <c r="AD681" i="12" l="1"/>
  <c r="V681" i="12"/>
  <c r="AG681" i="12"/>
  <c r="P681" i="12"/>
  <c r="Q681" i="12" s="1"/>
  <c r="Y680" i="12"/>
  <c r="Z680" i="12" s="1"/>
  <c r="O681" i="12" l="1"/>
  <c r="N682" i="12" s="1"/>
  <c r="V682" i="12" l="1"/>
  <c r="AD682" i="12"/>
  <c r="AG682" i="12"/>
  <c r="P682" i="12"/>
  <c r="Q682" i="12" s="1"/>
  <c r="Y681" i="12"/>
  <c r="Z681" i="12" s="1"/>
  <c r="O682" i="12" l="1"/>
  <c r="N683" i="12" s="1"/>
  <c r="P683" i="12" l="1"/>
  <c r="Q683" i="12" s="1"/>
  <c r="V683" i="12"/>
  <c r="AD683" i="12"/>
  <c r="AG683" i="12"/>
  <c r="Y682" i="12"/>
  <c r="Z682" i="12" s="1"/>
  <c r="O683" i="12" l="1"/>
  <c r="N684" i="12" s="1"/>
  <c r="P684" i="12" l="1"/>
  <c r="Q684" i="12" s="1"/>
  <c r="AG684" i="12"/>
  <c r="V684" i="12"/>
  <c r="AD684" i="12"/>
  <c r="Y683" i="12"/>
  <c r="Z683" i="12" s="1"/>
  <c r="O684" i="12" l="1"/>
  <c r="N685" i="12" s="1"/>
  <c r="P685" i="12" l="1"/>
  <c r="Q685" i="12" s="1"/>
  <c r="AD685" i="12"/>
  <c r="AG685" i="12"/>
  <c r="V685" i="12"/>
  <c r="Y684" i="12"/>
  <c r="Z684" i="12" s="1"/>
  <c r="O685" i="12" l="1"/>
  <c r="N686" i="12" s="1"/>
  <c r="AD686" i="12" l="1"/>
  <c r="AG686" i="12"/>
  <c r="P686" i="12"/>
  <c r="Q686" i="12" s="1"/>
  <c r="V686" i="12"/>
  <c r="Y685" i="12"/>
  <c r="Z685" i="12" s="1"/>
  <c r="O686" i="12" l="1"/>
  <c r="N687" i="12" s="1"/>
  <c r="V687" i="12" l="1"/>
  <c r="AG687" i="12"/>
  <c r="AD687" i="12"/>
  <c r="P687" i="12"/>
  <c r="Q687" i="12" s="1"/>
  <c r="Y686" i="12"/>
  <c r="Z686" i="12" s="1"/>
  <c r="O687" i="12" l="1"/>
  <c r="N688" i="12" s="1"/>
  <c r="AG688" i="12" l="1"/>
  <c r="AD688" i="12"/>
  <c r="V688" i="12"/>
  <c r="P688" i="12"/>
  <c r="Q688" i="12" s="1"/>
  <c r="Y687" i="12"/>
  <c r="Z687" i="12" s="1"/>
  <c r="O688" i="12" l="1"/>
  <c r="N689" i="12" s="1"/>
  <c r="AD689" i="12" l="1"/>
  <c r="AG689" i="12"/>
  <c r="P689" i="12"/>
  <c r="Q689" i="12" s="1"/>
  <c r="V689" i="12"/>
  <c r="Y688" i="12"/>
  <c r="Z688" i="12" s="1"/>
  <c r="O689" i="12" l="1"/>
  <c r="Y689" i="12" l="1"/>
  <c r="Z689" i="12" s="1"/>
  <c r="N690" i="12"/>
  <c r="AD690" i="12" l="1"/>
  <c r="V690" i="12"/>
  <c r="AG690" i="12"/>
  <c r="P690" i="12"/>
  <c r="Q690" i="12" s="1"/>
  <c r="O690" i="12" l="1"/>
  <c r="N691" i="12" s="1"/>
  <c r="AG691" i="12" l="1"/>
  <c r="V691" i="12"/>
  <c r="AD691" i="12"/>
  <c r="P691" i="12"/>
  <c r="Q691" i="12" s="1"/>
  <c r="Y690" i="12"/>
  <c r="Z690" i="12" s="1"/>
  <c r="O691" i="12" l="1"/>
  <c r="N692" i="12" s="1"/>
  <c r="V692" i="12" l="1"/>
  <c r="P692" i="12"/>
  <c r="Q692" i="12" s="1"/>
  <c r="AD692" i="12"/>
  <c r="AG692" i="12"/>
  <c r="Y691" i="12"/>
  <c r="Z691" i="12" s="1"/>
  <c r="O692" i="12" l="1"/>
  <c r="N693" i="12" s="1"/>
  <c r="AD693" i="12" l="1"/>
  <c r="V693" i="12"/>
  <c r="AG693" i="12"/>
  <c r="P693" i="12"/>
  <c r="Q693" i="12" s="1"/>
  <c r="Y692" i="12"/>
  <c r="Z692" i="12" s="1"/>
  <c r="O693" i="12" l="1"/>
  <c r="Y693" i="12" l="1"/>
  <c r="Z693" i="12" s="1"/>
  <c r="N694" i="12"/>
  <c r="AD694" i="12" l="1"/>
  <c r="V694" i="12"/>
  <c r="AG694" i="12"/>
  <c r="P694" i="12"/>
  <c r="Q694" i="12" s="1"/>
  <c r="O694" i="12" l="1"/>
  <c r="N695" i="12" s="1"/>
  <c r="AD695" i="12" l="1"/>
  <c r="P695" i="12"/>
  <c r="Q695" i="12" s="1"/>
  <c r="AG695" i="12"/>
  <c r="V695" i="12"/>
  <c r="Y694" i="12"/>
  <c r="Z694" i="12" s="1"/>
  <c r="O695" i="12" l="1"/>
  <c r="N696" i="12" s="1"/>
  <c r="V696" i="12" l="1"/>
  <c r="AD696" i="12"/>
  <c r="AG696" i="12"/>
  <c r="P696" i="12"/>
  <c r="Q696" i="12" s="1"/>
  <c r="Y695" i="12"/>
  <c r="Z695" i="12" s="1"/>
  <c r="O696" i="12" l="1"/>
  <c r="N697" i="12" s="1"/>
  <c r="AG697" i="12" l="1"/>
  <c r="V697" i="12"/>
  <c r="P697" i="12"/>
  <c r="Q697" i="12" s="1"/>
  <c r="AD697" i="12"/>
  <c r="Y696" i="12"/>
  <c r="Z696" i="12" s="1"/>
  <c r="O697" i="12" l="1"/>
  <c r="N698" i="12" s="1"/>
  <c r="V698" i="12" l="1"/>
  <c r="P698" i="12"/>
  <c r="Q698" i="12" s="1"/>
  <c r="AD698" i="12"/>
  <c r="AG698" i="12"/>
  <c r="Y697" i="12"/>
  <c r="Z697" i="12" s="1"/>
  <c r="O698" i="12" l="1"/>
  <c r="N699" i="12" s="1"/>
  <c r="AD699" i="12" l="1"/>
  <c r="P699" i="12"/>
  <c r="Q699" i="12" s="1"/>
  <c r="AG699" i="12"/>
  <c r="V699" i="12"/>
  <c r="Y698" i="12"/>
  <c r="Z698" i="12" s="1"/>
  <c r="O699" i="12" l="1"/>
  <c r="N700" i="12" s="1"/>
  <c r="P700" i="12" l="1"/>
  <c r="Q700" i="12" s="1"/>
  <c r="V700" i="12"/>
  <c r="AD700" i="12"/>
  <c r="AG700" i="12"/>
  <c r="Y699" i="12"/>
  <c r="Z699" i="12" s="1"/>
  <c r="O700" i="12" l="1"/>
  <c r="N701" i="12" s="1"/>
  <c r="V701" i="12" l="1"/>
  <c r="AD701" i="12"/>
  <c r="AG701" i="12"/>
  <c r="P701" i="12"/>
  <c r="Q701" i="12" s="1"/>
  <c r="Y700" i="12"/>
  <c r="Z700" i="12" s="1"/>
  <c r="O701" i="12" l="1"/>
  <c r="Y701" i="12" l="1"/>
  <c r="Z701" i="12" s="1"/>
  <c r="N702" i="12"/>
  <c r="P702" i="12" l="1"/>
  <c r="Q702" i="12" s="1"/>
  <c r="AG702" i="12"/>
  <c r="V702" i="12"/>
  <c r="AD702" i="12"/>
  <c r="O702" i="12" l="1"/>
  <c r="N703" i="12" s="1"/>
  <c r="AG703" i="12" l="1"/>
  <c r="AD703" i="12"/>
  <c r="P703" i="12"/>
  <c r="Q703" i="12" s="1"/>
  <c r="V703" i="12"/>
  <c r="Y702" i="12"/>
  <c r="Z702" i="12" s="1"/>
  <c r="O703" i="12" l="1"/>
  <c r="N704" i="12" s="1"/>
  <c r="V704" i="12" l="1"/>
  <c r="AD704" i="12"/>
  <c r="AG704" i="12"/>
  <c r="P704" i="12"/>
  <c r="Q704" i="12" s="1"/>
  <c r="Y703" i="12"/>
  <c r="Z703" i="12" s="1"/>
  <c r="O704" i="12" l="1"/>
  <c r="N705" i="12" s="1"/>
  <c r="AD705" i="12" l="1"/>
  <c r="P705" i="12"/>
  <c r="Q705" i="12" s="1"/>
  <c r="V705" i="12"/>
  <c r="AG705" i="12"/>
  <c r="Y704" i="12"/>
  <c r="Z704" i="12" s="1"/>
  <c r="O705" i="12" l="1"/>
  <c r="N706" i="12" s="1"/>
  <c r="AG706" i="12" l="1"/>
  <c r="AD706" i="12"/>
  <c r="P706" i="12"/>
  <c r="Q706" i="12" s="1"/>
  <c r="V706" i="12"/>
  <c r="Y705" i="12"/>
  <c r="Z705" i="12" s="1"/>
  <c r="O706" i="12" l="1"/>
  <c r="N707" i="12" s="1"/>
  <c r="AG707" i="12" l="1"/>
  <c r="AD707" i="12"/>
  <c r="P707" i="12"/>
  <c r="Q707" i="12" s="1"/>
  <c r="V707" i="12"/>
  <c r="Y706" i="12"/>
  <c r="Z706" i="12" s="1"/>
  <c r="O707" i="12" l="1"/>
  <c r="N708" i="12" s="1"/>
  <c r="V708" i="12" l="1"/>
  <c r="AG708" i="12"/>
  <c r="P708" i="12"/>
  <c r="Q708" i="12" s="1"/>
  <c r="AD708" i="12"/>
  <c r="Y707" i="12"/>
  <c r="Z707" i="12" s="1"/>
  <c r="O708" i="12" l="1"/>
  <c r="N709" i="12" s="1"/>
  <c r="P709" i="12" l="1"/>
  <c r="Q709" i="12" s="1"/>
  <c r="V709" i="12"/>
  <c r="AG709" i="12"/>
  <c r="AD709" i="12"/>
  <c r="Y708" i="12"/>
  <c r="Z708" i="12" s="1"/>
  <c r="O709" i="12" l="1"/>
  <c r="Y709" i="12" l="1"/>
  <c r="Z709" i="12" s="1"/>
  <c r="N710" i="12"/>
  <c r="AD710" i="12" l="1"/>
  <c r="V710" i="12"/>
  <c r="AG710" i="12"/>
  <c r="P710" i="12"/>
  <c r="Q710" i="12" s="1"/>
  <c r="O710" i="12" l="1"/>
  <c r="N711" i="12" s="1"/>
  <c r="V711" i="12" l="1"/>
  <c r="AD711" i="12"/>
  <c r="P711" i="12"/>
  <c r="Q711" i="12" s="1"/>
  <c r="AG711" i="12"/>
  <c r="Y710" i="12"/>
  <c r="Z710" i="12" s="1"/>
  <c r="O711" i="12" l="1"/>
  <c r="N712" i="12" s="1"/>
  <c r="P712" i="12" l="1"/>
  <c r="Q712" i="12" s="1"/>
  <c r="V712" i="12"/>
  <c r="AG712" i="12"/>
  <c r="AD712" i="12"/>
  <c r="Y711" i="12"/>
  <c r="Z711" i="12" s="1"/>
  <c r="O712" i="12" l="1"/>
  <c r="N713" i="12" s="1"/>
  <c r="V713" i="12" l="1"/>
  <c r="AG713" i="12"/>
  <c r="AD713" i="12"/>
  <c r="P713" i="12"/>
  <c r="Q713" i="12" s="1"/>
  <c r="Y712" i="12"/>
  <c r="Z712" i="12" s="1"/>
  <c r="O713" i="12" l="1"/>
  <c r="Y713" i="12" l="1"/>
  <c r="Z713" i="12" s="1"/>
  <c r="N714" i="12"/>
  <c r="AD714" i="12" l="1"/>
  <c r="P714" i="12"/>
  <c r="Q714" i="12" s="1"/>
  <c r="V714" i="12"/>
  <c r="AG714" i="12"/>
  <c r="O714" i="12" l="1"/>
  <c r="N715" i="12" s="1"/>
  <c r="V715" i="12" l="1"/>
  <c r="AD715" i="12"/>
  <c r="AG715" i="12"/>
  <c r="P715" i="12"/>
  <c r="Q715" i="12" s="1"/>
  <c r="Y714" i="12"/>
  <c r="Z714" i="12" s="1"/>
  <c r="O715" i="12" l="1"/>
  <c r="N716" i="12" s="1"/>
  <c r="AD716" i="12" l="1"/>
  <c r="V716" i="12"/>
  <c r="AG716" i="12"/>
  <c r="P716" i="12"/>
  <c r="Q716" i="12" s="1"/>
  <c r="Y715" i="12"/>
  <c r="Z715" i="12" s="1"/>
  <c r="O716" i="12" l="1"/>
  <c r="N717" i="12" s="1"/>
  <c r="P717" i="12" l="1"/>
  <c r="Q717" i="12" s="1"/>
  <c r="AD717" i="12"/>
  <c r="V717" i="12"/>
  <c r="AG717" i="12"/>
  <c r="Y716" i="12"/>
  <c r="Z716" i="12" s="1"/>
  <c r="O717" i="12" l="1"/>
  <c r="N718" i="12" s="1"/>
  <c r="AG718" i="12" l="1"/>
  <c r="AD718" i="12"/>
  <c r="V718" i="12"/>
  <c r="P718" i="12"/>
  <c r="Q718" i="12" s="1"/>
  <c r="Y717" i="12"/>
  <c r="Z717" i="12" s="1"/>
  <c r="O718" i="12" l="1"/>
  <c r="N719" i="12" s="1"/>
  <c r="P719" i="12" l="1"/>
  <c r="Q719" i="12" s="1"/>
  <c r="V719" i="12"/>
  <c r="AG719" i="12"/>
  <c r="AD719" i="12"/>
  <c r="Y718" i="12"/>
  <c r="Z718" i="12" s="1"/>
  <c r="O719" i="12" l="1"/>
  <c r="N720" i="12" s="1"/>
  <c r="V720" i="12" l="1"/>
  <c r="P720" i="12"/>
  <c r="Q720" i="12" s="1"/>
  <c r="AD720" i="12"/>
  <c r="AG720" i="12"/>
  <c r="Y719" i="12"/>
  <c r="Z719" i="12" s="1"/>
  <c r="O720" i="12" l="1"/>
  <c r="N721" i="12" s="1"/>
  <c r="P721" i="12" l="1"/>
  <c r="Q721" i="12" s="1"/>
  <c r="AD721" i="12"/>
  <c r="AG721" i="12"/>
  <c r="V721" i="12"/>
  <c r="Y720" i="12"/>
  <c r="Z720" i="12" s="1"/>
  <c r="O721" i="12" l="1"/>
  <c r="N722" i="12" s="1"/>
  <c r="P722" i="12" l="1"/>
  <c r="Q722" i="12" s="1"/>
  <c r="AG722" i="12"/>
  <c r="V722" i="12"/>
  <c r="AD722" i="12"/>
  <c r="Y721" i="12"/>
  <c r="Z721" i="12" s="1"/>
  <c r="O722" i="12" l="1"/>
  <c r="N723" i="12" s="1"/>
  <c r="P723" i="12" l="1"/>
  <c r="Q723" i="12" s="1"/>
  <c r="V723" i="12"/>
  <c r="AG723" i="12"/>
  <c r="AD723" i="12"/>
  <c r="Y722" i="12"/>
  <c r="Z722" i="12" s="1"/>
  <c r="O723" i="12" l="1"/>
  <c r="N724" i="12" s="1"/>
  <c r="P724" i="12" l="1"/>
  <c r="Q724" i="12" s="1"/>
  <c r="AD724" i="12"/>
  <c r="V724" i="12"/>
  <c r="AG724" i="12"/>
  <c r="Y723" i="12"/>
  <c r="Z723" i="12" s="1"/>
  <c r="O724" i="12" l="1"/>
  <c r="N725" i="12" s="1"/>
  <c r="V725" i="12" l="1"/>
  <c r="P725" i="12"/>
  <c r="Q725" i="12" s="1"/>
  <c r="AG725" i="12"/>
  <c r="AD725" i="12"/>
  <c r="Y724" i="12"/>
  <c r="Z724" i="12" s="1"/>
  <c r="O725" i="12" l="1"/>
  <c r="N726" i="12" s="1"/>
  <c r="V726" i="12" l="1"/>
  <c r="AD726" i="12"/>
  <c r="AG726" i="12"/>
  <c r="P726" i="12"/>
  <c r="Q726" i="12" s="1"/>
  <c r="Y725" i="12"/>
  <c r="Z725" i="12" s="1"/>
  <c r="O726" i="12" l="1"/>
  <c r="N727" i="12" s="1"/>
  <c r="AD727" i="12" l="1"/>
  <c r="P727" i="12"/>
  <c r="Q727" i="12" s="1"/>
  <c r="AG727" i="12"/>
  <c r="V727" i="12"/>
  <c r="Y726" i="12"/>
  <c r="Z726" i="12" s="1"/>
  <c r="O727" i="12" l="1"/>
  <c r="N728" i="12" s="1"/>
  <c r="AD728" i="12" l="1"/>
  <c r="V728" i="12"/>
  <c r="P728" i="12"/>
  <c r="Q728" i="12" s="1"/>
  <c r="AG728" i="12"/>
  <c r="Y727" i="12"/>
  <c r="Z727" i="12" s="1"/>
  <c r="O728" i="12" l="1"/>
  <c r="Y728" i="12" l="1"/>
  <c r="Z728" i="12" s="1"/>
  <c r="N729" i="12"/>
  <c r="V729" i="12" l="1"/>
  <c r="AD729" i="12"/>
  <c r="AG729" i="12"/>
  <c r="P729" i="12"/>
  <c r="Q729" i="12" s="1"/>
  <c r="O729" i="12" l="1"/>
  <c r="N730" i="12" s="1"/>
  <c r="V730" i="12" l="1"/>
  <c r="AG730" i="12"/>
  <c r="AD730" i="12"/>
  <c r="P730" i="12"/>
  <c r="Q730" i="12" s="1"/>
  <c r="Y729" i="12"/>
  <c r="Z729" i="12" s="1"/>
  <c r="O730" i="12" l="1"/>
  <c r="N731" i="12" s="1"/>
  <c r="AD731" i="12" l="1"/>
  <c r="AG731" i="12"/>
  <c r="V731" i="12"/>
  <c r="P731" i="12"/>
  <c r="Q731" i="12" s="1"/>
  <c r="Y730" i="12"/>
  <c r="Z730" i="12" s="1"/>
  <c r="O731" i="12" l="1"/>
  <c r="N732" i="12" s="1"/>
  <c r="P732" i="12" l="1"/>
  <c r="Q732" i="12" s="1"/>
  <c r="AD732" i="12"/>
  <c r="AG732" i="12"/>
  <c r="V732" i="12"/>
  <c r="Y731" i="12"/>
  <c r="Z731" i="12" s="1"/>
  <c r="O732" i="12" l="1"/>
  <c r="N733" i="12" s="1"/>
  <c r="P733" i="12" l="1"/>
  <c r="Q733" i="12" s="1"/>
  <c r="AD733" i="12"/>
  <c r="V733" i="12"/>
  <c r="AG733" i="12"/>
  <c r="Y732" i="12"/>
  <c r="Z732" i="12" s="1"/>
  <c r="O733" i="12" l="1"/>
  <c r="N734" i="12" s="1"/>
  <c r="AD734" i="12" l="1"/>
  <c r="V734" i="12"/>
  <c r="AG734" i="12"/>
  <c r="P734" i="12"/>
  <c r="Q734" i="12" s="1"/>
  <c r="Y733" i="12"/>
  <c r="Z733" i="12" s="1"/>
  <c r="O734" i="12" l="1"/>
  <c r="N735" i="12" s="1"/>
  <c r="P735" i="12" l="1"/>
  <c r="Q735" i="12" s="1"/>
  <c r="AG735" i="12"/>
  <c r="V735" i="12"/>
  <c r="AD735" i="12"/>
  <c r="Y734" i="12"/>
  <c r="Z734" i="12" s="1"/>
  <c r="O735" i="12" l="1"/>
  <c r="N736" i="12" s="1"/>
  <c r="P736" i="12" l="1"/>
  <c r="Q736" i="12" s="1"/>
  <c r="V736" i="12"/>
  <c r="AG736" i="12"/>
  <c r="AD736" i="12"/>
  <c r="Y735" i="12"/>
  <c r="Z735" i="12" s="1"/>
  <c r="O736" i="12" l="1"/>
  <c r="N737" i="12" s="1"/>
  <c r="V737" i="12" l="1"/>
  <c r="AD737" i="12"/>
  <c r="P737" i="12"/>
  <c r="Q737" i="12" s="1"/>
  <c r="AG737" i="12"/>
  <c r="Y736" i="12"/>
  <c r="Z736" i="12" s="1"/>
  <c r="O737" i="12" l="1"/>
  <c r="Y737" i="12" l="1"/>
  <c r="Z737" i="12" s="1"/>
  <c r="N738" i="12"/>
  <c r="P738" i="12" l="1"/>
  <c r="Q738" i="12" s="1"/>
  <c r="AG738" i="12"/>
  <c r="AD738" i="12"/>
  <c r="V738" i="12"/>
  <c r="O738" i="12" l="1"/>
  <c r="N739" i="12" s="1"/>
  <c r="P739" i="12" l="1"/>
  <c r="Q739" i="12" s="1"/>
  <c r="AD739" i="12"/>
  <c r="AG739" i="12"/>
  <c r="V739" i="12"/>
  <c r="Y738" i="12"/>
  <c r="Z738" i="12" s="1"/>
  <c r="O739" i="12" l="1"/>
  <c r="N740" i="12" s="1"/>
  <c r="AD740" i="12" l="1"/>
  <c r="P740" i="12"/>
  <c r="Q740" i="12" s="1"/>
  <c r="AG740" i="12"/>
  <c r="V740" i="12"/>
  <c r="Y739" i="12"/>
  <c r="Z739" i="12" s="1"/>
  <c r="O740" i="12" l="1"/>
  <c r="N741" i="12" s="1"/>
  <c r="AD741" i="12" l="1"/>
  <c r="V741" i="12"/>
  <c r="P741" i="12"/>
  <c r="Q741" i="12" s="1"/>
  <c r="AG741" i="12"/>
  <c r="Y740" i="12"/>
  <c r="Z740" i="12" s="1"/>
  <c r="O741" i="12" l="1"/>
  <c r="N742" i="12" s="1"/>
  <c r="V742" i="12" l="1"/>
  <c r="AD742" i="12"/>
  <c r="AG742" i="12"/>
  <c r="P742" i="12"/>
  <c r="Q742" i="12" s="1"/>
  <c r="Y741" i="12"/>
  <c r="Z741" i="12" s="1"/>
  <c r="O742" i="12" l="1"/>
  <c r="N743" i="12" s="1"/>
  <c r="AD743" i="12" l="1"/>
  <c r="AG743" i="12"/>
  <c r="V743" i="12"/>
  <c r="P743" i="12"/>
  <c r="Q743" i="12" s="1"/>
  <c r="Y742" i="12"/>
  <c r="Z742" i="12" s="1"/>
  <c r="O743" i="12" l="1"/>
  <c r="N744" i="12" s="1"/>
  <c r="AD744" i="12" l="1"/>
  <c r="V744" i="12"/>
  <c r="AG744" i="12"/>
  <c r="P744" i="12"/>
  <c r="Q744" i="12" s="1"/>
  <c r="Y743" i="12"/>
  <c r="Z743" i="12" s="1"/>
  <c r="O744" i="12" l="1"/>
  <c r="Y744" i="12" l="1"/>
  <c r="Z744" i="12" s="1"/>
  <c r="N745" i="12"/>
  <c r="AG745" i="12" l="1"/>
  <c r="V745" i="12"/>
  <c r="AD745" i="12"/>
  <c r="P745" i="12"/>
  <c r="Q745" i="12" s="1"/>
  <c r="O745" i="12" l="1"/>
  <c r="N746" i="12" s="1"/>
  <c r="P746" i="12" l="1"/>
  <c r="Q746" i="12" s="1"/>
  <c r="V746" i="12"/>
  <c r="AG746" i="12"/>
  <c r="AD746" i="12"/>
  <c r="Y745" i="12"/>
  <c r="Z745" i="12" s="1"/>
  <c r="O746" i="12" l="1"/>
  <c r="N747" i="12" s="1"/>
  <c r="P747" i="12" l="1"/>
  <c r="Q747" i="12" s="1"/>
  <c r="AD747" i="12"/>
  <c r="V747" i="12"/>
  <c r="AG747" i="12"/>
  <c r="Y746" i="12"/>
  <c r="Z746" i="12" s="1"/>
  <c r="O747" i="12" l="1"/>
  <c r="N748" i="12" s="1"/>
  <c r="AD748" i="12" l="1"/>
  <c r="V748" i="12"/>
  <c r="P748" i="12"/>
  <c r="Q748" i="12" s="1"/>
  <c r="AG748" i="12"/>
  <c r="Y747" i="12"/>
  <c r="Z747" i="12" s="1"/>
  <c r="O748" i="12" l="1"/>
  <c r="N749" i="12" s="1"/>
  <c r="P749" i="12" l="1"/>
  <c r="Q749" i="12" s="1"/>
  <c r="AD749" i="12"/>
  <c r="AG749" i="12"/>
  <c r="V749" i="12"/>
  <c r="Y748" i="12"/>
  <c r="Z748" i="12" s="1"/>
  <c r="O749" i="12" l="1"/>
  <c r="N750" i="12" s="1"/>
  <c r="P750" i="12" l="1"/>
  <c r="Q750" i="12" s="1"/>
  <c r="AD750" i="12"/>
  <c r="AG750" i="12"/>
  <c r="V750" i="12"/>
  <c r="Y749" i="12"/>
  <c r="Z749" i="12" s="1"/>
  <c r="O750" i="12" l="1"/>
  <c r="N751" i="12" s="1"/>
  <c r="AD751" i="12" l="1"/>
  <c r="V751" i="12"/>
  <c r="P751" i="12"/>
  <c r="Q751" i="12" s="1"/>
  <c r="AG751" i="12"/>
  <c r="Y750" i="12"/>
  <c r="Z750" i="12" s="1"/>
  <c r="O751" i="12" l="1"/>
  <c r="N752" i="12" s="1"/>
  <c r="AG752" i="12" l="1"/>
  <c r="AD752" i="12"/>
  <c r="V752" i="12"/>
  <c r="P752" i="12"/>
  <c r="Q752" i="12" s="1"/>
  <c r="Y751" i="12"/>
  <c r="Z751" i="12" s="1"/>
  <c r="O752" i="12" l="1"/>
  <c r="N753" i="12" s="1"/>
  <c r="P753" i="12" l="1"/>
  <c r="Q753" i="12" s="1"/>
  <c r="V753" i="12"/>
  <c r="AG753" i="12"/>
  <c r="AD753" i="12"/>
  <c r="Y752" i="12"/>
  <c r="Z752" i="12" s="1"/>
  <c r="O753" i="12" l="1"/>
  <c r="N754" i="12" s="1"/>
  <c r="AD754" i="12" l="1"/>
  <c r="AG754" i="12"/>
  <c r="V754" i="12"/>
  <c r="P754" i="12"/>
  <c r="Q754" i="12" s="1"/>
  <c r="Y753" i="12"/>
  <c r="Z753" i="12" s="1"/>
  <c r="O754" i="12" l="1"/>
  <c r="N755" i="12" s="1"/>
  <c r="AG755" i="12" l="1"/>
  <c r="V755" i="12"/>
  <c r="AD755" i="12"/>
  <c r="P755" i="12"/>
  <c r="Q755" i="12" s="1"/>
  <c r="Y754" i="12"/>
  <c r="Z754" i="12" s="1"/>
  <c r="O755" i="12" l="1"/>
  <c r="N756" i="12" s="1"/>
  <c r="AG756" i="12" l="1"/>
  <c r="V756" i="12"/>
  <c r="AD756" i="12"/>
  <c r="P756" i="12"/>
  <c r="Q756" i="12" s="1"/>
  <c r="Y755" i="12"/>
  <c r="Z755" i="12" s="1"/>
  <c r="O756" i="12" l="1"/>
  <c r="N757" i="12" s="1"/>
  <c r="AG757" i="12" l="1"/>
  <c r="V757" i="12"/>
  <c r="AD757" i="12"/>
  <c r="P757" i="12"/>
  <c r="Q757" i="12" s="1"/>
  <c r="Y756" i="12"/>
  <c r="Z756" i="12" s="1"/>
  <c r="O757" i="12" l="1"/>
  <c r="N758" i="12" s="1"/>
  <c r="V758" i="12" l="1"/>
  <c r="AG758" i="12"/>
  <c r="AD758" i="12"/>
  <c r="P758" i="12"/>
  <c r="Q758" i="12" s="1"/>
  <c r="Y757" i="12"/>
  <c r="Z757" i="12" s="1"/>
  <c r="O758" i="12" l="1"/>
  <c r="N759" i="12" s="1"/>
  <c r="V759" i="12" l="1"/>
  <c r="AG759" i="12"/>
  <c r="AD759" i="12"/>
  <c r="P759" i="12"/>
  <c r="Q759" i="12" s="1"/>
  <c r="Y758" i="12"/>
  <c r="Z758" i="12" s="1"/>
  <c r="O759" i="12" l="1"/>
  <c r="Y759" i="12" l="1"/>
  <c r="Z759" i="12" s="1"/>
  <c r="N760" i="12"/>
  <c r="AD760" i="12" l="1"/>
  <c r="V760" i="12"/>
  <c r="AG760" i="12"/>
  <c r="P760" i="12"/>
  <c r="Q760" i="12" s="1"/>
  <c r="O760" i="12" l="1"/>
  <c r="Y760" i="12" l="1"/>
  <c r="Z760" i="12" s="1"/>
  <c r="N761" i="12"/>
  <c r="AD761" i="12" l="1"/>
  <c r="AG761" i="12"/>
  <c r="V761" i="12"/>
  <c r="P761" i="12"/>
  <c r="Q761" i="12" s="1"/>
  <c r="O761" i="12" l="1"/>
  <c r="Y761" i="12" l="1"/>
  <c r="Z761" i="12" s="1"/>
  <c r="N762" i="12"/>
  <c r="V762" i="12" l="1"/>
  <c r="P762" i="12"/>
  <c r="Q762" i="12" s="1"/>
  <c r="AG762" i="12"/>
  <c r="AD762" i="12"/>
  <c r="O762" i="12" l="1"/>
  <c r="N763" i="12" s="1"/>
  <c r="V763" i="12" l="1"/>
  <c r="AG763" i="12"/>
  <c r="AD763" i="12"/>
  <c r="P763" i="12"/>
  <c r="Q763" i="12" s="1"/>
  <c r="Y762" i="12"/>
  <c r="Z762" i="12" s="1"/>
  <c r="O763" i="12" l="1"/>
  <c r="N764" i="12" s="1"/>
  <c r="P764" i="12" l="1"/>
  <c r="Q764" i="12" s="1"/>
  <c r="AD764" i="12"/>
  <c r="V764" i="12"/>
  <c r="AG764" i="12"/>
  <c r="Y763" i="12"/>
  <c r="Z763" i="12" s="1"/>
  <c r="O764" i="12" l="1"/>
  <c r="N765" i="12" s="1"/>
  <c r="AG765" i="12" l="1"/>
  <c r="V765" i="12"/>
  <c r="AD765" i="12"/>
  <c r="P765" i="12"/>
  <c r="Q765" i="12" s="1"/>
  <c r="Y764" i="12"/>
  <c r="Z764" i="12" s="1"/>
  <c r="O765" i="12" l="1"/>
  <c r="N766" i="12" s="1"/>
  <c r="V766" i="12" l="1"/>
  <c r="AD766" i="12"/>
  <c r="AG766" i="12"/>
  <c r="P766" i="12"/>
  <c r="Q766" i="12" s="1"/>
  <c r="Y765" i="12"/>
  <c r="Z765" i="12" s="1"/>
  <c r="O766" i="12" l="1"/>
  <c r="N767" i="12" s="1"/>
  <c r="AG767" i="12" l="1"/>
  <c r="V767" i="12"/>
  <c r="AD767" i="12"/>
  <c r="P767" i="12"/>
  <c r="Q767" i="12" s="1"/>
  <c r="Y766" i="12"/>
  <c r="Z766" i="12" s="1"/>
  <c r="O767" i="12" l="1"/>
  <c r="Y767" i="12" l="1"/>
  <c r="Z767" i="12" s="1"/>
  <c r="N768" i="12"/>
  <c r="AG768" i="12" l="1"/>
  <c r="AD768" i="12"/>
  <c r="P768" i="12"/>
  <c r="Q768" i="12" s="1"/>
  <c r="V768" i="12"/>
  <c r="O768" i="12" l="1"/>
  <c r="Y768" i="12" l="1"/>
  <c r="Z768" i="12" s="1"/>
  <c r="N769" i="12"/>
  <c r="AD769" i="12" l="1"/>
  <c r="P769" i="12"/>
  <c r="Q769" i="12" s="1"/>
  <c r="AG769" i="12"/>
  <c r="V769" i="12"/>
  <c r="O769" i="12" l="1"/>
  <c r="Y769" i="12" l="1"/>
  <c r="Z769" i="12" s="1"/>
  <c r="N770" i="12"/>
  <c r="P770" i="12" l="1"/>
  <c r="Q770" i="12" s="1"/>
  <c r="AG770" i="12"/>
  <c r="V770" i="12"/>
  <c r="AD770" i="12"/>
  <c r="O770" i="12" l="1"/>
  <c r="N771" i="12" s="1"/>
  <c r="AG771" i="12" l="1"/>
  <c r="P771" i="12"/>
  <c r="Q771" i="12" s="1"/>
  <c r="V771" i="12"/>
  <c r="AD771" i="12"/>
  <c r="Y770" i="12"/>
  <c r="Z770" i="12" s="1"/>
  <c r="O771" i="12" l="1"/>
  <c r="N772" i="12" s="1"/>
  <c r="AD772" i="12" l="1"/>
  <c r="AG772" i="12"/>
  <c r="V772" i="12"/>
  <c r="P772" i="12"/>
  <c r="Q772" i="12" s="1"/>
  <c r="Y771" i="12"/>
  <c r="Z771" i="12" s="1"/>
  <c r="O772" i="12" l="1"/>
  <c r="N773" i="12" s="1"/>
  <c r="P773" i="12" l="1"/>
  <c r="Q773" i="12" s="1"/>
  <c r="AD773" i="12"/>
  <c r="V773" i="12"/>
  <c r="AG773" i="12"/>
  <c r="Y772" i="12"/>
  <c r="Z772" i="12" s="1"/>
  <c r="O773" i="12" l="1"/>
  <c r="N774" i="12" s="1"/>
  <c r="AD774" i="12" l="1"/>
  <c r="P774" i="12"/>
  <c r="Q774" i="12" s="1"/>
  <c r="AG774" i="12"/>
  <c r="V774" i="12"/>
  <c r="Y773" i="12"/>
  <c r="Z773" i="12" s="1"/>
  <c r="O774" i="12" l="1"/>
  <c r="N775" i="12" s="1"/>
  <c r="V775" i="12" l="1"/>
  <c r="AD775" i="12"/>
  <c r="P775" i="12"/>
  <c r="Q775" i="12" s="1"/>
  <c r="AG775" i="12"/>
  <c r="Y774" i="12"/>
  <c r="Z774" i="12" s="1"/>
  <c r="O775" i="12" l="1"/>
  <c r="N776" i="12" s="1"/>
  <c r="AD776" i="12" l="1"/>
  <c r="AG776" i="12"/>
  <c r="P776" i="12"/>
  <c r="Q776" i="12" s="1"/>
  <c r="V776" i="12"/>
  <c r="Y775" i="12"/>
  <c r="Z775" i="12" s="1"/>
  <c r="O776" i="12" l="1"/>
  <c r="N777" i="12" s="1"/>
  <c r="AD777" i="12" l="1"/>
  <c r="P777" i="12"/>
  <c r="Q777" i="12" s="1"/>
  <c r="AG777" i="12"/>
  <c r="V777" i="12"/>
  <c r="Y776" i="12"/>
  <c r="Z776" i="12" s="1"/>
  <c r="O777" i="12" l="1"/>
  <c r="N778" i="12" s="1"/>
  <c r="V778" i="12" l="1"/>
  <c r="AG778" i="12"/>
  <c r="AD778" i="12"/>
  <c r="P778" i="12"/>
  <c r="Q778" i="12" s="1"/>
  <c r="Y777" i="12"/>
  <c r="Z777" i="12" s="1"/>
  <c r="O778" i="12" l="1"/>
  <c r="N779" i="12" s="1"/>
  <c r="V779" i="12" l="1"/>
  <c r="P779" i="12"/>
  <c r="Q779" i="12" s="1"/>
  <c r="AD779" i="12"/>
  <c r="AG779" i="12"/>
  <c r="Y778" i="12"/>
  <c r="Z778" i="12" s="1"/>
  <c r="O779" i="12" l="1"/>
  <c r="N780" i="12" s="1"/>
  <c r="V780" i="12" l="1"/>
  <c r="AG780" i="12"/>
  <c r="AD780" i="12"/>
  <c r="P780" i="12"/>
  <c r="Q780" i="12" s="1"/>
  <c r="Y779" i="12"/>
  <c r="Z779" i="12" s="1"/>
  <c r="O780" i="12" l="1"/>
  <c r="N781" i="12" s="1"/>
  <c r="V781" i="12" l="1"/>
  <c r="AD781" i="12"/>
  <c r="AG781" i="12"/>
  <c r="P781" i="12"/>
  <c r="Q781" i="12" s="1"/>
  <c r="Y780" i="12"/>
  <c r="Z780" i="12" s="1"/>
  <c r="O781" i="12" l="1"/>
  <c r="Y781" i="12" l="1"/>
  <c r="Z781" i="12" s="1"/>
  <c r="N782" i="12"/>
  <c r="V782" i="12" l="1"/>
  <c r="AD782" i="12"/>
  <c r="P782" i="12"/>
  <c r="Q782" i="12" s="1"/>
  <c r="AG782" i="12"/>
  <c r="O782" i="12" l="1"/>
  <c r="N783" i="12" s="1"/>
  <c r="V783" i="12" l="1"/>
  <c r="P783" i="12"/>
  <c r="Q783" i="12" s="1"/>
  <c r="AD783" i="12"/>
  <c r="AG783" i="12"/>
  <c r="Y782" i="12"/>
  <c r="Z782" i="12" s="1"/>
  <c r="O783" i="12" l="1"/>
  <c r="Y783" i="12" l="1"/>
  <c r="Z783" i="12" s="1"/>
  <c r="N784" i="12"/>
  <c r="AG784" i="12" l="1"/>
  <c r="V784" i="12"/>
  <c r="P784" i="12"/>
  <c r="Q784" i="12" s="1"/>
  <c r="AD784" i="12"/>
  <c r="O784" i="12" l="1"/>
  <c r="Y784" i="12" l="1"/>
  <c r="Z784" i="12" s="1"/>
  <c r="N785" i="12"/>
  <c r="AG785" i="12" l="1"/>
  <c r="V785" i="12"/>
  <c r="AD785" i="12"/>
  <c r="P785" i="12"/>
  <c r="Q785" i="12" s="1"/>
  <c r="O785" i="12" l="1"/>
  <c r="N786" i="12" s="1"/>
  <c r="AG786" i="12" l="1"/>
  <c r="V786" i="12"/>
  <c r="AD786" i="12"/>
  <c r="P786" i="12"/>
  <c r="Q786" i="12" s="1"/>
  <c r="Y785" i="12"/>
  <c r="Z785" i="12" s="1"/>
  <c r="O786" i="12" l="1"/>
  <c r="N787" i="12" s="1"/>
  <c r="AG787" i="12" l="1"/>
  <c r="V787" i="12"/>
  <c r="AD787" i="12"/>
  <c r="P787" i="12"/>
  <c r="Q787" i="12" s="1"/>
  <c r="Y786" i="12"/>
  <c r="Z786" i="12" s="1"/>
  <c r="O787" i="12" l="1"/>
  <c r="N788" i="12" s="1"/>
  <c r="AD788" i="12" l="1"/>
  <c r="V788" i="12"/>
  <c r="AG788" i="12"/>
  <c r="P788" i="12"/>
  <c r="Q788" i="12" s="1"/>
  <c r="Y787" i="12"/>
  <c r="Z787" i="12" s="1"/>
  <c r="O788" i="12" l="1"/>
  <c r="Y788" i="12" l="1"/>
  <c r="Z788" i="12" s="1"/>
  <c r="N789" i="12"/>
  <c r="V789" i="12" l="1"/>
  <c r="AD789" i="12"/>
  <c r="AG789" i="12"/>
  <c r="P789" i="12"/>
  <c r="Q789" i="12" s="1"/>
  <c r="O789" i="12" l="1"/>
  <c r="N790" i="12" s="1"/>
  <c r="P790" i="12" l="1"/>
  <c r="Q790" i="12" s="1"/>
  <c r="V790" i="12"/>
  <c r="AD790" i="12"/>
  <c r="AG790" i="12"/>
  <c r="Y789" i="12"/>
  <c r="Z789" i="12" s="1"/>
  <c r="O790" i="12" l="1"/>
  <c r="N791" i="12" s="1"/>
  <c r="AG791" i="12" l="1"/>
  <c r="P791" i="12"/>
  <c r="Q791" i="12" s="1"/>
  <c r="AD791" i="12"/>
  <c r="V791" i="12"/>
  <c r="Y790" i="12"/>
  <c r="Z790" i="12" s="1"/>
  <c r="O791" i="12" l="1"/>
  <c r="Y791" i="12" l="1"/>
  <c r="Z791" i="12" s="1"/>
  <c r="N792" i="12"/>
  <c r="V792" i="12" l="1"/>
  <c r="P792" i="12"/>
  <c r="Q792" i="12" s="1"/>
  <c r="AG792" i="12"/>
  <c r="AD792" i="12"/>
  <c r="O792" i="12" l="1"/>
  <c r="N793" i="12" s="1"/>
  <c r="P793" i="12" l="1"/>
  <c r="Q793" i="12" s="1"/>
  <c r="V793" i="12"/>
  <c r="AD793" i="12"/>
  <c r="AG793" i="12"/>
  <c r="Y792" i="12"/>
  <c r="Z792" i="12" s="1"/>
  <c r="O793" i="12" l="1"/>
  <c r="Y793" i="12" l="1"/>
  <c r="Z793" i="12" s="1"/>
  <c r="N794" i="12"/>
  <c r="AD794" i="12" l="1"/>
  <c r="P794" i="12"/>
  <c r="Q794" i="12" s="1"/>
  <c r="AG794" i="12"/>
  <c r="V794" i="12"/>
  <c r="O794" i="12" l="1"/>
  <c r="N795" i="12" s="1"/>
  <c r="AG795" i="12" l="1"/>
  <c r="V795" i="12"/>
  <c r="AD795" i="12"/>
  <c r="P795" i="12"/>
  <c r="Q795" i="12" s="1"/>
  <c r="Y794" i="12"/>
  <c r="Z794" i="12" s="1"/>
  <c r="P17" i="12"/>
  <c r="O17" i="12"/>
  <c r="O795" i="12" l="1"/>
  <c r="Q17" i="12"/>
  <c r="Y795" i="12" l="1"/>
  <c r="Z795" i="12" s="1"/>
  <c r="N796" i="12"/>
  <c r="Y17" i="12"/>
  <c r="AD796" i="12" l="1"/>
  <c r="AG796" i="12"/>
  <c r="P796" i="12"/>
  <c r="Q796" i="12" s="1"/>
  <c r="V796" i="12"/>
  <c r="O796" i="12" l="1"/>
  <c r="N797" i="12" s="1"/>
  <c r="AG797" i="12" l="1"/>
  <c r="P797" i="12"/>
  <c r="Q797" i="12" s="1"/>
  <c r="AD797" i="12"/>
  <c r="V797" i="12"/>
  <c r="Y796" i="12"/>
  <c r="Z796" i="12" s="1"/>
  <c r="O797" i="12" l="1"/>
  <c r="N798" i="12" s="1"/>
  <c r="V798" i="12" l="1"/>
  <c r="AG798" i="12"/>
  <c r="AD798" i="12"/>
  <c r="P798" i="12"/>
  <c r="Q798" i="12" s="1"/>
  <c r="Y797" i="12"/>
  <c r="Z797" i="12" s="1"/>
  <c r="O798" i="12" l="1"/>
  <c r="Y798" i="12" l="1"/>
  <c r="Z798" i="12" s="1"/>
  <c r="N799" i="12"/>
  <c r="V799" i="12" l="1"/>
  <c r="AD799" i="12"/>
  <c r="P799" i="12"/>
  <c r="Q799" i="12" s="1"/>
  <c r="AG799" i="12"/>
  <c r="O799" i="12" l="1"/>
  <c r="Y799" i="12" l="1"/>
  <c r="Z799" i="12" s="1"/>
  <c r="N800" i="12"/>
  <c r="AG800" i="12" l="1"/>
  <c r="P800" i="12"/>
  <c r="Q800" i="12" s="1"/>
  <c r="AD800" i="12"/>
  <c r="V800" i="12"/>
  <c r="O800" i="12" l="1"/>
  <c r="Y800" i="12" l="1"/>
  <c r="Z800" i="12" s="1"/>
  <c r="N801" i="12"/>
  <c r="AD801" i="12" l="1"/>
  <c r="V801" i="12"/>
  <c r="AG801" i="12"/>
  <c r="P801" i="12"/>
  <c r="Q801" i="12" s="1"/>
  <c r="O801" i="12" l="1"/>
  <c r="N802" i="12" s="1"/>
  <c r="P802" i="12" l="1"/>
  <c r="Q802" i="12" s="1"/>
  <c r="AD802" i="12"/>
  <c r="V802" i="12"/>
  <c r="AG802" i="12"/>
  <c r="Y801" i="12"/>
  <c r="Z801" i="12" s="1"/>
  <c r="O802" i="12" l="1"/>
  <c r="N803" i="12" s="1"/>
  <c r="AG803" i="12" l="1"/>
  <c r="AD803" i="12"/>
  <c r="P803" i="12"/>
  <c r="Q803" i="12" s="1"/>
  <c r="V803" i="12"/>
  <c r="Y802" i="12"/>
  <c r="Z802" i="12" s="1"/>
  <c r="O803" i="12" l="1"/>
  <c r="N804" i="12" s="1"/>
  <c r="V804" i="12" l="1"/>
  <c r="AD804" i="12"/>
  <c r="AG804" i="12"/>
  <c r="P804" i="12"/>
  <c r="Q804" i="12" s="1"/>
  <c r="Y803" i="12"/>
  <c r="Z803" i="12" s="1"/>
  <c r="O804" i="12" l="1"/>
  <c r="N805" i="12" s="1"/>
  <c r="AG805" i="12" l="1"/>
  <c r="V805" i="12"/>
  <c r="AD805" i="12"/>
  <c r="P805" i="12"/>
  <c r="Q805" i="12" s="1"/>
  <c r="Y804" i="12"/>
  <c r="Z804" i="12" s="1"/>
  <c r="O805" i="12" l="1"/>
  <c r="N806" i="12" s="1"/>
  <c r="V806" i="12" l="1"/>
  <c r="AD806" i="12"/>
  <c r="AG806" i="12"/>
  <c r="P806" i="12"/>
  <c r="Q806" i="12" s="1"/>
  <c r="Y805" i="12"/>
  <c r="Z805" i="12" s="1"/>
  <c r="O806" i="12" l="1"/>
  <c r="N807" i="12" s="1"/>
  <c r="AD807" i="12" l="1"/>
  <c r="AG807" i="12"/>
  <c r="P807" i="12"/>
  <c r="Q807" i="12" s="1"/>
  <c r="V807" i="12"/>
  <c r="Y806" i="12"/>
  <c r="Z806" i="12" s="1"/>
  <c r="O807" i="12" l="1"/>
  <c r="N808" i="12" s="1"/>
  <c r="AD808" i="12" l="1"/>
  <c r="AG808" i="12"/>
  <c r="P808" i="12"/>
  <c r="Q808" i="12" s="1"/>
  <c r="V808" i="12"/>
  <c r="Y807" i="12"/>
  <c r="Z807" i="12" s="1"/>
  <c r="O808" i="12" l="1"/>
  <c r="Y808" i="12" l="1"/>
  <c r="Z808" i="12" s="1"/>
  <c r="N809" i="12"/>
  <c r="AD809" i="12" l="1"/>
  <c r="P809" i="12"/>
  <c r="Q809" i="12" s="1"/>
  <c r="V809" i="12"/>
  <c r="AG809" i="12"/>
  <c r="O809" i="12" l="1"/>
  <c r="N810" i="12" s="1"/>
  <c r="AG810" i="12" l="1"/>
  <c r="P810" i="12"/>
  <c r="Q810" i="12" s="1"/>
  <c r="AD810" i="12"/>
  <c r="V810" i="12"/>
  <c r="Y809" i="12"/>
  <c r="Z809" i="12" s="1"/>
  <c r="O810" i="12" l="1"/>
  <c r="Y810" i="12" l="1"/>
  <c r="Z810" i="12" s="1"/>
  <c r="N811" i="12"/>
  <c r="AG811" i="12" l="1"/>
  <c r="V811" i="12"/>
  <c r="AD811" i="12"/>
  <c r="P811" i="12"/>
  <c r="Q811" i="12" s="1"/>
  <c r="O811" i="12" l="1"/>
  <c r="N812" i="12" s="1"/>
  <c r="AG812" i="12" l="1"/>
  <c r="AD812" i="12"/>
  <c r="V812" i="12"/>
  <c r="P812" i="12"/>
  <c r="Q812" i="12" s="1"/>
  <c r="Y811" i="12"/>
  <c r="Z811" i="12" s="1"/>
  <c r="O812" i="12" l="1"/>
  <c r="N813" i="12" s="1"/>
  <c r="AG813" i="12" l="1"/>
  <c r="V813" i="12"/>
  <c r="P813" i="12"/>
  <c r="Q813" i="12" s="1"/>
  <c r="AD813" i="12"/>
  <c r="Y812" i="12"/>
  <c r="Z812" i="12" s="1"/>
  <c r="O813" i="12" l="1"/>
  <c r="Y813" i="12" l="1"/>
  <c r="Z813" i="12" s="1"/>
  <c r="N814" i="12"/>
  <c r="AD814" i="12" l="1"/>
  <c r="P814" i="12"/>
  <c r="Q814" i="12" s="1"/>
  <c r="AG814" i="12"/>
  <c r="V814" i="12"/>
  <c r="O814" i="12" l="1"/>
  <c r="Y814" i="12" l="1"/>
  <c r="Z814" i="12" s="1"/>
  <c r="N815" i="12"/>
  <c r="P815" i="12" l="1"/>
  <c r="Q815" i="12" s="1"/>
  <c r="AG815" i="12"/>
  <c r="AD815" i="12"/>
  <c r="V815" i="12"/>
  <c r="O815" i="12" l="1"/>
  <c r="N816" i="12" s="1"/>
  <c r="P816" i="12" l="1"/>
  <c r="Q816" i="12" s="1"/>
  <c r="V816" i="12"/>
  <c r="AD816" i="12"/>
  <c r="AG816" i="12"/>
  <c r="Y815" i="12"/>
  <c r="Z815" i="12" s="1"/>
  <c r="O816" i="12" l="1"/>
  <c r="N817" i="12" s="1"/>
  <c r="V817" i="12" l="1"/>
  <c r="AG817" i="12"/>
  <c r="P817" i="12"/>
  <c r="Q817" i="12" s="1"/>
  <c r="AD817" i="12"/>
  <c r="Y816" i="12"/>
  <c r="Z816" i="12" s="1"/>
  <c r="O817" i="12" l="1"/>
  <c r="N818" i="12" s="1"/>
  <c r="AD818" i="12" l="1"/>
  <c r="AG818" i="12"/>
  <c r="P818" i="12"/>
  <c r="Q818" i="12" s="1"/>
  <c r="V818" i="12"/>
  <c r="Y817" i="12"/>
  <c r="Z817" i="12" s="1"/>
  <c r="O818" i="12" l="1"/>
  <c r="N819" i="12" s="1"/>
  <c r="AG819" i="12" l="1"/>
  <c r="AD819" i="12"/>
  <c r="P819" i="12"/>
  <c r="Q819" i="12" s="1"/>
  <c r="V819" i="12"/>
  <c r="Y818" i="12"/>
  <c r="Z818" i="12" s="1"/>
  <c r="O819" i="12" l="1"/>
  <c r="Y819" i="12" l="1"/>
  <c r="Z819" i="12" s="1"/>
  <c r="N820" i="12"/>
  <c r="AG820" i="12" l="1"/>
  <c r="P820" i="12"/>
  <c r="Q820" i="12" s="1"/>
  <c r="AD820" i="12"/>
  <c r="V820" i="12"/>
  <c r="O820" i="12" l="1"/>
  <c r="N821" i="12" s="1"/>
  <c r="AG821" i="12" l="1"/>
  <c r="AD821" i="12"/>
  <c r="V821" i="12"/>
  <c r="P821" i="12"/>
  <c r="Q821" i="12" s="1"/>
  <c r="Y820" i="12"/>
  <c r="Z820" i="12" s="1"/>
  <c r="O821" i="12" l="1"/>
  <c r="N822" i="12" s="1"/>
  <c r="V822" i="12" l="1"/>
  <c r="AG822" i="12"/>
  <c r="P822" i="12"/>
  <c r="Q822" i="12" s="1"/>
  <c r="AD822" i="12"/>
  <c r="Y821" i="12"/>
  <c r="Z821" i="12" s="1"/>
  <c r="O822" i="12" l="1"/>
  <c r="N823" i="12" s="1"/>
  <c r="AD823" i="12" l="1"/>
  <c r="V823" i="12"/>
  <c r="P823" i="12"/>
  <c r="Q823" i="12" s="1"/>
  <c r="AG823" i="12"/>
  <c r="Y822" i="12"/>
  <c r="Z822" i="12" s="1"/>
  <c r="O823" i="12" l="1"/>
  <c r="Y823" i="12" l="1"/>
  <c r="Z823" i="12" s="1"/>
  <c r="N824" i="12"/>
  <c r="V824" i="12" l="1"/>
  <c r="AG824" i="12"/>
  <c r="AD824" i="12"/>
  <c r="P824" i="12"/>
  <c r="Q824" i="12" s="1"/>
  <c r="O824" i="12" l="1"/>
  <c r="N825" i="12" s="1"/>
  <c r="AD825" i="12" l="1"/>
  <c r="AG825" i="12"/>
  <c r="P825" i="12"/>
  <c r="Q825" i="12" s="1"/>
  <c r="V825" i="12"/>
  <c r="Y824" i="12"/>
  <c r="Z824" i="12" s="1"/>
  <c r="O825" i="12" l="1"/>
  <c r="Y825" i="12" l="1"/>
  <c r="Z825" i="12" s="1"/>
  <c r="N826" i="12"/>
  <c r="AG826" i="12" l="1"/>
  <c r="V826" i="12"/>
  <c r="P826" i="12"/>
  <c r="Q826" i="12" s="1"/>
  <c r="AD826" i="12"/>
  <c r="O826" i="12" l="1"/>
  <c r="N827" i="12" s="1"/>
  <c r="AG827" i="12" l="1"/>
  <c r="V827" i="12"/>
  <c r="P827" i="12"/>
  <c r="Q827" i="12" s="1"/>
  <c r="AD827" i="12"/>
  <c r="Y826" i="12"/>
  <c r="Z826" i="12" s="1"/>
  <c r="O827" i="12" l="1"/>
  <c r="N828" i="12" s="1"/>
  <c r="V828" i="12" l="1"/>
  <c r="AD828" i="12"/>
  <c r="P828" i="12"/>
  <c r="Q828" i="12" s="1"/>
  <c r="AG828" i="12"/>
  <c r="Y827" i="12"/>
  <c r="Z827" i="12" s="1"/>
  <c r="O828" i="12" l="1"/>
  <c r="Y828" i="12" l="1"/>
  <c r="Z828" i="12" s="1"/>
  <c r="N829" i="12"/>
  <c r="AG829" i="12" l="1"/>
  <c r="AD829" i="12"/>
  <c r="P829" i="12"/>
  <c r="Q829" i="12" s="1"/>
  <c r="V829" i="12"/>
  <c r="O829" i="12" l="1"/>
  <c r="N830" i="12" s="1"/>
  <c r="P830" i="12" l="1"/>
  <c r="Q830" i="12" s="1"/>
  <c r="AD830" i="12"/>
  <c r="AG830" i="12"/>
  <c r="V830" i="12"/>
  <c r="Y829" i="12"/>
  <c r="Z829" i="12" s="1"/>
  <c r="O830" i="12" l="1"/>
  <c r="N831" i="12" s="1"/>
  <c r="AG831" i="12" l="1"/>
  <c r="V831" i="12"/>
  <c r="V17" i="12" s="1"/>
  <c r="AD831" i="12"/>
  <c r="P831" i="12"/>
  <c r="Q831" i="12" s="1"/>
  <c r="Y830" i="12"/>
  <c r="Z830" i="12" s="1"/>
  <c r="O831" i="12" l="1"/>
  <c r="Y831" i="12" l="1"/>
  <c r="Z831" i="12" s="1"/>
  <c r="Z17" i="12" s="1"/>
  <c r="N832" i="12"/>
  <c r="V832" i="12" l="1"/>
  <c r="AG832" i="12"/>
  <c r="P832" i="12"/>
  <c r="Q832" i="12" s="1"/>
  <c r="AD832" i="12"/>
  <c r="O832" i="12" l="1"/>
  <c r="Y832" i="12" l="1"/>
  <c r="Z832" i="12" s="1"/>
  <c r="N833" i="12"/>
  <c r="AG833" i="12" l="1"/>
  <c r="V833" i="12"/>
  <c r="P833" i="12"/>
  <c r="Q833" i="12" s="1"/>
  <c r="AD833" i="12"/>
  <c r="O833" i="12" l="1"/>
  <c r="Y833" i="12" l="1"/>
  <c r="Z833" i="12" s="1"/>
  <c r="N834" i="12"/>
  <c r="V834" i="12" l="1"/>
  <c r="P834" i="12"/>
  <c r="Q834" i="12" s="1"/>
  <c r="AG834" i="12"/>
  <c r="AD834" i="12"/>
  <c r="O834" i="12" l="1"/>
  <c r="Y834" i="12" l="1"/>
  <c r="Z834" i="12" s="1"/>
  <c r="N835" i="12"/>
  <c r="AG835" i="12" l="1"/>
  <c r="AD835" i="12"/>
  <c r="P835" i="12"/>
  <c r="Q835" i="12" s="1"/>
  <c r="V835" i="12"/>
  <c r="O835" i="12" l="1"/>
  <c r="Y835" i="12" l="1"/>
  <c r="Z835" i="12" s="1"/>
  <c r="N836" i="12"/>
  <c r="P836" i="12" l="1"/>
  <c r="Q836" i="12" s="1"/>
  <c r="AG836" i="12"/>
  <c r="AD836" i="12"/>
  <c r="V836" i="12"/>
  <c r="O836" i="12" l="1"/>
  <c r="Y836" i="12" l="1"/>
  <c r="Z836" i="12" s="1"/>
  <c r="N837" i="12"/>
  <c r="AG837" i="12" l="1"/>
  <c r="AD837" i="12"/>
  <c r="P837" i="12"/>
  <c r="Q837" i="12" s="1"/>
  <c r="V837" i="12"/>
  <c r="O837" i="12" l="1"/>
  <c r="N838" i="12" s="1"/>
  <c r="V838" i="12" l="1"/>
  <c r="AD838" i="12"/>
  <c r="P838" i="12"/>
  <c r="Q838" i="12" s="1"/>
  <c r="AG838" i="12"/>
  <c r="Y837" i="12"/>
  <c r="Z837" i="12" s="1"/>
  <c r="O838" i="12" l="1"/>
  <c r="Y838" i="12" l="1"/>
  <c r="Z838" i="12" s="1"/>
  <c r="N839" i="12"/>
  <c r="AG839" i="12" l="1"/>
  <c r="AD839" i="12"/>
  <c r="V839" i="12"/>
  <c r="P839" i="12"/>
  <c r="Q839" i="12" s="1"/>
  <c r="O839" i="12" l="1"/>
  <c r="N840" i="12" s="1"/>
  <c r="V840" i="12" l="1"/>
  <c r="AG840" i="12"/>
  <c r="AD840" i="12"/>
  <c r="P840" i="12"/>
  <c r="Q840" i="12" s="1"/>
  <c r="Y839" i="12"/>
  <c r="Z839" i="12" s="1"/>
  <c r="O840" i="12" l="1"/>
  <c r="N841" i="12" s="1"/>
  <c r="AG841" i="12" l="1"/>
  <c r="V841" i="12"/>
  <c r="AD841" i="12"/>
  <c r="P841" i="12"/>
  <c r="Q841" i="12" s="1"/>
  <c r="Y840" i="12"/>
  <c r="Z840" i="12" s="1"/>
  <c r="O841" i="12" l="1"/>
  <c r="N842" i="12" s="1"/>
  <c r="V842" i="12" l="1"/>
  <c r="AD842" i="12"/>
  <c r="AG842" i="12"/>
  <c r="P842" i="12"/>
  <c r="Q842" i="12" s="1"/>
  <c r="Y841" i="12"/>
  <c r="Z841" i="12" s="1"/>
  <c r="O842" i="12" l="1"/>
  <c r="N843" i="12" s="1"/>
  <c r="V843" i="12" l="1"/>
  <c r="AD843" i="12"/>
  <c r="P843" i="12"/>
  <c r="Q843" i="12" s="1"/>
  <c r="AG843" i="12"/>
  <c r="Y842" i="12"/>
  <c r="Z842" i="12" s="1"/>
  <c r="O843" i="12" l="1"/>
  <c r="N844" i="12" s="1"/>
  <c r="V844" i="12" l="1"/>
  <c r="AD844" i="12"/>
  <c r="AG844" i="12"/>
  <c r="P844" i="12"/>
  <c r="Q844" i="12" s="1"/>
  <c r="Y843" i="12"/>
  <c r="Z843" i="12" s="1"/>
  <c r="O844" i="12" l="1"/>
  <c r="N845" i="12" s="1"/>
  <c r="AD845" i="12" l="1"/>
  <c r="AG845" i="12"/>
  <c r="V845" i="12"/>
  <c r="P845" i="12"/>
  <c r="Q845" i="12" s="1"/>
  <c r="Y844" i="12"/>
  <c r="Z844" i="12" s="1"/>
  <c r="O845" i="12" l="1"/>
  <c r="N846" i="12" s="1"/>
  <c r="V846" i="12" l="1"/>
  <c r="AG846" i="12"/>
  <c r="P846" i="12"/>
  <c r="Q846" i="12" s="1"/>
  <c r="AD846" i="12"/>
  <c r="Y845" i="12"/>
  <c r="Z845" i="12" s="1"/>
  <c r="O846" i="12" l="1"/>
  <c r="N847" i="12" s="1"/>
  <c r="V847" i="12" l="1"/>
  <c r="AD847" i="12"/>
  <c r="AG847" i="12"/>
  <c r="P847" i="12"/>
  <c r="Q847" i="12" s="1"/>
  <c r="Y846" i="12"/>
  <c r="Z846" i="12" s="1"/>
  <c r="O847" i="12" l="1"/>
  <c r="N848" i="12" s="1"/>
  <c r="P848" i="12" l="1"/>
  <c r="Q848" i="12" s="1"/>
  <c r="V848" i="12"/>
  <c r="AG848" i="12"/>
  <c r="AD848" i="12"/>
  <c r="Y847" i="12"/>
  <c r="Z847" i="12" s="1"/>
  <c r="O848" i="12" l="1"/>
  <c r="N849" i="12" s="1"/>
  <c r="AD849" i="12" l="1"/>
  <c r="AG849" i="12"/>
  <c r="V849" i="12"/>
  <c r="P849" i="12"/>
  <c r="Q849" i="12" s="1"/>
  <c r="Y848" i="12"/>
  <c r="Z848" i="12" s="1"/>
  <c r="O849" i="12" l="1"/>
  <c r="N850" i="12" s="1"/>
  <c r="V850" i="12" l="1"/>
  <c r="AG850" i="12"/>
  <c r="AD850" i="12"/>
  <c r="P850" i="12"/>
  <c r="Q850" i="12" s="1"/>
  <c r="Y849" i="12"/>
  <c r="Z849" i="12" s="1"/>
  <c r="O850" i="12" l="1"/>
  <c r="N851" i="12" s="1"/>
  <c r="AG851" i="12" l="1"/>
  <c r="AD851" i="12"/>
  <c r="V851" i="12"/>
  <c r="P851" i="12"/>
  <c r="Q851" i="12" s="1"/>
  <c r="Y850" i="12"/>
  <c r="Z850" i="12" s="1"/>
  <c r="O851" i="12" l="1"/>
  <c r="N852" i="12" s="1"/>
  <c r="P852" i="12" l="1"/>
  <c r="Q852" i="12" s="1"/>
  <c r="AD852" i="12"/>
  <c r="V852" i="12"/>
  <c r="AG852" i="12"/>
  <c r="Y851" i="12"/>
  <c r="Z851" i="12" s="1"/>
  <c r="O852" i="12" l="1"/>
  <c r="N853" i="12" s="1"/>
  <c r="V853" i="12" l="1"/>
  <c r="AD853" i="12"/>
  <c r="AG853" i="12"/>
  <c r="P853" i="12"/>
  <c r="Q853" i="12" s="1"/>
  <c r="Y852" i="12"/>
  <c r="Z852" i="12" s="1"/>
  <c r="O853" i="12" l="1"/>
  <c r="N854" i="12" s="1"/>
  <c r="P854" i="12" l="1"/>
  <c r="Q854" i="12" s="1"/>
  <c r="AG854" i="12"/>
  <c r="AD854" i="12"/>
  <c r="V854" i="12"/>
  <c r="Y853" i="12"/>
  <c r="Z853" i="12" s="1"/>
  <c r="O854" i="12" l="1"/>
  <c r="N855" i="12" s="1"/>
  <c r="V855" i="12" l="1"/>
  <c r="P855" i="12"/>
  <c r="Q855" i="12" s="1"/>
  <c r="AG855" i="12"/>
  <c r="AD855" i="12"/>
  <c r="Y854" i="12"/>
  <c r="Z854" i="12" s="1"/>
  <c r="O855" i="12" l="1"/>
  <c r="N856" i="12" s="1"/>
  <c r="P856" i="12" l="1"/>
  <c r="Q856" i="12" s="1"/>
  <c r="AD856" i="12"/>
  <c r="AG856" i="12"/>
  <c r="V856" i="12"/>
  <c r="Y855" i="12"/>
  <c r="Z855" i="12" s="1"/>
  <c r="O856" i="12" l="1"/>
  <c r="N857" i="12" s="1"/>
  <c r="AD857" i="12" l="1"/>
  <c r="V857" i="12"/>
  <c r="AG857" i="12"/>
  <c r="P857" i="12"/>
  <c r="Q857" i="12" s="1"/>
  <c r="Y856" i="12"/>
  <c r="Z856" i="12" s="1"/>
  <c r="O857" i="12" l="1"/>
  <c r="N858" i="12" s="1"/>
  <c r="P858" i="12" l="1"/>
  <c r="Q858" i="12" s="1"/>
  <c r="V858" i="12"/>
  <c r="AG858" i="12"/>
  <c r="AD858" i="12"/>
  <c r="Y857" i="12"/>
  <c r="Z857" i="12" s="1"/>
  <c r="O858" i="12" l="1"/>
  <c r="N859" i="12" s="1"/>
  <c r="P859" i="12" l="1"/>
  <c r="Q859" i="12" s="1"/>
  <c r="V859" i="12"/>
  <c r="AG859" i="12"/>
  <c r="AD859" i="12"/>
  <c r="Y858" i="12"/>
  <c r="Z858" i="12" s="1"/>
  <c r="O859" i="12" l="1"/>
  <c r="N860" i="12" s="1"/>
  <c r="AD860" i="12" l="1"/>
  <c r="AG860" i="12"/>
  <c r="V860" i="12"/>
  <c r="P860" i="12"/>
  <c r="Q860" i="12" s="1"/>
  <c r="Y859" i="12"/>
  <c r="Z859" i="12" s="1"/>
  <c r="O860" i="12" l="1"/>
  <c r="N861" i="12" s="1"/>
  <c r="AD861" i="12" l="1"/>
  <c r="P861" i="12"/>
  <c r="Q861" i="12" s="1"/>
  <c r="V861" i="12"/>
  <c r="AG861" i="12"/>
  <c r="Y860" i="12"/>
  <c r="Z860" i="12" s="1"/>
  <c r="O861" i="12" l="1"/>
  <c r="N862" i="12" s="1"/>
  <c r="V862" i="12" l="1"/>
  <c r="AG862" i="12"/>
  <c r="AD862" i="12"/>
  <c r="P862" i="12"/>
  <c r="Q862" i="12" s="1"/>
  <c r="Y861" i="12"/>
  <c r="Z861" i="12" s="1"/>
  <c r="O862" i="12" l="1"/>
  <c r="N863" i="12" s="1"/>
  <c r="V863" i="12" l="1"/>
  <c r="AD863" i="12"/>
  <c r="AG863" i="12"/>
  <c r="P863" i="12"/>
  <c r="Q863" i="12" s="1"/>
  <c r="Y862" i="12"/>
  <c r="Z862" i="12" s="1"/>
  <c r="O863" i="12" l="1"/>
  <c r="N864" i="12" s="1"/>
  <c r="AD864" i="12" l="1"/>
  <c r="AG864" i="12"/>
  <c r="P864" i="12"/>
  <c r="Q864" i="12" s="1"/>
  <c r="V864" i="12"/>
  <c r="Y863" i="12"/>
  <c r="Z863" i="12" s="1"/>
  <c r="O864" i="12" l="1"/>
  <c r="N865" i="12" s="1"/>
  <c r="AD865" i="12" l="1"/>
  <c r="P865" i="12"/>
  <c r="Q865" i="12" s="1"/>
  <c r="V865" i="12"/>
  <c r="AG865" i="12"/>
  <c r="Y864" i="12"/>
  <c r="Z864" i="12" s="1"/>
  <c r="O865" i="12" l="1"/>
  <c r="N866" i="12" s="1"/>
  <c r="P866" i="12" l="1"/>
  <c r="Q866" i="12" s="1"/>
  <c r="AD866" i="12"/>
  <c r="AG866" i="12"/>
  <c r="V866" i="12"/>
  <c r="Y865" i="12"/>
  <c r="Z865" i="12" s="1"/>
  <c r="O866" i="12" l="1"/>
  <c r="N867" i="12" s="1"/>
  <c r="AG867" i="12" l="1"/>
  <c r="AD867" i="12"/>
  <c r="P867" i="12"/>
  <c r="Q867" i="12" s="1"/>
  <c r="V867" i="12"/>
  <c r="Y866" i="12"/>
  <c r="Z866" i="12" s="1"/>
  <c r="O867" i="12" l="1"/>
  <c r="Y867" i="12" l="1"/>
  <c r="Z867" i="12" s="1"/>
  <c r="N868" i="12"/>
  <c r="AG868" i="12" l="1"/>
  <c r="V868" i="12"/>
  <c r="P868" i="12"/>
  <c r="Q868" i="12" s="1"/>
  <c r="AD868" i="12"/>
  <c r="O868" i="12" l="1"/>
  <c r="N869" i="12" s="1"/>
  <c r="AG869" i="12" l="1"/>
  <c r="P869" i="12"/>
  <c r="Q869" i="12" s="1"/>
  <c r="AD869" i="12"/>
  <c r="V869" i="12"/>
  <c r="Y868" i="12"/>
  <c r="Z868" i="12" s="1"/>
  <c r="O869" i="12" l="1"/>
  <c r="N870" i="12" s="1"/>
  <c r="AG870" i="12" l="1"/>
  <c r="V870" i="12"/>
  <c r="AD870" i="12"/>
  <c r="P870" i="12"/>
  <c r="Q870" i="12" s="1"/>
  <c r="Y869" i="12"/>
  <c r="Z869" i="12" s="1"/>
  <c r="O870" i="12" l="1"/>
  <c r="Y870" i="12" l="1"/>
  <c r="Z870" i="12" s="1"/>
  <c r="N871" i="12"/>
  <c r="P871" i="12" l="1"/>
  <c r="Q871" i="12" s="1"/>
  <c r="AG871" i="12"/>
  <c r="AD871" i="12"/>
  <c r="V871" i="12"/>
  <c r="O871" i="12" l="1"/>
  <c r="N872" i="12" s="1"/>
  <c r="V872" i="12" l="1"/>
  <c r="AG872" i="12"/>
  <c r="AD872" i="12"/>
  <c r="P872" i="12"/>
  <c r="Q872" i="12" s="1"/>
  <c r="Y871" i="12"/>
  <c r="Z871" i="12" s="1"/>
  <c r="O872" i="12" l="1"/>
  <c r="N873" i="12" s="1"/>
  <c r="V873" i="12" l="1"/>
  <c r="AG873" i="12"/>
  <c r="AD873" i="12"/>
  <c r="P873" i="12"/>
  <c r="Q873" i="12" s="1"/>
  <c r="Y872" i="12"/>
  <c r="Z872" i="12" s="1"/>
  <c r="O873" i="12" l="1"/>
  <c r="N874" i="12" s="1"/>
  <c r="V874" i="12" l="1"/>
  <c r="AD874" i="12"/>
  <c r="AG874" i="12"/>
  <c r="P874" i="12"/>
  <c r="Q874" i="12" s="1"/>
  <c r="Y873" i="12"/>
  <c r="Z873" i="12" s="1"/>
  <c r="O874" i="12" l="1"/>
  <c r="N875" i="12" s="1"/>
  <c r="AD875" i="12" l="1"/>
  <c r="P875" i="12"/>
  <c r="Q875" i="12" s="1"/>
  <c r="AG875" i="12"/>
  <c r="V875" i="12"/>
  <c r="Y874" i="12"/>
  <c r="Z874" i="12" s="1"/>
  <c r="O875" i="12" l="1"/>
  <c r="N876" i="12" s="1"/>
  <c r="V876" i="12" l="1"/>
  <c r="AD876" i="12"/>
  <c r="AG876" i="12"/>
  <c r="P876" i="12"/>
  <c r="Q876" i="12" s="1"/>
  <c r="Y875" i="12"/>
  <c r="Z875" i="12" s="1"/>
  <c r="O876" i="12" l="1"/>
  <c r="Y876" i="12" l="1"/>
  <c r="Z876" i="12" s="1"/>
  <c r="N877" i="12"/>
  <c r="V877" i="12" l="1"/>
  <c r="AG877" i="12"/>
  <c r="AD877" i="12"/>
  <c r="P877" i="12"/>
  <c r="Q877" i="12" s="1"/>
  <c r="O877" i="12" l="1"/>
  <c r="N878" i="12" s="1"/>
  <c r="V878" i="12" l="1"/>
  <c r="AD878" i="12"/>
  <c r="P878" i="12"/>
  <c r="Q878" i="12" s="1"/>
  <c r="AG878" i="12"/>
  <c r="Y877" i="12"/>
  <c r="Z877" i="12" s="1"/>
  <c r="O878" i="12" l="1"/>
  <c r="Y878" i="12" l="1"/>
  <c r="Z878" i="12" s="1"/>
  <c r="N879" i="12"/>
  <c r="AD879" i="12" l="1"/>
  <c r="V879" i="12"/>
  <c r="P879" i="12"/>
  <c r="Q879" i="12" s="1"/>
  <c r="AG879" i="12"/>
  <c r="O879" i="12" l="1"/>
  <c r="N880" i="12" s="1"/>
  <c r="V880" i="12" l="1"/>
  <c r="AG880" i="12"/>
  <c r="AD880" i="12"/>
  <c r="P880" i="12"/>
  <c r="Q880" i="12" s="1"/>
  <c r="Y879" i="12"/>
  <c r="Z879" i="12" s="1"/>
  <c r="O880" i="12" l="1"/>
  <c r="N881" i="12" s="1"/>
  <c r="AG881" i="12" l="1"/>
  <c r="V881" i="12"/>
  <c r="P881" i="12"/>
  <c r="Q881" i="12" s="1"/>
  <c r="AD881" i="12"/>
  <c r="Y880" i="12"/>
  <c r="Z880" i="12" s="1"/>
  <c r="O881" i="12" l="1"/>
  <c r="N882" i="12" s="1"/>
  <c r="V882" i="12" l="1"/>
  <c r="AG882" i="12"/>
  <c r="AD882" i="12"/>
  <c r="P882" i="12"/>
  <c r="Q882" i="12" s="1"/>
  <c r="Y881" i="12"/>
  <c r="Z881" i="12" s="1"/>
  <c r="O882" i="12" l="1"/>
  <c r="Y882" i="12" l="1"/>
  <c r="Z882" i="12" s="1"/>
  <c r="N883" i="12"/>
  <c r="V883" i="12" l="1"/>
  <c r="AD883" i="12"/>
  <c r="AG883" i="12"/>
  <c r="P883" i="12"/>
  <c r="Q883" i="12" s="1"/>
  <c r="O883" i="12" l="1"/>
  <c r="N884" i="12" s="1"/>
  <c r="AD884" i="12" l="1"/>
  <c r="AG884" i="12"/>
  <c r="V884" i="12"/>
  <c r="P884" i="12"/>
  <c r="Q884" i="12" s="1"/>
  <c r="Y883" i="12"/>
  <c r="Z883" i="12" s="1"/>
  <c r="O884" i="12" l="1"/>
  <c r="N885" i="12" s="1"/>
  <c r="V885" i="12" l="1"/>
  <c r="AG885" i="12"/>
  <c r="AD885" i="12"/>
  <c r="P885" i="12"/>
  <c r="Q885" i="12" s="1"/>
  <c r="Y884" i="12"/>
  <c r="Z884" i="12" s="1"/>
  <c r="O885" i="12" l="1"/>
  <c r="N886" i="12" s="1"/>
  <c r="V886" i="12" l="1"/>
  <c r="AG886" i="12"/>
  <c r="AD886" i="12"/>
  <c r="P886" i="12"/>
  <c r="Q886" i="12" s="1"/>
  <c r="Y885" i="12"/>
  <c r="Z885" i="12" s="1"/>
  <c r="O886" i="12" l="1"/>
  <c r="N887" i="12" s="1"/>
  <c r="P887" i="12" l="1"/>
  <c r="Q887" i="12" s="1"/>
  <c r="AD887" i="12"/>
  <c r="V887" i="12"/>
  <c r="AG887" i="12"/>
  <c r="Y886" i="12"/>
  <c r="Z886" i="12" s="1"/>
  <c r="O887" i="12" l="1"/>
  <c r="N888" i="12" s="1"/>
  <c r="P888" i="12" l="1"/>
  <c r="Q888" i="12" s="1"/>
  <c r="AD888" i="12"/>
  <c r="V888" i="12"/>
  <c r="AG888" i="12"/>
  <c r="Y887" i="12"/>
  <c r="Z887" i="12" s="1"/>
  <c r="O888" i="12" l="1"/>
  <c r="N889" i="12" s="1"/>
  <c r="V889" i="12" l="1"/>
  <c r="AD889" i="12"/>
  <c r="AG889" i="12"/>
  <c r="P889" i="12"/>
  <c r="Q889" i="12" s="1"/>
  <c r="Y888" i="12"/>
  <c r="Z888" i="12" s="1"/>
  <c r="O889" i="12" l="1"/>
  <c r="N890" i="12" s="1"/>
  <c r="P890" i="12" l="1"/>
  <c r="Q890" i="12" s="1"/>
  <c r="V890" i="12"/>
  <c r="AD890" i="12"/>
  <c r="AG890" i="12"/>
  <c r="Y889" i="12"/>
  <c r="Z889" i="12" s="1"/>
  <c r="O890" i="12" l="1"/>
  <c r="Y890" i="12" l="1"/>
  <c r="Z890" i="12" s="1"/>
  <c r="N891" i="12"/>
  <c r="V891" i="12" l="1"/>
  <c r="P891" i="12"/>
  <c r="Q891" i="12" s="1"/>
  <c r="AG891" i="12"/>
  <c r="AD891" i="12"/>
  <c r="O891" i="12" l="1"/>
  <c r="Y891" i="12" l="1"/>
  <c r="Z891" i="12" s="1"/>
  <c r="N892" i="12"/>
  <c r="AD892" i="12" l="1"/>
  <c r="P892" i="12"/>
  <c r="Q892" i="12" s="1"/>
  <c r="AG892" i="12"/>
  <c r="V892" i="12"/>
  <c r="O892" i="12" l="1"/>
  <c r="N893" i="12" s="1"/>
  <c r="P893" i="12" l="1"/>
  <c r="Q893" i="12" s="1"/>
  <c r="V893" i="12"/>
  <c r="AD893" i="12"/>
  <c r="AG893" i="12"/>
  <c r="Y892" i="12"/>
  <c r="Z892" i="12" s="1"/>
  <c r="O893" i="12" l="1"/>
  <c r="N894" i="12" s="1"/>
  <c r="AG894" i="12" l="1"/>
  <c r="AD894" i="12"/>
  <c r="V894" i="12"/>
  <c r="P894" i="12"/>
  <c r="Q894" i="12" s="1"/>
  <c r="Y893" i="12"/>
  <c r="Z893" i="12" s="1"/>
  <c r="O894" i="12" l="1"/>
  <c r="N895" i="12" s="1"/>
  <c r="AG895" i="12" l="1"/>
  <c r="AD895" i="12"/>
  <c r="V895" i="12"/>
  <c r="P895" i="12"/>
  <c r="Q895" i="12" s="1"/>
  <c r="Y894" i="12"/>
  <c r="Z894" i="12" s="1"/>
  <c r="O895" i="12" l="1"/>
  <c r="N896" i="12" s="1"/>
  <c r="V896" i="12" l="1"/>
  <c r="AD896" i="12"/>
  <c r="AG896" i="12"/>
  <c r="P896" i="12"/>
  <c r="Q896" i="12" s="1"/>
  <c r="Y895" i="12"/>
  <c r="Z895" i="12" s="1"/>
  <c r="O896" i="12" l="1"/>
  <c r="N897" i="12" s="1"/>
  <c r="AD897" i="12" l="1"/>
  <c r="AG897" i="12"/>
  <c r="P897" i="12"/>
  <c r="Q897" i="12" s="1"/>
  <c r="V897" i="12"/>
  <c r="Y896" i="12"/>
  <c r="Z896" i="12" s="1"/>
  <c r="O897" i="12" l="1"/>
  <c r="Y897" i="12" l="1"/>
  <c r="Z897" i="12" s="1"/>
  <c r="N898" i="12"/>
  <c r="AG898" i="12" l="1"/>
  <c r="AD898" i="12"/>
  <c r="P898" i="12"/>
  <c r="Q898" i="12" s="1"/>
  <c r="V898" i="12"/>
  <c r="O898" i="12" l="1"/>
  <c r="N899" i="12" s="1"/>
  <c r="AD899" i="12" l="1"/>
  <c r="AG899" i="12"/>
  <c r="V899" i="12"/>
  <c r="P899" i="12"/>
  <c r="Q899" i="12" s="1"/>
  <c r="Y898" i="12"/>
  <c r="Z898" i="12" s="1"/>
  <c r="O899" i="12" l="1"/>
  <c r="N900" i="12" s="1"/>
  <c r="AG900" i="12" l="1"/>
  <c r="AD900" i="12"/>
  <c r="V900" i="12"/>
  <c r="P900" i="12"/>
  <c r="Q900" i="12" s="1"/>
  <c r="Y899" i="12"/>
  <c r="Z899" i="12" s="1"/>
  <c r="O900" i="12" l="1"/>
  <c r="N901" i="12" s="1"/>
  <c r="AD901" i="12" l="1"/>
  <c r="AG901" i="12"/>
  <c r="V901" i="12"/>
  <c r="P901" i="12"/>
  <c r="Q901" i="12" s="1"/>
  <c r="Y900" i="12"/>
  <c r="Z900" i="12" s="1"/>
  <c r="O901" i="12" l="1"/>
  <c r="N902" i="12" s="1"/>
  <c r="V902" i="12" l="1"/>
  <c r="AD902" i="12"/>
  <c r="AG902" i="12"/>
  <c r="P902" i="12"/>
  <c r="Q902" i="12" s="1"/>
  <c r="Y901" i="12"/>
  <c r="Z901" i="12" s="1"/>
  <c r="O902" i="12" l="1"/>
  <c r="N903" i="12" s="1"/>
  <c r="AG903" i="12" l="1"/>
  <c r="AD903" i="12"/>
  <c r="P903" i="12"/>
  <c r="Q903" i="12" s="1"/>
  <c r="V903" i="12"/>
  <c r="Y902" i="12"/>
  <c r="Z902" i="12" s="1"/>
  <c r="O903" i="12" l="1"/>
  <c r="Y903" i="12" l="1"/>
  <c r="Z903" i="12" s="1"/>
  <c r="N904" i="12"/>
  <c r="V904" i="12" l="1"/>
  <c r="AG904" i="12"/>
  <c r="AD904" i="12"/>
  <c r="P904" i="12"/>
  <c r="Q904" i="12" s="1"/>
  <c r="O904" i="12" l="1"/>
  <c r="N905" i="12" s="1"/>
  <c r="V905" i="12" l="1"/>
  <c r="AD905" i="12"/>
  <c r="AG905" i="12"/>
  <c r="P905" i="12"/>
  <c r="Q905" i="12" s="1"/>
  <c r="Y904" i="12"/>
  <c r="Z904" i="12" s="1"/>
  <c r="O905" i="12" l="1"/>
  <c r="N906" i="12" s="1"/>
  <c r="P906" i="12" l="1"/>
  <c r="Q906" i="12" s="1"/>
  <c r="AD906" i="12"/>
  <c r="AG906" i="12"/>
  <c r="V906" i="12"/>
  <c r="Y905" i="12"/>
  <c r="Z905" i="12" s="1"/>
  <c r="O906" i="12" l="1"/>
  <c r="N907" i="12" s="1"/>
  <c r="V907" i="12" l="1"/>
  <c r="AD907" i="12"/>
  <c r="AG907" i="12"/>
  <c r="P907" i="12"/>
  <c r="Q907" i="12" s="1"/>
  <c r="Y906" i="12"/>
  <c r="Z906" i="12" s="1"/>
  <c r="O907" i="12" l="1"/>
  <c r="N908" i="12" s="1"/>
  <c r="V908" i="12" l="1"/>
  <c r="AD908" i="12"/>
  <c r="AG908" i="12"/>
  <c r="P908" i="12"/>
  <c r="Q908" i="12" s="1"/>
  <c r="Y907" i="12"/>
  <c r="Z907" i="12" s="1"/>
  <c r="O908" i="12" l="1"/>
  <c r="N909" i="12" s="1"/>
  <c r="AD909" i="12" l="1"/>
  <c r="AG909" i="12"/>
  <c r="P909" i="12"/>
  <c r="Q909" i="12" s="1"/>
  <c r="V909" i="12"/>
  <c r="Y908" i="12"/>
  <c r="Z908" i="12" s="1"/>
  <c r="O909" i="12" l="1"/>
  <c r="N910" i="12" s="1"/>
  <c r="AG910" i="12" l="1"/>
  <c r="V910" i="12"/>
  <c r="AD910" i="12"/>
  <c r="P910" i="12"/>
  <c r="Q910" i="12" s="1"/>
  <c r="Y909" i="12"/>
  <c r="Z909" i="12" s="1"/>
  <c r="O910" i="12" l="1"/>
  <c r="N911" i="12" s="1"/>
  <c r="V911" i="12" l="1"/>
  <c r="AD911" i="12"/>
  <c r="P911" i="12"/>
  <c r="Q911" i="12" s="1"/>
  <c r="AG911" i="12"/>
  <c r="Y910" i="12"/>
  <c r="Z910" i="12" s="1"/>
  <c r="O911" i="12" l="1"/>
  <c r="N912" i="12" s="1"/>
  <c r="V912" i="12" l="1"/>
  <c r="AG912" i="12"/>
  <c r="P912" i="12"/>
  <c r="Q912" i="12" s="1"/>
  <c r="AD912" i="12"/>
  <c r="Y911" i="12"/>
  <c r="Z911" i="12" s="1"/>
  <c r="O912" i="12" l="1"/>
  <c r="Y912" i="12" l="1"/>
  <c r="Z912" i="12" s="1"/>
  <c r="N913" i="12"/>
  <c r="AD913" i="12" l="1"/>
  <c r="V913" i="12"/>
  <c r="AG913" i="12"/>
  <c r="P913" i="12"/>
  <c r="Q913" i="12" s="1"/>
  <c r="O913" i="12" l="1"/>
  <c r="N914" i="12" s="1"/>
  <c r="V914" i="12" l="1"/>
  <c r="P914" i="12"/>
  <c r="Q914" i="12" s="1"/>
  <c r="AD914" i="12"/>
  <c r="AG914" i="12"/>
  <c r="Y913" i="12"/>
  <c r="Z913" i="12" s="1"/>
  <c r="O914" i="12" l="1"/>
  <c r="Y914" i="12" l="1"/>
  <c r="Z914" i="12" s="1"/>
  <c r="N915" i="12"/>
  <c r="AD915" i="12" l="1"/>
  <c r="V915" i="12"/>
  <c r="AG915" i="12"/>
  <c r="P915" i="12"/>
  <c r="Q915" i="12" s="1"/>
  <c r="O915" i="12" l="1"/>
  <c r="N916" i="12" s="1"/>
  <c r="AD916" i="12" l="1"/>
  <c r="AG916" i="12"/>
  <c r="P916" i="12"/>
  <c r="Q916" i="12" s="1"/>
  <c r="V916" i="12"/>
  <c r="Y915" i="12"/>
  <c r="Z915" i="12" s="1"/>
  <c r="O916" i="12" l="1"/>
  <c r="Y916" i="12" l="1"/>
  <c r="Z916" i="12" s="1"/>
  <c r="N917" i="12"/>
  <c r="V917" i="12" l="1"/>
  <c r="P917" i="12"/>
  <c r="Q917" i="12" s="1"/>
  <c r="AD917" i="12"/>
  <c r="AG917" i="12"/>
  <c r="O917" i="12" l="1"/>
  <c r="N918" i="12" s="1"/>
  <c r="V918" i="12" l="1"/>
  <c r="AG918" i="12"/>
  <c r="AD918" i="12"/>
  <c r="P918" i="12"/>
  <c r="Q918" i="12" s="1"/>
  <c r="Y917" i="12"/>
  <c r="Z917" i="12" s="1"/>
  <c r="O918" i="12" l="1"/>
  <c r="N919" i="12" s="1"/>
  <c r="P919" i="12" l="1"/>
  <c r="Q919" i="12" s="1"/>
  <c r="AG919" i="12"/>
  <c r="AD919" i="12"/>
  <c r="V919" i="12"/>
  <c r="Y918" i="12"/>
  <c r="Z918" i="12" s="1"/>
  <c r="O919" i="12" l="1"/>
  <c r="N920" i="12" s="1"/>
  <c r="P920" i="12" l="1"/>
  <c r="Q920" i="12" s="1"/>
  <c r="AG920" i="12"/>
  <c r="V920" i="12"/>
  <c r="AD920" i="12"/>
  <c r="Y919" i="12"/>
  <c r="Z919" i="12" s="1"/>
  <c r="O920" i="12" l="1"/>
  <c r="N921" i="12" s="1"/>
  <c r="AD921" i="12" l="1"/>
  <c r="P921" i="12"/>
  <c r="Q921" i="12" s="1"/>
  <c r="V921" i="12"/>
  <c r="AG921" i="12"/>
  <c r="Y920" i="12"/>
  <c r="Z920" i="12" s="1"/>
  <c r="O921" i="12" l="1"/>
  <c r="N922" i="12" s="1"/>
  <c r="P922" i="12" l="1"/>
  <c r="Q922" i="12" s="1"/>
  <c r="V922" i="12"/>
  <c r="AG922" i="12"/>
  <c r="AD922" i="12"/>
  <c r="Y921" i="12"/>
  <c r="Z921" i="12" s="1"/>
  <c r="O922" i="12" l="1"/>
  <c r="N923" i="12" s="1"/>
  <c r="P923" i="12" l="1"/>
  <c r="Q923" i="12" s="1"/>
  <c r="AG923" i="12"/>
  <c r="AD923" i="12"/>
  <c r="V923" i="12"/>
  <c r="Y922" i="12"/>
  <c r="Z922" i="12" s="1"/>
  <c r="O923" i="12" l="1"/>
  <c r="Y923" i="12" l="1"/>
  <c r="Z923" i="12" s="1"/>
  <c r="N924" i="12"/>
  <c r="AD924" i="12" l="1"/>
  <c r="AG924" i="12"/>
  <c r="P924" i="12"/>
  <c r="Q924" i="12" s="1"/>
  <c r="V924" i="12"/>
  <c r="O924" i="12" l="1"/>
  <c r="N925" i="12" s="1"/>
  <c r="P925" i="12" l="1"/>
  <c r="Q925" i="12" s="1"/>
  <c r="AG925" i="12"/>
  <c r="AD925" i="12"/>
  <c r="V925" i="12"/>
  <c r="Y924" i="12"/>
  <c r="Z924" i="12" s="1"/>
  <c r="O925" i="12" l="1"/>
  <c r="N926" i="12" s="1"/>
  <c r="AG926" i="12" l="1"/>
  <c r="V926" i="12"/>
  <c r="AD926" i="12"/>
  <c r="P926" i="12"/>
  <c r="Q926" i="12" s="1"/>
  <c r="Y925" i="12"/>
  <c r="Z925" i="12" s="1"/>
  <c r="O926" i="12" l="1"/>
  <c r="N927" i="12" s="1"/>
  <c r="AG927" i="12" l="1"/>
  <c r="V927" i="12"/>
  <c r="P927" i="12"/>
  <c r="Q927" i="12" s="1"/>
  <c r="AD927" i="12"/>
  <c r="Y926" i="12"/>
  <c r="Z926" i="12" s="1"/>
  <c r="O927" i="12" l="1"/>
  <c r="Y927" i="12" l="1"/>
  <c r="Z927" i="12" s="1"/>
  <c r="N928" i="12"/>
  <c r="AD928" i="12" l="1"/>
  <c r="V928" i="12"/>
  <c r="AG928" i="12"/>
  <c r="P928" i="12"/>
  <c r="Q928" i="12" s="1"/>
  <c r="O928" i="12" l="1"/>
  <c r="N929" i="12" s="1"/>
  <c r="P929" i="12" l="1"/>
  <c r="Q929" i="12" s="1"/>
  <c r="AG929" i="12"/>
  <c r="V929" i="12"/>
  <c r="AD929" i="12"/>
  <c r="Y928" i="12"/>
  <c r="Z928" i="12" s="1"/>
  <c r="O929" i="12" l="1"/>
  <c r="N930" i="12" s="1"/>
  <c r="AD930" i="12" l="1"/>
  <c r="P930" i="12"/>
  <c r="Q930" i="12" s="1"/>
  <c r="V930" i="12"/>
  <c r="AG930" i="12"/>
  <c r="Y929" i="12"/>
  <c r="Z929" i="12" s="1"/>
  <c r="O930" i="12" l="1"/>
  <c r="N931" i="12" s="1"/>
  <c r="P931" i="12" l="1"/>
  <c r="Q931" i="12" s="1"/>
  <c r="V931" i="12"/>
  <c r="AD931" i="12"/>
  <c r="AG931" i="12"/>
  <c r="Y930" i="12"/>
  <c r="Z930" i="12" s="1"/>
  <c r="O931" i="12" l="1"/>
  <c r="N932" i="12" s="1"/>
  <c r="AG932" i="12" l="1"/>
  <c r="V932" i="12"/>
  <c r="AD932" i="12"/>
  <c r="P932" i="12"/>
  <c r="Q932" i="12" s="1"/>
  <c r="Y931" i="12"/>
  <c r="Z931" i="12" s="1"/>
  <c r="O932" i="12" l="1"/>
  <c r="N933" i="12" s="1"/>
  <c r="AD933" i="12" l="1"/>
  <c r="V933" i="12"/>
  <c r="AG933" i="12"/>
  <c r="P933" i="12"/>
  <c r="Q933" i="12" s="1"/>
  <c r="Y932" i="12"/>
  <c r="Z932" i="12" s="1"/>
  <c r="O933" i="12" l="1"/>
  <c r="N934" i="12" s="1"/>
  <c r="AD934" i="12" l="1"/>
  <c r="V934" i="12"/>
  <c r="P934" i="12"/>
  <c r="Q934" i="12" s="1"/>
  <c r="AG934" i="12"/>
  <c r="Y933" i="12"/>
  <c r="Z933" i="12" s="1"/>
  <c r="O934" i="12" l="1"/>
  <c r="N935" i="12" s="1"/>
  <c r="AD935" i="12" l="1"/>
  <c r="V935" i="12"/>
  <c r="P935" i="12"/>
  <c r="Q935" i="12" s="1"/>
  <c r="AG935" i="12"/>
  <c r="Y934" i="12"/>
  <c r="Z934" i="12" s="1"/>
  <c r="O935" i="12" l="1"/>
  <c r="N936" i="12" s="1"/>
  <c r="P936" i="12" l="1"/>
  <c r="Q936" i="12" s="1"/>
  <c r="V936" i="12"/>
  <c r="AD936" i="12"/>
  <c r="AG936" i="12"/>
  <c r="Y935" i="12"/>
  <c r="Z935" i="12" s="1"/>
  <c r="O936" i="12" l="1"/>
  <c r="N937" i="12" s="1"/>
  <c r="P937" i="12" l="1"/>
  <c r="Q937" i="12" s="1"/>
  <c r="AG937" i="12"/>
  <c r="V937" i="12"/>
  <c r="AD937" i="12"/>
  <c r="Y936" i="12"/>
  <c r="Z936" i="12" s="1"/>
  <c r="O937" i="12" l="1"/>
  <c r="N938" i="12" s="1"/>
  <c r="P938" i="12" l="1"/>
  <c r="Q938" i="12" s="1"/>
  <c r="V938" i="12"/>
  <c r="AG938" i="12"/>
  <c r="AD938" i="12"/>
  <c r="Y937" i="12"/>
  <c r="Z937" i="12" s="1"/>
  <c r="O938" i="12" l="1"/>
  <c r="N939" i="12" s="1"/>
  <c r="P939" i="12" l="1"/>
  <c r="Q939" i="12" s="1"/>
  <c r="V939" i="12"/>
  <c r="AG939" i="12"/>
  <c r="AD939" i="12"/>
  <c r="Y938" i="12"/>
  <c r="Z938" i="12" s="1"/>
  <c r="O939" i="12" l="1"/>
  <c r="N940" i="12" s="1"/>
  <c r="AD940" i="12" l="1"/>
  <c r="V940" i="12"/>
  <c r="P940" i="12"/>
  <c r="Q940" i="12" s="1"/>
  <c r="AG940" i="12"/>
  <c r="Y939" i="12"/>
  <c r="Z939" i="12" s="1"/>
  <c r="O940" i="12" l="1"/>
  <c r="N941" i="12" s="1"/>
  <c r="AD941" i="12" l="1"/>
  <c r="P941" i="12"/>
  <c r="Q941" i="12" s="1"/>
  <c r="V941" i="12"/>
  <c r="AG941" i="12"/>
  <c r="Y940" i="12"/>
  <c r="Z940" i="12" s="1"/>
  <c r="O941" i="12" l="1"/>
  <c r="N942" i="12" s="1"/>
  <c r="AD942" i="12" l="1"/>
  <c r="P942" i="12"/>
  <c r="Q942" i="12" s="1"/>
  <c r="AG942" i="12"/>
  <c r="V942" i="12"/>
  <c r="Y941" i="12"/>
  <c r="Z941" i="12" s="1"/>
  <c r="O942" i="12" l="1"/>
  <c r="N943" i="12" s="1"/>
  <c r="AG943" i="12" l="1"/>
  <c r="P943" i="12"/>
  <c r="Q943" i="12" s="1"/>
  <c r="V943" i="12"/>
  <c r="AD943" i="12"/>
  <c r="Y942" i="12"/>
  <c r="Z942" i="12" s="1"/>
  <c r="O943" i="12" l="1"/>
  <c r="N944" i="12" s="1"/>
  <c r="AD944" i="12" l="1"/>
  <c r="V944" i="12"/>
  <c r="AG944" i="12"/>
  <c r="P944" i="12"/>
  <c r="Q944" i="12" s="1"/>
  <c r="Y943" i="12"/>
  <c r="Z943" i="12" s="1"/>
  <c r="O944" i="12" l="1"/>
  <c r="N945" i="12" s="1"/>
  <c r="P945" i="12" l="1"/>
  <c r="Q945" i="12" s="1"/>
  <c r="AD945" i="12"/>
  <c r="AG945" i="12"/>
  <c r="V945" i="12"/>
  <c r="Y944" i="12"/>
  <c r="Z944" i="12" s="1"/>
  <c r="O945" i="12" l="1"/>
  <c r="N946" i="12" s="1"/>
  <c r="P946" i="12" l="1"/>
  <c r="Q946" i="12" s="1"/>
  <c r="AD946" i="12"/>
  <c r="V946" i="12"/>
  <c r="AG946" i="12"/>
  <c r="Y945" i="12"/>
  <c r="Z945" i="12" s="1"/>
  <c r="O946" i="12" l="1"/>
  <c r="N947" i="12" s="1"/>
  <c r="V947" i="12" l="1"/>
  <c r="AD947" i="12"/>
  <c r="AG947" i="12"/>
  <c r="P947" i="12"/>
  <c r="Q947" i="12" s="1"/>
  <c r="Y946" i="12"/>
  <c r="Z946" i="12" s="1"/>
  <c r="O947" i="12" l="1"/>
  <c r="N948" i="12" s="1"/>
  <c r="AG948" i="12" l="1"/>
  <c r="P948" i="12"/>
  <c r="Q948" i="12" s="1"/>
  <c r="AD948" i="12"/>
  <c r="V948" i="12"/>
  <c r="Y947" i="12"/>
  <c r="Z947" i="12" s="1"/>
  <c r="O948" i="12" l="1"/>
  <c r="N949" i="12" s="1"/>
  <c r="AG949" i="12" l="1"/>
  <c r="V949" i="12"/>
  <c r="AD949" i="12"/>
  <c r="P949" i="12"/>
  <c r="Q949" i="12" s="1"/>
  <c r="Y948" i="12"/>
  <c r="Z948" i="12" s="1"/>
  <c r="O949" i="12" l="1"/>
  <c r="N950" i="12" s="1"/>
  <c r="V950" i="12" l="1"/>
  <c r="AD950" i="12"/>
  <c r="AG950" i="12"/>
  <c r="P950" i="12"/>
  <c r="Q950" i="12" s="1"/>
  <c r="Y949" i="12"/>
  <c r="Z949" i="12" s="1"/>
  <c r="O950" i="12" l="1"/>
  <c r="N951" i="12" s="1"/>
  <c r="V951" i="12" l="1"/>
  <c r="AG951" i="12"/>
  <c r="AD951" i="12"/>
  <c r="P951" i="12"/>
  <c r="Q951" i="12" s="1"/>
  <c r="Y950" i="12"/>
  <c r="Z950" i="12" s="1"/>
  <c r="O951" i="12" l="1"/>
  <c r="N952" i="12" s="1"/>
  <c r="AD952" i="12" l="1"/>
  <c r="V952" i="12"/>
  <c r="AG952" i="12"/>
  <c r="P952" i="12"/>
  <c r="Q952" i="12" s="1"/>
  <c r="Y951" i="12"/>
  <c r="Z951" i="12" s="1"/>
  <c r="O952" i="12" l="1"/>
  <c r="N953" i="12" s="1"/>
  <c r="P953" i="12" l="1"/>
  <c r="Q953" i="12" s="1"/>
  <c r="V953" i="12"/>
  <c r="AD953" i="12"/>
  <c r="AG953" i="12"/>
  <c r="Y952" i="12"/>
  <c r="Z952" i="12" s="1"/>
  <c r="O953" i="12" l="1"/>
  <c r="N954" i="12" s="1"/>
  <c r="P954" i="12" l="1"/>
  <c r="Q954" i="12" s="1"/>
  <c r="V954" i="12"/>
  <c r="AD954" i="12"/>
  <c r="AG954" i="12"/>
  <c r="Y953" i="12"/>
  <c r="Z953" i="12" s="1"/>
  <c r="O954" i="12" l="1"/>
  <c r="N955" i="12" s="1"/>
  <c r="V955" i="12" l="1"/>
  <c r="AG955" i="12"/>
  <c r="AD955" i="12"/>
  <c r="P955" i="12"/>
  <c r="Q955" i="12" s="1"/>
  <c r="Y954" i="12"/>
  <c r="Z954" i="12" s="1"/>
  <c r="O955" i="12" l="1"/>
  <c r="N956" i="12" s="1"/>
  <c r="V956" i="12" l="1"/>
  <c r="P956" i="12"/>
  <c r="Q956" i="12" s="1"/>
  <c r="AG956" i="12"/>
  <c r="AD956" i="12"/>
  <c r="Y955" i="12"/>
  <c r="Z955" i="12" s="1"/>
  <c r="O956" i="12" l="1"/>
  <c r="Y956" i="12" l="1"/>
  <c r="Z956" i="12" s="1"/>
  <c r="N957" i="12"/>
  <c r="AG957" i="12" l="1"/>
  <c r="AD957" i="12"/>
  <c r="P957" i="12"/>
  <c r="Q957" i="12" s="1"/>
  <c r="V957" i="12"/>
  <c r="O957" i="12" l="1"/>
  <c r="N958" i="12" s="1"/>
  <c r="V958" i="12" l="1"/>
  <c r="AG958" i="12"/>
  <c r="P958" i="12"/>
  <c r="Q958" i="12" s="1"/>
  <c r="AD958" i="12"/>
  <c r="Y957" i="12"/>
  <c r="Z957" i="12" s="1"/>
  <c r="O958" i="12" l="1"/>
  <c r="N959" i="12" s="1"/>
  <c r="AG959" i="12" l="1"/>
  <c r="AD959" i="12"/>
  <c r="V959" i="12"/>
  <c r="P959" i="12"/>
  <c r="Q959" i="12" s="1"/>
  <c r="Y958" i="12"/>
  <c r="Z958" i="12" s="1"/>
  <c r="O959" i="12" l="1"/>
  <c r="N960" i="12" s="1"/>
  <c r="AG960" i="12" l="1"/>
  <c r="P960" i="12"/>
  <c r="Q960" i="12" s="1"/>
  <c r="V960" i="12"/>
  <c r="AD960" i="12"/>
  <c r="Y959" i="12"/>
  <c r="Z959" i="12" s="1"/>
  <c r="O960" i="12" l="1"/>
  <c r="N961" i="12" s="1"/>
  <c r="AD961" i="12" l="1"/>
  <c r="V961" i="12"/>
  <c r="P961" i="12"/>
  <c r="Q961" i="12" s="1"/>
  <c r="AG961" i="12"/>
  <c r="Y960" i="12"/>
  <c r="Z960" i="12" s="1"/>
  <c r="O961" i="12" l="1"/>
  <c r="Y961" i="12" l="1"/>
  <c r="Z961" i="12" s="1"/>
  <c r="N962" i="12"/>
  <c r="AG962" i="12" l="1"/>
  <c r="P962" i="12"/>
  <c r="Q962" i="12" s="1"/>
  <c r="AD962" i="12"/>
  <c r="V962" i="12"/>
  <c r="O962" i="12" l="1"/>
  <c r="N963" i="12" s="1"/>
  <c r="P963" i="12" l="1"/>
  <c r="Q963" i="12" s="1"/>
  <c r="AG963" i="12"/>
  <c r="AD963" i="12"/>
  <c r="V963" i="12"/>
  <c r="Y962" i="12"/>
  <c r="Z962" i="12" s="1"/>
  <c r="O963" i="12" l="1"/>
  <c r="N964" i="12" s="1"/>
  <c r="AD964" i="12" l="1"/>
  <c r="AG964" i="12"/>
  <c r="P964" i="12"/>
  <c r="Q964" i="12" s="1"/>
  <c r="V964" i="12"/>
  <c r="Y963" i="12"/>
  <c r="Z963" i="12" s="1"/>
  <c r="O964" i="12" l="1"/>
  <c r="Y964" i="12" l="1"/>
  <c r="Z964" i="12" s="1"/>
  <c r="N965" i="12"/>
  <c r="AG965" i="12" l="1"/>
  <c r="P965" i="12"/>
  <c r="Q965" i="12" s="1"/>
  <c r="AD965" i="12"/>
  <c r="V965" i="12"/>
  <c r="O965" i="12" l="1"/>
  <c r="N966" i="12" s="1"/>
  <c r="P966" i="12" l="1"/>
  <c r="Q966" i="12" s="1"/>
  <c r="AD966" i="12"/>
  <c r="V966" i="12"/>
  <c r="AG966" i="12"/>
  <c r="Y965" i="12"/>
  <c r="Z965" i="12" s="1"/>
  <c r="O966" i="12" l="1"/>
  <c r="N967" i="12" s="1"/>
  <c r="V967" i="12" l="1"/>
  <c r="P967" i="12"/>
  <c r="Q967" i="12" s="1"/>
  <c r="AD967" i="12"/>
  <c r="AG967" i="12"/>
  <c r="Y966" i="12"/>
  <c r="Z966" i="12" s="1"/>
  <c r="O967" i="12" l="1"/>
  <c r="N968" i="12" s="1"/>
  <c r="P968" i="12" l="1"/>
  <c r="Q968" i="12" s="1"/>
  <c r="V968" i="12"/>
  <c r="AD968" i="12"/>
  <c r="AG968" i="12"/>
  <c r="Y967" i="12"/>
  <c r="Z967" i="12" s="1"/>
  <c r="O968" i="12" l="1"/>
  <c r="N969" i="12" s="1"/>
  <c r="AG969" i="12" l="1"/>
  <c r="AD969" i="12"/>
  <c r="P969" i="12"/>
  <c r="Q969" i="12" s="1"/>
  <c r="V969" i="12"/>
  <c r="Y968" i="12"/>
  <c r="Z968" i="12" s="1"/>
  <c r="O969" i="12" l="1"/>
  <c r="Y969" i="12" l="1"/>
  <c r="Z969" i="12" s="1"/>
  <c r="N970" i="12"/>
  <c r="P970" i="12" l="1"/>
  <c r="Q970" i="12" s="1"/>
  <c r="V970" i="12"/>
  <c r="AD970" i="12"/>
  <c r="AG970" i="12"/>
  <c r="O970" i="12" l="1"/>
  <c r="N971" i="12" s="1"/>
  <c r="V971" i="12" l="1"/>
  <c r="AG971" i="12"/>
  <c r="AD971" i="12"/>
  <c r="P971" i="12"/>
  <c r="Q971" i="12" s="1"/>
  <c r="Y970" i="12"/>
  <c r="Z970" i="12" s="1"/>
  <c r="O971" i="12" l="1"/>
  <c r="N972" i="12" s="1"/>
  <c r="AD972" i="12" l="1"/>
  <c r="AG972" i="12"/>
  <c r="P972" i="12"/>
  <c r="Q972" i="12" s="1"/>
  <c r="V972" i="12"/>
  <c r="Y971" i="12"/>
  <c r="Z971" i="12" s="1"/>
  <c r="O972" i="12" l="1"/>
  <c r="N973" i="12" s="1"/>
  <c r="V973" i="12" l="1"/>
  <c r="AG973" i="12"/>
  <c r="AD973" i="12"/>
  <c r="P973" i="12"/>
  <c r="Q973" i="12" s="1"/>
  <c r="Y972" i="12"/>
  <c r="Z972" i="12" s="1"/>
  <c r="O973" i="12" l="1"/>
  <c r="N974" i="12" s="1"/>
  <c r="V974" i="12" l="1"/>
  <c r="P974" i="12"/>
  <c r="Q974" i="12" s="1"/>
  <c r="AD974" i="12"/>
  <c r="AG974" i="12"/>
  <c r="Y973" i="12"/>
  <c r="Z973" i="12" s="1"/>
  <c r="O974" i="12" l="1"/>
  <c r="N975" i="12" s="1"/>
  <c r="P975" i="12" l="1"/>
  <c r="Q975" i="12" s="1"/>
  <c r="AG975" i="12"/>
  <c r="AD975" i="12"/>
  <c r="V975" i="12"/>
  <c r="Y974" i="12"/>
  <c r="Z974" i="12" s="1"/>
  <c r="O975" i="12" l="1"/>
  <c r="Y975" i="12" l="1"/>
  <c r="Z975" i="12" s="1"/>
  <c r="N976" i="12"/>
  <c r="AG976" i="12" l="1"/>
  <c r="P976" i="12"/>
  <c r="Q976" i="12" s="1"/>
  <c r="AD976" i="12"/>
  <c r="V976" i="12"/>
  <c r="O976" i="12" l="1"/>
  <c r="N977" i="12" s="1"/>
  <c r="AG977" i="12" l="1"/>
  <c r="AD977" i="12"/>
  <c r="V977" i="12"/>
  <c r="P977" i="12"/>
  <c r="Q977" i="12" s="1"/>
  <c r="Y976" i="12"/>
  <c r="Z976" i="12" s="1"/>
  <c r="O977" i="12" l="1"/>
  <c r="N978" i="12" s="1"/>
  <c r="AD978" i="12" l="1"/>
  <c r="AG978" i="12"/>
  <c r="P978" i="12"/>
  <c r="Q978" i="12" s="1"/>
  <c r="V978" i="12"/>
  <c r="Y977" i="12"/>
  <c r="Z977" i="12" s="1"/>
  <c r="O978" i="12" l="1"/>
  <c r="N979" i="12" s="1"/>
  <c r="AD979" i="12" l="1"/>
  <c r="P979" i="12"/>
  <c r="Q979" i="12" s="1"/>
  <c r="V979" i="12"/>
  <c r="AG979" i="12"/>
  <c r="Y978" i="12"/>
  <c r="Z978" i="12" s="1"/>
  <c r="O979" i="12" l="1"/>
  <c r="N980" i="12" s="1"/>
  <c r="P980" i="12" l="1"/>
  <c r="Q980" i="12" s="1"/>
  <c r="AD980" i="12"/>
  <c r="V980" i="12"/>
  <c r="AG980" i="12"/>
  <c r="Y979" i="12"/>
  <c r="Z979" i="12" s="1"/>
  <c r="O980" i="12" l="1"/>
  <c r="N981" i="12" s="1"/>
  <c r="P981" i="12" l="1"/>
  <c r="Q981" i="12" s="1"/>
  <c r="AD981" i="12"/>
  <c r="AG981" i="12"/>
  <c r="V981" i="12"/>
  <c r="Y980" i="12"/>
  <c r="Z980" i="12" s="1"/>
  <c r="O981" i="12" l="1"/>
  <c r="N982" i="12" s="1"/>
  <c r="AG982" i="12" l="1"/>
  <c r="V982" i="12"/>
  <c r="AD982" i="12"/>
  <c r="P982" i="12"/>
  <c r="Q982" i="12" s="1"/>
  <c r="Y981" i="12"/>
  <c r="Z981" i="12" s="1"/>
  <c r="O982" i="12" l="1"/>
  <c r="N983" i="12" s="1"/>
  <c r="V983" i="12" l="1"/>
  <c r="AD983" i="12"/>
  <c r="P983" i="12"/>
  <c r="Q983" i="12" s="1"/>
  <c r="AG983" i="12"/>
  <c r="Y982" i="12"/>
  <c r="Z982" i="12" s="1"/>
  <c r="O983" i="12" l="1"/>
  <c r="N984" i="12" s="1"/>
  <c r="V984" i="12" l="1"/>
  <c r="AG984" i="12"/>
  <c r="AD984" i="12"/>
  <c r="P984" i="12"/>
  <c r="Q984" i="12" s="1"/>
  <c r="Y983" i="12"/>
  <c r="Z983" i="12" s="1"/>
  <c r="O984" i="12" l="1"/>
  <c r="N985" i="12" s="1"/>
  <c r="V985" i="12" l="1"/>
  <c r="AG985" i="12"/>
  <c r="P985" i="12"/>
  <c r="Q985" i="12" s="1"/>
  <c r="AD985" i="12"/>
  <c r="Y984" i="12"/>
  <c r="Z984" i="12" s="1"/>
  <c r="O985" i="12" l="1"/>
  <c r="N986" i="12" s="1"/>
  <c r="P986" i="12" l="1"/>
  <c r="Q986" i="12" s="1"/>
  <c r="AD986" i="12"/>
  <c r="V986" i="12"/>
  <c r="AG986" i="12"/>
  <c r="Y985" i="12"/>
  <c r="Z985" i="12" s="1"/>
  <c r="O986" i="12" l="1"/>
  <c r="N987" i="12" s="1"/>
  <c r="AD987" i="12" l="1"/>
  <c r="P987" i="12"/>
  <c r="Q987" i="12" s="1"/>
  <c r="AG987" i="12"/>
  <c r="V987" i="12"/>
  <c r="Y986" i="12"/>
  <c r="Z986" i="12" s="1"/>
  <c r="O987" i="12" l="1"/>
  <c r="N988" i="12" s="1"/>
  <c r="P988" i="12" l="1"/>
  <c r="Q988" i="12" s="1"/>
  <c r="AG988" i="12"/>
  <c r="V988" i="12"/>
  <c r="AD988" i="12"/>
  <c r="Y987" i="12"/>
  <c r="Z987" i="12" s="1"/>
  <c r="O988" i="12" l="1"/>
  <c r="N989" i="12" s="1"/>
  <c r="P989" i="12" l="1"/>
  <c r="Q989" i="12" s="1"/>
  <c r="AD989" i="12"/>
  <c r="AG989" i="12"/>
  <c r="V989" i="12"/>
  <c r="Y988" i="12"/>
  <c r="Z988" i="12" s="1"/>
  <c r="O989" i="12" l="1"/>
  <c r="N990" i="12" s="1"/>
  <c r="P990" i="12" l="1"/>
  <c r="Q990" i="12" s="1"/>
  <c r="AG990" i="12"/>
  <c r="V990" i="12"/>
  <c r="AD990" i="12"/>
  <c r="Y989" i="12"/>
  <c r="Z989" i="12" s="1"/>
  <c r="O990" i="12" l="1"/>
  <c r="N991" i="12" s="1"/>
  <c r="AD991" i="12" l="1"/>
  <c r="V991" i="12"/>
  <c r="AG991" i="12"/>
  <c r="P991" i="12"/>
  <c r="Q991" i="12" s="1"/>
  <c r="Y990" i="12"/>
  <c r="Z990" i="12" s="1"/>
  <c r="O991" i="12" l="1"/>
  <c r="Y991" i="12" l="1"/>
  <c r="Z991" i="12" s="1"/>
  <c r="N992" i="12"/>
  <c r="AG992" i="12" l="1"/>
  <c r="V992" i="12"/>
  <c r="AD992" i="12"/>
  <c r="P992" i="12"/>
  <c r="Q992" i="12" s="1"/>
  <c r="O992" i="12" l="1"/>
  <c r="N993" i="12" s="1"/>
  <c r="P993" i="12" l="1"/>
  <c r="Q993" i="12" s="1"/>
  <c r="V993" i="12"/>
  <c r="AD993" i="12"/>
  <c r="AG993" i="12"/>
  <c r="Y992" i="12"/>
  <c r="Z992" i="12" s="1"/>
  <c r="O993" i="12" l="1"/>
  <c r="N994" i="12" s="1"/>
  <c r="AD994" i="12" l="1"/>
  <c r="V994" i="12"/>
  <c r="AG994" i="12"/>
  <c r="P994" i="12"/>
  <c r="Q994" i="12" s="1"/>
  <c r="Y993" i="12"/>
  <c r="Z993" i="12" s="1"/>
  <c r="O994" i="12" l="1"/>
  <c r="N995" i="12" s="1"/>
  <c r="P995" i="12" l="1"/>
  <c r="Q995" i="12" s="1"/>
  <c r="V995" i="12"/>
  <c r="AG995" i="12"/>
  <c r="AD995" i="12"/>
  <c r="Y994" i="12"/>
  <c r="Z994" i="12" s="1"/>
  <c r="O995" i="12" l="1"/>
  <c r="N996" i="12" s="1"/>
  <c r="AD996" i="12" l="1"/>
  <c r="V996" i="12"/>
  <c r="AG996" i="12"/>
  <c r="P996" i="12"/>
  <c r="Q996" i="12" s="1"/>
  <c r="Y995" i="12"/>
  <c r="Z995" i="12" s="1"/>
  <c r="O996" i="12" l="1"/>
  <c r="N997" i="12" s="1"/>
  <c r="V997" i="12" l="1"/>
  <c r="P997" i="12"/>
  <c r="Q997" i="12" s="1"/>
  <c r="AD997" i="12"/>
  <c r="AG997" i="12"/>
  <c r="Y996" i="12"/>
  <c r="Z996" i="12" s="1"/>
  <c r="O997" i="12" l="1"/>
  <c r="N998" i="12" s="1"/>
  <c r="AD998" i="12" l="1"/>
  <c r="AG998" i="12"/>
  <c r="V998" i="12"/>
  <c r="P998" i="12"/>
  <c r="Q998" i="12" s="1"/>
  <c r="Y997" i="12"/>
  <c r="Z997" i="12" s="1"/>
  <c r="O998" i="12" l="1"/>
  <c r="N999" i="12" s="1"/>
  <c r="P999" i="12" l="1"/>
  <c r="Q999" i="12" s="1"/>
  <c r="AG999" i="12"/>
  <c r="AD999" i="12"/>
  <c r="V999" i="12"/>
  <c r="Y998" i="12"/>
  <c r="Z998" i="12" s="1"/>
  <c r="O999" i="12" l="1"/>
  <c r="N1000" i="12" s="1"/>
  <c r="AG1000" i="12" l="1"/>
  <c r="AD1000" i="12"/>
  <c r="V1000" i="12"/>
  <c r="P1000" i="12"/>
  <c r="Q1000" i="12" s="1"/>
  <c r="Y999" i="12"/>
  <c r="Z999" i="12" s="1"/>
  <c r="O1000" i="12" l="1"/>
  <c r="N1001" i="12" s="1"/>
  <c r="P1001" i="12" l="1"/>
  <c r="Q1001" i="12" s="1"/>
  <c r="AD1001" i="12"/>
  <c r="AG1001" i="12"/>
  <c r="V1001" i="12"/>
  <c r="Y1000" i="12"/>
  <c r="Z1000" i="12" s="1"/>
  <c r="O1001" i="12" l="1"/>
  <c r="N1002" i="12" s="1"/>
  <c r="AD1002" i="12" l="1"/>
  <c r="V1002" i="12"/>
  <c r="AG1002" i="12"/>
  <c r="P1002" i="12"/>
  <c r="Q1002" i="12" s="1"/>
  <c r="Y1001" i="12"/>
  <c r="Z1001" i="12" s="1"/>
  <c r="O1002" i="12" l="1"/>
  <c r="N1003" i="12" s="1"/>
  <c r="AG1003" i="12" l="1"/>
  <c r="V1003" i="12"/>
  <c r="AD1003" i="12"/>
  <c r="P1003" i="12"/>
  <c r="Q1003" i="12" s="1"/>
  <c r="Y1002" i="12"/>
  <c r="Z1002" i="12" s="1"/>
  <c r="O1003" i="12" l="1"/>
  <c r="N1004" i="12" s="1"/>
  <c r="P1004" i="12" l="1"/>
  <c r="Q1004" i="12" s="1"/>
  <c r="AD1004" i="12"/>
  <c r="AG1004" i="12"/>
  <c r="V1004" i="12"/>
  <c r="Y1003" i="12"/>
  <c r="Z1003" i="12" s="1"/>
  <c r="O1004" i="12" l="1"/>
  <c r="N1005" i="12" s="1"/>
  <c r="AD1005" i="12" l="1"/>
  <c r="AG1005" i="12"/>
  <c r="V1005" i="12"/>
  <c r="P1005" i="12"/>
  <c r="Q1005" i="12" s="1"/>
  <c r="Y1004" i="12"/>
  <c r="Z1004" i="12" s="1"/>
  <c r="O1005" i="12" l="1"/>
  <c r="N1006" i="12" s="1"/>
  <c r="P1006" i="12" l="1"/>
  <c r="Q1006" i="12" s="1"/>
  <c r="AD1006" i="12"/>
  <c r="V1006" i="12"/>
  <c r="AG1006" i="12"/>
  <c r="Y1005" i="12"/>
  <c r="Z1005" i="12" s="1"/>
  <c r="O1006" i="12" l="1"/>
  <c r="N1007" i="12" s="1"/>
  <c r="V1007" i="12" l="1"/>
  <c r="AD1007" i="12"/>
  <c r="AG1007" i="12"/>
  <c r="P1007" i="12"/>
  <c r="Q1007" i="12" s="1"/>
  <c r="Y1006" i="12"/>
  <c r="Z1006" i="12" s="1"/>
  <c r="O1007" i="12" l="1"/>
  <c r="N1008" i="12" s="1"/>
  <c r="AD1008" i="12" l="1"/>
  <c r="V1008" i="12"/>
  <c r="AG1008" i="12"/>
  <c r="P1008" i="12"/>
  <c r="Q1008" i="12" s="1"/>
  <c r="Y1007" i="12"/>
  <c r="Z1007" i="12" s="1"/>
  <c r="O1008" i="12" l="1"/>
  <c r="N1009" i="12" s="1"/>
  <c r="V1009" i="12" l="1"/>
  <c r="AG1009" i="12"/>
  <c r="P1009" i="12"/>
  <c r="Q1009" i="12" s="1"/>
  <c r="AD1009" i="12"/>
  <c r="Y1008" i="12"/>
  <c r="Z1008" i="12" s="1"/>
  <c r="O1009" i="12" l="1"/>
  <c r="N1010" i="12" s="1"/>
  <c r="AG1010" i="12" l="1"/>
  <c r="AD1010" i="12"/>
  <c r="V1010" i="12"/>
  <c r="P1010" i="12"/>
  <c r="Q1010" i="12" s="1"/>
  <c r="Y1009" i="12"/>
  <c r="Z1009" i="12" s="1"/>
  <c r="O1010" i="12" l="1"/>
  <c r="N1011" i="12" s="1"/>
  <c r="AD1011" i="12" l="1"/>
  <c r="V1011" i="12"/>
  <c r="AG1011" i="12"/>
  <c r="P1011" i="12"/>
  <c r="Q1011" i="12" s="1"/>
  <c r="Y1010" i="12"/>
  <c r="Z1010" i="12" s="1"/>
  <c r="O1011" i="12" l="1"/>
  <c r="N1012" i="12" s="1"/>
  <c r="V1012" i="12" l="1"/>
  <c r="AD1012" i="12"/>
  <c r="AG1012" i="12"/>
  <c r="P1012" i="12"/>
  <c r="Q1012" i="12" s="1"/>
  <c r="Y1011" i="12"/>
  <c r="Z1011" i="12" s="1"/>
  <c r="O1012" i="12" l="1"/>
  <c r="N1013" i="12" s="1"/>
  <c r="V1013" i="12" l="1"/>
  <c r="AD1013" i="12"/>
  <c r="AG1013" i="12"/>
  <c r="P1013" i="12"/>
  <c r="Q1013" i="12" s="1"/>
  <c r="Y1012" i="12"/>
  <c r="Z1012" i="12" s="1"/>
  <c r="O1013" i="12" l="1"/>
  <c r="N1014" i="12" s="1"/>
  <c r="AD1014" i="12" l="1"/>
  <c r="AG1014" i="12"/>
  <c r="V1014" i="12"/>
  <c r="P1014" i="12"/>
  <c r="Q1014" i="12" s="1"/>
  <c r="Y1013" i="12"/>
  <c r="Z1013" i="12" s="1"/>
  <c r="O1014" i="12" l="1"/>
  <c r="N1015" i="12" s="1"/>
  <c r="P1015" i="12" l="1"/>
  <c r="Q1015" i="12" s="1"/>
  <c r="AD1015" i="12"/>
  <c r="V1015" i="12"/>
  <c r="AG1015" i="12"/>
  <c r="Y1014" i="12"/>
  <c r="Z1014" i="12" s="1"/>
  <c r="O1015" i="12" l="1"/>
  <c r="N1016" i="12" s="1"/>
  <c r="AG1016" i="12" l="1"/>
  <c r="P1016" i="12"/>
  <c r="Q1016" i="12" s="1"/>
  <c r="V1016" i="12"/>
  <c r="AD1016" i="12"/>
  <c r="Y1015" i="12"/>
  <c r="Z1015" i="12" s="1"/>
  <c r="O1016" i="12" l="1"/>
  <c r="N1017" i="12" s="1"/>
  <c r="AD1017" i="12" l="1"/>
  <c r="P1017" i="12"/>
  <c r="Q1017" i="12" s="1"/>
  <c r="AG1017" i="12"/>
  <c r="V1017" i="12"/>
  <c r="Y1016" i="12"/>
  <c r="Z1016" i="12" s="1"/>
  <c r="O1017" i="12" l="1"/>
  <c r="Y1017" i="12" l="1"/>
  <c r="Z1017" i="12" s="1"/>
  <c r="N1018" i="12"/>
  <c r="AG1018" i="12" l="1"/>
  <c r="P1018" i="12"/>
  <c r="Q1018" i="12" s="1"/>
  <c r="V1018" i="12"/>
  <c r="AD1018" i="12"/>
  <c r="O1018" i="12" l="1"/>
  <c r="Y1018" i="12" l="1"/>
  <c r="Z1018" i="12" s="1"/>
  <c r="N1019" i="12"/>
  <c r="V1019" i="12" l="1"/>
  <c r="AD1019" i="12"/>
  <c r="AG1019" i="12"/>
  <c r="P1019" i="12"/>
  <c r="Q1019" i="12" s="1"/>
  <c r="O1019" i="12" l="1"/>
  <c r="Y1019" i="12" l="1"/>
  <c r="Z1019" i="12" s="1"/>
  <c r="N1020" i="12"/>
  <c r="AG1020" i="12" l="1"/>
  <c r="AD1020" i="12"/>
  <c r="V1020" i="12"/>
  <c r="P1020" i="12"/>
  <c r="Q1020" i="12" s="1"/>
  <c r="O1020" i="12" l="1"/>
  <c r="N1021" i="12" s="1"/>
  <c r="AD1021" i="12" l="1"/>
  <c r="V1021" i="12"/>
  <c r="AG1021" i="12"/>
  <c r="P1021" i="12"/>
  <c r="Q1021" i="12" s="1"/>
  <c r="Y1020" i="12"/>
  <c r="Z1020" i="12" s="1"/>
  <c r="O1021" i="12" l="1"/>
  <c r="Y1021" i="12" l="1"/>
  <c r="Z1021" i="12" s="1"/>
  <c r="N1022" i="12"/>
  <c r="AG1022" i="12" l="1"/>
  <c r="AD1022" i="12"/>
  <c r="V1022" i="12"/>
  <c r="P1022" i="12"/>
  <c r="Q1022" i="12" s="1"/>
  <c r="O1022" i="12" l="1"/>
  <c r="N1023" i="12" s="1"/>
  <c r="V1023" i="12" l="1"/>
  <c r="AD1023" i="12"/>
  <c r="AG1023" i="12"/>
  <c r="P1023" i="12"/>
  <c r="Q1023" i="12" s="1"/>
  <c r="Y1022" i="12"/>
  <c r="Z1022" i="12" s="1"/>
  <c r="O1023" i="12" l="1"/>
  <c r="N1024" i="12" s="1"/>
  <c r="AG1024" i="12" l="1"/>
  <c r="V1024" i="12"/>
  <c r="AD1024" i="12"/>
  <c r="P1024" i="12"/>
  <c r="Q1024" i="12" s="1"/>
  <c r="Y1023" i="12"/>
  <c r="Z1023" i="12" s="1"/>
  <c r="O1024" i="12" l="1"/>
  <c r="N1025" i="12" s="1"/>
  <c r="V1025" i="12" l="1"/>
  <c r="AG1025" i="12"/>
  <c r="AD1025" i="12"/>
  <c r="P1025" i="12"/>
  <c r="Q1025" i="12" s="1"/>
  <c r="Y1024" i="12"/>
  <c r="Z1024" i="12" s="1"/>
  <c r="O1025" i="12" l="1"/>
  <c r="Y1025" i="12" l="1"/>
  <c r="Z1025" i="12" s="1"/>
  <c r="N1026" i="12"/>
  <c r="V1026" i="12" l="1"/>
  <c r="AD1026" i="12"/>
  <c r="P1026" i="12"/>
  <c r="Q1026" i="12" s="1"/>
  <c r="AG1026" i="12"/>
  <c r="O1026" i="12" l="1"/>
  <c r="Y1026" i="12" l="1"/>
  <c r="Z1026" i="12" s="1"/>
  <c r="N1027" i="12"/>
  <c r="V1027" i="12" l="1"/>
  <c r="P1027" i="12"/>
  <c r="Q1027" i="12" s="1"/>
  <c r="AD1027" i="12"/>
  <c r="AG1027" i="12"/>
  <c r="O1027" i="12" l="1"/>
  <c r="Y1027" i="12" l="1"/>
  <c r="Z1027" i="12" s="1"/>
  <c r="N1028" i="12"/>
  <c r="V1028" i="12" l="1"/>
  <c r="AD1028" i="12"/>
  <c r="P1028" i="12"/>
  <c r="Q1028" i="12" s="1"/>
  <c r="AG1028" i="12"/>
  <c r="O1028" i="12" l="1"/>
  <c r="N1029" i="12" s="1"/>
  <c r="AG1029" i="12" l="1"/>
  <c r="V1029" i="12"/>
  <c r="P1029" i="12"/>
  <c r="Q1029" i="12" s="1"/>
  <c r="AD1029" i="12"/>
  <c r="Y1028" i="12"/>
  <c r="Z1028" i="12" s="1"/>
  <c r="O1029" i="12" l="1"/>
  <c r="N1030" i="12" s="1"/>
  <c r="P1030" i="12" l="1"/>
  <c r="Q1030" i="12" s="1"/>
  <c r="V1030" i="12"/>
  <c r="AD1030" i="12"/>
  <c r="AG1030" i="12"/>
  <c r="Y1029" i="12"/>
  <c r="Z1029" i="12" s="1"/>
  <c r="O1030" i="12" l="1"/>
  <c r="N1031" i="12" s="1"/>
  <c r="AG1031" i="12" l="1"/>
  <c r="AD1031" i="12"/>
  <c r="P1031" i="12"/>
  <c r="Q1031" i="12" s="1"/>
  <c r="V1031" i="12"/>
  <c r="Y1030" i="12"/>
  <c r="Z1030" i="12" s="1"/>
  <c r="O1031" i="12" l="1"/>
  <c r="N1032" i="12" s="1"/>
  <c r="AD1032" i="12" l="1"/>
  <c r="AG1032" i="12"/>
  <c r="V1032" i="12"/>
  <c r="P1032" i="12"/>
  <c r="Q1032" i="12" s="1"/>
  <c r="Y1031" i="12"/>
  <c r="Z1031" i="12" s="1"/>
  <c r="O1032" i="12" l="1"/>
  <c r="N1033" i="12" s="1"/>
  <c r="AG1033" i="12" l="1"/>
  <c r="AD1033" i="12"/>
  <c r="V1033" i="12"/>
  <c r="P1033" i="12"/>
  <c r="Q1033" i="12" s="1"/>
  <c r="Y1032" i="12"/>
  <c r="Z1032" i="12" s="1"/>
  <c r="O1033" i="12" l="1"/>
  <c r="N1034" i="12" s="1"/>
  <c r="P1034" i="12" l="1"/>
  <c r="Q1034" i="12" s="1"/>
  <c r="V1034" i="12"/>
  <c r="AG1034" i="12"/>
  <c r="AD1034" i="12"/>
  <c r="Y1033" i="12"/>
  <c r="Z1033" i="12" s="1"/>
  <c r="O1034" i="12" l="1"/>
  <c r="Y1034" i="12" l="1"/>
  <c r="Z1034" i="12" s="1"/>
  <c r="N1035" i="12"/>
  <c r="AG1035" i="12" l="1"/>
  <c r="V1035" i="12"/>
  <c r="P1035" i="12"/>
  <c r="Q1035" i="12" s="1"/>
  <c r="AD1035" i="12"/>
  <c r="O1035" i="12" l="1"/>
  <c r="N1036" i="12" s="1"/>
  <c r="AG1036" i="12" l="1"/>
  <c r="AD1036" i="12"/>
  <c r="V1036" i="12"/>
  <c r="P1036" i="12"/>
  <c r="Q1036" i="12" s="1"/>
  <c r="Y1035" i="12"/>
  <c r="Z1035" i="12" s="1"/>
  <c r="O1036" i="12" l="1"/>
  <c r="N1037" i="12" s="1"/>
  <c r="AD1037" i="12" l="1"/>
  <c r="V1037" i="12"/>
  <c r="AG1037" i="12"/>
  <c r="P1037" i="12"/>
  <c r="Q1037" i="12" s="1"/>
  <c r="Y1036" i="12"/>
  <c r="Z1036" i="12" s="1"/>
  <c r="O1037" i="12" l="1"/>
  <c r="N1038" i="12" s="1"/>
  <c r="AG1038" i="12" l="1"/>
  <c r="AD1038" i="12"/>
  <c r="P1038" i="12"/>
  <c r="Q1038" i="12" s="1"/>
  <c r="V1038" i="12"/>
  <c r="Y1037" i="12"/>
  <c r="Z1037" i="12" s="1"/>
  <c r="O1038" i="12" l="1"/>
  <c r="N1039" i="12" s="1"/>
  <c r="P1039" i="12" l="1"/>
  <c r="Q1039" i="12" s="1"/>
  <c r="AD1039" i="12"/>
  <c r="V1039" i="12"/>
  <c r="AG1039" i="12"/>
  <c r="Y1038" i="12"/>
  <c r="Z1038" i="12" s="1"/>
  <c r="O1039" i="12" l="1"/>
  <c r="Y1039" i="12" l="1"/>
  <c r="Z1039" i="12" s="1"/>
  <c r="N1040" i="12"/>
  <c r="AD1040" i="12" l="1"/>
  <c r="V1040" i="12"/>
  <c r="AG1040" i="12"/>
  <c r="P1040" i="12"/>
  <c r="Q1040" i="12" s="1"/>
  <c r="O1040" i="12" l="1"/>
  <c r="N1041" i="12" s="1"/>
  <c r="AD1041" i="12" l="1"/>
  <c r="AG1041" i="12"/>
  <c r="V1041" i="12"/>
  <c r="P1041" i="12"/>
  <c r="Q1041" i="12" s="1"/>
  <c r="Y1040" i="12"/>
  <c r="Z1040" i="12" s="1"/>
  <c r="O1041" i="12" l="1"/>
  <c r="Y1041" i="12" l="1"/>
  <c r="Z1041" i="12" s="1"/>
  <c r="N1042" i="12"/>
  <c r="AG1042" i="12" l="1"/>
  <c r="AD1042" i="12"/>
  <c r="P1042" i="12"/>
  <c r="Q1042" i="12" s="1"/>
  <c r="V1042" i="12"/>
  <c r="O1042" i="12" l="1"/>
  <c r="Y1042" i="12" l="1"/>
  <c r="Z1042" i="12" s="1"/>
  <c r="N1043" i="12"/>
  <c r="AG1043" i="12" l="1"/>
  <c r="AD1043" i="12"/>
  <c r="V1043" i="12"/>
  <c r="P1043" i="12"/>
  <c r="Q1043" i="12" s="1"/>
  <c r="O1043" i="12" l="1"/>
  <c r="N1044" i="12" s="1"/>
  <c r="AG1044" i="12" l="1"/>
  <c r="P1044" i="12"/>
  <c r="Q1044" i="12" s="1"/>
  <c r="V1044" i="12"/>
  <c r="AD1044" i="12"/>
  <c r="Y1043" i="12"/>
  <c r="Z1043" i="12" s="1"/>
  <c r="O1044" i="12" l="1"/>
  <c r="N1045" i="12" s="1"/>
  <c r="V1045" i="12" l="1"/>
  <c r="AG1045" i="12"/>
  <c r="AD1045" i="12"/>
  <c r="P1045" i="12"/>
  <c r="Q1045" i="12" s="1"/>
  <c r="Y1044" i="12"/>
  <c r="Z1044" i="12" s="1"/>
  <c r="O1045" i="12" l="1"/>
  <c r="N1046" i="12" s="1"/>
  <c r="V1046" i="12" l="1"/>
  <c r="AG1046" i="12"/>
  <c r="AD1046" i="12"/>
  <c r="P1046" i="12"/>
  <c r="Q1046" i="12" s="1"/>
  <c r="Y1045" i="12"/>
  <c r="Z1045" i="12" s="1"/>
  <c r="O1046" i="12" l="1"/>
  <c r="N1047" i="12" s="1"/>
  <c r="AD1047" i="12" l="1"/>
  <c r="AG1047" i="12"/>
  <c r="V1047" i="12"/>
  <c r="P1047" i="12"/>
  <c r="Q1047" i="12" s="1"/>
  <c r="Y1046" i="12"/>
  <c r="Z1046" i="12" s="1"/>
  <c r="O1047" i="12" l="1"/>
  <c r="Y1047" i="12" l="1"/>
  <c r="Z1047" i="12" s="1"/>
  <c r="N1048" i="12"/>
  <c r="P1048" i="12" l="1"/>
  <c r="Q1048" i="12" s="1"/>
  <c r="AG1048" i="12"/>
  <c r="AD1048" i="12"/>
  <c r="V1048" i="12"/>
  <c r="O1048" i="12" l="1"/>
  <c r="N1049" i="12" s="1"/>
  <c r="AG1049" i="12" l="1"/>
  <c r="V1049" i="12"/>
  <c r="P1049" i="12"/>
  <c r="Q1049" i="12" s="1"/>
  <c r="AD1049" i="12"/>
  <c r="Y1048" i="12"/>
  <c r="Z1048" i="12" s="1"/>
  <c r="O1049" i="12" l="1"/>
  <c r="N1050" i="12" s="1"/>
  <c r="P1050" i="12" l="1"/>
  <c r="Q1050" i="12" s="1"/>
  <c r="AD1050" i="12"/>
  <c r="AG1050" i="12"/>
  <c r="V1050" i="12"/>
  <c r="Y1049" i="12"/>
  <c r="Z1049" i="12" s="1"/>
  <c r="O1050" i="12" l="1"/>
  <c r="N1051" i="12" s="1"/>
  <c r="AD1051" i="12" l="1"/>
  <c r="V1051" i="12"/>
  <c r="AG1051" i="12"/>
  <c r="P1051" i="12"/>
  <c r="Q1051" i="12" s="1"/>
  <c r="Y1050" i="12"/>
  <c r="Z1050" i="12" s="1"/>
  <c r="O1051" i="12" l="1"/>
  <c r="Y1051" i="12" l="1"/>
  <c r="Z1051" i="12" s="1"/>
  <c r="N1052" i="12"/>
  <c r="P1052" i="12" l="1"/>
  <c r="Q1052" i="12" s="1"/>
  <c r="AD1052" i="12"/>
  <c r="V1052" i="12"/>
  <c r="AG1052" i="12"/>
  <c r="O1052" i="12" l="1"/>
  <c r="N1053" i="12" s="1"/>
  <c r="AG1053" i="12" l="1"/>
  <c r="V1053" i="12"/>
  <c r="AD1053" i="12"/>
  <c r="P1053" i="12"/>
  <c r="Q1053" i="12" s="1"/>
  <c r="Y1052" i="12"/>
  <c r="Z1052" i="12" s="1"/>
  <c r="O1053" i="12" l="1"/>
  <c r="Y1053" i="12" l="1"/>
  <c r="Z1053" i="12" s="1"/>
  <c r="N1054" i="12"/>
  <c r="V1054" i="12" l="1"/>
  <c r="P1054" i="12"/>
  <c r="Q1054" i="12" s="1"/>
  <c r="AG1054" i="12"/>
  <c r="AD1054" i="12"/>
  <c r="O1054" i="12" l="1"/>
  <c r="Y1054" i="12" l="1"/>
  <c r="Z1054" i="12" s="1"/>
  <c r="N1055" i="12"/>
  <c r="AG1055" i="12" l="1"/>
  <c r="AD1055" i="12"/>
  <c r="V1055" i="12"/>
  <c r="P1055" i="12"/>
  <c r="Q1055" i="12" s="1"/>
  <c r="O1055" i="12" l="1"/>
  <c r="Y1055" i="12" l="1"/>
  <c r="Z1055" i="12" s="1"/>
  <c r="N1056" i="12"/>
  <c r="V1056" i="12" l="1"/>
  <c r="AD1056" i="12"/>
  <c r="P1056" i="12"/>
  <c r="Q1056" i="12" s="1"/>
  <c r="AG1056" i="12"/>
  <c r="O1056" i="12" l="1"/>
  <c r="Y1056" i="12" l="1"/>
  <c r="Z1056" i="12" s="1"/>
  <c r="N1057" i="12"/>
  <c r="AD1057" i="12" l="1"/>
  <c r="V1057" i="12"/>
  <c r="AG1057" i="12"/>
  <c r="P1057" i="12"/>
  <c r="Q1057" i="12" s="1"/>
  <c r="O1057" i="12" l="1"/>
  <c r="N1058" i="12" s="1"/>
  <c r="V1058" i="12" l="1"/>
  <c r="P1058" i="12"/>
  <c r="Q1058" i="12" s="1"/>
  <c r="AG1058" i="12"/>
  <c r="AD1058" i="12"/>
  <c r="Y1057" i="12"/>
  <c r="Z1057" i="12" s="1"/>
  <c r="O1058" i="12" l="1"/>
  <c r="Y1058" i="12" l="1"/>
  <c r="Z1058" i="12" s="1"/>
  <c r="N1059" i="12"/>
  <c r="AG1059" i="12" l="1"/>
  <c r="P1059" i="12"/>
  <c r="Q1059" i="12" s="1"/>
  <c r="AD1059" i="12"/>
  <c r="V1059" i="12"/>
  <c r="O1059" i="12" l="1"/>
  <c r="N1060" i="12" s="1"/>
  <c r="P1060" i="12" l="1"/>
  <c r="Q1060" i="12" s="1"/>
  <c r="V1060" i="12"/>
  <c r="AD1060" i="12"/>
  <c r="AG1060" i="12"/>
  <c r="Y1059" i="12"/>
  <c r="Z1059" i="12" s="1"/>
  <c r="O1060" i="12" l="1"/>
  <c r="N1061" i="12" s="1"/>
  <c r="P1061" i="12" l="1"/>
  <c r="Q1061" i="12" s="1"/>
  <c r="V1061" i="12"/>
  <c r="AG1061" i="12"/>
  <c r="AD1061" i="12"/>
  <c r="Y1060" i="12"/>
  <c r="Z1060" i="12" s="1"/>
  <c r="O1061" i="12" l="1"/>
  <c r="N1062" i="12" s="1"/>
  <c r="AG1062" i="12" l="1"/>
  <c r="AD1062" i="12"/>
  <c r="V1062" i="12"/>
  <c r="P1062" i="12"/>
  <c r="Q1062" i="12" s="1"/>
  <c r="Y1061" i="12"/>
  <c r="Z1061" i="12" s="1"/>
  <c r="O1062" i="12" l="1"/>
  <c r="N1063" i="12" s="1"/>
  <c r="AD1063" i="12" l="1"/>
  <c r="V1063" i="12"/>
  <c r="AG1063" i="12"/>
  <c r="P1063" i="12"/>
  <c r="Q1063" i="12" s="1"/>
  <c r="Y1062" i="12"/>
  <c r="Z1062" i="12" s="1"/>
  <c r="O1063" i="12" l="1"/>
  <c r="N1064" i="12" s="1"/>
  <c r="AD1064" i="12" l="1"/>
  <c r="P1064" i="12"/>
  <c r="Q1064" i="12" s="1"/>
  <c r="AG1064" i="12"/>
  <c r="V1064" i="12"/>
  <c r="Y1063" i="12"/>
  <c r="Z1063" i="12" s="1"/>
  <c r="O1064" i="12" l="1"/>
  <c r="N1065" i="12" s="1"/>
  <c r="V1065" i="12" l="1"/>
  <c r="AD1065" i="12"/>
  <c r="AG1065" i="12"/>
  <c r="P1065" i="12"/>
  <c r="Q1065" i="12" s="1"/>
  <c r="Y1064" i="12"/>
  <c r="Z1064" i="12" s="1"/>
  <c r="O1065" i="12" l="1"/>
  <c r="N1066" i="12" s="1"/>
  <c r="AD1066" i="12" l="1"/>
  <c r="V1066" i="12"/>
  <c r="P1066" i="12"/>
  <c r="Q1066" i="12" s="1"/>
  <c r="AG1066" i="12"/>
  <c r="Y1065" i="12"/>
  <c r="Z1065" i="12" s="1"/>
  <c r="O1066" i="12" l="1"/>
  <c r="Y1066" i="12" l="1"/>
  <c r="Z1066" i="12" s="1"/>
  <c r="N1067" i="12"/>
  <c r="AD1067" i="12" l="1"/>
  <c r="AG1067" i="12"/>
  <c r="P1067" i="12"/>
  <c r="Q1067" i="12" s="1"/>
  <c r="V1067" i="12"/>
  <c r="O1067" i="12" l="1"/>
  <c r="Y1067" i="12" l="1"/>
  <c r="Z1067" i="12" s="1"/>
  <c r="N1068" i="12"/>
  <c r="AG1068" i="12" l="1"/>
  <c r="V1068" i="12"/>
  <c r="P1068" i="12"/>
  <c r="Q1068" i="12" s="1"/>
  <c r="AD1068" i="12"/>
  <c r="O1068" i="12" l="1"/>
  <c r="N1069" i="12" s="1"/>
  <c r="V1069" i="12" l="1"/>
  <c r="AD1069" i="12"/>
  <c r="AG1069" i="12"/>
  <c r="P1069" i="12"/>
  <c r="Q1069" i="12" s="1"/>
  <c r="Y1068" i="12"/>
  <c r="Z1068" i="12" s="1"/>
  <c r="O1069" i="12" l="1"/>
  <c r="N1070" i="12" s="1"/>
  <c r="AG1070" i="12" l="1"/>
  <c r="AD1070" i="12"/>
  <c r="V1070" i="12"/>
  <c r="P1070" i="12"/>
  <c r="Q1070" i="12" s="1"/>
  <c r="Y1069" i="12"/>
  <c r="Z1069" i="12" s="1"/>
  <c r="O1070" i="12" l="1"/>
  <c r="N1071" i="12" s="1"/>
  <c r="AG1071" i="12" l="1"/>
  <c r="P1071" i="12"/>
  <c r="Q1071" i="12" s="1"/>
  <c r="AD1071" i="12"/>
  <c r="V1071" i="12"/>
  <c r="Y1070" i="12"/>
  <c r="Z1070" i="12" s="1"/>
  <c r="O1071" i="12" l="1"/>
  <c r="Y1071" i="12" l="1"/>
  <c r="Z1071" i="12" s="1"/>
  <c r="N1072" i="12"/>
  <c r="AG1072" i="12" l="1"/>
  <c r="AD1072" i="12"/>
  <c r="V1072" i="12"/>
  <c r="P1072" i="12"/>
  <c r="Q1072" i="12" s="1"/>
  <c r="O1072" i="12" l="1"/>
  <c r="N1073" i="12" s="1"/>
  <c r="AG1073" i="12" l="1"/>
  <c r="AD1073" i="12"/>
  <c r="P1073" i="12"/>
  <c r="Q1073" i="12" s="1"/>
  <c r="V1073" i="12"/>
  <c r="Y1072" i="12"/>
  <c r="Z1072" i="12" s="1"/>
  <c r="O1073" i="12" l="1"/>
  <c r="Y1073" i="12" l="1"/>
  <c r="Z1073" i="12" s="1"/>
  <c r="N1074" i="12"/>
  <c r="V1074" i="12" l="1"/>
  <c r="P1074" i="12"/>
  <c r="Q1074" i="12" s="1"/>
  <c r="AD1074" i="12"/>
  <c r="AG1074" i="12"/>
  <c r="O1074" i="12" l="1"/>
  <c r="Y1074" i="12" l="1"/>
  <c r="Z1074" i="12" s="1"/>
  <c r="N1075" i="12"/>
  <c r="V1075" i="12" l="1"/>
  <c r="AG1075" i="12"/>
  <c r="AD1075" i="12"/>
  <c r="P1075" i="12"/>
  <c r="Q1075" i="12" s="1"/>
  <c r="O1075" i="12" l="1"/>
  <c r="N1076" i="12" s="1"/>
  <c r="AD1076" i="12" l="1"/>
  <c r="P1076" i="12"/>
  <c r="Q1076" i="12" s="1"/>
  <c r="V1076" i="12"/>
  <c r="AG1076" i="12"/>
  <c r="Y1075" i="12"/>
  <c r="Z1075" i="12" s="1"/>
  <c r="O1076" i="12" l="1"/>
  <c r="N1077" i="12" s="1"/>
  <c r="P1077" i="12" l="1"/>
  <c r="Q1077" i="12" s="1"/>
  <c r="V1077" i="12"/>
  <c r="AD1077" i="12"/>
  <c r="AG1077" i="12"/>
  <c r="Y1076" i="12"/>
  <c r="Z1076" i="12" s="1"/>
  <c r="O1077" i="12" l="1"/>
  <c r="N1078" i="12" s="1"/>
  <c r="AD1078" i="12" l="1"/>
  <c r="V1078" i="12"/>
  <c r="P1078" i="12"/>
  <c r="Q1078" i="12" s="1"/>
  <c r="AG1078" i="12"/>
  <c r="Y1077" i="12"/>
  <c r="Z1077" i="12" s="1"/>
  <c r="O1078" i="12" l="1"/>
  <c r="N1079" i="12" s="1"/>
  <c r="AG1079" i="12" l="1"/>
  <c r="AD1079" i="12"/>
  <c r="V1079" i="12"/>
  <c r="P1079" i="12"/>
  <c r="Q1079" i="12" s="1"/>
  <c r="Y1078" i="12"/>
  <c r="Z1078" i="12" s="1"/>
  <c r="O1079" i="12" l="1"/>
  <c r="N1080" i="12" s="1"/>
  <c r="AD1080" i="12" l="1"/>
  <c r="V1080" i="12"/>
  <c r="P1080" i="12"/>
  <c r="Q1080" i="12" s="1"/>
  <c r="AG1080" i="12"/>
  <c r="Y1079" i="12"/>
  <c r="Z1079" i="12" s="1"/>
  <c r="O1080" i="12" l="1"/>
  <c r="N1081" i="12" s="1"/>
  <c r="AD1081" i="12" l="1"/>
  <c r="P1081" i="12"/>
  <c r="Q1081" i="12" s="1"/>
  <c r="AG1081" i="12"/>
  <c r="V1081" i="12"/>
  <c r="Y1080" i="12"/>
  <c r="Z1080" i="12" s="1"/>
  <c r="O1081" i="12" l="1"/>
  <c r="N1082" i="12" s="1"/>
  <c r="AG1082" i="12" l="1"/>
  <c r="AD1082" i="12"/>
  <c r="P1082" i="12"/>
  <c r="Q1082" i="12" s="1"/>
  <c r="V1082" i="12"/>
  <c r="Y1081" i="12"/>
  <c r="Z1081" i="12" s="1"/>
  <c r="O1082" i="12" l="1"/>
  <c r="N1083" i="12" s="1"/>
  <c r="V1083" i="12" l="1"/>
  <c r="AD1083" i="12"/>
  <c r="AG1083" i="12"/>
  <c r="P1083" i="12"/>
  <c r="Q1083" i="12" s="1"/>
  <c r="Y1082" i="12"/>
  <c r="Z1082" i="12" s="1"/>
  <c r="O1083" i="12" l="1"/>
  <c r="N1084" i="12" s="1"/>
  <c r="AD1084" i="12" l="1"/>
  <c r="V1084" i="12"/>
  <c r="P1084" i="12"/>
  <c r="Q1084" i="12" s="1"/>
  <c r="AG1084" i="12"/>
  <c r="Y1083" i="12"/>
  <c r="Z1083" i="12" s="1"/>
  <c r="O1084" i="12" l="1"/>
  <c r="N1085" i="12" s="1"/>
  <c r="AG1085" i="12" l="1"/>
  <c r="V1085" i="12"/>
  <c r="P1085" i="12"/>
  <c r="Q1085" i="12" s="1"/>
  <c r="AD1085" i="12"/>
  <c r="Y1084" i="12"/>
  <c r="Z1084" i="12" s="1"/>
  <c r="O1085" i="12" l="1"/>
  <c r="N1086" i="12" s="1"/>
  <c r="AD1086" i="12" l="1"/>
  <c r="V1086" i="12"/>
  <c r="P1086" i="12"/>
  <c r="Q1086" i="12" s="1"/>
  <c r="AG1086" i="12"/>
  <c r="Y1085" i="12"/>
  <c r="Z1085" i="12" s="1"/>
  <c r="O1086" i="12" l="1"/>
  <c r="N1087" i="12" s="1"/>
  <c r="V1087" i="12" l="1"/>
  <c r="P1087" i="12"/>
  <c r="Q1087" i="12" s="1"/>
  <c r="AD1087" i="12"/>
  <c r="AG1087" i="12"/>
  <c r="Y1086" i="12"/>
  <c r="Z1086" i="12" s="1"/>
  <c r="O1087" i="12" l="1"/>
  <c r="N1088" i="12" s="1"/>
  <c r="V1088" i="12" l="1"/>
  <c r="AD1088" i="12"/>
  <c r="AG1088" i="12"/>
  <c r="P1088" i="12"/>
  <c r="Q1088" i="12" s="1"/>
  <c r="Y1087" i="12"/>
  <c r="Z1087" i="12" s="1"/>
  <c r="O1088" i="12" l="1"/>
  <c r="N1089" i="12" s="1"/>
  <c r="P1089" i="12" l="1"/>
  <c r="Q1089" i="12" s="1"/>
  <c r="V1089" i="12"/>
  <c r="AD1089" i="12"/>
  <c r="AG1089" i="12"/>
  <c r="Y1088" i="12"/>
  <c r="Z1088" i="12" s="1"/>
  <c r="O1089" i="12" l="1"/>
  <c r="N1090" i="12" s="1"/>
  <c r="AG1090" i="12" l="1"/>
  <c r="P1090" i="12"/>
  <c r="Q1090" i="12" s="1"/>
  <c r="AD1090" i="12"/>
  <c r="V1090" i="12"/>
  <c r="Y1089" i="12"/>
  <c r="Z1089" i="12" s="1"/>
  <c r="O1090" i="12" l="1"/>
  <c r="N1091" i="12" s="1"/>
  <c r="AD1091" i="12" l="1"/>
  <c r="P1091" i="12"/>
  <c r="Q1091" i="12" s="1"/>
  <c r="V1091" i="12"/>
  <c r="AG1091" i="12"/>
  <c r="Y1090" i="12"/>
  <c r="Z1090" i="12" s="1"/>
  <c r="O1091" i="12" l="1"/>
  <c r="N1092" i="12" s="1"/>
  <c r="P1092" i="12" l="1"/>
  <c r="Q1092" i="12" s="1"/>
  <c r="V1092" i="12"/>
  <c r="AG1092" i="12"/>
  <c r="AD1092" i="12"/>
  <c r="Y1091" i="12"/>
  <c r="Z1091" i="12" s="1"/>
  <c r="O1092" i="12" l="1"/>
  <c r="N1093" i="12" s="1"/>
  <c r="AD1093" i="12" l="1"/>
  <c r="AG1093" i="12"/>
  <c r="V1093" i="12"/>
  <c r="P1093" i="12"/>
  <c r="Q1093" i="12" s="1"/>
  <c r="Y1092" i="12"/>
  <c r="Z1092" i="12" s="1"/>
  <c r="O1093" i="12" l="1"/>
  <c r="N1094" i="12" s="1"/>
  <c r="P1094" i="12" l="1"/>
  <c r="Q1094" i="12" s="1"/>
  <c r="AG1094" i="12"/>
  <c r="AD1094" i="12"/>
  <c r="V1094" i="12"/>
  <c r="Y1093" i="12"/>
  <c r="Z1093" i="12" s="1"/>
  <c r="O1094" i="12" l="1"/>
  <c r="N1095" i="12" s="1"/>
  <c r="P1095" i="12" l="1"/>
  <c r="Q1095" i="12" s="1"/>
  <c r="AD1095" i="12"/>
  <c r="V1095" i="12"/>
  <c r="AG1095" i="12"/>
  <c r="Y1094" i="12"/>
  <c r="Z1094" i="12" s="1"/>
  <c r="O1095" i="12" l="1"/>
  <c r="N1096" i="12" s="1"/>
  <c r="P1096" i="12" l="1"/>
  <c r="Q1096" i="12" s="1"/>
  <c r="AG1096" i="12"/>
  <c r="V1096" i="12"/>
  <c r="AD1096" i="12"/>
  <c r="Y1095" i="12"/>
  <c r="Z1095" i="12" s="1"/>
  <c r="O1096" i="12" l="1"/>
  <c r="N1097" i="12" s="1"/>
  <c r="AG1097" i="12" l="1"/>
  <c r="V1097" i="12"/>
  <c r="AD1097" i="12"/>
  <c r="P1097" i="12"/>
  <c r="Q1097" i="12" s="1"/>
  <c r="Y1096" i="12"/>
  <c r="Z1096" i="12" s="1"/>
  <c r="O1097" i="12" l="1"/>
  <c r="N1098" i="12" s="1"/>
  <c r="AD1098" i="12" l="1"/>
  <c r="AG1098" i="12"/>
  <c r="V1098" i="12"/>
  <c r="P1098" i="12"/>
  <c r="Q1098" i="12" s="1"/>
  <c r="Y1097" i="12"/>
  <c r="Z1097" i="12" s="1"/>
  <c r="O1098" i="12" l="1"/>
  <c r="N1099" i="12" s="1"/>
  <c r="P1099" i="12" l="1"/>
  <c r="Q1099" i="12" s="1"/>
  <c r="AG1099" i="12"/>
  <c r="AD1099" i="12"/>
  <c r="V1099" i="12"/>
  <c r="Y1098" i="12"/>
  <c r="Z1098" i="12" s="1"/>
  <c r="O1099" i="12" l="1"/>
  <c r="N1100" i="12" s="1"/>
  <c r="P1100" i="12" l="1"/>
  <c r="Q1100" i="12" s="1"/>
  <c r="AG1100" i="12"/>
  <c r="V1100" i="12"/>
  <c r="AD1100" i="12"/>
  <c r="Y1099" i="12"/>
  <c r="Z1099" i="12" s="1"/>
  <c r="O1100" i="12" l="1"/>
  <c r="N1101" i="12" s="1"/>
  <c r="AD1101" i="12" l="1"/>
  <c r="V1101" i="12"/>
  <c r="AG1101" i="12"/>
  <c r="P1101" i="12"/>
  <c r="Q1101" i="12" s="1"/>
  <c r="Y1100" i="12"/>
  <c r="Z1100" i="12" s="1"/>
  <c r="O1101" i="12" l="1"/>
  <c r="N1102" i="12" s="1"/>
  <c r="AD1102" i="12" l="1"/>
  <c r="V1102" i="12"/>
  <c r="AG1102" i="12"/>
  <c r="P1102" i="12"/>
  <c r="Q1102" i="12" s="1"/>
  <c r="Y1101" i="12"/>
  <c r="Z1101" i="12" s="1"/>
  <c r="O1102" i="12" l="1"/>
  <c r="N1103" i="12" s="1"/>
  <c r="AD1103" i="12" l="1"/>
  <c r="AG1103" i="12"/>
  <c r="V1103" i="12"/>
  <c r="P1103" i="12"/>
  <c r="Q1103" i="12" s="1"/>
  <c r="Y1102" i="12"/>
  <c r="Z1102" i="12" s="1"/>
  <c r="O1103" i="12" l="1"/>
  <c r="N1104" i="12" s="1"/>
  <c r="AG1104" i="12" l="1"/>
  <c r="V1104" i="12"/>
  <c r="P1104" i="12"/>
  <c r="Q1104" i="12" s="1"/>
  <c r="AD1104" i="12"/>
  <c r="Y1103" i="12"/>
  <c r="Z1103" i="12" s="1"/>
  <c r="O1104" i="12" l="1"/>
  <c r="N1105" i="12" s="1"/>
  <c r="AG1105" i="12" l="1"/>
  <c r="P1105" i="12"/>
  <c r="Q1105" i="12" s="1"/>
  <c r="V1105" i="12"/>
  <c r="AD1105" i="12"/>
  <c r="Y1104" i="12"/>
  <c r="Z1104" i="12" s="1"/>
  <c r="O1105" i="12" l="1"/>
  <c r="N1106" i="12" s="1"/>
  <c r="AG1106" i="12" l="1"/>
  <c r="V1106" i="12"/>
  <c r="AD1106" i="12"/>
  <c r="P1106" i="12"/>
  <c r="Q1106" i="12" s="1"/>
  <c r="Y1105" i="12"/>
  <c r="Z1105" i="12" s="1"/>
  <c r="O1106" i="12" l="1"/>
  <c r="N1107" i="12" s="1"/>
  <c r="AD1107" i="12" l="1"/>
  <c r="V1107" i="12"/>
  <c r="P1107" i="12"/>
  <c r="Q1107" i="12" s="1"/>
  <c r="AG1107" i="12"/>
  <c r="Y1106" i="12"/>
  <c r="Z1106" i="12" s="1"/>
  <c r="O1107" i="12" l="1"/>
  <c r="N1108" i="12" s="1"/>
  <c r="AD1108" i="12" l="1"/>
  <c r="P1108" i="12"/>
  <c r="Q1108" i="12" s="1"/>
  <c r="AG1108" i="12"/>
  <c r="V1108" i="12"/>
  <c r="Y1107" i="12"/>
  <c r="Z1107" i="12" s="1"/>
  <c r="O1108" i="12" l="1"/>
  <c r="N1109" i="12" s="1"/>
  <c r="AD1109" i="12" l="1"/>
  <c r="AG1109" i="12"/>
  <c r="V1109" i="12"/>
  <c r="P1109" i="12"/>
  <c r="Q1109" i="12" s="1"/>
  <c r="Y1108" i="12"/>
  <c r="Z1108" i="12" s="1"/>
  <c r="O1109" i="12" l="1"/>
  <c r="N1110" i="12" s="1"/>
  <c r="AD1110" i="12" l="1"/>
  <c r="AG1110" i="12"/>
  <c r="V1110" i="12"/>
  <c r="P1110" i="12"/>
  <c r="Q1110" i="12" s="1"/>
  <c r="Y1109" i="12"/>
  <c r="Z1109" i="12" s="1"/>
  <c r="O1110" i="12" l="1"/>
  <c r="N1111" i="12" s="1"/>
  <c r="AD1111" i="12" l="1"/>
  <c r="V1111" i="12"/>
  <c r="AG1111" i="12"/>
  <c r="P1111" i="12"/>
  <c r="Q1111" i="12" s="1"/>
  <c r="Y1110" i="12"/>
  <c r="Z1110" i="12" s="1"/>
  <c r="O1111" i="12" l="1"/>
  <c r="N1112" i="12" s="1"/>
  <c r="AG1112" i="12" l="1"/>
  <c r="V1112" i="12"/>
  <c r="AD1112" i="12"/>
  <c r="P1112" i="12"/>
  <c r="Q1112" i="12" s="1"/>
  <c r="Y1111" i="12"/>
  <c r="Z1111" i="12" s="1"/>
  <c r="O1112" i="12" l="1"/>
  <c r="N1113" i="12" s="1"/>
  <c r="P1113" i="12" l="1"/>
  <c r="Q1113" i="12" s="1"/>
  <c r="AG1113" i="12"/>
  <c r="AD1113" i="12"/>
  <c r="V1113" i="12"/>
  <c r="Y1112" i="12"/>
  <c r="Z1112" i="12" s="1"/>
  <c r="O1113" i="12" l="1"/>
  <c r="N1114" i="12" s="1"/>
  <c r="P1114" i="12" l="1"/>
  <c r="Q1114" i="12" s="1"/>
  <c r="AG1114" i="12"/>
  <c r="V1114" i="12"/>
  <c r="AD1114" i="12"/>
  <c r="Y1113" i="12"/>
  <c r="Z1113" i="12" s="1"/>
  <c r="O1114" i="12" l="1"/>
  <c r="N1115" i="12" s="1"/>
  <c r="AD1115" i="12" l="1"/>
  <c r="AG1115" i="12"/>
  <c r="V1115" i="12"/>
  <c r="P1115" i="12"/>
  <c r="Q1115" i="12" s="1"/>
  <c r="Y1114" i="12"/>
  <c r="Z1114" i="12" s="1"/>
  <c r="O1115" i="12" l="1"/>
  <c r="N1116" i="12" s="1"/>
  <c r="V1116" i="12" l="1"/>
  <c r="AG1116" i="12"/>
  <c r="AD1116" i="12"/>
  <c r="P1116" i="12"/>
  <c r="Q1116" i="12" s="1"/>
  <c r="Y1115" i="12"/>
  <c r="Z1115" i="12" s="1"/>
  <c r="O1116" i="12" l="1"/>
  <c r="N1117" i="12" s="1"/>
  <c r="AG1117" i="12" l="1"/>
  <c r="P1117" i="12"/>
  <c r="Q1117" i="12" s="1"/>
  <c r="AD1117" i="12"/>
  <c r="V1117" i="12"/>
  <c r="Y1116" i="12"/>
  <c r="Z1116" i="12" s="1"/>
  <c r="O1117" i="12" l="1"/>
  <c r="Y1117" i="12" l="1"/>
  <c r="Z1117" i="12" s="1"/>
  <c r="N1118" i="12"/>
  <c r="AG1118" i="12" l="1"/>
  <c r="AD1118" i="12"/>
  <c r="V1118" i="12"/>
  <c r="P1118" i="12"/>
  <c r="Q1118" i="12" s="1"/>
  <c r="O1118" i="12" l="1"/>
  <c r="N1119" i="12" s="1"/>
  <c r="P1119" i="12" l="1"/>
  <c r="Q1119" i="12" s="1"/>
  <c r="AD1119" i="12"/>
  <c r="AG1119" i="12"/>
  <c r="V1119" i="12"/>
  <c r="Y1118" i="12"/>
  <c r="Z1118" i="12" s="1"/>
  <c r="O1119" i="12" l="1"/>
  <c r="N1120" i="12" s="1"/>
  <c r="V1120" i="12" l="1"/>
  <c r="AD1120" i="12"/>
  <c r="AG1120" i="12"/>
  <c r="P1120" i="12"/>
  <c r="Q1120" i="12" s="1"/>
  <c r="Y1119" i="12"/>
  <c r="Z1119" i="12" s="1"/>
  <c r="O1120" i="12" l="1"/>
  <c r="N1121" i="12" s="1"/>
  <c r="AD1121" i="12" l="1"/>
  <c r="V1121" i="12"/>
  <c r="AG1121" i="12"/>
  <c r="P1121" i="12"/>
  <c r="Q1121" i="12" s="1"/>
  <c r="Y1120" i="12"/>
  <c r="Z1120" i="12" s="1"/>
  <c r="O1121" i="12" l="1"/>
  <c r="N1122" i="12" s="1"/>
  <c r="P1122" i="12" l="1"/>
  <c r="Q1122" i="12" s="1"/>
  <c r="AG1122" i="12"/>
  <c r="AD1122" i="12"/>
  <c r="V1122" i="12"/>
  <c r="Y1121" i="12"/>
  <c r="Z1121" i="12" s="1"/>
  <c r="O1122" i="12" l="1"/>
  <c r="N1123" i="12" s="1"/>
  <c r="P1123" i="12" l="1"/>
  <c r="Q1123" i="12" s="1"/>
  <c r="AD1123" i="12"/>
  <c r="V1123" i="12"/>
  <c r="AG1123" i="12"/>
  <c r="Y1122" i="12"/>
  <c r="Z1122" i="12" s="1"/>
  <c r="O1123" i="12" l="1"/>
  <c r="N1124" i="12" s="1"/>
  <c r="AG1124" i="12" l="1"/>
  <c r="V1124" i="12"/>
  <c r="AD1124" i="12"/>
  <c r="P1124" i="12"/>
  <c r="Q1124" i="12" s="1"/>
  <c r="Y1123" i="12"/>
  <c r="Z1123" i="12" s="1"/>
  <c r="O1124" i="12" l="1"/>
  <c r="N1125" i="12" s="1"/>
  <c r="V1125" i="12" l="1"/>
  <c r="AD1125" i="12"/>
  <c r="AG1125" i="12"/>
  <c r="P1125" i="12"/>
  <c r="Q1125" i="12" s="1"/>
  <c r="Y1124" i="12"/>
  <c r="Z1124" i="12" s="1"/>
  <c r="O1125" i="12" l="1"/>
  <c r="N1126" i="12" s="1"/>
  <c r="P1126" i="12" l="1"/>
  <c r="Q1126" i="12" s="1"/>
  <c r="AG1126" i="12"/>
  <c r="V1126" i="12"/>
  <c r="AD1126" i="12"/>
  <c r="Y1125" i="12"/>
  <c r="Z1125" i="12" s="1"/>
  <c r="O1126" i="12" l="1"/>
  <c r="N1127" i="12" s="1"/>
  <c r="V1127" i="12" l="1"/>
  <c r="AG1127" i="12"/>
  <c r="AD1127" i="12"/>
  <c r="P1127" i="12"/>
  <c r="Q1127" i="12" s="1"/>
  <c r="Y1126" i="12"/>
  <c r="Z1126" i="12" s="1"/>
  <c r="O1127" i="12" l="1"/>
  <c r="N1128" i="12" s="1"/>
  <c r="AD1128" i="12" l="1"/>
  <c r="AG1128" i="12"/>
  <c r="V1128" i="12"/>
  <c r="P1128" i="12"/>
  <c r="Q1128" i="12" s="1"/>
  <c r="Y1127" i="12"/>
  <c r="Z1127" i="12" s="1"/>
  <c r="O1128" i="12" l="1"/>
  <c r="N1129" i="12" s="1"/>
  <c r="AD1129" i="12" l="1"/>
  <c r="V1129" i="12"/>
  <c r="P1129" i="12"/>
  <c r="Q1129" i="12" s="1"/>
  <c r="AG1129" i="12"/>
  <c r="Y1128" i="12"/>
  <c r="Z1128" i="12" s="1"/>
  <c r="O1129" i="12" l="1"/>
  <c r="N1130" i="12" s="1"/>
  <c r="AD1130" i="12" l="1"/>
  <c r="AG1130" i="12"/>
  <c r="V1130" i="12"/>
  <c r="P1130" i="12"/>
  <c r="Q1130" i="12" s="1"/>
  <c r="Y1129" i="12"/>
  <c r="Z1129" i="12" s="1"/>
  <c r="O1130" i="12" l="1"/>
  <c r="N1131" i="12" s="1"/>
  <c r="V1131" i="12" l="1"/>
  <c r="AD1131" i="12"/>
  <c r="AG1131" i="12"/>
  <c r="P1131" i="12"/>
  <c r="Q1131" i="12" s="1"/>
  <c r="Y1130" i="12"/>
  <c r="Z1130" i="12" s="1"/>
  <c r="O1131" i="12" l="1"/>
  <c r="N1132" i="12" s="1"/>
  <c r="AD1132" i="12" l="1"/>
  <c r="AG1132" i="12"/>
  <c r="P1132" i="12"/>
  <c r="Q1132" i="12" s="1"/>
  <c r="V1132" i="12"/>
  <c r="Y1131" i="12"/>
  <c r="Z1131" i="12" s="1"/>
  <c r="O1132" i="12" l="1"/>
  <c r="N1133" i="12" s="1"/>
  <c r="P1133" i="12" l="1"/>
  <c r="Q1133" i="12" s="1"/>
  <c r="AD1133" i="12"/>
  <c r="AG1133" i="12"/>
  <c r="V1133" i="12"/>
  <c r="Y1132" i="12"/>
  <c r="Z1132" i="12" s="1"/>
  <c r="O1133" i="12" l="1"/>
  <c r="N1134" i="12" s="1"/>
  <c r="AD1134" i="12" l="1"/>
  <c r="AG1134" i="12"/>
  <c r="V1134" i="12"/>
  <c r="P1134" i="12"/>
  <c r="Q1134" i="12" s="1"/>
  <c r="Y1133" i="12"/>
  <c r="Z1133" i="12" s="1"/>
  <c r="O1134" i="12" l="1"/>
  <c r="N1135" i="12" s="1"/>
  <c r="AD1135" i="12" l="1"/>
  <c r="AG1135" i="12"/>
  <c r="P1135" i="12"/>
  <c r="Q1135" i="12" s="1"/>
  <c r="V1135" i="12"/>
  <c r="Y1134" i="12"/>
  <c r="Z1134" i="12" s="1"/>
  <c r="O1135" i="12" l="1"/>
  <c r="Y1135" i="12" l="1"/>
  <c r="Z1135" i="12" s="1"/>
  <c r="N1136" i="12"/>
  <c r="V1136" i="12" l="1"/>
  <c r="P1136" i="12"/>
  <c r="Q1136" i="12" s="1"/>
  <c r="AD1136" i="12"/>
  <c r="AG1136" i="12"/>
  <c r="O1136" i="12" l="1"/>
  <c r="Y1136" i="12" l="1"/>
  <c r="Z1136" i="12" s="1"/>
  <c r="N1137" i="12"/>
  <c r="AD1137" i="12" l="1"/>
  <c r="P1137" i="12"/>
  <c r="Q1137" i="12" s="1"/>
  <c r="AG1137" i="12"/>
  <c r="V1137" i="12"/>
  <c r="O1137" i="12" l="1"/>
  <c r="N1138" i="12" s="1"/>
  <c r="V1138" i="12" l="1"/>
  <c r="AG1138" i="12"/>
  <c r="P1138" i="12"/>
  <c r="Q1138" i="12" s="1"/>
  <c r="AD1138" i="12"/>
  <c r="Y1137" i="12"/>
  <c r="Z1137" i="12" s="1"/>
  <c r="O1138" i="12" l="1"/>
  <c r="Y1138" i="12" l="1"/>
  <c r="Z1138" i="12" s="1"/>
  <c r="N1139" i="12"/>
  <c r="V1139" i="12" l="1"/>
  <c r="P1139" i="12"/>
  <c r="Q1139" i="12" s="1"/>
  <c r="AD1139" i="12"/>
  <c r="AG1139" i="12"/>
  <c r="O1139" i="12" l="1"/>
  <c r="Y1139" i="12" l="1"/>
  <c r="Z1139" i="12" s="1"/>
  <c r="N1140" i="12"/>
  <c r="V1140" i="12" l="1"/>
  <c r="P1140" i="12"/>
  <c r="Q1140" i="12" s="1"/>
  <c r="AD1140" i="12"/>
  <c r="AG1140" i="12"/>
  <c r="O1140" i="12" l="1"/>
  <c r="Y1140" i="12" l="1"/>
  <c r="Z1140" i="12" s="1"/>
  <c r="N1141" i="12"/>
  <c r="V1141" i="12" l="1"/>
  <c r="AD1141" i="12"/>
  <c r="AG1141" i="12"/>
  <c r="P1141" i="12"/>
  <c r="Q1141" i="12" s="1"/>
  <c r="O1141" i="12" l="1"/>
  <c r="N1142" i="12" s="1"/>
  <c r="AG1142" i="12" l="1"/>
  <c r="AD1142" i="12"/>
  <c r="P1142" i="12"/>
  <c r="Q1142" i="12" s="1"/>
  <c r="V1142" i="12"/>
  <c r="Y1141" i="12"/>
  <c r="Z1141" i="12" s="1"/>
  <c r="O1142" i="12" l="1"/>
  <c r="N1143" i="12" s="1"/>
  <c r="AG1143" i="12" l="1"/>
  <c r="P1143" i="12"/>
  <c r="Q1143" i="12" s="1"/>
  <c r="V1143" i="12"/>
  <c r="AD1143" i="12"/>
  <c r="Y1142" i="12"/>
  <c r="Z1142" i="12" s="1"/>
  <c r="O1143" i="12" l="1"/>
  <c r="N1144" i="12" s="1"/>
  <c r="AG1144" i="12" l="1"/>
  <c r="V1144" i="12"/>
  <c r="AD1144" i="12"/>
  <c r="P1144" i="12"/>
  <c r="Q1144" i="12" s="1"/>
  <c r="Y1143" i="12"/>
  <c r="Z1143" i="12" s="1"/>
  <c r="O1144" i="12" l="1"/>
  <c r="N1145" i="12" s="1"/>
  <c r="V1145" i="12" l="1"/>
  <c r="AG1145" i="12"/>
  <c r="AD1145" i="12"/>
  <c r="P1145" i="12"/>
  <c r="Q1145" i="12" s="1"/>
  <c r="Y1144" i="12"/>
  <c r="Z1144" i="12" s="1"/>
  <c r="O1145" i="12" l="1"/>
  <c r="N1146" i="12" s="1"/>
  <c r="AD1146" i="12" l="1"/>
  <c r="V1146" i="12"/>
  <c r="P1146" i="12"/>
  <c r="Q1146" i="12" s="1"/>
  <c r="AG1146" i="12"/>
  <c r="Y1145" i="12"/>
  <c r="Z1145" i="12" s="1"/>
  <c r="O1146" i="12" l="1"/>
  <c r="N1147" i="12" s="1"/>
  <c r="AD1147" i="12" l="1"/>
  <c r="AG1147" i="12"/>
  <c r="V1147" i="12"/>
  <c r="P1147" i="12"/>
  <c r="Q1147" i="12" s="1"/>
  <c r="Y1146" i="12"/>
  <c r="Z1146" i="12" s="1"/>
  <c r="O1147" i="12" l="1"/>
  <c r="N1148" i="12" s="1"/>
  <c r="AG1148" i="12" l="1"/>
  <c r="AD1148" i="12"/>
  <c r="V1148" i="12"/>
  <c r="P1148" i="12"/>
  <c r="Q1148" i="12" s="1"/>
  <c r="Y1147" i="12"/>
  <c r="Z1147" i="12" s="1"/>
  <c r="O1148" i="12" l="1"/>
  <c r="Y1148" i="12" l="1"/>
  <c r="Z1148" i="12" s="1"/>
  <c r="N1149" i="12"/>
  <c r="V1149" i="12" l="1"/>
  <c r="P1149" i="12"/>
  <c r="Q1149" i="12" s="1"/>
  <c r="AD1149" i="12"/>
  <c r="AG1149" i="12"/>
  <c r="O1149" i="12" l="1"/>
  <c r="N1150" i="12" s="1"/>
  <c r="AG1150" i="12" l="1"/>
  <c r="V1150" i="12"/>
  <c r="P1150" i="12"/>
  <c r="Q1150" i="12" s="1"/>
  <c r="AD1150" i="12"/>
  <c r="Y1149" i="12"/>
  <c r="Z1149" i="12" s="1"/>
  <c r="O1150" i="12" l="1"/>
  <c r="N1151" i="12" s="1"/>
  <c r="AD1151" i="12" l="1"/>
  <c r="AG1151" i="12"/>
  <c r="V1151" i="12"/>
  <c r="P1151" i="12"/>
  <c r="Q1151" i="12" s="1"/>
  <c r="Y1150" i="12"/>
  <c r="Z1150" i="12" s="1"/>
  <c r="O1151" i="12" l="1"/>
  <c r="N1152" i="12" s="1"/>
  <c r="V1152" i="12" l="1"/>
  <c r="P1152" i="12"/>
  <c r="Q1152" i="12" s="1"/>
  <c r="AD1152" i="12"/>
  <c r="AG1152" i="12"/>
  <c r="Y1151" i="12"/>
  <c r="Z1151" i="12" s="1"/>
  <c r="O1152" i="12" l="1"/>
  <c r="N1153" i="12" s="1"/>
  <c r="AG1153" i="12" l="1"/>
  <c r="P1153" i="12"/>
  <c r="Q1153" i="12" s="1"/>
  <c r="V1153" i="12"/>
  <c r="AD1153" i="12"/>
  <c r="Y1152" i="12"/>
  <c r="Z1152" i="12" s="1"/>
  <c r="O1153" i="12" l="1"/>
  <c r="N1154" i="12" s="1"/>
  <c r="P1154" i="12" l="1"/>
  <c r="Q1154" i="12" s="1"/>
  <c r="V1154" i="12"/>
  <c r="AG1154" i="12"/>
  <c r="AD1154" i="12"/>
  <c r="Y1153" i="12"/>
  <c r="Z1153" i="12" s="1"/>
  <c r="O1154" i="12" l="1"/>
  <c r="N1155" i="12" s="1"/>
  <c r="AD1155" i="12" l="1"/>
  <c r="V1155" i="12"/>
  <c r="AG1155" i="12"/>
  <c r="P1155" i="12"/>
  <c r="Q1155" i="12" s="1"/>
  <c r="Y1154" i="12"/>
  <c r="Z1154" i="12" s="1"/>
  <c r="O1155" i="12" l="1"/>
  <c r="N1156" i="12" s="1"/>
  <c r="AG1156" i="12" l="1"/>
  <c r="V1156" i="12"/>
  <c r="AD1156" i="12"/>
  <c r="P1156" i="12"/>
  <c r="Q1156" i="12" s="1"/>
  <c r="Y1155" i="12"/>
  <c r="Z1155" i="12" s="1"/>
  <c r="O1156" i="12" l="1"/>
  <c r="Y1156" i="12" l="1"/>
  <c r="Z1156" i="12" s="1"/>
  <c r="N1157" i="12"/>
  <c r="V1157" i="12" l="1"/>
  <c r="P1157" i="12"/>
  <c r="Q1157" i="12" s="1"/>
  <c r="AD1157" i="12"/>
  <c r="AG1157" i="12"/>
  <c r="O1157" i="12" l="1"/>
  <c r="N1158" i="12" s="1"/>
  <c r="AG1158" i="12" l="1"/>
  <c r="P1158" i="12"/>
  <c r="Q1158" i="12" s="1"/>
  <c r="V1158" i="12"/>
  <c r="AD1158" i="12"/>
  <c r="Y1157" i="12"/>
  <c r="Z1157" i="12" s="1"/>
  <c r="O1158" i="12" l="1"/>
  <c r="N1159" i="12" s="1"/>
  <c r="AG1159" i="12" l="1"/>
  <c r="V1159" i="12"/>
  <c r="AD1159" i="12"/>
  <c r="P1159" i="12"/>
  <c r="Q1159" i="12" s="1"/>
  <c r="Y1158" i="12"/>
  <c r="Z1158" i="12" s="1"/>
  <c r="O1159" i="12" l="1"/>
  <c r="N1160" i="12" s="1"/>
  <c r="V1160" i="12" l="1"/>
  <c r="P1160" i="12"/>
  <c r="Q1160" i="12" s="1"/>
  <c r="AG1160" i="12"/>
  <c r="AD1160" i="12"/>
  <c r="Y1159" i="12"/>
  <c r="Z1159" i="12" s="1"/>
  <c r="O1160" i="12" l="1"/>
  <c r="Y1160" i="12" l="1"/>
  <c r="Z1160" i="12" s="1"/>
  <c r="N1161" i="12"/>
  <c r="AG1161" i="12" l="1"/>
  <c r="P1161" i="12"/>
  <c r="Q1161" i="12" s="1"/>
  <c r="AD1161" i="12"/>
  <c r="V1161" i="12"/>
  <c r="O1161" i="12" l="1"/>
  <c r="N1162" i="12" s="1"/>
  <c r="AD1162" i="12" l="1"/>
  <c r="V1162" i="12"/>
  <c r="AG1162" i="12"/>
  <c r="P1162" i="12"/>
  <c r="Q1162" i="12" s="1"/>
  <c r="Y1161" i="12"/>
  <c r="Z1161" i="12" s="1"/>
  <c r="O1162" i="12" l="1"/>
  <c r="N1163" i="12" s="1"/>
  <c r="AG1163" i="12" l="1"/>
  <c r="V1163" i="12"/>
  <c r="P1163" i="12"/>
  <c r="Q1163" i="12" s="1"/>
  <c r="AD1163" i="12"/>
  <c r="Y1162" i="12"/>
  <c r="Z1162" i="12" s="1"/>
  <c r="O1163" i="12" l="1"/>
  <c r="Y1163" i="12" l="1"/>
  <c r="Z1163" i="12" s="1"/>
  <c r="N1164" i="12"/>
  <c r="AD1164" i="12" l="1"/>
  <c r="AG1164" i="12"/>
  <c r="V1164" i="12"/>
  <c r="P1164" i="12"/>
  <c r="Q1164" i="12" s="1"/>
  <c r="O1164" i="12" l="1"/>
  <c r="N1165" i="12" s="1"/>
  <c r="AG1165" i="12" l="1"/>
  <c r="P1165" i="12"/>
  <c r="Q1165" i="12" s="1"/>
  <c r="V1165" i="12"/>
  <c r="AD1165" i="12"/>
  <c r="Y1164" i="12"/>
  <c r="Z1164" i="12" s="1"/>
  <c r="O1165" i="12" l="1"/>
  <c r="N1166" i="12" s="1"/>
  <c r="V1166" i="12" l="1"/>
  <c r="AD1166" i="12"/>
  <c r="AG1166" i="12"/>
  <c r="P1166" i="12"/>
  <c r="Q1166" i="12" s="1"/>
  <c r="Y1165" i="12"/>
  <c r="Z1165" i="12" s="1"/>
  <c r="O1166" i="12" l="1"/>
  <c r="N1167" i="12" s="1"/>
  <c r="V1167" i="12" l="1"/>
  <c r="AG1167" i="12"/>
  <c r="P1167" i="12"/>
  <c r="Q1167" i="12" s="1"/>
  <c r="AD1167" i="12"/>
  <c r="Y1166" i="12"/>
  <c r="Z1166" i="12" s="1"/>
  <c r="O1167" i="12" l="1"/>
  <c r="N1168" i="12" s="1"/>
  <c r="AD1168" i="12" l="1"/>
  <c r="AG1168" i="12"/>
  <c r="V1168" i="12"/>
  <c r="P1168" i="12"/>
  <c r="Q1168" i="12" s="1"/>
  <c r="Y1167" i="12"/>
  <c r="Z1167" i="12" s="1"/>
  <c r="O1168" i="12" l="1"/>
  <c r="N1169" i="12" s="1"/>
  <c r="AD1169" i="12" l="1"/>
  <c r="V1169" i="12"/>
  <c r="AG1169" i="12"/>
  <c r="P1169" i="12"/>
  <c r="Q1169" i="12" s="1"/>
  <c r="Y1168" i="12"/>
  <c r="Z1168" i="12" s="1"/>
  <c r="O1169" i="12" l="1"/>
  <c r="N1170" i="12" s="1"/>
  <c r="AG1170" i="12" l="1"/>
  <c r="V1170" i="12"/>
  <c r="AD1170" i="12"/>
  <c r="P1170" i="12"/>
  <c r="Q1170" i="12" s="1"/>
  <c r="Y1169" i="12"/>
  <c r="Z1169" i="12" s="1"/>
  <c r="O1170" i="12" l="1"/>
  <c r="Y1170" i="12" l="1"/>
  <c r="Z1170" i="12" s="1"/>
  <c r="N1171" i="12"/>
  <c r="P1171" i="12" l="1"/>
  <c r="Q1171" i="12" s="1"/>
  <c r="AD1171" i="12"/>
  <c r="V1171" i="12"/>
  <c r="AG1171" i="12"/>
  <c r="O1171" i="12" l="1"/>
  <c r="Y1171" i="12" l="1"/>
  <c r="Z1171" i="12" s="1"/>
  <c r="N1172" i="12"/>
  <c r="AD1172" i="12" l="1"/>
  <c r="V1172" i="12"/>
  <c r="AG1172" i="12"/>
  <c r="P1172" i="12"/>
  <c r="Q1172" i="12" s="1"/>
  <c r="O1172" i="12" l="1"/>
  <c r="N1173" i="12" s="1"/>
  <c r="AD1173" i="12" l="1"/>
  <c r="P1173" i="12"/>
  <c r="Q1173" i="12" s="1"/>
  <c r="AG1173" i="12"/>
  <c r="V1173" i="12"/>
  <c r="Y1172" i="12"/>
  <c r="Z1172" i="12" s="1"/>
  <c r="O1173" i="12" l="1"/>
  <c r="N1174" i="12" s="1"/>
  <c r="AG1174" i="12" l="1"/>
  <c r="AD1174" i="12"/>
  <c r="V1174" i="12"/>
  <c r="P1174" i="12"/>
  <c r="Q1174" i="12" s="1"/>
  <c r="Y1173" i="12"/>
  <c r="Z1173" i="12" s="1"/>
  <c r="O1174" i="12" l="1"/>
  <c r="N1175" i="12" s="1"/>
  <c r="V1175" i="12" l="1"/>
  <c r="AD1175" i="12"/>
  <c r="AG1175" i="12"/>
  <c r="P1175" i="12"/>
  <c r="Q1175" i="12" s="1"/>
  <c r="Y1174" i="12"/>
  <c r="Z1174" i="12" s="1"/>
  <c r="O1175" i="12" l="1"/>
  <c r="N1176" i="12" s="1"/>
  <c r="AG1176" i="12" l="1"/>
  <c r="V1176" i="12"/>
  <c r="AD1176" i="12"/>
  <c r="P1176" i="12"/>
  <c r="Q1176" i="12" s="1"/>
  <c r="Y1175" i="12"/>
  <c r="Z1175" i="12" s="1"/>
  <c r="O1176" i="12" l="1"/>
  <c r="N1177" i="12" s="1"/>
  <c r="AD1177" i="12" l="1"/>
  <c r="V1177" i="12"/>
  <c r="P1177" i="12"/>
  <c r="Q1177" i="12" s="1"/>
  <c r="AG1177" i="12"/>
  <c r="Y1176" i="12"/>
  <c r="Z1176" i="12" s="1"/>
  <c r="O1177" i="12" l="1"/>
  <c r="Y1177" i="12" l="1"/>
  <c r="Z1177" i="12" s="1"/>
  <c r="N1178" i="12"/>
  <c r="P1178" i="12" l="1"/>
  <c r="Q1178" i="12" s="1"/>
  <c r="AD1178" i="12"/>
  <c r="AG1178" i="12"/>
  <c r="V1178" i="12"/>
  <c r="O1178" i="12" l="1"/>
  <c r="Y1178" i="12" l="1"/>
  <c r="Z1178" i="12" s="1"/>
  <c r="N1179" i="12"/>
  <c r="AD1179" i="12" l="1"/>
  <c r="P1179" i="12"/>
  <c r="Q1179" i="12" s="1"/>
  <c r="V1179" i="12"/>
  <c r="AG1179" i="12"/>
  <c r="O1179" i="12" l="1"/>
  <c r="N1180" i="12" s="1"/>
  <c r="P1180" i="12" l="1"/>
  <c r="Q1180" i="12" s="1"/>
  <c r="AG1180" i="12"/>
  <c r="V1180" i="12"/>
  <c r="AD1180" i="12"/>
  <c r="Y1179" i="12"/>
  <c r="Z1179" i="12" s="1"/>
  <c r="O1180" i="12" l="1"/>
  <c r="N1181" i="12" s="1"/>
  <c r="AD1181" i="12" l="1"/>
  <c r="AG1181" i="12"/>
  <c r="P1181" i="12"/>
  <c r="Q1181" i="12" s="1"/>
  <c r="V1181" i="12"/>
  <c r="Y1180" i="12"/>
  <c r="Z1180" i="12" s="1"/>
  <c r="O1181" i="12" l="1"/>
  <c r="N1182" i="12" s="1"/>
  <c r="V1182" i="12" l="1"/>
  <c r="AG1182" i="12"/>
  <c r="AD1182" i="12"/>
  <c r="P1182" i="12"/>
  <c r="Q1182" i="12" s="1"/>
  <c r="Y1181" i="12"/>
  <c r="Z1181" i="12" s="1"/>
  <c r="O1182" i="12" l="1"/>
  <c r="N1183" i="12" s="1"/>
  <c r="P1183" i="12" l="1"/>
  <c r="Q1183" i="12" s="1"/>
  <c r="AG1183" i="12"/>
  <c r="AD1183" i="12"/>
  <c r="V1183" i="12"/>
  <c r="Y1182" i="12"/>
  <c r="Z1182" i="12" s="1"/>
  <c r="O1183" i="12" l="1"/>
  <c r="Y1183" i="12" l="1"/>
  <c r="Z1183" i="12" s="1"/>
  <c r="N1184" i="12"/>
  <c r="AD1184" i="12" l="1"/>
  <c r="AG1184" i="12"/>
  <c r="P1184" i="12"/>
  <c r="Q1184" i="12" s="1"/>
  <c r="V1184" i="12"/>
  <c r="O1184" i="12" l="1"/>
  <c r="N1185" i="12" s="1"/>
  <c r="AG1185" i="12" l="1"/>
  <c r="P1185" i="12"/>
  <c r="Q1185" i="12" s="1"/>
  <c r="V1185" i="12"/>
  <c r="AD1185" i="12"/>
  <c r="Y1184" i="12"/>
  <c r="Z1184" i="12" s="1"/>
  <c r="O1185" i="12" l="1"/>
  <c r="Y1185" i="12" l="1"/>
  <c r="Z1185" i="12" s="1"/>
  <c r="N1186" i="12"/>
  <c r="P1186" i="12" l="1"/>
  <c r="Q1186" i="12" s="1"/>
  <c r="AG1186" i="12"/>
  <c r="AD1186" i="12"/>
  <c r="V1186" i="12"/>
  <c r="O1186" i="12" l="1"/>
  <c r="N1187" i="12" s="1"/>
  <c r="AG1187" i="12" l="1"/>
  <c r="AD1187" i="12"/>
  <c r="V1187" i="12"/>
  <c r="P1187" i="12"/>
  <c r="Q1187" i="12" s="1"/>
  <c r="Y1186" i="12"/>
  <c r="Z1186" i="12" s="1"/>
  <c r="O1187" i="12" l="1"/>
  <c r="Y1187" i="12" l="1"/>
  <c r="Z1187" i="12" s="1"/>
  <c r="N1188" i="12"/>
  <c r="V1188" i="12" l="1"/>
  <c r="AD1188" i="12"/>
  <c r="AG1188" i="12"/>
  <c r="P1188" i="12"/>
  <c r="Q1188" i="12" s="1"/>
  <c r="O1188" i="12" l="1"/>
  <c r="N1189" i="12" s="1"/>
  <c r="P1189" i="12" l="1"/>
  <c r="Q1189" i="12" s="1"/>
  <c r="AD1189" i="12"/>
  <c r="V1189" i="12"/>
  <c r="AG1189" i="12"/>
  <c r="Y1188" i="12"/>
  <c r="Z1188" i="12" s="1"/>
  <c r="O1189" i="12" l="1"/>
  <c r="N1190" i="12" s="1"/>
  <c r="AD1190" i="12" l="1"/>
  <c r="V1190" i="12"/>
  <c r="P1190" i="12"/>
  <c r="Q1190" i="12" s="1"/>
  <c r="AG1190" i="12"/>
  <c r="Y1189" i="12"/>
  <c r="Z1189" i="12" s="1"/>
  <c r="O1190" i="12" l="1"/>
  <c r="N1191" i="12" s="1"/>
  <c r="AG1191" i="12" l="1"/>
  <c r="AD1191" i="12"/>
  <c r="V1191" i="12"/>
  <c r="P1191" i="12"/>
  <c r="Q1191" i="12" s="1"/>
  <c r="Y1190" i="12"/>
  <c r="Z1190" i="12" s="1"/>
  <c r="O1191" i="12" l="1"/>
  <c r="N1192" i="12" s="1"/>
  <c r="V1192" i="12" l="1"/>
  <c r="AG1192" i="12"/>
  <c r="AD1192" i="12"/>
  <c r="P1192" i="12"/>
  <c r="Q1192" i="12" s="1"/>
  <c r="Y1191" i="12"/>
  <c r="Z1191" i="12" s="1"/>
  <c r="O1192" i="12" l="1"/>
  <c r="N1193" i="12" s="1"/>
  <c r="AG1193" i="12" l="1"/>
  <c r="V1193" i="12"/>
  <c r="P1193" i="12"/>
  <c r="Q1193" i="12" s="1"/>
  <c r="AD1193" i="12"/>
  <c r="Y1192" i="12"/>
  <c r="Z1192" i="12" s="1"/>
  <c r="O1193" i="12" l="1"/>
  <c r="Y1193" i="12" l="1"/>
  <c r="Z1193" i="12" s="1"/>
  <c r="N1194" i="12"/>
  <c r="AD1194" i="12" l="1"/>
  <c r="V1194" i="12"/>
  <c r="P1194" i="12"/>
  <c r="Q1194" i="12" s="1"/>
  <c r="AG1194" i="12"/>
  <c r="O1194" i="12" l="1"/>
  <c r="N1195" i="12" s="1"/>
  <c r="AG1195" i="12" l="1"/>
  <c r="P1195" i="12"/>
  <c r="Q1195" i="12" s="1"/>
  <c r="AD1195" i="12"/>
  <c r="V1195" i="12"/>
  <c r="Y1194" i="12"/>
  <c r="Z1194" i="12" s="1"/>
  <c r="O1195" i="12" l="1"/>
  <c r="Y1195" i="12" l="1"/>
  <c r="Z1195" i="12" s="1"/>
  <c r="N1196" i="12"/>
  <c r="AG1196" i="12" l="1"/>
  <c r="P1196" i="12"/>
  <c r="Q1196" i="12" s="1"/>
  <c r="AD1196" i="12"/>
  <c r="V1196" i="12"/>
  <c r="O1196" i="12" l="1"/>
  <c r="Y1196" i="12" l="1"/>
  <c r="Z1196" i="12" s="1"/>
  <c r="N1197" i="12"/>
  <c r="V1197" i="12" l="1"/>
  <c r="AG1197" i="12"/>
  <c r="AD1197" i="12"/>
  <c r="P1197" i="12"/>
  <c r="Q1197" i="12" s="1"/>
  <c r="O1197" i="12" l="1"/>
  <c r="Y1197" i="12" l="1"/>
  <c r="Z1197" i="12" s="1"/>
  <c r="N1198" i="12"/>
  <c r="AG1198" i="12" l="1"/>
  <c r="AD1198" i="12"/>
  <c r="P1198" i="12"/>
  <c r="Q1198" i="12" s="1"/>
  <c r="V1198" i="12"/>
  <c r="O1198" i="12" l="1"/>
  <c r="N1199" i="12" s="1"/>
  <c r="AG1199" i="12" l="1"/>
  <c r="P1199" i="12"/>
  <c r="Q1199" i="12" s="1"/>
  <c r="AD1199" i="12"/>
  <c r="V1199" i="12"/>
  <c r="Y1198" i="12"/>
  <c r="Z1198" i="12" s="1"/>
  <c r="O1199" i="12" l="1"/>
  <c r="N1200" i="12" s="1"/>
  <c r="P1200" i="12" l="1"/>
  <c r="Q1200" i="12" s="1"/>
  <c r="AG1200" i="12"/>
  <c r="V1200" i="12"/>
  <c r="AD1200" i="12"/>
  <c r="Y1199" i="12"/>
  <c r="Z1199" i="12" s="1"/>
  <c r="O1200" i="12" l="1"/>
  <c r="N1201" i="12" s="1"/>
  <c r="AG1201" i="12" l="1"/>
  <c r="V1201" i="12"/>
  <c r="AD1201" i="12"/>
  <c r="P1201" i="12"/>
  <c r="Q1201" i="12" s="1"/>
  <c r="Y1200" i="12"/>
  <c r="Z1200" i="12" s="1"/>
  <c r="O1201" i="12" l="1"/>
  <c r="Y1201" i="12" l="1"/>
  <c r="Z1201" i="12" s="1"/>
  <c r="N1202" i="12"/>
  <c r="V1202" i="12" l="1"/>
  <c r="AD1202" i="12"/>
  <c r="P1202" i="12"/>
  <c r="Q1202" i="12" s="1"/>
  <c r="AG1202" i="12"/>
  <c r="O1202" i="12" l="1"/>
  <c r="Y1202" i="12" l="1"/>
  <c r="Z1202" i="12" s="1"/>
  <c r="N1203" i="12"/>
  <c r="AD1203" i="12" l="1"/>
  <c r="V1203" i="12"/>
  <c r="P1203" i="12"/>
  <c r="Q1203" i="12" s="1"/>
  <c r="AG1203" i="12"/>
  <c r="O1203" i="12" l="1"/>
  <c r="N1204" i="12" s="1"/>
  <c r="V1204" i="12" l="1"/>
  <c r="AG1204" i="12"/>
  <c r="AD1204" i="12"/>
  <c r="P1204" i="12"/>
  <c r="Q1204" i="12" s="1"/>
  <c r="Y1203" i="12"/>
  <c r="Z1203" i="12" s="1"/>
  <c r="O1204" i="12" l="1"/>
  <c r="N1205" i="12" s="1"/>
  <c r="P1205" i="12" l="1"/>
  <c r="Q1205" i="12" s="1"/>
  <c r="V1205" i="12"/>
  <c r="AD1205" i="12"/>
  <c r="AG1205" i="12"/>
  <c r="Y1204" i="12"/>
  <c r="Z1204" i="12" s="1"/>
  <c r="O1205" i="12" l="1"/>
  <c r="N1206" i="12" s="1"/>
  <c r="V1206" i="12" l="1"/>
  <c r="AD1206" i="12"/>
  <c r="AG1206" i="12"/>
  <c r="P1206" i="12"/>
  <c r="Q1206" i="12" s="1"/>
  <c r="Y1205" i="12"/>
  <c r="Z1205" i="12" s="1"/>
  <c r="O1206" i="12" l="1"/>
  <c r="N1207" i="12" s="1"/>
  <c r="AG1207" i="12" l="1"/>
  <c r="V1207" i="12"/>
  <c r="AD1207" i="12"/>
  <c r="P1207" i="12"/>
  <c r="Q1207" i="12" s="1"/>
  <c r="Y1206" i="12"/>
  <c r="Z1206" i="12" s="1"/>
  <c r="O1207" i="12" l="1"/>
  <c r="N1208" i="12" s="1"/>
  <c r="AG1208" i="12" l="1"/>
  <c r="AD1208" i="12"/>
  <c r="V1208" i="12"/>
  <c r="P1208" i="12"/>
  <c r="Q1208" i="12" s="1"/>
  <c r="Y1207" i="12"/>
  <c r="Z1207" i="12" s="1"/>
  <c r="O1208" i="12" l="1"/>
  <c r="Y1208" i="12" l="1"/>
  <c r="Z1208" i="12" s="1"/>
  <c r="N1209" i="12"/>
  <c r="AD1209" i="12" l="1"/>
  <c r="P1209" i="12"/>
  <c r="Q1209" i="12" s="1"/>
  <c r="AG1209" i="12"/>
  <c r="V1209" i="12"/>
  <c r="O1209" i="12" l="1"/>
  <c r="N1210" i="12" s="1"/>
  <c r="AD1210" i="12" l="1"/>
  <c r="AG1210" i="12"/>
  <c r="V1210" i="12"/>
  <c r="P1210" i="12"/>
  <c r="Q1210" i="12" s="1"/>
  <c r="Y1209" i="12"/>
  <c r="Z1209" i="12" s="1"/>
  <c r="O1210" i="12" l="1"/>
  <c r="N1211" i="12" s="1"/>
  <c r="V1211" i="12" l="1"/>
  <c r="AG1211" i="12"/>
  <c r="AD1211" i="12"/>
  <c r="P1211" i="12"/>
  <c r="Q1211" i="12" s="1"/>
  <c r="Y1210" i="12"/>
  <c r="Z1210" i="12" s="1"/>
  <c r="O1211" i="12" l="1"/>
  <c r="N1212" i="12" s="1"/>
  <c r="AG1212" i="12" l="1"/>
  <c r="V1212" i="12"/>
  <c r="AD1212" i="12"/>
  <c r="P1212" i="12"/>
  <c r="Q1212" i="12" s="1"/>
  <c r="Y1211" i="12"/>
  <c r="Z1211" i="12" s="1"/>
  <c r="O1212" i="12" l="1"/>
  <c r="N1213" i="12" s="1"/>
  <c r="P1213" i="12" l="1"/>
  <c r="Q1213" i="12" s="1"/>
  <c r="AD1213" i="12"/>
  <c r="AG1213" i="12"/>
  <c r="V1213" i="12"/>
  <c r="Y1212" i="12"/>
  <c r="Z1212" i="12" s="1"/>
  <c r="O1213" i="12" l="1"/>
  <c r="N1214" i="12" s="1"/>
  <c r="P1214" i="12" l="1"/>
  <c r="Q1214" i="12" s="1"/>
  <c r="AG1214" i="12"/>
  <c r="V1214" i="12"/>
  <c r="AD1214" i="12"/>
  <c r="Y1213" i="12"/>
  <c r="Z1213" i="12" s="1"/>
  <c r="O1214" i="12" l="1"/>
  <c r="N1215" i="12" s="1"/>
  <c r="AD1215" i="12" l="1"/>
  <c r="AG1215" i="12"/>
  <c r="P1215" i="12"/>
  <c r="Q1215" i="12" s="1"/>
  <c r="V1215" i="12"/>
  <c r="Y1214" i="12"/>
  <c r="Z1214" i="12" s="1"/>
  <c r="O1215" i="12" l="1"/>
  <c r="N1216" i="12" s="1"/>
  <c r="AD1216" i="12" l="1"/>
  <c r="AG1216" i="12"/>
  <c r="V1216" i="12"/>
  <c r="P1216" i="12"/>
  <c r="Q1216" i="12" s="1"/>
  <c r="Y1215" i="12"/>
  <c r="Z1215" i="12" s="1"/>
  <c r="O1216" i="12" l="1"/>
  <c r="N1217" i="12" s="1"/>
  <c r="AD1217" i="12" l="1"/>
  <c r="AG1217" i="12"/>
  <c r="V1217" i="12"/>
  <c r="P1217" i="12"/>
  <c r="Q1217" i="12" s="1"/>
  <c r="Y1216" i="12"/>
  <c r="Z1216" i="12" s="1"/>
  <c r="O1217" i="12" l="1"/>
  <c r="N1218" i="12" s="1"/>
  <c r="AG1218" i="12" l="1"/>
  <c r="AD1218" i="12"/>
  <c r="V1218" i="12"/>
  <c r="P1218" i="12"/>
  <c r="Q1218" i="12" s="1"/>
  <c r="Y1217" i="12"/>
  <c r="Z1217" i="12" s="1"/>
  <c r="O1218" i="12" l="1"/>
  <c r="N1219" i="12" s="1"/>
  <c r="AG1219" i="12" l="1"/>
  <c r="V1219" i="12"/>
  <c r="AD1219" i="12"/>
  <c r="P1219" i="12"/>
  <c r="Q1219" i="12" s="1"/>
  <c r="Y1218" i="12"/>
  <c r="Z1218" i="12" s="1"/>
  <c r="O1219" i="12" l="1"/>
  <c r="N1220" i="12" s="1"/>
  <c r="V1220" i="12" l="1"/>
  <c r="AG1220" i="12"/>
  <c r="AD1220" i="12"/>
  <c r="P1220" i="12"/>
  <c r="Q1220" i="12" s="1"/>
  <c r="Y1219" i="12"/>
  <c r="Z1219" i="12" s="1"/>
  <c r="O1220" i="12" l="1"/>
  <c r="Y1220" i="12" l="1"/>
  <c r="Z1220" i="12" s="1"/>
  <c r="N1221" i="12"/>
  <c r="V1221" i="12" l="1"/>
  <c r="AG1221" i="12"/>
  <c r="AD1221" i="12"/>
  <c r="P1221" i="12"/>
  <c r="Q1221" i="12" s="1"/>
  <c r="O1221" i="12" l="1"/>
  <c r="N1222" i="12" s="1"/>
  <c r="AG1222" i="12" l="1"/>
  <c r="P1222" i="12"/>
  <c r="Q1222" i="12" s="1"/>
  <c r="AD1222" i="12"/>
  <c r="V1222" i="12"/>
  <c r="Y1221" i="12"/>
  <c r="Z1221" i="12" s="1"/>
  <c r="O1222" i="12" l="1"/>
  <c r="N1223" i="12" s="1"/>
  <c r="AD1223" i="12" l="1"/>
  <c r="V1223" i="12"/>
  <c r="P1223" i="12"/>
  <c r="Q1223" i="12" s="1"/>
  <c r="AG1223" i="12"/>
  <c r="Y1222" i="12"/>
  <c r="Z1222" i="12" s="1"/>
  <c r="O1223" i="12" l="1"/>
  <c r="N1224" i="12" s="1"/>
  <c r="AG1224" i="12" l="1"/>
  <c r="P1224" i="12"/>
  <c r="Q1224" i="12" s="1"/>
  <c r="AD1224" i="12"/>
  <c r="V1224" i="12"/>
  <c r="Y1223" i="12"/>
  <c r="Z1223" i="12" s="1"/>
  <c r="O1224" i="12" l="1"/>
  <c r="N1225" i="12" s="1"/>
  <c r="V1225" i="12" l="1"/>
  <c r="AG1225" i="12"/>
  <c r="P1225" i="12"/>
  <c r="Q1225" i="12" s="1"/>
  <c r="AD1225" i="12"/>
  <c r="Y1224" i="12"/>
  <c r="Z1224" i="12" s="1"/>
  <c r="O1225" i="12" l="1"/>
  <c r="N1226" i="12" s="1"/>
  <c r="AG1226" i="12" l="1"/>
  <c r="P1226" i="12"/>
  <c r="Q1226" i="12" s="1"/>
  <c r="AD1226" i="12"/>
  <c r="V1226" i="12"/>
  <c r="Y1225" i="12"/>
  <c r="Z1225" i="12" s="1"/>
  <c r="O1226" i="12" l="1"/>
  <c r="N1227" i="12" s="1"/>
  <c r="V1227" i="12" l="1"/>
  <c r="AD1227" i="12"/>
  <c r="AG1227" i="12"/>
  <c r="P1227" i="12"/>
  <c r="Q1227" i="12" s="1"/>
  <c r="Y1226" i="12"/>
  <c r="Z1226" i="12" s="1"/>
  <c r="O1227" i="12" l="1"/>
  <c r="N1228" i="12" s="1"/>
  <c r="P1228" i="12" l="1"/>
  <c r="Q1228" i="12" s="1"/>
  <c r="AD1228" i="12"/>
  <c r="V1228" i="12"/>
  <c r="AG1228" i="12"/>
  <c r="Y1227" i="12"/>
  <c r="Z1227" i="12" s="1"/>
  <c r="O1228" i="12" l="1"/>
  <c r="N1229" i="12" s="1"/>
  <c r="AG1229" i="12" l="1"/>
  <c r="V1229" i="12"/>
  <c r="AD1229" i="12"/>
  <c r="P1229" i="12"/>
  <c r="Q1229" i="12" s="1"/>
  <c r="Y1228" i="12"/>
  <c r="Z1228" i="12" s="1"/>
  <c r="O1229" i="12" l="1"/>
  <c r="N1230" i="12" s="1"/>
  <c r="P1230" i="12" l="1"/>
  <c r="Q1230" i="12" s="1"/>
  <c r="AG1230" i="12"/>
  <c r="AD1230" i="12"/>
  <c r="V1230" i="12"/>
  <c r="Y1229" i="12"/>
  <c r="Z1229" i="12" s="1"/>
  <c r="O1230" i="12" l="1"/>
  <c r="N1231" i="12" s="1"/>
  <c r="AG1231" i="12" l="1"/>
  <c r="V1231" i="12"/>
  <c r="AD1231" i="12"/>
  <c r="P1231" i="12"/>
  <c r="Q1231" i="12" s="1"/>
  <c r="Y1230" i="12"/>
  <c r="Z1230" i="12" s="1"/>
  <c r="O1231" i="12" l="1"/>
  <c r="N1232" i="12" s="1"/>
  <c r="AD1232" i="12" l="1"/>
  <c r="V1232" i="12"/>
  <c r="P1232" i="12"/>
  <c r="Q1232" i="12" s="1"/>
  <c r="AG1232" i="12"/>
  <c r="Y1231" i="12"/>
  <c r="Z1231" i="12" s="1"/>
  <c r="O1232" i="12" l="1"/>
  <c r="N1233" i="12" s="1"/>
  <c r="V1233" i="12" l="1"/>
  <c r="AG1233" i="12"/>
  <c r="P1233" i="12"/>
  <c r="Q1233" i="12" s="1"/>
  <c r="AD1233" i="12"/>
  <c r="Y1232" i="12"/>
  <c r="Z1232" i="12" s="1"/>
  <c r="O1233" i="12" l="1"/>
  <c r="N1234" i="12" s="1"/>
  <c r="AG1234" i="12" l="1"/>
  <c r="V1234" i="12"/>
  <c r="AD1234" i="12"/>
  <c r="P1234" i="12"/>
  <c r="Q1234" i="12" s="1"/>
  <c r="Y1233" i="12"/>
  <c r="Z1233" i="12" s="1"/>
  <c r="O1234" i="12" l="1"/>
  <c r="N1235" i="12" s="1"/>
  <c r="AD1235" i="12" l="1"/>
  <c r="AG1235" i="12"/>
  <c r="P1235" i="12"/>
  <c r="Q1235" i="12" s="1"/>
  <c r="V1235" i="12"/>
  <c r="Y1234" i="12"/>
  <c r="Z1234" i="12" s="1"/>
  <c r="O1235" i="12" l="1"/>
  <c r="Y1235" i="12" l="1"/>
  <c r="Z1235" i="12" s="1"/>
  <c r="N1236" i="12"/>
  <c r="AD1236" i="12" l="1"/>
  <c r="P1236" i="12"/>
  <c r="Q1236" i="12" s="1"/>
  <c r="V1236" i="12"/>
  <c r="AG1236" i="12"/>
  <c r="O1236" i="12" l="1"/>
  <c r="N1237" i="12" s="1"/>
  <c r="AG1237" i="12" l="1"/>
  <c r="V1237" i="12"/>
  <c r="P1237" i="12"/>
  <c r="Q1237" i="12" s="1"/>
  <c r="AD1237" i="12"/>
  <c r="Y1236" i="12"/>
  <c r="Z1236" i="12" s="1"/>
  <c r="O1237" i="12" l="1"/>
  <c r="Y1237" i="12" l="1"/>
  <c r="Z1237" i="12" s="1"/>
  <c r="N1238" i="12"/>
  <c r="AG1238" i="12" l="1"/>
  <c r="P1238" i="12"/>
  <c r="Q1238" i="12" s="1"/>
  <c r="AD1238" i="12"/>
  <c r="V1238" i="12"/>
  <c r="O1238" i="12" l="1"/>
  <c r="N1239" i="12" s="1"/>
  <c r="V1239" i="12" l="1"/>
  <c r="AG1239" i="12"/>
  <c r="P1239" i="12"/>
  <c r="Q1239" i="12" s="1"/>
  <c r="AD1239" i="12"/>
  <c r="Y1238" i="12"/>
  <c r="Z1238" i="12" s="1"/>
  <c r="O1239" i="12" l="1"/>
  <c r="N1240" i="12" s="1"/>
  <c r="P1240" i="12" l="1"/>
  <c r="Q1240" i="12" s="1"/>
  <c r="V1240" i="12"/>
  <c r="AG1240" i="12"/>
  <c r="AD1240" i="12"/>
  <c r="Y1239" i="12"/>
  <c r="Z1239" i="12" s="1"/>
  <c r="O1240" i="12" l="1"/>
  <c r="N1241" i="12" s="1"/>
  <c r="AG1241" i="12" l="1"/>
  <c r="AD1241" i="12"/>
  <c r="P1241" i="12"/>
  <c r="Q1241" i="12" s="1"/>
  <c r="V1241" i="12"/>
  <c r="Y1240" i="12"/>
  <c r="Z1240" i="12" s="1"/>
  <c r="O1241" i="12" l="1"/>
  <c r="N1242" i="12" s="1"/>
  <c r="V1242" i="12" l="1"/>
  <c r="AD1242" i="12"/>
  <c r="AG1242" i="12"/>
  <c r="P1242" i="12"/>
  <c r="Q1242" i="12" s="1"/>
  <c r="Y1241" i="12"/>
  <c r="Z1241" i="12" s="1"/>
  <c r="O1242" i="12" l="1"/>
  <c r="N1243" i="12" s="1"/>
  <c r="P1243" i="12" l="1"/>
  <c r="Q1243" i="12" s="1"/>
  <c r="AG1243" i="12"/>
  <c r="V1243" i="12"/>
  <c r="AD1243" i="12"/>
  <c r="Y1242" i="12"/>
  <c r="Z1242" i="12" s="1"/>
  <c r="O1243" i="12" l="1"/>
  <c r="N1244" i="12" s="1"/>
  <c r="AD1244" i="12" l="1"/>
  <c r="AG1244" i="12"/>
  <c r="P1244" i="12"/>
  <c r="Q1244" i="12" s="1"/>
  <c r="V1244" i="12"/>
  <c r="Y1243" i="12"/>
  <c r="Z1243" i="12" s="1"/>
  <c r="O1244" i="12" l="1"/>
  <c r="N1245" i="12" s="1"/>
  <c r="V1245" i="12" l="1"/>
  <c r="AG1245" i="12"/>
  <c r="P1245" i="12"/>
  <c r="Q1245" i="12" s="1"/>
  <c r="AD1245" i="12"/>
  <c r="Y1244" i="12"/>
  <c r="Z1244" i="12" s="1"/>
  <c r="O1245" i="12" l="1"/>
  <c r="N1246" i="12" s="1"/>
  <c r="P1246" i="12" l="1"/>
  <c r="Q1246" i="12" s="1"/>
  <c r="AD1246" i="12"/>
  <c r="AG1246" i="12"/>
  <c r="V1246" i="12"/>
  <c r="Y1245" i="12"/>
  <c r="Z1245" i="12" s="1"/>
  <c r="O1246" i="12" l="1"/>
  <c r="N1247" i="12" s="1"/>
  <c r="V1247" i="12" l="1"/>
  <c r="AG1247" i="12"/>
  <c r="P1247" i="12"/>
  <c r="Q1247" i="12" s="1"/>
  <c r="AD1247" i="12"/>
  <c r="Y1246" i="12"/>
  <c r="Z1246" i="12" s="1"/>
  <c r="O1247" i="12" l="1"/>
  <c r="N1248" i="12" s="1"/>
  <c r="AG1248" i="12" l="1"/>
  <c r="V1248" i="12"/>
  <c r="P1248" i="12"/>
  <c r="Q1248" i="12" s="1"/>
  <c r="AD1248" i="12"/>
  <c r="Y1247" i="12"/>
  <c r="Z1247" i="12" s="1"/>
  <c r="O1248" i="12" l="1"/>
  <c r="N1249" i="12" s="1"/>
  <c r="V1249" i="12" l="1"/>
  <c r="AD1249" i="12"/>
  <c r="AG1249" i="12"/>
  <c r="P1249" i="12"/>
  <c r="Q1249" i="12" s="1"/>
  <c r="Y1248" i="12"/>
  <c r="Z1248" i="12" s="1"/>
  <c r="O1249" i="12" l="1"/>
  <c r="N1250" i="12" s="1"/>
  <c r="AD1250" i="12" l="1"/>
  <c r="V1250" i="12"/>
  <c r="AG1250" i="12"/>
  <c r="P1250" i="12"/>
  <c r="Q1250" i="12" s="1"/>
  <c r="Y1249" i="12"/>
  <c r="Z1249" i="12" s="1"/>
  <c r="O1250" i="12" l="1"/>
  <c r="N1251" i="12" s="1"/>
  <c r="P1251" i="12" l="1"/>
  <c r="Q1251" i="12" s="1"/>
  <c r="AD1251" i="12"/>
  <c r="V1251" i="12"/>
  <c r="AG1251" i="12"/>
  <c r="Y1250" i="12"/>
  <c r="Z1250" i="12" s="1"/>
  <c r="O1251" i="12" l="1"/>
  <c r="N1252" i="12" s="1"/>
  <c r="AD1252" i="12" l="1"/>
  <c r="P1252" i="12"/>
  <c r="Q1252" i="12" s="1"/>
  <c r="AG1252" i="12"/>
  <c r="V1252" i="12"/>
  <c r="Y1251" i="12"/>
  <c r="Z1251" i="12" s="1"/>
  <c r="O1252" i="12" l="1"/>
  <c r="N1253" i="12" s="1"/>
  <c r="AD1253" i="12" l="1"/>
  <c r="V1253" i="12"/>
  <c r="AG1253" i="12"/>
  <c r="P1253" i="12"/>
  <c r="Q1253" i="12" s="1"/>
  <c r="Y1252" i="12"/>
  <c r="Z1252" i="12" s="1"/>
  <c r="O1253" i="12" l="1"/>
  <c r="N1254" i="12" s="1"/>
  <c r="AD1254" i="12" l="1"/>
  <c r="AG1254" i="12"/>
  <c r="P1254" i="12"/>
  <c r="Q1254" i="12" s="1"/>
  <c r="V1254" i="12"/>
  <c r="Y1253" i="12"/>
  <c r="Z1253" i="12" s="1"/>
  <c r="O1254" i="12" l="1"/>
  <c r="Y1254" i="12" l="1"/>
  <c r="Z1254" i="12" s="1"/>
  <c r="N1255" i="12"/>
  <c r="AD1255" i="12" l="1"/>
  <c r="AG1255" i="12"/>
  <c r="V1255" i="12"/>
  <c r="P1255" i="12"/>
  <c r="Q1255" i="12" s="1"/>
  <c r="O1255" i="12" l="1"/>
  <c r="N1256" i="12" s="1"/>
  <c r="V1256" i="12" l="1"/>
  <c r="AG1256" i="12"/>
  <c r="AD1256" i="12"/>
  <c r="P1256" i="12"/>
  <c r="Q1256" i="12" s="1"/>
  <c r="Y1255" i="12"/>
  <c r="Z1255" i="12" s="1"/>
  <c r="O1256" i="12" l="1"/>
  <c r="N1257" i="12" s="1"/>
  <c r="AG1257" i="12" l="1"/>
  <c r="V1257" i="12"/>
  <c r="AD1257" i="12"/>
  <c r="P1257" i="12"/>
  <c r="Q1257" i="12" s="1"/>
  <c r="Y1256" i="12"/>
  <c r="Z1256" i="12" s="1"/>
  <c r="O1257" i="12" l="1"/>
  <c r="N1258" i="12" s="1"/>
  <c r="P1258" i="12" l="1"/>
  <c r="Q1258" i="12" s="1"/>
  <c r="AG1258" i="12"/>
  <c r="V1258" i="12"/>
  <c r="AD1258" i="12"/>
  <c r="Y1257" i="12"/>
  <c r="Z1257" i="12" s="1"/>
  <c r="O1258" i="12" l="1"/>
  <c r="N1259" i="12" s="1"/>
  <c r="P1259" i="12" l="1"/>
  <c r="Q1259" i="12" s="1"/>
  <c r="V1259" i="12"/>
  <c r="AG1259" i="12"/>
  <c r="AD1259" i="12"/>
  <c r="Y1258" i="12"/>
  <c r="Z1258" i="12" s="1"/>
  <c r="O1259" i="12" l="1"/>
  <c r="N1260" i="12" s="1"/>
  <c r="AD1260" i="12" l="1"/>
  <c r="V1260" i="12"/>
  <c r="AG1260" i="12"/>
  <c r="P1260" i="12"/>
  <c r="Q1260" i="12" s="1"/>
  <c r="Y1259" i="12"/>
  <c r="Z1259" i="12" s="1"/>
  <c r="O1260" i="12" l="1"/>
  <c r="N1261" i="12" s="1"/>
  <c r="AD1261" i="12" l="1"/>
  <c r="P1261" i="12"/>
  <c r="Q1261" i="12" s="1"/>
  <c r="AG1261" i="12"/>
  <c r="V1261" i="12"/>
  <c r="Y1260" i="12"/>
  <c r="Z1260" i="12" s="1"/>
  <c r="O1261" i="12" l="1"/>
  <c r="N1262" i="12" s="1"/>
  <c r="P1262" i="12" l="1"/>
  <c r="Q1262" i="12" s="1"/>
  <c r="AD1262" i="12"/>
  <c r="AG1262" i="12"/>
  <c r="V1262" i="12"/>
  <c r="Y1261" i="12"/>
  <c r="Z1261" i="12" s="1"/>
  <c r="O1262" i="12" l="1"/>
  <c r="N1263" i="12" s="1"/>
  <c r="P1263" i="12" l="1"/>
  <c r="Q1263" i="12" s="1"/>
  <c r="AG1263" i="12"/>
  <c r="AD1263" i="12"/>
  <c r="V1263" i="12"/>
  <c r="Y1262" i="12"/>
  <c r="Z1262" i="12" s="1"/>
  <c r="O1263" i="12" l="1"/>
  <c r="N1264" i="12" s="1"/>
  <c r="AG1264" i="12" l="1"/>
  <c r="V1264" i="12"/>
  <c r="AD1264" i="12"/>
  <c r="P1264" i="12"/>
  <c r="Q1264" i="12" s="1"/>
  <c r="Y1263" i="12"/>
  <c r="Z1263" i="12" s="1"/>
  <c r="O1264" i="12" l="1"/>
  <c r="N1265" i="12" s="1"/>
  <c r="P1265" i="12" l="1"/>
  <c r="Q1265" i="12" s="1"/>
  <c r="AD1265" i="12"/>
  <c r="AG1265" i="12"/>
  <c r="V1265" i="12"/>
  <c r="Y1264" i="12"/>
  <c r="Z1264" i="12" s="1"/>
  <c r="O1265" i="12" l="1"/>
  <c r="N1266" i="12" s="1"/>
  <c r="P1266" i="12" l="1"/>
  <c r="Q1266" i="12" s="1"/>
  <c r="AG1266" i="12"/>
  <c r="AD1266" i="12"/>
  <c r="V1266" i="12"/>
  <c r="Y1265" i="12"/>
  <c r="Z1265" i="12" s="1"/>
  <c r="O1266" i="12" l="1"/>
  <c r="N1267" i="12" s="1"/>
  <c r="V1267" i="12" l="1"/>
  <c r="P1267" i="12"/>
  <c r="Q1267" i="12" s="1"/>
  <c r="AD1267" i="12"/>
  <c r="AG1267" i="12"/>
  <c r="Y1266" i="12"/>
  <c r="Z1266" i="12" s="1"/>
  <c r="O1267" i="12" l="1"/>
  <c r="N1268" i="12" s="1"/>
  <c r="AG1268" i="12" l="1"/>
  <c r="P1268" i="12"/>
  <c r="Q1268" i="12" s="1"/>
  <c r="AD1268" i="12"/>
  <c r="V1268" i="12"/>
  <c r="Y1267" i="12"/>
  <c r="Z1267" i="12" s="1"/>
  <c r="O1268" i="12" l="1"/>
  <c r="N1269" i="12" s="1"/>
  <c r="V1269" i="12" l="1"/>
  <c r="AG1269" i="12"/>
  <c r="P1269" i="12"/>
  <c r="Q1269" i="12" s="1"/>
  <c r="AD1269" i="12"/>
  <c r="Y1268" i="12"/>
  <c r="Z1268" i="12" s="1"/>
  <c r="O1269" i="12" l="1"/>
  <c r="N1270" i="12" s="1"/>
  <c r="AG1270" i="12" l="1"/>
  <c r="V1270" i="12"/>
  <c r="AD1270" i="12"/>
  <c r="P1270" i="12"/>
  <c r="Q1270" i="12" s="1"/>
  <c r="Y1269" i="12"/>
  <c r="Z1269" i="12" s="1"/>
  <c r="O1270" i="12" l="1"/>
  <c r="N1271" i="12" s="1"/>
  <c r="P1271" i="12" l="1"/>
  <c r="Q1271" i="12" s="1"/>
  <c r="V1271" i="12"/>
  <c r="AD1271" i="12"/>
  <c r="AG1271" i="12"/>
  <c r="Y1270" i="12"/>
  <c r="Z1270" i="12" s="1"/>
  <c r="O1271" i="12" l="1"/>
  <c r="N1272" i="12" s="1"/>
  <c r="AG1272" i="12" l="1"/>
  <c r="V1272" i="12"/>
  <c r="P1272" i="12"/>
  <c r="Q1272" i="12" s="1"/>
  <c r="AD1272" i="12"/>
  <c r="Y1271" i="12"/>
  <c r="Z1271" i="12" s="1"/>
  <c r="O1272" i="12" l="1"/>
  <c r="N1273" i="12" s="1"/>
  <c r="V1273" i="12" l="1"/>
  <c r="AD1273" i="12"/>
  <c r="AG1273" i="12"/>
  <c r="P1273" i="12"/>
  <c r="Q1273" i="12" s="1"/>
  <c r="Y1272" i="12"/>
  <c r="Z1272" i="12" s="1"/>
  <c r="O1273" i="12" l="1"/>
  <c r="N1274" i="12" s="1"/>
  <c r="P1274" i="12" l="1"/>
  <c r="Q1274" i="12" s="1"/>
  <c r="AD1274" i="12"/>
  <c r="AG1274" i="12"/>
  <c r="V1274" i="12"/>
  <c r="Y1273" i="12"/>
  <c r="Z1273" i="12" s="1"/>
  <c r="O1274" i="12" l="1"/>
  <c r="N1275" i="12" s="1"/>
  <c r="AG1275" i="12" l="1"/>
  <c r="V1275" i="12"/>
  <c r="P1275" i="12"/>
  <c r="Q1275" i="12" s="1"/>
  <c r="AD1275" i="12"/>
  <c r="Y1274" i="12"/>
  <c r="Z1274" i="12" s="1"/>
  <c r="O1275" i="12" l="1"/>
  <c r="N1276" i="12" s="1"/>
  <c r="P1276" i="12" l="1"/>
  <c r="Q1276" i="12" s="1"/>
  <c r="V1276" i="12"/>
  <c r="AD1276" i="12"/>
  <c r="AG1276" i="12"/>
  <c r="Y1275" i="12"/>
  <c r="Z1275" i="12" s="1"/>
  <c r="O1276" i="12" l="1"/>
  <c r="N1277" i="12" s="1"/>
  <c r="AG1277" i="12" l="1"/>
  <c r="AD1277" i="12"/>
  <c r="P1277" i="12"/>
  <c r="Q1277" i="12" s="1"/>
  <c r="V1277" i="12"/>
  <c r="Y1276" i="12"/>
  <c r="Z1276" i="12" s="1"/>
  <c r="O1277" i="12" l="1"/>
  <c r="N1278" i="12" s="1"/>
  <c r="AG1278" i="12" l="1"/>
  <c r="P1278" i="12"/>
  <c r="Q1278" i="12" s="1"/>
  <c r="AD1278" i="12"/>
  <c r="V1278" i="12"/>
  <c r="Y1277" i="12"/>
  <c r="Z1277" i="12" s="1"/>
  <c r="O1278" i="12" l="1"/>
  <c r="N1279" i="12" s="1"/>
  <c r="P1279" i="12" l="1"/>
  <c r="Q1279" i="12" s="1"/>
  <c r="V1279" i="12"/>
  <c r="AG1279" i="12"/>
  <c r="AD1279" i="12"/>
  <c r="Y1278" i="12"/>
  <c r="Z1278" i="12" s="1"/>
  <c r="O1279" i="12" l="1"/>
  <c r="N1280" i="12" s="1"/>
  <c r="P1280" i="12" l="1"/>
  <c r="Q1280" i="12" s="1"/>
  <c r="AD1280" i="12"/>
  <c r="AG1280" i="12"/>
  <c r="V1280" i="12"/>
  <c r="Y1279" i="12"/>
  <c r="Z1279" i="12" s="1"/>
  <c r="O1280" i="12" l="1"/>
  <c r="N1281" i="12" s="1"/>
  <c r="V1281" i="12" l="1"/>
  <c r="AD1281" i="12"/>
  <c r="P1281" i="12"/>
  <c r="Q1281" i="12" s="1"/>
  <c r="AG1281" i="12"/>
  <c r="Y1280" i="12"/>
  <c r="Z1280" i="12" s="1"/>
  <c r="O1281" i="12" l="1"/>
  <c r="N1282" i="12" s="1"/>
  <c r="V1282" i="12" l="1"/>
  <c r="AD1282" i="12"/>
  <c r="AG1282" i="12"/>
  <c r="P1282" i="12"/>
  <c r="Q1282" i="12" s="1"/>
  <c r="Y1281" i="12"/>
  <c r="Z1281" i="12" s="1"/>
  <c r="O1282" i="12" l="1"/>
  <c r="N1283" i="12" s="1"/>
  <c r="AG1283" i="12" l="1"/>
  <c r="V1283" i="12"/>
  <c r="AD1283" i="12"/>
  <c r="P1283" i="12"/>
  <c r="Q1283" i="12" s="1"/>
  <c r="Y1282" i="12"/>
  <c r="Z1282" i="12" s="1"/>
  <c r="O1283" i="12" l="1"/>
  <c r="N1284" i="12" s="1"/>
  <c r="AG1284" i="12" l="1"/>
  <c r="AD1284" i="12"/>
  <c r="V1284" i="12"/>
  <c r="P1284" i="12"/>
  <c r="Q1284" i="12" s="1"/>
  <c r="Y1283" i="12"/>
  <c r="Z1283" i="12" s="1"/>
  <c r="O1284" i="12" l="1"/>
  <c r="N1285" i="12" s="1"/>
  <c r="AG1285" i="12" l="1"/>
  <c r="V1285" i="12"/>
  <c r="AD1285" i="12"/>
  <c r="P1285" i="12"/>
  <c r="Q1285" i="12" s="1"/>
  <c r="Y1284" i="12"/>
  <c r="Z1284" i="12" s="1"/>
  <c r="O1285" i="12" l="1"/>
  <c r="N1286" i="12" s="1"/>
  <c r="AG1286" i="12" l="1"/>
  <c r="V1286" i="12"/>
  <c r="P1286" i="12"/>
  <c r="Q1286" i="12" s="1"/>
  <c r="AD1286" i="12"/>
  <c r="Y1285" i="12"/>
  <c r="Z1285" i="12" s="1"/>
  <c r="O1286" i="12" l="1"/>
  <c r="Y1286" i="12" l="1"/>
  <c r="Z1286" i="12" s="1"/>
  <c r="N1287" i="12"/>
  <c r="AG1287" i="12" l="1"/>
  <c r="AD1287" i="12"/>
  <c r="P1287" i="12"/>
  <c r="Q1287" i="12" s="1"/>
  <c r="V1287" i="12"/>
  <c r="O1287" i="12" l="1"/>
  <c r="N1288" i="12" s="1"/>
  <c r="V1288" i="12" l="1"/>
  <c r="AD1288" i="12"/>
  <c r="AG1288" i="12"/>
  <c r="P1288" i="12"/>
  <c r="Q1288" i="12" s="1"/>
  <c r="Y1287" i="12"/>
  <c r="Z1287" i="12" s="1"/>
  <c r="O1288" i="12" l="1"/>
  <c r="N1289" i="12" s="1"/>
  <c r="AG1289" i="12" l="1"/>
  <c r="P1289" i="12"/>
  <c r="Q1289" i="12" s="1"/>
  <c r="V1289" i="12"/>
  <c r="AD1289" i="12"/>
  <c r="Y1288" i="12"/>
  <c r="Z1288" i="12" s="1"/>
  <c r="O1289" i="12" l="1"/>
  <c r="N1290" i="12" s="1"/>
  <c r="AD1290" i="12" l="1"/>
  <c r="P1290" i="12"/>
  <c r="Q1290" i="12" s="1"/>
  <c r="AG1290" i="12"/>
  <c r="V1290" i="12"/>
  <c r="Y1289" i="12"/>
  <c r="Z1289" i="12" s="1"/>
  <c r="O1290" i="12" l="1"/>
  <c r="N1291" i="12" s="1"/>
  <c r="AG1291" i="12" l="1"/>
  <c r="P1291" i="12"/>
  <c r="Q1291" i="12" s="1"/>
  <c r="V1291" i="12"/>
  <c r="AD1291" i="12"/>
  <c r="Y1290" i="12"/>
  <c r="Z1290" i="12" s="1"/>
  <c r="O1291" i="12" l="1"/>
  <c r="N1292" i="12" s="1"/>
  <c r="V1292" i="12" l="1"/>
  <c r="AD1292" i="12"/>
  <c r="P1292" i="12"/>
  <c r="Q1292" i="12" s="1"/>
  <c r="AG1292" i="12"/>
  <c r="Y1291" i="12"/>
  <c r="Z1291" i="12" s="1"/>
  <c r="O1292" i="12" l="1"/>
  <c r="N1293" i="12" s="1"/>
  <c r="AD1293" i="12" l="1"/>
  <c r="V1293" i="12"/>
  <c r="AG1293" i="12"/>
  <c r="P1293" i="12"/>
  <c r="Q1293" i="12" s="1"/>
  <c r="Y1292" i="12"/>
  <c r="Z1292" i="12" s="1"/>
  <c r="O1293" i="12" l="1"/>
  <c r="N1294" i="12" s="1"/>
  <c r="AG1294" i="12" l="1"/>
  <c r="AD1294" i="12"/>
  <c r="V1294" i="12"/>
  <c r="P1294" i="12"/>
  <c r="Q1294" i="12" s="1"/>
  <c r="Y1293" i="12"/>
  <c r="Z1293" i="12" s="1"/>
  <c r="O1294" i="12" l="1"/>
  <c r="N1295" i="12" s="1"/>
  <c r="AD1295" i="12" l="1"/>
  <c r="P1295" i="12"/>
  <c r="Q1295" i="12" s="1"/>
  <c r="AG1295" i="12"/>
  <c r="V1295" i="12"/>
  <c r="Y1294" i="12"/>
  <c r="Z1294" i="12" s="1"/>
  <c r="O1295" i="12" l="1"/>
  <c r="N1296" i="12" s="1"/>
  <c r="V1296" i="12" l="1"/>
  <c r="AD1296" i="12"/>
  <c r="P1296" i="12"/>
  <c r="Q1296" i="12" s="1"/>
  <c r="AG1296" i="12"/>
  <c r="Y1295" i="12"/>
  <c r="Z1295" i="12" s="1"/>
  <c r="O1296" i="12" l="1"/>
  <c r="N1297" i="12" s="1"/>
  <c r="AD1297" i="12" l="1"/>
  <c r="AG1297" i="12"/>
  <c r="V1297" i="12"/>
  <c r="P1297" i="12"/>
  <c r="Q1297" i="12" s="1"/>
  <c r="Y1296" i="12"/>
  <c r="Z1296" i="12" s="1"/>
  <c r="O1297" i="12" l="1"/>
  <c r="N1298" i="12" s="1"/>
  <c r="AG1298" i="12" l="1"/>
  <c r="V1298" i="12"/>
  <c r="P1298" i="12"/>
  <c r="Q1298" i="12" s="1"/>
  <c r="AD1298" i="12"/>
  <c r="Y1297" i="12"/>
  <c r="Z1297" i="12" s="1"/>
  <c r="O1298" i="12" l="1"/>
  <c r="N1299" i="12" s="1"/>
  <c r="AD1299" i="12" l="1"/>
  <c r="AG1299" i="12"/>
  <c r="V1299" i="12"/>
  <c r="P1299" i="12"/>
  <c r="Q1299" i="12" s="1"/>
  <c r="Y1298" i="12"/>
  <c r="Z1298" i="12" s="1"/>
  <c r="O1299" i="12" l="1"/>
  <c r="N1300" i="12" s="1"/>
  <c r="P1300" i="12" l="1"/>
  <c r="Q1300" i="12" s="1"/>
  <c r="AG1300" i="12"/>
  <c r="AD1300" i="12"/>
  <c r="V1300" i="12"/>
  <c r="Y1299" i="12"/>
  <c r="Z1299" i="12" s="1"/>
  <c r="O1300" i="12" l="1"/>
  <c r="N1301" i="12" s="1"/>
  <c r="AD1301" i="12" l="1"/>
  <c r="AG1301" i="12"/>
  <c r="P1301" i="12"/>
  <c r="Q1301" i="12" s="1"/>
  <c r="V1301" i="12"/>
  <c r="Y1300" i="12"/>
  <c r="Z1300" i="12" s="1"/>
  <c r="O1301" i="12" l="1"/>
  <c r="N1302" i="12" s="1"/>
  <c r="P1302" i="12" l="1"/>
  <c r="Q1302" i="12" s="1"/>
  <c r="AG1302" i="12"/>
  <c r="AD1302" i="12"/>
  <c r="V1302" i="12"/>
  <c r="Y1301" i="12"/>
  <c r="Z1301" i="12" s="1"/>
  <c r="O1302" i="12" l="1"/>
  <c r="N1303" i="12" s="1"/>
  <c r="P1303" i="12" l="1"/>
  <c r="Q1303" i="12" s="1"/>
  <c r="AD1303" i="12"/>
  <c r="V1303" i="12"/>
  <c r="AG1303" i="12"/>
  <c r="Y1302" i="12"/>
  <c r="Z1302" i="12" s="1"/>
  <c r="O1303" i="12" l="1"/>
  <c r="N1304" i="12" s="1"/>
  <c r="P1304" i="12" l="1"/>
  <c r="Q1304" i="12" s="1"/>
  <c r="V1304" i="12"/>
  <c r="AG1304" i="12"/>
  <c r="AD1304" i="12"/>
  <c r="Y1303" i="12"/>
  <c r="Z1303" i="12" s="1"/>
  <c r="O1304" i="12" l="1"/>
  <c r="N1305" i="12" s="1"/>
  <c r="AG1305" i="12" l="1"/>
  <c r="AD1305" i="12"/>
  <c r="V1305" i="12"/>
  <c r="P1305" i="12"/>
  <c r="Q1305" i="12" s="1"/>
  <c r="Y1304" i="12"/>
  <c r="Z1304" i="12" s="1"/>
  <c r="O1305" i="12" l="1"/>
  <c r="Y1305" i="12" l="1"/>
  <c r="Z1305" i="12" s="1"/>
  <c r="N1306" i="12"/>
  <c r="AG1306" i="12" l="1"/>
  <c r="P1306" i="12"/>
  <c r="Q1306" i="12" s="1"/>
  <c r="V1306" i="12"/>
  <c r="AD1306" i="12"/>
  <c r="O1306" i="12" l="1"/>
  <c r="N1307" i="12" s="1"/>
  <c r="P1307" i="12" l="1"/>
  <c r="Q1307" i="12" s="1"/>
  <c r="AG1307" i="12"/>
  <c r="V1307" i="12"/>
  <c r="AD1307" i="12"/>
  <c r="Y1306" i="12"/>
  <c r="Z1306" i="12" s="1"/>
  <c r="O1307" i="12" l="1"/>
  <c r="N1308" i="12" s="1"/>
  <c r="AD1308" i="12" l="1"/>
  <c r="V1308" i="12"/>
  <c r="P1308" i="12"/>
  <c r="Q1308" i="12" s="1"/>
  <c r="AG1308" i="12"/>
  <c r="Y1307" i="12"/>
  <c r="Z1307" i="12" s="1"/>
  <c r="O1308" i="12" l="1"/>
  <c r="N1309" i="12" s="1"/>
  <c r="V1309" i="12" l="1"/>
  <c r="AG1309" i="12"/>
  <c r="P1309" i="12"/>
  <c r="Q1309" i="12" s="1"/>
  <c r="AD1309" i="12"/>
  <c r="Y1308" i="12"/>
  <c r="Z1308" i="12" s="1"/>
  <c r="O1309" i="12" l="1"/>
  <c r="N1310" i="12" s="1"/>
  <c r="AD1310" i="12" l="1"/>
  <c r="AG1310" i="12"/>
  <c r="P1310" i="12"/>
  <c r="Q1310" i="12" s="1"/>
  <c r="V1310" i="12"/>
  <c r="Y1309" i="12"/>
  <c r="Z1309" i="12" s="1"/>
  <c r="O1310" i="12" l="1"/>
  <c r="N1311" i="12" s="1"/>
  <c r="P1311" i="12" l="1"/>
  <c r="Q1311" i="12" s="1"/>
  <c r="V1311" i="12"/>
  <c r="AD1311" i="12"/>
  <c r="AG1311" i="12"/>
  <c r="Y1310" i="12"/>
  <c r="Z1310" i="12" s="1"/>
  <c r="O1311" i="12" l="1"/>
  <c r="N1312" i="12" s="1"/>
  <c r="V1312" i="12" l="1"/>
  <c r="AG1312" i="12"/>
  <c r="AD1312" i="12"/>
  <c r="P1312" i="12"/>
  <c r="Q1312" i="12" s="1"/>
  <c r="Y1311" i="12"/>
  <c r="Z1311" i="12" s="1"/>
  <c r="O1312" i="12" l="1"/>
  <c r="N1313" i="12" s="1"/>
  <c r="AD1313" i="12" l="1"/>
  <c r="AG1313" i="12"/>
  <c r="V1313" i="12"/>
  <c r="P1313" i="12"/>
  <c r="Q1313" i="12" s="1"/>
  <c r="Y1312" i="12"/>
  <c r="Z1312" i="12" s="1"/>
  <c r="O1313" i="12" l="1"/>
  <c r="N1314" i="12" s="1"/>
  <c r="AD1314" i="12" l="1"/>
  <c r="V1314" i="12"/>
  <c r="AG1314" i="12"/>
  <c r="P1314" i="12"/>
  <c r="Q1314" i="12" s="1"/>
  <c r="Y1313" i="12"/>
  <c r="Z1313" i="12" s="1"/>
  <c r="O1314" i="12" l="1"/>
  <c r="N1315" i="12" s="1"/>
  <c r="P1315" i="12" l="1"/>
  <c r="Q1315" i="12" s="1"/>
  <c r="AG1315" i="12"/>
  <c r="AD1315" i="12"/>
  <c r="V1315" i="12"/>
  <c r="Y1314" i="12"/>
  <c r="Z1314" i="12" s="1"/>
  <c r="O1315" i="12" l="1"/>
  <c r="N1316" i="12" s="1"/>
  <c r="AD1316" i="12" l="1"/>
  <c r="AG1316" i="12"/>
  <c r="P1316" i="12"/>
  <c r="Q1316" i="12" s="1"/>
  <c r="V1316" i="12"/>
  <c r="Y1315" i="12"/>
  <c r="Z1315" i="12" s="1"/>
  <c r="O1316" i="12" l="1"/>
  <c r="N1317" i="12" s="1"/>
  <c r="V1317" i="12" l="1"/>
  <c r="AG1317" i="12"/>
  <c r="AD1317" i="12"/>
  <c r="P1317" i="12"/>
  <c r="Q1317" i="12" s="1"/>
  <c r="Y1316" i="12"/>
  <c r="Z1316" i="12" s="1"/>
  <c r="O1317" i="12" l="1"/>
  <c r="Y1317" i="12" l="1"/>
  <c r="Z1317" i="12" s="1"/>
  <c r="N1318" i="12"/>
  <c r="AD1318" i="12" l="1"/>
  <c r="AG1318" i="12"/>
  <c r="P1318" i="12"/>
  <c r="Q1318" i="12" s="1"/>
  <c r="V1318" i="12"/>
  <c r="O1318" i="12" l="1"/>
  <c r="Y1318" i="12" l="1"/>
  <c r="Z1318" i="12" s="1"/>
  <c r="N1319" i="12"/>
  <c r="AG1319" i="12" l="1"/>
  <c r="AD1319" i="12"/>
  <c r="V1319" i="12"/>
  <c r="P1319" i="12"/>
  <c r="Q1319" i="12" s="1"/>
  <c r="O1319" i="12" l="1"/>
  <c r="N1320" i="12" s="1"/>
  <c r="AD1320" i="12" l="1"/>
  <c r="AG1320" i="12"/>
  <c r="V1320" i="12"/>
  <c r="P1320" i="12"/>
  <c r="Q1320" i="12" s="1"/>
  <c r="Y1319" i="12"/>
  <c r="Z1319" i="12" s="1"/>
  <c r="O1320" i="12" l="1"/>
  <c r="N1321" i="12" s="1"/>
  <c r="AG1321" i="12" l="1"/>
  <c r="V1321" i="12"/>
  <c r="AD1321" i="12"/>
  <c r="P1321" i="12"/>
  <c r="Q1321" i="12" s="1"/>
  <c r="Y1320" i="12"/>
  <c r="Z1320" i="12" s="1"/>
  <c r="O1321" i="12" l="1"/>
  <c r="N1322" i="12" s="1"/>
  <c r="AD1322" i="12" l="1"/>
  <c r="V1322" i="12"/>
  <c r="AG1322" i="12"/>
  <c r="P1322" i="12"/>
  <c r="Q1322" i="12" s="1"/>
  <c r="Y1321" i="12"/>
  <c r="Z1321" i="12" s="1"/>
  <c r="O1322" i="12" l="1"/>
  <c r="N1323" i="12" s="1"/>
  <c r="AG1323" i="12" l="1"/>
  <c r="P1323" i="12"/>
  <c r="Q1323" i="12" s="1"/>
  <c r="AD1323" i="12"/>
  <c r="V1323" i="12"/>
  <c r="Y1322" i="12"/>
  <c r="Z1322" i="12" s="1"/>
  <c r="O1323" i="12" l="1"/>
  <c r="N1324" i="12" s="1"/>
  <c r="AD1324" i="12" l="1"/>
  <c r="AG1324" i="12"/>
  <c r="V1324" i="12"/>
  <c r="P1324" i="12"/>
  <c r="Q1324" i="12" s="1"/>
  <c r="Y1323" i="12"/>
  <c r="Z1323" i="12" s="1"/>
  <c r="O1324" i="12" l="1"/>
  <c r="N1325" i="12" s="1"/>
  <c r="AG1325" i="12" l="1"/>
  <c r="V1325" i="12"/>
  <c r="AD1325" i="12"/>
  <c r="P1325" i="12"/>
  <c r="Q1325" i="12" s="1"/>
  <c r="Y1324" i="12"/>
  <c r="Z1324" i="12" s="1"/>
  <c r="O1325" i="12" l="1"/>
  <c r="N1326" i="12" s="1"/>
  <c r="AD1326" i="12" l="1"/>
  <c r="V1326" i="12"/>
  <c r="P1326" i="12"/>
  <c r="Q1326" i="12" s="1"/>
  <c r="AG1326" i="12"/>
  <c r="Y1325" i="12"/>
  <c r="Z1325" i="12" s="1"/>
  <c r="O1326" i="12" l="1"/>
  <c r="N1327" i="12" s="1"/>
  <c r="AD1327" i="12" l="1"/>
  <c r="V1327" i="12"/>
  <c r="P1327" i="12"/>
  <c r="Q1327" i="12" s="1"/>
  <c r="AG1327" i="12"/>
  <c r="Y1326" i="12"/>
  <c r="Z1326" i="12" s="1"/>
  <c r="O1327" i="12" l="1"/>
  <c r="N1328" i="12" s="1"/>
  <c r="P1328" i="12" l="1"/>
  <c r="Q1328" i="12" s="1"/>
  <c r="AG1328" i="12"/>
  <c r="V1328" i="12"/>
  <c r="AD1328" i="12"/>
  <c r="Y1327" i="12"/>
  <c r="Z1327" i="12" s="1"/>
  <c r="O1328" i="12" l="1"/>
  <c r="N1329" i="12" s="1"/>
  <c r="P1329" i="12" l="1"/>
  <c r="Q1329" i="12" s="1"/>
  <c r="AD1329" i="12"/>
  <c r="V1329" i="12"/>
  <c r="AG1329" i="12"/>
  <c r="Y1328" i="12"/>
  <c r="Z1328" i="12" s="1"/>
  <c r="O1329" i="12" l="1"/>
  <c r="N1330" i="12" s="1"/>
  <c r="AD1330" i="12" l="1"/>
  <c r="AG1330" i="12"/>
  <c r="V1330" i="12"/>
  <c r="P1330" i="12"/>
  <c r="Q1330" i="12" s="1"/>
  <c r="Y1329" i="12"/>
  <c r="Z1329" i="12" s="1"/>
  <c r="O1330" i="12" l="1"/>
  <c r="N1331" i="12" s="1"/>
  <c r="P1331" i="12" l="1"/>
  <c r="Q1331" i="12" s="1"/>
  <c r="AD1331" i="12"/>
  <c r="AG1331" i="12"/>
  <c r="V1331" i="12"/>
  <c r="Y1330" i="12"/>
  <c r="Z1330" i="12" s="1"/>
  <c r="O1331" i="12" l="1"/>
  <c r="N1332" i="12" s="1"/>
  <c r="V1332" i="12" l="1"/>
  <c r="AG1332" i="12"/>
  <c r="AD1332" i="12"/>
  <c r="P1332" i="12"/>
  <c r="Q1332" i="12" s="1"/>
  <c r="Y1331" i="12"/>
  <c r="Z1331" i="12" s="1"/>
  <c r="O1332" i="12" l="1"/>
  <c r="N1333" i="12" s="1"/>
  <c r="AD1333" i="12" l="1"/>
  <c r="AG1333" i="12"/>
  <c r="V1333" i="12"/>
  <c r="P1333" i="12"/>
  <c r="Q1333" i="12" s="1"/>
  <c r="Y1332" i="12"/>
  <c r="Z1332" i="12" s="1"/>
  <c r="O1333" i="12" l="1"/>
  <c r="N1334" i="12" s="1"/>
  <c r="V1334" i="12" l="1"/>
  <c r="P1334" i="12"/>
  <c r="Q1334" i="12" s="1"/>
  <c r="AD1334" i="12"/>
  <c r="AG1334" i="12"/>
  <c r="Y1333" i="12"/>
  <c r="Z1333" i="12" s="1"/>
  <c r="O1334" i="12" l="1"/>
  <c r="N1335" i="12" s="1"/>
  <c r="AD1335" i="12" l="1"/>
  <c r="AG1335" i="12"/>
  <c r="V1335" i="12"/>
  <c r="P1335" i="12"/>
  <c r="Q1335" i="12" s="1"/>
  <c r="Y1334" i="12"/>
  <c r="Z1334" i="12" s="1"/>
  <c r="O1335" i="12" l="1"/>
  <c r="N1336" i="12" s="1"/>
  <c r="AD1336" i="12" l="1"/>
  <c r="P1336" i="12"/>
  <c r="Q1336" i="12" s="1"/>
  <c r="AG1336" i="12"/>
  <c r="V1336" i="12"/>
  <c r="Y1335" i="12"/>
  <c r="Z1335" i="12" s="1"/>
  <c r="O1336" i="12" l="1"/>
  <c r="N1337" i="12" s="1"/>
  <c r="AD1337" i="12" l="1"/>
  <c r="V1337" i="12"/>
  <c r="P1337" i="12"/>
  <c r="Q1337" i="12" s="1"/>
  <c r="AG1337" i="12"/>
  <c r="Y1336" i="12"/>
  <c r="Z1336" i="12" s="1"/>
  <c r="O1337" i="12" l="1"/>
  <c r="N1338" i="12" s="1"/>
  <c r="V1338" i="12" l="1"/>
  <c r="AG1338" i="12"/>
  <c r="P1338" i="12"/>
  <c r="Q1338" i="12" s="1"/>
  <c r="AD1338" i="12"/>
  <c r="Y1337" i="12"/>
  <c r="Z1337" i="12" s="1"/>
  <c r="O1338" i="12" l="1"/>
  <c r="N1339" i="12" s="1"/>
  <c r="V1339" i="12" l="1"/>
  <c r="P1339" i="12"/>
  <c r="Q1339" i="12" s="1"/>
  <c r="AD1339" i="12"/>
  <c r="AG1339" i="12"/>
  <c r="Y1338" i="12"/>
  <c r="Z1338" i="12" s="1"/>
  <c r="O1339" i="12" l="1"/>
  <c r="N1340" i="12" s="1"/>
  <c r="AG1340" i="12" l="1"/>
  <c r="P1340" i="12"/>
  <c r="Q1340" i="12" s="1"/>
  <c r="V1340" i="12"/>
  <c r="AD1340" i="12"/>
  <c r="Y1339" i="12"/>
  <c r="Z1339" i="12" s="1"/>
  <c r="O1340" i="12" l="1"/>
  <c r="N1341" i="12" s="1"/>
  <c r="AG1341" i="12" l="1"/>
  <c r="AD1341" i="12"/>
  <c r="V1341" i="12"/>
  <c r="P1341" i="12"/>
  <c r="Q1341" i="12" s="1"/>
  <c r="Y1340" i="12"/>
  <c r="Z1340" i="12" s="1"/>
  <c r="O1341" i="12" l="1"/>
  <c r="N1342" i="12" s="1"/>
  <c r="AG1342" i="12" l="1"/>
  <c r="V1342" i="12"/>
  <c r="AD1342" i="12"/>
  <c r="P1342" i="12"/>
  <c r="Q1342" i="12" s="1"/>
  <c r="Y1341" i="12"/>
  <c r="Z1341" i="12" s="1"/>
  <c r="O1342" i="12" l="1"/>
  <c r="N1343" i="12" s="1"/>
  <c r="P1343" i="12" l="1"/>
  <c r="Q1343" i="12" s="1"/>
  <c r="AD1343" i="12"/>
  <c r="AG1343" i="12"/>
  <c r="V1343" i="12"/>
  <c r="Y1342" i="12"/>
  <c r="Z1342" i="12" s="1"/>
  <c r="O1343" i="12" l="1"/>
  <c r="N1344" i="12" s="1"/>
  <c r="AD1344" i="12" l="1"/>
  <c r="V1344" i="12"/>
  <c r="AG1344" i="12"/>
  <c r="P1344" i="12"/>
  <c r="Q1344" i="12" s="1"/>
  <c r="Y1343" i="12"/>
  <c r="Z1343" i="12" s="1"/>
  <c r="O1344" i="12" l="1"/>
  <c r="N1345" i="12" s="1"/>
  <c r="V1345" i="12" l="1"/>
  <c r="P1345" i="12"/>
  <c r="Q1345" i="12" s="1"/>
  <c r="AG1345" i="12"/>
  <c r="AD1345" i="12"/>
  <c r="Y1344" i="12"/>
  <c r="Z1344" i="12" s="1"/>
  <c r="O1345" i="12" l="1"/>
  <c r="N1346" i="12" s="1"/>
  <c r="P1346" i="12" l="1"/>
  <c r="Q1346" i="12" s="1"/>
  <c r="V1346" i="12"/>
  <c r="AG1346" i="12"/>
  <c r="AD1346" i="12"/>
  <c r="Y1345" i="12"/>
  <c r="Z1345" i="12" s="1"/>
  <c r="O1346" i="12" l="1"/>
  <c r="N1347" i="12" s="1"/>
  <c r="V1347" i="12" l="1"/>
  <c r="AG1347" i="12"/>
  <c r="AD1347" i="12"/>
  <c r="P1347" i="12"/>
  <c r="Q1347" i="12" s="1"/>
  <c r="Y1346" i="12"/>
  <c r="Z1346" i="12" s="1"/>
  <c r="O1347" i="12" l="1"/>
  <c r="N1348" i="12" s="1"/>
  <c r="P1348" i="12" l="1"/>
  <c r="Q1348" i="12" s="1"/>
  <c r="V1348" i="12"/>
  <c r="AD1348" i="12"/>
  <c r="AG1348" i="12"/>
  <c r="Y1347" i="12"/>
  <c r="Z1347" i="12" s="1"/>
  <c r="O1348" i="12" l="1"/>
  <c r="N1349" i="12" s="1"/>
  <c r="AD1349" i="12" l="1"/>
  <c r="P1349" i="12"/>
  <c r="Q1349" i="12" s="1"/>
  <c r="AG1349" i="12"/>
  <c r="V1349" i="12"/>
  <c r="Y1348" i="12"/>
  <c r="Z1348" i="12" s="1"/>
  <c r="O1349" i="12" l="1"/>
  <c r="N1350" i="12" s="1"/>
  <c r="AD1350" i="12" l="1"/>
  <c r="V1350" i="12"/>
  <c r="P1350" i="12"/>
  <c r="Q1350" i="12" s="1"/>
  <c r="AG1350" i="12"/>
  <c r="Y1349" i="12"/>
  <c r="Z1349" i="12" s="1"/>
  <c r="O1350" i="12" l="1"/>
  <c r="Y1350" i="12" l="1"/>
  <c r="Z1350" i="12" s="1"/>
  <c r="N1351" i="12"/>
  <c r="V1351" i="12" l="1"/>
  <c r="AD1351" i="12"/>
  <c r="AG1351" i="12"/>
  <c r="P1351" i="12"/>
  <c r="Q1351" i="12" s="1"/>
  <c r="O1351" i="12" l="1"/>
  <c r="Y1351" i="12" l="1"/>
  <c r="Z1351" i="12" s="1"/>
  <c r="N1352" i="12"/>
  <c r="V1352" i="12" l="1"/>
  <c r="AG1352" i="12"/>
  <c r="P1352" i="12"/>
  <c r="Q1352" i="12" s="1"/>
  <c r="AD1352" i="12"/>
  <c r="O1352" i="12" l="1"/>
  <c r="N1353" i="12" s="1"/>
  <c r="AD1353" i="12" l="1"/>
  <c r="AG1353" i="12"/>
  <c r="V1353" i="12"/>
  <c r="P1353" i="12"/>
  <c r="Q1353" i="12" s="1"/>
  <c r="Y1352" i="12"/>
  <c r="Z1352" i="12" s="1"/>
  <c r="O1353" i="12" l="1"/>
  <c r="N1354" i="12" s="1"/>
  <c r="AG1354" i="12" l="1"/>
  <c r="V1354" i="12"/>
  <c r="P1354" i="12"/>
  <c r="Q1354" i="12" s="1"/>
  <c r="AD1354" i="12"/>
  <c r="Y1353" i="12"/>
  <c r="Z1353" i="12" s="1"/>
  <c r="O1354" i="12" l="1"/>
  <c r="N1355" i="12" s="1"/>
  <c r="P1355" i="12" l="1"/>
  <c r="Q1355" i="12" s="1"/>
  <c r="AG1355" i="12"/>
  <c r="AD1355" i="12"/>
  <c r="V1355" i="12"/>
  <c r="Y1354" i="12"/>
  <c r="Z1354" i="12" s="1"/>
  <c r="O1355" i="12" l="1"/>
  <c r="N1356" i="12" s="1"/>
  <c r="AD1356" i="12" l="1"/>
  <c r="P1356" i="12"/>
  <c r="Q1356" i="12" s="1"/>
  <c r="AG1356" i="12"/>
  <c r="V1356" i="12"/>
  <c r="Y1355" i="12"/>
  <c r="Z1355" i="12" s="1"/>
  <c r="O1356" i="12" l="1"/>
  <c r="N1357" i="12" s="1"/>
  <c r="V1357" i="12" l="1"/>
  <c r="P1357" i="12"/>
  <c r="Q1357" i="12" s="1"/>
  <c r="AD1357" i="12"/>
  <c r="AG1357" i="12"/>
  <c r="Y1356" i="12"/>
  <c r="Z1356" i="12" s="1"/>
  <c r="O1357" i="12" l="1"/>
  <c r="N1358" i="12" s="1"/>
  <c r="AD1358" i="12" l="1"/>
  <c r="P1358" i="12"/>
  <c r="Q1358" i="12" s="1"/>
  <c r="AG1358" i="12"/>
  <c r="V1358" i="12"/>
  <c r="Y1357" i="12"/>
  <c r="Z1357" i="12" s="1"/>
  <c r="O1358" i="12" l="1"/>
  <c r="N1359" i="12" s="1"/>
  <c r="AG1359" i="12" l="1"/>
  <c r="P1359" i="12"/>
  <c r="Q1359" i="12" s="1"/>
  <c r="AD1359" i="12"/>
  <c r="V1359" i="12"/>
  <c r="Y1358" i="12"/>
  <c r="Z1358" i="12" s="1"/>
  <c r="O1359" i="12" l="1"/>
  <c r="N1360" i="12" s="1"/>
  <c r="AD1360" i="12" l="1"/>
  <c r="AG1360" i="12"/>
  <c r="V1360" i="12"/>
  <c r="P1360" i="12"/>
  <c r="Q1360" i="12" s="1"/>
  <c r="Y1359" i="12"/>
  <c r="Z1359" i="12" s="1"/>
  <c r="O1360" i="12" l="1"/>
  <c r="N1361" i="12" s="1"/>
  <c r="AD1361" i="12" l="1"/>
  <c r="P1361" i="12"/>
  <c r="Q1361" i="12" s="1"/>
  <c r="V1361" i="12"/>
  <c r="AG1361" i="12"/>
  <c r="Y1360" i="12"/>
  <c r="Z1360" i="12" s="1"/>
  <c r="O1361" i="12" l="1"/>
  <c r="N1362" i="12" s="1"/>
  <c r="AG1362" i="12" l="1"/>
  <c r="AD1362" i="12"/>
  <c r="P1362" i="12"/>
  <c r="Q1362" i="12" s="1"/>
  <c r="V1362" i="12"/>
  <c r="Y1361" i="12"/>
  <c r="Z1361" i="12" s="1"/>
  <c r="O1362" i="12" l="1"/>
  <c r="N1363" i="12" s="1"/>
  <c r="AG1363" i="12" l="1"/>
  <c r="P1363" i="12"/>
  <c r="Q1363" i="12" s="1"/>
  <c r="AD1363" i="12"/>
  <c r="V1363" i="12"/>
  <c r="Y1362" i="12"/>
  <c r="Z1362" i="12" s="1"/>
  <c r="O1363" i="12" l="1"/>
  <c r="N1364" i="12" s="1"/>
  <c r="P1364" i="12" l="1"/>
  <c r="Q1364" i="12" s="1"/>
  <c r="V1364" i="12"/>
  <c r="AG1364" i="12"/>
  <c r="AD1364" i="12"/>
  <c r="Y1363" i="12"/>
  <c r="Z1363" i="12" s="1"/>
  <c r="O1364" i="12" l="1"/>
  <c r="N1365" i="12" s="1"/>
  <c r="AD1365" i="12" l="1"/>
  <c r="V1365" i="12"/>
  <c r="AG1365" i="12"/>
  <c r="P1365" i="12"/>
  <c r="Q1365" i="12" s="1"/>
  <c r="Y1364" i="12"/>
  <c r="Z1364" i="12" s="1"/>
  <c r="O1365" i="12" l="1"/>
  <c r="Y1365" i="12" l="1"/>
  <c r="Z1365" i="12" s="1"/>
  <c r="N1366" i="12"/>
  <c r="AG1366" i="12" l="1"/>
  <c r="V1366" i="12"/>
  <c r="P1366" i="12"/>
  <c r="Q1366" i="12" s="1"/>
  <c r="AD1366" i="12"/>
  <c r="O1366" i="12" l="1"/>
  <c r="N1367" i="12" s="1"/>
  <c r="AG1367" i="12" l="1"/>
  <c r="AD1367" i="12"/>
  <c r="V1367" i="12"/>
  <c r="P1367" i="12"/>
  <c r="Q1367" i="12" s="1"/>
  <c r="Y1366" i="12"/>
  <c r="Z1366" i="12" s="1"/>
  <c r="O1367" i="12" l="1"/>
  <c r="N1368" i="12" s="1"/>
  <c r="P1368" i="12" l="1"/>
  <c r="Q1368" i="12" s="1"/>
  <c r="AD1368" i="12"/>
  <c r="AG1368" i="12"/>
  <c r="V1368" i="12"/>
  <c r="Y1367" i="12"/>
  <c r="Z1367" i="12" s="1"/>
  <c r="O1368" i="12" l="1"/>
  <c r="N1369" i="12" s="1"/>
  <c r="P1369" i="12" l="1"/>
  <c r="Q1369" i="12" s="1"/>
  <c r="AG1369" i="12"/>
  <c r="AD1369" i="12"/>
  <c r="V1369" i="12"/>
  <c r="Y1368" i="12"/>
  <c r="Z1368" i="12" s="1"/>
  <c r="O1369" i="12" l="1"/>
  <c r="N1370" i="12" s="1"/>
  <c r="AG1370" i="12" l="1"/>
  <c r="AD1370" i="12"/>
  <c r="V1370" i="12"/>
  <c r="P1370" i="12"/>
  <c r="Q1370" i="12" s="1"/>
  <c r="Y1369" i="12"/>
  <c r="Z1369" i="12" s="1"/>
  <c r="O1370" i="12" l="1"/>
  <c r="N1371" i="12" s="1"/>
  <c r="AD1371" i="12" l="1"/>
  <c r="AG1371" i="12"/>
  <c r="V1371" i="12"/>
  <c r="P1371" i="12"/>
  <c r="Q1371" i="12" s="1"/>
  <c r="Y1370" i="12"/>
  <c r="Z1370" i="12" s="1"/>
  <c r="O1371" i="12" l="1"/>
  <c r="N1372" i="12" s="1"/>
  <c r="P1372" i="12" l="1"/>
  <c r="Q1372" i="12" s="1"/>
  <c r="V1372" i="12"/>
  <c r="AG1372" i="12"/>
  <c r="AD1372" i="12"/>
  <c r="Y1371" i="12"/>
  <c r="Z1371" i="12" s="1"/>
  <c r="O1372" i="12" l="1"/>
  <c r="N1373" i="12" s="1"/>
  <c r="P1373" i="12" l="1"/>
  <c r="Q1373" i="12" s="1"/>
  <c r="V1373" i="12"/>
  <c r="AD1373" i="12"/>
  <c r="AG1373" i="12"/>
  <c r="Y1372" i="12"/>
  <c r="Z1372" i="12" s="1"/>
  <c r="O1373" i="12" l="1"/>
  <c r="N1374" i="12" s="1"/>
  <c r="AG1374" i="12" l="1"/>
  <c r="V1374" i="12"/>
  <c r="AD1374" i="12"/>
  <c r="P1374" i="12"/>
  <c r="Q1374" i="12" s="1"/>
  <c r="Y1373" i="12"/>
  <c r="Z1373" i="12" s="1"/>
  <c r="O1374" i="12" l="1"/>
  <c r="N1375" i="12" s="1"/>
  <c r="AD1375" i="12" l="1"/>
  <c r="V1375" i="12"/>
  <c r="AG1375" i="12"/>
  <c r="P1375" i="12"/>
  <c r="Q1375" i="12" s="1"/>
  <c r="Y1374" i="12"/>
  <c r="Z1374" i="12" s="1"/>
  <c r="O1375" i="12" l="1"/>
  <c r="N1376" i="12" s="1"/>
  <c r="AD1376" i="12" l="1"/>
  <c r="AG1376" i="12"/>
  <c r="V1376" i="12"/>
  <c r="P1376" i="12"/>
  <c r="Q1376" i="12" s="1"/>
  <c r="Y1375" i="12"/>
  <c r="Z1375" i="12" s="1"/>
  <c r="O1376" i="12" l="1"/>
  <c r="N1377" i="12" s="1"/>
  <c r="V1377" i="12" l="1"/>
  <c r="AG1377" i="12"/>
  <c r="AD1377" i="12"/>
  <c r="P1377" i="12"/>
  <c r="Q1377" i="12" s="1"/>
  <c r="Y1376" i="12"/>
  <c r="Z1376" i="12" s="1"/>
  <c r="O1377" i="12" l="1"/>
  <c r="N1378" i="12" s="1"/>
  <c r="AD1378" i="12" l="1"/>
  <c r="AG1378" i="12"/>
  <c r="V1378" i="12"/>
  <c r="P1378" i="12"/>
  <c r="Q1378" i="12" s="1"/>
  <c r="Y1377" i="12"/>
  <c r="Z1377" i="12" s="1"/>
  <c r="O1378" i="12" l="1"/>
  <c r="N1379" i="12" s="1"/>
  <c r="V1379" i="12" l="1"/>
  <c r="AG1379" i="12"/>
  <c r="AD1379" i="12"/>
  <c r="P1379" i="12"/>
  <c r="Q1379" i="12" s="1"/>
  <c r="Y1378" i="12"/>
  <c r="Z1378" i="12" s="1"/>
  <c r="O1379" i="12" l="1"/>
  <c r="N1380" i="12" s="1"/>
  <c r="V1380" i="12" l="1"/>
  <c r="AG1380" i="12"/>
  <c r="AD1380" i="12"/>
  <c r="P1380" i="12"/>
  <c r="Q1380" i="12" s="1"/>
  <c r="Y1379" i="12"/>
  <c r="Z1379" i="12" s="1"/>
  <c r="O1380" i="12" l="1"/>
  <c r="N1381" i="12" s="1"/>
  <c r="V1381" i="12" l="1"/>
  <c r="AD1381" i="12"/>
  <c r="AG1381" i="12"/>
  <c r="P1381" i="12"/>
  <c r="Q1381" i="12" s="1"/>
  <c r="Y1380" i="12"/>
  <c r="Z1380" i="12" s="1"/>
  <c r="O1381" i="12" l="1"/>
  <c r="N1382" i="12" s="1"/>
  <c r="AD1382" i="12" l="1"/>
  <c r="AG1382" i="12"/>
  <c r="V1382" i="12"/>
  <c r="P1382" i="12"/>
  <c r="Q1382" i="12" s="1"/>
  <c r="Y1381" i="12"/>
  <c r="Z1381" i="12" s="1"/>
  <c r="O1382" i="12" l="1"/>
  <c r="N1383" i="12" s="1"/>
  <c r="P1383" i="12" l="1"/>
  <c r="Q1383" i="12" s="1"/>
  <c r="AD1383" i="12"/>
  <c r="V1383" i="12"/>
  <c r="AG1383" i="12"/>
  <c r="Y1382" i="12"/>
  <c r="Z1382" i="12" s="1"/>
  <c r="O1383" i="12" l="1"/>
  <c r="N1384" i="12" s="1"/>
  <c r="AG1384" i="12" l="1"/>
  <c r="AD1384" i="12"/>
  <c r="P1384" i="12"/>
  <c r="Q1384" i="12" s="1"/>
  <c r="V1384" i="12"/>
  <c r="Y1383" i="12"/>
  <c r="Z1383" i="12" s="1"/>
  <c r="O1384" i="12" l="1"/>
  <c r="N1385" i="12" s="1"/>
  <c r="V1385" i="12" l="1"/>
  <c r="P1385" i="12"/>
  <c r="Q1385" i="12" s="1"/>
  <c r="AD1385" i="12"/>
  <c r="AG1385" i="12"/>
  <c r="Y1384" i="12"/>
  <c r="Z1384" i="12" s="1"/>
  <c r="O1385" i="12" l="1"/>
  <c r="N1386" i="12" s="1"/>
  <c r="V1386" i="12" l="1"/>
  <c r="AD1386" i="12"/>
  <c r="AG1386" i="12"/>
  <c r="P1386" i="12"/>
  <c r="Q1386" i="12" s="1"/>
  <c r="Y1385" i="12"/>
  <c r="Z1385" i="12" s="1"/>
  <c r="O1386" i="12" l="1"/>
  <c r="N1387" i="12" s="1"/>
  <c r="AG1387" i="12" l="1"/>
  <c r="AD1387" i="12"/>
  <c r="V1387" i="12"/>
  <c r="P1387" i="12"/>
  <c r="Q1387" i="12" s="1"/>
  <c r="Y1386" i="12"/>
  <c r="Z1386" i="12" s="1"/>
  <c r="O1387" i="12" l="1"/>
  <c r="N1388" i="12" s="1"/>
  <c r="AG1388" i="12" l="1"/>
  <c r="V1388" i="12"/>
  <c r="P1388" i="12"/>
  <c r="Q1388" i="12" s="1"/>
  <c r="AD1388" i="12"/>
  <c r="Y1387" i="12"/>
  <c r="Z1387" i="12" s="1"/>
  <c r="O1388" i="12" l="1"/>
  <c r="N1389" i="12" s="1"/>
  <c r="V1389" i="12" l="1"/>
  <c r="P1389" i="12"/>
  <c r="Q1389" i="12" s="1"/>
  <c r="AD1389" i="12"/>
  <c r="AG1389" i="12"/>
  <c r="Y1388" i="12"/>
  <c r="Z1388" i="12" s="1"/>
  <c r="O1389" i="12" l="1"/>
  <c r="N1390" i="12" s="1"/>
  <c r="V1390" i="12" l="1"/>
  <c r="P1390" i="12"/>
  <c r="Q1390" i="12" s="1"/>
  <c r="AD1390" i="12"/>
  <c r="AG1390" i="12"/>
  <c r="Y1389" i="12"/>
  <c r="Z1389" i="12" s="1"/>
  <c r="O1390" i="12" l="1"/>
  <c r="N1391" i="12" s="1"/>
  <c r="P1391" i="12" l="1"/>
  <c r="Q1391" i="12" s="1"/>
  <c r="AG1391" i="12"/>
  <c r="V1391" i="12"/>
  <c r="AD1391" i="12"/>
  <c r="Y1390" i="12"/>
  <c r="Z1390" i="12" s="1"/>
  <c r="O1391" i="12" l="1"/>
  <c r="N1392" i="12" s="1"/>
  <c r="AG1392" i="12" l="1"/>
  <c r="P1392" i="12"/>
  <c r="Q1392" i="12" s="1"/>
  <c r="AD1392" i="12"/>
  <c r="V1392" i="12"/>
  <c r="Y1391" i="12"/>
  <c r="Z1391" i="12" s="1"/>
  <c r="O1392" i="12" l="1"/>
  <c r="N1393" i="12" s="1"/>
  <c r="AD1393" i="12" l="1"/>
  <c r="P1393" i="12"/>
  <c r="Q1393" i="12" s="1"/>
  <c r="V1393" i="12"/>
  <c r="AG1393" i="12"/>
  <c r="Y1392" i="12"/>
  <c r="Z1392" i="12" s="1"/>
  <c r="O1393" i="12" l="1"/>
  <c r="Y1393" i="12" l="1"/>
  <c r="Z1393" i="12" s="1"/>
  <c r="N1394" i="12"/>
  <c r="AD1394" i="12" l="1"/>
  <c r="V1394" i="12"/>
  <c r="AG1394" i="12"/>
  <c r="P1394" i="12"/>
  <c r="Q1394" i="12" s="1"/>
  <c r="O1394" i="12" l="1"/>
  <c r="N1395" i="12" s="1"/>
  <c r="AG1395" i="12" l="1"/>
  <c r="P1395" i="12"/>
  <c r="Q1395" i="12" s="1"/>
  <c r="AD1395" i="12"/>
  <c r="V1395" i="12"/>
  <c r="Y1394" i="12"/>
  <c r="Z1394" i="12" s="1"/>
  <c r="O1395" i="12" l="1"/>
  <c r="N1396" i="12" s="1"/>
  <c r="V1396" i="12" l="1"/>
  <c r="AG1396" i="12"/>
  <c r="P1396" i="12"/>
  <c r="Q1396" i="12" s="1"/>
  <c r="AD1396" i="12"/>
  <c r="Y1395" i="12"/>
  <c r="Z1395" i="12" s="1"/>
  <c r="O1396" i="12" l="1"/>
  <c r="N1397" i="12" s="1"/>
  <c r="AG1397" i="12" l="1"/>
  <c r="AD1397" i="12"/>
  <c r="P1397" i="12"/>
  <c r="Q1397" i="12" s="1"/>
  <c r="V1397" i="12"/>
  <c r="Y1396" i="12"/>
  <c r="Z1396" i="12" s="1"/>
  <c r="O1397" i="12" l="1"/>
  <c r="N1398" i="12" s="1"/>
  <c r="AD1398" i="12" l="1"/>
  <c r="AG1398" i="12"/>
  <c r="V1398" i="12"/>
  <c r="P1398" i="12"/>
  <c r="Q1398" i="12" s="1"/>
  <c r="Y1397" i="12"/>
  <c r="Z1397" i="12" s="1"/>
  <c r="O1398" i="12" l="1"/>
  <c r="N1399" i="12" s="1"/>
  <c r="AD1399" i="12" l="1"/>
  <c r="V1399" i="12"/>
  <c r="AG1399" i="12"/>
  <c r="P1399" i="12"/>
  <c r="Q1399" i="12" s="1"/>
  <c r="Y1398" i="12"/>
  <c r="Z1398" i="12" s="1"/>
  <c r="O1399" i="12" l="1"/>
  <c r="N1400" i="12" s="1"/>
  <c r="V1400" i="12" l="1"/>
  <c r="AD1400" i="12"/>
  <c r="AG1400" i="12"/>
  <c r="P1400" i="12"/>
  <c r="Q1400" i="12" s="1"/>
  <c r="Y1399" i="12"/>
  <c r="Z1399" i="12" s="1"/>
  <c r="O1400" i="12" l="1"/>
  <c r="N1401" i="12" s="1"/>
  <c r="P1401" i="12" l="1"/>
  <c r="Q1401" i="12" s="1"/>
  <c r="AD1401" i="12"/>
  <c r="AG1401" i="12"/>
  <c r="V1401" i="12"/>
  <c r="Y1400" i="12"/>
  <c r="Z1400" i="12" s="1"/>
  <c r="O1401" i="12" l="1"/>
  <c r="N1402" i="12" s="1"/>
  <c r="AD1402" i="12" l="1"/>
  <c r="P1402" i="12"/>
  <c r="Q1402" i="12" s="1"/>
  <c r="V1402" i="12"/>
  <c r="AG1402" i="12"/>
  <c r="Y1401" i="12"/>
  <c r="Z1401" i="12" s="1"/>
  <c r="O1402" i="12" l="1"/>
  <c r="N1403" i="12" s="1"/>
  <c r="AG1403" i="12" l="1"/>
  <c r="P1403" i="12"/>
  <c r="Q1403" i="12" s="1"/>
  <c r="V1403" i="12"/>
  <c r="AD1403" i="12"/>
  <c r="Y1402" i="12"/>
  <c r="Z1402" i="12" s="1"/>
  <c r="O1403" i="12" l="1"/>
  <c r="N1404" i="12" s="1"/>
  <c r="V1404" i="12" l="1"/>
  <c r="AG1404" i="12"/>
  <c r="AD1404" i="12"/>
  <c r="P1404" i="12"/>
  <c r="Q1404" i="12" s="1"/>
  <c r="Y1403" i="12"/>
  <c r="Z1403" i="12" s="1"/>
  <c r="O1404" i="12" l="1"/>
  <c r="N1405" i="12" s="1"/>
  <c r="V1405" i="12" l="1"/>
  <c r="AG1405" i="12"/>
  <c r="P1405" i="12"/>
  <c r="Q1405" i="12" s="1"/>
  <c r="AD1405" i="12"/>
  <c r="Y1404" i="12"/>
  <c r="Z1404" i="12" s="1"/>
  <c r="O1405" i="12" l="1"/>
  <c r="N1406" i="12" s="1"/>
  <c r="P1406" i="12" l="1"/>
  <c r="Q1406" i="12" s="1"/>
  <c r="AG1406" i="12"/>
  <c r="AD1406" i="12"/>
  <c r="V1406" i="12"/>
  <c r="Y1405" i="12"/>
  <c r="Z1405" i="12" s="1"/>
  <c r="O1406" i="12" l="1"/>
  <c r="N1407" i="12" s="1"/>
  <c r="P1407" i="12" l="1"/>
  <c r="Q1407" i="12" s="1"/>
  <c r="AD1407" i="12"/>
  <c r="V1407" i="12"/>
  <c r="AG1407" i="12"/>
  <c r="Y1406" i="12"/>
  <c r="Z1406" i="12" s="1"/>
  <c r="O1407" i="12" l="1"/>
  <c r="N1408" i="12" s="1"/>
  <c r="AD1408" i="12" l="1"/>
  <c r="P1408" i="12"/>
  <c r="Q1408" i="12" s="1"/>
  <c r="V1408" i="12"/>
  <c r="AG1408" i="12"/>
  <c r="Y1407" i="12"/>
  <c r="Z1407" i="12" s="1"/>
  <c r="O1408" i="12" l="1"/>
  <c r="N1409" i="12" s="1"/>
  <c r="P1409" i="12" l="1"/>
  <c r="Q1409" i="12" s="1"/>
  <c r="V1409" i="12"/>
  <c r="AG1409" i="12"/>
  <c r="AD1409" i="12"/>
  <c r="Y1408" i="12"/>
  <c r="Z1408" i="12" s="1"/>
  <c r="O1409" i="12" l="1"/>
  <c r="N1410" i="12" s="1"/>
  <c r="AD1410" i="12" l="1"/>
  <c r="P1410" i="12"/>
  <c r="Q1410" i="12" s="1"/>
  <c r="V1410" i="12"/>
  <c r="AG1410" i="12"/>
  <c r="Y1409" i="12"/>
  <c r="Z1409" i="12" s="1"/>
  <c r="O1410" i="12" l="1"/>
  <c r="N1411" i="12" s="1"/>
  <c r="AD1411" i="12" l="1"/>
  <c r="V1411" i="12"/>
  <c r="P1411" i="12"/>
  <c r="Q1411" i="12" s="1"/>
  <c r="AG1411" i="12"/>
  <c r="Y1410" i="12"/>
  <c r="Z1410" i="12" s="1"/>
  <c r="O1411" i="12" l="1"/>
  <c r="N1412" i="12" s="1"/>
  <c r="P1412" i="12" l="1"/>
  <c r="Q1412" i="12" s="1"/>
  <c r="AG1412" i="12"/>
  <c r="V1412" i="12"/>
  <c r="AD1412" i="12"/>
  <c r="Y1411" i="12"/>
  <c r="Z1411" i="12" s="1"/>
  <c r="O1412" i="12" l="1"/>
  <c r="N1413" i="12" s="1"/>
  <c r="V1413" i="12" l="1"/>
  <c r="P1413" i="12"/>
  <c r="Q1413" i="12" s="1"/>
  <c r="AG1413" i="12"/>
  <c r="AD1413" i="12"/>
  <c r="Y1412" i="12"/>
  <c r="Z1412" i="12" s="1"/>
  <c r="O1413" i="12" l="1"/>
  <c r="N1414" i="12" s="1"/>
  <c r="V1414" i="12" l="1"/>
  <c r="AD1414" i="12"/>
  <c r="P1414" i="12"/>
  <c r="Q1414" i="12" s="1"/>
  <c r="AG1414" i="12"/>
  <c r="Y1413" i="12"/>
  <c r="Z1413" i="12" s="1"/>
  <c r="O1414" i="12" l="1"/>
  <c r="N1415" i="12" s="1"/>
  <c r="AG1415" i="12" l="1"/>
  <c r="P1415" i="12"/>
  <c r="Q1415" i="12" s="1"/>
  <c r="AD1415" i="12"/>
  <c r="V1415" i="12"/>
  <c r="Y1414" i="12"/>
  <c r="Z1414" i="12" s="1"/>
  <c r="O1415" i="12" l="1"/>
  <c r="N1416" i="12" s="1"/>
  <c r="AD1416" i="12" l="1"/>
  <c r="AG1416" i="12"/>
  <c r="V1416" i="12"/>
  <c r="P1416" i="12"/>
  <c r="Q1416" i="12" s="1"/>
  <c r="Y1415" i="12"/>
  <c r="Z1415" i="12" s="1"/>
  <c r="O1416" i="12" l="1"/>
  <c r="N1417" i="12" s="1"/>
  <c r="AG1417" i="12" l="1"/>
  <c r="V1417" i="12"/>
  <c r="P1417" i="12"/>
  <c r="Q1417" i="12" s="1"/>
  <c r="AD1417" i="12"/>
  <c r="Y1416" i="12"/>
  <c r="Z1416" i="12" s="1"/>
  <c r="O1417" i="12" l="1"/>
  <c r="Y1417" i="12" l="1"/>
  <c r="Z1417" i="12" s="1"/>
  <c r="N1418" i="12"/>
  <c r="AD1418" i="12" l="1"/>
  <c r="P1418" i="12"/>
  <c r="Q1418" i="12" s="1"/>
  <c r="AG1418" i="12"/>
  <c r="V1418" i="12"/>
  <c r="O1418" i="12" l="1"/>
  <c r="Y1418" i="12" l="1"/>
  <c r="Z1418" i="12" s="1"/>
  <c r="N1419" i="12"/>
  <c r="V1419" i="12" l="1"/>
  <c r="AD1419" i="12"/>
  <c r="AG1419" i="12"/>
  <c r="P1419" i="12"/>
  <c r="Q1419" i="12" s="1"/>
  <c r="O1419" i="12" l="1"/>
  <c r="N1420" i="12" s="1"/>
  <c r="AD1420" i="12" l="1"/>
  <c r="AG1420" i="12"/>
  <c r="V1420" i="12"/>
  <c r="P1420" i="12"/>
  <c r="Q1420" i="12" s="1"/>
  <c r="Y1419" i="12"/>
  <c r="Z1419" i="12" s="1"/>
  <c r="O1420" i="12" l="1"/>
  <c r="N1421" i="12" s="1"/>
  <c r="AD1421" i="12" l="1"/>
  <c r="V1421" i="12"/>
  <c r="AG1421" i="12"/>
  <c r="P1421" i="12"/>
  <c r="Q1421" i="12" s="1"/>
  <c r="Y1420" i="12"/>
  <c r="Z1420" i="12" s="1"/>
  <c r="O1421" i="12" l="1"/>
  <c r="N1422" i="12" s="1"/>
  <c r="P1422" i="12" l="1"/>
  <c r="Q1422" i="12" s="1"/>
  <c r="V1422" i="12"/>
  <c r="AD1422" i="12"/>
  <c r="AG1422" i="12"/>
  <c r="Y1421" i="12"/>
  <c r="Z1421" i="12" s="1"/>
  <c r="O1422" i="12" l="1"/>
  <c r="N1423" i="12" s="1"/>
  <c r="V1423" i="12" l="1"/>
  <c r="AG1423" i="12"/>
  <c r="P1423" i="12"/>
  <c r="Q1423" i="12" s="1"/>
  <c r="AD1423" i="12"/>
  <c r="Y1422" i="12"/>
  <c r="Z1422" i="12" s="1"/>
  <c r="O1423" i="12" l="1"/>
  <c r="N1424" i="12" s="1"/>
  <c r="AG1424" i="12" l="1"/>
  <c r="P1424" i="12"/>
  <c r="Q1424" i="12" s="1"/>
  <c r="V1424" i="12"/>
  <c r="AD1424" i="12"/>
  <c r="Y1423" i="12"/>
  <c r="Z1423" i="12" s="1"/>
  <c r="O1424" i="12" l="1"/>
  <c r="N1425" i="12" s="1"/>
  <c r="P1425" i="12" l="1"/>
  <c r="Q1425" i="12" s="1"/>
  <c r="AG1425" i="12"/>
  <c r="AD1425" i="12"/>
  <c r="V1425" i="12"/>
  <c r="Y1424" i="12"/>
  <c r="Z1424" i="12" s="1"/>
  <c r="O1425" i="12" l="1"/>
  <c r="N1426" i="12" s="1"/>
  <c r="AD1426" i="12" l="1"/>
  <c r="V1426" i="12"/>
  <c r="AG1426" i="12"/>
  <c r="P1426" i="12"/>
  <c r="Q1426" i="12" s="1"/>
  <c r="Y1425" i="12"/>
  <c r="Z1425" i="12" s="1"/>
  <c r="O1426" i="12" l="1"/>
  <c r="N1427" i="12" s="1"/>
  <c r="AD1427" i="12" l="1"/>
  <c r="P1427" i="12"/>
  <c r="Q1427" i="12" s="1"/>
  <c r="V1427" i="12"/>
  <c r="AG1427" i="12"/>
  <c r="Y1426" i="12"/>
  <c r="Z1426" i="12" s="1"/>
  <c r="O1427" i="12" l="1"/>
  <c r="N1428" i="12" s="1"/>
  <c r="P1428" i="12" l="1"/>
  <c r="Q1428" i="12" s="1"/>
  <c r="AD1428" i="12"/>
  <c r="AG1428" i="12"/>
  <c r="V1428" i="12"/>
  <c r="Y1427" i="12"/>
  <c r="Z1427" i="12" s="1"/>
  <c r="O1428" i="12" l="1"/>
  <c r="N1429" i="12" s="1"/>
  <c r="AG1429" i="12" l="1"/>
  <c r="V1429" i="12"/>
  <c r="AD1429" i="12"/>
  <c r="P1429" i="12"/>
  <c r="Q1429" i="12" s="1"/>
  <c r="Y1428" i="12"/>
  <c r="Z1428" i="12" s="1"/>
  <c r="O1429" i="12" l="1"/>
  <c r="N1430" i="12" s="1"/>
  <c r="V1430" i="12" l="1"/>
  <c r="AG1430" i="12"/>
  <c r="P1430" i="12"/>
  <c r="Q1430" i="12" s="1"/>
  <c r="AD1430" i="12"/>
  <c r="Y1429" i="12"/>
  <c r="Z1429" i="12" s="1"/>
  <c r="O1430" i="12" l="1"/>
  <c r="Y1430" i="12" l="1"/>
  <c r="Z1430" i="12" s="1"/>
  <c r="N1431" i="12"/>
  <c r="AG1431" i="12" l="1"/>
  <c r="AD1431" i="12"/>
  <c r="P1431" i="12"/>
  <c r="Q1431" i="12" s="1"/>
  <c r="V1431" i="12"/>
  <c r="O1431" i="12" l="1"/>
  <c r="Y1431" i="12" l="1"/>
  <c r="Z1431" i="12" s="1"/>
  <c r="N1432" i="12"/>
  <c r="AD1432" i="12" l="1"/>
  <c r="V1432" i="12"/>
  <c r="P1432" i="12"/>
  <c r="Q1432" i="12" s="1"/>
  <c r="AG1432" i="12"/>
  <c r="O1432" i="12" l="1"/>
  <c r="N1433" i="12" s="1"/>
  <c r="V1433" i="12" l="1"/>
  <c r="AG1433" i="12"/>
  <c r="AD1433" i="12"/>
  <c r="P1433" i="12"/>
  <c r="Q1433" i="12" s="1"/>
  <c r="Y1432" i="12"/>
  <c r="Z1432" i="12" s="1"/>
  <c r="O1433" i="12" l="1"/>
  <c r="N1434" i="12" s="1"/>
  <c r="AD1434" i="12" l="1"/>
  <c r="AG1434" i="12"/>
  <c r="V1434" i="12"/>
  <c r="P1434" i="12"/>
  <c r="Q1434" i="12" s="1"/>
  <c r="Y1433" i="12"/>
  <c r="Z1433" i="12" s="1"/>
  <c r="O1434" i="12" l="1"/>
  <c r="N1435" i="12" s="1"/>
  <c r="P1435" i="12" l="1"/>
  <c r="Q1435" i="12" s="1"/>
  <c r="AD1435" i="12"/>
  <c r="AG1435" i="12"/>
  <c r="V1435" i="12"/>
  <c r="Y1434" i="12"/>
  <c r="Z1434" i="12" s="1"/>
  <c r="O1435" i="12" l="1"/>
  <c r="N1436" i="12" s="1"/>
  <c r="V1436" i="12" l="1"/>
  <c r="AG1436" i="12"/>
  <c r="P1436" i="12"/>
  <c r="Q1436" i="12" s="1"/>
  <c r="AD1436" i="12"/>
  <c r="Y1435" i="12"/>
  <c r="Z1435" i="12" s="1"/>
  <c r="O1436" i="12" l="1"/>
  <c r="N1437" i="12" s="1"/>
  <c r="AG1437" i="12" l="1"/>
  <c r="P1437" i="12"/>
  <c r="Q1437" i="12" s="1"/>
  <c r="AD1437" i="12"/>
  <c r="V1437" i="12"/>
  <c r="Y1436" i="12"/>
  <c r="Z1436" i="12" s="1"/>
  <c r="O1437" i="12" l="1"/>
  <c r="N1438" i="12" s="1"/>
  <c r="V1438" i="12" l="1"/>
  <c r="AG1438" i="12"/>
  <c r="P1438" i="12"/>
  <c r="Q1438" i="12" s="1"/>
  <c r="AD1438" i="12"/>
  <c r="Y1437" i="12"/>
  <c r="Z1437" i="12" s="1"/>
  <c r="O1438" i="12" l="1"/>
  <c r="N1439" i="12" s="1"/>
  <c r="V1439" i="12" l="1"/>
  <c r="P1439" i="12"/>
  <c r="Q1439" i="12" s="1"/>
  <c r="AG1439" i="12"/>
  <c r="AD1439" i="12"/>
  <c r="Y1438" i="12"/>
  <c r="Z1438" i="12" s="1"/>
  <c r="O1439" i="12" l="1"/>
  <c r="N1440" i="12" s="1"/>
  <c r="AG1440" i="12" l="1"/>
  <c r="V1440" i="12"/>
  <c r="AD1440" i="12"/>
  <c r="P1440" i="12"/>
  <c r="Q1440" i="12" s="1"/>
  <c r="Y1439" i="12"/>
  <c r="Z1439" i="12" s="1"/>
  <c r="O1440" i="12" l="1"/>
  <c r="N1441" i="12" s="1"/>
  <c r="AD1441" i="12" l="1"/>
  <c r="V1441" i="12"/>
  <c r="P1441" i="12"/>
  <c r="Q1441" i="12" s="1"/>
  <c r="AG1441" i="12"/>
  <c r="Y1440" i="12"/>
  <c r="Z1440" i="12" s="1"/>
  <c r="O1441" i="12" l="1"/>
  <c r="N1442" i="12" s="1"/>
  <c r="AG1442" i="12" l="1"/>
  <c r="AD1442" i="12"/>
  <c r="P1442" i="12"/>
  <c r="Q1442" i="12" s="1"/>
  <c r="V1442" i="12"/>
  <c r="Y1441" i="12"/>
  <c r="Z1441" i="12" s="1"/>
  <c r="O1442" i="12" l="1"/>
  <c r="N1443" i="12" s="1"/>
  <c r="AD1443" i="12" l="1"/>
  <c r="AG1443" i="12"/>
  <c r="V1443" i="12"/>
  <c r="P1443" i="12"/>
  <c r="Q1443" i="12" s="1"/>
  <c r="Y1442" i="12"/>
  <c r="Z1442" i="12" s="1"/>
  <c r="O1443" i="12" l="1"/>
  <c r="N1444" i="12" s="1"/>
  <c r="V1444" i="12" l="1"/>
  <c r="AG1444" i="12"/>
  <c r="AD1444" i="12"/>
  <c r="P1444" i="12"/>
  <c r="Q1444" i="12" s="1"/>
  <c r="Y1443" i="12"/>
  <c r="Z1443" i="12" s="1"/>
  <c r="O1444" i="12" l="1"/>
  <c r="N1445" i="12" s="1"/>
  <c r="AG1445" i="12" l="1"/>
  <c r="AD1445" i="12"/>
  <c r="P1445" i="12"/>
  <c r="Q1445" i="12" s="1"/>
  <c r="V1445" i="12"/>
  <c r="Y1444" i="12"/>
  <c r="Z1444" i="12" s="1"/>
  <c r="O1445" i="12" l="1"/>
  <c r="N1446" i="12" s="1"/>
  <c r="P1446" i="12" l="1"/>
  <c r="Q1446" i="12" s="1"/>
  <c r="V1446" i="12"/>
  <c r="AG1446" i="12"/>
  <c r="AD1446" i="12"/>
  <c r="Y1445" i="12"/>
  <c r="Z1445" i="12" s="1"/>
  <c r="O1446" i="12" l="1"/>
  <c r="N1447" i="12" s="1"/>
  <c r="V1447" i="12" l="1"/>
  <c r="AG1447" i="12"/>
  <c r="P1447" i="12"/>
  <c r="Q1447" i="12" s="1"/>
  <c r="AD1447" i="12"/>
  <c r="Y1446" i="12"/>
  <c r="Z1446" i="12" s="1"/>
  <c r="O1447" i="12" l="1"/>
  <c r="Y1447" i="12" l="1"/>
  <c r="Z1447" i="12" s="1"/>
  <c r="N1448" i="12"/>
  <c r="P1448" i="12" l="1"/>
  <c r="Q1448" i="12" s="1"/>
  <c r="AG1448" i="12"/>
  <c r="V1448" i="12"/>
  <c r="AD1448" i="12"/>
  <c r="O1448" i="12" l="1"/>
  <c r="N1449" i="12" s="1"/>
  <c r="AG1449" i="12" l="1"/>
  <c r="AD1449" i="12"/>
  <c r="V1449" i="12"/>
  <c r="P1449" i="12"/>
  <c r="Q1449" i="12" s="1"/>
  <c r="Y1448" i="12"/>
  <c r="Z1448" i="12" s="1"/>
  <c r="O1449" i="12" l="1"/>
  <c r="N1450" i="12" s="1"/>
  <c r="AD1450" i="12" l="1"/>
  <c r="P1450" i="12"/>
  <c r="Q1450" i="12" s="1"/>
  <c r="AG1450" i="12"/>
  <c r="V1450" i="12"/>
  <c r="Y1449" i="12"/>
  <c r="Z1449" i="12" s="1"/>
  <c r="O1450" i="12" l="1"/>
  <c r="N1451" i="12" s="1"/>
  <c r="P1451" i="12" l="1"/>
  <c r="Q1451" i="12" s="1"/>
  <c r="V1451" i="12"/>
  <c r="AG1451" i="12"/>
  <c r="AD1451" i="12"/>
  <c r="Y1450" i="12"/>
  <c r="Z1450" i="12" s="1"/>
  <c r="O1451" i="12" l="1"/>
  <c r="N1452" i="12" s="1"/>
  <c r="AD1452" i="12" l="1"/>
  <c r="P1452" i="12"/>
  <c r="Q1452" i="12" s="1"/>
  <c r="V1452" i="12"/>
  <c r="AG1452" i="12"/>
  <c r="Y1451" i="12"/>
  <c r="Z1451" i="12" s="1"/>
  <c r="O1452" i="12" l="1"/>
  <c r="N1453" i="12" s="1"/>
  <c r="V1453" i="12" l="1"/>
  <c r="P1453" i="12"/>
  <c r="Q1453" i="12" s="1"/>
  <c r="AG1453" i="12"/>
  <c r="AD1453" i="12"/>
  <c r="Y1452" i="12"/>
  <c r="Z1452" i="12" s="1"/>
  <c r="O1453" i="12" l="1"/>
  <c r="N1454" i="12" s="1"/>
  <c r="V1454" i="12" l="1"/>
  <c r="AD1454" i="12"/>
  <c r="P1454" i="12"/>
  <c r="Q1454" i="12" s="1"/>
  <c r="AG1454" i="12"/>
  <c r="Y1453" i="12"/>
  <c r="Z1453" i="12" s="1"/>
  <c r="O1454" i="12" l="1"/>
  <c r="N1455" i="12" s="1"/>
  <c r="AD1455" i="12" l="1"/>
  <c r="AG1455" i="12"/>
  <c r="P1455" i="12"/>
  <c r="Q1455" i="12" s="1"/>
  <c r="V1455" i="12"/>
  <c r="Y1454" i="12"/>
  <c r="Z1454" i="12" s="1"/>
  <c r="O1455" i="12" l="1"/>
  <c r="N1456" i="12" s="1"/>
  <c r="V1456" i="12" l="1"/>
  <c r="AG1456" i="12"/>
  <c r="AD1456" i="12"/>
  <c r="P1456" i="12"/>
  <c r="Q1456" i="12" s="1"/>
  <c r="Y1455" i="12"/>
  <c r="Z1455" i="12" s="1"/>
  <c r="O1456" i="12" l="1"/>
  <c r="N1457" i="12" s="1"/>
  <c r="P1457" i="12" l="1"/>
  <c r="Q1457" i="12" s="1"/>
  <c r="V1457" i="12"/>
  <c r="AG1457" i="12"/>
  <c r="AD1457" i="12"/>
  <c r="Y1456" i="12"/>
  <c r="Z1456" i="12" s="1"/>
  <c r="O1457" i="12" l="1"/>
  <c r="N1458" i="12" s="1"/>
  <c r="P1458" i="12" l="1"/>
  <c r="Q1458" i="12" s="1"/>
  <c r="V1458" i="12"/>
  <c r="AG1458" i="12"/>
  <c r="AD1458" i="12"/>
  <c r="Y1457" i="12"/>
  <c r="Z1457" i="12" s="1"/>
  <c r="O1458" i="12" l="1"/>
  <c r="N1459" i="12" s="1"/>
  <c r="AD1459" i="12" l="1"/>
  <c r="P1459" i="12"/>
  <c r="Q1459" i="12" s="1"/>
  <c r="V1459" i="12"/>
  <c r="AG1459" i="12"/>
  <c r="Y1458" i="12"/>
  <c r="Z1458" i="12" s="1"/>
  <c r="O1459" i="12" l="1"/>
  <c r="N1460" i="12" s="1"/>
  <c r="P1460" i="12" l="1"/>
  <c r="Q1460" i="12" s="1"/>
  <c r="V1460" i="12"/>
  <c r="AG1460" i="12"/>
  <c r="AD1460" i="12"/>
  <c r="Y1459" i="12"/>
  <c r="Z1459" i="12" s="1"/>
  <c r="O1460" i="12" l="1"/>
  <c r="N1461" i="12" s="1"/>
  <c r="P1461" i="12" l="1"/>
  <c r="Q1461" i="12" s="1"/>
  <c r="AD1461" i="12"/>
  <c r="V1461" i="12"/>
  <c r="AG1461" i="12"/>
  <c r="Y1460" i="12"/>
  <c r="Z1460" i="12" s="1"/>
  <c r="O1461" i="12" l="1"/>
  <c r="N1462" i="12" s="1"/>
  <c r="P1462" i="12" l="1"/>
  <c r="Q1462" i="12" s="1"/>
  <c r="AG1462" i="12"/>
  <c r="AD1462" i="12"/>
  <c r="V1462" i="12"/>
  <c r="Y1461" i="12"/>
  <c r="Z1461" i="12" s="1"/>
  <c r="O1462" i="12" l="1"/>
  <c r="N1463" i="12" s="1"/>
  <c r="AG1463" i="12" l="1"/>
  <c r="V1463" i="12"/>
  <c r="AD1463" i="12"/>
  <c r="P1463" i="12"/>
  <c r="Q1463" i="12" s="1"/>
  <c r="Y1462" i="12"/>
  <c r="Z1462" i="12" s="1"/>
  <c r="O1463" i="12" l="1"/>
  <c r="N1464" i="12" s="1"/>
  <c r="V1464" i="12" l="1"/>
  <c r="AD1464" i="12"/>
  <c r="P1464" i="12"/>
  <c r="Q1464" i="12" s="1"/>
  <c r="AG1464" i="12"/>
  <c r="Y1463" i="12"/>
  <c r="Z1463" i="12" s="1"/>
  <c r="O1464" i="12" l="1"/>
  <c r="N1465" i="12" s="1"/>
  <c r="P1465" i="12" l="1"/>
  <c r="Q1465" i="12" s="1"/>
  <c r="AD1465" i="12"/>
  <c r="AG1465" i="12"/>
  <c r="V1465" i="12"/>
  <c r="Y1464" i="12"/>
  <c r="Z1464" i="12" s="1"/>
  <c r="O1465" i="12" l="1"/>
  <c r="N1466" i="12" s="1"/>
  <c r="P1466" i="12" l="1"/>
  <c r="Q1466" i="12" s="1"/>
  <c r="AG1466" i="12"/>
  <c r="AD1466" i="12"/>
  <c r="V1466" i="12"/>
  <c r="Y1465" i="12"/>
  <c r="Z1465" i="12" s="1"/>
  <c r="O1466" i="12" l="1"/>
  <c r="N1467" i="12" s="1"/>
  <c r="V1467" i="12" l="1"/>
  <c r="P1467" i="12"/>
  <c r="Q1467" i="12" s="1"/>
  <c r="AG1467" i="12"/>
  <c r="AD1467" i="12"/>
  <c r="Y1466" i="12"/>
  <c r="Z1466" i="12" s="1"/>
  <c r="O1467" i="12" l="1"/>
  <c r="N1468" i="12" s="1"/>
  <c r="AD1468" i="12" l="1"/>
  <c r="V1468" i="12"/>
  <c r="AG1468" i="12"/>
  <c r="P1468" i="12"/>
  <c r="Q1468" i="12" s="1"/>
  <c r="Y1467" i="12"/>
  <c r="Z1467" i="12" s="1"/>
  <c r="O1468" i="12" l="1"/>
  <c r="N1469" i="12" s="1"/>
  <c r="AD1469" i="12" l="1"/>
  <c r="P1469" i="12"/>
  <c r="Q1469" i="12" s="1"/>
  <c r="V1469" i="12"/>
  <c r="AG1469" i="12"/>
  <c r="Y1468" i="12"/>
  <c r="Z1468" i="12" s="1"/>
  <c r="O1469" i="12" l="1"/>
  <c r="N1470" i="12" s="1"/>
  <c r="AG1470" i="12" l="1"/>
  <c r="V1470" i="12"/>
  <c r="AD1470" i="12"/>
  <c r="P1470" i="12"/>
  <c r="Q1470" i="12" s="1"/>
  <c r="Y1469" i="12"/>
  <c r="Z1469" i="12" s="1"/>
  <c r="O1470" i="12" l="1"/>
  <c r="N1471" i="12" s="1"/>
  <c r="V1471" i="12" l="1"/>
  <c r="P1471" i="12"/>
  <c r="Q1471" i="12" s="1"/>
  <c r="AD1471" i="12"/>
  <c r="AG1471" i="12"/>
  <c r="Y1470" i="12"/>
  <c r="Z1470" i="12" s="1"/>
  <c r="O1471" i="12" l="1"/>
  <c r="N1472" i="12" s="1"/>
  <c r="V1472" i="12" l="1"/>
  <c r="AG1472" i="12"/>
  <c r="AD1472" i="12"/>
  <c r="P1472" i="12"/>
  <c r="Q1472" i="12" s="1"/>
  <c r="Y1471" i="12"/>
  <c r="Z1471" i="12" s="1"/>
  <c r="O1472" i="12" l="1"/>
  <c r="N1473" i="12" s="1"/>
  <c r="V1473" i="12" l="1"/>
  <c r="P1473" i="12"/>
  <c r="Q1473" i="12" s="1"/>
  <c r="AD1473" i="12"/>
  <c r="AG1473" i="12"/>
  <c r="Y1472" i="12"/>
  <c r="Z1472" i="12" s="1"/>
  <c r="O1473" i="12" l="1"/>
  <c r="N1474" i="12" s="1"/>
  <c r="V1474" i="12" l="1"/>
  <c r="AG1474" i="12"/>
  <c r="AD1474" i="12"/>
  <c r="P1474" i="12"/>
  <c r="Q1474" i="12" s="1"/>
  <c r="Y1473" i="12"/>
  <c r="Z1473" i="12" s="1"/>
  <c r="O1474" i="12" l="1"/>
  <c r="N1475" i="12" s="1"/>
  <c r="AG1475" i="12" l="1"/>
  <c r="P1475" i="12"/>
  <c r="Q1475" i="12" s="1"/>
  <c r="AD1475" i="12"/>
  <c r="V1475" i="12"/>
  <c r="Y1474" i="12"/>
  <c r="Z1474" i="12" s="1"/>
  <c r="O1475" i="12" l="1"/>
  <c r="N1476" i="12" s="1"/>
  <c r="AD1476" i="12" l="1"/>
  <c r="P1476" i="12"/>
  <c r="Q1476" i="12" s="1"/>
  <c r="V1476" i="12"/>
  <c r="AG1476" i="12"/>
  <c r="Y1475" i="12"/>
  <c r="Z1475" i="12" s="1"/>
  <c r="O1476" i="12" l="1"/>
  <c r="N1477" i="12" s="1"/>
  <c r="AD1477" i="12" l="1"/>
  <c r="V1477" i="12"/>
  <c r="P1477" i="12"/>
  <c r="Q1477" i="12" s="1"/>
  <c r="AG1477" i="12"/>
  <c r="Y1476" i="12"/>
  <c r="Z1476" i="12" s="1"/>
  <c r="O1477" i="12" l="1"/>
  <c r="Y1477" i="12" l="1"/>
  <c r="Z1477" i="12" s="1"/>
  <c r="N1478" i="12"/>
  <c r="V1478" i="12" l="1"/>
  <c r="AG1478" i="12"/>
  <c r="AD1478" i="12"/>
  <c r="P1478" i="12"/>
  <c r="Q1478" i="12" s="1"/>
  <c r="O1478" i="12" l="1"/>
  <c r="Y1478" i="12" l="1"/>
  <c r="Z1478" i="12" s="1"/>
  <c r="N1479" i="12"/>
  <c r="V1479" i="12" l="1"/>
  <c r="P1479" i="12"/>
  <c r="Q1479" i="12" s="1"/>
  <c r="AD1479" i="12"/>
  <c r="AG1479" i="12"/>
  <c r="O1479" i="12" l="1"/>
  <c r="Y1479" i="12" l="1"/>
  <c r="Z1479" i="12" s="1"/>
  <c r="N1480" i="12"/>
  <c r="P1480" i="12" l="1"/>
  <c r="Q1480" i="12" s="1"/>
  <c r="AG1480" i="12"/>
  <c r="V1480" i="12"/>
  <c r="AD1480" i="12"/>
  <c r="O1480" i="12" l="1"/>
  <c r="N1481" i="12" s="1"/>
  <c r="V1481" i="12" l="1"/>
  <c r="AD1481" i="12"/>
  <c r="AG1481" i="12"/>
  <c r="P1481" i="12"/>
  <c r="Q1481" i="12" s="1"/>
  <c r="Y1480" i="12"/>
  <c r="Z1480" i="12" s="1"/>
  <c r="O1481" i="12" l="1"/>
  <c r="N1482" i="12" s="1"/>
  <c r="AD1482" i="12" l="1"/>
  <c r="V1482" i="12"/>
  <c r="AG1482" i="12"/>
  <c r="P1482" i="12"/>
  <c r="Q1482" i="12" s="1"/>
  <c r="Y1481" i="12"/>
  <c r="Z1481" i="12" s="1"/>
  <c r="O1482" i="12" l="1"/>
  <c r="N1483" i="12" s="1"/>
  <c r="AG1483" i="12" l="1"/>
  <c r="AD1483" i="12"/>
  <c r="V1483" i="12"/>
  <c r="P1483" i="12"/>
  <c r="Q1483" i="12" s="1"/>
  <c r="Y1482" i="12"/>
  <c r="Z1482" i="12" s="1"/>
  <c r="O1483" i="12" l="1"/>
  <c r="N1484" i="12" s="1"/>
  <c r="V1484" i="12" l="1"/>
  <c r="AD1484" i="12"/>
  <c r="AG1484" i="12"/>
  <c r="P1484" i="12"/>
  <c r="Q1484" i="12" s="1"/>
  <c r="Y1483" i="12"/>
  <c r="Z1483" i="12" s="1"/>
  <c r="O1484" i="12" l="1"/>
  <c r="N1485" i="12" s="1"/>
  <c r="AD1485" i="12" l="1"/>
  <c r="P1485" i="12"/>
  <c r="Q1485" i="12" s="1"/>
  <c r="AG1485" i="12"/>
  <c r="V1485" i="12"/>
  <c r="Y1484" i="12"/>
  <c r="Z1484" i="12" s="1"/>
  <c r="O1485" i="12" l="1"/>
  <c r="N1486" i="12" s="1"/>
  <c r="P1486" i="12" l="1"/>
  <c r="Q1486" i="12" s="1"/>
  <c r="AD1486" i="12"/>
  <c r="AG1486" i="12"/>
  <c r="V1486" i="12"/>
  <c r="Y1485" i="12"/>
  <c r="Z1485" i="12" s="1"/>
  <c r="O1486" i="12" l="1"/>
  <c r="N1487" i="12" s="1"/>
  <c r="P1487" i="12" l="1"/>
  <c r="Q1487" i="12" s="1"/>
  <c r="AD1487" i="12"/>
  <c r="AG1487" i="12"/>
  <c r="V1487" i="12"/>
  <c r="Y1486" i="12"/>
  <c r="Z1486" i="12" s="1"/>
  <c r="O1487" i="12" l="1"/>
  <c r="N1488" i="12" s="1"/>
  <c r="P1488" i="12" l="1"/>
  <c r="Q1488" i="12" s="1"/>
  <c r="V1488" i="12"/>
  <c r="AG1488" i="12"/>
  <c r="AD1488" i="12"/>
  <c r="Y1487" i="12"/>
  <c r="Z1487" i="12" s="1"/>
  <c r="O1488" i="12" l="1"/>
  <c r="N1489" i="12" s="1"/>
  <c r="AG1489" i="12" l="1"/>
  <c r="V1489" i="12"/>
  <c r="AD1489" i="12"/>
  <c r="P1489" i="12"/>
  <c r="Q1489" i="12" s="1"/>
  <c r="Y1488" i="12"/>
  <c r="Z1488" i="12" s="1"/>
  <c r="O1489" i="12" l="1"/>
  <c r="N1490" i="12" s="1"/>
  <c r="AG1490" i="12" l="1"/>
  <c r="V1490" i="12"/>
  <c r="AD1490" i="12"/>
  <c r="P1490" i="12"/>
  <c r="Q1490" i="12" s="1"/>
  <c r="Y1489" i="12"/>
  <c r="Z1489" i="12" s="1"/>
  <c r="O1490" i="12" l="1"/>
  <c r="N1491" i="12" s="1"/>
  <c r="P1491" i="12" l="1"/>
  <c r="Q1491" i="12" s="1"/>
  <c r="V1491" i="12"/>
  <c r="AG1491" i="12"/>
  <c r="AD1491" i="12"/>
  <c r="Y1490" i="12"/>
  <c r="Z1490" i="12" s="1"/>
  <c r="O1491" i="12" l="1"/>
  <c r="N1492" i="12" s="1"/>
  <c r="P1492" i="12" l="1"/>
  <c r="Q1492" i="12" s="1"/>
  <c r="AG1492" i="12"/>
  <c r="V1492" i="12"/>
  <c r="AD1492" i="12"/>
  <c r="Y1491" i="12"/>
  <c r="Z1491" i="12" s="1"/>
  <c r="O1492" i="12" l="1"/>
  <c r="N1493" i="12" s="1"/>
  <c r="V1493" i="12" l="1"/>
  <c r="AG1493" i="12"/>
  <c r="P1493" i="12"/>
  <c r="Q1493" i="12" s="1"/>
  <c r="AD1493" i="12"/>
  <c r="Y1492" i="12"/>
  <c r="Z1492" i="12" s="1"/>
  <c r="O1493" i="12" l="1"/>
  <c r="N1494" i="12" s="1"/>
  <c r="AG1494" i="12" l="1"/>
  <c r="V1494" i="12"/>
  <c r="AD1494" i="12"/>
  <c r="P1494" i="12"/>
  <c r="Q1494" i="12" s="1"/>
  <c r="Y1493" i="12"/>
  <c r="Z1493" i="12" s="1"/>
  <c r="O1494" i="12" l="1"/>
  <c r="N1495" i="12" s="1"/>
  <c r="AG1495" i="12" l="1"/>
  <c r="V1495" i="12"/>
  <c r="AD1495" i="12"/>
  <c r="P1495" i="12"/>
  <c r="Q1495" i="12" s="1"/>
  <c r="Y1494" i="12"/>
  <c r="Z1494" i="12" s="1"/>
  <c r="O1495" i="12" l="1"/>
  <c r="N1496" i="12" s="1"/>
  <c r="AG1496" i="12" l="1"/>
  <c r="AD1496" i="12"/>
  <c r="V1496" i="12"/>
  <c r="P1496" i="12"/>
  <c r="Q1496" i="12" s="1"/>
  <c r="Y1495" i="12"/>
  <c r="Z1495" i="12" s="1"/>
  <c r="O1496" i="12" l="1"/>
  <c r="N1497" i="12" s="1"/>
  <c r="AD1497" i="12" l="1"/>
  <c r="V1497" i="12"/>
  <c r="AG1497" i="12"/>
  <c r="P1497" i="12"/>
  <c r="Q1497" i="12" s="1"/>
  <c r="Y1496" i="12"/>
  <c r="Z1496" i="12" s="1"/>
  <c r="O1497" i="12" l="1"/>
  <c r="N1498" i="12" s="1"/>
  <c r="AG1498" i="12" l="1"/>
  <c r="AD1498" i="12"/>
  <c r="V1498" i="12"/>
  <c r="P1498" i="12"/>
  <c r="Q1498" i="12" s="1"/>
  <c r="Y1497" i="12"/>
  <c r="Z1497" i="12" s="1"/>
  <c r="O1498" i="12" l="1"/>
  <c r="N1499" i="12" s="1"/>
  <c r="V1499" i="12" l="1"/>
  <c r="AD1499" i="12"/>
  <c r="AG1499" i="12"/>
  <c r="P1499" i="12"/>
  <c r="Q1499" i="12" s="1"/>
  <c r="Y1498" i="12"/>
  <c r="Z1498" i="12" s="1"/>
  <c r="O1499" i="12" l="1"/>
  <c r="N1500" i="12" s="1"/>
  <c r="P1500" i="12" l="1"/>
  <c r="Q1500" i="12" s="1"/>
  <c r="V1500" i="12"/>
  <c r="AD1500" i="12"/>
  <c r="AG1500" i="12"/>
  <c r="Y1499" i="12"/>
  <c r="Z1499" i="12" s="1"/>
  <c r="O1500" i="12" l="1"/>
  <c r="N1501" i="12" s="1"/>
  <c r="AD1501" i="12" l="1"/>
  <c r="AG1501" i="12"/>
  <c r="P1501" i="12"/>
  <c r="Q1501" i="12" s="1"/>
  <c r="V1501" i="12"/>
  <c r="Y1500" i="12"/>
  <c r="Z1500" i="12" s="1"/>
  <c r="O1501" i="12" l="1"/>
  <c r="N1502" i="12" s="1"/>
  <c r="AD1502" i="12" l="1"/>
  <c r="AG1502" i="12"/>
  <c r="V1502" i="12"/>
  <c r="P1502" i="12"/>
  <c r="Q1502" i="12" s="1"/>
  <c r="Y1501" i="12"/>
  <c r="Z1501" i="12" s="1"/>
  <c r="O1502" i="12" l="1"/>
  <c r="N1503" i="12" s="1"/>
  <c r="AD1503" i="12" l="1"/>
  <c r="AG1503" i="12"/>
  <c r="V1503" i="12"/>
  <c r="P1503" i="12"/>
  <c r="Q1503" i="12" s="1"/>
  <c r="Y1502" i="12"/>
  <c r="Z1502" i="12" s="1"/>
  <c r="O1503" i="12" l="1"/>
  <c r="N1504" i="12" s="1"/>
  <c r="AG1504" i="12" l="1"/>
  <c r="V1504" i="12"/>
  <c r="AD1504" i="12"/>
  <c r="P1504" i="12"/>
  <c r="Q1504" i="12" s="1"/>
  <c r="Y1503" i="12"/>
  <c r="Z1503" i="12" s="1"/>
  <c r="O1504" i="12" l="1"/>
  <c r="N1505" i="12" s="1"/>
  <c r="P1505" i="12" l="1"/>
  <c r="Q1505" i="12" s="1"/>
  <c r="AG1505" i="12"/>
  <c r="AD1505" i="12"/>
  <c r="V1505" i="12"/>
  <c r="Y1504" i="12"/>
  <c r="Z1504" i="12" s="1"/>
  <c r="O1505" i="12" l="1"/>
  <c r="N1506" i="12" s="1"/>
  <c r="AD1506" i="12" l="1"/>
  <c r="V1506" i="12"/>
  <c r="P1506" i="12"/>
  <c r="Q1506" i="12" s="1"/>
  <c r="AG1506" i="12"/>
  <c r="Y1505" i="12"/>
  <c r="Z1505" i="12" s="1"/>
  <c r="O1506" i="12" l="1"/>
  <c r="N1507" i="12" s="1"/>
  <c r="V1507" i="12" l="1"/>
  <c r="AG1507" i="12"/>
  <c r="AD1507" i="12"/>
  <c r="P1507" i="12"/>
  <c r="Q1507" i="12" s="1"/>
  <c r="Y1506" i="12"/>
  <c r="Z1506" i="12" s="1"/>
  <c r="O1507" i="12" l="1"/>
  <c r="N1508" i="12" s="1"/>
  <c r="V1508" i="12" l="1"/>
  <c r="AG1508" i="12"/>
  <c r="P1508" i="12"/>
  <c r="Q1508" i="12" s="1"/>
  <c r="AD1508" i="12"/>
  <c r="Y1507" i="12"/>
  <c r="Z1507" i="12" s="1"/>
  <c r="O1508" i="12" l="1"/>
  <c r="N1509" i="12" s="1"/>
  <c r="AG1509" i="12" l="1"/>
  <c r="AD1509" i="12"/>
  <c r="V1509" i="12"/>
  <c r="P1509" i="12"/>
  <c r="Q1509" i="12" s="1"/>
  <c r="Y1508" i="12"/>
  <c r="Z1508" i="12" s="1"/>
  <c r="O1509" i="12" l="1"/>
  <c r="N1510" i="12" s="1"/>
  <c r="AG1510" i="12" l="1"/>
  <c r="V1510" i="12"/>
  <c r="AD1510" i="12"/>
  <c r="P1510" i="12"/>
  <c r="Q1510" i="12" s="1"/>
  <c r="Y1509" i="12"/>
  <c r="Z1509" i="12" s="1"/>
  <c r="O1510" i="12" l="1"/>
  <c r="N1511" i="12" s="1"/>
  <c r="V1511" i="12" l="1"/>
  <c r="AD1511" i="12"/>
  <c r="AG1511" i="12"/>
  <c r="P1511" i="12"/>
  <c r="Q1511" i="12" s="1"/>
  <c r="Y1510" i="12"/>
  <c r="Z1510" i="12" s="1"/>
  <c r="O1511" i="12" l="1"/>
  <c r="N1512" i="12" s="1"/>
  <c r="AG1512" i="12" l="1"/>
  <c r="AD1512" i="12"/>
  <c r="V1512" i="12"/>
  <c r="P1512" i="12"/>
  <c r="Q1512" i="12" s="1"/>
  <c r="Y1511" i="12"/>
  <c r="Z1511" i="12" s="1"/>
  <c r="O1512" i="12" l="1"/>
  <c r="N1513" i="12" s="1"/>
  <c r="V1513" i="12" l="1"/>
  <c r="AG1513" i="12"/>
  <c r="AD1513" i="12"/>
  <c r="P1513" i="12"/>
  <c r="Q1513" i="12" s="1"/>
  <c r="Y1512" i="12"/>
  <c r="Z1512" i="12" s="1"/>
  <c r="O1513" i="12" l="1"/>
  <c r="N1514" i="12" s="1"/>
  <c r="P1514" i="12" l="1"/>
  <c r="Q1514" i="12" s="1"/>
  <c r="AG1514" i="12"/>
  <c r="AD1514" i="12"/>
  <c r="V1514" i="12"/>
  <c r="Y1513" i="12"/>
  <c r="Z1513" i="12" s="1"/>
  <c r="O1514" i="12" l="1"/>
  <c r="N1515" i="12" s="1"/>
  <c r="AG1515" i="12" l="1"/>
  <c r="V1515" i="12"/>
  <c r="P1515" i="12"/>
  <c r="Q1515" i="12" s="1"/>
  <c r="AD1515" i="12"/>
  <c r="Y1514" i="12"/>
  <c r="Z1514" i="12" s="1"/>
  <c r="O1515" i="12" l="1"/>
  <c r="N1516" i="12" s="1"/>
  <c r="P1516" i="12" l="1"/>
  <c r="Q1516" i="12" s="1"/>
  <c r="AD1516" i="12"/>
  <c r="AG1516" i="12"/>
  <c r="V1516" i="12"/>
  <c r="Y1515" i="12"/>
  <c r="Z1515" i="12" s="1"/>
  <c r="O1516" i="12" l="1"/>
  <c r="N1517" i="12" s="1"/>
  <c r="AD1517" i="12" l="1"/>
  <c r="AG1517" i="12"/>
  <c r="V1517" i="12"/>
  <c r="P1517" i="12"/>
  <c r="Q1517" i="12" s="1"/>
  <c r="Y1516" i="12"/>
  <c r="Z1516" i="12" s="1"/>
  <c r="O1517" i="12" l="1"/>
  <c r="N1518" i="12" s="1"/>
  <c r="AG1518" i="12" l="1"/>
  <c r="V1518" i="12"/>
  <c r="AD1518" i="12"/>
  <c r="P1518" i="12"/>
  <c r="Q1518" i="12" s="1"/>
  <c r="Y1517" i="12"/>
  <c r="Z1517" i="12" s="1"/>
  <c r="O1518" i="12" l="1"/>
  <c r="N1519" i="12" s="1"/>
  <c r="AD1519" i="12" l="1"/>
  <c r="AG1519" i="12"/>
  <c r="P1519" i="12"/>
  <c r="Q1519" i="12" s="1"/>
  <c r="V1519" i="12"/>
  <c r="Y1518" i="12"/>
  <c r="Z1518" i="12" s="1"/>
  <c r="O1519" i="12" l="1"/>
  <c r="N1520" i="12" s="1"/>
  <c r="P1520" i="12" l="1"/>
  <c r="Q1520" i="12" s="1"/>
  <c r="AG1520" i="12"/>
  <c r="V1520" i="12"/>
  <c r="AD1520" i="12"/>
  <c r="Y1519" i="12"/>
  <c r="Z1519" i="12" s="1"/>
  <c r="O1520" i="12" l="1"/>
  <c r="N1521" i="12" s="1"/>
  <c r="P1521" i="12" l="1"/>
  <c r="Q1521" i="12" s="1"/>
  <c r="AG1521" i="12"/>
  <c r="AD1521" i="12"/>
  <c r="V1521" i="12"/>
  <c r="Y1520" i="12"/>
  <c r="Z1520" i="12" s="1"/>
  <c r="O1521" i="12" l="1"/>
  <c r="N1522" i="12" s="1"/>
  <c r="AG1522" i="12" l="1"/>
  <c r="V1522" i="12"/>
  <c r="P1522" i="12"/>
  <c r="Q1522" i="12" s="1"/>
  <c r="AD1522" i="12"/>
  <c r="Y1521" i="12"/>
  <c r="Z1521" i="12" s="1"/>
  <c r="O1522" i="12" l="1"/>
  <c r="Y1522" i="12" l="1"/>
  <c r="Z1522" i="12" s="1"/>
  <c r="N1523" i="12"/>
  <c r="V1523" i="12" l="1"/>
  <c r="P1523" i="12"/>
  <c r="Q1523" i="12" s="1"/>
  <c r="AD1523" i="12"/>
  <c r="AG1523" i="12"/>
  <c r="O1523" i="12" l="1"/>
  <c r="N1524" i="12" s="1"/>
  <c r="V1524" i="12" l="1"/>
  <c r="AD1524" i="12"/>
  <c r="AG1524" i="12"/>
  <c r="P1524" i="12"/>
  <c r="Q1524" i="12" s="1"/>
  <c r="Y1523" i="12"/>
  <c r="Z1523" i="12" s="1"/>
  <c r="O1524" i="12" l="1"/>
  <c r="N1525" i="12" s="1"/>
  <c r="V1525" i="12" l="1"/>
  <c r="AD1525" i="12"/>
  <c r="AG1525" i="12"/>
  <c r="P1525" i="12"/>
  <c r="Q1525" i="12" s="1"/>
  <c r="Y1524" i="12"/>
  <c r="Z1524" i="12" s="1"/>
  <c r="O1525" i="12" l="1"/>
  <c r="N1526" i="12" s="1"/>
  <c r="P1526" i="12" l="1"/>
  <c r="Q1526" i="12" s="1"/>
  <c r="AG1526" i="12"/>
  <c r="AD1526" i="12"/>
  <c r="V1526" i="12"/>
  <c r="Y1525" i="12"/>
  <c r="Z1525" i="12" s="1"/>
  <c r="O1526" i="12" l="1"/>
  <c r="N1527" i="12" s="1"/>
  <c r="AD1527" i="12" l="1"/>
  <c r="AG1527" i="12"/>
  <c r="V1527" i="12"/>
  <c r="P1527" i="12"/>
  <c r="Q1527" i="12" s="1"/>
  <c r="Y1526" i="12"/>
  <c r="Z1526" i="12" s="1"/>
  <c r="O1527" i="12" l="1"/>
  <c r="N1528" i="12" s="1"/>
  <c r="AG1528" i="12" l="1"/>
  <c r="AD1528" i="12"/>
  <c r="P1528" i="12"/>
  <c r="Q1528" i="12" s="1"/>
  <c r="V1528" i="12"/>
  <c r="Y1527" i="12"/>
  <c r="Z1527" i="12" s="1"/>
  <c r="O1528" i="12" l="1"/>
  <c r="N1529" i="12" s="1"/>
  <c r="P1529" i="12" l="1"/>
  <c r="Q1529" i="12" s="1"/>
  <c r="AD1529" i="12"/>
  <c r="AG1529" i="12"/>
  <c r="V1529" i="12"/>
  <c r="Y1528" i="12"/>
  <c r="Z1528" i="12" s="1"/>
  <c r="O1529" i="12" l="1"/>
  <c r="N1530" i="12" s="1"/>
  <c r="V1530" i="12" l="1"/>
  <c r="AG1530" i="12"/>
  <c r="AD1530" i="12"/>
  <c r="P1530" i="12"/>
  <c r="Q1530" i="12" s="1"/>
  <c r="Y1529" i="12"/>
  <c r="Z1529" i="12" s="1"/>
  <c r="O1530" i="12" l="1"/>
  <c r="N1531" i="12" s="1"/>
  <c r="P1531" i="12" l="1"/>
  <c r="Q1531" i="12" s="1"/>
  <c r="AG1531" i="12"/>
  <c r="V1531" i="12"/>
  <c r="AD1531" i="12"/>
  <c r="Y1530" i="12"/>
  <c r="Z1530" i="12" s="1"/>
  <c r="O1531" i="12" l="1"/>
  <c r="N1532" i="12" s="1"/>
  <c r="AD1532" i="12" l="1"/>
  <c r="V1532" i="12"/>
  <c r="AG1532" i="12"/>
  <c r="P1532" i="12"/>
  <c r="Q1532" i="12" s="1"/>
  <c r="Y1531" i="12"/>
  <c r="Z1531" i="12" s="1"/>
  <c r="O1532" i="12" l="1"/>
  <c r="N1533" i="12" s="1"/>
  <c r="AD1533" i="12" l="1"/>
  <c r="V1533" i="12"/>
  <c r="P1533" i="12"/>
  <c r="Q1533" i="12" s="1"/>
  <c r="AG1533" i="12"/>
  <c r="Y1532" i="12"/>
  <c r="Z1532" i="12" s="1"/>
  <c r="O1533" i="12" l="1"/>
  <c r="N1534" i="12" s="1"/>
  <c r="P1534" i="12" l="1"/>
  <c r="Q1534" i="12" s="1"/>
  <c r="V1534" i="12"/>
  <c r="AD1534" i="12"/>
  <c r="AG1534" i="12"/>
  <c r="Y1533" i="12"/>
  <c r="Z1533" i="12" s="1"/>
  <c r="O1534" i="12" l="1"/>
  <c r="N1535" i="12" s="1"/>
  <c r="AG1535" i="12" l="1"/>
  <c r="V1535" i="12"/>
  <c r="AD1535" i="12"/>
  <c r="P1535" i="12"/>
  <c r="Q1535" i="12" s="1"/>
  <c r="Y1534" i="12"/>
  <c r="Z1534" i="12" s="1"/>
  <c r="O1535" i="12" l="1"/>
  <c r="N1536" i="12" s="1"/>
  <c r="V1536" i="12" l="1"/>
  <c r="P1536" i="12"/>
  <c r="Q1536" i="12" s="1"/>
  <c r="AD1536" i="12"/>
  <c r="AG1536" i="12"/>
  <c r="Y1535" i="12"/>
  <c r="Z1535" i="12" s="1"/>
  <c r="O1536" i="12" l="1"/>
  <c r="N1537" i="12" s="1"/>
  <c r="AG1537" i="12" l="1"/>
  <c r="P1537" i="12"/>
  <c r="Q1537" i="12" s="1"/>
  <c r="V1537" i="12"/>
  <c r="AD1537" i="12"/>
  <c r="Y1536" i="12"/>
  <c r="Z1536" i="12" s="1"/>
  <c r="O1537" i="12" l="1"/>
  <c r="N1538" i="12" s="1"/>
  <c r="V1538" i="12" l="1"/>
  <c r="P1538" i="12"/>
  <c r="Q1538" i="12" s="1"/>
  <c r="AG1538" i="12"/>
  <c r="AD1538" i="12"/>
  <c r="Y1537" i="12"/>
  <c r="Z1537" i="12" s="1"/>
  <c r="O1538" i="12" l="1"/>
  <c r="N1539" i="12" s="1"/>
  <c r="AG1539" i="12" l="1"/>
  <c r="P1539" i="12"/>
  <c r="Q1539" i="12" s="1"/>
  <c r="AD1539" i="12"/>
  <c r="V1539" i="12"/>
  <c r="Y1538" i="12"/>
  <c r="Z1538" i="12" s="1"/>
  <c r="O1539" i="12" l="1"/>
  <c r="N1540" i="12" s="1"/>
  <c r="V1540" i="12" l="1"/>
  <c r="P1540" i="12"/>
  <c r="Q1540" i="12" s="1"/>
  <c r="AD1540" i="12"/>
  <c r="AG1540" i="12"/>
  <c r="Y1539" i="12"/>
  <c r="Z1539" i="12" s="1"/>
  <c r="O1540" i="12" l="1"/>
  <c r="N1541" i="12" s="1"/>
  <c r="V1541" i="12" l="1"/>
  <c r="AG1541" i="12"/>
  <c r="AD1541" i="12"/>
  <c r="P1541" i="12"/>
  <c r="Q1541" i="12" s="1"/>
  <c r="Y1540" i="12"/>
  <c r="Z1540" i="12" s="1"/>
  <c r="O1541" i="12" l="1"/>
  <c r="N1542" i="12" s="1"/>
  <c r="AD1542" i="12" l="1"/>
  <c r="V1542" i="12"/>
  <c r="AG1542" i="12"/>
  <c r="P1542" i="12"/>
  <c r="Q1542" i="12" s="1"/>
  <c r="Y1541" i="12"/>
  <c r="Z1541" i="12" s="1"/>
  <c r="O1542" i="12" l="1"/>
  <c r="N1543" i="12" s="1"/>
  <c r="P1543" i="12" l="1"/>
  <c r="Q1543" i="12" s="1"/>
  <c r="AD1543" i="12"/>
  <c r="AG1543" i="12"/>
  <c r="V1543" i="12"/>
  <c r="Y1542" i="12"/>
  <c r="Z1542" i="12" s="1"/>
  <c r="O1543" i="12" l="1"/>
  <c r="N1544" i="12" s="1"/>
  <c r="P1544" i="12" l="1"/>
  <c r="Q1544" i="12" s="1"/>
  <c r="V1544" i="12"/>
  <c r="AD1544" i="12"/>
  <c r="AG1544" i="12"/>
  <c r="Y1543" i="12"/>
  <c r="Z1543" i="12" s="1"/>
  <c r="O1544" i="12" l="1"/>
  <c r="N1545" i="12" s="1"/>
  <c r="P1545" i="12" l="1"/>
  <c r="Q1545" i="12" s="1"/>
  <c r="AG1545" i="12"/>
  <c r="V1545" i="12"/>
  <c r="AD1545" i="12"/>
  <c r="Y1544" i="12"/>
  <c r="Z1544" i="12" s="1"/>
  <c r="O1545" i="12" l="1"/>
  <c r="N1546" i="12" s="1"/>
  <c r="AD1546" i="12" l="1"/>
  <c r="AG1546" i="12"/>
  <c r="V1546" i="12"/>
  <c r="P1546" i="12"/>
  <c r="Q1546" i="12" s="1"/>
  <c r="Y1545" i="12"/>
  <c r="Z1545" i="12" s="1"/>
  <c r="O1546" i="12" l="1"/>
  <c r="N1547" i="12" s="1"/>
  <c r="P1547" i="12" l="1"/>
  <c r="Q1547" i="12" s="1"/>
  <c r="AG1547" i="12"/>
  <c r="V1547" i="12"/>
  <c r="AD1547" i="12"/>
  <c r="Y1546" i="12"/>
  <c r="Z1546" i="12" s="1"/>
  <c r="O1547" i="12" l="1"/>
  <c r="N1548" i="12" s="1"/>
  <c r="V1548" i="12" l="1"/>
  <c r="AD1548" i="12"/>
  <c r="P1548" i="12"/>
  <c r="Q1548" i="12" s="1"/>
  <c r="AG1548" i="12"/>
  <c r="Y1547" i="12"/>
  <c r="Z1547" i="12" s="1"/>
  <c r="O1548" i="12" l="1"/>
  <c r="N1549" i="12" s="1"/>
  <c r="V1549" i="12" l="1"/>
  <c r="AD1549" i="12"/>
  <c r="P1549" i="12"/>
  <c r="Q1549" i="12" s="1"/>
  <c r="AG1549" i="12"/>
  <c r="Y1548" i="12"/>
  <c r="Z1548" i="12" s="1"/>
  <c r="O1549" i="12" l="1"/>
  <c r="N1550" i="12" s="1"/>
  <c r="P1550" i="12" l="1"/>
  <c r="Q1550" i="12" s="1"/>
  <c r="AG1550" i="12"/>
  <c r="V1550" i="12"/>
  <c r="AD1550" i="12"/>
  <c r="Y1549" i="12"/>
  <c r="Z1549" i="12" s="1"/>
  <c r="O1550" i="12" l="1"/>
  <c r="N1551" i="12" s="1"/>
  <c r="AG1551" i="12" l="1"/>
  <c r="AD1551" i="12"/>
  <c r="P1551" i="12"/>
  <c r="Q1551" i="12" s="1"/>
  <c r="V1551" i="12"/>
  <c r="Y1550" i="12"/>
  <c r="Z1550" i="12" s="1"/>
  <c r="O1551" i="12" l="1"/>
  <c r="Y1551" i="12" l="1"/>
  <c r="Z1551" i="12" s="1"/>
  <c r="N1552" i="12"/>
  <c r="V1552" i="12" l="1"/>
  <c r="AG1552" i="12"/>
  <c r="AD1552" i="12"/>
  <c r="P1552" i="12"/>
  <c r="Q1552" i="12" s="1"/>
  <c r="O1552" i="12" l="1"/>
  <c r="N1553" i="12" s="1"/>
  <c r="AD1553" i="12" l="1"/>
  <c r="V1553" i="12"/>
  <c r="AG1553" i="12"/>
  <c r="P1553" i="12"/>
  <c r="Q1553" i="12" s="1"/>
  <c r="Y1552" i="12"/>
  <c r="Z1552" i="12" s="1"/>
  <c r="O1553" i="12" l="1"/>
  <c r="N1554" i="12" s="1"/>
  <c r="P1554" i="12" l="1"/>
  <c r="Q1554" i="12" s="1"/>
  <c r="AD1554" i="12"/>
  <c r="AG1554" i="12"/>
  <c r="V1554" i="12"/>
  <c r="Y1553" i="12"/>
  <c r="Z1553" i="12" s="1"/>
  <c r="O1554" i="12" l="1"/>
  <c r="N1555" i="12" s="1"/>
  <c r="AG1555" i="12" l="1"/>
  <c r="P1555" i="12"/>
  <c r="Q1555" i="12" s="1"/>
  <c r="V1555" i="12"/>
  <c r="AD1555" i="12"/>
  <c r="Y1554" i="12"/>
  <c r="Z1554" i="12" s="1"/>
  <c r="O1555" i="12" l="1"/>
  <c r="N1556" i="12" s="1"/>
  <c r="V1556" i="12" l="1"/>
  <c r="AD1556" i="12"/>
  <c r="AG1556" i="12"/>
  <c r="P1556" i="12"/>
  <c r="Q1556" i="12" s="1"/>
  <c r="Y1555" i="12"/>
  <c r="Z1555" i="12" s="1"/>
  <c r="O1556" i="12" l="1"/>
  <c r="N1557" i="12" s="1"/>
  <c r="P1557" i="12" l="1"/>
  <c r="Q1557" i="12" s="1"/>
  <c r="V1557" i="12"/>
  <c r="AG1557" i="12"/>
  <c r="AD1557" i="12"/>
  <c r="Y1556" i="12"/>
  <c r="Z1556" i="12" s="1"/>
  <c r="O1557" i="12" l="1"/>
  <c r="N1558" i="12" s="1"/>
  <c r="AG1558" i="12" l="1"/>
  <c r="P1558" i="12"/>
  <c r="Q1558" i="12" s="1"/>
  <c r="AD1558" i="12"/>
  <c r="V1558" i="12"/>
  <c r="Y1557" i="12"/>
  <c r="Z1557" i="12" s="1"/>
  <c r="O1558" i="12" l="1"/>
  <c r="N1559" i="12" s="1"/>
  <c r="AD1559" i="12" l="1"/>
  <c r="V1559" i="12"/>
  <c r="AG1559" i="12"/>
  <c r="P1559" i="12"/>
  <c r="Q1559" i="12" s="1"/>
  <c r="Y1558" i="12"/>
  <c r="Z1558" i="12" s="1"/>
  <c r="O1559" i="12" l="1"/>
  <c r="Y1559" i="12" l="1"/>
  <c r="Z1559" i="12" s="1"/>
  <c r="N1560" i="12"/>
  <c r="V1560" i="12" l="1"/>
  <c r="AD1560" i="12"/>
  <c r="AG1560" i="12"/>
  <c r="P1560" i="12"/>
  <c r="Q1560" i="12" s="1"/>
  <c r="O1560" i="12" l="1"/>
  <c r="N1561" i="12" s="1"/>
  <c r="AD1561" i="12" l="1"/>
  <c r="AG1561" i="12"/>
  <c r="V1561" i="12"/>
  <c r="P1561" i="12"/>
  <c r="Q1561" i="12" s="1"/>
  <c r="Y1560" i="12"/>
  <c r="Z1560" i="12" s="1"/>
  <c r="O1561" i="12" l="1"/>
  <c r="N1562" i="12" s="1"/>
  <c r="V1562" i="12" l="1"/>
  <c r="P1562" i="12"/>
  <c r="Q1562" i="12" s="1"/>
  <c r="AD1562" i="12"/>
  <c r="AG1562" i="12"/>
  <c r="Y1561" i="12"/>
  <c r="Z1561" i="12" s="1"/>
  <c r="O1562" i="12" l="1"/>
  <c r="N1563" i="12" s="1"/>
  <c r="AD1563" i="12" l="1"/>
  <c r="AG1563" i="12"/>
  <c r="P1563" i="12"/>
  <c r="Q1563" i="12" s="1"/>
  <c r="V1563" i="12"/>
  <c r="Y1562" i="12"/>
  <c r="Z1562" i="12" s="1"/>
  <c r="O1563" i="12" l="1"/>
  <c r="N1564" i="12" s="1"/>
  <c r="P1564" i="12" l="1"/>
  <c r="Q1564" i="12" s="1"/>
  <c r="V1564" i="12"/>
  <c r="AG1564" i="12"/>
  <c r="AD1564" i="12"/>
  <c r="Y1563" i="12"/>
  <c r="Z1563" i="12" s="1"/>
  <c r="O1564" i="12" l="1"/>
  <c r="N1565" i="12" s="1"/>
  <c r="AG1565" i="12" l="1"/>
  <c r="V1565" i="12"/>
  <c r="AD1565" i="12"/>
  <c r="P1565" i="12"/>
  <c r="Q1565" i="12" s="1"/>
  <c r="Y1564" i="12"/>
  <c r="Z1564" i="12" s="1"/>
  <c r="O1565" i="12" l="1"/>
  <c r="N1566" i="12" s="1"/>
  <c r="AG1566" i="12" l="1"/>
  <c r="P1566" i="12"/>
  <c r="Q1566" i="12" s="1"/>
  <c r="AD1566" i="12"/>
  <c r="V1566" i="12"/>
  <c r="Y1565" i="12"/>
  <c r="Z1565" i="12" s="1"/>
  <c r="O1566" i="12" l="1"/>
  <c r="N1567" i="12" s="1"/>
  <c r="AD1567" i="12" l="1"/>
  <c r="P1567" i="12"/>
  <c r="Q1567" i="12" s="1"/>
  <c r="AG1567" i="12"/>
  <c r="V1567" i="12"/>
  <c r="Y1566" i="12"/>
  <c r="Z1566" i="12" s="1"/>
  <c r="O1567" i="12" l="1"/>
  <c r="N1568" i="12" s="1"/>
  <c r="AD1568" i="12" l="1"/>
  <c r="V1568" i="12"/>
  <c r="AG1568" i="12"/>
  <c r="P1568" i="12"/>
  <c r="Q1568" i="12" s="1"/>
  <c r="Y1567" i="12"/>
  <c r="Z1567" i="12" s="1"/>
  <c r="O1568" i="12" l="1"/>
  <c r="N1569" i="12" s="1"/>
  <c r="AG1569" i="12" l="1"/>
  <c r="V1569" i="12"/>
  <c r="P1569" i="12"/>
  <c r="Q1569" i="12" s="1"/>
  <c r="AD1569" i="12"/>
  <c r="Y1568" i="12"/>
  <c r="Z1568" i="12" s="1"/>
  <c r="O1569" i="12" l="1"/>
  <c r="N1570" i="12" s="1"/>
  <c r="V1570" i="12" l="1"/>
  <c r="AG1570" i="12"/>
  <c r="AD1570" i="12"/>
  <c r="P1570" i="12"/>
  <c r="Q1570" i="12" s="1"/>
  <c r="Y1569" i="12"/>
  <c r="Z1569" i="12" s="1"/>
  <c r="O1570" i="12" l="1"/>
  <c r="N1571" i="12" s="1"/>
  <c r="P1571" i="12" l="1"/>
  <c r="Q1571" i="12" s="1"/>
  <c r="V1571" i="12"/>
  <c r="AD1571" i="12"/>
  <c r="AG1571" i="12"/>
  <c r="Y1570" i="12"/>
  <c r="Z1570" i="12" s="1"/>
  <c r="O1571" i="12" l="1"/>
  <c r="N1572" i="12" s="1"/>
  <c r="AD1572" i="12" l="1"/>
  <c r="V1572" i="12"/>
  <c r="AG1572" i="12"/>
  <c r="P1572" i="12"/>
  <c r="Q1572" i="12" s="1"/>
  <c r="Y1571" i="12"/>
  <c r="Z1571" i="12" s="1"/>
  <c r="O1572" i="12" l="1"/>
  <c r="N1573" i="12" s="1"/>
  <c r="AD1573" i="12" l="1"/>
  <c r="V1573" i="12"/>
  <c r="AG1573" i="12"/>
  <c r="P1573" i="12"/>
  <c r="Q1573" i="12" s="1"/>
  <c r="Y1572" i="12"/>
  <c r="Z1572" i="12" s="1"/>
  <c r="O1573" i="12" l="1"/>
  <c r="N1574" i="12" s="1"/>
  <c r="P1574" i="12" l="1"/>
  <c r="Q1574" i="12" s="1"/>
  <c r="AD1574" i="12"/>
  <c r="V1574" i="12"/>
  <c r="AG1574" i="12"/>
  <c r="Y1573" i="12"/>
  <c r="Z1573" i="12" s="1"/>
  <c r="O1574" i="12" l="1"/>
  <c r="N1575" i="12" s="1"/>
  <c r="AD1575" i="12" l="1"/>
  <c r="V1575" i="12"/>
  <c r="AG1575" i="12"/>
  <c r="P1575" i="12"/>
  <c r="Q1575" i="12" s="1"/>
  <c r="Y1574" i="12"/>
  <c r="Z1574" i="12" s="1"/>
  <c r="O1575" i="12" l="1"/>
  <c r="N1576" i="12" s="1"/>
  <c r="V1576" i="12" l="1"/>
  <c r="AG1576" i="12"/>
  <c r="AD1576" i="12"/>
  <c r="P1576" i="12"/>
  <c r="Q1576" i="12" s="1"/>
  <c r="Y1575" i="12"/>
  <c r="Z1575" i="12" s="1"/>
  <c r="O1576" i="12" l="1"/>
  <c r="N1577" i="12" s="1"/>
  <c r="V1577" i="12" l="1"/>
  <c r="AG1577" i="12"/>
  <c r="P1577" i="12"/>
  <c r="Q1577" i="12" s="1"/>
  <c r="AD1577" i="12"/>
  <c r="Y1576" i="12"/>
  <c r="Z1576" i="12" s="1"/>
  <c r="O1577" i="12" l="1"/>
  <c r="N1578" i="12" s="1"/>
  <c r="AD1578" i="12" l="1"/>
  <c r="V1578" i="12"/>
  <c r="AG1578" i="12"/>
  <c r="P1578" i="12"/>
  <c r="Q1578" i="12" s="1"/>
  <c r="Y1577" i="12"/>
  <c r="Z1577" i="12" s="1"/>
  <c r="O1578" i="12" l="1"/>
  <c r="N1579" i="12" s="1"/>
  <c r="AG1579" i="12" l="1"/>
  <c r="V1579" i="12"/>
  <c r="AD1579" i="12"/>
  <c r="P1579" i="12"/>
  <c r="Q1579" i="12" s="1"/>
  <c r="Y1578" i="12"/>
  <c r="Z1578" i="12" s="1"/>
  <c r="O1579" i="12" l="1"/>
  <c r="N1580" i="12" s="1"/>
  <c r="AD1580" i="12" l="1"/>
  <c r="AG1580" i="12"/>
  <c r="V1580" i="12"/>
  <c r="P1580" i="12"/>
  <c r="Q1580" i="12" s="1"/>
  <c r="Y1579" i="12"/>
  <c r="Z1579" i="12" s="1"/>
  <c r="O1580" i="12" l="1"/>
  <c r="N1581" i="12" s="1"/>
  <c r="AD1581" i="12" l="1"/>
  <c r="AG1581" i="12"/>
  <c r="P1581" i="12"/>
  <c r="Q1581" i="12" s="1"/>
  <c r="V1581" i="12"/>
  <c r="Y1580" i="12"/>
  <c r="Z1580" i="12" s="1"/>
  <c r="O1581" i="12" l="1"/>
  <c r="Y1581" i="12" l="1"/>
  <c r="Z1581" i="12" s="1"/>
  <c r="N1582" i="12"/>
  <c r="P1582" i="12" l="1"/>
  <c r="Q1582" i="12" s="1"/>
  <c r="AG1582" i="12"/>
  <c r="V1582" i="12"/>
  <c r="AD1582" i="12"/>
  <c r="O1582" i="12" l="1"/>
  <c r="N1583" i="12" s="1"/>
  <c r="AG1583" i="12" l="1"/>
  <c r="AD1583" i="12"/>
  <c r="P1583" i="12"/>
  <c r="Q1583" i="12" s="1"/>
  <c r="V1583" i="12"/>
  <c r="Y1582" i="12"/>
  <c r="Z1582" i="12" s="1"/>
  <c r="O1583" i="12" l="1"/>
  <c r="N1584" i="12" s="1"/>
  <c r="P1584" i="12" l="1"/>
  <c r="Q1584" i="12" s="1"/>
  <c r="AD1584" i="12"/>
  <c r="V1584" i="12"/>
  <c r="AG1584" i="12"/>
  <c r="Y1583" i="12"/>
  <c r="Z1583" i="12" s="1"/>
  <c r="O1584" i="12" l="1"/>
  <c r="N1585" i="12" s="1"/>
  <c r="V1585" i="12" l="1"/>
  <c r="AG1585" i="12"/>
  <c r="AD1585" i="12"/>
  <c r="P1585" i="12"/>
  <c r="Q1585" i="12" s="1"/>
  <c r="Y1584" i="12"/>
  <c r="Z1584" i="12" s="1"/>
  <c r="O1585" i="12" l="1"/>
  <c r="N1586" i="12" s="1"/>
  <c r="AD1586" i="12" l="1"/>
  <c r="V1586" i="12"/>
  <c r="AG1586" i="12"/>
  <c r="P1586" i="12"/>
  <c r="Q1586" i="12" s="1"/>
  <c r="Y1585" i="12"/>
  <c r="Z1585" i="12" s="1"/>
  <c r="O1586" i="12" l="1"/>
  <c r="N1587" i="12" s="1"/>
  <c r="V1587" i="12" l="1"/>
  <c r="AD1587" i="12"/>
  <c r="AG1587" i="12"/>
  <c r="P1587" i="12"/>
  <c r="Q1587" i="12" s="1"/>
  <c r="Y1586" i="12"/>
  <c r="Z1586" i="12" s="1"/>
  <c r="O1587" i="12" l="1"/>
  <c r="N1588" i="12" s="1"/>
  <c r="AG1588" i="12" l="1"/>
  <c r="V1588" i="12"/>
  <c r="AD1588" i="12"/>
  <c r="P1588" i="12"/>
  <c r="Q1588" i="12" s="1"/>
  <c r="Y1587" i="12"/>
  <c r="Z1587" i="12" s="1"/>
  <c r="O1588" i="12" l="1"/>
  <c r="N1589" i="12" s="1"/>
  <c r="P1589" i="12" l="1"/>
  <c r="Q1589" i="12" s="1"/>
  <c r="V1589" i="12"/>
  <c r="AG1589" i="12"/>
  <c r="AD1589" i="12"/>
  <c r="Y1588" i="12"/>
  <c r="Z1588" i="12" s="1"/>
  <c r="O1589" i="12" l="1"/>
  <c r="N1590" i="12" s="1"/>
  <c r="P1590" i="12" l="1"/>
  <c r="Q1590" i="12" s="1"/>
  <c r="AD1590" i="12"/>
  <c r="V1590" i="12"/>
  <c r="AG1590" i="12"/>
  <c r="Y1589" i="12"/>
  <c r="Z1589" i="12" s="1"/>
  <c r="O1590" i="12" l="1"/>
  <c r="N1591" i="12" s="1"/>
  <c r="AG1591" i="12" l="1"/>
  <c r="P1591" i="12"/>
  <c r="Q1591" i="12" s="1"/>
  <c r="V1591" i="12"/>
  <c r="AD1591" i="12"/>
  <c r="Y1590" i="12"/>
  <c r="Z1590" i="12" s="1"/>
  <c r="O1591" i="12" l="1"/>
  <c r="N1592" i="12" s="1"/>
  <c r="P1592" i="12" l="1"/>
  <c r="Q1592" i="12" s="1"/>
  <c r="V1592" i="12"/>
  <c r="AD1592" i="12"/>
  <c r="AG1592" i="12"/>
  <c r="Y1591" i="12"/>
  <c r="Z1591" i="12" s="1"/>
  <c r="O1592" i="12" l="1"/>
  <c r="N1593" i="12" s="1"/>
  <c r="V1593" i="12" l="1"/>
  <c r="AD1593" i="12"/>
  <c r="AG1593" i="12"/>
  <c r="P1593" i="12"/>
  <c r="Q1593" i="12" s="1"/>
  <c r="Y1592" i="12"/>
  <c r="Z1592" i="12" s="1"/>
  <c r="O1593" i="12" l="1"/>
  <c r="N1594" i="12" s="1"/>
  <c r="AD1594" i="12" l="1"/>
  <c r="AG1594" i="12"/>
  <c r="V1594" i="12"/>
  <c r="P1594" i="12"/>
  <c r="Q1594" i="12" s="1"/>
  <c r="Y1593" i="12"/>
  <c r="Z1593" i="12" s="1"/>
  <c r="O1594" i="12" l="1"/>
  <c r="N1595" i="12" s="1"/>
  <c r="P1595" i="12" l="1"/>
  <c r="Q1595" i="12" s="1"/>
  <c r="V1595" i="12"/>
  <c r="AD1595" i="12"/>
  <c r="AG1595" i="12"/>
  <c r="Y1594" i="12"/>
  <c r="Z1594" i="12" s="1"/>
  <c r="O1595" i="12" l="1"/>
  <c r="N1596" i="12" s="1"/>
  <c r="P1596" i="12" l="1"/>
  <c r="Q1596" i="12" s="1"/>
  <c r="AD1596" i="12"/>
  <c r="V1596" i="12"/>
  <c r="AG1596" i="12"/>
  <c r="Y1595" i="12"/>
  <c r="Z1595" i="12" s="1"/>
  <c r="O1596" i="12" l="1"/>
  <c r="N1597" i="12" s="1"/>
  <c r="AG1597" i="12" l="1"/>
  <c r="AD1597" i="12"/>
  <c r="V1597" i="12"/>
  <c r="P1597" i="12"/>
  <c r="Q1597" i="12" s="1"/>
  <c r="Y1596" i="12"/>
  <c r="Z1596" i="12" s="1"/>
  <c r="O1597" i="12" l="1"/>
  <c r="N1598" i="12" s="1"/>
  <c r="V1598" i="12" l="1"/>
  <c r="AD1598" i="12"/>
  <c r="AG1598" i="12"/>
  <c r="P1598" i="12"/>
  <c r="Q1598" i="12" s="1"/>
  <c r="Y1597" i="12"/>
  <c r="Z1597" i="12" s="1"/>
  <c r="O1598" i="12" l="1"/>
  <c r="N1599" i="12" s="1"/>
  <c r="V1599" i="12" l="1"/>
  <c r="AD1599" i="12"/>
  <c r="AG1599" i="12"/>
  <c r="P1599" i="12"/>
  <c r="Q1599" i="12" s="1"/>
  <c r="Y1598" i="12"/>
  <c r="Z1598" i="12" s="1"/>
  <c r="O1599" i="12" l="1"/>
  <c r="N1600" i="12" s="1"/>
  <c r="AG1600" i="12" l="1"/>
  <c r="AD1600" i="12"/>
  <c r="V1600" i="12"/>
  <c r="P1600" i="12"/>
  <c r="Q1600" i="12" s="1"/>
  <c r="Y1599" i="12"/>
  <c r="Z1599" i="12" s="1"/>
  <c r="O1600" i="12" l="1"/>
  <c r="N1601" i="12" s="1"/>
  <c r="P1601" i="12" l="1"/>
  <c r="Q1601" i="12" s="1"/>
  <c r="AD1601" i="12"/>
  <c r="AG1601" i="12"/>
  <c r="V1601" i="12"/>
  <c r="Y1600" i="12"/>
  <c r="Z1600" i="12" s="1"/>
  <c r="O1601" i="12" l="1"/>
  <c r="N1602" i="12" s="1"/>
  <c r="AG1602" i="12" l="1"/>
  <c r="V1602" i="12"/>
  <c r="AD1602" i="12"/>
  <c r="P1602" i="12"/>
  <c r="Q1602" i="12" s="1"/>
  <c r="Y1601" i="12"/>
  <c r="Z1601" i="12" s="1"/>
  <c r="O1602" i="12" l="1"/>
  <c r="N1603" i="12" s="1"/>
  <c r="AD1603" i="12" l="1"/>
  <c r="V1603" i="12"/>
  <c r="AG1603" i="12"/>
  <c r="P1603" i="12"/>
  <c r="Q1603" i="12" s="1"/>
  <c r="Y1602" i="12"/>
  <c r="Z1602" i="12" s="1"/>
  <c r="O1603" i="12" l="1"/>
  <c r="N1604" i="12" s="1"/>
  <c r="V1604" i="12" l="1"/>
  <c r="AG1604" i="12"/>
  <c r="AD1604" i="12"/>
  <c r="P1604" i="12"/>
  <c r="Q1604" i="12" s="1"/>
  <c r="Y1603" i="12"/>
  <c r="Z1603" i="12" s="1"/>
  <c r="O1604" i="12" l="1"/>
  <c r="N1605" i="12" s="1"/>
  <c r="AD1605" i="12" l="1"/>
  <c r="AG1605" i="12"/>
  <c r="P1605" i="12"/>
  <c r="Q1605" i="12" s="1"/>
  <c r="V1605" i="12"/>
  <c r="Y1604" i="12"/>
  <c r="Z1604" i="12" s="1"/>
  <c r="O1605" i="12" l="1"/>
  <c r="N1606" i="12" s="1"/>
  <c r="AD1606" i="12" l="1"/>
  <c r="V1606" i="12"/>
  <c r="P1606" i="12"/>
  <c r="Q1606" i="12" s="1"/>
  <c r="AG1606" i="12"/>
  <c r="Y1605" i="12"/>
  <c r="Z1605" i="12" s="1"/>
  <c r="O1606" i="12" l="1"/>
  <c r="N1607" i="12" s="1"/>
  <c r="AG1607" i="12" l="1"/>
  <c r="V1607" i="12"/>
  <c r="P1607" i="12"/>
  <c r="Q1607" i="12" s="1"/>
  <c r="AD1607" i="12"/>
  <c r="Y1606" i="12"/>
  <c r="Z1606" i="12" s="1"/>
  <c r="O1607" i="12" l="1"/>
  <c r="N1608" i="12" s="1"/>
  <c r="P1608" i="12" l="1"/>
  <c r="Q1608" i="12" s="1"/>
  <c r="AD1608" i="12"/>
  <c r="AG1608" i="12"/>
  <c r="V1608" i="12"/>
  <c r="Y1607" i="12"/>
  <c r="Z1607" i="12" s="1"/>
  <c r="O1608" i="12" l="1"/>
  <c r="N1609" i="12" s="1"/>
  <c r="V1609" i="12" l="1"/>
  <c r="AD1609" i="12"/>
  <c r="AG1609" i="12"/>
  <c r="P1609" i="12"/>
  <c r="Q1609" i="12" s="1"/>
  <c r="Y1608" i="12"/>
  <c r="Z1608" i="12" s="1"/>
  <c r="O1609" i="12" l="1"/>
  <c r="N1610" i="12" s="1"/>
  <c r="V1610" i="12" l="1"/>
  <c r="P1610" i="12"/>
  <c r="Q1610" i="12" s="1"/>
  <c r="AG1610" i="12"/>
  <c r="AD1610" i="12"/>
  <c r="Y1609" i="12"/>
  <c r="Z1609" i="12" s="1"/>
  <c r="O1610" i="12" l="1"/>
  <c r="N1611" i="12" s="1"/>
  <c r="P1611" i="12" l="1"/>
  <c r="Q1611" i="12" s="1"/>
  <c r="AD1611" i="12"/>
  <c r="V1611" i="12"/>
  <c r="AG1611" i="12"/>
  <c r="Y1610" i="12"/>
  <c r="Z1610" i="12" s="1"/>
  <c r="O1611" i="12" l="1"/>
  <c r="N1612" i="12" s="1"/>
  <c r="P1612" i="12" l="1"/>
  <c r="Q1612" i="12" s="1"/>
  <c r="AG1612" i="12"/>
  <c r="V1612" i="12"/>
  <c r="AD1612" i="12"/>
  <c r="Y1611" i="12"/>
  <c r="Z1611" i="12" s="1"/>
  <c r="O1612" i="12" l="1"/>
  <c r="N1613" i="12" s="1"/>
  <c r="V1613" i="12" l="1"/>
  <c r="AG1613" i="12"/>
  <c r="P1613" i="12"/>
  <c r="Q1613" i="12" s="1"/>
  <c r="AD1613" i="12"/>
  <c r="Y1612" i="12"/>
  <c r="Z1612" i="12" s="1"/>
  <c r="O1613" i="12" l="1"/>
  <c r="N1614" i="12" s="1"/>
  <c r="V1614" i="12" l="1"/>
  <c r="AG1614" i="12"/>
  <c r="AD1614" i="12"/>
  <c r="P1614" i="12"/>
  <c r="Q1614" i="12" s="1"/>
  <c r="Y1613" i="12"/>
  <c r="Z1613" i="12" s="1"/>
  <c r="O1614" i="12" l="1"/>
  <c r="N1615" i="12" s="1"/>
  <c r="AG1615" i="12" l="1"/>
  <c r="AD1615" i="12"/>
  <c r="V1615" i="12"/>
  <c r="P1615" i="12"/>
  <c r="Q1615" i="12" s="1"/>
  <c r="Y1614" i="12"/>
  <c r="Z1614" i="12" s="1"/>
  <c r="O1615" i="12" l="1"/>
  <c r="N1616" i="12" s="1"/>
  <c r="P1616" i="12" l="1"/>
  <c r="Q1616" i="12" s="1"/>
  <c r="V1616" i="12"/>
  <c r="AD1616" i="12"/>
  <c r="AG1616" i="12"/>
  <c r="Y1615" i="12"/>
  <c r="Z1615" i="12" s="1"/>
  <c r="O1616" i="12" l="1"/>
  <c r="N1617" i="12" s="1"/>
  <c r="AG1617" i="12" l="1"/>
  <c r="AD1617" i="12"/>
  <c r="V1617" i="12"/>
  <c r="P1617" i="12"/>
  <c r="Q1617" i="12" s="1"/>
  <c r="Y1616" i="12"/>
  <c r="Z1616" i="12" s="1"/>
  <c r="O1617" i="12" l="1"/>
  <c r="N1618" i="12" s="1"/>
  <c r="P1618" i="12" l="1"/>
  <c r="Q1618" i="12" s="1"/>
  <c r="AG1618" i="12"/>
  <c r="AD1618" i="12"/>
  <c r="V1618" i="12"/>
  <c r="Y1617" i="12"/>
  <c r="Z1617" i="12" s="1"/>
  <c r="O1618" i="12" l="1"/>
  <c r="N1619" i="12" s="1"/>
  <c r="V1619" i="12" l="1"/>
  <c r="AG1619" i="12"/>
  <c r="AD1619" i="12"/>
  <c r="P1619" i="12"/>
  <c r="Q1619" i="12" s="1"/>
  <c r="Y1618" i="12"/>
  <c r="Z1618" i="12" s="1"/>
  <c r="O1619" i="12" l="1"/>
  <c r="N1620" i="12" s="1"/>
  <c r="P1620" i="12" l="1"/>
  <c r="Q1620" i="12" s="1"/>
  <c r="AD1620" i="12"/>
  <c r="AG1620" i="12"/>
  <c r="V1620" i="12"/>
  <c r="Y1619" i="12"/>
  <c r="Z1619" i="12" s="1"/>
  <c r="O1620" i="12" l="1"/>
  <c r="N1621" i="12" s="1"/>
  <c r="V1621" i="12" l="1"/>
  <c r="AG1621" i="12"/>
  <c r="AD1621" i="12"/>
  <c r="P1621" i="12"/>
  <c r="Q1621" i="12" s="1"/>
  <c r="Y1620" i="12"/>
  <c r="Z1620" i="12" s="1"/>
  <c r="O1621" i="12" l="1"/>
  <c r="N1622" i="12" s="1"/>
  <c r="AD1622" i="12" l="1"/>
  <c r="AG1622" i="12"/>
  <c r="V1622" i="12"/>
  <c r="P1622" i="12"/>
  <c r="Q1622" i="12" s="1"/>
  <c r="Y1621" i="12"/>
  <c r="Z1621" i="12" s="1"/>
  <c r="O1622" i="12" l="1"/>
  <c r="N1623" i="12" s="1"/>
  <c r="AD1623" i="12" l="1"/>
  <c r="V1623" i="12"/>
  <c r="AG1623" i="12"/>
  <c r="P1623" i="12"/>
  <c r="Q1623" i="12" s="1"/>
  <c r="Y1622" i="12"/>
  <c r="Z1622" i="12" s="1"/>
  <c r="O1623" i="12" l="1"/>
  <c r="N1624" i="12" s="1"/>
  <c r="V1624" i="12" l="1"/>
  <c r="AG1624" i="12"/>
  <c r="AD1624" i="12"/>
  <c r="P1624" i="12"/>
  <c r="Q1624" i="12" s="1"/>
  <c r="Y1623" i="12"/>
  <c r="Z1623" i="12" s="1"/>
  <c r="O1624" i="12" l="1"/>
  <c r="N1625" i="12" s="1"/>
  <c r="AD1625" i="12" l="1"/>
  <c r="AG1625" i="12"/>
  <c r="P1625" i="12"/>
  <c r="Q1625" i="12" s="1"/>
  <c r="V1625" i="12"/>
  <c r="Y1624" i="12"/>
  <c r="Z1624" i="12" s="1"/>
  <c r="O1625" i="12" l="1"/>
  <c r="N1626" i="12" s="1"/>
  <c r="AD1626" i="12" l="1"/>
  <c r="V1626" i="12"/>
  <c r="P1626" i="12"/>
  <c r="Q1626" i="12" s="1"/>
  <c r="AG1626" i="12"/>
  <c r="Y1625" i="12"/>
  <c r="Z1625" i="12" s="1"/>
  <c r="O1626" i="12" l="1"/>
  <c r="Y1626" i="12" l="1"/>
  <c r="Z1626" i="12" s="1"/>
  <c r="N1627" i="12"/>
  <c r="AD1627" i="12" l="1"/>
  <c r="P1627" i="12"/>
  <c r="Q1627" i="12" s="1"/>
  <c r="V1627" i="12"/>
  <c r="AG1627" i="12"/>
  <c r="O1627" i="12" l="1"/>
  <c r="Y1627" i="12" l="1"/>
  <c r="Z1627" i="12" s="1"/>
  <c r="N1628" i="12"/>
  <c r="V1628" i="12" l="1"/>
  <c r="P1628" i="12"/>
  <c r="Q1628" i="12" s="1"/>
  <c r="AG1628" i="12"/>
  <c r="AD1628" i="12"/>
  <c r="O1628" i="12" l="1"/>
  <c r="N1629" i="12" s="1"/>
  <c r="AD1629" i="12" l="1"/>
  <c r="AG1629" i="12"/>
  <c r="P1629" i="12"/>
  <c r="Q1629" i="12" s="1"/>
  <c r="V1629" i="12"/>
  <c r="Y1628" i="12"/>
  <c r="Z1628" i="12" s="1"/>
  <c r="O1629" i="12" l="1"/>
  <c r="N1630" i="12" s="1"/>
  <c r="V1630" i="12" l="1"/>
  <c r="AD1630" i="12"/>
  <c r="AG1630" i="12"/>
  <c r="P1630" i="12"/>
  <c r="Q1630" i="12" s="1"/>
  <c r="Y1629" i="12"/>
  <c r="Z1629" i="12" s="1"/>
  <c r="O1630" i="12" l="1"/>
  <c r="Y1630" i="12" l="1"/>
  <c r="Z1630" i="12" s="1"/>
  <c r="N1631" i="12"/>
  <c r="AG1631" i="12" l="1"/>
  <c r="V1631" i="12"/>
  <c r="P1631" i="12"/>
  <c r="Q1631" i="12" s="1"/>
  <c r="AD1631" i="12"/>
  <c r="O1631" i="12" l="1"/>
  <c r="N1632" i="12" s="1"/>
  <c r="P1632" i="12" l="1"/>
  <c r="Q1632" i="12" s="1"/>
  <c r="AG1632" i="12"/>
  <c r="V1632" i="12"/>
  <c r="AD1632" i="12"/>
  <c r="Y1631" i="12"/>
  <c r="Z1631" i="12" s="1"/>
  <c r="O1632" i="12" l="1"/>
  <c r="N1633" i="12" s="1"/>
  <c r="AD1633" i="12" l="1"/>
  <c r="AG1633" i="12"/>
  <c r="V1633" i="12"/>
  <c r="P1633" i="12"/>
  <c r="Q1633" i="12" s="1"/>
  <c r="Y1632" i="12"/>
  <c r="Z1632" i="12" s="1"/>
  <c r="O1633" i="12" l="1"/>
  <c r="N1634" i="12" s="1"/>
  <c r="V1634" i="12" l="1"/>
  <c r="P1634" i="12"/>
  <c r="Q1634" i="12" s="1"/>
  <c r="AD1634" i="12"/>
  <c r="AG1634" i="12"/>
  <c r="Y1633" i="12"/>
  <c r="Z1633" i="12" s="1"/>
  <c r="O1634" i="12" l="1"/>
  <c r="N1635" i="12" s="1"/>
  <c r="AG1635" i="12" l="1"/>
  <c r="V1635" i="12"/>
  <c r="AD1635" i="12"/>
  <c r="P1635" i="12"/>
  <c r="Q1635" i="12" s="1"/>
  <c r="Y1634" i="12"/>
  <c r="Z1634" i="12" s="1"/>
  <c r="O1635" i="12" l="1"/>
  <c r="N1636" i="12" s="1"/>
  <c r="AG1636" i="12" l="1"/>
  <c r="AD1636" i="12"/>
  <c r="V1636" i="12"/>
  <c r="P1636" i="12"/>
  <c r="Q1636" i="12" s="1"/>
  <c r="Y1635" i="12"/>
  <c r="Z1635" i="12" s="1"/>
  <c r="O1636" i="12" l="1"/>
  <c r="N1637" i="12" s="1"/>
  <c r="AG1637" i="12" l="1"/>
  <c r="V1637" i="12"/>
  <c r="AD1637" i="12"/>
  <c r="P1637" i="12"/>
  <c r="Q1637" i="12" s="1"/>
  <c r="Y1636" i="12"/>
  <c r="Z1636" i="12" s="1"/>
  <c r="O1637" i="12" l="1"/>
  <c r="N1638" i="12" s="1"/>
  <c r="AD1638" i="12" l="1"/>
  <c r="P1638" i="12"/>
  <c r="Q1638" i="12" s="1"/>
  <c r="AG1638" i="12"/>
  <c r="V1638" i="12"/>
  <c r="Y1637" i="12"/>
  <c r="Z1637" i="12" s="1"/>
  <c r="O1638" i="12" l="1"/>
  <c r="N1639" i="12" s="1"/>
  <c r="AG1639" i="12" l="1"/>
  <c r="AD1639" i="12"/>
  <c r="V1639" i="12"/>
  <c r="P1639" i="12"/>
  <c r="Q1639" i="12" s="1"/>
  <c r="Y1638" i="12"/>
  <c r="Z1638" i="12" s="1"/>
  <c r="O1639" i="12" l="1"/>
  <c r="N1640" i="12" s="1"/>
  <c r="AG1640" i="12" l="1"/>
  <c r="P1640" i="12"/>
  <c r="Q1640" i="12" s="1"/>
  <c r="AD1640" i="12"/>
  <c r="V1640" i="12"/>
  <c r="Y1639" i="12"/>
  <c r="Z1639" i="12" s="1"/>
  <c r="O1640" i="12" l="1"/>
  <c r="N1641" i="12" s="1"/>
  <c r="P1641" i="12" l="1"/>
  <c r="Q1641" i="12" s="1"/>
  <c r="V1641" i="12"/>
  <c r="AG1641" i="12"/>
  <c r="AD1641" i="12"/>
  <c r="Y1640" i="12"/>
  <c r="Z1640" i="12" s="1"/>
  <c r="O1641" i="12" l="1"/>
  <c r="N1642" i="12" s="1"/>
  <c r="P1642" i="12" l="1"/>
  <c r="Q1642" i="12" s="1"/>
  <c r="V1642" i="12"/>
  <c r="AD1642" i="12"/>
  <c r="AG1642" i="12"/>
  <c r="Y1641" i="12"/>
  <c r="Z1641" i="12" s="1"/>
  <c r="O1642" i="12" l="1"/>
  <c r="N1643" i="12" s="1"/>
  <c r="AD1643" i="12" l="1"/>
  <c r="V1643" i="12"/>
  <c r="AG1643" i="12"/>
  <c r="P1643" i="12"/>
  <c r="Q1643" i="12" s="1"/>
  <c r="Y1642" i="12"/>
  <c r="Z1642" i="12" s="1"/>
  <c r="O1643" i="12" l="1"/>
  <c r="N1644" i="12" s="1"/>
  <c r="AD1644" i="12" l="1"/>
  <c r="AG1644" i="12"/>
  <c r="V1644" i="12"/>
  <c r="P1644" i="12"/>
  <c r="Q1644" i="12" s="1"/>
  <c r="Y1643" i="12"/>
  <c r="Z1643" i="12" s="1"/>
  <c r="O1644" i="12" l="1"/>
  <c r="N1645" i="12" s="1"/>
  <c r="AG1645" i="12" l="1"/>
  <c r="V1645" i="12"/>
  <c r="AD1645" i="12"/>
  <c r="P1645" i="12"/>
  <c r="Q1645" i="12" s="1"/>
  <c r="Y1644" i="12"/>
  <c r="Z1644" i="12" s="1"/>
  <c r="O1645" i="12" l="1"/>
  <c r="N1646" i="12" s="1"/>
  <c r="AG1646" i="12" l="1"/>
  <c r="AD1646" i="12"/>
  <c r="V1646" i="12"/>
  <c r="P1646" i="12"/>
  <c r="Q1646" i="12" s="1"/>
  <c r="Y1645" i="12"/>
  <c r="Z1645" i="12" s="1"/>
  <c r="O1646" i="12" l="1"/>
  <c r="N1647" i="12" s="1"/>
  <c r="AD1647" i="12" l="1"/>
  <c r="AG1647" i="12"/>
  <c r="P1647" i="12"/>
  <c r="Q1647" i="12" s="1"/>
  <c r="V1647" i="12"/>
  <c r="Y1646" i="12"/>
  <c r="Z1646" i="12" s="1"/>
  <c r="O1647" i="12" l="1"/>
  <c r="N1648" i="12" s="1"/>
  <c r="V1648" i="12" l="1"/>
  <c r="AG1648" i="12"/>
  <c r="AD1648" i="12"/>
  <c r="P1648" i="12"/>
  <c r="Q1648" i="12" s="1"/>
  <c r="Y1647" i="12"/>
  <c r="Z1647" i="12" s="1"/>
  <c r="O1648" i="12" l="1"/>
  <c r="N1649" i="12" s="1"/>
  <c r="P1649" i="12" l="1"/>
  <c r="Q1649" i="12" s="1"/>
  <c r="AD1649" i="12"/>
  <c r="V1649" i="12"/>
  <c r="AG1649" i="12"/>
  <c r="Y1648" i="12"/>
  <c r="Z1648" i="12" s="1"/>
  <c r="O1649" i="12" l="1"/>
  <c r="N1650" i="12" s="1"/>
  <c r="Y1649" i="12" l="1"/>
  <c r="Z1649" i="12" s="1"/>
  <c r="AG1650" i="12"/>
  <c r="V1650" i="12"/>
  <c r="P1650" i="12"/>
  <c r="Q1650" i="12" s="1"/>
  <c r="AD1650" i="12"/>
  <c r="O1650" i="12" l="1"/>
  <c r="N1651" i="12" s="1"/>
  <c r="V1651" i="12" l="1"/>
  <c r="P1651" i="12"/>
  <c r="Q1651" i="12" s="1"/>
  <c r="AG1651" i="12"/>
  <c r="AD1651" i="12"/>
  <c r="Y1650" i="12"/>
  <c r="Z1650" i="12" s="1"/>
  <c r="O1651" i="12" l="1"/>
  <c r="N1652" i="12" s="1"/>
  <c r="P1652" i="12" l="1"/>
  <c r="Q1652" i="12" s="1"/>
  <c r="AD1652" i="12"/>
  <c r="V1652" i="12"/>
  <c r="AG1652" i="12"/>
  <c r="Y1651" i="12"/>
  <c r="Z1651" i="12" s="1"/>
  <c r="O1652" i="12" l="1"/>
  <c r="N1653" i="12" s="1"/>
  <c r="AD1653" i="12" l="1"/>
  <c r="P1653" i="12"/>
  <c r="Q1653" i="12" s="1"/>
  <c r="V1653" i="12"/>
  <c r="AG1653" i="12"/>
  <c r="Y1652" i="12"/>
  <c r="Z1652" i="12" s="1"/>
  <c r="O1653" i="12" l="1"/>
  <c r="N1654" i="12" s="1"/>
  <c r="AG1654" i="12" l="1"/>
  <c r="P1654" i="12"/>
  <c r="Q1654" i="12" s="1"/>
  <c r="AD1654" i="12"/>
  <c r="V1654" i="12"/>
  <c r="Y1653" i="12"/>
  <c r="Z1653" i="12" s="1"/>
  <c r="O1654" i="12" l="1"/>
  <c r="N1655" i="12" s="1"/>
  <c r="V1655" i="12" l="1"/>
  <c r="AG1655" i="12"/>
  <c r="AD1655" i="12"/>
  <c r="P1655" i="12"/>
  <c r="Q1655" i="12" s="1"/>
  <c r="Y1654" i="12"/>
  <c r="Z1654" i="12" s="1"/>
  <c r="O1655" i="12" l="1"/>
  <c r="N1656" i="12" s="1"/>
  <c r="V1656" i="12" l="1"/>
  <c r="AD1656" i="12"/>
  <c r="P1656" i="12"/>
  <c r="Q1656" i="12" s="1"/>
  <c r="AG1656" i="12"/>
  <c r="Y1655" i="12"/>
  <c r="Z1655" i="12" s="1"/>
  <c r="O1656" i="12" l="1"/>
  <c r="N1657" i="12" s="1"/>
  <c r="P1657" i="12" l="1"/>
  <c r="Q1657" i="12" s="1"/>
  <c r="V1657" i="12"/>
  <c r="AD1657" i="12"/>
  <c r="AG1657" i="12"/>
  <c r="Y1656" i="12"/>
  <c r="Z1656" i="12" s="1"/>
  <c r="O1657" i="12" l="1"/>
  <c r="N1658" i="12" s="1"/>
  <c r="V1658" i="12" l="1"/>
  <c r="P1658" i="12"/>
  <c r="Q1658" i="12" s="1"/>
  <c r="AG1658" i="12"/>
  <c r="AD1658" i="12"/>
  <c r="Y1657" i="12"/>
  <c r="Z1657" i="12" s="1"/>
  <c r="O1658" i="12" l="1"/>
  <c r="N1659" i="12" s="1"/>
  <c r="AD1659" i="12" l="1"/>
  <c r="AG1659" i="12"/>
  <c r="V1659" i="12"/>
  <c r="P1659" i="12"/>
  <c r="Q1659" i="12" s="1"/>
  <c r="Y1658" i="12"/>
  <c r="Z1658" i="12" s="1"/>
  <c r="O1659" i="12" l="1"/>
  <c r="Y1659" i="12" l="1"/>
  <c r="Z1659" i="12" s="1"/>
  <c r="N1660" i="12"/>
  <c r="P1660" i="12" l="1"/>
  <c r="Q1660" i="12" s="1"/>
  <c r="AG1660" i="12"/>
  <c r="AD1660" i="12"/>
  <c r="V1660" i="12"/>
  <c r="O1660" i="12" l="1"/>
  <c r="N1661" i="12" s="1"/>
  <c r="V1661" i="12" l="1"/>
  <c r="AG1661" i="12"/>
  <c r="AD1661" i="12"/>
  <c r="P1661" i="12"/>
  <c r="Q1661" i="12" s="1"/>
  <c r="Y1660" i="12"/>
  <c r="Z1660" i="12" s="1"/>
  <c r="O1661" i="12" l="1"/>
  <c r="N1662" i="12" s="1"/>
  <c r="AD1662" i="12" l="1"/>
  <c r="V1662" i="12"/>
  <c r="AG1662" i="12"/>
  <c r="P1662" i="12"/>
  <c r="Q1662" i="12" s="1"/>
  <c r="Y1661" i="12"/>
  <c r="Z1661" i="12" s="1"/>
  <c r="O1662" i="12" l="1"/>
  <c r="N1663" i="12" s="1"/>
  <c r="V1663" i="12" l="1"/>
  <c r="AD1663" i="12"/>
  <c r="AG1663" i="12"/>
  <c r="P1663" i="12"/>
  <c r="Q1663" i="12" s="1"/>
  <c r="Y1662" i="12"/>
  <c r="Z1662" i="12" s="1"/>
  <c r="O1663" i="12" l="1"/>
  <c r="N1664" i="12" s="1"/>
  <c r="AD1664" i="12" l="1"/>
  <c r="AG1664" i="12"/>
  <c r="P1664" i="12"/>
  <c r="Q1664" i="12" s="1"/>
  <c r="V1664" i="12"/>
  <c r="Y1663" i="12"/>
  <c r="Z1663" i="12" s="1"/>
  <c r="O1664" i="12" l="1"/>
  <c r="N1665" i="12" s="1"/>
  <c r="AD1665" i="12" l="1"/>
  <c r="V1665" i="12"/>
  <c r="AG1665" i="12"/>
  <c r="P1665" i="12"/>
  <c r="Q1665" i="12" s="1"/>
  <c r="Y1664" i="12"/>
  <c r="Z1664" i="12" s="1"/>
  <c r="O1665" i="12" l="1"/>
  <c r="N1666" i="12" s="1"/>
  <c r="AD1666" i="12" l="1"/>
  <c r="P1666" i="12"/>
  <c r="Q1666" i="12" s="1"/>
  <c r="AG1666" i="12"/>
  <c r="V1666" i="12"/>
  <c r="Y1665" i="12"/>
  <c r="Z1665" i="12" s="1"/>
  <c r="O1666" i="12" l="1"/>
  <c r="Y1666" i="12" l="1"/>
  <c r="Z1666" i="12" s="1"/>
  <c r="N1667" i="12"/>
  <c r="V1667" i="12" l="1"/>
  <c r="P1667" i="12"/>
  <c r="Q1667" i="12" s="1"/>
  <c r="AD1667" i="12"/>
  <c r="AG1667" i="12"/>
  <c r="O1667" i="12" l="1"/>
  <c r="N1668" i="12" s="1"/>
  <c r="AD1668" i="12" l="1"/>
  <c r="AG1668" i="12"/>
  <c r="V1668" i="12"/>
  <c r="P1668" i="12"/>
  <c r="Q1668" i="12" s="1"/>
  <c r="Y1667" i="12"/>
  <c r="Z1667" i="12" s="1"/>
  <c r="O1668" i="12" l="1"/>
  <c r="N1669" i="12" s="1"/>
  <c r="AG1669" i="12" l="1"/>
  <c r="AD1669" i="12"/>
  <c r="V1669" i="12"/>
  <c r="P1669" i="12"/>
  <c r="Q1669" i="12" s="1"/>
  <c r="Y1668" i="12"/>
  <c r="Z1668" i="12" s="1"/>
  <c r="O1669" i="12" l="1"/>
  <c r="N1670" i="12" s="1"/>
  <c r="P1670" i="12" l="1"/>
  <c r="Q1670" i="12" s="1"/>
  <c r="AD1670" i="12"/>
  <c r="AG1670" i="12"/>
  <c r="V1670" i="12"/>
  <c r="Y1669" i="12"/>
  <c r="Z1669" i="12" s="1"/>
  <c r="O1670" i="12" l="1"/>
  <c r="N1671" i="12" s="1"/>
  <c r="P1671" i="12" l="1"/>
  <c r="Q1671" i="12" s="1"/>
  <c r="AG1671" i="12"/>
  <c r="AD1671" i="12"/>
  <c r="V1671" i="12"/>
  <c r="Y1670" i="12"/>
  <c r="Z1670" i="12" s="1"/>
  <c r="O1671" i="12" l="1"/>
  <c r="N1672" i="12" s="1"/>
  <c r="AD1672" i="12" l="1"/>
  <c r="AG1672" i="12"/>
  <c r="V1672" i="12"/>
  <c r="P1672" i="12"/>
  <c r="Q1672" i="12" s="1"/>
  <c r="Y1671" i="12"/>
  <c r="Z1671" i="12" s="1"/>
  <c r="O1672" i="12" l="1"/>
  <c r="N1673" i="12" s="1"/>
  <c r="P1673" i="12" l="1"/>
  <c r="Q1673" i="12" s="1"/>
  <c r="AG1673" i="12"/>
  <c r="AD1673" i="12"/>
  <c r="V1673" i="12"/>
  <c r="Y1672" i="12"/>
  <c r="Z1672" i="12" s="1"/>
  <c r="O1673" i="12" l="1"/>
  <c r="N1674" i="12" s="1"/>
  <c r="AG1674" i="12" l="1"/>
  <c r="P1674" i="12"/>
  <c r="Q1674" i="12" s="1"/>
  <c r="V1674" i="12"/>
  <c r="AD1674" i="12"/>
  <c r="Y1673" i="12"/>
  <c r="Z1673" i="12" s="1"/>
  <c r="O1674" i="12" l="1"/>
  <c r="N1675" i="12" s="1"/>
  <c r="AG1675" i="12" l="1"/>
  <c r="AD1675" i="12"/>
  <c r="V1675" i="12"/>
  <c r="P1675" i="12"/>
  <c r="Q1675" i="12" s="1"/>
  <c r="Y1674" i="12"/>
  <c r="Z1674" i="12" s="1"/>
  <c r="O1675" i="12" l="1"/>
  <c r="N1676" i="12" s="1"/>
  <c r="V1676" i="12" l="1"/>
  <c r="P1676" i="12"/>
  <c r="Q1676" i="12" s="1"/>
  <c r="AG1676" i="12"/>
  <c r="AD1676" i="12"/>
  <c r="Y1675" i="12"/>
  <c r="Z1675" i="12" s="1"/>
  <c r="O1676" i="12" l="1"/>
  <c r="N1677" i="12" s="1"/>
  <c r="AG1677" i="12" l="1"/>
  <c r="AD1677" i="12"/>
  <c r="P1677" i="12"/>
  <c r="Q1677" i="12" s="1"/>
  <c r="V1677" i="12"/>
  <c r="Y1676" i="12"/>
  <c r="Z1676" i="12" s="1"/>
  <c r="O1677" i="12" l="1"/>
  <c r="N1678" i="12" s="1"/>
  <c r="AG1678" i="12" l="1"/>
  <c r="P1678" i="12"/>
  <c r="Q1678" i="12" s="1"/>
  <c r="AD1678" i="12"/>
  <c r="V1678" i="12"/>
  <c r="Y1677" i="12"/>
  <c r="Z1677" i="12" s="1"/>
  <c r="O1678" i="12" l="1"/>
  <c r="N1679" i="12" s="1"/>
  <c r="P1679" i="12" l="1"/>
  <c r="Q1679" i="12" s="1"/>
  <c r="AD1679" i="12"/>
  <c r="AG1679" i="12"/>
  <c r="V1679" i="12"/>
  <c r="Y1678" i="12"/>
  <c r="Z1678" i="12" s="1"/>
  <c r="O1679" i="12" l="1"/>
  <c r="N1680" i="12" s="1"/>
  <c r="AG1680" i="12" l="1"/>
  <c r="AD1680" i="12"/>
  <c r="V1680" i="12"/>
  <c r="P1680" i="12"/>
  <c r="Q1680" i="12" s="1"/>
  <c r="Y1679" i="12"/>
  <c r="Z1679" i="12" s="1"/>
  <c r="O1680" i="12" l="1"/>
  <c r="N1681" i="12" s="1"/>
  <c r="V1681" i="12" l="1"/>
  <c r="AG1681" i="12"/>
  <c r="AD1681" i="12"/>
  <c r="P1681" i="12"/>
  <c r="Q1681" i="12" s="1"/>
  <c r="Y1680" i="12"/>
  <c r="Z1680" i="12" s="1"/>
  <c r="O1681" i="12" l="1"/>
  <c r="N1682" i="12" s="1"/>
  <c r="V1682" i="12" l="1"/>
  <c r="AG1682" i="12"/>
  <c r="AD1682" i="12"/>
  <c r="P1682" i="12"/>
  <c r="Q1682" i="12" s="1"/>
  <c r="Y1681" i="12"/>
  <c r="Z1681" i="12" s="1"/>
  <c r="O1682" i="12" l="1"/>
  <c r="N1683" i="12" s="1"/>
  <c r="AD1683" i="12" l="1"/>
  <c r="V1683" i="12"/>
  <c r="AG1683" i="12"/>
  <c r="P1683" i="12"/>
  <c r="Q1683" i="12" s="1"/>
  <c r="Y1682" i="12"/>
  <c r="Z1682" i="12" s="1"/>
  <c r="O1683" i="12" l="1"/>
  <c r="N1684" i="12" s="1"/>
  <c r="AD1684" i="12" l="1"/>
  <c r="AG1684" i="12"/>
  <c r="P1684" i="12"/>
  <c r="Q1684" i="12" s="1"/>
  <c r="V1684" i="12"/>
  <c r="Y1683" i="12"/>
  <c r="Z1683" i="12" s="1"/>
  <c r="O1684" i="12" l="1"/>
  <c r="N1685" i="12" s="1"/>
  <c r="AG1685" i="12" l="1"/>
  <c r="P1685" i="12"/>
  <c r="Q1685" i="12" s="1"/>
  <c r="V1685" i="12"/>
  <c r="AD1685" i="12"/>
  <c r="Y1684" i="12"/>
  <c r="Z1684" i="12" s="1"/>
  <c r="O1685" i="12" l="1"/>
  <c r="N1686" i="12" s="1"/>
  <c r="AD1686" i="12" l="1"/>
  <c r="AG1686" i="12"/>
  <c r="V1686" i="12"/>
  <c r="P1686" i="12"/>
  <c r="Q1686" i="12" s="1"/>
  <c r="Y1685" i="12"/>
  <c r="Z1685" i="12" s="1"/>
  <c r="O1686" i="12" l="1"/>
  <c r="N1687" i="12" s="1"/>
  <c r="V1687" i="12" l="1"/>
  <c r="P1687" i="12"/>
  <c r="Q1687" i="12" s="1"/>
  <c r="AD1687" i="12"/>
  <c r="AG1687" i="12"/>
  <c r="Y1686" i="12"/>
  <c r="Z1686" i="12" s="1"/>
  <c r="O1687" i="12" l="1"/>
  <c r="N1688" i="12" s="1"/>
  <c r="P1688" i="12" l="1"/>
  <c r="Q1688" i="12" s="1"/>
  <c r="AD1688" i="12"/>
  <c r="V1688" i="12"/>
  <c r="AG1688" i="12"/>
  <c r="Y1687" i="12"/>
  <c r="Z1687" i="12" s="1"/>
  <c r="O1688" i="12" l="1"/>
  <c r="N1689" i="12" s="1"/>
  <c r="V1689" i="12" l="1"/>
  <c r="AG1689" i="12"/>
  <c r="AD1689" i="12"/>
  <c r="P1689" i="12"/>
  <c r="Q1689" i="12" s="1"/>
  <c r="Y1688" i="12"/>
  <c r="Z1688" i="12" s="1"/>
  <c r="O1689" i="12" l="1"/>
  <c r="N1690" i="12" s="1"/>
  <c r="V1690" i="12" l="1"/>
  <c r="AD1690" i="12"/>
  <c r="P1690" i="12"/>
  <c r="Q1690" i="12" s="1"/>
  <c r="AG1690" i="12"/>
  <c r="Y1689" i="12"/>
  <c r="Z1689" i="12" s="1"/>
  <c r="O1690" i="12" l="1"/>
  <c r="N1691" i="12" s="1"/>
  <c r="AG1691" i="12" l="1"/>
  <c r="V1691" i="12"/>
  <c r="AD1691" i="12"/>
  <c r="P1691" i="12"/>
  <c r="Q1691" i="12" s="1"/>
  <c r="Y1690" i="12"/>
  <c r="Z1690" i="12" s="1"/>
  <c r="O1691" i="12" l="1"/>
  <c r="N1692" i="12" s="1"/>
  <c r="V1692" i="12" l="1"/>
  <c r="P1692" i="12"/>
  <c r="Q1692" i="12" s="1"/>
  <c r="AD1692" i="12"/>
  <c r="AG1692" i="12"/>
  <c r="Y1691" i="12"/>
  <c r="Z1691" i="12" s="1"/>
  <c r="O1692" i="12" l="1"/>
  <c r="N1693" i="12" s="1"/>
  <c r="AG1693" i="12" l="1"/>
  <c r="P1693" i="12"/>
  <c r="Q1693" i="12" s="1"/>
  <c r="AD1693" i="12"/>
  <c r="V1693" i="12"/>
  <c r="Y1692" i="12"/>
  <c r="Z1692" i="12" s="1"/>
  <c r="O1693" i="12" l="1"/>
  <c r="N1694" i="12" s="1"/>
  <c r="V1694" i="12" l="1"/>
  <c r="P1694" i="12"/>
  <c r="Q1694" i="12" s="1"/>
  <c r="AG1694" i="12"/>
  <c r="AD1694" i="12"/>
  <c r="Y1693" i="12"/>
  <c r="Z1693" i="12" s="1"/>
  <c r="O1694" i="12" l="1"/>
  <c r="N1695" i="12" s="1"/>
  <c r="AD1695" i="12" l="1"/>
  <c r="AG1695" i="12"/>
  <c r="P1695" i="12"/>
  <c r="Q1695" i="12" s="1"/>
  <c r="V1695" i="12"/>
  <c r="Y1694" i="12"/>
  <c r="Z1694" i="12" s="1"/>
  <c r="O1695" i="12" l="1"/>
  <c r="N1696" i="12" s="1"/>
  <c r="V1696" i="12" l="1"/>
  <c r="AD1696" i="12"/>
  <c r="P1696" i="12"/>
  <c r="Q1696" i="12" s="1"/>
  <c r="AG1696" i="12"/>
  <c r="Y1695" i="12"/>
  <c r="Z1695" i="12" s="1"/>
  <c r="O1696" i="12" l="1"/>
  <c r="N1697" i="12" s="1"/>
  <c r="V1697" i="12" l="1"/>
  <c r="AD1697" i="12"/>
  <c r="P1697" i="12"/>
  <c r="Q1697" i="12" s="1"/>
  <c r="AG1697" i="12"/>
  <c r="Y1696" i="12"/>
  <c r="Z1696" i="12" s="1"/>
  <c r="O1697" i="12" l="1"/>
  <c r="N1698" i="12" s="1"/>
  <c r="AG1698" i="12" l="1"/>
  <c r="V1698" i="12"/>
  <c r="P1698" i="12"/>
  <c r="Q1698" i="12" s="1"/>
  <c r="AD1698" i="12"/>
  <c r="Y1697" i="12"/>
  <c r="Z1697" i="12" s="1"/>
  <c r="O1698" i="12" l="1"/>
  <c r="N1699" i="12" s="1"/>
  <c r="AD1699" i="12" l="1"/>
  <c r="AG1699" i="12"/>
  <c r="V1699" i="12"/>
  <c r="P1699" i="12"/>
  <c r="Q1699" i="12" s="1"/>
  <c r="Y1698" i="12"/>
  <c r="Z1698" i="12" s="1"/>
  <c r="O1699" i="12" l="1"/>
  <c r="N1700" i="12" s="1"/>
  <c r="AG1700" i="12" l="1"/>
  <c r="V1700" i="12"/>
  <c r="AD1700" i="12"/>
  <c r="P1700" i="12"/>
  <c r="Q1700" i="12" s="1"/>
  <c r="Y1699" i="12"/>
  <c r="Z1699" i="12" s="1"/>
  <c r="O1700" i="12" l="1"/>
  <c r="N1701" i="12" s="1"/>
  <c r="AG1701" i="12" l="1"/>
  <c r="P1701" i="12"/>
  <c r="Q1701" i="12" s="1"/>
  <c r="V1701" i="12"/>
  <c r="AD1701" i="12"/>
  <c r="Y1700" i="12"/>
  <c r="Z1700" i="12" s="1"/>
  <c r="O1701" i="12" l="1"/>
  <c r="N1702" i="12" s="1"/>
  <c r="V1702" i="12" l="1"/>
  <c r="AG1702" i="12"/>
  <c r="AD1702" i="12"/>
  <c r="P1702" i="12"/>
  <c r="Q1702" i="12" s="1"/>
  <c r="Y1701" i="12"/>
  <c r="Z1701" i="12" s="1"/>
  <c r="O1702" i="12" l="1"/>
  <c r="N1703" i="12" s="1"/>
  <c r="AD1703" i="12" l="1"/>
  <c r="V1703" i="12"/>
  <c r="AG1703" i="12"/>
  <c r="P1703" i="12"/>
  <c r="Q1703" i="12" s="1"/>
  <c r="Y1702" i="12"/>
  <c r="Z1702" i="12" s="1"/>
  <c r="O1703" i="12" l="1"/>
  <c r="N1704" i="12" s="1"/>
  <c r="AD1704" i="12" l="1"/>
  <c r="AG1704" i="12"/>
  <c r="V1704" i="12"/>
  <c r="P1704" i="12"/>
  <c r="Q1704" i="12" s="1"/>
  <c r="Y1703" i="12"/>
  <c r="Z1703" i="12" s="1"/>
  <c r="O1704" i="12" l="1"/>
  <c r="N1705" i="12" s="1"/>
  <c r="P1705" i="12" l="1"/>
  <c r="Q1705" i="12" s="1"/>
  <c r="V1705" i="12"/>
  <c r="AG1705" i="12"/>
  <c r="AD1705" i="12"/>
  <c r="Y1704" i="12"/>
  <c r="Z1704" i="12" s="1"/>
  <c r="O1705" i="12" l="1"/>
  <c r="N1706" i="12" s="1"/>
  <c r="AG1706" i="12" l="1"/>
  <c r="V1706" i="12"/>
  <c r="AD1706" i="12"/>
  <c r="P1706" i="12"/>
  <c r="Q1706" i="12" s="1"/>
  <c r="Y1705" i="12"/>
  <c r="Z1705" i="12" s="1"/>
  <c r="O1706" i="12" l="1"/>
  <c r="N1707" i="12" s="1"/>
  <c r="P1707" i="12" l="1"/>
  <c r="Q1707" i="12" s="1"/>
  <c r="AD1707" i="12"/>
  <c r="V1707" i="12"/>
  <c r="AG1707" i="12"/>
  <c r="Y1706" i="12"/>
  <c r="Z1706" i="12" s="1"/>
  <c r="O1707" i="12" l="1"/>
  <c r="N1708" i="12" s="1"/>
  <c r="V1708" i="12" l="1"/>
  <c r="P1708" i="12"/>
  <c r="Q1708" i="12" s="1"/>
  <c r="AD1708" i="12"/>
  <c r="AG1708" i="12"/>
  <c r="Y1707" i="12"/>
  <c r="Z1707" i="12" s="1"/>
  <c r="O1708" i="12" l="1"/>
  <c r="Y1708" i="12" l="1"/>
  <c r="Z1708" i="12" s="1"/>
  <c r="N1709" i="12"/>
  <c r="AD1709" i="12" l="1"/>
  <c r="AG1709" i="12"/>
  <c r="V1709" i="12"/>
  <c r="P1709" i="12"/>
  <c r="Q1709" i="12" s="1"/>
  <c r="O1709" i="12" l="1"/>
  <c r="N1710" i="12" s="1"/>
  <c r="V1710" i="12" l="1"/>
  <c r="P1710" i="12"/>
  <c r="Q1710" i="12" s="1"/>
  <c r="AG1710" i="12"/>
  <c r="AD1710" i="12"/>
  <c r="Y1709" i="12"/>
  <c r="Z1709" i="12" s="1"/>
  <c r="O1710" i="12" l="1"/>
  <c r="N1711" i="12" s="1"/>
  <c r="AG1711" i="12" l="1"/>
  <c r="V1711" i="12"/>
  <c r="P1711" i="12"/>
  <c r="Q1711" i="12" s="1"/>
  <c r="AD1711" i="12"/>
  <c r="Y1710" i="12"/>
  <c r="Z1710" i="12" s="1"/>
  <c r="O1711" i="12" l="1"/>
  <c r="Y1711" i="12" l="1"/>
  <c r="Z1711" i="12" s="1"/>
  <c r="N1712" i="12"/>
  <c r="AG1712" i="12" l="1"/>
  <c r="V1712" i="12"/>
  <c r="AD1712" i="12"/>
  <c r="P1712" i="12"/>
  <c r="Q1712" i="12" s="1"/>
  <c r="O1712" i="12" l="1"/>
  <c r="N1713" i="12" s="1"/>
  <c r="V1713" i="12" l="1"/>
  <c r="AD1713" i="12"/>
  <c r="AG1713" i="12"/>
  <c r="P1713" i="12"/>
  <c r="Q1713" i="12" s="1"/>
  <c r="Y1712" i="12"/>
  <c r="Z1712" i="12" s="1"/>
  <c r="O1713" i="12" l="1"/>
  <c r="N1714" i="12" s="1"/>
  <c r="AG1714" i="12" l="1"/>
  <c r="V1714" i="12"/>
  <c r="P1714" i="12"/>
  <c r="Q1714" i="12" s="1"/>
  <c r="AD1714" i="12"/>
  <c r="Y1713" i="12"/>
  <c r="Z1713" i="12" s="1"/>
  <c r="O1714" i="12" l="1"/>
  <c r="N1715" i="12" s="1"/>
  <c r="V1715" i="12" l="1"/>
  <c r="AD1715" i="12"/>
  <c r="AG1715" i="12"/>
  <c r="P1715" i="12"/>
  <c r="Q1715" i="12" s="1"/>
  <c r="Y1714" i="12"/>
  <c r="Z1714" i="12" s="1"/>
  <c r="O1715" i="12" l="1"/>
  <c r="N1716" i="12" s="1"/>
  <c r="AD1716" i="12" l="1"/>
  <c r="P1716" i="12"/>
  <c r="Q1716" i="12" s="1"/>
  <c r="AG1716" i="12"/>
  <c r="V1716" i="12"/>
  <c r="Y1715" i="12"/>
  <c r="Z1715" i="12" s="1"/>
  <c r="O1716" i="12" l="1"/>
  <c r="N1717" i="12" s="1"/>
  <c r="P1717" i="12" l="1"/>
  <c r="Q1717" i="12" s="1"/>
  <c r="AD1717" i="12"/>
  <c r="AG1717" i="12"/>
  <c r="V1717" i="12"/>
  <c r="Y1716" i="12"/>
  <c r="Z1716" i="12" s="1"/>
  <c r="O1717" i="12" l="1"/>
  <c r="N1718" i="12" s="1"/>
  <c r="P1718" i="12" l="1"/>
  <c r="Q1718" i="12" s="1"/>
  <c r="V1718" i="12"/>
  <c r="AD1718" i="12"/>
  <c r="AG1718" i="12"/>
  <c r="Y1717" i="12"/>
  <c r="Z1717" i="12" s="1"/>
  <c r="O1718" i="12" l="1"/>
  <c r="N1719" i="12" s="1"/>
  <c r="P1719" i="12" l="1"/>
  <c r="Q1719" i="12" s="1"/>
  <c r="AG1719" i="12"/>
  <c r="V1719" i="12"/>
  <c r="AD1719" i="12"/>
  <c r="Y1718" i="12"/>
  <c r="Z1718" i="12" s="1"/>
  <c r="O1719" i="12" l="1"/>
  <c r="N1720" i="12" s="1"/>
  <c r="AD1720" i="12" l="1"/>
  <c r="P1720" i="12"/>
  <c r="Q1720" i="12" s="1"/>
  <c r="AG1720" i="12"/>
  <c r="V1720" i="12"/>
  <c r="Y1719" i="12"/>
  <c r="Z1719" i="12" s="1"/>
  <c r="O1720" i="12" l="1"/>
  <c r="N1721" i="12" s="1"/>
  <c r="V1721" i="12" l="1"/>
  <c r="AD1721" i="12"/>
  <c r="AG1721" i="12"/>
  <c r="P1721" i="12"/>
  <c r="Q1721" i="12" s="1"/>
  <c r="Y1720" i="12"/>
  <c r="Z1720" i="12" s="1"/>
  <c r="O1721" i="12" l="1"/>
  <c r="N1722" i="12" s="1"/>
  <c r="P1722" i="12" l="1"/>
  <c r="Q1722" i="12" s="1"/>
  <c r="V1722" i="12"/>
  <c r="AG1722" i="12"/>
  <c r="AD1722" i="12"/>
  <c r="Y1721" i="12"/>
  <c r="Z1721" i="12" s="1"/>
  <c r="O1722" i="12" l="1"/>
  <c r="N1723" i="12" s="1"/>
  <c r="V1723" i="12" l="1"/>
  <c r="AD1723" i="12"/>
  <c r="AG1723" i="12"/>
  <c r="P1723" i="12"/>
  <c r="Q1723" i="12" s="1"/>
  <c r="Y1722" i="12"/>
  <c r="Z1722" i="12" s="1"/>
  <c r="O1723" i="12" l="1"/>
  <c r="N1724" i="12" s="1"/>
  <c r="V1724" i="12" l="1"/>
  <c r="AG1724" i="12"/>
  <c r="AD1724" i="12"/>
  <c r="P1724" i="12"/>
  <c r="Q1724" i="12" s="1"/>
  <c r="Y1723" i="12"/>
  <c r="Z1723" i="12" s="1"/>
  <c r="O1724" i="12" l="1"/>
  <c r="N1725" i="12" s="1"/>
  <c r="P1725" i="12" l="1"/>
  <c r="Q1725" i="12" s="1"/>
  <c r="V1725" i="12"/>
  <c r="AD1725" i="12"/>
  <c r="AG1725" i="12"/>
  <c r="Y1724" i="12"/>
  <c r="Z1724" i="12" s="1"/>
  <c r="O1725" i="12" l="1"/>
  <c r="N1726" i="12" s="1"/>
  <c r="AD1726" i="12" l="1"/>
  <c r="P1726" i="12"/>
  <c r="Q1726" i="12" s="1"/>
  <c r="V1726" i="12"/>
  <c r="AG1726" i="12"/>
  <c r="Y1725" i="12"/>
  <c r="Z1725" i="12" s="1"/>
  <c r="O1726" i="12" l="1"/>
  <c r="N1727" i="12" s="1"/>
  <c r="V1727" i="12" l="1"/>
  <c r="AD1727" i="12"/>
  <c r="P1727" i="12"/>
  <c r="Q1727" i="12" s="1"/>
  <c r="AG1727" i="12"/>
  <c r="Y1726" i="12"/>
  <c r="Z1726" i="12" s="1"/>
  <c r="O1727" i="12" l="1"/>
  <c r="N1728" i="12" s="1"/>
  <c r="AD1728" i="12" l="1"/>
  <c r="V1728" i="12"/>
  <c r="P1728" i="12"/>
  <c r="Q1728" i="12" s="1"/>
  <c r="AG1728" i="12"/>
  <c r="Y1727" i="12"/>
  <c r="Z1727" i="12" s="1"/>
  <c r="O1728" i="12" l="1"/>
  <c r="N1729" i="12" s="1"/>
  <c r="AD1729" i="12" l="1"/>
  <c r="V1729" i="12"/>
  <c r="AG1729" i="12"/>
  <c r="P1729" i="12"/>
  <c r="Q1729" i="12" s="1"/>
  <c r="Y1728" i="12"/>
  <c r="Z1728" i="12" s="1"/>
  <c r="O1729" i="12" l="1"/>
  <c r="Y1729" i="12" l="1"/>
  <c r="Z1729" i="12" s="1"/>
  <c r="N1730" i="12"/>
  <c r="AD1730" i="12" l="1"/>
  <c r="AG1730" i="12"/>
  <c r="P1730" i="12"/>
  <c r="Q1730" i="12" s="1"/>
  <c r="V1730" i="12"/>
  <c r="O1730" i="12" l="1"/>
  <c r="Y1730" i="12" l="1"/>
  <c r="Z1730" i="12" s="1"/>
  <c r="N1731" i="12"/>
  <c r="AG1731" i="12" l="1"/>
  <c r="V1731" i="12"/>
  <c r="AD1731" i="12"/>
  <c r="P1731" i="12"/>
  <c r="Q1731" i="12" s="1"/>
  <c r="O1731" i="12" l="1"/>
  <c r="N1732" i="12" s="1"/>
  <c r="P1732" i="12" l="1"/>
  <c r="Q1732" i="12" s="1"/>
  <c r="V1732" i="12"/>
  <c r="AD1732" i="12"/>
  <c r="AG1732" i="12"/>
  <c r="Y1731" i="12"/>
  <c r="Z1731" i="12" s="1"/>
  <c r="O1732" i="12" l="1"/>
  <c r="N1733" i="12" s="1"/>
  <c r="V1733" i="12" l="1"/>
  <c r="AG1733" i="12"/>
  <c r="AD1733" i="12"/>
  <c r="P1733" i="12"/>
  <c r="Q1733" i="12" s="1"/>
  <c r="Y1732" i="12"/>
  <c r="Z1732" i="12" s="1"/>
  <c r="O1733" i="12" l="1"/>
  <c r="N1734" i="12" s="1"/>
  <c r="V1734" i="12" l="1"/>
  <c r="AG1734" i="12"/>
  <c r="AD1734" i="12"/>
  <c r="P1734" i="12"/>
  <c r="Q1734" i="12" s="1"/>
  <c r="Y1733" i="12"/>
  <c r="Z1733" i="12" s="1"/>
  <c r="O1734" i="12" l="1"/>
  <c r="Y1734" i="12" l="1"/>
  <c r="Z1734" i="12" s="1"/>
  <c r="N1735" i="12"/>
  <c r="V1735" i="12" l="1"/>
  <c r="P1735" i="12"/>
  <c r="Q1735" i="12" s="1"/>
  <c r="AG1735" i="12"/>
  <c r="AD1735" i="12"/>
  <c r="O1735" i="12" l="1"/>
  <c r="N1736" i="12" s="1"/>
  <c r="AG1736" i="12" l="1"/>
  <c r="P1736" i="12"/>
  <c r="Q1736" i="12" s="1"/>
  <c r="V1736" i="12"/>
  <c r="AD1736" i="12"/>
  <c r="Y1735" i="12"/>
  <c r="Z1735" i="12" s="1"/>
  <c r="O1736" i="12" l="1"/>
  <c r="N1737" i="12" s="1"/>
  <c r="AG1737" i="12" l="1"/>
  <c r="V1737" i="12"/>
  <c r="AD1737" i="12"/>
  <c r="P1737" i="12"/>
  <c r="Q1737" i="12" s="1"/>
  <c r="Y1736" i="12"/>
  <c r="Z1736" i="12" s="1"/>
  <c r="O1737" i="12" l="1"/>
  <c r="N1738" i="12" s="1"/>
  <c r="AD1738" i="12" l="1"/>
  <c r="P1738" i="12"/>
  <c r="Q1738" i="12" s="1"/>
  <c r="AG1738" i="12"/>
  <c r="V1738" i="12"/>
  <c r="Y1737" i="12"/>
  <c r="Z1737" i="12" s="1"/>
  <c r="O1738" i="12" l="1"/>
  <c r="N1739" i="12" s="1"/>
  <c r="V1739" i="12" l="1"/>
  <c r="P1739" i="12"/>
  <c r="Q1739" i="12" s="1"/>
  <c r="AD1739" i="12"/>
  <c r="AG1739" i="12"/>
  <c r="Y1738" i="12"/>
  <c r="Z1738" i="12" s="1"/>
  <c r="O1739" i="12" l="1"/>
  <c r="N1740" i="12" s="1"/>
  <c r="P1740" i="12" l="1"/>
  <c r="Q1740" i="12" s="1"/>
  <c r="AG1740" i="12"/>
  <c r="AD1740" i="12"/>
  <c r="V1740" i="12"/>
  <c r="Y1739" i="12"/>
  <c r="Z1739" i="12" s="1"/>
  <c r="O1740" i="12" l="1"/>
  <c r="N1741" i="12" s="1"/>
  <c r="V1741" i="12" l="1"/>
  <c r="P1741" i="12"/>
  <c r="Q1741" i="12" s="1"/>
  <c r="AD1741" i="12"/>
  <c r="AG1741" i="12"/>
  <c r="Y1740" i="12"/>
  <c r="Z1740" i="12" s="1"/>
  <c r="O1741" i="12" l="1"/>
  <c r="N1742" i="12" s="1"/>
  <c r="AG1742" i="12" l="1"/>
  <c r="AD1742" i="12"/>
  <c r="V1742" i="12"/>
  <c r="P1742" i="12"/>
  <c r="Q1742" i="12" s="1"/>
  <c r="Y1741" i="12"/>
  <c r="Z1741" i="12" s="1"/>
  <c r="O1742" i="12" l="1"/>
  <c r="N1743" i="12" s="1"/>
  <c r="AG1743" i="12" l="1"/>
  <c r="AD1743" i="12"/>
  <c r="P1743" i="12"/>
  <c r="Q1743" i="12" s="1"/>
  <c r="V1743" i="12"/>
  <c r="Y1742" i="12"/>
  <c r="Z1742" i="12" s="1"/>
  <c r="O1743" i="12" l="1"/>
  <c r="N1744" i="12" s="1"/>
  <c r="AD1744" i="12" l="1"/>
  <c r="P1744" i="12"/>
  <c r="Q1744" i="12" s="1"/>
  <c r="AG1744" i="12"/>
  <c r="V1744" i="12"/>
  <c r="Y1743" i="12"/>
  <c r="Z1743" i="12" s="1"/>
  <c r="O1744" i="12" l="1"/>
  <c r="N1745" i="12" s="1"/>
  <c r="AD1745" i="12" l="1"/>
  <c r="P1745" i="12"/>
  <c r="Q1745" i="12" s="1"/>
  <c r="AG1745" i="12"/>
  <c r="V1745" i="12"/>
  <c r="Y1744" i="12"/>
  <c r="Z1744" i="12" s="1"/>
  <c r="O1745" i="12" l="1"/>
  <c r="N1746" i="12" s="1"/>
  <c r="P1746" i="12" l="1"/>
  <c r="Q1746" i="12" s="1"/>
  <c r="V1746" i="12"/>
  <c r="AD1746" i="12"/>
  <c r="AG1746" i="12"/>
  <c r="Y1745" i="12"/>
  <c r="Z1745" i="12" s="1"/>
  <c r="O1746" i="12" l="1"/>
  <c r="N1747" i="12" s="1"/>
  <c r="AD1747" i="12" l="1"/>
  <c r="P1747" i="12"/>
  <c r="Q1747" i="12" s="1"/>
  <c r="V1747" i="12"/>
  <c r="AG1747" i="12"/>
  <c r="Y1746" i="12"/>
  <c r="Z1746" i="12" s="1"/>
  <c r="O1747" i="12" l="1"/>
  <c r="N1748" i="12" s="1"/>
  <c r="P1748" i="12" l="1"/>
  <c r="Q1748" i="12" s="1"/>
  <c r="V1748" i="12"/>
  <c r="AD1748" i="12"/>
  <c r="AG1748" i="12"/>
  <c r="Y1747" i="12"/>
  <c r="Z1747" i="12" s="1"/>
  <c r="O1748" i="12" l="1"/>
  <c r="N1749" i="12" s="1"/>
  <c r="V1749" i="12" l="1"/>
  <c r="AG1749" i="12"/>
  <c r="P1749" i="12"/>
  <c r="Q1749" i="12" s="1"/>
  <c r="AD1749" i="12"/>
  <c r="Y1748" i="12"/>
  <c r="Z1748" i="12" s="1"/>
  <c r="O1749" i="12" l="1"/>
  <c r="N1750" i="12" s="1"/>
  <c r="AG1750" i="12" l="1"/>
  <c r="AD1750" i="12"/>
  <c r="P1750" i="12"/>
  <c r="Q1750" i="12" s="1"/>
  <c r="V1750" i="12"/>
  <c r="Y1749" i="12"/>
  <c r="Z1749" i="12" s="1"/>
  <c r="O1750" i="12" l="1"/>
  <c r="N1751" i="12" s="1"/>
  <c r="AD1751" i="12" l="1"/>
  <c r="AG1751" i="12"/>
  <c r="V1751" i="12"/>
  <c r="P1751" i="12"/>
  <c r="Q1751" i="12" s="1"/>
  <c r="Y1750" i="12"/>
  <c r="Z1750" i="12" s="1"/>
  <c r="O1751" i="12" l="1"/>
  <c r="N1752" i="12" s="1"/>
  <c r="AD1752" i="12" l="1"/>
  <c r="V1752" i="12"/>
  <c r="P1752" i="12"/>
  <c r="Q1752" i="12" s="1"/>
  <c r="AG1752" i="12"/>
  <c r="Y1751" i="12"/>
  <c r="Z1751" i="12" s="1"/>
  <c r="O1752" i="12" l="1"/>
  <c r="N1753" i="12" s="1"/>
  <c r="AG1753" i="12" l="1"/>
  <c r="V1753" i="12"/>
  <c r="AD1753" i="12"/>
  <c r="P1753" i="12"/>
  <c r="Q1753" i="12" s="1"/>
  <c r="Y1752" i="12"/>
  <c r="Z1752" i="12" s="1"/>
  <c r="O1753" i="12" l="1"/>
  <c r="N1754" i="12" s="1"/>
  <c r="AG1754" i="12" l="1"/>
  <c r="AD1754" i="12"/>
  <c r="V1754" i="12"/>
  <c r="P1754" i="12"/>
  <c r="Q1754" i="12" s="1"/>
  <c r="Y1753" i="12"/>
  <c r="Z1753" i="12" s="1"/>
  <c r="O1754" i="12" l="1"/>
  <c r="N1755" i="12" s="1"/>
  <c r="AD1755" i="12" l="1"/>
  <c r="AG1755" i="12"/>
  <c r="V1755" i="12"/>
  <c r="P1755" i="12"/>
  <c r="Q1755" i="12" s="1"/>
  <c r="Y1754" i="12"/>
  <c r="Z1754" i="12" s="1"/>
  <c r="O1755" i="12" l="1"/>
  <c r="N1756" i="12" s="1"/>
  <c r="AG1756" i="12" l="1"/>
  <c r="V1756" i="12"/>
  <c r="AD1756" i="12"/>
  <c r="P1756" i="12"/>
  <c r="Q1756" i="12" s="1"/>
  <c r="Y1755" i="12"/>
  <c r="Z1755" i="12" s="1"/>
  <c r="O1756" i="12" l="1"/>
  <c r="N1757" i="12" s="1"/>
  <c r="AD1757" i="12" l="1"/>
  <c r="AG1757" i="12"/>
  <c r="V1757" i="12"/>
  <c r="P1757" i="12"/>
  <c r="Q1757" i="12" s="1"/>
  <c r="Y1756" i="12"/>
  <c r="Z1756" i="12" s="1"/>
  <c r="O1757" i="12" l="1"/>
  <c r="N1758" i="12" s="1"/>
  <c r="P1758" i="12" l="1"/>
  <c r="Q1758" i="12" s="1"/>
  <c r="V1758" i="12"/>
  <c r="AG1758" i="12"/>
  <c r="AD1758" i="12"/>
  <c r="Y1757" i="12"/>
  <c r="Z1757" i="12" s="1"/>
  <c r="O1758" i="12" l="1"/>
  <c r="N1759" i="12" s="1"/>
  <c r="AG1759" i="12" l="1"/>
  <c r="AD1759" i="12"/>
  <c r="V1759" i="12"/>
  <c r="P1759" i="12"/>
  <c r="Q1759" i="12" s="1"/>
  <c r="Y1758" i="12"/>
  <c r="Z1758" i="12" s="1"/>
  <c r="O1759" i="12" l="1"/>
  <c r="N1760" i="12" s="1"/>
  <c r="Y1759" i="12" l="1"/>
  <c r="Z1759" i="12" s="1"/>
  <c r="P1760" i="12"/>
  <c r="Q1760" i="12" s="1"/>
  <c r="AD1760" i="12"/>
  <c r="V1760" i="12"/>
  <c r="AG1760" i="12"/>
  <c r="O1760" i="12" l="1"/>
  <c r="N1761" i="12" s="1"/>
  <c r="AG1761" i="12" l="1"/>
  <c r="AD1761" i="12"/>
  <c r="V1761" i="12"/>
  <c r="P1761" i="12"/>
  <c r="Q1761" i="12" s="1"/>
  <c r="Y1760" i="12"/>
  <c r="Z1760" i="12" s="1"/>
  <c r="O1761" i="12" l="1"/>
  <c r="N1762" i="12" s="1"/>
  <c r="P1762" i="12" l="1"/>
  <c r="Q1762" i="12" s="1"/>
  <c r="V1762" i="12"/>
  <c r="AD1762" i="12"/>
  <c r="AG1762" i="12"/>
  <c r="Y1761" i="12"/>
  <c r="Z1761" i="12" s="1"/>
  <c r="O1762" i="12" l="1"/>
  <c r="N1763" i="12" s="1"/>
  <c r="AG1763" i="12" l="1"/>
  <c r="V1763" i="12"/>
  <c r="P1763" i="12"/>
  <c r="Q1763" i="12" s="1"/>
  <c r="AD1763" i="12"/>
  <c r="Y1762" i="12"/>
  <c r="Z1762" i="12" s="1"/>
  <c r="O1763" i="12" l="1"/>
  <c r="N1764" i="12" s="1"/>
  <c r="AD1764" i="12" l="1"/>
  <c r="P1764" i="12"/>
  <c r="Q1764" i="12" s="1"/>
  <c r="AG1764" i="12"/>
  <c r="V1764" i="12"/>
  <c r="Y1763" i="12"/>
  <c r="Z1763" i="12" s="1"/>
  <c r="O1764" i="12" l="1"/>
  <c r="N1765" i="12" s="1"/>
  <c r="V1765" i="12" l="1"/>
  <c r="AD1765" i="12"/>
  <c r="AG1765" i="12"/>
  <c r="P1765" i="12"/>
  <c r="Q1765" i="12" s="1"/>
  <c r="Y1764" i="12"/>
  <c r="Z1764" i="12" s="1"/>
  <c r="O1765" i="12" l="1"/>
  <c r="Y1765" i="12" l="1"/>
  <c r="Z1765" i="12" s="1"/>
  <c r="N1766" i="12"/>
  <c r="AD1766" i="12" l="1"/>
  <c r="AG1766" i="12"/>
  <c r="V1766" i="12"/>
  <c r="P1766" i="12"/>
  <c r="Q1766" i="12" s="1"/>
  <c r="O1766" i="12" l="1"/>
  <c r="N1767" i="12" s="1"/>
  <c r="AD1767" i="12" l="1"/>
  <c r="V1767" i="12"/>
  <c r="AG1767" i="12"/>
  <c r="P1767" i="12"/>
  <c r="Q1767" i="12" s="1"/>
  <c r="Y1766" i="12"/>
  <c r="Z1766" i="12" s="1"/>
  <c r="O1767" i="12" l="1"/>
  <c r="Y1767" i="12" l="1"/>
  <c r="Z1767" i="12" s="1"/>
  <c r="N1768" i="12"/>
  <c r="V1768" i="12" l="1"/>
  <c r="AD1768" i="12"/>
  <c r="P1768" i="12"/>
  <c r="Q1768" i="12" s="1"/>
  <c r="AG1768" i="12"/>
  <c r="O1768" i="12" l="1"/>
  <c r="Y1768" i="12" l="1"/>
  <c r="Z1768" i="12" s="1"/>
  <c r="N1769" i="12"/>
  <c r="P1769" i="12" l="1"/>
  <c r="Q1769" i="12" s="1"/>
  <c r="AD1769" i="12"/>
  <c r="AG1769" i="12"/>
  <c r="V1769" i="12"/>
  <c r="O1769" i="12" l="1"/>
  <c r="N1770" i="12" s="1"/>
  <c r="AG1770" i="12" l="1"/>
  <c r="V1770" i="12"/>
  <c r="AD1770" i="12"/>
  <c r="P1770" i="12"/>
  <c r="Q1770" i="12" s="1"/>
  <c r="Y1769" i="12"/>
  <c r="Z1769" i="12" s="1"/>
  <c r="O1770" i="12" l="1"/>
  <c r="N1771" i="12" s="1"/>
  <c r="P1771" i="12" l="1"/>
  <c r="Q1771" i="12" s="1"/>
  <c r="AD1771" i="12"/>
  <c r="V1771" i="12"/>
  <c r="AG1771" i="12"/>
  <c r="Y1770" i="12"/>
  <c r="Z1770" i="12" s="1"/>
  <c r="O1771" i="12" l="1"/>
  <c r="N1772" i="12" s="1"/>
  <c r="AD1772" i="12" l="1"/>
  <c r="V1772" i="12"/>
  <c r="AG1772" i="12"/>
  <c r="P1772" i="12"/>
  <c r="Q1772" i="12" s="1"/>
  <c r="Y1771" i="12"/>
  <c r="Z1771" i="12" s="1"/>
  <c r="O1772" i="12" l="1"/>
  <c r="N1773" i="12" s="1"/>
  <c r="AG1773" i="12" l="1"/>
  <c r="V1773" i="12"/>
  <c r="AD1773" i="12"/>
  <c r="P1773" i="12"/>
  <c r="Q1773" i="12" s="1"/>
  <c r="Y1772" i="12"/>
  <c r="Z1772" i="12" s="1"/>
  <c r="O1773" i="12" l="1"/>
  <c r="N1774" i="12" s="1"/>
  <c r="AD1774" i="12" l="1"/>
  <c r="V1774" i="12"/>
  <c r="AG1774" i="12"/>
  <c r="P1774" i="12"/>
  <c r="Q1774" i="12" s="1"/>
  <c r="Y1773" i="12"/>
  <c r="Z1773" i="12" s="1"/>
  <c r="O1774" i="12" l="1"/>
  <c r="N1775" i="12" s="1"/>
  <c r="AD1775" i="12" l="1"/>
  <c r="V1775" i="12"/>
  <c r="AG1775" i="12"/>
  <c r="P1775" i="12"/>
  <c r="Q1775" i="12" s="1"/>
  <c r="Y1774" i="12"/>
  <c r="Z1774" i="12" s="1"/>
  <c r="O1775" i="12" l="1"/>
  <c r="N1776" i="12" s="1"/>
  <c r="P1776" i="12" l="1"/>
  <c r="Q1776" i="12" s="1"/>
  <c r="AG1776" i="12"/>
  <c r="V1776" i="12"/>
  <c r="AD1776" i="12"/>
  <c r="Y1775" i="12"/>
  <c r="Z1775" i="12" s="1"/>
  <c r="O1776" i="12" l="1"/>
  <c r="N1777" i="12" s="1"/>
  <c r="AG1777" i="12" l="1"/>
  <c r="AD1777" i="12"/>
  <c r="V1777" i="12"/>
  <c r="P1777" i="12"/>
  <c r="Q1777" i="12" s="1"/>
  <c r="Y1776" i="12"/>
  <c r="Z1776" i="12" s="1"/>
  <c r="O1777" i="12" l="1"/>
  <c r="N1778" i="12" s="1"/>
  <c r="AD1778" i="12" l="1"/>
  <c r="AG1778" i="12"/>
  <c r="P1778" i="12"/>
  <c r="Q1778" i="12" s="1"/>
  <c r="V1778" i="12"/>
  <c r="Y1777" i="12"/>
  <c r="Z1777" i="12" s="1"/>
  <c r="O1778" i="12" l="1"/>
  <c r="Y1778" i="12" l="1"/>
  <c r="Z1778" i="12" s="1"/>
  <c r="N1779" i="12"/>
  <c r="V1779" i="12" l="1"/>
  <c r="AG1779" i="12"/>
  <c r="AD1779" i="12"/>
  <c r="P1779" i="12"/>
  <c r="Q1779" i="12" s="1"/>
  <c r="O1779" i="12" l="1"/>
  <c r="Y1779" i="12" l="1"/>
  <c r="Z1779" i="12" s="1"/>
  <c r="N1780" i="12"/>
  <c r="AG1780" i="12" l="1"/>
  <c r="AD1780" i="12"/>
  <c r="V1780" i="12"/>
  <c r="P1780" i="12"/>
  <c r="Q1780" i="12" s="1"/>
  <c r="O1780" i="12" l="1"/>
  <c r="N1781" i="12" s="1"/>
  <c r="V1781" i="12" l="1"/>
  <c r="P1781" i="12"/>
  <c r="Q1781" i="12" s="1"/>
  <c r="AD1781" i="12"/>
  <c r="AG1781" i="12"/>
  <c r="Y1780" i="12"/>
  <c r="Z1780" i="12" s="1"/>
  <c r="O1781" i="12" l="1"/>
  <c r="Y1781" i="12" l="1"/>
  <c r="Z1781" i="12" s="1"/>
  <c r="N1782" i="12"/>
  <c r="P1782" i="12" l="1"/>
  <c r="Q1782" i="12" s="1"/>
  <c r="AG1782" i="12"/>
  <c r="AD1782" i="12"/>
  <c r="V1782" i="12"/>
  <c r="O1782" i="12" l="1"/>
  <c r="Y1782" i="12" l="1"/>
  <c r="Z1782" i="12" s="1"/>
  <c r="N1783" i="12"/>
  <c r="AG1783" i="12" l="1"/>
  <c r="AD1783" i="12"/>
  <c r="V1783" i="12"/>
  <c r="P1783" i="12"/>
  <c r="Q1783" i="12" s="1"/>
  <c r="O1783" i="12" l="1"/>
  <c r="Y1783" i="12" l="1"/>
  <c r="Z1783" i="12" s="1"/>
  <c r="N1784" i="12"/>
  <c r="AD1784" i="12" l="1"/>
  <c r="V1784" i="12"/>
  <c r="AG1784" i="12"/>
  <c r="P1784" i="12"/>
  <c r="Q1784" i="12" s="1"/>
  <c r="O1784" i="12" l="1"/>
  <c r="N1785" i="12" s="1"/>
  <c r="AD1785" i="12" l="1"/>
  <c r="AG1785" i="12"/>
  <c r="V1785" i="12"/>
  <c r="P1785" i="12"/>
  <c r="Q1785" i="12" s="1"/>
  <c r="Y1784" i="12"/>
  <c r="Z1784" i="12" s="1"/>
  <c r="O1785" i="12" l="1"/>
  <c r="N1786" i="12" s="1"/>
  <c r="P1786" i="12" l="1"/>
  <c r="Q1786" i="12" s="1"/>
  <c r="V1786" i="12"/>
  <c r="AD1786" i="12"/>
  <c r="AG1786" i="12"/>
  <c r="Y1785" i="12"/>
  <c r="Z1785" i="12" s="1"/>
  <c r="O1786" i="12" l="1"/>
  <c r="N1787" i="12" s="1"/>
  <c r="P1787" i="12" l="1"/>
  <c r="Q1787" i="12" s="1"/>
  <c r="AD1787" i="12"/>
  <c r="AG1787" i="12"/>
  <c r="V1787" i="12"/>
  <c r="Y1786" i="12"/>
  <c r="Z1786" i="12" s="1"/>
  <c r="O1787" i="12" l="1"/>
  <c r="N1788" i="12" s="1"/>
  <c r="AD1788" i="12" l="1"/>
  <c r="V1788" i="12"/>
  <c r="AG1788" i="12"/>
  <c r="P1788" i="12"/>
  <c r="Q1788" i="12" s="1"/>
  <c r="Y1787" i="12"/>
  <c r="Z1787" i="12" s="1"/>
  <c r="O1788" i="12" l="1"/>
  <c r="N1789" i="12" s="1"/>
  <c r="V1789" i="12" l="1"/>
  <c r="AD1789" i="12"/>
  <c r="AG1789" i="12"/>
  <c r="P1789" i="12"/>
  <c r="Q1789" i="12" s="1"/>
  <c r="Y1788" i="12"/>
  <c r="Z1788" i="12" s="1"/>
  <c r="O1789" i="12" l="1"/>
  <c r="Y1789" i="12" l="1"/>
  <c r="Z1789" i="12" s="1"/>
  <c r="N1790" i="12"/>
  <c r="V1790" i="12" l="1"/>
  <c r="AG1790" i="12"/>
  <c r="AD1790" i="12"/>
  <c r="P1790" i="12"/>
  <c r="Q1790" i="12" s="1"/>
  <c r="O1790" i="12" l="1"/>
  <c r="Y1790" i="12" l="1"/>
  <c r="Z1790" i="12" s="1"/>
  <c r="N1791" i="12"/>
  <c r="P1791" i="12" l="1"/>
  <c r="Q1791" i="12" s="1"/>
  <c r="V1791" i="12"/>
  <c r="AG1791" i="12"/>
  <c r="AD1791" i="12"/>
  <c r="O1791" i="12" l="1"/>
  <c r="N1792" i="12" s="1"/>
  <c r="AG1792" i="12" l="1"/>
  <c r="V1792" i="12"/>
  <c r="AD1792" i="12"/>
  <c r="P1792" i="12"/>
  <c r="Q1792" i="12" s="1"/>
  <c r="Y1791" i="12"/>
  <c r="Z1791" i="12" s="1"/>
  <c r="O1792" i="12" l="1"/>
  <c r="N1793" i="12" s="1"/>
  <c r="AG1793" i="12" l="1"/>
  <c r="V1793" i="12"/>
  <c r="P1793" i="12"/>
  <c r="Q1793" i="12" s="1"/>
  <c r="AD1793" i="12"/>
  <c r="Y1792" i="12"/>
  <c r="Z1792" i="12" s="1"/>
  <c r="O1793" i="12" l="1"/>
  <c r="N1794" i="12" s="1"/>
  <c r="V1794" i="12" l="1"/>
  <c r="AD1794" i="12"/>
  <c r="AG1794" i="12"/>
  <c r="P1794" i="12"/>
  <c r="Q1794" i="12" s="1"/>
  <c r="Y1793" i="12"/>
  <c r="Z1793" i="12" s="1"/>
  <c r="O1794" i="12" l="1"/>
  <c r="N1795" i="12" s="1"/>
  <c r="V1795" i="12" l="1"/>
  <c r="AD1795" i="12"/>
  <c r="P1795" i="12"/>
  <c r="Q1795" i="12" s="1"/>
  <c r="AG1795" i="12"/>
  <c r="Y1794" i="12"/>
  <c r="Z1794" i="12" s="1"/>
  <c r="O1795" i="12" l="1"/>
  <c r="Y1795" i="12" l="1"/>
  <c r="Z1795" i="12" s="1"/>
  <c r="N1796" i="12"/>
  <c r="AD1796" i="12" l="1"/>
  <c r="V1796" i="12"/>
  <c r="AG1796" i="12"/>
  <c r="P1796" i="12"/>
  <c r="Q1796" i="12" s="1"/>
  <c r="O1796" i="12" l="1"/>
  <c r="Y1796" i="12" l="1"/>
  <c r="Z1796" i="12" s="1"/>
  <c r="N1797" i="12"/>
  <c r="AG1797" i="12" l="1"/>
  <c r="AD1797" i="12"/>
  <c r="V1797" i="12"/>
  <c r="P1797" i="12"/>
  <c r="Q1797" i="12" s="1"/>
  <c r="O1797" i="12" l="1"/>
  <c r="N1798" i="12" s="1"/>
  <c r="AD1798" i="12" l="1"/>
  <c r="V1798" i="12"/>
  <c r="P1798" i="12"/>
  <c r="Q1798" i="12" s="1"/>
  <c r="AG1798" i="12"/>
  <c r="Y1797" i="12"/>
  <c r="Z1797" i="12" s="1"/>
  <c r="O1798" i="12" l="1"/>
  <c r="N1799" i="12" s="1"/>
  <c r="AD1799" i="12" l="1"/>
  <c r="AG1799" i="12"/>
  <c r="V1799" i="12"/>
  <c r="P1799" i="12"/>
  <c r="Q1799" i="12" s="1"/>
  <c r="Y1798" i="12"/>
  <c r="Z1798" i="12" s="1"/>
  <c r="O1799" i="12" l="1"/>
  <c r="N1800" i="12" s="1"/>
  <c r="AD1800" i="12" l="1"/>
  <c r="V1800" i="12"/>
  <c r="AG1800" i="12"/>
  <c r="P1800" i="12"/>
  <c r="Q1800" i="12" s="1"/>
  <c r="Y1799" i="12"/>
  <c r="Z1799" i="12" s="1"/>
  <c r="O1800" i="12" l="1"/>
  <c r="N1801" i="12" s="1"/>
  <c r="P1801" i="12" l="1"/>
  <c r="Q1801" i="12" s="1"/>
  <c r="AD1801" i="12"/>
  <c r="AG1801" i="12"/>
  <c r="V1801" i="12"/>
  <c r="Y1800" i="12"/>
  <c r="Z1800" i="12" s="1"/>
  <c r="O1801" i="12" l="1"/>
  <c r="N1802" i="12" s="1"/>
  <c r="V1802" i="12" l="1"/>
  <c r="AG1802" i="12"/>
  <c r="AD1802" i="12"/>
  <c r="P1802" i="12"/>
  <c r="Q1802" i="12" s="1"/>
  <c r="Y1801" i="12"/>
  <c r="Z1801" i="12" s="1"/>
  <c r="O1802" i="12" l="1"/>
  <c r="N1803" i="12" s="1"/>
  <c r="AD1803" i="12" l="1"/>
  <c r="AG1803" i="12"/>
  <c r="V1803" i="12"/>
  <c r="P1803" i="12"/>
  <c r="Q1803" i="12" s="1"/>
  <c r="Y1802" i="12"/>
  <c r="Z1802" i="12" s="1"/>
  <c r="O1803" i="12" l="1"/>
  <c r="N1804" i="12" s="1"/>
  <c r="AD1804" i="12" l="1"/>
  <c r="V1804" i="12"/>
  <c r="AG1804" i="12"/>
  <c r="P1804" i="12"/>
  <c r="Q1804" i="12" s="1"/>
  <c r="Y1803" i="12"/>
  <c r="Z1803" i="12" s="1"/>
  <c r="O1804" i="12" l="1"/>
  <c r="N1805" i="12" s="1"/>
  <c r="P1805" i="12" l="1"/>
  <c r="Q1805" i="12" s="1"/>
  <c r="AG1805" i="12"/>
  <c r="AD1805" i="12"/>
  <c r="V1805" i="12"/>
  <c r="Y1804" i="12"/>
  <c r="Z1804" i="12" s="1"/>
  <c r="O1805" i="12" l="1"/>
  <c r="N1806" i="12" s="1"/>
  <c r="P1806" i="12" l="1"/>
  <c r="Q1806" i="12" s="1"/>
  <c r="AG1806" i="12"/>
  <c r="AD1806" i="12"/>
  <c r="V1806" i="12"/>
  <c r="Y1805" i="12"/>
  <c r="Z1805" i="12" s="1"/>
  <c r="O1806" i="12" l="1"/>
  <c r="N1807" i="12" s="1"/>
  <c r="AG1807" i="12" l="1"/>
  <c r="V1807" i="12"/>
  <c r="P1807" i="12"/>
  <c r="Q1807" i="12" s="1"/>
  <c r="AD1807" i="12"/>
  <c r="Y1806" i="12"/>
  <c r="Z1806" i="12" s="1"/>
  <c r="O1807" i="12" l="1"/>
  <c r="N1808" i="12" s="1"/>
  <c r="P1808" i="12" l="1"/>
  <c r="Q1808" i="12" s="1"/>
  <c r="AG1808" i="12"/>
  <c r="V1808" i="12"/>
  <c r="AD1808" i="12"/>
  <c r="Y1807" i="12"/>
  <c r="Z1807" i="12" s="1"/>
  <c r="O1808" i="12" l="1"/>
  <c r="N1809" i="12" s="1"/>
  <c r="V1809" i="12" l="1"/>
  <c r="AG1809" i="12"/>
  <c r="AD1809" i="12"/>
  <c r="P1809" i="12"/>
  <c r="Q1809" i="12" s="1"/>
  <c r="Y1808" i="12"/>
  <c r="Z1808" i="12" s="1"/>
  <c r="O1809" i="12" l="1"/>
  <c r="N1810" i="12" s="1"/>
  <c r="V1810" i="12" l="1"/>
  <c r="AD1810" i="12"/>
  <c r="AG1810" i="12"/>
  <c r="P1810" i="12"/>
  <c r="Q1810" i="12" s="1"/>
  <c r="Y1809" i="12"/>
  <c r="Z1809" i="12" s="1"/>
  <c r="O1810" i="12" l="1"/>
  <c r="N1811" i="12" s="1"/>
  <c r="P1811" i="12" l="1"/>
  <c r="Q1811" i="12" s="1"/>
  <c r="AG1811" i="12"/>
  <c r="AD1811" i="12"/>
  <c r="V1811" i="12"/>
  <c r="Y1810" i="12"/>
  <c r="Z1810" i="12" s="1"/>
  <c r="O1811" i="12" l="1"/>
  <c r="N1812" i="12" s="1"/>
  <c r="AD1812" i="12" l="1"/>
  <c r="V1812" i="12"/>
  <c r="AG1812" i="12"/>
  <c r="P1812" i="12"/>
  <c r="Q1812" i="12" s="1"/>
  <c r="Y1811" i="12"/>
  <c r="Z1811" i="12" s="1"/>
  <c r="O1812" i="12" l="1"/>
  <c r="N1813" i="12" s="1"/>
  <c r="AG1813" i="12" l="1"/>
  <c r="P1813" i="12"/>
  <c r="Q1813" i="12" s="1"/>
  <c r="AD1813" i="12"/>
  <c r="V1813" i="12"/>
  <c r="Y1812" i="12"/>
  <c r="Z1812" i="12" s="1"/>
  <c r="O1813" i="12" l="1"/>
  <c r="N1814" i="12" s="1"/>
  <c r="AD1814" i="12" l="1"/>
  <c r="AG1814" i="12"/>
  <c r="V1814" i="12"/>
  <c r="P1814" i="12"/>
  <c r="Q1814" i="12" s="1"/>
  <c r="Y1813" i="12"/>
  <c r="Z1813" i="12" s="1"/>
  <c r="O1814" i="12" l="1"/>
  <c r="N1815" i="12" s="1"/>
  <c r="AG1815" i="12" l="1"/>
  <c r="AD1815" i="12"/>
  <c r="V1815" i="12"/>
  <c r="P1815" i="12"/>
  <c r="Q1815" i="12" s="1"/>
  <c r="Y1814" i="12"/>
  <c r="Z1814" i="12" s="1"/>
  <c r="O1815" i="12" l="1"/>
  <c r="N1816" i="12" s="1"/>
  <c r="V1816" i="12" l="1"/>
  <c r="AD1816" i="12"/>
  <c r="AG1816" i="12"/>
  <c r="P1816" i="12"/>
  <c r="Q1816" i="12" s="1"/>
  <c r="Y1815" i="12"/>
  <c r="Z1815" i="12" s="1"/>
  <c r="O1816" i="12" l="1"/>
  <c r="N1817" i="12" s="1"/>
  <c r="AG1817" i="12" l="1"/>
  <c r="AD1817" i="12"/>
  <c r="V1817" i="12"/>
  <c r="P1817" i="12"/>
  <c r="Q1817" i="12" s="1"/>
  <c r="Y1816" i="12"/>
  <c r="Z1816" i="12" s="1"/>
  <c r="O1817" i="12" l="1"/>
  <c r="N1818" i="12" s="1"/>
  <c r="AD1818" i="12" l="1"/>
  <c r="V1818" i="12"/>
  <c r="AG1818" i="12"/>
  <c r="P1818" i="12"/>
  <c r="Q1818" i="12" s="1"/>
  <c r="Y1817" i="12"/>
  <c r="Z1817" i="12" s="1"/>
  <c r="O1818" i="12" l="1"/>
  <c r="N1819" i="12" s="1"/>
  <c r="P1819" i="12" l="1"/>
  <c r="Q1819" i="12" s="1"/>
  <c r="AG1819" i="12"/>
  <c r="V1819" i="12"/>
  <c r="AD1819" i="12"/>
  <c r="Y1818" i="12"/>
  <c r="Z1818" i="12" s="1"/>
  <c r="O1819" i="12" l="1"/>
  <c r="N1820" i="12" s="1"/>
  <c r="AG1820" i="12" l="1"/>
  <c r="V1820" i="12"/>
  <c r="AD1820" i="12"/>
  <c r="P1820" i="12"/>
  <c r="Q1820" i="12" s="1"/>
  <c r="Y1819" i="12"/>
  <c r="Z1819" i="12" s="1"/>
  <c r="O1820" i="12" l="1"/>
  <c r="N1821" i="12" s="1"/>
  <c r="V1821" i="12" l="1"/>
  <c r="AG1821" i="12"/>
  <c r="AD1821" i="12"/>
  <c r="P1821" i="12"/>
  <c r="Q1821" i="12" s="1"/>
  <c r="Y1820" i="12"/>
  <c r="Z1820" i="12" s="1"/>
  <c r="O1821" i="12" l="1"/>
  <c r="N1822" i="12" s="1"/>
  <c r="V1822" i="12" l="1"/>
  <c r="AD1822" i="12"/>
  <c r="AG1822" i="12"/>
  <c r="P1822" i="12"/>
  <c r="Q1822" i="12" s="1"/>
  <c r="Y1821" i="12"/>
  <c r="Z1821" i="12" s="1"/>
  <c r="O1822" i="12" l="1"/>
  <c r="N1823" i="12" s="1"/>
  <c r="P1823" i="12" l="1"/>
  <c r="Q1823" i="12" s="1"/>
  <c r="AG1823" i="12"/>
  <c r="V1823" i="12"/>
  <c r="AD1823" i="12"/>
  <c r="Y1822" i="12"/>
  <c r="Z1822" i="12" s="1"/>
  <c r="O1823" i="12" l="1"/>
  <c r="N1824" i="12" s="1"/>
  <c r="AD1824" i="12" l="1"/>
  <c r="P1824" i="12"/>
  <c r="Q1824" i="12" s="1"/>
  <c r="V1824" i="12"/>
  <c r="AG1824" i="12"/>
  <c r="Y1823" i="12"/>
  <c r="Z1823" i="12" s="1"/>
  <c r="O1824" i="12" l="1"/>
  <c r="N1825" i="12" s="1"/>
  <c r="AG1825" i="12" l="1"/>
  <c r="AD1825" i="12"/>
  <c r="V1825" i="12"/>
  <c r="P1825" i="12"/>
  <c r="Q1825" i="12" s="1"/>
  <c r="Y1824" i="12"/>
  <c r="Z1824" i="12" s="1"/>
  <c r="O1825" i="12" l="1"/>
  <c r="N1826" i="12" s="1"/>
  <c r="AG1826" i="12" l="1"/>
  <c r="P1826" i="12"/>
  <c r="Q1826" i="12" s="1"/>
  <c r="V1826" i="12"/>
  <c r="AD1826" i="12"/>
  <c r="Y1825" i="12"/>
  <c r="Z1825" i="12" s="1"/>
  <c r="O1826" i="12" l="1"/>
  <c r="N1827" i="12" s="1"/>
  <c r="P1827" i="12" l="1"/>
  <c r="Q1827" i="12" s="1"/>
  <c r="AD1827" i="12"/>
  <c r="AG1827" i="12"/>
  <c r="V1827" i="12"/>
  <c r="Y1826" i="12"/>
  <c r="Z1826" i="12" s="1"/>
  <c r="O1827" i="12" l="1"/>
  <c r="N1828" i="12" s="1"/>
  <c r="AD1828" i="12" l="1"/>
  <c r="P1828" i="12"/>
  <c r="Q1828" i="12" s="1"/>
  <c r="V1828" i="12"/>
  <c r="AG1828" i="12"/>
  <c r="Y1827" i="12"/>
  <c r="Z1827" i="12" s="1"/>
  <c r="O1828" i="12" l="1"/>
  <c r="N1829" i="12" s="1"/>
  <c r="V1829" i="12" l="1"/>
  <c r="P1829" i="12"/>
  <c r="Q1829" i="12" s="1"/>
  <c r="AD1829" i="12"/>
  <c r="AG1829" i="12"/>
  <c r="Y1828" i="12"/>
  <c r="Z1828" i="12" s="1"/>
  <c r="O1829" i="12" l="1"/>
  <c r="N1830" i="12" s="1"/>
  <c r="V1830" i="12" l="1"/>
  <c r="AG1830" i="12"/>
  <c r="P1830" i="12"/>
  <c r="Q1830" i="12" s="1"/>
  <c r="AD1830" i="12"/>
  <c r="Y1829" i="12"/>
  <c r="Z1829" i="12" s="1"/>
  <c r="O1830" i="12" l="1"/>
  <c r="N1831" i="12" s="1"/>
  <c r="V1831" i="12" l="1"/>
  <c r="P1831" i="12"/>
  <c r="Q1831" i="12" s="1"/>
  <c r="AD1831" i="12"/>
  <c r="AG1831" i="12"/>
  <c r="Y1830" i="12"/>
  <c r="Z1830" i="12" s="1"/>
  <c r="O1831" i="12" l="1"/>
  <c r="N1832" i="12" s="1"/>
  <c r="AD1832" i="12" l="1"/>
  <c r="AG1832" i="12"/>
  <c r="P1832" i="12"/>
  <c r="Q1832" i="12" s="1"/>
  <c r="V1832" i="12"/>
  <c r="Y1831" i="12"/>
  <c r="Z1831" i="12" s="1"/>
  <c r="O1832" i="12" l="1"/>
  <c r="N1833" i="12" s="1"/>
  <c r="AD1833" i="12" l="1"/>
  <c r="V1833" i="12"/>
  <c r="AG1833" i="12"/>
  <c r="P1833" i="12"/>
  <c r="Q1833" i="12" s="1"/>
  <c r="Y1832" i="12"/>
  <c r="Z1832" i="12" s="1"/>
  <c r="O1833" i="12" l="1"/>
  <c r="N1834" i="12" s="1"/>
  <c r="AD1834" i="12" l="1"/>
  <c r="P1834" i="12"/>
  <c r="Q1834" i="12" s="1"/>
  <c r="V1834" i="12"/>
  <c r="AG1834" i="12"/>
  <c r="Y1833" i="12"/>
  <c r="Z1833" i="12" s="1"/>
  <c r="O1834" i="12" l="1"/>
  <c r="N1835" i="12" s="1"/>
  <c r="AD1835" i="12" l="1"/>
  <c r="AG1835" i="12"/>
  <c r="V1835" i="12"/>
  <c r="P1835" i="12"/>
  <c r="Q1835" i="12" s="1"/>
  <c r="Y1834" i="12"/>
  <c r="Z1834" i="12" s="1"/>
  <c r="O1835" i="12" l="1"/>
  <c r="N1836" i="12" s="1"/>
  <c r="P1836" i="12" l="1"/>
  <c r="Q1836" i="12" s="1"/>
  <c r="V1836" i="12"/>
  <c r="AG1836" i="12"/>
  <c r="AD1836" i="12"/>
  <c r="Y1835" i="12"/>
  <c r="Z1835" i="12" s="1"/>
  <c r="O1836" i="12" l="1"/>
  <c r="N1837" i="12" s="1"/>
  <c r="AG1837" i="12" l="1"/>
  <c r="AD1837" i="12"/>
  <c r="P1837" i="12"/>
  <c r="Q1837" i="12" s="1"/>
  <c r="V1837" i="12"/>
  <c r="Y1836" i="12"/>
  <c r="Z1836" i="12" s="1"/>
  <c r="O1837" i="12" l="1"/>
  <c r="Y1837" i="12" l="1"/>
  <c r="Z1837" i="12" s="1"/>
  <c r="N1838" i="12"/>
  <c r="V1838" i="12" l="1"/>
  <c r="AD1838" i="12"/>
  <c r="P1838" i="12"/>
  <c r="Q1838" i="12" s="1"/>
  <c r="AG1838" i="12"/>
  <c r="O1838" i="12" l="1"/>
  <c r="Y1838" i="12" l="1"/>
  <c r="Z1838" i="12" s="1"/>
  <c r="N1839" i="12"/>
  <c r="V1839" i="12" l="1"/>
  <c r="AG1839" i="12"/>
  <c r="P1839" i="12"/>
  <c r="Q1839" i="12" s="1"/>
  <c r="AD1839" i="12"/>
  <c r="O1839" i="12" l="1"/>
  <c r="N1840" i="12" s="1"/>
  <c r="AD1840" i="12" l="1"/>
  <c r="AG1840" i="12"/>
  <c r="P1840" i="12"/>
  <c r="Q1840" i="12" s="1"/>
  <c r="V1840" i="12"/>
  <c r="Y1839" i="12"/>
  <c r="Z1839" i="12" s="1"/>
  <c r="O1840" i="12" l="1"/>
  <c r="N1841" i="12" s="1"/>
  <c r="AD1841" i="12" l="1"/>
  <c r="V1841" i="12"/>
  <c r="AG1841" i="12"/>
  <c r="P1841" i="12"/>
  <c r="Q1841" i="12" s="1"/>
  <c r="Y1840" i="12"/>
  <c r="Z1840" i="12" s="1"/>
  <c r="O1841" i="12" l="1"/>
  <c r="N1842" i="12" s="1"/>
  <c r="AG1842" i="12" l="1"/>
  <c r="P1842" i="12"/>
  <c r="Q1842" i="12" s="1"/>
  <c r="V1842" i="12"/>
  <c r="AD1842" i="12"/>
  <c r="Y1841" i="12"/>
  <c r="Z1841" i="12" s="1"/>
  <c r="O1842" i="12" l="1"/>
  <c r="N1843" i="12" s="1"/>
  <c r="AD1843" i="12" l="1"/>
  <c r="V1843" i="12"/>
  <c r="P1843" i="12"/>
  <c r="Q1843" i="12" s="1"/>
  <c r="AG1843" i="12"/>
  <c r="Y1842" i="12"/>
  <c r="Z1842" i="12" s="1"/>
  <c r="O1843" i="12" l="1"/>
  <c r="N1844" i="12" s="1"/>
  <c r="AD1844" i="12" l="1"/>
  <c r="P1844" i="12"/>
  <c r="Q1844" i="12" s="1"/>
  <c r="AG1844" i="12"/>
  <c r="V1844" i="12"/>
  <c r="Y1843" i="12"/>
  <c r="Z1843" i="12" s="1"/>
  <c r="O1844" i="12" l="1"/>
  <c r="N1845" i="12" s="1"/>
  <c r="V1845" i="12" l="1"/>
  <c r="AD1845" i="12"/>
  <c r="P1845" i="12"/>
  <c r="Q1845" i="12" s="1"/>
  <c r="AG1845" i="12"/>
  <c r="Y1844" i="12"/>
  <c r="Z1844" i="12" s="1"/>
  <c r="O1845" i="12" l="1"/>
  <c r="Y1845" i="12" l="1"/>
  <c r="Z1845" i="12" s="1"/>
  <c r="N1846" i="12"/>
  <c r="V1846" i="12" l="1"/>
  <c r="AG1846" i="12"/>
  <c r="AD1846" i="12"/>
  <c r="P1846" i="12"/>
  <c r="Q1846" i="12" s="1"/>
  <c r="O1846" i="12" l="1"/>
  <c r="N1847" i="12" s="1"/>
  <c r="AG1847" i="12" l="1"/>
  <c r="P1847" i="12"/>
  <c r="Q1847" i="12" s="1"/>
  <c r="V1847" i="12"/>
  <c r="AD1847" i="12"/>
  <c r="Y1846" i="12"/>
  <c r="Z1846" i="12" s="1"/>
  <c r="O1847" i="12" l="1"/>
  <c r="N1848" i="12" s="1"/>
  <c r="V1848" i="12" l="1"/>
  <c r="AG1848" i="12"/>
  <c r="AD1848" i="12"/>
  <c r="P1848" i="12"/>
  <c r="Q1848" i="12" s="1"/>
  <c r="Y1847" i="12"/>
  <c r="Z1847" i="12" s="1"/>
  <c r="O1848" i="12" l="1"/>
  <c r="N1849" i="12" s="1"/>
  <c r="AG1849" i="12" l="1"/>
  <c r="AD1849" i="12"/>
  <c r="P1849" i="12"/>
  <c r="Q1849" i="12" s="1"/>
  <c r="V1849" i="12"/>
  <c r="Y1848" i="12"/>
  <c r="Z1848" i="12" s="1"/>
  <c r="O1849" i="12" l="1"/>
  <c r="N1850" i="12" s="1"/>
  <c r="V1850" i="12" l="1"/>
  <c r="AD1850" i="12"/>
  <c r="P1850" i="12"/>
  <c r="Q1850" i="12" s="1"/>
  <c r="AG1850" i="12"/>
  <c r="Y1849" i="12"/>
  <c r="Z1849" i="12" s="1"/>
  <c r="O1850" i="12" l="1"/>
  <c r="N1851" i="12" s="1"/>
  <c r="V1851" i="12" l="1"/>
  <c r="AD1851" i="12"/>
  <c r="P1851" i="12"/>
  <c r="Q1851" i="12" s="1"/>
  <c r="AG1851" i="12"/>
  <c r="Y1850" i="12"/>
  <c r="Z1850" i="12" s="1"/>
  <c r="O1851" i="12" l="1"/>
  <c r="N1852" i="12" s="1"/>
  <c r="V1852" i="12" l="1"/>
  <c r="AD1852" i="12"/>
  <c r="AG1852" i="12"/>
  <c r="P1852" i="12"/>
  <c r="Q1852" i="12" s="1"/>
  <c r="Y1851" i="12"/>
  <c r="Z1851" i="12" s="1"/>
  <c r="O1852" i="12" l="1"/>
  <c r="N1853" i="12" s="1"/>
  <c r="AD1853" i="12" l="1"/>
  <c r="V1853" i="12"/>
  <c r="AG1853" i="12"/>
  <c r="P1853" i="12"/>
  <c r="Q1853" i="12" s="1"/>
  <c r="Y1852" i="12"/>
  <c r="Z1852" i="12" s="1"/>
  <c r="O1853" i="12" l="1"/>
  <c r="N1854" i="12" s="1"/>
  <c r="AD1854" i="12" l="1"/>
  <c r="AG1854" i="12"/>
  <c r="V1854" i="12"/>
  <c r="P1854" i="12"/>
  <c r="Q1854" i="12" s="1"/>
  <c r="Y1853" i="12"/>
  <c r="Z1853" i="12" s="1"/>
  <c r="O1854" i="12" l="1"/>
  <c r="N1855" i="12" s="1"/>
  <c r="AG1855" i="12" l="1"/>
  <c r="AD1855" i="12"/>
  <c r="V1855" i="12"/>
  <c r="P1855" i="12"/>
  <c r="Q1855" i="12" s="1"/>
  <c r="Y1854" i="12"/>
  <c r="Z1854" i="12" s="1"/>
  <c r="O1855" i="12" l="1"/>
  <c r="N1856" i="12" s="1"/>
  <c r="P1856" i="12" l="1"/>
  <c r="Q1856" i="12" s="1"/>
  <c r="V1856" i="12"/>
  <c r="AG1856" i="12"/>
  <c r="AD1856" i="12"/>
  <c r="Y1855" i="12"/>
  <c r="Z1855" i="12" s="1"/>
  <c r="O1856" i="12" l="1"/>
  <c r="N1857" i="12" s="1"/>
  <c r="V1857" i="12" l="1"/>
  <c r="AG1857" i="12"/>
  <c r="AD1857" i="12"/>
  <c r="P1857" i="12"/>
  <c r="Q1857" i="12" s="1"/>
  <c r="Y1856" i="12"/>
  <c r="Z1856" i="12" s="1"/>
  <c r="O1857" i="12" l="1"/>
  <c r="Y1857" i="12" l="1"/>
  <c r="Z1857" i="12" s="1"/>
  <c r="N1858" i="12"/>
  <c r="V1858" i="12" l="1"/>
  <c r="P1858" i="12"/>
  <c r="Q1858" i="12" s="1"/>
  <c r="AD1858" i="12"/>
  <c r="AG1858" i="12"/>
  <c r="O1858" i="12" l="1"/>
  <c r="Y1858" i="12" l="1"/>
  <c r="Z1858" i="12" s="1"/>
  <c r="N1859" i="12"/>
  <c r="AD1859" i="12" l="1"/>
  <c r="AG1859" i="12"/>
  <c r="V1859" i="12"/>
  <c r="P1859" i="12"/>
  <c r="Q1859" i="12" s="1"/>
  <c r="O1859" i="12" l="1"/>
  <c r="N1860" i="12" s="1"/>
  <c r="AG1860" i="12" l="1"/>
  <c r="AD1860" i="12"/>
  <c r="V1860" i="12"/>
  <c r="P1860" i="12"/>
  <c r="Q1860" i="12" s="1"/>
  <c r="Y1859" i="12"/>
  <c r="Z1859" i="12" s="1"/>
  <c r="O1860" i="12" l="1"/>
  <c r="N1861" i="12" s="1"/>
  <c r="V1861" i="12" l="1"/>
  <c r="AG1861" i="12"/>
  <c r="AD1861" i="12"/>
  <c r="P1861" i="12"/>
  <c r="Q1861" i="12" s="1"/>
  <c r="Y1860" i="12"/>
  <c r="Z1860" i="12" s="1"/>
  <c r="O1861" i="12" l="1"/>
  <c r="N1862" i="12" s="1"/>
  <c r="P1862" i="12" l="1"/>
  <c r="Q1862" i="12" s="1"/>
  <c r="AD1862" i="12"/>
  <c r="V1862" i="12"/>
  <c r="AG1862" i="12"/>
  <c r="Y1861" i="12"/>
  <c r="Z1861" i="12" s="1"/>
  <c r="O1862" i="12" l="1"/>
  <c r="N1863" i="12" s="1"/>
  <c r="AG1863" i="12" l="1"/>
  <c r="V1863" i="12"/>
  <c r="AD1863" i="12"/>
  <c r="P1863" i="12"/>
  <c r="Q1863" i="12" s="1"/>
  <c r="Y1862" i="12"/>
  <c r="Z1862" i="12" s="1"/>
  <c r="O1863" i="12" l="1"/>
  <c r="N1864" i="12" s="1"/>
  <c r="P1864" i="12" l="1"/>
  <c r="Q1864" i="12" s="1"/>
  <c r="AG1864" i="12"/>
  <c r="V1864" i="12"/>
  <c r="AD1864" i="12"/>
  <c r="Y1863" i="12"/>
  <c r="Z1863" i="12" s="1"/>
  <c r="O1864" i="12" l="1"/>
  <c r="N1865" i="12" s="1"/>
  <c r="AG1865" i="12" l="1"/>
  <c r="AD1865" i="12"/>
  <c r="V1865" i="12"/>
  <c r="P1865" i="12"/>
  <c r="Q1865" i="12" s="1"/>
  <c r="Y1864" i="12"/>
  <c r="Z1864" i="12" s="1"/>
  <c r="O1865" i="12" l="1"/>
  <c r="N1866" i="12" s="1"/>
  <c r="AG1866" i="12" l="1"/>
  <c r="AD1866" i="12"/>
  <c r="V1866" i="12"/>
  <c r="P1866" i="12"/>
  <c r="Q1866" i="12" s="1"/>
  <c r="Y1865" i="12"/>
  <c r="Z1865" i="12" s="1"/>
  <c r="O1866" i="12" l="1"/>
  <c r="N1867" i="12" s="1"/>
  <c r="AG1867" i="12" l="1"/>
  <c r="AD1867" i="12"/>
  <c r="V1867" i="12"/>
  <c r="P1867" i="12"/>
  <c r="Q1867" i="12" s="1"/>
  <c r="Y1866" i="12"/>
  <c r="Z1866" i="12" s="1"/>
  <c r="O1867" i="12" l="1"/>
  <c r="N1868" i="12" s="1"/>
  <c r="V1868" i="12" l="1"/>
  <c r="AG1868" i="12"/>
  <c r="AD1868" i="12"/>
  <c r="P1868" i="12"/>
  <c r="Q1868" i="12" s="1"/>
  <c r="Y1867" i="12"/>
  <c r="Z1867" i="12" s="1"/>
  <c r="O1868" i="12" l="1"/>
  <c r="N1869" i="12" s="1"/>
  <c r="AG1869" i="12" l="1"/>
  <c r="V1869" i="12"/>
  <c r="AD1869" i="12"/>
  <c r="P1869" i="12"/>
  <c r="Q1869" i="12" s="1"/>
  <c r="Y1868" i="12"/>
  <c r="Z1868" i="12" s="1"/>
  <c r="O1869" i="12" l="1"/>
  <c r="N1870" i="12" s="1"/>
  <c r="AG1870" i="12" l="1"/>
  <c r="P1870" i="12"/>
  <c r="Q1870" i="12" s="1"/>
  <c r="AD1870" i="12"/>
  <c r="V1870" i="12"/>
  <c r="Y1869" i="12"/>
  <c r="Z1869" i="12" s="1"/>
  <c r="O1870" i="12" l="1"/>
  <c r="N1871" i="12" s="1"/>
  <c r="AG1871" i="12" l="1"/>
  <c r="V1871" i="12"/>
  <c r="P1871" i="12"/>
  <c r="Q1871" i="12" s="1"/>
  <c r="AD1871" i="12"/>
  <c r="Y1870" i="12"/>
  <c r="Z1870" i="12" s="1"/>
  <c r="O1871" i="12" l="1"/>
  <c r="N1872" i="12" s="1"/>
  <c r="AG1872" i="12" l="1"/>
  <c r="AD1872" i="12"/>
  <c r="V1872" i="12"/>
  <c r="P1872" i="12"/>
  <c r="Q1872" i="12" s="1"/>
  <c r="Y1871" i="12"/>
  <c r="Z1871" i="12" s="1"/>
  <c r="O1872" i="12" l="1"/>
  <c r="N1873" i="12" s="1"/>
  <c r="AG1873" i="12" l="1"/>
  <c r="AD1873" i="12"/>
  <c r="V1873" i="12"/>
  <c r="P1873" i="12"/>
  <c r="Q1873" i="12" s="1"/>
  <c r="Y1872" i="12"/>
  <c r="Z1872" i="12" s="1"/>
  <c r="O1873" i="12" l="1"/>
  <c r="N1874" i="12" s="1"/>
  <c r="AD1874" i="12" l="1"/>
  <c r="AG1874" i="12"/>
  <c r="P1874" i="12"/>
  <c r="Q1874" i="12" s="1"/>
  <c r="V1874" i="12"/>
  <c r="Y1873" i="12"/>
  <c r="Z1873" i="12" s="1"/>
  <c r="O1874" i="12" l="1"/>
  <c r="N1875" i="12" s="1"/>
  <c r="AG1875" i="12" l="1"/>
  <c r="V1875" i="12"/>
  <c r="AD1875" i="12"/>
  <c r="P1875" i="12"/>
  <c r="Q1875" i="12" s="1"/>
  <c r="Y1874" i="12"/>
  <c r="Z1874" i="12" s="1"/>
  <c r="O1875" i="12" l="1"/>
  <c r="N1876" i="12" s="1"/>
  <c r="AD1876" i="12" l="1"/>
  <c r="V1876" i="12"/>
  <c r="AG1876" i="12"/>
  <c r="P1876" i="12"/>
  <c r="Q1876" i="12" s="1"/>
  <c r="Y1875" i="12"/>
  <c r="Z1875" i="12" s="1"/>
  <c r="O1876" i="12" l="1"/>
  <c r="N1877" i="12" s="1"/>
  <c r="V1877" i="12" l="1"/>
  <c r="AD1877" i="12"/>
  <c r="AG1877" i="12"/>
  <c r="P1877" i="12"/>
  <c r="Q1877" i="12" s="1"/>
  <c r="Y1876" i="12"/>
  <c r="Z1876" i="12" s="1"/>
  <c r="O1877" i="12" l="1"/>
  <c r="N1878" i="12" s="1"/>
  <c r="P1878" i="12" l="1"/>
  <c r="Q1878" i="12" s="1"/>
  <c r="AD1878" i="12"/>
  <c r="V1878" i="12"/>
  <c r="AG1878" i="12"/>
  <c r="Y1877" i="12"/>
  <c r="Z1877" i="12" s="1"/>
  <c r="O1878" i="12" l="1"/>
  <c r="N1879" i="12" s="1"/>
  <c r="P1879" i="12" l="1"/>
  <c r="Q1879" i="12" s="1"/>
  <c r="AD1879" i="12"/>
  <c r="V1879" i="12"/>
  <c r="AG1879" i="12"/>
  <c r="Y1878" i="12"/>
  <c r="Z1878" i="12" s="1"/>
  <c r="O1879" i="12" l="1"/>
  <c r="N1880" i="12" s="1"/>
  <c r="AD1880" i="12" l="1"/>
  <c r="AG1880" i="12"/>
  <c r="P1880" i="12"/>
  <c r="Q1880" i="12" s="1"/>
  <c r="V1880" i="12"/>
  <c r="Y1879" i="12"/>
  <c r="Z1879" i="12" s="1"/>
  <c r="O1880" i="12" l="1"/>
  <c r="N1881" i="12" s="1"/>
  <c r="AG1881" i="12" l="1"/>
  <c r="V1881" i="12"/>
  <c r="P1881" i="12"/>
  <c r="Q1881" i="12" s="1"/>
  <c r="AD1881" i="12"/>
  <c r="Y1880" i="12"/>
  <c r="Z1880" i="12" s="1"/>
  <c r="O1881" i="12" l="1"/>
  <c r="N1882" i="12" s="1"/>
  <c r="AG1882" i="12" l="1"/>
  <c r="P1882" i="12"/>
  <c r="Q1882" i="12" s="1"/>
  <c r="V1882" i="12"/>
  <c r="AD1882" i="12"/>
  <c r="Y1881" i="12"/>
  <c r="Z1881" i="12" s="1"/>
  <c r="O1882" i="12" l="1"/>
  <c r="N1883" i="12" s="1"/>
  <c r="AG1883" i="12" l="1"/>
  <c r="V1883" i="12"/>
  <c r="P1883" i="12"/>
  <c r="Q1883" i="12" s="1"/>
  <c r="AD1883" i="12"/>
  <c r="Y1882" i="12"/>
  <c r="Z1882" i="12" s="1"/>
  <c r="O1883" i="12" l="1"/>
  <c r="N1884" i="12" s="1"/>
  <c r="V1884" i="12" l="1"/>
  <c r="P1884" i="12"/>
  <c r="Q1884" i="12" s="1"/>
  <c r="AD1884" i="12"/>
  <c r="AG1884" i="12"/>
  <c r="Y1883" i="12"/>
  <c r="Z1883" i="12" s="1"/>
  <c r="O1884" i="12" l="1"/>
  <c r="Y1884" i="12" l="1"/>
  <c r="Z1884" i="12" s="1"/>
  <c r="N1885" i="12"/>
  <c r="AD1885" i="12" l="1"/>
  <c r="P1885" i="12"/>
  <c r="Q1885" i="12" s="1"/>
  <c r="V1885" i="12"/>
  <c r="AG1885" i="12"/>
  <c r="O1885" i="12" l="1"/>
  <c r="Y1885" i="12" l="1"/>
  <c r="Z1885" i="12" s="1"/>
  <c r="N1886" i="12"/>
  <c r="P1886" i="12" l="1"/>
  <c r="Q1886" i="12" s="1"/>
  <c r="V1886" i="12"/>
  <c r="AG1886" i="12"/>
  <c r="AD1886" i="12"/>
  <c r="O1886" i="12" l="1"/>
  <c r="N1887" i="12" s="1"/>
  <c r="AG1887" i="12" l="1"/>
  <c r="P1887" i="12"/>
  <c r="Q1887" i="12" s="1"/>
  <c r="AD1887" i="12"/>
  <c r="V1887" i="12"/>
  <c r="Y1886" i="12"/>
  <c r="Z1886" i="12" s="1"/>
  <c r="O1887" i="12" l="1"/>
  <c r="N1888" i="12" s="1"/>
  <c r="P1888" i="12" l="1"/>
  <c r="Q1888" i="12" s="1"/>
  <c r="AG1888" i="12"/>
  <c r="AD1888" i="12"/>
  <c r="V1888" i="12"/>
  <c r="Y1887" i="12"/>
  <c r="Z1887" i="12" s="1"/>
  <c r="O1888" i="12" l="1"/>
  <c r="N1889" i="12" s="1"/>
  <c r="AG1889" i="12" l="1"/>
  <c r="P1889" i="12"/>
  <c r="Q1889" i="12" s="1"/>
  <c r="V1889" i="12"/>
  <c r="AD1889" i="12"/>
  <c r="Y1888" i="12"/>
  <c r="Z1888" i="12" s="1"/>
  <c r="O1889" i="12" l="1"/>
  <c r="N1890" i="12" s="1"/>
  <c r="AG1890" i="12" l="1"/>
  <c r="AD1890" i="12"/>
  <c r="V1890" i="12"/>
  <c r="P1890" i="12"/>
  <c r="Q1890" i="12" s="1"/>
  <c r="Y1889" i="12"/>
  <c r="Z1889" i="12" s="1"/>
  <c r="O1890" i="12" l="1"/>
  <c r="N1891" i="12" s="1"/>
  <c r="AD1891" i="12" l="1"/>
  <c r="AG1891" i="12"/>
  <c r="V1891" i="12"/>
  <c r="P1891" i="12"/>
  <c r="Q1891" i="12" s="1"/>
  <c r="Y1890" i="12"/>
  <c r="Z1890" i="12" s="1"/>
  <c r="O1891" i="12" l="1"/>
  <c r="N1892" i="12" s="1"/>
  <c r="V1892" i="12" l="1"/>
  <c r="AG1892" i="12"/>
  <c r="AD1892" i="12"/>
  <c r="P1892" i="12"/>
  <c r="Q1892" i="12" s="1"/>
  <c r="Y1891" i="12"/>
  <c r="Z1891" i="12" s="1"/>
  <c r="O1892" i="12" l="1"/>
  <c r="N1893" i="12" s="1"/>
  <c r="P1893" i="12" l="1"/>
  <c r="Q1893" i="12" s="1"/>
  <c r="AD1893" i="12"/>
  <c r="V1893" i="12"/>
  <c r="AG1893" i="12"/>
  <c r="Y1892" i="12"/>
  <c r="Z1892" i="12" s="1"/>
  <c r="O1893" i="12" l="1"/>
  <c r="N1894" i="12" s="1"/>
  <c r="AD1894" i="12" l="1"/>
  <c r="V1894" i="12"/>
  <c r="P1894" i="12"/>
  <c r="Q1894" i="12" s="1"/>
  <c r="AG1894" i="12"/>
  <c r="Y1893" i="12"/>
  <c r="Z1893" i="12" s="1"/>
  <c r="O1894" i="12" l="1"/>
  <c r="N1895" i="12" s="1"/>
  <c r="AG1895" i="12" l="1"/>
  <c r="V1895" i="12"/>
  <c r="AD1895" i="12"/>
  <c r="P1895" i="12"/>
  <c r="Q1895" i="12" s="1"/>
  <c r="Y1894" i="12"/>
  <c r="Z1894" i="12" s="1"/>
  <c r="O1895" i="12" l="1"/>
  <c r="Y1895" i="12" l="1"/>
  <c r="Z1895" i="12" s="1"/>
  <c r="N1896" i="12"/>
  <c r="AD1896" i="12" l="1"/>
  <c r="AG1896" i="12"/>
  <c r="V1896" i="12"/>
  <c r="P1896" i="12"/>
  <c r="Q1896" i="12" s="1"/>
  <c r="O1896" i="12" l="1"/>
  <c r="N1897" i="12" s="1"/>
  <c r="V1897" i="12" l="1"/>
  <c r="P1897" i="12"/>
  <c r="Q1897" i="12" s="1"/>
  <c r="AD1897" i="12"/>
  <c r="AG1897" i="12"/>
  <c r="Y1896" i="12"/>
  <c r="Z1896" i="12" s="1"/>
  <c r="O1897" i="12" l="1"/>
  <c r="N1898" i="12" s="1"/>
  <c r="P1898" i="12" l="1"/>
  <c r="Q1898" i="12" s="1"/>
  <c r="V1898" i="12"/>
  <c r="AG1898" i="12"/>
  <c r="AD1898" i="12"/>
  <c r="Y1897" i="12"/>
  <c r="Z1897" i="12" s="1"/>
  <c r="O1898" i="12" l="1"/>
  <c r="N1899" i="12" s="1"/>
  <c r="AD1899" i="12" l="1"/>
  <c r="AG1899" i="12"/>
  <c r="P1899" i="12"/>
  <c r="Q1899" i="12" s="1"/>
  <c r="V1899" i="12"/>
  <c r="Y1898" i="12"/>
  <c r="Z1898" i="12" s="1"/>
  <c r="O1899" i="12" l="1"/>
  <c r="N1900" i="12" s="1"/>
  <c r="V1900" i="12" l="1"/>
  <c r="AD1900" i="12"/>
  <c r="AG1900" i="12"/>
  <c r="P1900" i="12"/>
  <c r="Q1900" i="12" s="1"/>
  <c r="Y1899" i="12"/>
  <c r="Z1899" i="12" s="1"/>
  <c r="O1900" i="12" l="1"/>
  <c r="N1901" i="12" s="1"/>
  <c r="AD1901" i="12" l="1"/>
  <c r="V1901" i="12"/>
  <c r="AG1901" i="12"/>
  <c r="P1901" i="12"/>
  <c r="Q1901" i="12" s="1"/>
  <c r="Y1900" i="12"/>
  <c r="Z1900" i="12" s="1"/>
  <c r="O1901" i="12" l="1"/>
  <c r="N1902" i="12" s="1"/>
  <c r="AD1902" i="12" l="1"/>
  <c r="V1902" i="12"/>
  <c r="AG1902" i="12"/>
  <c r="P1902" i="12"/>
  <c r="Q1902" i="12" s="1"/>
  <c r="Y1901" i="12"/>
  <c r="Z1901" i="12" s="1"/>
  <c r="O1902" i="12" l="1"/>
  <c r="N1903" i="12" s="1"/>
  <c r="AG1903" i="12" l="1"/>
  <c r="V1903" i="12"/>
  <c r="AD1903" i="12"/>
  <c r="P1903" i="12"/>
  <c r="Q1903" i="12" s="1"/>
  <c r="Y1902" i="12"/>
  <c r="Z1902" i="12" s="1"/>
  <c r="O1903" i="12" l="1"/>
  <c r="N1904" i="12" s="1"/>
  <c r="AG1904" i="12" l="1"/>
  <c r="V1904" i="12"/>
  <c r="P1904" i="12"/>
  <c r="Q1904" i="12" s="1"/>
  <c r="AD1904" i="12"/>
  <c r="Y1903" i="12"/>
  <c r="Z1903" i="12" s="1"/>
  <c r="O1904" i="12" l="1"/>
  <c r="N1905" i="12" s="1"/>
  <c r="AD1905" i="12" l="1"/>
  <c r="V1905" i="12"/>
  <c r="P1905" i="12"/>
  <c r="Q1905" i="12" s="1"/>
  <c r="AG1905" i="12"/>
  <c r="Y1904" i="12"/>
  <c r="Z1904" i="12" s="1"/>
  <c r="O1905" i="12" l="1"/>
  <c r="N1906" i="12" s="1"/>
  <c r="AD1906" i="12" l="1"/>
  <c r="V1906" i="12"/>
  <c r="P1906" i="12"/>
  <c r="Q1906" i="12" s="1"/>
  <c r="AG1906" i="12"/>
  <c r="Y1905" i="12"/>
  <c r="Z1905" i="12" s="1"/>
  <c r="O1906" i="12" l="1"/>
  <c r="Y1906" i="12" l="1"/>
  <c r="Z1906" i="12" s="1"/>
  <c r="N1907" i="12"/>
  <c r="AD1907" i="12" l="1"/>
  <c r="P1907" i="12"/>
  <c r="Q1907" i="12" s="1"/>
  <c r="AG1907" i="12"/>
  <c r="V1907" i="12"/>
  <c r="O1907" i="12" l="1"/>
  <c r="Y1907" i="12" l="1"/>
  <c r="Z1907" i="12" s="1"/>
  <c r="N1908" i="12"/>
  <c r="AD1908" i="12" l="1"/>
  <c r="AG1908" i="12"/>
  <c r="V1908" i="12"/>
  <c r="P1908" i="12"/>
  <c r="Q1908" i="12" s="1"/>
  <c r="O1908" i="12" l="1"/>
  <c r="N1909" i="12" s="1"/>
  <c r="AG1909" i="12" l="1"/>
  <c r="V1909" i="12"/>
  <c r="AD1909" i="12"/>
  <c r="P1909" i="12"/>
  <c r="Q1909" i="12" s="1"/>
  <c r="Y1908" i="12"/>
  <c r="Z1908" i="12" s="1"/>
  <c r="O1909" i="12" l="1"/>
  <c r="Y1909" i="12" l="1"/>
  <c r="Z1909" i="12" s="1"/>
  <c r="N1910" i="12"/>
  <c r="V1910" i="12" l="1"/>
  <c r="AD1910" i="12"/>
  <c r="P1910" i="12"/>
  <c r="Q1910" i="12" s="1"/>
  <c r="AG1910" i="12"/>
  <c r="O1910" i="12" l="1"/>
  <c r="N1911" i="12" s="1"/>
  <c r="V1911" i="12" l="1"/>
  <c r="AG1911" i="12"/>
  <c r="P1911" i="12"/>
  <c r="Q1911" i="12" s="1"/>
  <c r="AD1911" i="12"/>
  <c r="Y1910" i="12"/>
  <c r="Z1910" i="12" s="1"/>
  <c r="O1911" i="12" l="1"/>
  <c r="N1912" i="12" s="1"/>
  <c r="AG1912" i="12" l="1"/>
  <c r="V1912" i="12"/>
  <c r="P1912" i="12"/>
  <c r="Q1912" i="12" s="1"/>
  <c r="AD1912" i="12"/>
  <c r="Y1911" i="12"/>
  <c r="Z1911" i="12" s="1"/>
  <c r="O1912" i="12" l="1"/>
  <c r="N1913" i="12" s="1"/>
  <c r="V1913" i="12" l="1"/>
  <c r="AD1913" i="12"/>
  <c r="AG1913" i="12"/>
  <c r="P1913" i="12"/>
  <c r="Q1913" i="12" s="1"/>
  <c r="Y1912" i="12"/>
  <c r="Z1912" i="12" s="1"/>
  <c r="O1913" i="12" l="1"/>
  <c r="N1914" i="12" s="1"/>
  <c r="P1914" i="12" l="1"/>
  <c r="Q1914" i="12" s="1"/>
  <c r="AG1914" i="12"/>
  <c r="V1914" i="12"/>
  <c r="AD1914" i="12"/>
  <c r="Y1913" i="12"/>
  <c r="Z1913" i="12" s="1"/>
  <c r="O1914" i="12" l="1"/>
  <c r="N1915" i="12" s="1"/>
  <c r="AD1915" i="12" l="1"/>
  <c r="V1915" i="12"/>
  <c r="P1915" i="12"/>
  <c r="Q1915" i="12" s="1"/>
  <c r="AG1915" i="12"/>
  <c r="Y1914" i="12"/>
  <c r="Z1914" i="12" s="1"/>
  <c r="O1915" i="12" l="1"/>
  <c r="Y1915" i="12" l="1"/>
  <c r="Z1915" i="12" s="1"/>
  <c r="N1916" i="12"/>
  <c r="V1916" i="12" l="1"/>
  <c r="AG1916" i="12"/>
  <c r="P1916" i="12"/>
  <c r="Q1916" i="12" s="1"/>
  <c r="AD1916" i="12"/>
  <c r="O1916" i="12" l="1"/>
  <c r="N1917" i="12" s="1"/>
  <c r="AD1917" i="12" l="1"/>
  <c r="V1917" i="12"/>
  <c r="P1917" i="12"/>
  <c r="Q1917" i="12" s="1"/>
  <c r="AG1917" i="12"/>
  <c r="Y1916" i="12"/>
  <c r="Z1916" i="12" s="1"/>
  <c r="O1917" i="12" l="1"/>
  <c r="N1918" i="12" s="1"/>
  <c r="V1918" i="12" l="1"/>
  <c r="AD1918" i="12"/>
  <c r="P1918" i="12"/>
  <c r="Q1918" i="12" s="1"/>
  <c r="AG1918" i="12"/>
  <c r="Y1917" i="12"/>
  <c r="Z1917" i="12" s="1"/>
  <c r="O1918" i="12" l="1"/>
  <c r="N1919" i="12" s="1"/>
  <c r="AG1919" i="12" l="1"/>
  <c r="AD1919" i="12"/>
  <c r="V1919" i="12"/>
  <c r="P1919" i="12"/>
  <c r="Q1919" i="12" s="1"/>
  <c r="Y1918" i="12"/>
  <c r="Z1918" i="12" s="1"/>
  <c r="O1919" i="12" l="1"/>
  <c r="N1920" i="12" s="1"/>
  <c r="AD1920" i="12" l="1"/>
  <c r="V1920" i="12"/>
  <c r="AG1920" i="12"/>
  <c r="P1920" i="12"/>
  <c r="Q1920" i="12" s="1"/>
  <c r="Y1919" i="12"/>
  <c r="Z1919" i="12" s="1"/>
  <c r="O1920" i="12" l="1"/>
  <c r="Y1920" i="12" l="1"/>
  <c r="Z1920" i="12" s="1"/>
  <c r="N1921" i="12"/>
  <c r="AD1921" i="12" l="1"/>
  <c r="V1921" i="12"/>
  <c r="P1921" i="12"/>
  <c r="Q1921" i="12" s="1"/>
  <c r="AG1921" i="12"/>
  <c r="O1921" i="12" l="1"/>
  <c r="N1922" i="12" s="1"/>
  <c r="AG1922" i="12" l="1"/>
  <c r="V1922" i="12"/>
  <c r="AD1922" i="12"/>
  <c r="P1922" i="12"/>
  <c r="Q1922" i="12" s="1"/>
  <c r="Y1921" i="12"/>
  <c r="Z1921" i="12" s="1"/>
  <c r="O1922" i="12" l="1"/>
  <c r="N1923" i="12" s="1"/>
  <c r="AG1923" i="12" l="1"/>
  <c r="V1923" i="12"/>
  <c r="AD1923" i="12"/>
  <c r="P1923" i="12"/>
  <c r="Q1923" i="12" s="1"/>
  <c r="Y1922" i="12"/>
  <c r="Z1922" i="12" s="1"/>
  <c r="O1923" i="12" l="1"/>
  <c r="N1924" i="12" s="1"/>
  <c r="AG1924" i="12" l="1"/>
  <c r="P1924" i="12"/>
  <c r="Q1924" i="12" s="1"/>
  <c r="V1924" i="12"/>
  <c r="AD1924" i="12"/>
  <c r="Y1923" i="12"/>
  <c r="Z1923" i="12" s="1"/>
  <c r="O1924" i="12" l="1"/>
  <c r="N1925" i="12" s="1"/>
  <c r="P1925" i="12" l="1"/>
  <c r="Q1925" i="12" s="1"/>
  <c r="V1925" i="12"/>
  <c r="AG1925" i="12"/>
  <c r="AD1925" i="12"/>
  <c r="Y1924" i="12"/>
  <c r="Z1924" i="12" s="1"/>
  <c r="O1925" i="12" l="1"/>
  <c r="N1926" i="12" s="1"/>
  <c r="AD1926" i="12" l="1"/>
  <c r="V1926" i="12"/>
  <c r="AG1926" i="12"/>
  <c r="P1926" i="12"/>
  <c r="Q1926" i="12" s="1"/>
  <c r="Y1925" i="12"/>
  <c r="Z1925" i="12" s="1"/>
  <c r="O1926" i="12" l="1"/>
  <c r="N1927" i="12" s="1"/>
  <c r="AG1927" i="12" l="1"/>
  <c r="P1927" i="12"/>
  <c r="Q1927" i="12" s="1"/>
  <c r="AD1927" i="12"/>
  <c r="V1927" i="12"/>
  <c r="Y1926" i="12"/>
  <c r="Z1926" i="12" s="1"/>
  <c r="O1927" i="12" l="1"/>
  <c r="N1928" i="12" s="1"/>
  <c r="V1928" i="12" l="1"/>
  <c r="AG1928" i="12"/>
  <c r="AD1928" i="12"/>
  <c r="P1928" i="12"/>
  <c r="Q1928" i="12" s="1"/>
  <c r="Y1927" i="12"/>
  <c r="Z1927" i="12" s="1"/>
  <c r="O1928" i="12" l="1"/>
  <c r="Y1928" i="12" l="1"/>
  <c r="Z1928" i="12" s="1"/>
  <c r="N1929" i="12"/>
  <c r="AD1929" i="12" l="1"/>
  <c r="V1929" i="12"/>
  <c r="P1929" i="12"/>
  <c r="Q1929" i="12" s="1"/>
  <c r="AG1929" i="12"/>
  <c r="O1929" i="12" l="1"/>
  <c r="N1930" i="12" s="1"/>
  <c r="P1930" i="12" l="1"/>
  <c r="Q1930" i="12" s="1"/>
  <c r="AD1930" i="12"/>
  <c r="AG1930" i="12"/>
  <c r="V1930" i="12"/>
  <c r="Y1929" i="12"/>
  <c r="Z1929" i="12" s="1"/>
  <c r="O1930" i="12" l="1"/>
  <c r="N1931" i="12" s="1"/>
  <c r="AD1931" i="12" l="1"/>
  <c r="P1931" i="12"/>
  <c r="Q1931" i="12" s="1"/>
  <c r="AG1931" i="12"/>
  <c r="V1931" i="12"/>
  <c r="Y1930" i="12"/>
  <c r="Z1930" i="12" s="1"/>
  <c r="O1931" i="12" l="1"/>
  <c r="N1932" i="12" s="1"/>
  <c r="AD1932" i="12" l="1"/>
  <c r="P1932" i="12"/>
  <c r="Q1932" i="12" s="1"/>
  <c r="AG1932" i="12"/>
  <c r="V1932" i="12"/>
  <c r="Y1931" i="12"/>
  <c r="Z1931" i="12" s="1"/>
  <c r="O1932" i="12" l="1"/>
  <c r="N1933" i="12" s="1"/>
  <c r="AG1933" i="12" l="1"/>
  <c r="AD1933" i="12"/>
  <c r="V1933" i="12"/>
  <c r="P1933" i="12"/>
  <c r="Q1933" i="12" s="1"/>
  <c r="Y1932" i="12"/>
  <c r="Z1932" i="12" s="1"/>
  <c r="O1933" i="12" l="1"/>
  <c r="N1934" i="12" s="1"/>
  <c r="AG1934" i="12" l="1"/>
  <c r="AD1934" i="12"/>
  <c r="V1934" i="12"/>
  <c r="P1934" i="12"/>
  <c r="Q1934" i="12" s="1"/>
  <c r="Y1933" i="12"/>
  <c r="Z1933" i="12" s="1"/>
  <c r="O1934" i="12" l="1"/>
  <c r="N1935" i="12" s="1"/>
  <c r="AD1935" i="12" l="1"/>
  <c r="V1935" i="12"/>
  <c r="AG1935" i="12"/>
  <c r="P1935" i="12"/>
  <c r="Q1935" i="12" s="1"/>
  <c r="Y1934" i="12"/>
  <c r="Z1934" i="12" s="1"/>
  <c r="O1935" i="12" l="1"/>
  <c r="N1936" i="12" s="1"/>
  <c r="AD1936" i="12" l="1"/>
  <c r="V1936" i="12"/>
  <c r="P1936" i="12"/>
  <c r="Q1936" i="12" s="1"/>
  <c r="AG1936" i="12"/>
  <c r="Y1935" i="12"/>
  <c r="Z1935" i="12" s="1"/>
  <c r="O1936" i="12" l="1"/>
  <c r="N1937" i="12" s="1"/>
  <c r="V1937" i="12" l="1"/>
  <c r="AG1937" i="12"/>
  <c r="AD1937" i="12"/>
  <c r="P1937" i="12"/>
  <c r="Q1937" i="12" s="1"/>
  <c r="Y1936" i="12"/>
  <c r="Z1936" i="12" s="1"/>
  <c r="O1937" i="12" l="1"/>
  <c r="N1938" i="12" s="1"/>
  <c r="AD1938" i="12" l="1"/>
  <c r="P1938" i="12"/>
  <c r="Q1938" i="12" s="1"/>
  <c r="AG1938" i="12"/>
  <c r="V1938" i="12"/>
  <c r="Y1937" i="12"/>
  <c r="Z1937" i="12" s="1"/>
  <c r="O1938" i="12" l="1"/>
  <c r="N1939" i="12" s="1"/>
  <c r="P1939" i="12" l="1"/>
  <c r="Q1939" i="12" s="1"/>
  <c r="AG1939" i="12"/>
  <c r="AD1939" i="12"/>
  <c r="V1939" i="12"/>
  <c r="Y1938" i="12"/>
  <c r="Z1938" i="12" s="1"/>
  <c r="O1939" i="12" l="1"/>
  <c r="N1940" i="12" s="1"/>
  <c r="AG1940" i="12" l="1"/>
  <c r="P1940" i="12"/>
  <c r="Q1940" i="12" s="1"/>
  <c r="V1940" i="12"/>
  <c r="AD1940" i="12"/>
  <c r="Y1939" i="12"/>
  <c r="Z1939" i="12" s="1"/>
  <c r="O1940" i="12" l="1"/>
  <c r="N1941" i="12" s="1"/>
  <c r="P1941" i="12" l="1"/>
  <c r="Q1941" i="12" s="1"/>
  <c r="V1941" i="12"/>
  <c r="AG1941" i="12"/>
  <c r="AD1941" i="12"/>
  <c r="Y1940" i="12"/>
  <c r="Z1940" i="12" s="1"/>
  <c r="O1941" i="12" l="1"/>
  <c r="N1942" i="12" s="1"/>
  <c r="AD1942" i="12" l="1"/>
  <c r="P1942" i="12"/>
  <c r="Q1942" i="12" s="1"/>
  <c r="AG1942" i="12"/>
  <c r="V1942" i="12"/>
  <c r="Y1941" i="12"/>
  <c r="Z1941" i="12" s="1"/>
  <c r="O1942" i="12" l="1"/>
  <c r="N1943" i="12" s="1"/>
  <c r="P1943" i="12" l="1"/>
  <c r="Q1943" i="12" s="1"/>
  <c r="AD1943" i="12"/>
  <c r="V1943" i="12"/>
  <c r="AG1943" i="12"/>
  <c r="Y1942" i="12"/>
  <c r="Z1942" i="12" s="1"/>
  <c r="O1943" i="12" l="1"/>
  <c r="N1944" i="12" s="1"/>
  <c r="AG1944" i="12" l="1"/>
  <c r="V1944" i="12"/>
  <c r="AD1944" i="12"/>
  <c r="P1944" i="12"/>
  <c r="Q1944" i="12" s="1"/>
  <c r="Y1943" i="12"/>
  <c r="Z1943" i="12" s="1"/>
  <c r="O1944" i="12" l="1"/>
  <c r="N1945" i="12" s="1"/>
  <c r="AD1945" i="12" l="1"/>
  <c r="V1945" i="12"/>
  <c r="AG1945" i="12"/>
  <c r="P1945" i="12"/>
  <c r="Q1945" i="12" s="1"/>
  <c r="Y1944" i="12"/>
  <c r="Z1944" i="12" s="1"/>
  <c r="O1945" i="12" l="1"/>
  <c r="N1946" i="12" s="1"/>
  <c r="AD1946" i="12" l="1"/>
  <c r="V1946" i="12"/>
  <c r="AG1946" i="12"/>
  <c r="P1946" i="12"/>
  <c r="Q1946" i="12" s="1"/>
  <c r="Y1945" i="12"/>
  <c r="Z1945" i="12" s="1"/>
  <c r="O1946" i="12" l="1"/>
  <c r="N1947" i="12" s="1"/>
  <c r="P1947" i="12" l="1"/>
  <c r="Q1947" i="12" s="1"/>
  <c r="AD1947" i="12"/>
  <c r="V1947" i="12"/>
  <c r="AG1947" i="12"/>
  <c r="Y1946" i="12"/>
  <c r="Z1946" i="12" s="1"/>
  <c r="O1947" i="12" l="1"/>
  <c r="N1948" i="12" s="1"/>
  <c r="AD1948" i="12" l="1"/>
  <c r="V1948" i="12"/>
  <c r="AG1948" i="12"/>
  <c r="P1948" i="12"/>
  <c r="Q1948" i="12" s="1"/>
  <c r="Y1947" i="12"/>
  <c r="Z1947" i="12" s="1"/>
  <c r="O1948" i="12" l="1"/>
  <c r="N1949" i="12" s="1"/>
  <c r="AD1949" i="12" l="1"/>
  <c r="AG1949" i="12"/>
  <c r="V1949" i="12"/>
  <c r="P1949" i="12"/>
  <c r="Q1949" i="12" s="1"/>
  <c r="Y1948" i="12"/>
  <c r="Z1948" i="12" s="1"/>
  <c r="O1949" i="12" l="1"/>
  <c r="N1950" i="12" s="1"/>
  <c r="P1950" i="12" l="1"/>
  <c r="Q1950" i="12" s="1"/>
  <c r="AG1950" i="12"/>
  <c r="V1950" i="12"/>
  <c r="AD1950" i="12"/>
  <c r="Y1949" i="12"/>
  <c r="Z1949" i="12" s="1"/>
  <c r="O1950" i="12" l="1"/>
  <c r="N1951" i="12" s="1"/>
  <c r="AD1951" i="12" l="1"/>
  <c r="AG1951" i="12"/>
  <c r="V1951" i="12"/>
  <c r="P1951" i="12"/>
  <c r="Q1951" i="12" s="1"/>
  <c r="Y1950" i="12"/>
  <c r="Z1950" i="12" s="1"/>
  <c r="O1951" i="12" l="1"/>
  <c r="N1952" i="12" s="1"/>
  <c r="V1952" i="12" l="1"/>
  <c r="AD1952" i="12"/>
  <c r="AG1952" i="12"/>
  <c r="P1952" i="12"/>
  <c r="Q1952" i="12" s="1"/>
  <c r="Y1951" i="12"/>
  <c r="Z1951" i="12" s="1"/>
  <c r="O1952" i="12" l="1"/>
  <c r="N1953" i="12" s="1"/>
  <c r="P1953" i="12" l="1"/>
  <c r="Q1953" i="12" s="1"/>
  <c r="AD1953" i="12"/>
  <c r="AG1953" i="12"/>
  <c r="V1953" i="12"/>
  <c r="Y1952" i="12"/>
  <c r="Z1952" i="12" s="1"/>
  <c r="O1953" i="12" l="1"/>
  <c r="N1954" i="12" s="1"/>
  <c r="AG1954" i="12" l="1"/>
  <c r="AD1954" i="12"/>
  <c r="V1954" i="12"/>
  <c r="P1954" i="12"/>
  <c r="Q1954" i="12" s="1"/>
  <c r="Y1953" i="12"/>
  <c r="Z1953" i="12" s="1"/>
  <c r="O1954" i="12" l="1"/>
  <c r="N1955" i="12" s="1"/>
  <c r="AG1955" i="12" l="1"/>
  <c r="V1955" i="12"/>
  <c r="AD1955" i="12"/>
  <c r="P1955" i="12"/>
  <c r="Q1955" i="12" s="1"/>
  <c r="Y1954" i="12"/>
  <c r="Z1954" i="12" s="1"/>
  <c r="O1955" i="12" l="1"/>
  <c r="N1956" i="12" s="1"/>
  <c r="AG1956" i="12" l="1"/>
  <c r="P1956" i="12"/>
  <c r="Q1956" i="12" s="1"/>
  <c r="V1956" i="12"/>
  <c r="AD1956" i="12"/>
  <c r="Y1955" i="12"/>
  <c r="Z1955" i="12" s="1"/>
  <c r="O1956" i="12" l="1"/>
  <c r="N1957" i="12" s="1"/>
  <c r="AD1957" i="12" l="1"/>
  <c r="V1957" i="12"/>
  <c r="AG1957" i="12"/>
  <c r="P1957" i="12"/>
  <c r="Q1957" i="12" s="1"/>
  <c r="Y1956" i="12"/>
  <c r="Z1956" i="12" s="1"/>
  <c r="O1957" i="12" l="1"/>
  <c r="N1958" i="12" s="1"/>
  <c r="V1958" i="12" l="1"/>
  <c r="AG1958" i="12"/>
  <c r="P1958" i="12"/>
  <c r="Q1958" i="12" s="1"/>
  <c r="AD1958" i="12"/>
  <c r="Y1957" i="12"/>
  <c r="Z1957" i="12" s="1"/>
  <c r="O1958" i="12" l="1"/>
  <c r="N1959" i="12" s="1"/>
  <c r="P1959" i="12" l="1"/>
  <c r="Q1959" i="12" s="1"/>
  <c r="V1959" i="12"/>
  <c r="AG1959" i="12"/>
  <c r="AD1959" i="12"/>
  <c r="Y1958" i="12"/>
  <c r="Z1958" i="12" s="1"/>
  <c r="O1959" i="12" l="1"/>
  <c r="N1960" i="12" s="1"/>
  <c r="AG1960" i="12" l="1"/>
  <c r="P1960" i="12"/>
  <c r="Q1960" i="12" s="1"/>
  <c r="V1960" i="12"/>
  <c r="AD1960" i="12"/>
  <c r="Y1959" i="12"/>
  <c r="Z1959" i="12" s="1"/>
  <c r="O1960" i="12" l="1"/>
  <c r="N1961" i="12" s="1"/>
  <c r="P1961" i="12" l="1"/>
  <c r="Q1961" i="12" s="1"/>
  <c r="AG1961" i="12"/>
  <c r="V1961" i="12"/>
  <c r="AD1961" i="12"/>
  <c r="Y1960" i="12"/>
  <c r="Z1960" i="12" s="1"/>
  <c r="O1961" i="12" l="1"/>
  <c r="N1962" i="12" s="1"/>
  <c r="AD1962" i="12" l="1"/>
  <c r="V1962" i="12"/>
  <c r="AG1962" i="12"/>
  <c r="P1962" i="12"/>
  <c r="Q1962" i="12" s="1"/>
  <c r="Y1961" i="12"/>
  <c r="Z1961" i="12" s="1"/>
  <c r="O1962" i="12" l="1"/>
  <c r="N1963" i="12" s="1"/>
  <c r="AD1963" i="12" l="1"/>
  <c r="AG1963" i="12"/>
  <c r="V1963" i="12"/>
  <c r="P1963" i="12"/>
  <c r="Q1963" i="12" s="1"/>
  <c r="Y1962" i="12"/>
  <c r="Z1962" i="12" s="1"/>
  <c r="O1963" i="12" l="1"/>
  <c r="N1964" i="12" s="1"/>
  <c r="AD1964" i="12" l="1"/>
  <c r="AG1964" i="12"/>
  <c r="P1964" i="12"/>
  <c r="Q1964" i="12" s="1"/>
  <c r="V1964" i="12"/>
  <c r="Y1963" i="12"/>
  <c r="Z1963" i="12" s="1"/>
  <c r="O1964" i="12" l="1"/>
  <c r="N1965" i="12" s="1"/>
  <c r="V1965" i="12" l="1"/>
  <c r="AD1965" i="12"/>
  <c r="AG1965" i="12"/>
  <c r="P1965" i="12"/>
  <c r="Q1965" i="12" s="1"/>
  <c r="Y1964" i="12"/>
  <c r="Z1964" i="12" s="1"/>
  <c r="O1965" i="12" l="1"/>
  <c r="N1966" i="12" s="1"/>
  <c r="P1966" i="12" l="1"/>
  <c r="Q1966" i="12" s="1"/>
  <c r="AG1966" i="12"/>
  <c r="AD1966" i="12"/>
  <c r="V1966" i="12"/>
  <c r="Y1965" i="12"/>
  <c r="Z1965" i="12" s="1"/>
  <c r="O1966" i="12" l="1"/>
  <c r="N1967" i="12" s="1"/>
  <c r="AD1967" i="12" l="1"/>
  <c r="V1967" i="12"/>
  <c r="AG1967" i="12"/>
  <c r="P1967" i="12"/>
  <c r="Q1967" i="12" s="1"/>
  <c r="Y1966" i="12"/>
  <c r="Z1966" i="12" s="1"/>
  <c r="O1967" i="12" l="1"/>
  <c r="N1968" i="12" s="1"/>
  <c r="P1968" i="12" l="1"/>
  <c r="Q1968" i="12" s="1"/>
  <c r="V1968" i="12"/>
  <c r="AG1968" i="12"/>
  <c r="AD1968" i="12"/>
  <c r="Y1967" i="12"/>
  <c r="Z1967" i="12" s="1"/>
  <c r="O1968" i="12" l="1"/>
  <c r="N1969" i="12" s="1"/>
  <c r="V1969" i="12" l="1"/>
  <c r="AD1969" i="12"/>
  <c r="P1969" i="12"/>
  <c r="Q1969" i="12" s="1"/>
  <c r="AG1969" i="12"/>
  <c r="Y1968" i="12"/>
  <c r="Z1968" i="12" s="1"/>
  <c r="O1969" i="12" l="1"/>
  <c r="Y1969" i="12" l="1"/>
  <c r="Z1969" i="12" s="1"/>
  <c r="N1970" i="12"/>
  <c r="AD1970" i="12" l="1"/>
  <c r="V1970" i="12"/>
  <c r="P1970" i="12"/>
  <c r="Q1970" i="12" s="1"/>
  <c r="AG1970" i="12"/>
  <c r="O1970" i="12" l="1"/>
  <c r="N1971" i="12" s="1"/>
  <c r="AD1971" i="12" l="1"/>
  <c r="V1971" i="12"/>
  <c r="AG1971" i="12"/>
  <c r="P1971" i="12"/>
  <c r="Q1971" i="12" s="1"/>
  <c r="Y1970" i="12"/>
  <c r="Z1970" i="12" s="1"/>
  <c r="O1971" i="12" l="1"/>
  <c r="N1972" i="12" s="1"/>
  <c r="P1972" i="12" l="1"/>
  <c r="Q1972" i="12" s="1"/>
  <c r="AD1972" i="12"/>
  <c r="AG1972" i="12"/>
  <c r="V1972" i="12"/>
  <c r="Y1971" i="12"/>
  <c r="Z1971" i="12" s="1"/>
  <c r="O1972" i="12" l="1"/>
  <c r="N1973" i="12" s="1"/>
  <c r="AG1973" i="12" l="1"/>
  <c r="V1973" i="12"/>
  <c r="AD1973" i="12"/>
  <c r="P1973" i="12"/>
  <c r="Q1973" i="12" s="1"/>
  <c r="Y1972" i="12"/>
  <c r="Z1972" i="12" s="1"/>
  <c r="O1973" i="12" l="1"/>
  <c r="N1974" i="12" s="1"/>
  <c r="AD1974" i="12" l="1"/>
  <c r="V1974" i="12"/>
  <c r="AG1974" i="12"/>
  <c r="P1974" i="12"/>
  <c r="Q1974" i="12" s="1"/>
  <c r="Y1973" i="12"/>
  <c r="Z1973" i="12" s="1"/>
  <c r="O1974" i="12" l="1"/>
  <c r="N1975" i="12" s="1"/>
  <c r="V1975" i="12" l="1"/>
  <c r="AD1975" i="12"/>
  <c r="AG1975" i="12"/>
  <c r="P1975" i="12"/>
  <c r="Q1975" i="12" s="1"/>
  <c r="Y1974" i="12"/>
  <c r="Z1974" i="12" s="1"/>
  <c r="O1975" i="12" l="1"/>
  <c r="N1976" i="12" s="1"/>
  <c r="V1976" i="12" l="1"/>
  <c r="AG1976" i="12"/>
  <c r="P1976" i="12"/>
  <c r="Q1976" i="12" s="1"/>
  <c r="AD1976" i="12"/>
  <c r="Y1975" i="12"/>
  <c r="Z1975" i="12" s="1"/>
  <c r="O1976" i="12" l="1"/>
  <c r="N1977" i="12" s="1"/>
  <c r="AG1977" i="12" l="1"/>
  <c r="P1977" i="12"/>
  <c r="Q1977" i="12" s="1"/>
  <c r="V1977" i="12"/>
  <c r="AD1977" i="12"/>
  <c r="Y1976" i="12"/>
  <c r="Z1976" i="12" s="1"/>
  <c r="O1977" i="12" l="1"/>
  <c r="N1978" i="12" s="1"/>
  <c r="AD1978" i="12" l="1"/>
  <c r="AG1978" i="12"/>
  <c r="V1978" i="12"/>
  <c r="P1978" i="12"/>
  <c r="Q1978" i="12" s="1"/>
  <c r="Y1977" i="12"/>
  <c r="Z1977" i="12" s="1"/>
  <c r="O1978" i="12" l="1"/>
  <c r="N1979" i="12" s="1"/>
  <c r="AG1979" i="12" l="1"/>
  <c r="V1979" i="12"/>
  <c r="AD1979" i="12"/>
  <c r="P1979" i="12"/>
  <c r="Q1979" i="12" s="1"/>
  <c r="Y1978" i="12"/>
  <c r="Z1978" i="12" s="1"/>
  <c r="O1979" i="12" l="1"/>
  <c r="N1980" i="12" s="1"/>
  <c r="AG1980" i="12" l="1"/>
  <c r="V1980" i="12"/>
  <c r="AD1980" i="12"/>
  <c r="P1980" i="12"/>
  <c r="Q1980" i="12" s="1"/>
  <c r="Y1979" i="12"/>
  <c r="Z1979" i="12" s="1"/>
  <c r="O1980" i="12" l="1"/>
  <c r="N1981" i="12" s="1"/>
  <c r="P1981" i="12" l="1"/>
  <c r="Q1981" i="12" s="1"/>
  <c r="AG1981" i="12"/>
  <c r="V1981" i="12"/>
  <c r="AD1981" i="12"/>
  <c r="Y1980" i="12"/>
  <c r="Z1980" i="12" s="1"/>
  <c r="O1981" i="12" l="1"/>
  <c r="N1982" i="12" s="1"/>
  <c r="V1982" i="12" l="1"/>
  <c r="P1982" i="12"/>
  <c r="Q1982" i="12" s="1"/>
  <c r="AG1982" i="12"/>
  <c r="AD1982" i="12"/>
  <c r="Y1981" i="12"/>
  <c r="Z1981" i="12" s="1"/>
  <c r="O1982" i="12" l="1"/>
  <c r="N1983" i="12" s="1"/>
  <c r="P1983" i="12" l="1"/>
  <c r="Q1983" i="12" s="1"/>
  <c r="AG1983" i="12"/>
  <c r="AD1983" i="12"/>
  <c r="V1983" i="12"/>
  <c r="Y1982" i="12"/>
  <c r="Z1982" i="12" s="1"/>
  <c r="O1983" i="12" l="1"/>
  <c r="N1984" i="12" s="1"/>
  <c r="AG1984" i="12" l="1"/>
  <c r="V1984" i="12"/>
  <c r="AD1984" i="12"/>
  <c r="P1984" i="12"/>
  <c r="Q1984" i="12" s="1"/>
  <c r="Y1983" i="12"/>
  <c r="Z1983" i="12" s="1"/>
  <c r="O1984" i="12" l="1"/>
  <c r="N1985" i="12" s="1"/>
  <c r="AD1985" i="12" l="1"/>
  <c r="AG1985" i="12"/>
  <c r="V1985" i="12"/>
  <c r="P1985" i="12"/>
  <c r="Q1985" i="12" s="1"/>
  <c r="Y1984" i="12"/>
  <c r="Z1984" i="12" s="1"/>
  <c r="O1985" i="12" l="1"/>
  <c r="N1986" i="12" s="1"/>
  <c r="AD1986" i="12" l="1"/>
  <c r="V1986" i="12"/>
  <c r="AG1986" i="12"/>
  <c r="P1986" i="12"/>
  <c r="Q1986" i="12" s="1"/>
  <c r="Y1985" i="12"/>
  <c r="Z1985" i="12" s="1"/>
  <c r="O1986" i="12" l="1"/>
  <c r="N1987" i="12" s="1"/>
  <c r="P1987" i="12" l="1"/>
  <c r="Q1987" i="12" s="1"/>
  <c r="V1987" i="12"/>
  <c r="AD1987" i="12"/>
  <c r="AG1987" i="12"/>
  <c r="Y1986" i="12"/>
  <c r="Z1986" i="12" s="1"/>
  <c r="O1987" i="12" l="1"/>
  <c r="N1988" i="12" s="1"/>
  <c r="AD1988" i="12" l="1"/>
  <c r="AG1988" i="12"/>
  <c r="V1988" i="12"/>
  <c r="P1988" i="12"/>
  <c r="Q1988" i="12" s="1"/>
  <c r="Y1987" i="12"/>
  <c r="Z1987" i="12" s="1"/>
  <c r="O1988" i="12" l="1"/>
  <c r="N1989" i="12" s="1"/>
  <c r="AD1989" i="12" l="1"/>
  <c r="AG1989" i="12"/>
  <c r="V1989" i="12"/>
  <c r="P1989" i="12"/>
  <c r="Q1989" i="12" s="1"/>
  <c r="Y1988" i="12"/>
  <c r="Z1988" i="12" s="1"/>
  <c r="O1989" i="12" l="1"/>
  <c r="N1990" i="12" s="1"/>
  <c r="P1990" i="12" l="1"/>
  <c r="Q1990" i="12" s="1"/>
  <c r="AG1990" i="12"/>
  <c r="AD1990" i="12"/>
  <c r="V1990" i="12"/>
  <c r="Y1989" i="12"/>
  <c r="Z1989" i="12" s="1"/>
  <c r="O1990" i="12" l="1"/>
  <c r="Y1990" i="12" l="1"/>
  <c r="Z1990" i="12" s="1"/>
  <c r="N1991" i="12"/>
  <c r="V1991" i="12" l="1"/>
  <c r="P1991" i="12"/>
  <c r="Q1991" i="12" s="1"/>
  <c r="AG1991" i="12"/>
  <c r="AD1991" i="12"/>
  <c r="O1991" i="12" l="1"/>
  <c r="Y1991" i="12" l="1"/>
  <c r="Z1991" i="12" s="1"/>
  <c r="N1992" i="12"/>
  <c r="AG1992" i="12" l="1"/>
  <c r="V1992" i="12"/>
  <c r="AD1992" i="12"/>
  <c r="P1992" i="12"/>
  <c r="Q1992" i="12" s="1"/>
  <c r="O1992" i="12" l="1"/>
  <c r="N1993" i="12" s="1"/>
  <c r="AD1993" i="12" l="1"/>
  <c r="V1993" i="12"/>
  <c r="AG1993" i="12"/>
  <c r="P1993" i="12"/>
  <c r="Q1993" i="12" s="1"/>
  <c r="Y1992" i="12"/>
  <c r="Z1992" i="12" s="1"/>
  <c r="O1993" i="12" l="1"/>
  <c r="N1994" i="12" s="1"/>
  <c r="V1994" i="12" l="1"/>
  <c r="AD1994" i="12"/>
  <c r="AG1994" i="12"/>
  <c r="P1994" i="12"/>
  <c r="Q1994" i="12" s="1"/>
  <c r="Y1993" i="12"/>
  <c r="Z1993" i="12" s="1"/>
  <c r="O1994" i="12" l="1"/>
  <c r="N1995" i="12" s="1"/>
  <c r="P1995" i="12" l="1"/>
  <c r="Q1995" i="12" s="1"/>
  <c r="AD1995" i="12"/>
  <c r="AG1995" i="12"/>
  <c r="V1995" i="12"/>
  <c r="Y1994" i="12"/>
  <c r="Z1994" i="12" s="1"/>
  <c r="O1995" i="12" l="1"/>
  <c r="N1996" i="12" s="1"/>
  <c r="V1996" i="12" l="1"/>
  <c r="AD1996" i="12"/>
  <c r="AG1996" i="12"/>
  <c r="P1996" i="12"/>
  <c r="Q1996" i="12" s="1"/>
  <c r="Y1995" i="12"/>
  <c r="Z1995" i="12" s="1"/>
  <c r="O1996" i="12" l="1"/>
  <c r="N1997" i="12" s="1"/>
  <c r="AG1997" i="12" l="1"/>
  <c r="P1997" i="12"/>
  <c r="Q1997" i="12" s="1"/>
  <c r="V1997" i="12"/>
  <c r="AD1997" i="12"/>
  <c r="Y1996" i="12"/>
  <c r="Z1996" i="12" s="1"/>
  <c r="O1997" i="12" l="1"/>
  <c r="N1998" i="12" s="1"/>
  <c r="V1998" i="12" l="1"/>
  <c r="P1998" i="12"/>
  <c r="Q1998" i="12" s="1"/>
  <c r="AG1998" i="12"/>
  <c r="AD1998" i="12"/>
  <c r="Y1997" i="12"/>
  <c r="Z1997" i="12" s="1"/>
  <c r="O1998" i="12" l="1"/>
  <c r="N1999" i="12" s="1"/>
  <c r="V1999" i="12" l="1"/>
  <c r="AD1999" i="12"/>
  <c r="AG1999" i="12"/>
  <c r="P1999" i="12"/>
  <c r="Q1999" i="12" s="1"/>
  <c r="Y1998" i="12"/>
  <c r="Z1998" i="12" s="1"/>
  <c r="O1999" i="12" l="1"/>
  <c r="N2000" i="12" s="1"/>
  <c r="V2000" i="12" l="1"/>
  <c r="AD2000" i="12"/>
  <c r="P2000" i="12"/>
  <c r="Q2000" i="12" s="1"/>
  <c r="AG2000" i="12"/>
  <c r="Y1999" i="12"/>
  <c r="Z1999" i="12" s="1"/>
  <c r="O2000" i="12" l="1"/>
  <c r="N2001" i="12" s="1"/>
  <c r="P2001" i="12" l="1"/>
  <c r="Q2001" i="12" s="1"/>
  <c r="AG2001" i="12"/>
  <c r="AD2001" i="12"/>
  <c r="V2001" i="12"/>
  <c r="Y2000" i="12"/>
  <c r="Z2000" i="12" s="1"/>
  <c r="O2001" i="12" l="1"/>
  <c r="N2002" i="12" s="1"/>
  <c r="AG2002" i="12" l="1"/>
  <c r="P2002" i="12"/>
  <c r="Q2002" i="12" s="1"/>
  <c r="AD2002" i="12"/>
  <c r="V2002" i="12"/>
  <c r="Y2001" i="12"/>
  <c r="Z2001" i="12" s="1"/>
  <c r="O2002" i="12" l="1"/>
  <c r="N2003" i="12" s="1"/>
  <c r="AD2003" i="12" l="1"/>
  <c r="AG2003" i="12"/>
  <c r="V2003" i="12"/>
  <c r="P2003" i="12"/>
  <c r="Q2003" i="12" s="1"/>
  <c r="Y2002" i="12"/>
  <c r="Z2002" i="12" s="1"/>
  <c r="O2003" i="12" l="1"/>
  <c r="N2004" i="12" s="1"/>
  <c r="P2004" i="12" l="1"/>
  <c r="Q2004" i="12" s="1"/>
  <c r="V2004" i="12"/>
  <c r="AG2004" i="12"/>
  <c r="AD2004" i="12"/>
  <c r="Y2003" i="12"/>
  <c r="Z2003" i="12" s="1"/>
  <c r="O2004" i="12" l="1"/>
  <c r="N2005" i="12" s="1"/>
  <c r="AG2005" i="12" l="1"/>
  <c r="P2005" i="12"/>
  <c r="Q2005" i="12" s="1"/>
  <c r="V2005" i="12"/>
  <c r="AD2005" i="12"/>
  <c r="Y2004" i="12"/>
  <c r="Z2004" i="12" s="1"/>
  <c r="O2005" i="12" l="1"/>
  <c r="N2006" i="12" s="1"/>
  <c r="AG2006" i="12" l="1"/>
  <c r="P2006" i="12"/>
  <c r="Q2006" i="12" s="1"/>
  <c r="AD2006" i="12"/>
  <c r="V2006" i="12"/>
  <c r="Y2005" i="12"/>
  <c r="Z2005" i="12" s="1"/>
  <c r="O2006" i="12" l="1"/>
  <c r="N2007" i="12" s="1"/>
  <c r="AD2007" i="12" l="1"/>
  <c r="AG2007" i="12"/>
  <c r="V2007" i="12"/>
  <c r="P2007" i="12"/>
  <c r="Q2007" i="12" s="1"/>
  <c r="Y2006" i="12"/>
  <c r="Z2006" i="12" s="1"/>
  <c r="O2007" i="12" l="1"/>
  <c r="N2008" i="12" s="1"/>
  <c r="V2008" i="12" l="1"/>
  <c r="AG2008" i="12"/>
  <c r="AD2008" i="12"/>
  <c r="P2008" i="12"/>
  <c r="Q2008" i="12" s="1"/>
  <c r="Y2007" i="12"/>
  <c r="Z2007" i="12" s="1"/>
  <c r="O2008" i="12" l="1"/>
  <c r="N2009" i="12" s="1"/>
  <c r="V2009" i="12" l="1"/>
  <c r="P2009" i="12"/>
  <c r="Q2009" i="12" s="1"/>
  <c r="AG2009" i="12"/>
  <c r="AD2009" i="12"/>
  <c r="Y2008" i="12"/>
  <c r="Z2008" i="12" s="1"/>
  <c r="O2009" i="12" l="1"/>
  <c r="N2010" i="12" s="1"/>
  <c r="V2010" i="12" l="1"/>
  <c r="AG2010" i="12"/>
  <c r="P2010" i="12"/>
  <c r="Q2010" i="12" s="1"/>
  <c r="AD2010" i="12"/>
  <c r="Y2009" i="12"/>
  <c r="Z2009" i="12" s="1"/>
  <c r="O2010" i="12" l="1"/>
  <c r="Y2010" i="12" l="1"/>
  <c r="Z2010" i="12" s="1"/>
  <c r="N2011" i="12"/>
  <c r="AD2011" i="12" l="1"/>
  <c r="P2011" i="12"/>
  <c r="Q2011" i="12" s="1"/>
  <c r="AG2011" i="12"/>
  <c r="V2011" i="12"/>
  <c r="O2011" i="12" l="1"/>
  <c r="Y2011" i="12" l="1"/>
  <c r="Z2011" i="12" s="1"/>
  <c r="N2012" i="12"/>
  <c r="AG2012" i="12" l="1"/>
  <c r="P2012" i="12"/>
  <c r="Q2012" i="12" s="1"/>
  <c r="AD2012" i="12"/>
  <c r="V2012" i="12"/>
  <c r="O2012" i="12" l="1"/>
  <c r="Y2012" i="12" l="1"/>
  <c r="Z2012" i="12" s="1"/>
  <c r="N2013" i="12"/>
  <c r="AG2013" i="12" l="1"/>
  <c r="V2013" i="12"/>
  <c r="AD2013" i="12"/>
  <c r="P2013" i="12"/>
  <c r="Q2013" i="12" s="1"/>
  <c r="O2013" i="12" l="1"/>
  <c r="N2014" i="12" s="1"/>
  <c r="P2014" i="12" l="1"/>
  <c r="Q2014" i="12" s="1"/>
  <c r="AG2014" i="12"/>
  <c r="V2014" i="12"/>
  <c r="AD2014" i="12"/>
  <c r="Y2013" i="12"/>
  <c r="Z2013" i="12" s="1"/>
  <c r="O2014" i="12" l="1"/>
  <c r="N2015" i="12" s="1"/>
  <c r="AG2015" i="12" l="1"/>
  <c r="AD2015" i="12"/>
  <c r="V2015" i="12"/>
  <c r="P2015" i="12"/>
  <c r="Q2015" i="12" s="1"/>
  <c r="Y2014" i="12"/>
  <c r="Z2014" i="12" s="1"/>
  <c r="O2015" i="12" l="1"/>
  <c r="N2016" i="12" s="1"/>
  <c r="AD2016" i="12" l="1"/>
  <c r="V2016" i="12"/>
  <c r="AG2016" i="12"/>
  <c r="P2016" i="12"/>
  <c r="Q2016" i="12" s="1"/>
  <c r="Y2015" i="12"/>
  <c r="Z2015" i="12" s="1"/>
  <c r="O2016" i="12" l="1"/>
  <c r="N2017" i="12" s="1"/>
  <c r="V2017" i="12" l="1"/>
  <c r="AG2017" i="12"/>
  <c r="P2017" i="12"/>
  <c r="Q2017" i="12" s="1"/>
  <c r="AD2017" i="12"/>
  <c r="Y2016" i="12"/>
  <c r="Z2016" i="12" s="1"/>
  <c r="O2017" i="12" l="1"/>
  <c r="Y2017" i="12" l="1"/>
  <c r="Z2017" i="12" s="1"/>
  <c r="N2018" i="12"/>
  <c r="AD2018" i="12" l="1"/>
  <c r="V2018" i="12"/>
  <c r="AG2018" i="12"/>
  <c r="P2018" i="12"/>
  <c r="Q2018" i="12" s="1"/>
  <c r="O2018" i="12" l="1"/>
  <c r="N2019" i="12" s="1"/>
  <c r="P2019" i="12" l="1"/>
  <c r="Q2019" i="12" s="1"/>
  <c r="AG2019" i="12"/>
  <c r="V2019" i="12"/>
  <c r="AD2019" i="12"/>
  <c r="Y2018" i="12"/>
  <c r="Z2018" i="12" s="1"/>
  <c r="O2019" i="12" l="1"/>
  <c r="N2020" i="12" s="1"/>
  <c r="V2020" i="12" l="1"/>
  <c r="AD2020" i="12"/>
  <c r="AG2020" i="12"/>
  <c r="P2020" i="12"/>
  <c r="Q2020" i="12" s="1"/>
  <c r="Y2019" i="12"/>
  <c r="Z2019" i="12" s="1"/>
  <c r="O2020" i="12" l="1"/>
  <c r="N2021" i="12" s="1"/>
  <c r="AG2021" i="12" l="1"/>
  <c r="V2021" i="12"/>
  <c r="AD2021" i="12"/>
  <c r="P2021" i="12"/>
  <c r="Q2021" i="12" s="1"/>
  <c r="Y2020" i="12"/>
  <c r="Z2020" i="12" s="1"/>
  <c r="O2021" i="12" l="1"/>
  <c r="N2022" i="12" s="1"/>
  <c r="AD2022" i="12" l="1"/>
  <c r="AG2022" i="12"/>
  <c r="V2022" i="12"/>
  <c r="P2022" i="12"/>
  <c r="Q2022" i="12" s="1"/>
  <c r="Y2021" i="12"/>
  <c r="Z2021" i="12" s="1"/>
  <c r="O2022" i="12" l="1"/>
  <c r="N2023" i="12" s="1"/>
  <c r="V2023" i="12" l="1"/>
  <c r="AD2023" i="12"/>
  <c r="P2023" i="12"/>
  <c r="Q2023" i="12" s="1"/>
  <c r="AG2023" i="12"/>
  <c r="Y2022" i="12"/>
  <c r="Z2022" i="12" s="1"/>
  <c r="O2023" i="12" l="1"/>
  <c r="N2024" i="12" s="1"/>
  <c r="AD2024" i="12" l="1"/>
  <c r="V2024" i="12"/>
  <c r="P2024" i="12"/>
  <c r="Q2024" i="12" s="1"/>
  <c r="AG2024" i="12"/>
  <c r="Y2023" i="12"/>
  <c r="Z2023" i="12" s="1"/>
  <c r="O2024" i="12" l="1"/>
  <c r="N2025" i="12" s="1"/>
  <c r="AG2025" i="12" l="1"/>
  <c r="V2025" i="12"/>
  <c r="P2025" i="12"/>
  <c r="Q2025" i="12" s="1"/>
  <c r="AD2025" i="12"/>
  <c r="Y2024" i="12"/>
  <c r="Z2024" i="12" s="1"/>
  <c r="O2025" i="12" l="1"/>
  <c r="N2026" i="12" s="1"/>
  <c r="AG2026" i="12" l="1"/>
  <c r="V2026" i="12"/>
  <c r="AD2026" i="12"/>
  <c r="P2026" i="12"/>
  <c r="Q2026" i="12" s="1"/>
  <c r="Y2025" i="12"/>
  <c r="Z2025" i="12" s="1"/>
  <c r="O2026" i="12" l="1"/>
  <c r="N2027" i="12" s="1"/>
  <c r="P2027" i="12" l="1"/>
  <c r="Q2027" i="12" s="1"/>
  <c r="AG2027" i="12"/>
  <c r="V2027" i="12"/>
  <c r="AD2027" i="12"/>
  <c r="Y2026" i="12"/>
  <c r="Z2026" i="12" s="1"/>
  <c r="O2027" i="12" l="1"/>
  <c r="N2028" i="12" s="1"/>
  <c r="AG2028" i="12" l="1"/>
  <c r="AD2028" i="12"/>
  <c r="V2028" i="12"/>
  <c r="P2028" i="12"/>
  <c r="Q2028" i="12" s="1"/>
  <c r="Y2027" i="12"/>
  <c r="Z2027" i="12" s="1"/>
  <c r="O2028" i="12" l="1"/>
  <c r="N2029" i="12" s="1"/>
  <c r="AG2029" i="12" l="1"/>
  <c r="V2029" i="12"/>
  <c r="AD2029" i="12"/>
  <c r="P2029" i="12"/>
  <c r="Q2029" i="12" s="1"/>
  <c r="Y2028" i="12"/>
  <c r="Z2028" i="12" s="1"/>
  <c r="O2029" i="12" l="1"/>
  <c r="Y2029" i="12" l="1"/>
  <c r="Z2029" i="12" s="1"/>
  <c r="N2030" i="12"/>
  <c r="V2030" i="12" l="1"/>
  <c r="AG2030" i="12"/>
  <c r="AD2030" i="12"/>
  <c r="P2030" i="12"/>
  <c r="Q2030" i="12" s="1"/>
  <c r="O2030" i="12" l="1"/>
  <c r="Y2030" i="12" l="1"/>
  <c r="Z2030" i="12" s="1"/>
  <c r="N2031" i="12"/>
  <c r="V2031" i="12" l="1"/>
  <c r="P2031" i="12"/>
  <c r="Q2031" i="12" s="1"/>
  <c r="AG2031" i="12"/>
  <c r="AD2031" i="12"/>
  <c r="O2031" i="12" l="1"/>
  <c r="Y2031" i="12" l="1"/>
  <c r="Z2031" i="12" s="1"/>
  <c r="N2032" i="12"/>
  <c r="AD2032" i="12" l="1"/>
  <c r="AG2032" i="12"/>
  <c r="V2032" i="12"/>
  <c r="P2032" i="12"/>
  <c r="Q2032" i="12" s="1"/>
  <c r="O2032" i="12" l="1"/>
  <c r="N2033" i="12" s="1"/>
  <c r="AG2033" i="12" l="1"/>
  <c r="V2033" i="12"/>
  <c r="AD2033" i="12"/>
  <c r="P2033" i="12"/>
  <c r="Q2033" i="12" s="1"/>
  <c r="Y2032" i="12"/>
  <c r="Z2032" i="12" s="1"/>
  <c r="O2033" i="12" l="1"/>
  <c r="N2034" i="12" s="1"/>
  <c r="AD2034" i="12" l="1"/>
  <c r="AG2034" i="12"/>
  <c r="V2034" i="12"/>
  <c r="P2034" i="12"/>
  <c r="Q2034" i="12" s="1"/>
  <c r="Y2033" i="12"/>
  <c r="Z2033" i="12" s="1"/>
  <c r="O2034" i="12" l="1"/>
  <c r="N2035" i="12" s="1"/>
  <c r="AD2035" i="12" l="1"/>
  <c r="P2035" i="12"/>
  <c r="Q2035" i="12" s="1"/>
  <c r="V2035" i="12"/>
  <c r="AG2035" i="12"/>
  <c r="Y2034" i="12"/>
  <c r="Z2034" i="12" s="1"/>
  <c r="O2035" i="12" l="1"/>
  <c r="N2036" i="12" s="1"/>
  <c r="AD2036" i="12" l="1"/>
  <c r="P2036" i="12"/>
  <c r="Q2036" i="12" s="1"/>
  <c r="V2036" i="12"/>
  <c r="AG2036" i="12"/>
  <c r="Y2035" i="12"/>
  <c r="Z2035" i="12" s="1"/>
  <c r="O2036" i="12" l="1"/>
  <c r="N2037" i="12" s="1"/>
  <c r="P2037" i="12" l="1"/>
  <c r="Q2037" i="12" s="1"/>
  <c r="AG2037" i="12"/>
  <c r="V2037" i="12"/>
  <c r="AD2037" i="12"/>
  <c r="Y2036" i="12"/>
  <c r="Z2036" i="12" s="1"/>
  <c r="O2037" i="12" l="1"/>
  <c r="N2038" i="12" s="1"/>
  <c r="P2038" i="12" l="1"/>
  <c r="Q2038" i="12" s="1"/>
  <c r="V2038" i="12"/>
  <c r="AD2038" i="12"/>
  <c r="AG2038" i="12"/>
  <c r="Y2037" i="12"/>
  <c r="Z2037" i="12" s="1"/>
  <c r="O2038" i="12" l="1"/>
  <c r="N2039" i="12" s="1"/>
  <c r="P2039" i="12" l="1"/>
  <c r="Q2039" i="12" s="1"/>
  <c r="V2039" i="12"/>
  <c r="AD2039" i="12"/>
  <c r="AG2039" i="12"/>
  <c r="Y2038" i="12"/>
  <c r="Z2038" i="12" s="1"/>
  <c r="O2039" i="12" l="1"/>
  <c r="N2040" i="12" s="1"/>
  <c r="V2040" i="12" l="1"/>
  <c r="P2040" i="12"/>
  <c r="Q2040" i="12" s="1"/>
  <c r="AG2040" i="12"/>
  <c r="AD2040" i="12"/>
  <c r="Y2039" i="12"/>
  <c r="Z2039" i="12" s="1"/>
  <c r="O2040" i="12" l="1"/>
  <c r="N2041" i="12" s="1"/>
  <c r="AD2041" i="12" l="1"/>
  <c r="P2041" i="12"/>
  <c r="Q2041" i="12" s="1"/>
  <c r="V2041" i="12"/>
  <c r="AG2041" i="12"/>
  <c r="Y2040" i="12"/>
  <c r="Z2040" i="12" s="1"/>
  <c r="O2041" i="12" l="1"/>
  <c r="N2042" i="12" s="1"/>
  <c r="AG2042" i="12" l="1"/>
  <c r="AD2042" i="12"/>
  <c r="P2042" i="12"/>
  <c r="Q2042" i="12" s="1"/>
  <c r="V2042" i="12"/>
  <c r="Y2041" i="12"/>
  <c r="Z2041" i="12" s="1"/>
  <c r="O2042" i="12" l="1"/>
  <c r="N2043" i="12" s="1"/>
  <c r="AG2043" i="12" l="1"/>
  <c r="V2043" i="12"/>
  <c r="P2043" i="12"/>
  <c r="Q2043" i="12" s="1"/>
  <c r="AD2043" i="12"/>
  <c r="Y2042" i="12"/>
  <c r="Z2042" i="12" s="1"/>
  <c r="O2043" i="12" l="1"/>
  <c r="Y2043" i="12" l="1"/>
  <c r="Z2043" i="12" s="1"/>
  <c r="N2044" i="12"/>
  <c r="V2044" i="12" l="1"/>
  <c r="AG2044" i="12"/>
  <c r="AD2044" i="12"/>
  <c r="P2044" i="12"/>
  <c r="Q2044" i="12" s="1"/>
  <c r="O2044" i="12" l="1"/>
  <c r="Y2044" i="12" l="1"/>
  <c r="Z2044" i="12" s="1"/>
  <c r="N2045" i="12"/>
  <c r="AG2045" i="12" l="1"/>
  <c r="AD2045" i="12"/>
  <c r="P2045" i="12"/>
  <c r="Q2045" i="12" s="1"/>
  <c r="V2045" i="12"/>
  <c r="O2045" i="12" l="1"/>
  <c r="N2046" i="12" s="1"/>
  <c r="P2046" i="12" l="1"/>
  <c r="Q2046" i="12" s="1"/>
  <c r="V2046" i="12"/>
  <c r="AD2046" i="12"/>
  <c r="AG2046" i="12"/>
  <c r="Y2045" i="12"/>
  <c r="Z2045" i="12" s="1"/>
  <c r="O2046" i="12" l="1"/>
  <c r="N2047" i="12" s="1"/>
  <c r="AD2047" i="12" l="1"/>
  <c r="P2047" i="12"/>
  <c r="Q2047" i="12" s="1"/>
  <c r="AG2047" i="12"/>
  <c r="V2047" i="12"/>
  <c r="Y2046" i="12"/>
  <c r="Z2046" i="12" s="1"/>
  <c r="O2047" i="12" l="1"/>
  <c r="N2048" i="12" s="1"/>
  <c r="V2048" i="12" l="1"/>
  <c r="AD2048" i="12"/>
  <c r="AG2048" i="12"/>
  <c r="P2048" i="12"/>
  <c r="Q2048" i="12" s="1"/>
  <c r="Y2047" i="12"/>
  <c r="Z2047" i="12" s="1"/>
  <c r="O2048" i="12" l="1"/>
  <c r="N2049" i="12" s="1"/>
  <c r="AG2049" i="12" l="1"/>
  <c r="AD2049" i="12"/>
  <c r="P2049" i="12"/>
  <c r="Q2049" i="12" s="1"/>
  <c r="V2049" i="12"/>
  <c r="Y2048" i="12"/>
  <c r="Z2048" i="12" s="1"/>
  <c r="O2049" i="12" l="1"/>
  <c r="N2050" i="12" s="1"/>
  <c r="AG2050" i="12" l="1"/>
  <c r="AD2050" i="12"/>
  <c r="P2050" i="12"/>
  <c r="Q2050" i="12" s="1"/>
  <c r="V2050" i="12"/>
  <c r="Y2049" i="12"/>
  <c r="Z2049" i="12" s="1"/>
  <c r="O2050" i="12" l="1"/>
  <c r="N2051" i="12" s="1"/>
  <c r="P2051" i="12" l="1"/>
  <c r="Q2051" i="12" s="1"/>
  <c r="AG2051" i="12"/>
  <c r="V2051" i="12"/>
  <c r="AD2051" i="12"/>
  <c r="Y2050" i="12"/>
  <c r="Z2050" i="12" s="1"/>
  <c r="O2051" i="12" l="1"/>
  <c r="N2052" i="12" s="1"/>
  <c r="P2052" i="12" l="1"/>
  <c r="Q2052" i="12" s="1"/>
  <c r="AD2052" i="12"/>
  <c r="AG2052" i="12"/>
  <c r="V2052" i="12"/>
  <c r="Y2051" i="12"/>
  <c r="Z2051" i="12" s="1"/>
  <c r="O2052" i="12" l="1"/>
  <c r="N2053" i="12" s="1"/>
  <c r="AG2053" i="12" l="1"/>
  <c r="P2053" i="12"/>
  <c r="Q2053" i="12" s="1"/>
  <c r="AD2053" i="12"/>
  <c r="V2053" i="12"/>
  <c r="Y2052" i="12"/>
  <c r="Z2052" i="12" s="1"/>
  <c r="O2053" i="12" l="1"/>
  <c r="N2054" i="12" s="1"/>
  <c r="AG2054" i="12" l="1"/>
  <c r="P2054" i="12"/>
  <c r="Q2054" i="12" s="1"/>
  <c r="V2054" i="12"/>
  <c r="AD2054" i="12"/>
  <c r="Y2053" i="12"/>
  <c r="Z2053" i="12" s="1"/>
  <c r="O2054" i="12" l="1"/>
  <c r="N2055" i="12" s="1"/>
  <c r="P2055" i="12" l="1"/>
  <c r="Q2055" i="12" s="1"/>
  <c r="AD2055" i="12"/>
  <c r="AG2055" i="12"/>
  <c r="V2055" i="12"/>
  <c r="Y2054" i="12"/>
  <c r="Z2054" i="12" s="1"/>
  <c r="O2055" i="12" l="1"/>
  <c r="N2056" i="12" s="1"/>
  <c r="AD2056" i="12" l="1"/>
  <c r="V2056" i="12"/>
  <c r="AG2056" i="12"/>
  <c r="P2056" i="12"/>
  <c r="Q2056" i="12" s="1"/>
  <c r="Y2055" i="12"/>
  <c r="Z2055" i="12" s="1"/>
  <c r="O2056" i="12" l="1"/>
  <c r="N2057" i="12" s="1"/>
  <c r="V2057" i="12" l="1"/>
  <c r="AG2057" i="12"/>
  <c r="AD2057" i="12"/>
  <c r="P2057" i="12"/>
  <c r="Q2057" i="12" s="1"/>
  <c r="Y2056" i="12"/>
  <c r="Z2056" i="12" s="1"/>
  <c r="O2057" i="12" l="1"/>
  <c r="N2058" i="12" s="1"/>
  <c r="P2058" i="12" l="1"/>
  <c r="Q2058" i="12" s="1"/>
  <c r="AG2058" i="12"/>
  <c r="AD2058" i="12"/>
  <c r="V2058" i="12"/>
  <c r="Y2057" i="12"/>
  <c r="Z2057" i="12" s="1"/>
  <c r="O2058" i="12" l="1"/>
  <c r="N2059" i="12" s="1"/>
  <c r="P2059" i="12" l="1"/>
  <c r="Q2059" i="12" s="1"/>
  <c r="AD2059" i="12"/>
  <c r="V2059" i="12"/>
  <c r="AG2059" i="12"/>
  <c r="Y2058" i="12"/>
  <c r="Z2058" i="12" s="1"/>
  <c r="O2059" i="12" l="1"/>
  <c r="N2060" i="12" s="1"/>
  <c r="V2060" i="12" l="1"/>
  <c r="AD2060" i="12"/>
  <c r="AG2060" i="12"/>
  <c r="P2060" i="12"/>
  <c r="Q2060" i="12" s="1"/>
  <c r="Y2059" i="12"/>
  <c r="Z2059" i="12" s="1"/>
  <c r="O2060" i="12" l="1"/>
  <c r="N2061" i="12" s="1"/>
  <c r="AG2061" i="12" l="1"/>
  <c r="P2061" i="12"/>
  <c r="Q2061" i="12" s="1"/>
  <c r="AD2061" i="12"/>
  <c r="V2061" i="12"/>
  <c r="Y2060" i="12"/>
  <c r="Z2060" i="12" s="1"/>
  <c r="O2061" i="12" l="1"/>
  <c r="N2062" i="12" s="1"/>
  <c r="AG2062" i="12" l="1"/>
  <c r="P2062" i="12"/>
  <c r="Q2062" i="12" s="1"/>
  <c r="V2062" i="12"/>
  <c r="AD2062" i="12"/>
  <c r="Y2061" i="12"/>
  <c r="Z2061" i="12" s="1"/>
  <c r="O2062" i="12" l="1"/>
  <c r="N2063" i="12" s="1"/>
  <c r="V2063" i="12" l="1"/>
  <c r="P2063" i="12"/>
  <c r="Q2063" i="12" s="1"/>
  <c r="AG2063" i="12"/>
  <c r="AD2063" i="12"/>
  <c r="Y2062" i="12"/>
  <c r="Z2062" i="12" s="1"/>
  <c r="O2063" i="12" l="1"/>
  <c r="N2064" i="12" s="1"/>
  <c r="P2064" i="12" l="1"/>
  <c r="Q2064" i="12" s="1"/>
  <c r="V2064" i="12"/>
  <c r="AG2064" i="12"/>
  <c r="AD2064" i="12"/>
  <c r="Y2063" i="12"/>
  <c r="Z2063" i="12" s="1"/>
  <c r="O2064" i="12" l="1"/>
  <c r="N2065" i="12" s="1"/>
  <c r="AG2065" i="12" l="1"/>
  <c r="AD2065" i="12"/>
  <c r="V2065" i="12"/>
  <c r="P2065" i="12"/>
  <c r="Q2065" i="12" s="1"/>
  <c r="Y2064" i="12"/>
  <c r="Z2064" i="12" s="1"/>
  <c r="O2065" i="12" l="1"/>
  <c r="N2066" i="12" s="1"/>
  <c r="V2066" i="12" l="1"/>
  <c r="AG2066" i="12"/>
  <c r="AD2066" i="12"/>
  <c r="P2066" i="12"/>
  <c r="Q2066" i="12" s="1"/>
  <c r="Y2065" i="12"/>
  <c r="Z2065" i="12" s="1"/>
  <c r="O2066" i="12" l="1"/>
  <c r="N2067" i="12" s="1"/>
  <c r="P2067" i="12" l="1"/>
  <c r="Q2067" i="12" s="1"/>
  <c r="V2067" i="12"/>
  <c r="AG2067" i="12"/>
  <c r="AD2067" i="12"/>
  <c r="Y2066" i="12"/>
  <c r="Z2066" i="12" s="1"/>
  <c r="O2067" i="12" l="1"/>
  <c r="N2068" i="12" s="1"/>
  <c r="P2068" i="12" l="1"/>
  <c r="Q2068" i="12" s="1"/>
  <c r="AG2068" i="12"/>
  <c r="AD2068" i="12"/>
  <c r="V2068" i="12"/>
  <c r="Y2067" i="12"/>
  <c r="Z2067" i="12" s="1"/>
  <c r="O2068" i="12" l="1"/>
  <c r="N2069" i="12" s="1"/>
  <c r="V2069" i="12" l="1"/>
  <c r="AD2069" i="12"/>
  <c r="AG2069" i="12"/>
  <c r="P2069" i="12"/>
  <c r="Q2069" i="12" s="1"/>
  <c r="Y2068" i="12"/>
  <c r="Z2068" i="12" s="1"/>
  <c r="O2069" i="12" l="1"/>
  <c r="Y2069" i="12" l="1"/>
  <c r="Z2069" i="12" s="1"/>
  <c r="N2070" i="12"/>
  <c r="AD2070" i="12" l="1"/>
  <c r="AG2070" i="12"/>
  <c r="V2070" i="12"/>
  <c r="P2070" i="12"/>
  <c r="Q2070" i="12" s="1"/>
  <c r="O2070" i="12" l="1"/>
  <c r="N2071" i="12" s="1"/>
  <c r="AG2071" i="12" l="1"/>
  <c r="AD2071" i="12"/>
  <c r="P2071" i="12"/>
  <c r="Q2071" i="12" s="1"/>
  <c r="V2071" i="12"/>
  <c r="Y2070" i="12"/>
  <c r="Z2070" i="12" s="1"/>
  <c r="O2071" i="12" l="1"/>
  <c r="N2072" i="12" s="1"/>
  <c r="P2072" i="12" l="1"/>
  <c r="Q2072" i="12" s="1"/>
  <c r="AG2072" i="12"/>
  <c r="AD2072" i="12"/>
  <c r="V2072" i="12"/>
  <c r="Y2071" i="12"/>
  <c r="Z2071" i="12" s="1"/>
  <c r="O2072" i="12" l="1"/>
  <c r="N2073" i="12" s="1"/>
  <c r="AG2073" i="12" l="1"/>
  <c r="AD2073" i="12"/>
  <c r="V2073" i="12"/>
  <c r="P2073" i="12"/>
  <c r="Q2073" i="12" s="1"/>
  <c r="Y2072" i="12"/>
  <c r="Z2072" i="12" s="1"/>
  <c r="O2073" i="12" l="1"/>
  <c r="N2074" i="12" s="1"/>
  <c r="AD2074" i="12" l="1"/>
  <c r="V2074" i="12"/>
  <c r="AG2074" i="12"/>
  <c r="P2074" i="12"/>
  <c r="Q2074" i="12" s="1"/>
  <c r="Y2073" i="12"/>
  <c r="Z2073" i="12" s="1"/>
  <c r="O2074" i="12" l="1"/>
  <c r="Y2074" i="12" l="1"/>
  <c r="Z2074" i="12" s="1"/>
  <c r="N2075" i="12"/>
  <c r="AD2075" i="12" l="1"/>
  <c r="AG2075" i="12"/>
  <c r="P2075" i="12"/>
  <c r="Q2075" i="12" s="1"/>
  <c r="V2075" i="12"/>
  <c r="O2075" i="12" l="1"/>
  <c r="N2076" i="12" s="1"/>
  <c r="V2076" i="12" l="1"/>
  <c r="AG2076" i="12"/>
  <c r="AD2076" i="12"/>
  <c r="P2076" i="12"/>
  <c r="Q2076" i="12" s="1"/>
  <c r="Y2075" i="12"/>
  <c r="Z2075" i="12" s="1"/>
  <c r="O2076" i="12" l="1"/>
  <c r="Y2076" i="12" l="1"/>
  <c r="Z2076" i="12" s="1"/>
  <c r="N2077" i="12"/>
  <c r="AD2077" i="12" l="1"/>
  <c r="P2077" i="12"/>
  <c r="Q2077" i="12" s="1"/>
  <c r="V2077" i="12"/>
  <c r="AG2077" i="12"/>
  <c r="O2077" i="12" l="1"/>
  <c r="N2078" i="12" s="1"/>
  <c r="AD2078" i="12" l="1"/>
  <c r="AG2078" i="12"/>
  <c r="V2078" i="12"/>
  <c r="P2078" i="12"/>
  <c r="Q2078" i="12" s="1"/>
  <c r="Y2077" i="12"/>
  <c r="Z2077" i="12" s="1"/>
  <c r="O2078" i="12" l="1"/>
  <c r="Y2078" i="12" l="1"/>
  <c r="Z2078" i="12" s="1"/>
  <c r="N2079" i="12"/>
  <c r="P2079" i="12" l="1"/>
  <c r="Q2079" i="12" s="1"/>
  <c r="V2079" i="12"/>
  <c r="AD2079" i="12"/>
  <c r="AG2079" i="12"/>
  <c r="O2079" i="12" l="1"/>
  <c r="N2080" i="12" s="1"/>
  <c r="P2080" i="12" l="1"/>
  <c r="Q2080" i="12" s="1"/>
  <c r="AG2080" i="12"/>
  <c r="V2080" i="12"/>
  <c r="AD2080" i="12"/>
  <c r="Y2079" i="12"/>
  <c r="Z2079" i="12" s="1"/>
  <c r="O2080" i="12" l="1"/>
  <c r="N2081" i="12" s="1"/>
  <c r="AD2081" i="12" l="1"/>
  <c r="AG2081" i="12"/>
  <c r="V2081" i="12"/>
  <c r="P2081" i="12"/>
  <c r="Q2081" i="12" s="1"/>
  <c r="Y2080" i="12"/>
  <c r="Z2080" i="12" s="1"/>
  <c r="O2081" i="12" l="1"/>
  <c r="N2082" i="12" s="1"/>
  <c r="V2082" i="12" l="1"/>
  <c r="AD2082" i="12"/>
  <c r="AG2082" i="12"/>
  <c r="P2082" i="12"/>
  <c r="Q2082" i="12" s="1"/>
  <c r="Y2081" i="12"/>
  <c r="Z2081" i="12" s="1"/>
  <c r="O2082" i="12" l="1"/>
  <c r="N2083" i="12" s="1"/>
  <c r="AG2083" i="12" l="1"/>
  <c r="AD2083" i="12"/>
  <c r="P2083" i="12"/>
  <c r="Q2083" i="12" s="1"/>
  <c r="V2083" i="12"/>
  <c r="Y2082" i="12"/>
  <c r="Z2082" i="12" s="1"/>
  <c r="O2083" i="12" l="1"/>
  <c r="N2084" i="12" s="1"/>
  <c r="P2084" i="12" l="1"/>
  <c r="Q2084" i="12" s="1"/>
  <c r="AG2084" i="12"/>
  <c r="AD2084" i="12"/>
  <c r="V2084" i="12"/>
  <c r="Y2083" i="12"/>
  <c r="Z2083" i="12" s="1"/>
  <c r="O2084" i="12" l="1"/>
  <c r="N2085" i="12" s="1"/>
  <c r="V2085" i="12" l="1"/>
  <c r="AG2085" i="12"/>
  <c r="P2085" i="12"/>
  <c r="Q2085" i="12" s="1"/>
  <c r="AD2085" i="12"/>
  <c r="Y2084" i="12"/>
  <c r="Z2084" i="12" s="1"/>
  <c r="O2085" i="12" l="1"/>
  <c r="N2086" i="12" s="1"/>
  <c r="P2086" i="12" l="1"/>
  <c r="Q2086" i="12" s="1"/>
  <c r="AD2086" i="12"/>
  <c r="AG2086" i="12"/>
  <c r="V2086" i="12"/>
  <c r="Y2085" i="12"/>
  <c r="Z2085" i="12" s="1"/>
  <c r="O2086" i="12" l="1"/>
  <c r="N2087" i="12" s="1"/>
  <c r="AG2087" i="12" l="1"/>
  <c r="AD2087" i="12"/>
  <c r="V2087" i="12"/>
  <c r="P2087" i="12"/>
  <c r="Q2087" i="12" s="1"/>
  <c r="Y2086" i="12"/>
  <c r="Z2086" i="12" s="1"/>
  <c r="O2087" i="12" l="1"/>
  <c r="N2088" i="12" s="1"/>
  <c r="AG2088" i="12" l="1"/>
  <c r="V2088" i="12"/>
  <c r="P2088" i="12"/>
  <c r="Q2088" i="12" s="1"/>
  <c r="AD2088" i="12"/>
  <c r="Y2087" i="12"/>
  <c r="Z2087" i="12" s="1"/>
  <c r="O2088" i="12" l="1"/>
  <c r="N2089" i="12" s="1"/>
  <c r="AD2089" i="12" l="1"/>
  <c r="V2089" i="12"/>
  <c r="P2089" i="12"/>
  <c r="Q2089" i="12" s="1"/>
  <c r="AG2089" i="12"/>
  <c r="Y2088" i="12"/>
  <c r="Z2088" i="12" s="1"/>
  <c r="O2089" i="12" l="1"/>
  <c r="Y2089" i="12" l="1"/>
  <c r="Z2089" i="12" s="1"/>
  <c r="N2090" i="12"/>
  <c r="AD2090" i="12" l="1"/>
  <c r="P2090" i="12"/>
  <c r="Q2090" i="12" s="1"/>
  <c r="AG2090" i="12"/>
  <c r="V2090" i="12"/>
  <c r="O2090" i="12" l="1"/>
  <c r="N2091" i="12" s="1"/>
  <c r="AG2091" i="12" l="1"/>
  <c r="AD2091" i="12"/>
  <c r="V2091" i="12"/>
  <c r="P2091" i="12"/>
  <c r="Q2091" i="12" s="1"/>
  <c r="Y2090" i="12"/>
  <c r="Z2090" i="12" s="1"/>
  <c r="O2091" i="12" l="1"/>
  <c r="N2092" i="12" s="1"/>
  <c r="AG2092" i="12" l="1"/>
  <c r="AD2092" i="12"/>
  <c r="V2092" i="12"/>
  <c r="P2092" i="12"/>
  <c r="Q2092" i="12" s="1"/>
  <c r="Y2091" i="12"/>
  <c r="Z2091" i="12" s="1"/>
  <c r="O2092" i="12" l="1"/>
  <c r="N2093" i="12" s="1"/>
  <c r="V2093" i="12" l="1"/>
  <c r="AD2093" i="12"/>
  <c r="P2093" i="12"/>
  <c r="Q2093" i="12" s="1"/>
  <c r="AG2093" i="12"/>
  <c r="Y2092" i="12"/>
  <c r="Z2092" i="12" s="1"/>
  <c r="O2093" i="12" l="1"/>
  <c r="N2094" i="12" s="1"/>
  <c r="AG2094" i="12" l="1"/>
  <c r="AD2094" i="12"/>
  <c r="P2094" i="12"/>
  <c r="Q2094" i="12" s="1"/>
  <c r="V2094" i="12"/>
  <c r="Y2093" i="12"/>
  <c r="Z2093" i="12" s="1"/>
  <c r="O2094" i="12" l="1"/>
  <c r="N2095" i="12" s="1"/>
  <c r="AD2095" i="12" l="1"/>
  <c r="P2095" i="12"/>
  <c r="Q2095" i="12" s="1"/>
  <c r="V2095" i="12"/>
  <c r="AG2095" i="12"/>
  <c r="Y2094" i="12"/>
  <c r="Z2094" i="12" s="1"/>
  <c r="O2095" i="12" l="1"/>
  <c r="Y2095" i="12" l="1"/>
  <c r="Z2095" i="12" s="1"/>
  <c r="N2096" i="12"/>
  <c r="P2096" i="12" l="1"/>
  <c r="Q2096" i="12" s="1"/>
  <c r="V2096" i="12"/>
  <c r="AD2096" i="12"/>
  <c r="AG2096" i="12"/>
  <c r="O2096" i="12" l="1"/>
  <c r="N2097" i="12" s="1"/>
  <c r="P2097" i="12" l="1"/>
  <c r="Q2097" i="12" s="1"/>
  <c r="AG2097" i="12"/>
  <c r="V2097" i="12"/>
  <c r="AD2097" i="12"/>
  <c r="Y2096" i="12"/>
  <c r="Z2096" i="12" s="1"/>
  <c r="O2097" i="12" l="1"/>
  <c r="N2098" i="12" s="1"/>
  <c r="V2098" i="12" l="1"/>
  <c r="AG2098" i="12"/>
  <c r="AD2098" i="12"/>
  <c r="P2098" i="12"/>
  <c r="Q2098" i="12" s="1"/>
  <c r="Y2097" i="12"/>
  <c r="Z2097" i="12" s="1"/>
  <c r="O2098" i="12" l="1"/>
  <c r="N2099" i="12" s="1"/>
  <c r="V2099" i="12" l="1"/>
  <c r="AG2099" i="12"/>
  <c r="AD2099" i="12"/>
  <c r="P2099" i="12"/>
  <c r="Q2099" i="12" s="1"/>
  <c r="Y2098" i="12"/>
  <c r="Z2098" i="12" s="1"/>
  <c r="O2099" i="12" l="1"/>
  <c r="N2100" i="12" s="1"/>
  <c r="P2100" i="12" l="1"/>
  <c r="Q2100" i="12" s="1"/>
  <c r="AD2100" i="12"/>
  <c r="AG2100" i="12"/>
  <c r="V2100" i="12"/>
  <c r="Y2099" i="12"/>
  <c r="Z2099" i="12" s="1"/>
  <c r="O2100" i="12" l="1"/>
  <c r="N2101" i="12" s="1"/>
  <c r="V2101" i="12" l="1"/>
  <c r="AG2101" i="12"/>
  <c r="AD2101" i="12"/>
  <c r="P2101" i="12"/>
  <c r="Q2101" i="12" s="1"/>
  <c r="Y2100" i="12"/>
  <c r="Z2100" i="12" s="1"/>
  <c r="O2101" i="12" l="1"/>
  <c r="N2102" i="12" s="1"/>
  <c r="AD2102" i="12" l="1"/>
  <c r="V2102" i="12"/>
  <c r="AG2102" i="12"/>
  <c r="P2102" i="12"/>
  <c r="Q2102" i="12" s="1"/>
  <c r="Y2101" i="12"/>
  <c r="Z2101" i="12" s="1"/>
  <c r="O2102" i="12" l="1"/>
  <c r="N2103" i="12" s="1"/>
  <c r="AD2103" i="12" l="1"/>
  <c r="AG2103" i="12"/>
  <c r="V2103" i="12"/>
  <c r="P2103" i="12"/>
  <c r="Q2103" i="12" s="1"/>
  <c r="Y2102" i="12"/>
  <c r="Z2102" i="12" s="1"/>
  <c r="O2103" i="12" l="1"/>
  <c r="N2104" i="12" s="1"/>
  <c r="AG2104" i="12" l="1"/>
  <c r="V2104" i="12"/>
  <c r="AD2104" i="12"/>
  <c r="P2104" i="12"/>
  <c r="Q2104" i="12" s="1"/>
  <c r="Y2103" i="12"/>
  <c r="Z2103" i="12" s="1"/>
  <c r="O2104" i="12" l="1"/>
  <c r="N2105" i="12" s="1"/>
  <c r="P2105" i="12" l="1"/>
  <c r="Q2105" i="12" s="1"/>
  <c r="AG2105" i="12"/>
  <c r="AD2105" i="12"/>
  <c r="V2105" i="12"/>
  <c r="Y2104" i="12"/>
  <c r="Z2104" i="12" s="1"/>
  <c r="O2105" i="12" l="1"/>
  <c r="N2106" i="12" s="1"/>
  <c r="AD2106" i="12" l="1"/>
  <c r="V2106" i="12"/>
  <c r="AG2106" i="12"/>
  <c r="P2106" i="12"/>
  <c r="Q2106" i="12" s="1"/>
  <c r="Y2105" i="12"/>
  <c r="Z2105" i="12" s="1"/>
  <c r="O2106" i="12" l="1"/>
  <c r="N2107" i="12" s="1"/>
  <c r="V2107" i="12" l="1"/>
  <c r="AG2107" i="12"/>
  <c r="AD2107" i="12"/>
  <c r="P2107" i="12"/>
  <c r="Q2107" i="12" s="1"/>
  <c r="Y2106" i="12"/>
  <c r="Z2106" i="12" s="1"/>
  <c r="O2107" i="12" l="1"/>
  <c r="N2108" i="12" s="1"/>
  <c r="AG2108" i="12" l="1"/>
  <c r="AD2108" i="12"/>
  <c r="P2108" i="12"/>
  <c r="Q2108" i="12" s="1"/>
  <c r="V2108" i="12"/>
  <c r="Y2107" i="12"/>
  <c r="Z2107" i="12" s="1"/>
  <c r="O2108" i="12" l="1"/>
  <c r="N2109" i="12" s="1"/>
  <c r="AG2109" i="12" l="1"/>
  <c r="V2109" i="12"/>
  <c r="AD2109" i="12"/>
  <c r="P2109" i="12"/>
  <c r="Q2109" i="12" s="1"/>
  <c r="Y2108" i="12"/>
  <c r="Z2108" i="12" s="1"/>
  <c r="O2109" i="12" l="1"/>
  <c r="N2110" i="12" s="1"/>
  <c r="AG2110" i="12" l="1"/>
  <c r="AD2110" i="12"/>
  <c r="P2110" i="12"/>
  <c r="Q2110" i="12" s="1"/>
  <c r="V2110" i="12"/>
  <c r="Y2109" i="12"/>
  <c r="Z2109" i="12" s="1"/>
  <c r="O2110" i="12" l="1"/>
  <c r="Y2110" i="12" l="1"/>
  <c r="Z2110" i="12" s="1"/>
  <c r="N2111" i="12"/>
  <c r="AD2111" i="12" l="1"/>
  <c r="P2111" i="12"/>
  <c r="Q2111" i="12" s="1"/>
  <c r="V2111" i="12"/>
  <c r="AG2111" i="12"/>
  <c r="O2111" i="12" l="1"/>
  <c r="N2112" i="12" s="1"/>
  <c r="V2112" i="12" l="1"/>
  <c r="AD2112" i="12"/>
  <c r="P2112" i="12"/>
  <c r="Q2112" i="12" s="1"/>
  <c r="AG2112" i="12"/>
  <c r="Y2111" i="12"/>
  <c r="Z2111" i="12" s="1"/>
  <c r="O2112" i="12" l="1"/>
  <c r="N2113" i="12" s="1"/>
  <c r="P2113" i="12" l="1"/>
  <c r="Q2113" i="12" s="1"/>
  <c r="V2113" i="12"/>
  <c r="AG2113" i="12"/>
  <c r="AD2113" i="12"/>
  <c r="Y2112" i="12"/>
  <c r="Z2112" i="12" s="1"/>
  <c r="O2113" i="12" l="1"/>
  <c r="N2114" i="12" s="1"/>
  <c r="AD2114" i="12" l="1"/>
  <c r="AG2114" i="12"/>
  <c r="P2114" i="12"/>
  <c r="Q2114" i="12" s="1"/>
  <c r="V2114" i="12"/>
  <c r="Y2113" i="12"/>
  <c r="Z2113" i="12" s="1"/>
  <c r="O2114" i="12" l="1"/>
  <c r="N2115" i="12" s="1"/>
  <c r="P2115" i="12" l="1"/>
  <c r="Q2115" i="12" s="1"/>
  <c r="AG2115" i="12"/>
  <c r="AD2115" i="12"/>
  <c r="V2115" i="12"/>
  <c r="Y2114" i="12"/>
  <c r="Z2114" i="12" s="1"/>
  <c r="O2115" i="12" l="1"/>
  <c r="N2116" i="12" s="1"/>
  <c r="AG2116" i="12" l="1"/>
  <c r="P2116" i="12"/>
  <c r="Q2116" i="12" s="1"/>
  <c r="V2116" i="12"/>
  <c r="AD2116" i="12"/>
  <c r="Y2115" i="12"/>
  <c r="Z2115" i="12" s="1"/>
  <c r="O2116" i="12" l="1"/>
  <c r="N2117" i="12" s="1"/>
  <c r="V2117" i="12" l="1"/>
  <c r="AD2117" i="12"/>
  <c r="AG2117" i="12"/>
  <c r="P2117" i="12"/>
  <c r="Q2117" i="12" s="1"/>
  <c r="Y2116" i="12"/>
  <c r="Z2116" i="12" s="1"/>
  <c r="O2117" i="12" l="1"/>
  <c r="N2118" i="12" s="1"/>
  <c r="AD2118" i="12" l="1"/>
  <c r="AG2118" i="12"/>
  <c r="V2118" i="12"/>
  <c r="P2118" i="12"/>
  <c r="Q2118" i="12" s="1"/>
  <c r="Y2117" i="12"/>
  <c r="Z2117" i="12" s="1"/>
  <c r="O2118" i="12" l="1"/>
  <c r="Y2118" i="12" l="1"/>
  <c r="Z2118" i="12" s="1"/>
  <c r="N2119" i="12"/>
  <c r="AG2119" i="12" l="1"/>
  <c r="AD2119" i="12"/>
  <c r="P2119" i="12"/>
  <c r="Q2119" i="12" s="1"/>
  <c r="V2119" i="12"/>
  <c r="O2119" i="12" l="1"/>
  <c r="N2120" i="12" s="1"/>
  <c r="AD2120" i="12" l="1"/>
  <c r="P2120" i="12"/>
  <c r="Q2120" i="12" s="1"/>
  <c r="V2120" i="12"/>
  <c r="AG2120" i="12"/>
  <c r="Y2119" i="12"/>
  <c r="Z2119" i="12" s="1"/>
  <c r="O2120" i="12" l="1"/>
  <c r="N2121" i="12" s="1"/>
  <c r="AD2121" i="12" l="1"/>
  <c r="AG2121" i="12"/>
  <c r="V2121" i="12"/>
  <c r="P2121" i="12"/>
  <c r="Q2121" i="12" s="1"/>
  <c r="Y2120" i="12"/>
  <c r="Z2120" i="12" s="1"/>
  <c r="O2121" i="12" l="1"/>
  <c r="N2122" i="12" s="1"/>
  <c r="AD2122" i="12" l="1"/>
  <c r="P2122" i="12"/>
  <c r="Q2122" i="12" s="1"/>
  <c r="AG2122" i="12"/>
  <c r="V2122" i="12"/>
  <c r="Y2121" i="12"/>
  <c r="Z2121" i="12" s="1"/>
  <c r="O2122" i="12" l="1"/>
  <c r="N2123" i="12" s="1"/>
  <c r="AD2123" i="12" l="1"/>
  <c r="V2123" i="12"/>
  <c r="P2123" i="12"/>
  <c r="Q2123" i="12" s="1"/>
  <c r="AG2123" i="12"/>
  <c r="Y2122" i="12"/>
  <c r="Z2122" i="12" s="1"/>
  <c r="O2123" i="12" l="1"/>
  <c r="Y2123" i="12" l="1"/>
  <c r="Z2123" i="12" s="1"/>
  <c r="N2124" i="12"/>
  <c r="V2124" i="12" l="1"/>
  <c r="AD2124" i="12"/>
  <c r="AG2124" i="12"/>
  <c r="P2124" i="12"/>
  <c r="Q2124" i="12" s="1"/>
  <c r="O2124" i="12" l="1"/>
  <c r="N2125" i="12" s="1"/>
  <c r="AG2125" i="12" l="1"/>
  <c r="AD2125" i="12"/>
  <c r="V2125" i="12"/>
  <c r="P2125" i="12"/>
  <c r="Q2125" i="12" s="1"/>
  <c r="Y2124" i="12"/>
  <c r="Z2124" i="12" s="1"/>
  <c r="O2125" i="12" l="1"/>
  <c r="N2126" i="12" s="1"/>
  <c r="AD2126" i="12" l="1"/>
  <c r="V2126" i="12"/>
  <c r="AG2126" i="12"/>
  <c r="P2126" i="12"/>
  <c r="Q2126" i="12" s="1"/>
  <c r="Y2125" i="12"/>
  <c r="Z2125" i="12" s="1"/>
  <c r="O2126" i="12" l="1"/>
  <c r="N2127" i="12" s="1"/>
  <c r="AD2127" i="12" l="1"/>
  <c r="AG2127" i="12"/>
  <c r="V2127" i="12"/>
  <c r="P2127" i="12"/>
  <c r="Q2127" i="12" s="1"/>
  <c r="Y2126" i="12"/>
  <c r="Z2126" i="12" s="1"/>
  <c r="O2127" i="12" l="1"/>
  <c r="N2128" i="12" s="1"/>
  <c r="V2128" i="12" l="1"/>
  <c r="AG2128" i="12"/>
  <c r="AD2128" i="12"/>
  <c r="P2128" i="12"/>
  <c r="Q2128" i="12" s="1"/>
  <c r="Y2127" i="12"/>
  <c r="Z2127" i="12" s="1"/>
  <c r="O2128" i="12" l="1"/>
  <c r="N2129" i="12" s="1"/>
  <c r="P2129" i="12" l="1"/>
  <c r="Q2129" i="12" s="1"/>
  <c r="V2129" i="12"/>
  <c r="AD2129" i="12"/>
  <c r="AG2129" i="12"/>
  <c r="Y2128" i="12"/>
  <c r="Z2128" i="12" s="1"/>
  <c r="O2129" i="12" l="1"/>
  <c r="N2130" i="12" s="1"/>
  <c r="AG2130" i="12" l="1"/>
  <c r="AD2130" i="12"/>
  <c r="V2130" i="12"/>
  <c r="P2130" i="12"/>
  <c r="Q2130" i="12" s="1"/>
  <c r="Y2129" i="12"/>
  <c r="Z2129" i="12" s="1"/>
  <c r="O2130" i="12" l="1"/>
  <c r="N2131" i="12" s="1"/>
  <c r="V2131" i="12" l="1"/>
  <c r="AD2131" i="12"/>
  <c r="AG2131" i="12"/>
  <c r="P2131" i="12"/>
  <c r="Q2131" i="12" s="1"/>
  <c r="Y2130" i="12"/>
  <c r="Z2130" i="12" s="1"/>
  <c r="O2131" i="12" l="1"/>
  <c r="N2132" i="12" s="1"/>
  <c r="AD2132" i="12" l="1"/>
  <c r="AG2132" i="12"/>
  <c r="P2132" i="12"/>
  <c r="Q2132" i="12" s="1"/>
  <c r="V2132" i="12"/>
  <c r="Y2131" i="12"/>
  <c r="Z2131" i="12" s="1"/>
  <c r="O2132" i="12" l="1"/>
  <c r="N2133" i="12" s="1"/>
  <c r="AG2133" i="12" l="1"/>
  <c r="P2133" i="12"/>
  <c r="Q2133" i="12" s="1"/>
  <c r="V2133" i="12"/>
  <c r="AD2133" i="12"/>
  <c r="Y2132" i="12"/>
  <c r="Z2132" i="12" s="1"/>
  <c r="O2133" i="12" l="1"/>
  <c r="N2134" i="12" s="1"/>
  <c r="P2134" i="12" l="1"/>
  <c r="Q2134" i="12" s="1"/>
  <c r="AD2134" i="12"/>
  <c r="V2134" i="12"/>
  <c r="AG2134" i="12"/>
  <c r="Y2133" i="12"/>
  <c r="Z2133" i="12" s="1"/>
  <c r="O2134" i="12" l="1"/>
  <c r="N2135" i="12" s="1"/>
  <c r="P2135" i="12" l="1"/>
  <c r="Q2135" i="12" s="1"/>
  <c r="AG2135" i="12"/>
  <c r="AD2135" i="12"/>
  <c r="V2135" i="12"/>
  <c r="Y2134" i="12"/>
  <c r="Z2134" i="12" s="1"/>
  <c r="O2135" i="12" l="1"/>
  <c r="Y2135" i="12" l="1"/>
  <c r="Z2135" i="12" s="1"/>
  <c r="N2136" i="12"/>
  <c r="AG2136" i="12" l="1"/>
  <c r="V2136" i="12"/>
  <c r="P2136" i="12"/>
  <c r="Q2136" i="12" s="1"/>
  <c r="AD2136" i="12"/>
  <c r="O2136" i="12" l="1"/>
  <c r="N2137" i="12" s="1"/>
  <c r="AG2137" i="12" l="1"/>
  <c r="AD2137" i="12"/>
  <c r="P2137" i="12"/>
  <c r="Q2137" i="12" s="1"/>
  <c r="V2137" i="12"/>
  <c r="Y2136" i="12"/>
  <c r="Z2136" i="12" s="1"/>
  <c r="O2137" i="12" l="1"/>
  <c r="N2138" i="12" s="1"/>
  <c r="P2138" i="12" l="1"/>
  <c r="Q2138" i="12" s="1"/>
  <c r="AG2138" i="12"/>
  <c r="V2138" i="12"/>
  <c r="AD2138" i="12"/>
  <c r="Y2137" i="12"/>
  <c r="Z2137" i="12" s="1"/>
  <c r="O2138" i="12" l="1"/>
  <c r="N2139" i="12" s="1"/>
  <c r="AG2139" i="12" l="1"/>
  <c r="AD2139" i="12"/>
  <c r="V2139" i="12"/>
  <c r="P2139" i="12"/>
  <c r="Q2139" i="12" s="1"/>
  <c r="Y2138" i="12"/>
  <c r="Z2138" i="12" s="1"/>
  <c r="O2139" i="12" l="1"/>
  <c r="N2140" i="12" s="1"/>
  <c r="AG2140" i="12" l="1"/>
  <c r="P2140" i="12"/>
  <c r="Q2140" i="12" s="1"/>
  <c r="V2140" i="12"/>
  <c r="AD2140" i="12"/>
  <c r="Y2139" i="12"/>
  <c r="Z2139" i="12" s="1"/>
  <c r="O2140" i="12" l="1"/>
  <c r="N2141" i="12" s="1"/>
  <c r="P2141" i="12" l="1"/>
  <c r="Q2141" i="12" s="1"/>
  <c r="AD2141" i="12"/>
  <c r="AG2141" i="12"/>
  <c r="V2141" i="12"/>
  <c r="Y2140" i="12"/>
  <c r="Z2140" i="12" s="1"/>
  <c r="O2141" i="12" l="1"/>
  <c r="N2142" i="12" s="1"/>
  <c r="AD2142" i="12" l="1"/>
  <c r="AG2142" i="12"/>
  <c r="V2142" i="12"/>
  <c r="P2142" i="12"/>
  <c r="Q2142" i="12" s="1"/>
  <c r="Y2141" i="12"/>
  <c r="Z2141" i="12" s="1"/>
  <c r="O2142" i="12" l="1"/>
  <c r="N2143" i="12" s="1"/>
  <c r="AG2143" i="12" l="1"/>
  <c r="P2143" i="12"/>
  <c r="Q2143" i="12" s="1"/>
  <c r="V2143" i="12"/>
  <c r="AD2143" i="12"/>
  <c r="Y2142" i="12"/>
  <c r="Z2142" i="12" s="1"/>
  <c r="O2143" i="12" l="1"/>
  <c r="N2144" i="12" s="1"/>
  <c r="V2144" i="12" l="1"/>
  <c r="P2144" i="12"/>
  <c r="Q2144" i="12" s="1"/>
  <c r="AG2144" i="12"/>
  <c r="AD2144" i="12"/>
  <c r="Y2143" i="12"/>
  <c r="Z2143" i="12" s="1"/>
  <c r="O2144" i="12" l="1"/>
  <c r="N2145" i="12" s="1"/>
  <c r="V2145" i="12" l="1"/>
  <c r="AD2145" i="12"/>
  <c r="AG2145" i="12"/>
  <c r="P2145" i="12"/>
  <c r="Q2145" i="12" s="1"/>
  <c r="Y2144" i="12"/>
  <c r="Z2144" i="12" s="1"/>
  <c r="O2145" i="12" l="1"/>
  <c r="Y2145" i="12" l="1"/>
  <c r="Z2145" i="12" s="1"/>
  <c r="N2146" i="12"/>
  <c r="V2146" i="12" l="1"/>
  <c r="AD2146" i="12"/>
  <c r="P2146" i="12"/>
  <c r="Q2146" i="12" s="1"/>
  <c r="AG2146" i="12"/>
  <c r="O2146" i="12" l="1"/>
  <c r="N2147" i="12" s="1"/>
  <c r="V2147" i="12" l="1"/>
  <c r="AG2147" i="12"/>
  <c r="P2147" i="12"/>
  <c r="Q2147" i="12" s="1"/>
  <c r="AD2147" i="12"/>
  <c r="Y2146" i="12"/>
  <c r="Z2146" i="12" s="1"/>
  <c r="O2147" i="12" l="1"/>
  <c r="N2148" i="12" s="1"/>
  <c r="AD2148" i="12" l="1"/>
  <c r="AG2148" i="12"/>
  <c r="V2148" i="12"/>
  <c r="P2148" i="12"/>
  <c r="Q2148" i="12" s="1"/>
  <c r="Y2147" i="12"/>
  <c r="Z2147" i="12" s="1"/>
  <c r="O2148" i="12" l="1"/>
  <c r="N2149" i="12" s="1"/>
  <c r="AG2149" i="12" l="1"/>
  <c r="AD2149" i="12"/>
  <c r="P2149" i="12"/>
  <c r="Q2149" i="12" s="1"/>
  <c r="V2149" i="12"/>
  <c r="Y2148" i="12"/>
  <c r="Z2148" i="12" s="1"/>
  <c r="O2149" i="12" l="1"/>
  <c r="Y2149" i="12" l="1"/>
  <c r="Z2149" i="12" s="1"/>
  <c r="N2150" i="12"/>
  <c r="AG2150" i="12" l="1"/>
  <c r="V2150" i="12"/>
  <c r="AD2150" i="12"/>
  <c r="P2150" i="12"/>
  <c r="Q2150" i="12" s="1"/>
  <c r="O2150" i="12" l="1"/>
  <c r="N2151" i="12" s="1"/>
  <c r="AG2151" i="12" l="1"/>
  <c r="AD2151" i="12"/>
  <c r="P2151" i="12"/>
  <c r="Q2151" i="12" s="1"/>
  <c r="V2151" i="12"/>
  <c r="Y2150" i="12"/>
  <c r="Z2150" i="12" s="1"/>
  <c r="O2151" i="12" l="1"/>
  <c r="Y2151" i="12" l="1"/>
  <c r="Z2151" i="12" s="1"/>
  <c r="N2152" i="12"/>
  <c r="AG2152" i="12" l="1"/>
  <c r="P2152" i="12"/>
  <c r="Q2152" i="12" s="1"/>
  <c r="AD2152" i="12"/>
  <c r="V2152" i="12"/>
  <c r="O2152" i="12" l="1"/>
  <c r="N2153" i="12" s="1"/>
  <c r="AD2153" i="12" l="1"/>
  <c r="AG2153" i="12"/>
  <c r="V2153" i="12"/>
  <c r="P2153" i="12"/>
  <c r="Q2153" i="12" s="1"/>
  <c r="Y2152" i="12"/>
  <c r="Z2152" i="12" s="1"/>
  <c r="O2153" i="12" l="1"/>
  <c r="N2154" i="12" s="1"/>
  <c r="AG2154" i="12" l="1"/>
  <c r="AD2154" i="12"/>
  <c r="V2154" i="12"/>
  <c r="P2154" i="12"/>
  <c r="Q2154" i="12" s="1"/>
  <c r="Y2153" i="12"/>
  <c r="Z2153" i="12" s="1"/>
  <c r="O2154" i="12" l="1"/>
  <c r="Y2154" i="12" l="1"/>
  <c r="Z2154" i="12" s="1"/>
  <c r="N2155" i="12"/>
  <c r="AG2155" i="12" l="1"/>
  <c r="P2155" i="12"/>
  <c r="Q2155" i="12" s="1"/>
  <c r="V2155" i="12"/>
  <c r="AD2155" i="12"/>
  <c r="O2155" i="12" l="1"/>
  <c r="Y2155" i="12" l="1"/>
  <c r="Z2155" i="12" s="1"/>
  <c r="N2156" i="12"/>
  <c r="V2156" i="12" l="1"/>
  <c r="P2156" i="12"/>
  <c r="Q2156" i="12" s="1"/>
  <c r="AG2156" i="12"/>
  <c r="AD2156" i="12"/>
  <c r="O2156" i="12" l="1"/>
  <c r="Y2156" i="12" l="1"/>
  <c r="Z2156" i="12" s="1"/>
  <c r="N2157" i="12"/>
  <c r="AD2157" i="12" l="1"/>
  <c r="V2157" i="12"/>
  <c r="AG2157" i="12"/>
  <c r="P2157" i="12"/>
  <c r="Q2157" i="12" s="1"/>
  <c r="O2157" i="12" l="1"/>
  <c r="N2158" i="12" s="1"/>
  <c r="AD2158" i="12" l="1"/>
  <c r="AG2158" i="12"/>
  <c r="V2158" i="12"/>
  <c r="P2158" i="12"/>
  <c r="Q2158" i="12" s="1"/>
  <c r="Y2157" i="12"/>
  <c r="Z2157" i="12" s="1"/>
  <c r="O2158" i="12" l="1"/>
  <c r="N2159" i="12" s="1"/>
  <c r="AG2159" i="12" l="1"/>
  <c r="V2159" i="12"/>
  <c r="P2159" i="12"/>
  <c r="Q2159" i="12" s="1"/>
  <c r="AD2159" i="12"/>
  <c r="Y2158" i="12"/>
  <c r="Z2158" i="12" s="1"/>
  <c r="O2159" i="12" l="1"/>
  <c r="Y2159" i="12" l="1"/>
  <c r="Z2159" i="12" s="1"/>
  <c r="N2160" i="12"/>
  <c r="AD2160" i="12" l="1"/>
  <c r="P2160" i="12"/>
  <c r="Q2160" i="12" s="1"/>
  <c r="AG2160" i="12"/>
  <c r="V2160" i="12"/>
  <c r="O2160" i="12" l="1"/>
  <c r="N2161" i="12" s="1"/>
  <c r="P2161" i="12" l="1"/>
  <c r="Q2161" i="12" s="1"/>
  <c r="V2161" i="12"/>
  <c r="AD2161" i="12"/>
  <c r="AG2161" i="12"/>
  <c r="Y2160" i="12"/>
  <c r="Z2160" i="12" s="1"/>
  <c r="O2161" i="12" l="1"/>
  <c r="N2162" i="12" s="1"/>
  <c r="AD2162" i="12" l="1"/>
  <c r="V2162" i="12"/>
  <c r="AG2162" i="12"/>
  <c r="P2162" i="12"/>
  <c r="Q2162" i="12" s="1"/>
  <c r="Y2161" i="12"/>
  <c r="Z2161" i="12" s="1"/>
  <c r="O2162" i="12" l="1"/>
  <c r="N2163" i="12" s="1"/>
  <c r="P2163" i="12" l="1"/>
  <c r="Q2163" i="12" s="1"/>
  <c r="AG2163" i="12"/>
  <c r="V2163" i="12"/>
  <c r="AD2163" i="12"/>
  <c r="Y2162" i="12"/>
  <c r="Z2162" i="12" s="1"/>
  <c r="O2163" i="12" l="1"/>
  <c r="N2164" i="12" s="1"/>
  <c r="V2164" i="12" l="1"/>
  <c r="AG2164" i="12"/>
  <c r="P2164" i="12"/>
  <c r="Q2164" i="12" s="1"/>
  <c r="AD2164" i="12"/>
  <c r="Y2163" i="12"/>
  <c r="Z2163" i="12" s="1"/>
  <c r="O2164" i="12" l="1"/>
  <c r="N2165" i="12" s="1"/>
  <c r="V2165" i="12" l="1"/>
  <c r="AD2165" i="12"/>
  <c r="P2165" i="12"/>
  <c r="Q2165" i="12" s="1"/>
  <c r="AG2165" i="12"/>
  <c r="Y2164" i="12"/>
  <c r="Z2164" i="12" s="1"/>
  <c r="O2165" i="12" l="1"/>
  <c r="N2166" i="12" s="1"/>
  <c r="AD2166" i="12" l="1"/>
  <c r="V2166" i="12"/>
  <c r="AG2166" i="12"/>
  <c r="P2166" i="12"/>
  <c r="Q2166" i="12" s="1"/>
  <c r="Y2165" i="12"/>
  <c r="Z2165" i="12" s="1"/>
  <c r="O2166" i="12" l="1"/>
  <c r="N2167" i="12" s="1"/>
  <c r="P2167" i="12" l="1"/>
  <c r="Q2167" i="12" s="1"/>
  <c r="AG2167" i="12"/>
  <c r="AD2167" i="12"/>
  <c r="V2167" i="12"/>
  <c r="Y2166" i="12"/>
  <c r="Z2166" i="12" s="1"/>
  <c r="O2167" i="12" l="1"/>
  <c r="N2168" i="12" s="1"/>
  <c r="AG2168" i="12" l="1"/>
  <c r="AD2168" i="12"/>
  <c r="P2168" i="12"/>
  <c r="Q2168" i="12" s="1"/>
  <c r="V2168" i="12"/>
  <c r="Y2167" i="12"/>
  <c r="Z2167" i="12" s="1"/>
  <c r="O2168" i="12" l="1"/>
  <c r="Y2168" i="12" l="1"/>
  <c r="Z2168" i="12" s="1"/>
  <c r="N2169" i="12"/>
  <c r="P2169" i="12" l="1"/>
  <c r="Q2169" i="12" s="1"/>
  <c r="AG2169" i="12"/>
  <c r="V2169" i="12"/>
  <c r="AD2169" i="12"/>
  <c r="O2169" i="12" l="1"/>
  <c r="N2170" i="12" s="1"/>
  <c r="AD2170" i="12" l="1"/>
  <c r="AG2170" i="12"/>
  <c r="V2170" i="12"/>
  <c r="P2170" i="12"/>
  <c r="Q2170" i="12" s="1"/>
  <c r="Y2169" i="12"/>
  <c r="Z2169" i="12" s="1"/>
  <c r="O2170" i="12" l="1"/>
  <c r="N2171" i="12" s="1"/>
  <c r="AG2171" i="12" l="1"/>
  <c r="V2171" i="12"/>
  <c r="AD2171" i="12"/>
  <c r="P2171" i="12"/>
  <c r="Q2171" i="12" s="1"/>
  <c r="Y2170" i="12"/>
  <c r="Z2170" i="12" s="1"/>
  <c r="O2171" i="12" l="1"/>
  <c r="N2172" i="12" s="1"/>
  <c r="P2172" i="12" l="1"/>
  <c r="Q2172" i="12" s="1"/>
  <c r="AG2172" i="12"/>
  <c r="AD2172" i="12"/>
  <c r="V2172" i="12"/>
  <c r="Y2171" i="12"/>
  <c r="Z2171" i="12" s="1"/>
  <c r="O2172" i="12" l="1"/>
  <c r="N2173" i="12" s="1"/>
  <c r="AG2173" i="12" l="1"/>
  <c r="V2173" i="12"/>
  <c r="P2173" i="12"/>
  <c r="Q2173" i="12" s="1"/>
  <c r="AD2173" i="12"/>
  <c r="Y2172" i="12"/>
  <c r="Z2172" i="12" s="1"/>
  <c r="O2173" i="12" l="1"/>
  <c r="Y2173" i="12" l="1"/>
  <c r="Z2173" i="12" s="1"/>
  <c r="N2174" i="12"/>
  <c r="AG2174" i="12" l="1"/>
  <c r="AD2174" i="12"/>
  <c r="V2174" i="12"/>
  <c r="P2174" i="12"/>
  <c r="Q2174" i="12" s="1"/>
  <c r="O2174" i="12" l="1"/>
  <c r="N2175" i="12" s="1"/>
  <c r="AG2175" i="12" l="1"/>
  <c r="AD2175" i="12"/>
  <c r="V2175" i="12"/>
  <c r="P2175" i="12"/>
  <c r="Q2175" i="12" s="1"/>
  <c r="Y2174" i="12"/>
  <c r="Z2174" i="12" s="1"/>
  <c r="O2175" i="12" l="1"/>
  <c r="N2176" i="12" s="1"/>
  <c r="P2176" i="12" l="1"/>
  <c r="Q2176" i="12" s="1"/>
  <c r="V2176" i="12"/>
  <c r="AG2176" i="12"/>
  <c r="AD2176" i="12"/>
  <c r="Y2175" i="12"/>
  <c r="Z2175" i="12" s="1"/>
  <c r="O2176" i="12" l="1"/>
  <c r="N2177" i="12" s="1"/>
  <c r="V2177" i="12" l="1"/>
  <c r="AD2177" i="12"/>
  <c r="AG2177" i="12"/>
  <c r="P2177" i="12"/>
  <c r="Q2177" i="12" s="1"/>
  <c r="Y2176" i="12"/>
  <c r="Z2176" i="12" s="1"/>
  <c r="O2177" i="12" l="1"/>
  <c r="Y2177" i="12" l="1"/>
  <c r="Z2177" i="12" s="1"/>
  <c r="N2178" i="12"/>
  <c r="AG2178" i="12" l="1"/>
  <c r="P2178" i="12"/>
  <c r="Q2178" i="12" s="1"/>
  <c r="V2178" i="12"/>
  <c r="AD2178" i="12"/>
  <c r="O2178" i="12" l="1"/>
  <c r="Y2178" i="12" l="1"/>
  <c r="Z2178" i="12" s="1"/>
  <c r="N2179" i="12"/>
  <c r="AD2179" i="12" l="1"/>
  <c r="V2179" i="12"/>
  <c r="P2179" i="12"/>
  <c r="Q2179" i="12" s="1"/>
  <c r="AG2179" i="12"/>
  <c r="O2179" i="12" l="1"/>
  <c r="Y2179" i="12" l="1"/>
  <c r="Z2179" i="12" s="1"/>
  <c r="N2180" i="12"/>
  <c r="V2180" i="12" l="1"/>
  <c r="P2180" i="12"/>
  <c r="Q2180" i="12" s="1"/>
  <c r="AD2180" i="12"/>
  <c r="AG2180" i="12"/>
  <c r="O2180" i="12" l="1"/>
  <c r="Y2180" i="12" l="1"/>
  <c r="Z2180" i="12" s="1"/>
  <c r="N2181" i="12"/>
  <c r="AD2181" i="12" l="1"/>
  <c r="AG2181" i="12"/>
  <c r="V2181" i="12"/>
  <c r="P2181" i="12"/>
  <c r="Q2181" i="12" s="1"/>
  <c r="O2181" i="12" l="1"/>
  <c r="N2182" i="12" s="1"/>
  <c r="V2182" i="12" l="1"/>
  <c r="P2182" i="12"/>
  <c r="Q2182" i="12" s="1"/>
  <c r="AD2182" i="12"/>
  <c r="AG2182" i="12"/>
  <c r="Y2181" i="12"/>
  <c r="Z2181" i="12" s="1"/>
  <c r="O2182" i="12" l="1"/>
  <c r="Y2182" i="12" l="1"/>
  <c r="Z2182" i="12" s="1"/>
  <c r="N2183" i="12"/>
  <c r="AD2183" i="12" l="1"/>
  <c r="V2183" i="12"/>
  <c r="P2183" i="12"/>
  <c r="Q2183" i="12" s="1"/>
  <c r="AG2183" i="12"/>
  <c r="O2183" i="12" l="1"/>
  <c r="Y2183" i="12" l="1"/>
  <c r="Z2183" i="12" s="1"/>
  <c r="N2184" i="12"/>
  <c r="AD2184" i="12" l="1"/>
  <c r="P2184" i="12"/>
  <c r="Q2184" i="12" s="1"/>
  <c r="AG2184" i="12"/>
  <c r="V2184" i="12"/>
  <c r="O2184" i="12" l="1"/>
  <c r="Y2184" i="12" l="1"/>
  <c r="Z2184" i="12" s="1"/>
  <c r="N2185" i="12"/>
  <c r="V2185" i="12" l="1"/>
  <c r="AG2185" i="12"/>
  <c r="AD2185" i="12"/>
  <c r="P2185" i="12"/>
  <c r="Q2185" i="12" s="1"/>
  <c r="O2185" i="12" l="1"/>
  <c r="N2186" i="12" s="1"/>
  <c r="AD2186" i="12" l="1"/>
  <c r="V2186" i="12"/>
  <c r="AG2186" i="12"/>
  <c r="P2186" i="12"/>
  <c r="Q2186" i="12" s="1"/>
  <c r="Y2185" i="12"/>
  <c r="Z2185" i="12" s="1"/>
  <c r="O2186" i="12" l="1"/>
  <c r="Y2186" i="12" l="1"/>
  <c r="Z2186" i="12" s="1"/>
  <c r="N2187" i="12"/>
  <c r="V2187" i="12" l="1"/>
  <c r="AG2187" i="12"/>
  <c r="P2187" i="12"/>
  <c r="Q2187" i="12" s="1"/>
  <c r="AD2187" i="12"/>
  <c r="O2187" i="12" l="1"/>
  <c r="N2188" i="12" s="1"/>
  <c r="P2188" i="12" l="1"/>
  <c r="Q2188" i="12" s="1"/>
  <c r="AG2188" i="12"/>
  <c r="AD2188" i="12"/>
  <c r="V2188" i="12"/>
  <c r="Y2187" i="12"/>
  <c r="Z2187" i="12" s="1"/>
  <c r="O2188" i="12" l="1"/>
  <c r="Y2188" i="12" l="1"/>
  <c r="Z2188" i="12" s="1"/>
  <c r="N2189" i="12"/>
  <c r="V2189" i="12" l="1"/>
  <c r="AG2189" i="12"/>
  <c r="P2189" i="12"/>
  <c r="Q2189" i="12" s="1"/>
  <c r="AD2189" i="12"/>
  <c r="O2189" i="12" l="1"/>
  <c r="N2190" i="12" s="1"/>
  <c r="AG2190" i="12" l="1"/>
  <c r="V2190" i="12"/>
  <c r="AD2190" i="12"/>
  <c r="P2190" i="12"/>
  <c r="Q2190" i="12" s="1"/>
  <c r="Y2189" i="12"/>
  <c r="Z2189" i="12" s="1"/>
  <c r="O2190" i="12" l="1"/>
  <c r="Y2190" i="12" l="1"/>
  <c r="Z2190" i="12" s="1"/>
  <c r="N2191" i="12"/>
  <c r="AG2191" i="12" l="1"/>
  <c r="AD2191" i="12"/>
  <c r="V2191" i="12"/>
  <c r="P2191" i="12"/>
  <c r="Q2191" i="12" s="1"/>
  <c r="O2191" i="12" l="1"/>
  <c r="N2192" i="12" s="1"/>
  <c r="V2192" i="12" l="1"/>
  <c r="AD2192" i="12"/>
  <c r="AG2192" i="12"/>
  <c r="P2192" i="12"/>
  <c r="Q2192" i="12" s="1"/>
  <c r="Y2191" i="12"/>
  <c r="Z2191" i="12" s="1"/>
  <c r="O2192" i="12" l="1"/>
  <c r="Y2192" i="12" l="1"/>
  <c r="Z2192" i="12" s="1"/>
  <c r="N2193" i="12"/>
  <c r="AG2193" i="12" l="1"/>
  <c r="V2193" i="12"/>
  <c r="AD2193" i="12"/>
  <c r="P2193" i="12"/>
  <c r="Q2193" i="12" s="1"/>
  <c r="O2193" i="12" l="1"/>
  <c r="Y2193" i="12" l="1"/>
  <c r="Z2193" i="12" s="1"/>
  <c r="N2194" i="12"/>
  <c r="AD2194" i="12" l="1"/>
  <c r="AG2194" i="12"/>
  <c r="V2194" i="12"/>
  <c r="P2194" i="12"/>
  <c r="Q2194" i="12" s="1"/>
  <c r="O2194" i="12" l="1"/>
  <c r="N2195" i="12" s="1"/>
  <c r="P2195" i="12" l="1"/>
  <c r="Q2195" i="12" s="1"/>
  <c r="V2195" i="12"/>
  <c r="AG2195" i="12"/>
  <c r="AD2195" i="12"/>
  <c r="Y2194" i="12"/>
  <c r="Z2194" i="12" s="1"/>
  <c r="O2195" i="12" l="1"/>
  <c r="Y2195" i="12" l="1"/>
  <c r="Z2195" i="12" s="1"/>
  <c r="N2196" i="12"/>
  <c r="P2196" i="12" l="1"/>
  <c r="Q2196" i="12" s="1"/>
  <c r="AG2196" i="12"/>
  <c r="V2196" i="12"/>
  <c r="AD2196" i="12"/>
  <c r="O2196" i="12" l="1"/>
  <c r="N2197" i="12" s="1"/>
  <c r="AG2197" i="12" l="1"/>
  <c r="P2197" i="12"/>
  <c r="Q2197" i="12" s="1"/>
  <c r="V2197" i="12"/>
  <c r="AD2197" i="12"/>
  <c r="Y2196" i="12"/>
  <c r="Z2196" i="12" s="1"/>
  <c r="O2197" i="12" l="1"/>
  <c r="N2198" i="12" s="1"/>
  <c r="V2198" i="12" l="1"/>
  <c r="P2198" i="12"/>
  <c r="Q2198" i="12" s="1"/>
  <c r="AD2198" i="12"/>
  <c r="AG2198" i="12"/>
  <c r="Y2197" i="12"/>
  <c r="Z2197" i="12" s="1"/>
  <c r="O2198" i="12" l="1"/>
  <c r="Y2198" i="12" l="1"/>
  <c r="Z2198" i="12" s="1"/>
  <c r="N2199" i="12"/>
  <c r="AD2199" i="12" l="1"/>
  <c r="P2199" i="12"/>
  <c r="Q2199" i="12" s="1"/>
  <c r="V2199" i="12"/>
  <c r="AG2199" i="12"/>
  <c r="O2199" i="12" l="1"/>
  <c r="Y2199" i="12" l="1"/>
  <c r="Z2199" i="12" s="1"/>
  <c r="N2200" i="12"/>
  <c r="P2200" i="12" l="1"/>
  <c r="Q2200" i="12" s="1"/>
  <c r="AD2200" i="12"/>
  <c r="AG2200" i="12"/>
  <c r="V2200" i="12"/>
  <c r="O2200" i="12" l="1"/>
  <c r="N2201" i="12" s="1"/>
  <c r="AG2201" i="12" l="1"/>
  <c r="V2201" i="12"/>
  <c r="P2201" i="12"/>
  <c r="Q2201" i="12" s="1"/>
  <c r="AD2201" i="12"/>
  <c r="Y2200" i="12"/>
  <c r="Z2200" i="12" s="1"/>
  <c r="O2201" i="12" l="1"/>
  <c r="Y2201" i="12" l="1"/>
  <c r="Z2201" i="12" s="1"/>
  <c r="N2202" i="12"/>
  <c r="V2202" i="12" l="1"/>
  <c r="P2202" i="12"/>
  <c r="Q2202" i="12" s="1"/>
  <c r="AD2202" i="12"/>
  <c r="AG2202" i="12"/>
  <c r="O2202" i="12" l="1"/>
  <c r="Y2202" i="12" l="1"/>
  <c r="Z2202" i="12" s="1"/>
  <c r="N2203" i="12"/>
  <c r="P2203" i="12" l="1"/>
  <c r="Q2203" i="12" s="1"/>
  <c r="AD2203" i="12"/>
  <c r="AG2203" i="12"/>
  <c r="V2203" i="12"/>
  <c r="O2203" i="12" l="1"/>
  <c r="Y2203" i="12" l="1"/>
  <c r="Z2203" i="12" s="1"/>
  <c r="N2204" i="12"/>
  <c r="P2204" i="12" l="1"/>
  <c r="Q2204" i="12" s="1"/>
  <c r="V2204" i="12"/>
  <c r="AG2204" i="12"/>
  <c r="AD2204" i="12"/>
  <c r="O2204" i="12" l="1"/>
  <c r="Y2204" i="12" l="1"/>
  <c r="Z2204" i="12" s="1"/>
  <c r="N2205" i="12"/>
  <c r="AG2205" i="12" l="1"/>
  <c r="V2205" i="12"/>
  <c r="AD2205" i="12"/>
  <c r="P2205" i="12"/>
  <c r="Q2205" i="12" s="1"/>
  <c r="O2205" i="12" l="1"/>
  <c r="N2206" i="12" s="1"/>
  <c r="V2206" i="12" l="1"/>
  <c r="AG2206" i="12"/>
  <c r="AD2206" i="12"/>
  <c r="P2206" i="12"/>
  <c r="Q2206" i="12" s="1"/>
  <c r="Y2205" i="12"/>
  <c r="Z2205" i="12" s="1"/>
  <c r="O2206" i="12" l="1"/>
  <c r="N2207" i="12" s="1"/>
  <c r="AG2207" i="12" l="1"/>
  <c r="AD2207" i="12"/>
  <c r="P2207" i="12"/>
  <c r="Q2207" i="12" s="1"/>
  <c r="V2207" i="12"/>
  <c r="Y2206" i="12"/>
  <c r="Z2206" i="12" s="1"/>
  <c r="O2207" i="12" l="1"/>
  <c r="N2208" i="12" s="1"/>
  <c r="AD2208" i="12" l="1"/>
  <c r="AG2208" i="12"/>
  <c r="V2208" i="12"/>
  <c r="P2208" i="12"/>
  <c r="Q2208" i="12" s="1"/>
  <c r="Y2207" i="12"/>
  <c r="Z2207" i="12" s="1"/>
  <c r="O2208" i="12" l="1"/>
  <c r="N2209" i="12" s="1"/>
  <c r="V2209" i="12" l="1"/>
  <c r="P2209" i="12"/>
  <c r="Q2209" i="12" s="1"/>
  <c r="AG2209" i="12"/>
  <c r="AD2209" i="12"/>
  <c r="Y2208" i="12"/>
  <c r="Z2208" i="12" s="1"/>
  <c r="O2209" i="12" l="1"/>
  <c r="Y2209" i="12" l="1"/>
  <c r="Z2209" i="12" s="1"/>
  <c r="N2210" i="12"/>
  <c r="V2210" i="12" l="1"/>
  <c r="P2210" i="12"/>
  <c r="Q2210" i="12" s="1"/>
  <c r="AG2210" i="12"/>
  <c r="AD2210" i="12"/>
  <c r="O2210" i="12" l="1"/>
  <c r="Y2210" i="12" l="1"/>
  <c r="Z2210" i="12" s="1"/>
  <c r="N2211" i="12"/>
  <c r="AG2211" i="12" l="1"/>
  <c r="AD2211" i="12"/>
  <c r="P2211" i="12"/>
  <c r="Q2211" i="12" s="1"/>
  <c r="V2211" i="12"/>
  <c r="O2211" i="12" l="1"/>
  <c r="N2212" i="12" s="1"/>
  <c r="V2212" i="12" l="1"/>
  <c r="AG2212" i="12"/>
  <c r="P2212" i="12"/>
  <c r="Q2212" i="12" s="1"/>
  <c r="AD2212" i="12"/>
  <c r="Y2211" i="12"/>
  <c r="Z2211" i="12" s="1"/>
  <c r="O2212" i="12" l="1"/>
  <c r="N2213" i="12" s="1"/>
  <c r="P2213" i="12" l="1"/>
  <c r="Q2213" i="12" s="1"/>
  <c r="AG2213" i="12"/>
  <c r="V2213" i="12"/>
  <c r="AD2213" i="12"/>
  <c r="Y2212" i="12"/>
  <c r="Z2212" i="12" s="1"/>
  <c r="O2213" i="12" l="1"/>
  <c r="N2214" i="12" s="1"/>
  <c r="V2214" i="12" l="1"/>
  <c r="AD2214" i="12"/>
  <c r="P2214" i="12"/>
  <c r="Q2214" i="12" s="1"/>
  <c r="AG2214" i="12"/>
  <c r="Y2213" i="12"/>
  <c r="Z2213" i="12" s="1"/>
  <c r="O2214" i="12" l="1"/>
  <c r="N2215" i="12" s="1"/>
  <c r="V2215" i="12" l="1"/>
  <c r="AD2215" i="12"/>
  <c r="AG2215" i="12"/>
  <c r="P2215" i="12"/>
  <c r="Q2215" i="12" s="1"/>
  <c r="Y2214" i="12"/>
  <c r="Z2214" i="12" s="1"/>
  <c r="O2215" i="12" l="1"/>
  <c r="Y2215" i="12" l="1"/>
  <c r="Z2215" i="12" s="1"/>
  <c r="N2216" i="12"/>
  <c r="V2216" i="12" l="1"/>
  <c r="AD2216" i="12"/>
  <c r="AG2216" i="12"/>
  <c r="P2216" i="12"/>
  <c r="Q2216" i="12" s="1"/>
  <c r="O2216" i="12" l="1"/>
  <c r="N2217" i="12" s="1"/>
  <c r="AG2217" i="12" l="1"/>
  <c r="AD2217" i="12"/>
  <c r="P2217" i="12"/>
  <c r="Q2217" i="12" s="1"/>
  <c r="V2217" i="12"/>
  <c r="Y2216" i="12"/>
  <c r="Z2216" i="12" s="1"/>
  <c r="O2217" i="12" l="1"/>
  <c r="Y2217" i="12" l="1"/>
  <c r="Z2217" i="12" s="1"/>
  <c r="N2218" i="12"/>
  <c r="P2218" i="12" l="1"/>
  <c r="Q2218" i="12" s="1"/>
  <c r="AG2218" i="12"/>
  <c r="V2218" i="12"/>
  <c r="AD2218" i="12"/>
  <c r="O2218" i="12" l="1"/>
  <c r="N2219" i="12" s="1"/>
  <c r="AG2219" i="12" l="1"/>
  <c r="P2219" i="12"/>
  <c r="Q2219" i="12" s="1"/>
  <c r="AD2219" i="12"/>
  <c r="V2219" i="12"/>
  <c r="Y2218" i="12"/>
  <c r="Z2218" i="12" s="1"/>
  <c r="O2219" i="12" l="1"/>
  <c r="Y2219" i="12" l="1"/>
  <c r="Z2219" i="12" s="1"/>
  <c r="N2220" i="12"/>
  <c r="V2220" i="12" l="1"/>
  <c r="P2220" i="12"/>
  <c r="Q2220" i="12" s="1"/>
  <c r="AG2220" i="12"/>
  <c r="AD2220" i="12"/>
  <c r="O2220" i="12" l="1"/>
  <c r="Y2220" i="12" l="1"/>
  <c r="Z2220" i="12" s="1"/>
  <c r="N2221" i="12"/>
  <c r="AD2221" i="12" l="1"/>
  <c r="AG2221" i="12"/>
  <c r="P2221" i="12"/>
  <c r="Q2221" i="12" s="1"/>
  <c r="V2221" i="12"/>
  <c r="O2221" i="12" l="1"/>
  <c r="Y2221" i="12" l="1"/>
  <c r="Z2221" i="12" s="1"/>
  <c r="N2222" i="12"/>
  <c r="AD2222" i="12" l="1"/>
  <c r="AG2222" i="12"/>
  <c r="V2222" i="12"/>
  <c r="P2222" i="12"/>
  <c r="Q2222" i="12" s="1"/>
  <c r="O2222" i="12" l="1"/>
  <c r="N2223" i="12" s="1"/>
  <c r="AD2223" i="12" l="1"/>
  <c r="AG2223" i="12"/>
  <c r="V2223" i="12"/>
  <c r="P2223" i="12"/>
  <c r="Q2223" i="12" s="1"/>
  <c r="Y2222" i="12"/>
  <c r="Z2222" i="12" s="1"/>
  <c r="O2223" i="12" l="1"/>
  <c r="N2224" i="12" s="1"/>
  <c r="AD2224" i="12" l="1"/>
  <c r="V2224" i="12"/>
  <c r="AG2224" i="12"/>
  <c r="P2224" i="12"/>
  <c r="Q2224" i="12" s="1"/>
  <c r="Y2223" i="12"/>
  <c r="Z2223" i="12" s="1"/>
  <c r="O2224" i="12" l="1"/>
  <c r="Y2224" i="12" l="1"/>
  <c r="Z2224" i="12" s="1"/>
  <c r="N2225" i="12"/>
  <c r="P2225" i="12" l="1"/>
  <c r="Q2225" i="12" s="1"/>
  <c r="V2225" i="12"/>
  <c r="AD2225" i="12"/>
  <c r="AG2225" i="12"/>
  <c r="O2225" i="12" l="1"/>
  <c r="N2226" i="12" s="1"/>
  <c r="AD2226" i="12" l="1"/>
  <c r="V2226" i="12"/>
  <c r="AG2226" i="12"/>
  <c r="P2226" i="12"/>
  <c r="Q2226" i="12" s="1"/>
  <c r="Y2225" i="12"/>
  <c r="Z2225" i="12" s="1"/>
  <c r="O2226" i="12" l="1"/>
  <c r="Y2226" i="12" l="1"/>
  <c r="Z2226" i="12" s="1"/>
  <c r="N2227" i="12"/>
  <c r="V2227" i="12" l="1"/>
  <c r="AG2227" i="12"/>
  <c r="AD2227" i="12"/>
  <c r="P2227" i="12"/>
  <c r="Q2227" i="12" s="1"/>
  <c r="O2227" i="12" l="1"/>
  <c r="N2228" i="12" s="1"/>
  <c r="AG2228" i="12" l="1"/>
  <c r="P2228" i="12"/>
  <c r="Q2228" i="12" s="1"/>
  <c r="AD2228" i="12"/>
  <c r="V2228" i="12"/>
  <c r="Y2227" i="12"/>
  <c r="Z2227" i="12" s="1"/>
  <c r="O2228" i="12" l="1"/>
  <c r="Y2228" i="12" l="1"/>
  <c r="Z2228" i="12" s="1"/>
  <c r="N2229" i="12"/>
  <c r="V2229" i="12" l="1"/>
  <c r="P2229" i="12"/>
  <c r="Q2229" i="12" s="1"/>
  <c r="AD2229" i="12"/>
  <c r="AG2229" i="12"/>
  <c r="O2229" i="12" l="1"/>
  <c r="Y2229" i="12" l="1"/>
  <c r="Z2229" i="12" s="1"/>
  <c r="N2230" i="12"/>
  <c r="AD2230" i="12" l="1"/>
  <c r="AG2230" i="12"/>
  <c r="V2230" i="12"/>
  <c r="P2230" i="12"/>
  <c r="Q2230" i="12" s="1"/>
  <c r="O2230" i="12" l="1"/>
  <c r="N2231" i="12" s="1"/>
  <c r="AD2231" i="12" l="1"/>
  <c r="P2231" i="12"/>
  <c r="Q2231" i="12" s="1"/>
  <c r="V2231" i="12"/>
  <c r="AG2231" i="12"/>
  <c r="Y2230" i="12"/>
  <c r="Z2230" i="12" s="1"/>
  <c r="O2231" i="12" l="1"/>
  <c r="N2232" i="12" s="1"/>
  <c r="P2232" i="12" l="1"/>
  <c r="Q2232" i="12" s="1"/>
  <c r="V2232" i="12"/>
  <c r="AG2232" i="12"/>
  <c r="AD2232" i="12"/>
  <c r="Y2231" i="12"/>
  <c r="Z2231" i="12" s="1"/>
  <c r="O2232" i="12" l="1"/>
  <c r="N2233" i="12" s="1"/>
  <c r="AG2233" i="12" l="1"/>
  <c r="AD2233" i="12"/>
  <c r="V2233" i="12"/>
  <c r="P2233" i="12"/>
  <c r="Q2233" i="12" s="1"/>
  <c r="Y2232" i="12"/>
  <c r="Z2232" i="12" s="1"/>
  <c r="O2233" i="12" l="1"/>
  <c r="N2234" i="12" s="1"/>
  <c r="AG2234" i="12" l="1"/>
  <c r="V2234" i="12"/>
  <c r="AD2234" i="12"/>
  <c r="P2234" i="12"/>
  <c r="Q2234" i="12" s="1"/>
  <c r="Y2233" i="12"/>
  <c r="Z2233" i="12" s="1"/>
  <c r="O2234" i="12" l="1"/>
  <c r="Y2234" i="12" l="1"/>
  <c r="Z2234" i="12" s="1"/>
  <c r="N2235" i="12"/>
  <c r="AD2235" i="12" l="1"/>
  <c r="P2235" i="12"/>
  <c r="Q2235" i="12" s="1"/>
  <c r="AG2235" i="12"/>
  <c r="V2235" i="12"/>
  <c r="O2235" i="12" l="1"/>
  <c r="Y2235" i="12" l="1"/>
  <c r="Z2235" i="12" s="1"/>
  <c r="N2236" i="12"/>
  <c r="AG2236" i="12" l="1"/>
  <c r="P2236" i="12"/>
  <c r="Q2236" i="12" s="1"/>
  <c r="V2236" i="12"/>
  <c r="AD2236" i="12"/>
  <c r="O2236" i="12" l="1"/>
  <c r="Y2236" i="12" l="1"/>
  <c r="Z2236" i="12" s="1"/>
  <c r="N2237" i="12"/>
  <c r="AD2237" i="12" l="1"/>
  <c r="AG2237" i="12"/>
  <c r="P2237" i="12"/>
  <c r="Q2237" i="12" s="1"/>
  <c r="V2237" i="12"/>
  <c r="O2237" i="12" l="1"/>
  <c r="N2238" i="12" s="1"/>
  <c r="V2238" i="12" l="1"/>
  <c r="AD2238" i="12"/>
  <c r="AG2238" i="12"/>
  <c r="P2238" i="12"/>
  <c r="Q2238" i="12" s="1"/>
  <c r="Y2237" i="12"/>
  <c r="Z2237" i="12" s="1"/>
  <c r="O2238" i="12" l="1"/>
  <c r="Y2238" i="12" l="1"/>
  <c r="Z2238" i="12" s="1"/>
  <c r="N2239" i="12"/>
  <c r="AG2239" i="12" l="1"/>
  <c r="V2239" i="12"/>
  <c r="P2239" i="12"/>
  <c r="Q2239" i="12" s="1"/>
  <c r="AD2239" i="12"/>
  <c r="O2239" i="12" l="1"/>
  <c r="Y2239" i="12" l="1"/>
  <c r="Z2239" i="12" s="1"/>
  <c r="N2240" i="12"/>
  <c r="AD2240" i="12" l="1"/>
  <c r="V2240" i="12"/>
  <c r="AG2240" i="12"/>
  <c r="P2240" i="12"/>
  <c r="Q2240" i="12" s="1"/>
  <c r="O2240" i="12" l="1"/>
  <c r="N2241" i="12" s="1"/>
  <c r="V2241" i="12" l="1"/>
  <c r="AD2241" i="12"/>
  <c r="AG2241" i="12"/>
  <c r="P2241" i="12"/>
  <c r="Q2241" i="12" s="1"/>
  <c r="Y2240" i="12"/>
  <c r="Z2240" i="12" s="1"/>
  <c r="O2241" i="12" l="1"/>
  <c r="N2242" i="12" s="1"/>
  <c r="AG2242" i="12" l="1"/>
  <c r="AD2242" i="12"/>
  <c r="P2242" i="12"/>
  <c r="Q2242" i="12" s="1"/>
  <c r="V2242" i="12"/>
  <c r="Y2241" i="12"/>
  <c r="Z2241" i="12" s="1"/>
  <c r="O2242" i="12" l="1"/>
  <c r="N2243" i="12" s="1"/>
  <c r="AG2243" i="12" l="1"/>
  <c r="V2243" i="12"/>
  <c r="P2243" i="12"/>
  <c r="Q2243" i="12" s="1"/>
  <c r="AD2243" i="12"/>
  <c r="Y2242" i="12"/>
  <c r="Z2242" i="12" s="1"/>
  <c r="O2243" i="12" l="1"/>
  <c r="Y2243" i="12" l="1"/>
  <c r="Z2243" i="12" s="1"/>
  <c r="N2244" i="12"/>
  <c r="AD2244" i="12" l="1"/>
  <c r="AG2244" i="12"/>
  <c r="P2244" i="12"/>
  <c r="Q2244" i="12" s="1"/>
  <c r="V2244" i="12"/>
  <c r="O2244" i="12" l="1"/>
  <c r="Y2244" i="12" l="1"/>
  <c r="Z2244" i="12" s="1"/>
  <c r="N2245" i="12"/>
  <c r="AG2245" i="12" l="1"/>
  <c r="V2245" i="12"/>
  <c r="P2245" i="12"/>
  <c r="Q2245" i="12" s="1"/>
  <c r="AD2245" i="12"/>
  <c r="O2245" i="12" l="1"/>
  <c r="N2246" i="12" s="1"/>
  <c r="P2246" i="12" l="1"/>
  <c r="Q2246" i="12" s="1"/>
  <c r="AD2246" i="12"/>
  <c r="V2246" i="12"/>
  <c r="AG2246" i="12"/>
  <c r="Y2245" i="12"/>
  <c r="Z2245" i="12" s="1"/>
  <c r="O2246" i="12" l="1"/>
  <c r="N2247" i="12" s="1"/>
  <c r="P2247" i="12" l="1"/>
  <c r="Q2247" i="12" s="1"/>
  <c r="AG2247" i="12"/>
  <c r="V2247" i="12"/>
  <c r="AD2247" i="12"/>
  <c r="Y2246" i="12"/>
  <c r="Z2246" i="12" s="1"/>
  <c r="O2247" i="12" l="1"/>
  <c r="N2248" i="12" s="1"/>
  <c r="AD2248" i="12" l="1"/>
  <c r="V2248" i="12"/>
  <c r="AG2248" i="12"/>
  <c r="P2248" i="12"/>
  <c r="Q2248" i="12" s="1"/>
  <c r="Y2247" i="12"/>
  <c r="Z2247" i="12" s="1"/>
  <c r="O2248" i="12" l="1"/>
  <c r="N2249" i="12" s="1"/>
  <c r="AG2249" i="12" l="1"/>
  <c r="AD2249" i="12"/>
  <c r="P2249" i="12"/>
  <c r="Q2249" i="12" s="1"/>
  <c r="V2249" i="12"/>
  <c r="Y2248" i="12"/>
  <c r="Z2248" i="12" s="1"/>
  <c r="O2249" i="12" l="1"/>
  <c r="N2250" i="12" s="1"/>
  <c r="AD2250" i="12" l="1"/>
  <c r="AG2250" i="12"/>
  <c r="P2250" i="12"/>
  <c r="Q2250" i="12" s="1"/>
  <c r="V2250" i="12"/>
  <c r="Y2249" i="12"/>
  <c r="Z2249" i="12" s="1"/>
  <c r="O2250" i="12" l="1"/>
  <c r="N2251" i="12" s="1"/>
  <c r="V2251" i="12" l="1"/>
  <c r="AG2251" i="12"/>
  <c r="P2251" i="12"/>
  <c r="Q2251" i="12" s="1"/>
  <c r="AD2251" i="12"/>
  <c r="Y2250" i="12"/>
  <c r="Z2250" i="12" s="1"/>
  <c r="O2251" i="12" l="1"/>
  <c r="N2252" i="12" s="1"/>
  <c r="V2252" i="12" l="1"/>
  <c r="AD2252" i="12"/>
  <c r="P2252" i="12"/>
  <c r="Q2252" i="12" s="1"/>
  <c r="AG2252" i="12"/>
  <c r="Y2251" i="12"/>
  <c r="Z2251" i="12" s="1"/>
  <c r="O2252" i="12" l="1"/>
  <c r="N2253" i="12" s="1"/>
  <c r="P2253" i="12" l="1"/>
  <c r="Q2253" i="12" s="1"/>
  <c r="AD2253" i="12"/>
  <c r="V2253" i="12"/>
  <c r="AG2253" i="12"/>
  <c r="Y2252" i="12"/>
  <c r="Z2252" i="12" s="1"/>
  <c r="O2253" i="12" l="1"/>
  <c r="N2254" i="12" s="1"/>
  <c r="AG2254" i="12" l="1"/>
  <c r="AD2254" i="12"/>
  <c r="V2254" i="12"/>
  <c r="P2254" i="12"/>
  <c r="Q2254" i="12" s="1"/>
  <c r="Y2253" i="12"/>
  <c r="Z2253" i="12" s="1"/>
  <c r="O2254" i="12" l="1"/>
  <c r="N2255" i="12" s="1"/>
  <c r="AD2255" i="12" l="1"/>
  <c r="AG2255" i="12"/>
  <c r="P2255" i="12"/>
  <c r="Q2255" i="12" s="1"/>
  <c r="V2255" i="12"/>
  <c r="Y2254" i="12"/>
  <c r="Z2254" i="12" s="1"/>
  <c r="O2255" i="12" l="1"/>
  <c r="N2256" i="12" s="1"/>
  <c r="AG2256" i="12" l="1"/>
  <c r="P2256" i="12"/>
  <c r="Q2256" i="12" s="1"/>
  <c r="AD2256" i="12"/>
  <c r="V2256" i="12"/>
  <c r="Y2255" i="12"/>
  <c r="Z2255" i="12" s="1"/>
  <c r="O2256" i="12" l="1"/>
  <c r="N2257" i="12" s="1"/>
  <c r="AD2257" i="12" l="1"/>
  <c r="V2257" i="12"/>
  <c r="AG2257" i="12"/>
  <c r="P2257" i="12"/>
  <c r="Q2257" i="12" s="1"/>
  <c r="Y2256" i="12"/>
  <c r="Z2256" i="12" s="1"/>
  <c r="O2257" i="12" l="1"/>
  <c r="N2258" i="12" s="1"/>
  <c r="AD2258" i="12" l="1"/>
  <c r="P2258" i="12"/>
  <c r="Q2258" i="12" s="1"/>
  <c r="V2258" i="12"/>
  <c r="AG2258" i="12"/>
  <c r="Y2257" i="12"/>
  <c r="Z2257" i="12" s="1"/>
  <c r="O2258" i="12" l="1"/>
  <c r="N2259" i="12" s="1"/>
  <c r="V2259" i="12" l="1"/>
  <c r="AG2259" i="12"/>
  <c r="P2259" i="12"/>
  <c r="Q2259" i="12" s="1"/>
  <c r="AD2259" i="12"/>
  <c r="Y2258" i="12"/>
  <c r="Z2258" i="12" s="1"/>
  <c r="O2259" i="12" l="1"/>
  <c r="N2260" i="12" s="1"/>
  <c r="AD2260" i="12" l="1"/>
  <c r="AG2260" i="12"/>
  <c r="V2260" i="12"/>
  <c r="P2260" i="12"/>
  <c r="Q2260" i="12" s="1"/>
  <c r="Y2259" i="12"/>
  <c r="Z2259" i="12" s="1"/>
  <c r="O2260" i="12" l="1"/>
  <c r="Y2260" i="12" l="1"/>
  <c r="Z2260" i="12" s="1"/>
  <c r="N2261" i="12"/>
  <c r="AD2261" i="12" l="1"/>
  <c r="V2261" i="12"/>
  <c r="P2261" i="12"/>
  <c r="Q2261" i="12" s="1"/>
  <c r="AG2261" i="12"/>
  <c r="O2261" i="12" l="1"/>
  <c r="N2262" i="12" s="1"/>
  <c r="P2262" i="12" l="1"/>
  <c r="Q2262" i="12" s="1"/>
  <c r="AG2262" i="12"/>
  <c r="V2262" i="12"/>
  <c r="AD2262" i="12"/>
  <c r="Y2261" i="12"/>
  <c r="Z2261" i="12" s="1"/>
  <c r="O2262" i="12" l="1"/>
  <c r="Y2262" i="12" l="1"/>
  <c r="Z2262" i="12" s="1"/>
  <c r="N2263" i="12"/>
  <c r="AD2263" i="12" l="1"/>
  <c r="AG2263" i="12"/>
  <c r="V2263" i="12"/>
  <c r="P2263" i="12"/>
  <c r="Q2263" i="12" s="1"/>
  <c r="O2263" i="12" l="1"/>
  <c r="Y2263" i="12" l="1"/>
  <c r="Z2263" i="12" s="1"/>
  <c r="N2264" i="12"/>
  <c r="P2264" i="12" l="1"/>
  <c r="Q2264" i="12" s="1"/>
  <c r="V2264" i="12"/>
  <c r="AD2264" i="12"/>
  <c r="AG2264" i="12"/>
  <c r="O2264" i="12" l="1"/>
  <c r="Y2264" i="12" l="1"/>
  <c r="Z2264" i="12" s="1"/>
  <c r="N2265" i="12"/>
  <c r="AD2265" i="12" l="1"/>
  <c r="V2265" i="12"/>
  <c r="AG2265" i="12"/>
  <c r="P2265" i="12"/>
  <c r="Q2265" i="12" s="1"/>
  <c r="O2265" i="12" l="1"/>
  <c r="Y2265" i="12" l="1"/>
  <c r="Z2265" i="12" s="1"/>
  <c r="N2266" i="12"/>
  <c r="AG2266" i="12" l="1"/>
  <c r="AD2266" i="12"/>
  <c r="V2266" i="12"/>
  <c r="P2266" i="12"/>
  <c r="Q2266" i="12" s="1"/>
  <c r="O2266" i="12" l="1"/>
  <c r="N2267" i="12" s="1"/>
  <c r="AD2267" i="12" l="1"/>
  <c r="V2267" i="12"/>
  <c r="AG2267" i="12"/>
  <c r="P2267" i="12"/>
  <c r="Q2267" i="12" s="1"/>
  <c r="Y2266" i="12"/>
  <c r="Z2266" i="12" s="1"/>
  <c r="O2267" i="12" l="1"/>
  <c r="N2268" i="12" s="1"/>
  <c r="V2268" i="12" l="1"/>
  <c r="AD2268" i="12"/>
  <c r="AG2268" i="12"/>
  <c r="P2268" i="12"/>
  <c r="Q2268" i="12" s="1"/>
  <c r="Y2267" i="12"/>
  <c r="Z2267" i="12" s="1"/>
  <c r="O2268" i="12" l="1"/>
  <c r="N2269" i="12" s="1"/>
  <c r="AG2269" i="12" l="1"/>
  <c r="AD2269" i="12"/>
  <c r="P2269" i="12"/>
  <c r="Q2269" i="12" s="1"/>
  <c r="V2269" i="12"/>
  <c r="Y2268" i="12"/>
  <c r="Z2268" i="12" s="1"/>
  <c r="O2269" i="12" l="1"/>
  <c r="N2270" i="12" s="1"/>
  <c r="AD2270" i="12" l="1"/>
  <c r="V2270" i="12"/>
  <c r="AG2270" i="12"/>
  <c r="P2270" i="12"/>
  <c r="Q2270" i="12" s="1"/>
  <c r="Y2269" i="12"/>
  <c r="Z2269" i="12" s="1"/>
  <c r="O2270" i="12" l="1"/>
  <c r="Y2270" i="12" l="1"/>
  <c r="Z2270" i="12" s="1"/>
  <c r="N2271" i="12"/>
  <c r="AG2271" i="12" l="1"/>
  <c r="V2271" i="12"/>
  <c r="P2271" i="12"/>
  <c r="Q2271" i="12" s="1"/>
  <c r="AD2271" i="12"/>
  <c r="O2271" i="12" l="1"/>
  <c r="N2272" i="12" s="1"/>
  <c r="AD2272" i="12" l="1"/>
  <c r="AG2272" i="12"/>
  <c r="V2272" i="12"/>
  <c r="P2272" i="12"/>
  <c r="Q2272" i="12" s="1"/>
  <c r="Y2271" i="12"/>
  <c r="Z2271" i="12" s="1"/>
  <c r="O2272" i="12" l="1"/>
  <c r="N2273" i="12" s="1"/>
  <c r="AG2273" i="12" l="1"/>
  <c r="V2273" i="12"/>
  <c r="AD2273" i="12"/>
  <c r="P2273" i="12"/>
  <c r="Q2273" i="12" s="1"/>
  <c r="Y2272" i="12"/>
  <c r="Z2272" i="12" s="1"/>
  <c r="O2273" i="12" l="1"/>
  <c r="Y2273" i="12" l="1"/>
  <c r="Z2273" i="12" s="1"/>
  <c r="N2274" i="12"/>
  <c r="AG2274" i="12" l="1"/>
  <c r="V2274" i="12"/>
  <c r="AD2274" i="12"/>
  <c r="P2274" i="12"/>
  <c r="Q2274" i="12" s="1"/>
  <c r="O2274" i="12" l="1"/>
  <c r="Y2274" i="12" l="1"/>
  <c r="Z2274" i="12" s="1"/>
  <c r="N2275" i="12"/>
  <c r="AG2275" i="12" l="1"/>
  <c r="AD2275" i="12"/>
  <c r="P2275" i="12"/>
  <c r="Q2275" i="12" s="1"/>
  <c r="V2275" i="12"/>
  <c r="O2275" i="12" l="1"/>
  <c r="N2276" i="12" s="1"/>
  <c r="AG2276" i="12" l="1"/>
  <c r="AD2276" i="12"/>
  <c r="P2276" i="12"/>
  <c r="Q2276" i="12" s="1"/>
  <c r="V2276" i="12"/>
  <c r="Y2275" i="12"/>
  <c r="Z2275" i="12" s="1"/>
  <c r="O2276" i="12" l="1"/>
  <c r="N2277" i="12" s="1"/>
  <c r="V2277" i="12" l="1"/>
  <c r="AD2277" i="12"/>
  <c r="P2277" i="12"/>
  <c r="Q2277" i="12" s="1"/>
  <c r="AG2277" i="12"/>
  <c r="Y2276" i="12"/>
  <c r="Z2276" i="12" s="1"/>
  <c r="O2277" i="12" l="1"/>
  <c r="Y2277" i="12" l="1"/>
  <c r="Z2277" i="12" s="1"/>
  <c r="N2278" i="12"/>
  <c r="V2278" i="12" l="1"/>
  <c r="AG2278" i="12"/>
  <c r="P2278" i="12"/>
  <c r="Q2278" i="12" s="1"/>
  <c r="AD2278" i="12"/>
  <c r="O2278" i="12" l="1"/>
  <c r="N2279" i="12" s="1"/>
  <c r="P2279" i="12" l="1"/>
  <c r="Q2279" i="12" s="1"/>
  <c r="V2279" i="12"/>
  <c r="AD2279" i="12"/>
  <c r="AG2279" i="12"/>
  <c r="Y2278" i="12"/>
  <c r="Z2278" i="12" s="1"/>
  <c r="O2279" i="12" l="1"/>
  <c r="N2280" i="12" s="1"/>
  <c r="P2280" i="12" l="1"/>
  <c r="Q2280" i="12" s="1"/>
  <c r="V2280" i="12"/>
  <c r="AD2280" i="12"/>
  <c r="AG2280" i="12"/>
  <c r="Y2279" i="12"/>
  <c r="Z2279" i="12" s="1"/>
  <c r="O2280" i="12" l="1"/>
  <c r="N2281" i="12" s="1"/>
  <c r="V2281" i="12" l="1"/>
  <c r="AG2281" i="12"/>
  <c r="AD2281" i="12"/>
  <c r="P2281" i="12"/>
  <c r="Q2281" i="12" s="1"/>
  <c r="Y2280" i="12"/>
  <c r="Z2280" i="12" s="1"/>
  <c r="O2281" i="12" l="1"/>
  <c r="N2282" i="12" s="1"/>
  <c r="P2282" i="12" l="1"/>
  <c r="Q2282" i="12" s="1"/>
  <c r="AD2282" i="12"/>
  <c r="AG2282" i="12"/>
  <c r="V2282" i="12"/>
  <c r="Y2281" i="12"/>
  <c r="Z2281" i="12" s="1"/>
  <c r="O2282" i="12" l="1"/>
  <c r="N2283" i="12" s="1"/>
  <c r="V2283" i="12" l="1"/>
  <c r="AG2283" i="12"/>
  <c r="AD2283" i="12"/>
  <c r="P2283" i="12"/>
  <c r="Q2283" i="12" s="1"/>
  <c r="Y2282" i="12"/>
  <c r="Z2282" i="12" s="1"/>
  <c r="O2283" i="12" l="1"/>
  <c r="N2284" i="12" s="1"/>
  <c r="AD2284" i="12" l="1"/>
  <c r="P2284" i="12"/>
  <c r="Q2284" i="12" s="1"/>
  <c r="AG2284" i="12"/>
  <c r="V2284" i="12"/>
  <c r="Y2283" i="12"/>
  <c r="Z2283" i="12" s="1"/>
  <c r="O2284" i="12" l="1"/>
  <c r="N2285" i="12" s="1"/>
  <c r="AD2285" i="12" l="1"/>
  <c r="P2285" i="12"/>
  <c r="Q2285" i="12" s="1"/>
  <c r="AG2285" i="12"/>
  <c r="V2285" i="12"/>
  <c r="Y2284" i="12"/>
  <c r="Z2284" i="12" s="1"/>
  <c r="O2285" i="12" l="1"/>
  <c r="N2286" i="12" s="1"/>
  <c r="P2286" i="12" l="1"/>
  <c r="Q2286" i="12" s="1"/>
  <c r="AG2286" i="12"/>
  <c r="AD2286" i="12"/>
  <c r="V2286" i="12"/>
  <c r="Y2285" i="12"/>
  <c r="Z2285" i="12" s="1"/>
  <c r="O2286" i="12" l="1"/>
  <c r="N2287" i="12" s="1"/>
  <c r="AD2287" i="12" l="1"/>
  <c r="V2287" i="12"/>
  <c r="P2287" i="12"/>
  <c r="Q2287" i="12" s="1"/>
  <c r="AG2287" i="12"/>
  <c r="Y2286" i="12"/>
  <c r="Z2286" i="12" s="1"/>
  <c r="O2287" i="12" l="1"/>
  <c r="N2288" i="12" s="1"/>
  <c r="P2288" i="12" l="1"/>
  <c r="Q2288" i="12" s="1"/>
  <c r="AD2288" i="12"/>
  <c r="AG2288" i="12"/>
  <c r="V2288" i="12"/>
  <c r="Y2287" i="12"/>
  <c r="Z2287" i="12" s="1"/>
  <c r="O2288" i="12" l="1"/>
  <c r="N2289" i="12" s="1"/>
  <c r="V2289" i="12" l="1"/>
  <c r="AD2289" i="12"/>
  <c r="P2289" i="12"/>
  <c r="Q2289" i="12" s="1"/>
  <c r="AG2289" i="12"/>
  <c r="Y2288" i="12"/>
  <c r="Z2288" i="12" s="1"/>
  <c r="O2289" i="12" l="1"/>
  <c r="N2290" i="12" s="1"/>
  <c r="P2290" i="12" l="1"/>
  <c r="Q2290" i="12" s="1"/>
  <c r="V2290" i="12"/>
  <c r="AD2290" i="12"/>
  <c r="AG2290" i="12"/>
  <c r="Y2289" i="12"/>
  <c r="Z2289" i="12" s="1"/>
  <c r="O2290" i="12" l="1"/>
  <c r="N2291" i="12" s="1"/>
  <c r="AG2291" i="12" l="1"/>
  <c r="V2291" i="12"/>
  <c r="AD2291" i="12"/>
  <c r="P2291" i="12"/>
  <c r="Q2291" i="12" s="1"/>
  <c r="Y2290" i="12"/>
  <c r="Z2290" i="12" s="1"/>
  <c r="O2291" i="12" l="1"/>
  <c r="N2292" i="12" s="1"/>
  <c r="V2292" i="12" l="1"/>
  <c r="AG2292" i="12"/>
  <c r="P2292" i="12"/>
  <c r="Q2292" i="12" s="1"/>
  <c r="AD2292" i="12"/>
  <c r="Y2291" i="12"/>
  <c r="Z2291" i="12" s="1"/>
  <c r="O2292" i="12" l="1"/>
  <c r="N2293" i="12" s="1"/>
  <c r="P2293" i="12" l="1"/>
  <c r="Q2293" i="12" s="1"/>
  <c r="V2293" i="12"/>
  <c r="AG2293" i="12"/>
  <c r="AD2293" i="12"/>
  <c r="Y2292" i="12"/>
  <c r="Z2292" i="12" s="1"/>
  <c r="O2293" i="12" l="1"/>
  <c r="N2294" i="12" s="1"/>
  <c r="AG2294" i="12" l="1"/>
  <c r="V2294" i="12"/>
  <c r="AD2294" i="12"/>
  <c r="P2294" i="12"/>
  <c r="Q2294" i="12" s="1"/>
  <c r="Y2293" i="12"/>
  <c r="Z2293" i="12" s="1"/>
  <c r="O2294" i="12" l="1"/>
  <c r="N2295" i="12" s="1"/>
  <c r="V2295" i="12" l="1"/>
  <c r="AG2295" i="12"/>
  <c r="P2295" i="12"/>
  <c r="Q2295" i="12" s="1"/>
  <c r="AD2295" i="12"/>
  <c r="Y2294" i="12"/>
  <c r="Z2294" i="12" s="1"/>
  <c r="O2295" i="12" l="1"/>
  <c r="Y2295" i="12" l="1"/>
  <c r="Z2295" i="12" s="1"/>
  <c r="N2296" i="12"/>
  <c r="AD2296" i="12" l="1"/>
  <c r="P2296" i="12"/>
  <c r="Q2296" i="12" s="1"/>
  <c r="V2296" i="12"/>
  <c r="AG2296" i="12"/>
  <c r="O2296" i="12" l="1"/>
  <c r="N2297" i="12" s="1"/>
  <c r="V2297" i="12" l="1"/>
  <c r="P2297" i="12"/>
  <c r="Q2297" i="12" s="1"/>
  <c r="AG2297" i="12"/>
  <c r="AD2297" i="12"/>
  <c r="Y2296" i="12"/>
  <c r="Z2296" i="12" s="1"/>
  <c r="O2297" i="12" l="1"/>
  <c r="N2298" i="12" s="1"/>
  <c r="AG2298" i="12" l="1"/>
  <c r="V2298" i="12"/>
  <c r="AD2298" i="12"/>
  <c r="P2298" i="12"/>
  <c r="Q2298" i="12" s="1"/>
  <c r="Y2297" i="12"/>
  <c r="Z2297" i="12" s="1"/>
  <c r="O2298" i="12" l="1"/>
  <c r="Y2298" i="12" l="1"/>
  <c r="Z2298" i="12" s="1"/>
  <c r="N2299" i="12"/>
  <c r="P2299" i="12" l="1"/>
  <c r="Q2299" i="12" s="1"/>
  <c r="AD2299" i="12"/>
  <c r="V2299" i="12"/>
  <c r="AG2299" i="12"/>
  <c r="O2299" i="12" l="1"/>
  <c r="N2300" i="12" s="1"/>
  <c r="AG2300" i="12" l="1"/>
  <c r="AD2300" i="12"/>
  <c r="V2300" i="12"/>
  <c r="P2300" i="12"/>
  <c r="Q2300" i="12" s="1"/>
  <c r="Y2299" i="12"/>
  <c r="Z2299" i="12" s="1"/>
  <c r="O2300" i="12" l="1"/>
  <c r="N2301" i="12" s="1"/>
  <c r="AG2301" i="12" l="1"/>
  <c r="AD2301" i="12"/>
  <c r="V2301" i="12"/>
  <c r="P2301" i="12"/>
  <c r="Q2301" i="12" s="1"/>
  <c r="Y2300" i="12"/>
  <c r="Z2300" i="12" s="1"/>
  <c r="O2301" i="12" l="1"/>
  <c r="N2302" i="12" s="1"/>
  <c r="AG2302" i="12" l="1"/>
  <c r="V2302" i="12"/>
  <c r="AD2302" i="12"/>
  <c r="P2302" i="12"/>
  <c r="Q2302" i="12" s="1"/>
  <c r="Y2301" i="12"/>
  <c r="Z2301" i="12" s="1"/>
  <c r="O2302" i="12" l="1"/>
  <c r="Y2302" i="12" l="1"/>
  <c r="Z2302" i="12" s="1"/>
  <c r="N2303" i="12"/>
  <c r="P2303" i="12" l="1"/>
  <c r="Q2303" i="12" s="1"/>
  <c r="AD2303" i="12"/>
  <c r="V2303" i="12"/>
  <c r="AG2303" i="12"/>
  <c r="O2303" i="12" l="1"/>
  <c r="N2304" i="12" s="1"/>
  <c r="AG2304" i="12" l="1"/>
  <c r="V2304" i="12"/>
  <c r="AD2304" i="12"/>
  <c r="P2304" i="12"/>
  <c r="Q2304" i="12" s="1"/>
  <c r="Y2303" i="12"/>
  <c r="Z2303" i="12" s="1"/>
  <c r="O2304" i="12" l="1"/>
  <c r="N2305" i="12" s="1"/>
  <c r="P2305" i="12" l="1"/>
  <c r="Q2305" i="12" s="1"/>
  <c r="AD2305" i="12"/>
  <c r="AG2305" i="12"/>
  <c r="V2305" i="12"/>
  <c r="Y2304" i="12"/>
  <c r="Z2304" i="12" s="1"/>
  <c r="O2305" i="12" l="1"/>
  <c r="N2306" i="12" s="1"/>
  <c r="AG2306" i="12" l="1"/>
  <c r="P2306" i="12"/>
  <c r="Q2306" i="12" s="1"/>
  <c r="AD2306" i="12"/>
  <c r="V2306" i="12"/>
  <c r="Y2305" i="12"/>
  <c r="Z2305" i="12" s="1"/>
  <c r="O2306" i="12" l="1"/>
  <c r="Y2306" i="12" l="1"/>
  <c r="Z2306" i="12" s="1"/>
  <c r="N2307" i="12"/>
  <c r="AD2307" i="12" l="1"/>
  <c r="P2307" i="12"/>
  <c r="Q2307" i="12" s="1"/>
  <c r="V2307" i="12"/>
  <c r="AG2307" i="12"/>
  <c r="O2307" i="12" l="1"/>
  <c r="N2308" i="12" s="1"/>
  <c r="AD2308" i="12" l="1"/>
  <c r="V2308" i="12"/>
  <c r="P2308" i="12"/>
  <c r="Q2308" i="12" s="1"/>
  <c r="AG2308" i="12"/>
  <c r="Y2307" i="12"/>
  <c r="Z2307" i="12" s="1"/>
  <c r="O2308" i="12" l="1"/>
  <c r="Y2308" i="12" l="1"/>
  <c r="Z2308" i="12" s="1"/>
  <c r="N2309" i="12"/>
  <c r="AG2309" i="12" l="1"/>
  <c r="V2309" i="12"/>
  <c r="AD2309" i="12"/>
  <c r="P2309" i="12"/>
  <c r="Q2309" i="12" s="1"/>
  <c r="O2309" i="12" l="1"/>
  <c r="N2310" i="12" s="1"/>
  <c r="V2310" i="12" l="1"/>
  <c r="AG2310" i="12"/>
  <c r="AD2310" i="12"/>
  <c r="P2310" i="12"/>
  <c r="Q2310" i="12" s="1"/>
  <c r="Y2309" i="12"/>
  <c r="Z2309" i="12" s="1"/>
  <c r="O2310" i="12" l="1"/>
  <c r="N2311" i="12" s="1"/>
  <c r="AD2311" i="12" l="1"/>
  <c r="V2311" i="12"/>
  <c r="P2311" i="12"/>
  <c r="Q2311" i="12" s="1"/>
  <c r="AG2311" i="12"/>
  <c r="Y2310" i="12"/>
  <c r="Z2310" i="12" s="1"/>
  <c r="O2311" i="12" l="1"/>
  <c r="N2312" i="12" s="1"/>
  <c r="AG2312" i="12" l="1"/>
  <c r="V2312" i="12"/>
  <c r="AD2312" i="12"/>
  <c r="P2312" i="12"/>
  <c r="Q2312" i="12" s="1"/>
  <c r="Y2311" i="12"/>
  <c r="Z2311" i="12" s="1"/>
  <c r="O2312" i="12" l="1"/>
  <c r="N2313" i="12" s="1"/>
  <c r="AD2313" i="12" l="1"/>
  <c r="AG2313" i="12"/>
  <c r="P2313" i="12"/>
  <c r="Q2313" i="12" s="1"/>
  <c r="V2313" i="12"/>
  <c r="Y2312" i="12"/>
  <c r="Z2312" i="12" s="1"/>
  <c r="O2313" i="12" l="1"/>
  <c r="N2314" i="12" s="1"/>
  <c r="V2314" i="12" l="1"/>
  <c r="AD2314" i="12"/>
  <c r="AG2314" i="12"/>
  <c r="P2314" i="12"/>
  <c r="Q2314" i="12" s="1"/>
  <c r="Y2313" i="12"/>
  <c r="Z2313" i="12" s="1"/>
  <c r="O2314" i="12" l="1"/>
  <c r="N2315" i="12" s="1"/>
  <c r="AD2315" i="12" l="1"/>
  <c r="AG2315" i="12"/>
  <c r="P2315" i="12"/>
  <c r="Q2315" i="12" s="1"/>
  <c r="V2315" i="12"/>
  <c r="Y2314" i="12"/>
  <c r="Z2314" i="12" s="1"/>
  <c r="O2315" i="12" l="1"/>
  <c r="N2316" i="12" s="1"/>
  <c r="P2316" i="12" l="1"/>
  <c r="Q2316" i="12" s="1"/>
  <c r="V2316" i="12"/>
  <c r="AG2316" i="12"/>
  <c r="AD2316" i="12"/>
  <c r="Y2315" i="12"/>
  <c r="Z2315" i="12" s="1"/>
  <c r="O2316" i="12" l="1"/>
  <c r="N2317" i="12" s="1"/>
  <c r="V2317" i="12" l="1"/>
  <c r="P2317" i="12"/>
  <c r="Q2317" i="12" s="1"/>
  <c r="AD2317" i="12"/>
  <c r="AG2317" i="12"/>
  <c r="Y2316" i="12"/>
  <c r="Z2316" i="12" s="1"/>
  <c r="O2317" i="12" l="1"/>
  <c r="N2318" i="12" s="1"/>
  <c r="V2318" i="12" l="1"/>
  <c r="AD2318" i="12"/>
  <c r="P2318" i="12"/>
  <c r="Q2318" i="12" s="1"/>
  <c r="AG2318" i="12"/>
  <c r="Y2317" i="12"/>
  <c r="Z2317" i="12" s="1"/>
  <c r="O2318" i="12" l="1"/>
  <c r="N2319" i="12" s="1"/>
  <c r="AD2319" i="12" l="1"/>
  <c r="V2319" i="12"/>
  <c r="AG2319" i="12"/>
  <c r="P2319" i="12"/>
  <c r="Q2319" i="12" s="1"/>
  <c r="Y2318" i="12"/>
  <c r="Z2318" i="12" s="1"/>
  <c r="O2319" i="12" l="1"/>
  <c r="N2320" i="12" s="1"/>
  <c r="V2320" i="12" l="1"/>
  <c r="P2320" i="12"/>
  <c r="Q2320" i="12" s="1"/>
  <c r="AD2320" i="12"/>
  <c r="AG2320" i="12"/>
  <c r="Y2319" i="12"/>
  <c r="Z2319" i="12" s="1"/>
  <c r="O2320" i="12" l="1"/>
  <c r="N2321" i="12" s="1"/>
  <c r="AD2321" i="12" l="1"/>
  <c r="V2321" i="12"/>
  <c r="AG2321" i="12"/>
  <c r="P2321" i="12"/>
  <c r="Q2321" i="12" s="1"/>
  <c r="Y2320" i="12"/>
  <c r="Z2320" i="12" s="1"/>
  <c r="O2321" i="12" l="1"/>
  <c r="N2322" i="12" s="1"/>
  <c r="V2322" i="12" l="1"/>
  <c r="AD2322" i="12"/>
  <c r="P2322" i="12"/>
  <c r="Q2322" i="12" s="1"/>
  <c r="AG2322" i="12"/>
  <c r="Y2321" i="12"/>
  <c r="Z2321" i="12" s="1"/>
  <c r="O2322" i="12" l="1"/>
  <c r="N2323" i="12" s="1"/>
  <c r="P2323" i="12" l="1"/>
  <c r="Q2323" i="12" s="1"/>
  <c r="V2323" i="12"/>
  <c r="AD2323" i="12"/>
  <c r="AG2323" i="12"/>
  <c r="Y2322" i="12"/>
  <c r="Z2322" i="12" s="1"/>
  <c r="O2323" i="12" l="1"/>
  <c r="N2324" i="12" s="1"/>
  <c r="AD2324" i="12" l="1"/>
  <c r="P2324" i="12"/>
  <c r="Q2324" i="12" s="1"/>
  <c r="AG2324" i="12"/>
  <c r="V2324" i="12"/>
  <c r="Y2323" i="12"/>
  <c r="Z2323" i="12" s="1"/>
  <c r="O2324" i="12" l="1"/>
  <c r="N2325" i="12" s="1"/>
  <c r="AD2325" i="12" l="1"/>
  <c r="AG2325" i="12"/>
  <c r="V2325" i="12"/>
  <c r="P2325" i="12"/>
  <c r="Q2325" i="12" s="1"/>
  <c r="Y2324" i="12"/>
  <c r="Z2324" i="12" s="1"/>
  <c r="O2325" i="12" l="1"/>
  <c r="N2326" i="12" s="1"/>
  <c r="AG2326" i="12" l="1"/>
  <c r="V2326" i="12"/>
  <c r="AD2326" i="12"/>
  <c r="P2326" i="12"/>
  <c r="Q2326" i="12" s="1"/>
  <c r="Y2325" i="12"/>
  <c r="Z2325" i="12" s="1"/>
  <c r="O2326" i="12" l="1"/>
  <c r="N2327" i="12" s="1"/>
  <c r="AG2327" i="12" l="1"/>
  <c r="V2327" i="12"/>
  <c r="P2327" i="12"/>
  <c r="Q2327" i="12" s="1"/>
  <c r="AD2327" i="12"/>
  <c r="Y2326" i="12"/>
  <c r="Z2326" i="12" s="1"/>
  <c r="O2327" i="12" l="1"/>
  <c r="N2328" i="12" s="1"/>
  <c r="AD2328" i="12" l="1"/>
  <c r="V2328" i="12"/>
  <c r="AG2328" i="12"/>
  <c r="P2328" i="12"/>
  <c r="Q2328" i="12" s="1"/>
  <c r="Y2327" i="12"/>
  <c r="Z2327" i="12" s="1"/>
  <c r="O2328" i="12" l="1"/>
  <c r="N2329" i="12" s="1"/>
  <c r="AD2329" i="12" l="1"/>
  <c r="AG2329" i="12"/>
  <c r="V2329" i="12"/>
  <c r="P2329" i="12"/>
  <c r="Q2329" i="12" s="1"/>
  <c r="Y2328" i="12"/>
  <c r="Z2328" i="12" s="1"/>
  <c r="O2329" i="12" l="1"/>
  <c r="N2330" i="12" s="1"/>
  <c r="P2330" i="12" l="1"/>
  <c r="Q2330" i="12" s="1"/>
  <c r="AG2330" i="12"/>
  <c r="AD2330" i="12"/>
  <c r="V2330" i="12"/>
  <c r="Y2329" i="12"/>
  <c r="Z2329" i="12" s="1"/>
  <c r="O2330" i="12" l="1"/>
  <c r="N2331" i="12" s="1"/>
  <c r="P2331" i="12" l="1"/>
  <c r="Q2331" i="12" s="1"/>
  <c r="V2331" i="12"/>
  <c r="AD2331" i="12"/>
  <c r="AG2331" i="12"/>
  <c r="Y2330" i="12"/>
  <c r="Z2330" i="12" s="1"/>
  <c r="O2331" i="12" l="1"/>
  <c r="N2332" i="12" s="1"/>
  <c r="V2332" i="12" l="1"/>
  <c r="AD2332" i="12"/>
  <c r="AG2332" i="12"/>
  <c r="P2332" i="12"/>
  <c r="Q2332" i="12" s="1"/>
  <c r="Y2331" i="12"/>
  <c r="Z2331" i="12" s="1"/>
  <c r="O2332" i="12" l="1"/>
  <c r="N2333" i="12" s="1"/>
  <c r="AD2333" i="12" l="1"/>
  <c r="V2333" i="12"/>
  <c r="AG2333" i="12"/>
  <c r="P2333" i="12"/>
  <c r="Q2333" i="12" s="1"/>
  <c r="Y2332" i="12"/>
  <c r="Z2332" i="12" s="1"/>
  <c r="O2333" i="12" l="1"/>
  <c r="N2334" i="12" s="1"/>
  <c r="AG2334" i="12" l="1"/>
  <c r="AD2334" i="12"/>
  <c r="P2334" i="12"/>
  <c r="Q2334" i="12" s="1"/>
  <c r="V2334" i="12"/>
  <c r="Y2333" i="12"/>
  <c r="Z2333" i="12" s="1"/>
  <c r="O2334" i="12" l="1"/>
  <c r="N2335" i="12" s="1"/>
  <c r="V2335" i="12" l="1"/>
  <c r="AD2335" i="12"/>
  <c r="AG2335" i="12"/>
  <c r="P2335" i="12"/>
  <c r="Q2335" i="12" s="1"/>
  <c r="Y2334" i="12"/>
  <c r="Z2334" i="12" s="1"/>
  <c r="O2335" i="12" l="1"/>
  <c r="N2336" i="12" s="1"/>
  <c r="AG2336" i="12" l="1"/>
  <c r="V2336" i="12"/>
  <c r="P2336" i="12"/>
  <c r="Q2336" i="12" s="1"/>
  <c r="AD2336" i="12"/>
  <c r="Y2335" i="12"/>
  <c r="Z2335" i="12" s="1"/>
  <c r="O2336" i="12" l="1"/>
  <c r="N2337" i="12" s="1"/>
  <c r="AG2337" i="12" l="1"/>
  <c r="AD2337" i="12"/>
  <c r="P2337" i="12"/>
  <c r="Q2337" i="12" s="1"/>
  <c r="V2337" i="12"/>
  <c r="Y2336" i="12"/>
  <c r="Z2336" i="12" s="1"/>
  <c r="O2337" i="12" l="1"/>
  <c r="N2338" i="12" s="1"/>
  <c r="AD2338" i="12" l="1"/>
  <c r="P2338" i="12"/>
  <c r="Q2338" i="12" s="1"/>
  <c r="V2338" i="12"/>
  <c r="AG2338" i="12"/>
  <c r="Y2337" i="12"/>
  <c r="Z2337" i="12" s="1"/>
  <c r="O2338" i="12" l="1"/>
  <c r="N2339" i="12" s="1"/>
  <c r="V2339" i="12" l="1"/>
  <c r="AG2339" i="12"/>
  <c r="P2339" i="12"/>
  <c r="Q2339" i="12" s="1"/>
  <c r="AD2339" i="12"/>
  <c r="Y2338" i="12"/>
  <c r="Z2338" i="12" s="1"/>
  <c r="O2339" i="12" l="1"/>
  <c r="Y2339" i="12" l="1"/>
  <c r="Z2339" i="12" s="1"/>
  <c r="N2340" i="12"/>
  <c r="V2340" i="12" l="1"/>
  <c r="P2340" i="12"/>
  <c r="Q2340" i="12" s="1"/>
  <c r="AD2340" i="12"/>
  <c r="AG2340" i="12"/>
  <c r="O2340" i="12" l="1"/>
  <c r="N2341" i="12" s="1"/>
  <c r="AG2341" i="12" l="1"/>
  <c r="AD2341" i="12"/>
  <c r="P2341" i="12"/>
  <c r="Q2341" i="12" s="1"/>
  <c r="V2341" i="12"/>
  <c r="Y2340" i="12"/>
  <c r="Z2340" i="12" s="1"/>
  <c r="O2341" i="12" l="1"/>
  <c r="N2342" i="12" s="1"/>
  <c r="AG2342" i="12" l="1"/>
  <c r="V2342" i="12"/>
  <c r="P2342" i="12"/>
  <c r="Q2342" i="12" s="1"/>
  <c r="AD2342" i="12"/>
  <c r="Y2341" i="12"/>
  <c r="Z2341" i="12" s="1"/>
  <c r="O2342" i="12" l="1"/>
  <c r="N2343" i="12" s="1"/>
  <c r="V2343" i="12" l="1"/>
  <c r="AD2343" i="12"/>
  <c r="AG2343" i="12"/>
  <c r="P2343" i="12"/>
  <c r="Q2343" i="12" s="1"/>
  <c r="Y2342" i="12"/>
  <c r="Z2342" i="12" s="1"/>
  <c r="O2343" i="12" l="1"/>
  <c r="N2344" i="12" s="1"/>
  <c r="AG2344" i="12" l="1"/>
  <c r="V2344" i="12"/>
  <c r="AD2344" i="12"/>
  <c r="P2344" i="12"/>
  <c r="Q2344" i="12" s="1"/>
  <c r="Y2343" i="12"/>
  <c r="Z2343" i="12" s="1"/>
  <c r="O2344" i="12" l="1"/>
  <c r="N2345" i="12" s="1"/>
  <c r="V2345" i="12" l="1"/>
  <c r="AD2345" i="12"/>
  <c r="AG2345" i="12"/>
  <c r="P2345" i="12"/>
  <c r="Q2345" i="12" s="1"/>
  <c r="Y2344" i="12"/>
  <c r="Z2344" i="12" s="1"/>
  <c r="O2345" i="12" l="1"/>
  <c r="N2346" i="12" s="1"/>
  <c r="V2346" i="12" l="1"/>
  <c r="P2346" i="12"/>
  <c r="Q2346" i="12" s="1"/>
  <c r="AG2346" i="12"/>
  <c r="AD2346" i="12"/>
  <c r="Y2345" i="12"/>
  <c r="Z2345" i="12" s="1"/>
  <c r="O2346" i="12" l="1"/>
  <c r="N2347" i="12" s="1"/>
  <c r="AG2347" i="12" l="1"/>
  <c r="P2347" i="12"/>
  <c r="Q2347" i="12" s="1"/>
  <c r="V2347" i="12"/>
  <c r="AD2347" i="12"/>
  <c r="Y2346" i="12"/>
  <c r="Z2346" i="12" s="1"/>
  <c r="O2347" i="12" l="1"/>
  <c r="N2348" i="12" s="1"/>
  <c r="V2348" i="12" l="1"/>
  <c r="AG2348" i="12"/>
  <c r="AD2348" i="12"/>
  <c r="P2348" i="12"/>
  <c r="Q2348" i="12" s="1"/>
  <c r="Y2347" i="12"/>
  <c r="Z2347" i="12" s="1"/>
  <c r="O2348" i="12" l="1"/>
  <c r="N2349" i="12" s="1"/>
  <c r="AD2349" i="12" l="1"/>
  <c r="V2349" i="12"/>
  <c r="AG2349" i="12"/>
  <c r="P2349" i="12"/>
  <c r="Q2349" i="12" s="1"/>
  <c r="Y2348" i="12"/>
  <c r="Z2348" i="12" s="1"/>
  <c r="O2349" i="12" l="1"/>
  <c r="N2350" i="12" s="1"/>
  <c r="P2350" i="12" l="1"/>
  <c r="Q2350" i="12" s="1"/>
  <c r="AD2350" i="12"/>
  <c r="AG2350" i="12"/>
  <c r="V2350" i="12"/>
  <c r="Y2349" i="12"/>
  <c r="Z2349" i="12" s="1"/>
  <c r="O2350" i="12" l="1"/>
  <c r="N2351" i="12" s="1"/>
  <c r="AG2351" i="12" l="1"/>
  <c r="V2351" i="12"/>
  <c r="AD2351" i="12"/>
  <c r="P2351" i="12"/>
  <c r="Q2351" i="12" s="1"/>
  <c r="Y2350" i="12"/>
  <c r="Z2350" i="12" s="1"/>
  <c r="O2351" i="12" l="1"/>
  <c r="N2352" i="12" s="1"/>
  <c r="P2352" i="12" l="1"/>
  <c r="Q2352" i="12" s="1"/>
  <c r="AD2352" i="12"/>
  <c r="AG2352" i="12"/>
  <c r="V2352" i="12"/>
  <c r="Y2351" i="12"/>
  <c r="Z2351" i="12" s="1"/>
  <c r="O2352" i="12" l="1"/>
  <c r="N2353" i="12" s="1"/>
  <c r="AG2353" i="12" l="1"/>
  <c r="V2353" i="12"/>
  <c r="AD2353" i="12"/>
  <c r="P2353" i="12"/>
  <c r="Q2353" i="12" s="1"/>
  <c r="Y2352" i="12"/>
  <c r="Z2352" i="12" s="1"/>
  <c r="O2353" i="12" l="1"/>
  <c r="N2354" i="12" s="1"/>
  <c r="AG2354" i="12" l="1"/>
  <c r="AD2354" i="12"/>
  <c r="V2354" i="12"/>
  <c r="P2354" i="12"/>
  <c r="Q2354" i="12" s="1"/>
  <c r="Y2353" i="12"/>
  <c r="Z2353" i="12" s="1"/>
  <c r="O2354" i="12" l="1"/>
  <c r="N2355" i="12" s="1"/>
  <c r="AD2355" i="12" l="1"/>
  <c r="P2355" i="12"/>
  <c r="Q2355" i="12" s="1"/>
  <c r="V2355" i="12"/>
  <c r="AG2355" i="12"/>
  <c r="Y2354" i="12"/>
  <c r="Z2354" i="12" s="1"/>
  <c r="O2355" i="12" l="1"/>
  <c r="N2356" i="12" s="1"/>
  <c r="AD2356" i="12" l="1"/>
  <c r="AG2356" i="12"/>
  <c r="P2356" i="12"/>
  <c r="Q2356" i="12" s="1"/>
  <c r="V2356" i="12"/>
  <c r="Y2355" i="12"/>
  <c r="Z2355" i="12" s="1"/>
  <c r="O2356" i="12" l="1"/>
  <c r="Y2356" i="12" l="1"/>
  <c r="Z2356" i="12" s="1"/>
  <c r="N2357" i="12"/>
  <c r="AG2357" i="12" l="1"/>
  <c r="V2357" i="12"/>
  <c r="P2357" i="12"/>
  <c r="Q2357" i="12" s="1"/>
  <c r="AD2357" i="12"/>
  <c r="O2357" i="12" l="1"/>
  <c r="N2358" i="12" s="1"/>
  <c r="AG2358" i="12" l="1"/>
  <c r="P2358" i="12"/>
  <c r="Q2358" i="12" s="1"/>
  <c r="AD2358" i="12"/>
  <c r="V2358" i="12"/>
  <c r="Y2357" i="12"/>
  <c r="Z2357" i="12" s="1"/>
  <c r="O2358" i="12" l="1"/>
  <c r="Y2358" i="12" l="1"/>
  <c r="Z2358" i="12" s="1"/>
  <c r="N2359" i="12"/>
  <c r="AD2359" i="12" l="1"/>
  <c r="P2359" i="12"/>
  <c r="Q2359" i="12" s="1"/>
  <c r="AG2359" i="12"/>
  <c r="V2359" i="12"/>
  <c r="O2359" i="12" l="1"/>
  <c r="Y2359" i="12" l="1"/>
  <c r="Z2359" i="12" s="1"/>
  <c r="N2360" i="12"/>
  <c r="P2360" i="12" l="1"/>
  <c r="Q2360" i="12" s="1"/>
  <c r="AG2360" i="12"/>
  <c r="AD2360" i="12"/>
  <c r="V2360" i="12"/>
  <c r="O2360" i="12" l="1"/>
  <c r="Y2360" i="12" l="1"/>
  <c r="Z2360" i="12" s="1"/>
  <c r="N2361" i="12"/>
  <c r="V2361" i="12" l="1"/>
  <c r="AD2361" i="12"/>
  <c r="P2361" i="12"/>
  <c r="Q2361" i="12" s="1"/>
  <c r="AG2361" i="12"/>
  <c r="O2361" i="12" l="1"/>
  <c r="Y2361" i="12" l="1"/>
  <c r="Z2361" i="12" s="1"/>
  <c r="N2362" i="12"/>
  <c r="AD2362" i="12" l="1"/>
  <c r="AG2362" i="12"/>
  <c r="V2362" i="12"/>
  <c r="P2362" i="12"/>
  <c r="Q2362" i="12" s="1"/>
  <c r="O2362" i="12" l="1"/>
  <c r="N2363" i="12" s="1"/>
  <c r="P2363" i="12" l="1"/>
  <c r="Q2363" i="12" s="1"/>
  <c r="AG2363" i="12"/>
  <c r="AD2363" i="12"/>
  <c r="V2363" i="12"/>
  <c r="Y2362" i="12"/>
  <c r="Z2362" i="12" s="1"/>
  <c r="O2363" i="12" l="1"/>
  <c r="N2364" i="12" s="1"/>
  <c r="V2364" i="12" l="1"/>
  <c r="AD2364" i="12"/>
  <c r="AG2364" i="12"/>
  <c r="P2364" i="12"/>
  <c r="Q2364" i="12" s="1"/>
  <c r="Y2363" i="12"/>
  <c r="Z2363" i="12" s="1"/>
  <c r="O2364" i="12" l="1"/>
  <c r="N2365" i="12" s="1"/>
  <c r="AG2365" i="12" l="1"/>
  <c r="AD2365" i="12"/>
  <c r="V2365" i="12"/>
  <c r="P2365" i="12"/>
  <c r="Q2365" i="12" s="1"/>
  <c r="Y2364" i="12"/>
  <c r="Z2364" i="12" s="1"/>
  <c r="O2365" i="12" l="1"/>
  <c r="N2366" i="12" s="1"/>
  <c r="P2366" i="12" l="1"/>
  <c r="Q2366" i="12" s="1"/>
  <c r="V2366" i="12"/>
  <c r="AG2366" i="12"/>
  <c r="AD2366" i="12"/>
  <c r="Y2365" i="12"/>
  <c r="Z2365" i="12" s="1"/>
  <c r="O2366" i="12" l="1"/>
  <c r="N2367" i="12" s="1"/>
  <c r="V2367" i="12" l="1"/>
  <c r="AG2367" i="12"/>
  <c r="AD2367" i="12"/>
  <c r="P2367" i="12"/>
  <c r="Q2367" i="12" s="1"/>
  <c r="Y2366" i="12"/>
  <c r="Z2366" i="12" s="1"/>
  <c r="O2367" i="12" l="1"/>
  <c r="Y2367" i="12" l="1"/>
  <c r="Z2367" i="12" s="1"/>
  <c r="N2368" i="12"/>
  <c r="AG2368" i="12" l="1"/>
  <c r="AD2368" i="12"/>
  <c r="P2368" i="12"/>
  <c r="Q2368" i="12" s="1"/>
  <c r="V2368" i="12"/>
  <c r="O2368" i="12" l="1"/>
  <c r="N2369" i="12" s="1"/>
  <c r="AD2369" i="12" l="1"/>
  <c r="V2369" i="12"/>
  <c r="AG2369" i="12"/>
  <c r="P2369" i="12"/>
  <c r="Q2369" i="12" s="1"/>
  <c r="Y2368" i="12"/>
  <c r="Z2368" i="12" s="1"/>
  <c r="O2369" i="12" l="1"/>
  <c r="N2370" i="12" s="1"/>
  <c r="P2370" i="12" l="1"/>
  <c r="Q2370" i="12" s="1"/>
  <c r="AG2370" i="12"/>
  <c r="V2370" i="12"/>
  <c r="AD2370" i="12"/>
  <c r="Y2369" i="12"/>
  <c r="Z2369" i="12" s="1"/>
  <c r="O2370" i="12" l="1"/>
  <c r="Y2370" i="12" l="1"/>
  <c r="Z2370" i="12" s="1"/>
  <c r="N2371" i="12"/>
  <c r="AD2371" i="12" l="1"/>
  <c r="V2371" i="12"/>
  <c r="P2371" i="12"/>
  <c r="Q2371" i="12" s="1"/>
  <c r="AG2371" i="12"/>
  <c r="O2371" i="12" l="1"/>
  <c r="N2372" i="12" s="1"/>
  <c r="V2372" i="12" l="1"/>
  <c r="AD2372" i="12"/>
  <c r="AG2372" i="12"/>
  <c r="P2372" i="12"/>
  <c r="Q2372" i="12" s="1"/>
  <c r="Y2371" i="12"/>
  <c r="Z2371" i="12" s="1"/>
  <c r="O2372" i="12" l="1"/>
  <c r="N2373" i="12" s="1"/>
  <c r="AG2373" i="12" l="1"/>
  <c r="AD2373" i="12"/>
  <c r="V2373" i="12"/>
  <c r="P2373" i="12"/>
  <c r="Q2373" i="12" s="1"/>
  <c r="Y2372" i="12"/>
  <c r="Z2372" i="12" s="1"/>
  <c r="O2373" i="12" l="1"/>
  <c r="N2374" i="12" s="1"/>
  <c r="AD2374" i="12" l="1"/>
  <c r="AG2374" i="12"/>
  <c r="P2374" i="12"/>
  <c r="Q2374" i="12" s="1"/>
  <c r="V2374" i="12"/>
  <c r="Y2373" i="12"/>
  <c r="Z2373" i="12" s="1"/>
  <c r="O2374" i="12" l="1"/>
  <c r="Y2374" i="12" l="1"/>
  <c r="Z2374" i="12" s="1"/>
  <c r="N2375" i="12"/>
  <c r="V2375" i="12" l="1"/>
  <c r="AG2375" i="12"/>
  <c r="AD2375" i="12"/>
  <c r="P2375" i="12"/>
  <c r="Q2375" i="12" s="1"/>
  <c r="O2375" i="12" l="1"/>
  <c r="N2376" i="12" s="1"/>
  <c r="AD2376" i="12" l="1"/>
  <c r="AG2376" i="12"/>
  <c r="V2376" i="12"/>
  <c r="P2376" i="12"/>
  <c r="Q2376" i="12" s="1"/>
  <c r="Y2375" i="12"/>
  <c r="Z2375" i="12" s="1"/>
  <c r="O2376" i="12" l="1"/>
  <c r="N2377" i="12" s="1"/>
  <c r="AG2377" i="12" l="1"/>
  <c r="V2377" i="12"/>
  <c r="AD2377" i="12"/>
  <c r="P2377" i="12"/>
  <c r="Q2377" i="12" s="1"/>
  <c r="Y2376" i="12"/>
  <c r="Z2376" i="12" s="1"/>
  <c r="O2377" i="12" l="1"/>
  <c r="N2378" i="12" s="1"/>
  <c r="Y2377" i="12" l="1"/>
  <c r="Z2377" i="12" s="1"/>
  <c r="AG2378" i="12"/>
  <c r="V2378" i="12"/>
  <c r="AD2378" i="12"/>
  <c r="P2378" i="12"/>
  <c r="Q2378" i="12" s="1"/>
  <c r="O2378" i="12" l="1"/>
  <c r="N2379" i="12" s="1"/>
  <c r="V2379" i="12" l="1"/>
  <c r="AD2379" i="12"/>
  <c r="P2379" i="12"/>
  <c r="Q2379" i="12" s="1"/>
  <c r="AG2379" i="12"/>
  <c r="Y2378" i="12"/>
  <c r="Z2378" i="12" s="1"/>
  <c r="O2379" i="12" l="1"/>
  <c r="Y2379" i="12" l="1"/>
  <c r="Z2379" i="12" s="1"/>
  <c r="N2380" i="12"/>
  <c r="V2380" i="12" l="1"/>
  <c r="AG2380" i="12"/>
  <c r="AD2380" i="12"/>
  <c r="P2380" i="12"/>
  <c r="Q2380" i="12" s="1"/>
  <c r="O2380" i="12" l="1"/>
  <c r="Y2380" i="12" l="1"/>
  <c r="Z2380" i="12" s="1"/>
  <c r="N2381" i="12"/>
  <c r="AG2381" i="12" l="1"/>
  <c r="P2381" i="12"/>
  <c r="Q2381" i="12" s="1"/>
  <c r="V2381" i="12"/>
  <c r="AD2381" i="12"/>
  <c r="O2381" i="12" l="1"/>
  <c r="N2382" i="12" s="1"/>
  <c r="P2382" i="12" l="1"/>
  <c r="Q2382" i="12" s="1"/>
  <c r="AG2382" i="12"/>
  <c r="AD2382" i="12"/>
  <c r="V2382" i="12"/>
  <c r="Y2381" i="12"/>
  <c r="Z2381" i="12" s="1"/>
  <c r="O2382" i="12" l="1"/>
  <c r="N2383" i="12" s="1"/>
  <c r="P2383" i="12" l="1"/>
  <c r="Q2383" i="12" s="1"/>
  <c r="V2383" i="12"/>
  <c r="AG2383" i="12"/>
  <c r="AD2383" i="12"/>
  <c r="Y2382" i="12"/>
  <c r="Z2382" i="12" s="1"/>
  <c r="O2383" i="12" l="1"/>
  <c r="N2384" i="12" s="1"/>
  <c r="V2384" i="12" l="1"/>
  <c r="AG2384" i="12"/>
  <c r="P2384" i="12"/>
  <c r="Q2384" i="12" s="1"/>
  <c r="AD2384" i="12"/>
  <c r="Y2383" i="12"/>
  <c r="Z2383" i="12" s="1"/>
  <c r="O2384" i="12" l="1"/>
  <c r="Y2384" i="12" l="1"/>
  <c r="Z2384" i="12" s="1"/>
  <c r="N2385" i="12"/>
  <c r="AD2385" i="12" l="1"/>
  <c r="AG2385" i="12"/>
  <c r="P2385" i="12"/>
  <c r="Q2385" i="12" s="1"/>
  <c r="V2385" i="12"/>
  <c r="O2385" i="12" l="1"/>
  <c r="Y2385" i="12" l="1"/>
  <c r="Z2385" i="12" s="1"/>
  <c r="N2386" i="12"/>
  <c r="AD2386" i="12" l="1"/>
  <c r="V2386" i="12"/>
  <c r="AG2386" i="12"/>
  <c r="P2386" i="12"/>
  <c r="Q2386" i="12" s="1"/>
  <c r="O2386" i="12" l="1"/>
  <c r="Y2386" i="12" l="1"/>
  <c r="Z2386" i="12" s="1"/>
  <c r="N2387" i="12"/>
  <c r="AD2387" i="12" l="1"/>
  <c r="AG2387" i="12"/>
  <c r="P2387" i="12"/>
  <c r="Q2387" i="12" s="1"/>
  <c r="V2387" i="12"/>
  <c r="O2387" i="12" l="1"/>
  <c r="Y2387" i="12" l="1"/>
  <c r="Z2387" i="12" s="1"/>
  <c r="N2388" i="12"/>
  <c r="AD2388" i="12" l="1"/>
  <c r="P2388" i="12"/>
  <c r="Q2388" i="12" s="1"/>
  <c r="AG2388" i="12"/>
  <c r="V2388" i="12"/>
  <c r="O2388" i="12" l="1"/>
  <c r="Y2388" i="12" l="1"/>
  <c r="Z2388" i="12" s="1"/>
  <c r="N2389" i="12"/>
  <c r="V2389" i="12" l="1"/>
  <c r="AG2389" i="12"/>
  <c r="AD2389" i="12"/>
  <c r="P2389" i="12"/>
  <c r="Q2389" i="12" s="1"/>
  <c r="O2389" i="12" l="1"/>
  <c r="Y2389" i="12" l="1"/>
  <c r="Z2389" i="12" s="1"/>
  <c r="N2390" i="12"/>
  <c r="V2390" i="12" l="1"/>
  <c r="AG2390" i="12"/>
  <c r="P2390" i="12"/>
  <c r="Q2390" i="12" s="1"/>
  <c r="AD2390" i="12"/>
  <c r="O2390" i="12" l="1"/>
  <c r="Y2390" i="12" l="1"/>
  <c r="Z2390" i="12" s="1"/>
  <c r="N2391" i="12"/>
  <c r="V2391" i="12" l="1"/>
  <c r="P2391" i="12"/>
  <c r="Q2391" i="12" s="1"/>
  <c r="AG2391" i="12"/>
  <c r="AD2391" i="12"/>
  <c r="O2391" i="12" l="1"/>
  <c r="Y2391" i="12" l="1"/>
  <c r="Z2391" i="12" s="1"/>
  <c r="N2392" i="12"/>
  <c r="AG2392" i="12" l="1"/>
  <c r="AD2392" i="12"/>
  <c r="V2392" i="12"/>
  <c r="P2392" i="12"/>
  <c r="Q2392" i="12" s="1"/>
  <c r="O2392" i="12" l="1"/>
  <c r="Y2392" i="12" l="1"/>
  <c r="Z2392" i="12" s="1"/>
  <c r="N2393" i="12"/>
  <c r="AD2393" i="12" l="1"/>
  <c r="AG2393" i="12"/>
  <c r="P2393" i="12"/>
  <c r="Q2393" i="12" s="1"/>
  <c r="V2393" i="12"/>
  <c r="O2393" i="12" l="1"/>
  <c r="N2394" i="12" s="1"/>
  <c r="AD2394" i="12" l="1"/>
  <c r="V2394" i="12"/>
  <c r="AG2394" i="12"/>
  <c r="P2394" i="12"/>
  <c r="Q2394" i="12" s="1"/>
  <c r="Y2393" i="12"/>
  <c r="Z2393" i="12" s="1"/>
  <c r="O2394" i="12" l="1"/>
  <c r="N2395" i="12" s="1"/>
  <c r="AG2395" i="12" l="1"/>
  <c r="V2395" i="12"/>
  <c r="P2395" i="12"/>
  <c r="Q2395" i="12" s="1"/>
  <c r="AD2395" i="12"/>
  <c r="Y2394" i="12"/>
  <c r="Z2394" i="12" s="1"/>
  <c r="O2395" i="12" l="1"/>
  <c r="N2396" i="12" s="1"/>
  <c r="V2396" i="12" l="1"/>
  <c r="AD2396" i="12"/>
  <c r="P2396" i="12"/>
  <c r="Q2396" i="12" s="1"/>
  <c r="AG2396" i="12"/>
  <c r="Y2395" i="12"/>
  <c r="Z2395" i="12" s="1"/>
  <c r="O2396" i="12" l="1"/>
  <c r="N2397" i="12" s="1"/>
  <c r="V2397" i="12" l="1"/>
  <c r="AG2397" i="12"/>
  <c r="AD2397" i="12"/>
  <c r="P2397" i="12"/>
  <c r="Q2397" i="12" s="1"/>
  <c r="Y2396" i="12"/>
  <c r="Z2396" i="12" s="1"/>
  <c r="O2397" i="12" l="1"/>
  <c r="N2398" i="12" s="1"/>
  <c r="P2398" i="12" l="1"/>
  <c r="Q2398" i="12" s="1"/>
  <c r="V2398" i="12"/>
  <c r="AG2398" i="12"/>
  <c r="AD2398" i="12"/>
  <c r="Y2397" i="12"/>
  <c r="Z2397" i="12" s="1"/>
  <c r="O2398" i="12" l="1"/>
  <c r="N2399" i="12" s="1"/>
  <c r="AD2399" i="12" l="1"/>
  <c r="V2399" i="12"/>
  <c r="AG2399" i="12"/>
  <c r="P2399" i="12"/>
  <c r="Q2399" i="12" s="1"/>
  <c r="Y2398" i="12"/>
  <c r="Z2398" i="12" s="1"/>
  <c r="O2399" i="12" l="1"/>
  <c r="N2400" i="12" s="1"/>
  <c r="AG2400" i="12" l="1"/>
  <c r="AD2400" i="12"/>
  <c r="V2400" i="12"/>
  <c r="P2400" i="12"/>
  <c r="Q2400" i="12" s="1"/>
  <c r="Y2399" i="12"/>
  <c r="Z2399" i="12" s="1"/>
  <c r="O2400" i="12" l="1"/>
  <c r="N2401" i="12" s="1"/>
  <c r="AD2401" i="12" l="1"/>
  <c r="V2401" i="12"/>
  <c r="AG2401" i="12"/>
  <c r="P2401" i="12"/>
  <c r="Q2401" i="12" s="1"/>
  <c r="Y2400" i="12"/>
  <c r="Z2400" i="12" s="1"/>
  <c r="O2401" i="12" l="1"/>
  <c r="N2402" i="12" s="1"/>
  <c r="AG2402" i="12" l="1"/>
  <c r="P2402" i="12"/>
  <c r="Q2402" i="12" s="1"/>
  <c r="V2402" i="12"/>
  <c r="AD2402" i="12"/>
  <c r="Y2401" i="12"/>
  <c r="Z2401" i="12" s="1"/>
  <c r="O2402" i="12" l="1"/>
  <c r="N2403" i="12" s="1"/>
  <c r="AD2403" i="12" l="1"/>
  <c r="V2403" i="12"/>
  <c r="AG2403" i="12"/>
  <c r="P2403" i="12"/>
  <c r="Q2403" i="12" s="1"/>
  <c r="Y2402" i="12"/>
  <c r="Z2402" i="12" s="1"/>
  <c r="O2403" i="12" l="1"/>
  <c r="N2404" i="12" s="1"/>
  <c r="P2404" i="12" l="1"/>
  <c r="Q2404" i="12" s="1"/>
  <c r="AD2404" i="12"/>
  <c r="AG2404" i="12"/>
  <c r="V2404" i="12"/>
  <c r="Y2403" i="12"/>
  <c r="Z2403" i="12" s="1"/>
  <c r="O2404" i="12" l="1"/>
  <c r="N2405" i="12" s="1"/>
  <c r="P2405" i="12" l="1"/>
  <c r="Q2405" i="12" s="1"/>
  <c r="AD2405" i="12"/>
  <c r="AG2405" i="12"/>
  <c r="V2405" i="12"/>
  <c r="Y2404" i="12"/>
  <c r="Z2404" i="12" s="1"/>
  <c r="O2405" i="12" l="1"/>
  <c r="N2406" i="12" s="1"/>
  <c r="AD2406" i="12" l="1"/>
  <c r="V2406" i="12"/>
  <c r="AG2406" i="12"/>
  <c r="P2406" i="12"/>
  <c r="Q2406" i="12" s="1"/>
  <c r="Y2405" i="12"/>
  <c r="Z2405" i="12" s="1"/>
  <c r="O2406" i="12" l="1"/>
  <c r="N2407" i="12" s="1"/>
  <c r="AG2407" i="12" l="1"/>
  <c r="AD2407" i="12"/>
  <c r="V2407" i="12"/>
  <c r="P2407" i="12"/>
  <c r="Q2407" i="12" s="1"/>
  <c r="Y2406" i="12"/>
  <c r="Z2406" i="12" s="1"/>
  <c r="O2407" i="12" l="1"/>
  <c r="N2408" i="12" s="1"/>
  <c r="AD2408" i="12" l="1"/>
  <c r="AG2408" i="12"/>
  <c r="V2408" i="12"/>
  <c r="P2408" i="12"/>
  <c r="Q2408" i="12" s="1"/>
  <c r="Y2407" i="12"/>
  <c r="Z2407" i="12" s="1"/>
  <c r="O2408" i="12" l="1"/>
  <c r="N2409" i="12" s="1"/>
  <c r="P2409" i="12" l="1"/>
  <c r="Q2409" i="12" s="1"/>
  <c r="AD2409" i="12"/>
  <c r="AG2409" i="12"/>
  <c r="V2409" i="12"/>
  <c r="Y2408" i="12"/>
  <c r="Z2408" i="12" s="1"/>
  <c r="O2409" i="12" l="1"/>
  <c r="N2410" i="12" s="1"/>
  <c r="AD2410" i="12" l="1"/>
  <c r="V2410" i="12"/>
  <c r="AG2410" i="12"/>
  <c r="P2410" i="12"/>
  <c r="Q2410" i="12" s="1"/>
  <c r="Y2409" i="12"/>
  <c r="Z2409" i="12" s="1"/>
  <c r="O2410" i="12" l="1"/>
  <c r="N2411" i="12" s="1"/>
  <c r="AG2411" i="12" l="1"/>
  <c r="V2411" i="12"/>
  <c r="P2411" i="12"/>
  <c r="Q2411" i="12" s="1"/>
  <c r="AD2411" i="12"/>
  <c r="Y2410" i="12"/>
  <c r="Z2410" i="12" s="1"/>
  <c r="O2411" i="12" l="1"/>
  <c r="N2412" i="12" s="1"/>
  <c r="P2412" i="12" l="1"/>
  <c r="Q2412" i="12" s="1"/>
  <c r="V2412" i="12"/>
  <c r="AD2412" i="12"/>
  <c r="AG2412" i="12"/>
  <c r="Y2411" i="12"/>
  <c r="Z2411" i="12" s="1"/>
  <c r="O2412" i="12" l="1"/>
  <c r="Y2412" i="12" l="1"/>
  <c r="Z2412" i="12" s="1"/>
  <c r="N2413" i="12"/>
  <c r="AG2413" i="12" l="1"/>
  <c r="AD2413" i="12"/>
  <c r="V2413" i="12"/>
  <c r="P2413" i="12"/>
  <c r="Q2413" i="12" s="1"/>
  <c r="O2413" i="12" l="1"/>
  <c r="Y2413" i="12" s="1"/>
  <c r="Z2413" i="12" s="1"/>
  <c r="N2414" i="12" l="1"/>
  <c r="V2414" i="12" l="1"/>
  <c r="P2414" i="12"/>
  <c r="Q2414" i="12" s="1"/>
  <c r="AG2414" i="12"/>
  <c r="AD2414" i="12"/>
  <c r="O2414" i="12" l="1"/>
  <c r="N2415" i="12" s="1"/>
  <c r="P2415" i="12" l="1"/>
  <c r="Q2415" i="12" s="1"/>
  <c r="AD2415" i="12"/>
  <c r="V2415" i="12"/>
  <c r="AG2415" i="12"/>
  <c r="Y2414" i="12"/>
  <c r="Z2414" i="12" s="1"/>
  <c r="O2415" i="12" l="1"/>
  <c r="N2416" i="12" s="1"/>
  <c r="AD2416" i="12" l="1"/>
  <c r="AG2416" i="12"/>
  <c r="V2416" i="12"/>
  <c r="P2416" i="12"/>
  <c r="Q2416" i="12" s="1"/>
  <c r="Y2415" i="12"/>
  <c r="Z2415" i="12" s="1"/>
  <c r="O2416" i="12" l="1"/>
  <c r="N2417" i="12" s="1"/>
  <c r="AD2417" i="12" l="1"/>
  <c r="V2417" i="12"/>
  <c r="AG2417" i="12"/>
  <c r="P2417" i="12"/>
  <c r="Q2417" i="12" s="1"/>
  <c r="Y2416" i="12"/>
  <c r="Z2416" i="12" s="1"/>
  <c r="O2417" i="12" l="1"/>
  <c r="N2418" i="12" s="1"/>
  <c r="AG2418" i="12" l="1"/>
  <c r="P2418" i="12"/>
  <c r="Q2418" i="12" s="1"/>
  <c r="AD2418" i="12"/>
  <c r="V2418" i="12"/>
  <c r="Y2417" i="12"/>
  <c r="Z2417" i="12" s="1"/>
  <c r="O2418" i="12" l="1"/>
  <c r="N2419" i="12" s="1"/>
  <c r="AD2419" i="12" l="1"/>
  <c r="AG2419" i="12"/>
  <c r="P2419" i="12"/>
  <c r="Q2419" i="12" s="1"/>
  <c r="V2419" i="12"/>
  <c r="Y2418" i="12"/>
  <c r="Z2418" i="12" s="1"/>
  <c r="O2419" i="12" l="1"/>
  <c r="N2420" i="12" s="1"/>
  <c r="AD2420" i="12" l="1"/>
  <c r="V2420" i="12"/>
  <c r="P2420" i="12"/>
  <c r="Q2420" i="12" s="1"/>
  <c r="AG2420" i="12"/>
  <c r="Y2419" i="12"/>
  <c r="Z2419" i="12" s="1"/>
  <c r="O2420" i="12" l="1"/>
  <c r="Y2420" i="12" l="1"/>
  <c r="Z2420" i="12" s="1"/>
  <c r="N2421" i="12"/>
  <c r="V2421" i="12" l="1"/>
  <c r="AD2421" i="12"/>
  <c r="P2421" i="12"/>
  <c r="Q2421" i="12" s="1"/>
  <c r="AG2421" i="12"/>
  <c r="O2421" i="12" l="1"/>
  <c r="Y2421" i="12" l="1"/>
  <c r="Z2421" i="12" s="1"/>
  <c r="N2422" i="12"/>
  <c r="V2422" i="12" l="1"/>
  <c r="P2422" i="12"/>
  <c r="Q2422" i="12" s="1"/>
  <c r="AD2422" i="12"/>
  <c r="AG2422" i="12"/>
  <c r="O2422" i="12" l="1"/>
  <c r="Y2422" i="12" l="1"/>
  <c r="Z2422" i="12" s="1"/>
  <c r="N2423" i="12"/>
  <c r="AG2423" i="12" l="1"/>
  <c r="AD2423" i="12"/>
  <c r="P2423" i="12"/>
  <c r="Q2423" i="12" s="1"/>
  <c r="V2423" i="12"/>
  <c r="O2423" i="12" l="1"/>
  <c r="N2424" i="12" s="1"/>
  <c r="AG2424" i="12" l="1"/>
  <c r="AD2424" i="12"/>
  <c r="V2424" i="12"/>
  <c r="P2424" i="12"/>
  <c r="Q2424" i="12" s="1"/>
  <c r="Y2423" i="12"/>
  <c r="Z2423" i="12" s="1"/>
  <c r="O2424" i="12" l="1"/>
  <c r="N2425" i="12" s="1"/>
  <c r="V2425" i="12" l="1"/>
  <c r="P2425" i="12"/>
  <c r="Q2425" i="12" s="1"/>
  <c r="AD2425" i="12"/>
  <c r="AG2425" i="12"/>
  <c r="Y2424" i="12"/>
  <c r="Z2424" i="12" s="1"/>
  <c r="O2425" i="12" l="1"/>
  <c r="N2426" i="12" s="1"/>
  <c r="P2426" i="12" l="1"/>
  <c r="Q2426" i="12" s="1"/>
  <c r="AD2426" i="12"/>
  <c r="AG2426" i="12"/>
  <c r="V2426" i="12"/>
  <c r="Y2425" i="12"/>
  <c r="Z2425" i="12" s="1"/>
  <c r="O2426" i="12" l="1"/>
  <c r="N2427" i="12" s="1"/>
  <c r="V2427" i="12" l="1"/>
  <c r="AD2427" i="12"/>
  <c r="P2427" i="12"/>
  <c r="Q2427" i="12" s="1"/>
  <c r="AG2427" i="12"/>
  <c r="Y2426" i="12"/>
  <c r="Z2426" i="12" s="1"/>
  <c r="O2427" i="12" l="1"/>
  <c r="N2428" i="12" s="1"/>
  <c r="P2428" i="12" l="1"/>
  <c r="Q2428" i="12" s="1"/>
  <c r="AG2428" i="12"/>
  <c r="V2428" i="12"/>
  <c r="AD2428" i="12"/>
  <c r="Y2427" i="12"/>
  <c r="Z2427" i="12" s="1"/>
  <c r="O2428" i="12" l="1"/>
  <c r="N2429" i="12" s="1"/>
  <c r="V2429" i="12" l="1"/>
  <c r="P2429" i="12"/>
  <c r="Q2429" i="12" s="1"/>
  <c r="AD2429" i="12"/>
  <c r="AG2429" i="12"/>
  <c r="Y2428" i="12"/>
  <c r="Z2428" i="12" s="1"/>
  <c r="O2429" i="12" l="1"/>
  <c r="N2430" i="12" s="1"/>
  <c r="AD2430" i="12" l="1"/>
  <c r="P2430" i="12"/>
  <c r="Q2430" i="12" s="1"/>
  <c r="V2430" i="12"/>
  <c r="AG2430" i="12"/>
  <c r="Y2429" i="12"/>
  <c r="Z2429" i="12" s="1"/>
  <c r="O2430" i="12" l="1"/>
  <c r="N2431" i="12" s="1"/>
  <c r="P2431" i="12" l="1"/>
  <c r="Q2431" i="12" s="1"/>
  <c r="AD2431" i="12"/>
  <c r="V2431" i="12"/>
  <c r="AG2431" i="12"/>
  <c r="Y2430" i="12"/>
  <c r="Z2430" i="12" s="1"/>
  <c r="O2431" i="12" l="1"/>
  <c r="N2432" i="12" s="1"/>
  <c r="V2432" i="12" l="1"/>
  <c r="AD2432" i="12"/>
  <c r="P2432" i="12"/>
  <c r="Q2432" i="12" s="1"/>
  <c r="AG2432" i="12"/>
  <c r="Y2431" i="12"/>
  <c r="Z2431" i="12" s="1"/>
  <c r="O2432" i="12" l="1"/>
  <c r="Y2432" i="12" l="1"/>
  <c r="Z2432" i="12" s="1"/>
  <c r="N2433" i="12"/>
  <c r="AG2433" i="12" l="1"/>
  <c r="P2433" i="12"/>
  <c r="Q2433" i="12" s="1"/>
  <c r="AD2433" i="12"/>
  <c r="V2433" i="12"/>
  <c r="O2433" i="12" l="1"/>
  <c r="Y2433" i="12" l="1"/>
  <c r="Z2433" i="12" s="1"/>
  <c r="N2434" i="12"/>
  <c r="AG2434" i="12" l="1"/>
  <c r="AD2434" i="12"/>
  <c r="V2434" i="12"/>
  <c r="P2434" i="12"/>
  <c r="Q2434" i="12" s="1"/>
  <c r="O2434" i="12" l="1"/>
  <c r="N2435" i="12" s="1"/>
  <c r="V2435" i="12" l="1"/>
  <c r="AG2435" i="12"/>
  <c r="P2435" i="12"/>
  <c r="Q2435" i="12" s="1"/>
  <c r="AD2435" i="12"/>
  <c r="Y2434" i="12"/>
  <c r="Z2434" i="12" s="1"/>
  <c r="O2435" i="12" l="1"/>
  <c r="N2436" i="12" s="1"/>
  <c r="AG2436" i="12" l="1"/>
  <c r="V2436" i="12"/>
  <c r="P2436" i="12"/>
  <c r="Q2436" i="12" s="1"/>
  <c r="AD2436" i="12"/>
  <c r="Y2435" i="12"/>
  <c r="Z2435" i="12" s="1"/>
  <c r="O2436" i="12" l="1"/>
  <c r="N2437" i="12" s="1"/>
  <c r="V2437" i="12" l="1"/>
  <c r="P2437" i="12"/>
  <c r="Q2437" i="12" s="1"/>
  <c r="AD2437" i="12"/>
  <c r="AG2437" i="12"/>
  <c r="Y2436" i="12"/>
  <c r="Z2436" i="12" s="1"/>
  <c r="O2437" i="12" l="1"/>
  <c r="N2438" i="12" s="1"/>
  <c r="AG2438" i="12" l="1"/>
  <c r="AD2438" i="12"/>
  <c r="P2438" i="12"/>
  <c r="Q2438" i="12" s="1"/>
  <c r="V2438" i="12"/>
  <c r="Y2437" i="12"/>
  <c r="Z2437" i="12" s="1"/>
  <c r="O2438" i="12" l="1"/>
  <c r="N2439" i="12" s="1"/>
  <c r="AD2439" i="12" l="1"/>
  <c r="AG2439" i="12"/>
  <c r="P2439" i="12"/>
  <c r="Q2439" i="12" s="1"/>
  <c r="V2439" i="12"/>
  <c r="Y2438" i="12"/>
  <c r="Z2438" i="12" s="1"/>
  <c r="O2439" i="12" l="1"/>
  <c r="N2440" i="12" s="1"/>
  <c r="AD2440" i="12" l="1"/>
  <c r="AG2440" i="12"/>
  <c r="P2440" i="12"/>
  <c r="Q2440" i="12" s="1"/>
  <c r="V2440" i="12"/>
  <c r="Y2439" i="12"/>
  <c r="Z2439" i="12" s="1"/>
  <c r="O2440" i="12" l="1"/>
  <c r="N2441" i="12" s="1"/>
  <c r="P2441" i="12" l="1"/>
  <c r="Q2441" i="12" s="1"/>
  <c r="V2441" i="12"/>
  <c r="AD2441" i="12"/>
  <c r="AG2441" i="12"/>
  <c r="Y2440" i="12"/>
  <c r="Z2440" i="12" s="1"/>
  <c r="O2441" i="12" l="1"/>
  <c r="N2442" i="12" s="1"/>
  <c r="V2442" i="12" l="1"/>
  <c r="P2442" i="12"/>
  <c r="Q2442" i="12" s="1"/>
  <c r="AD2442" i="12"/>
  <c r="AG2442" i="12"/>
  <c r="Y2441" i="12"/>
  <c r="Z2441" i="12" s="1"/>
  <c r="O2442" i="12" l="1"/>
  <c r="N2443" i="12" s="1"/>
  <c r="V2443" i="12" l="1"/>
  <c r="AD2443" i="12"/>
  <c r="AG2443" i="12"/>
  <c r="P2443" i="12"/>
  <c r="Q2443" i="12" s="1"/>
  <c r="Y2442" i="12"/>
  <c r="Z2442" i="12" s="1"/>
  <c r="O2443" i="12" l="1"/>
  <c r="N2444" i="12" s="1"/>
  <c r="P2444" i="12" l="1"/>
  <c r="Q2444" i="12" s="1"/>
  <c r="AD2444" i="12"/>
  <c r="V2444" i="12"/>
  <c r="AG2444" i="12"/>
  <c r="Y2443" i="12"/>
  <c r="Z2443" i="12" s="1"/>
  <c r="O2444" i="12" l="1"/>
  <c r="N2445" i="12" s="1"/>
  <c r="P2445" i="12" l="1"/>
  <c r="Q2445" i="12" s="1"/>
  <c r="V2445" i="12"/>
  <c r="AD2445" i="12"/>
  <c r="AG2445" i="12"/>
  <c r="Y2444" i="12"/>
  <c r="Z2444" i="12" s="1"/>
  <c r="O2445" i="12" l="1"/>
  <c r="N2446" i="12" s="1"/>
  <c r="AD2446" i="12" l="1"/>
  <c r="V2446" i="12"/>
  <c r="P2446" i="12"/>
  <c r="Q2446" i="12" s="1"/>
  <c r="AG2446" i="12"/>
  <c r="Y2445" i="12"/>
  <c r="Z2445" i="12" s="1"/>
  <c r="O2446" i="12" l="1"/>
  <c r="N2447" i="12" s="1"/>
  <c r="AG2447" i="12" l="1"/>
  <c r="V2447" i="12"/>
  <c r="AD2447" i="12"/>
  <c r="P2447" i="12"/>
  <c r="Q2447" i="12" s="1"/>
  <c r="Y2446" i="12"/>
  <c r="Z2446" i="12" s="1"/>
  <c r="O2447" i="12" l="1"/>
  <c r="N2448" i="12" s="1"/>
  <c r="AG2448" i="12" l="1"/>
  <c r="V2448" i="12"/>
  <c r="P2448" i="12"/>
  <c r="Q2448" i="12" s="1"/>
  <c r="AD2448" i="12"/>
  <c r="Y2447" i="12"/>
  <c r="Z2447" i="12" s="1"/>
  <c r="O2448" i="12" l="1"/>
  <c r="Y2448" i="12" l="1"/>
  <c r="Z2448" i="12" s="1"/>
  <c r="N2449" i="12"/>
  <c r="AD2449" i="12" l="1"/>
  <c r="V2449" i="12"/>
  <c r="AG2449" i="12"/>
  <c r="P2449" i="12"/>
  <c r="Q2449" i="12" s="1"/>
  <c r="O2449" i="12" l="1"/>
  <c r="N2450" i="12" s="1"/>
  <c r="P2450" i="12" l="1"/>
  <c r="Q2450" i="12" s="1"/>
  <c r="V2450" i="12"/>
  <c r="AD2450" i="12"/>
  <c r="AG2450" i="12"/>
  <c r="Y2449" i="12"/>
  <c r="Z2449" i="12" s="1"/>
  <c r="O2450" i="12" l="1"/>
  <c r="N2451" i="12" s="1"/>
  <c r="P2451" i="12" l="1"/>
  <c r="Q2451" i="12" s="1"/>
  <c r="V2451" i="12"/>
  <c r="AD2451" i="12"/>
  <c r="AG2451" i="12"/>
  <c r="Y2450" i="12"/>
  <c r="Z2450" i="12" s="1"/>
  <c r="O2451" i="12" l="1"/>
  <c r="N2452" i="12" s="1"/>
  <c r="AG2452" i="12" l="1"/>
  <c r="AD2452" i="12"/>
  <c r="V2452" i="12"/>
  <c r="P2452" i="12"/>
  <c r="Q2452" i="12" s="1"/>
  <c r="Y2451" i="12"/>
  <c r="Z2451" i="12" s="1"/>
  <c r="O2452" i="12" l="1"/>
  <c r="N2453" i="12" s="1"/>
  <c r="AD2453" i="12" l="1"/>
  <c r="V2453" i="12"/>
  <c r="AG2453" i="12"/>
  <c r="P2453" i="12"/>
  <c r="Q2453" i="12" s="1"/>
  <c r="Y2452" i="12"/>
  <c r="Z2452" i="12" s="1"/>
  <c r="O2453" i="12" l="1"/>
  <c r="N2454" i="12" s="1"/>
  <c r="AD2454" i="12" l="1"/>
  <c r="P2454" i="12"/>
  <c r="Q2454" i="12" s="1"/>
  <c r="AG2454" i="12"/>
  <c r="V2454" i="12"/>
  <c r="Y2453" i="12"/>
  <c r="Z2453" i="12" s="1"/>
  <c r="O2454" i="12" l="1"/>
  <c r="N2455" i="12" s="1"/>
  <c r="V2455" i="12" l="1"/>
  <c r="P2455" i="12"/>
  <c r="Q2455" i="12" s="1"/>
  <c r="AD2455" i="12"/>
  <c r="AG2455" i="12"/>
  <c r="Y2454" i="12"/>
  <c r="Z2454" i="12" s="1"/>
  <c r="O2455" i="12" l="1"/>
  <c r="N2456" i="12" s="1"/>
  <c r="V2456" i="12" l="1"/>
  <c r="P2456" i="12"/>
  <c r="Q2456" i="12" s="1"/>
  <c r="AD2456" i="12"/>
  <c r="AG2456" i="12"/>
  <c r="Y2455" i="12"/>
  <c r="Z2455" i="12" s="1"/>
  <c r="O2456" i="12" l="1"/>
  <c r="N2457" i="12" s="1"/>
  <c r="V2457" i="12" l="1"/>
  <c r="AD2457" i="12"/>
  <c r="AG2457" i="12"/>
  <c r="P2457" i="12"/>
  <c r="Q2457" i="12" s="1"/>
  <c r="Y2456" i="12"/>
  <c r="Z2456" i="12" s="1"/>
  <c r="O2457" i="12" l="1"/>
  <c r="N2458" i="12" s="1"/>
  <c r="AG2458" i="12" l="1"/>
  <c r="V2458" i="12"/>
  <c r="P2458" i="12"/>
  <c r="Q2458" i="12" s="1"/>
  <c r="AD2458" i="12"/>
  <c r="Y2457" i="12"/>
  <c r="Z2457" i="12" s="1"/>
  <c r="O2458" i="12" l="1"/>
  <c r="Y2458" i="12" l="1"/>
  <c r="Z2458" i="12" s="1"/>
  <c r="N2459" i="12"/>
  <c r="AG2459" i="12" l="1"/>
  <c r="P2459" i="12"/>
  <c r="Q2459" i="12" s="1"/>
  <c r="AD2459" i="12"/>
  <c r="V2459" i="12"/>
  <c r="O2459" i="12" l="1"/>
  <c r="N2460" i="12" s="1"/>
  <c r="V2460" i="12" l="1"/>
  <c r="P2460" i="12"/>
  <c r="Q2460" i="12" s="1"/>
  <c r="AD2460" i="12"/>
  <c r="AG2460" i="12"/>
  <c r="Y2459" i="12"/>
  <c r="Z2459" i="12" s="1"/>
  <c r="O2460" i="12" l="1"/>
  <c r="N2461" i="12" s="1"/>
  <c r="AD2461" i="12" l="1"/>
  <c r="V2461" i="12"/>
  <c r="AG2461" i="12"/>
  <c r="P2461" i="12"/>
  <c r="Q2461" i="12" s="1"/>
  <c r="Y2460" i="12"/>
  <c r="Z2460" i="12" s="1"/>
  <c r="O2461" i="12" l="1"/>
  <c r="N2462" i="12" s="1"/>
  <c r="P2462" i="12" l="1"/>
  <c r="Q2462" i="12" s="1"/>
  <c r="AG2462" i="12"/>
  <c r="AD2462" i="12"/>
  <c r="V2462" i="12"/>
  <c r="Y2461" i="12"/>
  <c r="Z2461" i="12" s="1"/>
  <c r="O2462" i="12" l="1"/>
  <c r="N2463" i="12" s="1"/>
  <c r="AD2463" i="12" l="1"/>
  <c r="V2463" i="12"/>
  <c r="AG2463" i="12"/>
  <c r="P2463" i="12"/>
  <c r="Q2463" i="12" s="1"/>
  <c r="Y2462" i="12"/>
  <c r="Z2462" i="12" s="1"/>
  <c r="O2463" i="12" l="1"/>
  <c r="N2464" i="12" s="1"/>
  <c r="AD2464" i="12" l="1"/>
  <c r="V2464" i="12"/>
  <c r="P2464" i="12"/>
  <c r="Q2464" i="12" s="1"/>
  <c r="AG2464" i="12"/>
  <c r="Y2463" i="12"/>
  <c r="Z2463" i="12" s="1"/>
  <c r="O2464" i="12" l="1"/>
  <c r="N2465" i="12" s="1"/>
  <c r="P2465" i="12" l="1"/>
  <c r="Q2465" i="12" s="1"/>
  <c r="AG2465" i="12"/>
  <c r="AD2465" i="12"/>
  <c r="V2465" i="12"/>
  <c r="Y2464" i="12"/>
  <c r="Z2464" i="12" s="1"/>
  <c r="O2465" i="12" l="1"/>
  <c r="N2466" i="12" s="1"/>
  <c r="P2466" i="12" l="1"/>
  <c r="Q2466" i="12" s="1"/>
  <c r="AG2466" i="12"/>
  <c r="AD2466" i="12"/>
  <c r="V2466" i="12"/>
  <c r="Y2465" i="12"/>
  <c r="Z2465" i="12" s="1"/>
  <c r="O2466" i="12" l="1"/>
  <c r="N2467" i="12" s="1"/>
  <c r="V2467" i="12" l="1"/>
  <c r="P2467" i="12"/>
  <c r="Q2467" i="12" s="1"/>
  <c r="AG2467" i="12"/>
  <c r="AD2467" i="12"/>
  <c r="Y2466" i="12"/>
  <c r="Z2466" i="12" s="1"/>
  <c r="O2467" i="12" l="1"/>
  <c r="N2468" i="12" s="1"/>
  <c r="P2468" i="12" l="1"/>
  <c r="Q2468" i="12" s="1"/>
  <c r="AD2468" i="12"/>
  <c r="V2468" i="12"/>
  <c r="AG2468" i="12"/>
  <c r="Y2467" i="12"/>
  <c r="Z2467" i="12" s="1"/>
  <c r="O2468" i="12" l="1"/>
  <c r="Y2468" i="12" l="1"/>
  <c r="Z2468" i="12" s="1"/>
  <c r="N2469" i="12"/>
  <c r="AG2469" i="12" l="1"/>
  <c r="V2469" i="12"/>
  <c r="AD2469" i="12"/>
  <c r="P2469" i="12"/>
  <c r="Q2469" i="12" s="1"/>
  <c r="O2469" i="12" l="1"/>
  <c r="N2470" i="12" s="1"/>
  <c r="P2470" i="12" l="1"/>
  <c r="Q2470" i="12" s="1"/>
  <c r="V2470" i="12"/>
  <c r="AG2470" i="12"/>
  <c r="AD2470" i="12"/>
  <c r="Y2469" i="12"/>
  <c r="Z2469" i="12" s="1"/>
  <c r="O2470" i="12" l="1"/>
  <c r="N2471" i="12" s="1"/>
  <c r="AD2471" i="12" l="1"/>
  <c r="AG2471" i="12"/>
  <c r="V2471" i="12"/>
  <c r="P2471" i="12"/>
  <c r="Q2471" i="12" s="1"/>
  <c r="Y2470" i="12"/>
  <c r="Z2470" i="12" s="1"/>
  <c r="O2471" i="12" l="1"/>
  <c r="N2472" i="12" s="1"/>
  <c r="AG2472" i="12" l="1"/>
  <c r="P2472" i="12"/>
  <c r="Q2472" i="12" s="1"/>
  <c r="V2472" i="12"/>
  <c r="AD2472" i="12"/>
  <c r="Y2471" i="12"/>
  <c r="Z2471" i="12" s="1"/>
  <c r="O2472" i="12" l="1"/>
  <c r="N2473" i="12" s="1"/>
  <c r="V2473" i="12" l="1"/>
  <c r="P2473" i="12"/>
  <c r="Q2473" i="12" s="1"/>
  <c r="AD2473" i="12"/>
  <c r="AG2473" i="12"/>
  <c r="Y2472" i="12"/>
  <c r="Z2472" i="12" s="1"/>
  <c r="O2473" i="12" l="1"/>
  <c r="N2474" i="12" s="1"/>
  <c r="V2474" i="12" l="1"/>
  <c r="AD2474" i="12"/>
  <c r="AG2474" i="12"/>
  <c r="P2474" i="12"/>
  <c r="Q2474" i="12" s="1"/>
  <c r="Y2473" i="12"/>
  <c r="Z2473" i="12" s="1"/>
  <c r="O2474" i="12" l="1"/>
  <c r="N2475" i="12" s="1"/>
  <c r="V2475" i="12" l="1"/>
  <c r="P2475" i="12"/>
  <c r="Q2475" i="12" s="1"/>
  <c r="AG2475" i="12"/>
  <c r="AD2475" i="12"/>
  <c r="Y2474" i="12"/>
  <c r="Z2474" i="12" s="1"/>
  <c r="O2475" i="12" l="1"/>
  <c r="Y2475" i="12" l="1"/>
  <c r="Z2475" i="12" s="1"/>
  <c r="N2476" i="12"/>
  <c r="V2476" i="12" l="1"/>
  <c r="AG2476" i="12"/>
  <c r="P2476" i="12"/>
  <c r="Q2476" i="12" s="1"/>
  <c r="AD2476" i="12"/>
  <c r="O2476" i="12" l="1"/>
  <c r="Y2476" i="12" l="1"/>
  <c r="Z2476" i="12" s="1"/>
  <c r="N2477" i="12"/>
  <c r="V2477" i="12" l="1"/>
  <c r="AD2477" i="12"/>
  <c r="AG2477" i="12"/>
  <c r="P2477" i="12"/>
  <c r="Q2477" i="12" s="1"/>
  <c r="O2477" i="12" l="1"/>
  <c r="N2478" i="12" s="1"/>
  <c r="P2478" i="12" l="1"/>
  <c r="Q2478" i="12" s="1"/>
  <c r="V2478" i="12"/>
  <c r="AD2478" i="12"/>
  <c r="AG2478" i="12"/>
  <c r="Y2477" i="12"/>
  <c r="Z2477" i="12" s="1"/>
  <c r="O2478" i="12" l="1"/>
  <c r="N2479" i="12" s="1"/>
  <c r="V2479" i="12" l="1"/>
  <c r="AG2479" i="12"/>
  <c r="AD2479" i="12"/>
  <c r="P2479" i="12"/>
  <c r="Q2479" i="12" s="1"/>
  <c r="Y2478" i="12"/>
  <c r="Z2478" i="12" s="1"/>
  <c r="O2479" i="12" l="1"/>
  <c r="N2480" i="12" s="1"/>
  <c r="AG2480" i="12" l="1"/>
  <c r="V2480" i="12"/>
  <c r="P2480" i="12"/>
  <c r="Q2480" i="12" s="1"/>
  <c r="AD2480" i="12"/>
  <c r="Y2479" i="12"/>
  <c r="Z2479" i="12" s="1"/>
  <c r="O2480" i="12" l="1"/>
  <c r="N2481" i="12" s="1"/>
  <c r="V2481" i="12" l="1"/>
  <c r="AD2481" i="12"/>
  <c r="AG2481" i="12"/>
  <c r="P2481" i="12"/>
  <c r="Q2481" i="12" s="1"/>
  <c r="Y2480" i="12"/>
  <c r="Z2480" i="12" s="1"/>
  <c r="O2481" i="12" l="1"/>
  <c r="N2482" i="12" s="1"/>
  <c r="AD2482" i="12" l="1"/>
  <c r="P2482" i="12"/>
  <c r="Q2482" i="12" s="1"/>
  <c r="AG2482" i="12"/>
  <c r="V2482" i="12"/>
  <c r="Y2481" i="12"/>
  <c r="Z2481" i="12" s="1"/>
  <c r="O2482" i="12" l="1"/>
  <c r="N2483" i="12" s="1"/>
  <c r="AD2483" i="12" l="1"/>
  <c r="AG2483" i="12"/>
  <c r="V2483" i="12"/>
  <c r="P2483" i="12"/>
  <c r="Q2483" i="12" s="1"/>
  <c r="Y2482" i="12"/>
  <c r="Z2482" i="12" s="1"/>
  <c r="O2483" i="12" l="1"/>
  <c r="N2484" i="12" s="1"/>
  <c r="V2484" i="12" l="1"/>
  <c r="AD2484" i="12"/>
  <c r="AG2484" i="12"/>
  <c r="P2484" i="12"/>
  <c r="Q2484" i="12" s="1"/>
  <c r="Y2483" i="12"/>
  <c r="Z2483" i="12" s="1"/>
  <c r="O2484" i="12" l="1"/>
  <c r="N2485" i="12" s="1"/>
  <c r="P2485" i="12" l="1"/>
  <c r="Q2485" i="12" s="1"/>
  <c r="AG2485" i="12"/>
  <c r="AD2485" i="12"/>
  <c r="V2485" i="12"/>
  <c r="Y2484" i="12"/>
  <c r="Z2484" i="12" s="1"/>
  <c r="O2485" i="12" l="1"/>
  <c r="N2486" i="12" s="1"/>
  <c r="P2486" i="12" l="1"/>
  <c r="Q2486" i="12" s="1"/>
  <c r="V2486" i="12"/>
  <c r="AG2486" i="12"/>
  <c r="AD2486" i="12"/>
  <c r="Y2485" i="12"/>
  <c r="Z2485" i="12" s="1"/>
  <c r="O2486" i="12" l="1"/>
  <c r="N2487" i="12" s="1"/>
  <c r="V2487" i="12" l="1"/>
  <c r="P2487" i="12"/>
  <c r="Q2487" i="12" s="1"/>
  <c r="AG2487" i="12"/>
  <c r="AD2487" i="12"/>
  <c r="Y2486" i="12"/>
  <c r="Z2486" i="12" s="1"/>
  <c r="O2487" i="12" l="1"/>
  <c r="Y2487" i="12" l="1"/>
  <c r="Z2487" i="12" s="1"/>
  <c r="N2488" i="12"/>
  <c r="P2488" i="12" l="1"/>
  <c r="Q2488" i="12" s="1"/>
  <c r="V2488" i="12"/>
  <c r="AD2488" i="12"/>
  <c r="AG2488" i="12"/>
  <c r="O2488" i="12" l="1"/>
  <c r="N2489" i="12" s="1"/>
  <c r="V2489" i="12" l="1"/>
  <c r="P2489" i="12"/>
  <c r="Q2489" i="12" s="1"/>
  <c r="AD2489" i="12"/>
  <c r="AG2489" i="12"/>
  <c r="Y2488" i="12"/>
  <c r="Z2488" i="12" s="1"/>
  <c r="O2489" i="12" l="1"/>
  <c r="N2490" i="12" s="1"/>
  <c r="AG2490" i="12" l="1"/>
  <c r="AD2490" i="12"/>
  <c r="V2490" i="12"/>
  <c r="P2490" i="12"/>
  <c r="Q2490" i="12" s="1"/>
  <c r="Y2489" i="12"/>
  <c r="Z2489" i="12" s="1"/>
  <c r="O2490" i="12" l="1"/>
  <c r="N2491" i="12" s="1"/>
  <c r="AG2491" i="12" l="1"/>
  <c r="P2491" i="12"/>
  <c r="Q2491" i="12" s="1"/>
  <c r="V2491" i="12"/>
  <c r="AD2491" i="12"/>
  <c r="Y2490" i="12"/>
  <c r="Z2490" i="12" s="1"/>
  <c r="O2491" i="12" l="1"/>
  <c r="Y2491" i="12" l="1"/>
  <c r="Z2491" i="12" s="1"/>
  <c r="N2492" i="12"/>
  <c r="P2492" i="12" l="1"/>
  <c r="Q2492" i="12" s="1"/>
  <c r="AG2492" i="12"/>
  <c r="V2492" i="12"/>
  <c r="AD2492" i="12"/>
  <c r="O2492" i="12" l="1"/>
  <c r="N2493" i="12" s="1"/>
  <c r="AD2493" i="12" l="1"/>
  <c r="V2493" i="12"/>
  <c r="AG2493" i="12"/>
  <c r="P2493" i="12"/>
  <c r="Q2493" i="12" s="1"/>
  <c r="Y2492" i="12"/>
  <c r="Z2492" i="12" s="1"/>
  <c r="O2493" i="12" l="1"/>
  <c r="N2494" i="12" s="1"/>
  <c r="AD2494" i="12" l="1"/>
  <c r="P2494" i="12"/>
  <c r="Q2494" i="12" s="1"/>
  <c r="AG2494" i="12"/>
  <c r="V2494" i="12"/>
  <c r="Y2493" i="12"/>
  <c r="Z2493" i="12" s="1"/>
  <c r="O2494" i="12" l="1"/>
  <c r="Y2494" i="12" l="1"/>
  <c r="Z2494" i="12" s="1"/>
  <c r="N2495" i="12"/>
  <c r="V2495" i="12" l="1"/>
  <c r="AG2495" i="12"/>
  <c r="P2495" i="12"/>
  <c r="Q2495" i="12" s="1"/>
  <c r="AD2495" i="12"/>
  <c r="O2495" i="12" l="1"/>
  <c r="N2496" i="12" s="1"/>
  <c r="V2496" i="12" l="1"/>
  <c r="P2496" i="12"/>
  <c r="Q2496" i="12" s="1"/>
  <c r="AG2496" i="12"/>
  <c r="AD2496" i="12"/>
  <c r="Y2495" i="12"/>
  <c r="Z2495" i="12" s="1"/>
  <c r="O2496" i="12" l="1"/>
  <c r="N2497" i="12" s="1"/>
  <c r="AG2497" i="12" l="1"/>
  <c r="AD2497" i="12"/>
  <c r="P2497" i="12"/>
  <c r="Q2497" i="12" s="1"/>
  <c r="V2497" i="12"/>
  <c r="Y2496" i="12"/>
  <c r="Z2496" i="12" s="1"/>
  <c r="O2497" i="12" l="1"/>
  <c r="N2498" i="12" s="1"/>
  <c r="P2498" i="12" l="1"/>
  <c r="Q2498" i="12" s="1"/>
  <c r="V2498" i="12"/>
  <c r="AD2498" i="12"/>
  <c r="AG2498" i="12"/>
  <c r="Y2497" i="12"/>
  <c r="Z2497" i="12" s="1"/>
  <c r="O2498" i="12" l="1"/>
  <c r="N2499" i="12" s="1"/>
  <c r="AG2499" i="12" l="1"/>
  <c r="V2499" i="12"/>
  <c r="AD2499" i="12"/>
  <c r="P2499" i="12"/>
  <c r="Q2499" i="12" s="1"/>
  <c r="Y2498" i="12"/>
  <c r="Z2498" i="12" s="1"/>
  <c r="O2499" i="12" l="1"/>
  <c r="N2500" i="12" s="1"/>
  <c r="V2500" i="12" l="1"/>
  <c r="AG2500" i="12"/>
  <c r="P2500" i="12"/>
  <c r="Q2500" i="12" s="1"/>
  <c r="AD2500" i="12"/>
  <c r="Y2499" i="12"/>
  <c r="Z2499" i="12" s="1"/>
  <c r="O2500" i="12" l="1"/>
  <c r="N2501" i="12" s="1"/>
  <c r="AG2501" i="12" l="1"/>
  <c r="P2501" i="12"/>
  <c r="Q2501" i="12" s="1"/>
  <c r="V2501" i="12"/>
  <c r="AD2501" i="12"/>
  <c r="Y2500" i="12"/>
  <c r="Z2500" i="12" s="1"/>
  <c r="O2501" i="12" l="1"/>
  <c r="N2502" i="12" s="1"/>
  <c r="AD2502" i="12" l="1"/>
  <c r="P2502" i="12"/>
  <c r="Q2502" i="12" s="1"/>
  <c r="AG2502" i="12"/>
  <c r="V2502" i="12"/>
  <c r="Y2501" i="12"/>
  <c r="Z2501" i="12" s="1"/>
  <c r="O2502" i="12" l="1"/>
  <c r="N2503" i="12" s="1"/>
  <c r="AG2503" i="12" l="1"/>
  <c r="P2503" i="12"/>
  <c r="Q2503" i="12" s="1"/>
  <c r="V2503" i="12"/>
  <c r="AD2503" i="12"/>
  <c r="Y2502" i="12"/>
  <c r="Z2502" i="12" s="1"/>
  <c r="O2503" i="12" l="1"/>
  <c r="N2504" i="12" s="1"/>
  <c r="AG2504" i="12" l="1"/>
  <c r="V2504" i="12"/>
  <c r="P2504" i="12"/>
  <c r="Q2504" i="12" s="1"/>
  <c r="AD2504" i="12"/>
  <c r="Y2503" i="12"/>
  <c r="Z2503" i="12" s="1"/>
  <c r="O2504" i="12" l="1"/>
  <c r="N2505" i="12" s="1"/>
  <c r="AG2505" i="12" l="1"/>
  <c r="V2505" i="12"/>
  <c r="AD2505" i="12"/>
  <c r="P2505" i="12"/>
  <c r="Q2505" i="12" s="1"/>
  <c r="Y2504" i="12"/>
  <c r="Z2504" i="12" s="1"/>
  <c r="O2505" i="12" l="1"/>
  <c r="Y2505" i="12" l="1"/>
  <c r="Z2505" i="12" s="1"/>
  <c r="N2506" i="12"/>
  <c r="P2506" i="12" l="1"/>
  <c r="Q2506" i="12" s="1"/>
  <c r="AD2506" i="12"/>
  <c r="AG2506" i="12"/>
  <c r="V2506" i="12"/>
  <c r="O2506" i="12" l="1"/>
  <c r="Y2506" i="12" l="1"/>
  <c r="Z2506" i="12" s="1"/>
  <c r="N2507" i="12"/>
  <c r="V2507" i="12" l="1"/>
  <c r="AG2507" i="12"/>
  <c r="AD2507" i="12"/>
  <c r="P2507" i="12"/>
  <c r="Q2507" i="12" s="1"/>
  <c r="O2507" i="12" l="1"/>
  <c r="N2508" i="12" s="1"/>
  <c r="AG2508" i="12" l="1"/>
  <c r="V2508" i="12"/>
  <c r="AD2508" i="12"/>
  <c r="P2508" i="12"/>
  <c r="Q2508" i="12" s="1"/>
  <c r="Y2507" i="12"/>
  <c r="Z2507" i="12" s="1"/>
  <c r="O2508" i="12" l="1"/>
  <c r="N2509" i="12" s="1"/>
  <c r="P2509" i="12" l="1"/>
  <c r="Q2509" i="12" s="1"/>
  <c r="AG2509" i="12"/>
  <c r="V2509" i="12"/>
  <c r="AD2509" i="12"/>
  <c r="Y2508" i="12"/>
  <c r="Z2508" i="12" s="1"/>
  <c r="O2509" i="12" l="1"/>
  <c r="N2510" i="12" s="1"/>
  <c r="P2510" i="12" l="1"/>
  <c r="Q2510" i="12" s="1"/>
  <c r="AG2510" i="12"/>
  <c r="AD2510" i="12"/>
  <c r="V2510" i="12"/>
  <c r="Y2509" i="12"/>
  <c r="Z2509" i="12" s="1"/>
  <c r="O2510" i="12" l="1"/>
  <c r="Y2510" i="12" l="1"/>
  <c r="Z2510" i="12" s="1"/>
  <c r="N2511" i="12"/>
  <c r="AD2511" i="12" l="1"/>
  <c r="AG2511" i="12"/>
  <c r="P2511" i="12"/>
  <c r="Q2511" i="12" s="1"/>
  <c r="V2511" i="12"/>
  <c r="O2511" i="12" l="1"/>
  <c r="N2512" i="12" s="1"/>
  <c r="AD2512" i="12" l="1"/>
  <c r="AG2512" i="12"/>
  <c r="V2512" i="12"/>
  <c r="P2512" i="12"/>
  <c r="Q2512" i="12" s="1"/>
  <c r="Y2511" i="12"/>
  <c r="Z2511" i="12" s="1"/>
  <c r="O2512" i="12" l="1"/>
  <c r="N2513" i="12" s="1"/>
  <c r="P2513" i="12" l="1"/>
  <c r="Q2513" i="12" s="1"/>
  <c r="V2513" i="12"/>
  <c r="AG2513" i="12"/>
  <c r="AD2513" i="12"/>
  <c r="Y2512" i="12"/>
  <c r="Z2512" i="12" s="1"/>
  <c r="O2513" i="12" l="1"/>
  <c r="N2514" i="12" s="1"/>
  <c r="V2514" i="12" l="1"/>
  <c r="P2514" i="12"/>
  <c r="Q2514" i="12" s="1"/>
  <c r="AG2514" i="12"/>
  <c r="AD2514" i="12"/>
  <c r="Y2513" i="12"/>
  <c r="Z2513" i="12" s="1"/>
  <c r="O2514" i="12" l="1"/>
  <c r="N2515" i="12" s="1"/>
  <c r="V2515" i="12" l="1"/>
  <c r="AG2515" i="12"/>
  <c r="AD2515" i="12"/>
  <c r="P2515" i="12"/>
  <c r="Q2515" i="12" s="1"/>
  <c r="Y2514" i="12"/>
  <c r="Z2514" i="12" s="1"/>
  <c r="O2515" i="12" l="1"/>
  <c r="Y2515" i="12" l="1"/>
  <c r="Z2515" i="12" s="1"/>
  <c r="N2516" i="12"/>
  <c r="AD2516" i="12" l="1"/>
  <c r="P2516" i="12"/>
  <c r="Q2516" i="12" s="1"/>
  <c r="AG2516" i="12"/>
  <c r="V2516" i="12"/>
  <c r="O2516" i="12" l="1"/>
  <c r="Y2516" i="12" l="1"/>
  <c r="Z2516" i="12" s="1"/>
  <c r="N2517" i="12"/>
  <c r="V2517" i="12" l="1"/>
  <c r="AD2517" i="12"/>
  <c r="AG2517" i="12"/>
  <c r="P2517" i="12"/>
  <c r="Q2517" i="12" s="1"/>
  <c r="O2517" i="12" l="1"/>
  <c r="N2518" i="12" s="1"/>
  <c r="P2518" i="12" l="1"/>
  <c r="Q2518" i="12" s="1"/>
  <c r="V2518" i="12"/>
  <c r="AD2518" i="12"/>
  <c r="AG2518" i="12"/>
  <c r="Y2517" i="12"/>
  <c r="Z2517" i="12" s="1"/>
  <c r="O2518" i="12" l="1"/>
  <c r="N2519" i="12" s="1"/>
  <c r="AD2519" i="12" l="1"/>
  <c r="AG2519" i="12"/>
  <c r="P2519" i="12"/>
  <c r="Q2519" i="12" s="1"/>
  <c r="V2519" i="12"/>
  <c r="Y2518" i="12"/>
  <c r="Z2518" i="12" s="1"/>
  <c r="O2519" i="12" l="1"/>
  <c r="Y2519" i="12" l="1"/>
  <c r="Z2519" i="12" s="1"/>
  <c r="N2520" i="12"/>
  <c r="AG2520" i="12" l="1"/>
  <c r="V2520" i="12"/>
  <c r="P2520" i="12"/>
  <c r="Q2520" i="12" s="1"/>
  <c r="AD2520" i="12"/>
  <c r="O2520" i="12" l="1"/>
  <c r="N2521" i="12" s="1"/>
  <c r="P2521" i="12" l="1"/>
  <c r="Q2521" i="12" s="1"/>
  <c r="AD2521" i="12"/>
  <c r="AG2521" i="12"/>
  <c r="V2521" i="12"/>
  <c r="Y2520" i="12"/>
  <c r="Z2520" i="12" s="1"/>
  <c r="O2521" i="12" l="1"/>
  <c r="N2522" i="12" s="1"/>
  <c r="AD2522" i="12" l="1"/>
  <c r="P2522" i="12"/>
  <c r="Q2522" i="12" s="1"/>
  <c r="V2522" i="12"/>
  <c r="AG2522" i="12"/>
  <c r="Y2521" i="12"/>
  <c r="Z2521" i="12" s="1"/>
  <c r="O2522" i="12" l="1"/>
  <c r="N2523" i="12" s="1"/>
  <c r="P2523" i="12" l="1"/>
  <c r="Q2523" i="12" s="1"/>
  <c r="V2523" i="12"/>
  <c r="AD2523" i="12"/>
  <c r="AG2523" i="12"/>
  <c r="Y2522" i="12"/>
  <c r="Z2522" i="12" s="1"/>
  <c r="O2523" i="12" l="1"/>
  <c r="N2524" i="12" s="1"/>
  <c r="AG2524" i="12" l="1"/>
  <c r="P2524" i="12"/>
  <c r="Q2524" i="12" s="1"/>
  <c r="V2524" i="12"/>
  <c r="AD2524" i="12"/>
  <c r="Y2523" i="12"/>
  <c r="Z2523" i="12" s="1"/>
  <c r="O2524" i="12" l="1"/>
  <c r="N2525" i="12" s="1"/>
  <c r="V2525" i="12" l="1"/>
  <c r="AG2525" i="12"/>
  <c r="AD2525" i="12"/>
  <c r="P2525" i="12"/>
  <c r="Q2525" i="12" s="1"/>
  <c r="Y2524" i="12"/>
  <c r="Z2524" i="12" s="1"/>
  <c r="O2525" i="12" l="1"/>
  <c r="Y2525" i="12" l="1"/>
  <c r="Z2525" i="12" s="1"/>
  <c r="N2526" i="12"/>
  <c r="V2526" i="12" l="1"/>
  <c r="AD2526" i="12"/>
  <c r="AG2526" i="12"/>
  <c r="P2526" i="12"/>
  <c r="Q2526" i="12" s="1"/>
  <c r="O2526" i="12" l="1"/>
  <c r="N2527" i="12" s="1"/>
  <c r="P2527" i="12" l="1"/>
  <c r="Q2527" i="12" s="1"/>
  <c r="AD2527" i="12"/>
  <c r="V2527" i="12"/>
  <c r="AG2527" i="12"/>
  <c r="Y2526" i="12"/>
  <c r="Z2526" i="12" s="1"/>
  <c r="O2527" i="12" l="1"/>
  <c r="N2528" i="12" s="1"/>
  <c r="V2528" i="12" l="1"/>
  <c r="P2528" i="12"/>
  <c r="Q2528" i="12" s="1"/>
  <c r="AD2528" i="12"/>
  <c r="AG2528" i="12"/>
  <c r="Y2527" i="12"/>
  <c r="Z2527" i="12" s="1"/>
  <c r="O2528" i="12" l="1"/>
  <c r="N2529" i="12" s="1"/>
  <c r="V2529" i="12" l="1"/>
  <c r="AG2529" i="12"/>
  <c r="P2529" i="12"/>
  <c r="Q2529" i="12" s="1"/>
  <c r="AD2529" i="12"/>
  <c r="Y2528" i="12"/>
  <c r="Z2528" i="12" s="1"/>
  <c r="O2529" i="12" l="1"/>
  <c r="N2530" i="12" s="1"/>
  <c r="P2530" i="12" l="1"/>
  <c r="Q2530" i="12" s="1"/>
  <c r="V2530" i="12"/>
  <c r="AG2530" i="12"/>
  <c r="AD2530" i="12"/>
  <c r="Y2529" i="12"/>
  <c r="Z2529" i="12" s="1"/>
  <c r="O2530" i="12" l="1"/>
  <c r="N2531" i="12" s="1"/>
  <c r="AD2531" i="12" l="1"/>
  <c r="V2531" i="12"/>
  <c r="AG2531" i="12"/>
  <c r="P2531" i="12"/>
  <c r="Q2531" i="12" s="1"/>
  <c r="Y2530" i="12"/>
  <c r="Z2530" i="12" s="1"/>
  <c r="O2531" i="12" l="1"/>
  <c r="Y2531" i="12" l="1"/>
  <c r="Z2531" i="12" s="1"/>
  <c r="N2532" i="12"/>
  <c r="AD2532" i="12" l="1"/>
  <c r="P2532" i="12"/>
  <c r="Q2532" i="12" s="1"/>
  <c r="AG2532" i="12"/>
  <c r="V2532" i="12"/>
  <c r="O2532" i="12" l="1"/>
  <c r="N2533" i="12" s="1"/>
  <c r="P2533" i="12" l="1"/>
  <c r="Q2533" i="12" s="1"/>
  <c r="V2533" i="12"/>
  <c r="AD2533" i="12"/>
  <c r="AG2533" i="12"/>
  <c r="Y2532" i="12"/>
  <c r="Z2532" i="12" s="1"/>
  <c r="O2533" i="12" l="1"/>
  <c r="N2534" i="12" s="1"/>
  <c r="P2534" i="12" l="1"/>
  <c r="Q2534" i="12" s="1"/>
  <c r="AG2534" i="12"/>
  <c r="V2534" i="12"/>
  <c r="AD2534" i="12"/>
  <c r="Y2533" i="12"/>
  <c r="Z2533" i="12" s="1"/>
  <c r="O2534" i="12" l="1"/>
  <c r="N2535" i="12" s="1"/>
  <c r="AG2535" i="12" l="1"/>
  <c r="V2535" i="12"/>
  <c r="P2535" i="12"/>
  <c r="Q2535" i="12" s="1"/>
  <c r="AD2535" i="12"/>
  <c r="Y2534" i="12"/>
  <c r="Z2534" i="12" s="1"/>
  <c r="O2535" i="12" l="1"/>
  <c r="N2536" i="12" s="1"/>
  <c r="AG2536" i="12" l="1"/>
  <c r="AD2536" i="12"/>
  <c r="V2536" i="12"/>
  <c r="P2536" i="12"/>
  <c r="Q2536" i="12" s="1"/>
  <c r="Y2535" i="12"/>
  <c r="Z2535" i="12" s="1"/>
  <c r="O2536" i="12" l="1"/>
  <c r="N2537" i="12" s="1"/>
  <c r="V2537" i="12" l="1"/>
  <c r="AD2537" i="12"/>
  <c r="AG2537" i="12"/>
  <c r="P2537" i="12"/>
  <c r="Q2537" i="12" s="1"/>
  <c r="Y2536" i="12"/>
  <c r="Z2536" i="12" s="1"/>
  <c r="O2537" i="12" l="1"/>
  <c r="N2538" i="12" s="1"/>
  <c r="P2538" i="12" l="1"/>
  <c r="Q2538" i="12" s="1"/>
  <c r="V2538" i="12"/>
  <c r="AD2538" i="12"/>
  <c r="AG2538" i="12"/>
  <c r="Y2537" i="12"/>
  <c r="Z2537" i="12" s="1"/>
  <c r="O2538" i="12" l="1"/>
  <c r="N2539" i="12" s="1"/>
  <c r="AD2539" i="12" l="1"/>
  <c r="AG2539" i="12"/>
  <c r="V2539" i="12"/>
  <c r="P2539" i="12"/>
  <c r="Q2539" i="12" s="1"/>
  <c r="Y2538" i="12"/>
  <c r="Z2538" i="12" s="1"/>
  <c r="O2539" i="12" l="1"/>
  <c r="N2540" i="12" s="1"/>
  <c r="AG2540" i="12" l="1"/>
  <c r="V2540" i="12"/>
  <c r="P2540" i="12"/>
  <c r="Q2540" i="12" s="1"/>
  <c r="AD2540" i="12"/>
  <c r="Y2539" i="12"/>
  <c r="Z2539" i="12" s="1"/>
  <c r="O2540" i="12" l="1"/>
  <c r="N2541" i="12" s="1"/>
  <c r="AG2541" i="12" l="1"/>
  <c r="V2541" i="12"/>
  <c r="AD2541" i="12"/>
  <c r="P2541" i="12"/>
  <c r="Q2541" i="12" s="1"/>
  <c r="Y2540" i="12"/>
  <c r="Z2540" i="12" s="1"/>
  <c r="O2541" i="12" l="1"/>
  <c r="Y2541" i="12" l="1"/>
  <c r="Z2541" i="12" s="1"/>
  <c r="N2542" i="12"/>
  <c r="AD2542" i="12" l="1"/>
  <c r="P2542" i="12"/>
  <c r="Q2542" i="12" s="1"/>
  <c r="V2542" i="12"/>
  <c r="AG2542" i="12"/>
  <c r="O2542" i="12" l="1"/>
  <c r="N2543" i="12" s="1"/>
  <c r="Y2542" i="12" l="1"/>
  <c r="Z2542" i="12" s="1"/>
  <c r="P2543" i="12"/>
  <c r="Q2543" i="12" s="1"/>
  <c r="AD2543" i="12"/>
  <c r="AG2543" i="12"/>
  <c r="V2543" i="12"/>
  <c r="O2543" i="12" l="1"/>
  <c r="Y2543" i="12" l="1"/>
  <c r="Z2543" i="12" s="1"/>
  <c r="N2544" i="12"/>
  <c r="AD2544" i="12" l="1"/>
  <c r="P2544" i="12"/>
  <c r="Q2544" i="12" s="1"/>
  <c r="AG2544" i="12"/>
  <c r="V2544" i="12"/>
  <c r="O2544" i="12" l="1"/>
  <c r="Y2544" i="12" l="1"/>
  <c r="Z2544" i="12" s="1"/>
  <c r="N2545" i="12"/>
  <c r="P2545" i="12" l="1"/>
  <c r="Q2545" i="12" s="1"/>
  <c r="V2545" i="12"/>
  <c r="AD2545" i="12"/>
  <c r="AG2545" i="12"/>
  <c r="O2545" i="12" l="1"/>
  <c r="Y2545" i="12" l="1"/>
  <c r="Z2545" i="12" s="1"/>
  <c r="N2546" i="12"/>
  <c r="V2546" i="12" l="1"/>
  <c r="AG2546" i="12"/>
  <c r="P2546" i="12"/>
  <c r="Q2546" i="12" s="1"/>
  <c r="AD2546" i="12"/>
  <c r="O2546" i="12" l="1"/>
  <c r="Y2546" i="12" l="1"/>
  <c r="Z2546" i="12" s="1"/>
  <c r="N2547" i="12"/>
  <c r="V2547" i="12" l="1"/>
  <c r="P2547" i="12"/>
  <c r="Q2547" i="12" s="1"/>
  <c r="AD2547" i="12"/>
  <c r="AG2547" i="12"/>
  <c r="O2547" i="12" l="1"/>
  <c r="N2548" i="12" s="1"/>
  <c r="AD2548" i="12" l="1"/>
  <c r="AG2548" i="12"/>
  <c r="V2548" i="12"/>
  <c r="P2548" i="12"/>
  <c r="Q2548" i="12" s="1"/>
  <c r="Y2547" i="12"/>
  <c r="Z2547" i="12" s="1"/>
  <c r="O2548" i="12" l="1"/>
  <c r="N2549" i="12" s="1"/>
  <c r="P2549" i="12" l="1"/>
  <c r="Q2549" i="12" s="1"/>
  <c r="AG2549" i="12"/>
  <c r="V2549" i="12"/>
  <c r="AD2549" i="12"/>
  <c r="Y2548" i="12"/>
  <c r="Z2548" i="12" s="1"/>
  <c r="O2549" i="12" l="1"/>
  <c r="N2550" i="12" s="1"/>
  <c r="V2550" i="12" l="1"/>
  <c r="AG2550" i="12"/>
  <c r="P2550" i="12"/>
  <c r="Q2550" i="12" s="1"/>
  <c r="AD2550" i="12"/>
  <c r="Y2549" i="12"/>
  <c r="Z2549" i="12" s="1"/>
  <c r="O2550" i="12" l="1"/>
  <c r="Y2550" i="12" l="1"/>
  <c r="Z2550" i="12" s="1"/>
  <c r="N2551" i="12"/>
  <c r="V2551" i="12" l="1"/>
  <c r="P2551" i="12"/>
  <c r="Q2551" i="12" s="1"/>
  <c r="AD2551" i="12"/>
  <c r="AG2551" i="12"/>
  <c r="O2551" i="12" l="1"/>
  <c r="Y2551" i="12" l="1"/>
  <c r="Z2551" i="12" s="1"/>
  <c r="N2552" i="12"/>
  <c r="AG2552" i="12" l="1"/>
  <c r="AD2552" i="12"/>
  <c r="V2552" i="12"/>
  <c r="P2552" i="12"/>
  <c r="Q2552" i="12" s="1"/>
  <c r="O2552" i="12" l="1"/>
  <c r="Y2552" i="12" l="1"/>
  <c r="Z2552" i="12" s="1"/>
  <c r="N2553" i="12"/>
  <c r="V2553" i="12" l="1"/>
  <c r="P2553" i="12"/>
  <c r="Q2553" i="12" s="1"/>
  <c r="AD2553" i="12"/>
  <c r="AG2553" i="12"/>
  <c r="O2553" i="12" l="1"/>
  <c r="Y2553" i="12" l="1"/>
  <c r="Z2553" i="12" s="1"/>
  <c r="N2554" i="12"/>
  <c r="AD2554" i="12" l="1"/>
  <c r="V2554" i="12"/>
  <c r="AG2554" i="12"/>
  <c r="P2554" i="12"/>
  <c r="Q2554" i="12" s="1"/>
  <c r="O2554" i="12" l="1"/>
  <c r="N2555" i="12" s="1"/>
  <c r="AG2555" i="12" l="1"/>
  <c r="V2555" i="12"/>
  <c r="AD2555" i="12"/>
  <c r="P2555" i="12"/>
  <c r="Q2555" i="12" s="1"/>
  <c r="Y2554" i="12"/>
  <c r="Z2554" i="12" s="1"/>
  <c r="O2555" i="12" l="1"/>
  <c r="Y2555" i="12" l="1"/>
  <c r="Z2555" i="12" s="1"/>
  <c r="N2556" i="12"/>
  <c r="V2556" i="12" l="1"/>
  <c r="P2556" i="12"/>
  <c r="Q2556" i="12" s="1"/>
  <c r="AD2556" i="12"/>
  <c r="AG2556" i="12"/>
  <c r="O2556" i="12" l="1"/>
  <c r="Y2556" i="12" l="1"/>
  <c r="Z2556" i="12" s="1"/>
  <c r="N2557" i="12"/>
  <c r="AD2557" i="12" l="1"/>
  <c r="V2557" i="12"/>
  <c r="P2557" i="12"/>
  <c r="Q2557" i="12" s="1"/>
  <c r="AG2557" i="12"/>
  <c r="O2557" i="12" l="1"/>
  <c r="N2558" i="12" s="1"/>
  <c r="V2558" i="12" l="1"/>
  <c r="AG2558" i="12"/>
  <c r="AD2558" i="12"/>
  <c r="P2558" i="12"/>
  <c r="Q2558" i="12" s="1"/>
  <c r="Y2557" i="12"/>
  <c r="Z2557" i="12" s="1"/>
  <c r="O2558" i="12" l="1"/>
  <c r="N2559" i="12" s="1"/>
  <c r="P2559" i="12" l="1"/>
  <c r="Q2559" i="12" s="1"/>
  <c r="AD2559" i="12"/>
  <c r="V2559" i="12"/>
  <c r="AG2559" i="12"/>
  <c r="Y2558" i="12"/>
  <c r="Z2558" i="12" s="1"/>
  <c r="O2559" i="12" l="1"/>
  <c r="Y2559" i="12" l="1"/>
  <c r="Z2559" i="12" s="1"/>
  <c r="N2560" i="12"/>
  <c r="AG2560" i="12" l="1"/>
  <c r="V2560" i="12"/>
  <c r="AD2560" i="12"/>
  <c r="P2560" i="12"/>
  <c r="Q2560" i="12" s="1"/>
  <c r="O2560" i="12" l="1"/>
  <c r="N2561" i="12" s="1"/>
  <c r="P2561" i="12" l="1"/>
  <c r="Q2561" i="12" s="1"/>
  <c r="V2561" i="12"/>
  <c r="AG2561" i="12"/>
  <c r="AD2561" i="12"/>
  <c r="Y2560" i="12"/>
  <c r="Z2560" i="12" s="1"/>
  <c r="O2561" i="12" l="1"/>
  <c r="N2562" i="12" s="1"/>
  <c r="V2562" i="12" l="1"/>
  <c r="AG2562" i="12"/>
  <c r="P2562" i="12"/>
  <c r="Q2562" i="12" s="1"/>
  <c r="AD2562" i="12"/>
  <c r="Y2561" i="12"/>
  <c r="Z2561" i="12" s="1"/>
  <c r="O2562" i="12" l="1"/>
  <c r="N2563" i="12" s="1"/>
  <c r="AD2563" i="12" l="1"/>
  <c r="AG2563" i="12"/>
  <c r="V2563" i="12"/>
  <c r="P2563" i="12"/>
  <c r="Q2563" i="12" s="1"/>
  <c r="Y2562" i="12"/>
  <c r="Z2562" i="12" s="1"/>
  <c r="O2563" i="12" l="1"/>
  <c r="N2564" i="12" s="1"/>
  <c r="AG2564" i="12" l="1"/>
  <c r="V2564" i="12"/>
  <c r="P2564" i="12"/>
  <c r="Q2564" i="12" s="1"/>
  <c r="AD2564" i="12"/>
  <c r="Y2563" i="12"/>
  <c r="Z2563" i="12" s="1"/>
  <c r="O2564" i="12" l="1"/>
  <c r="Y2564" i="12" l="1"/>
  <c r="Z2564" i="12" s="1"/>
  <c r="N2565" i="12"/>
  <c r="AG2565" i="12" l="1"/>
  <c r="P2565" i="12"/>
  <c r="Q2565" i="12" s="1"/>
  <c r="V2565" i="12"/>
  <c r="AD2565" i="12"/>
  <c r="O2565" i="12" l="1"/>
  <c r="N2566" i="12" s="1"/>
  <c r="V2566" i="12" l="1"/>
  <c r="AD2566" i="12"/>
  <c r="P2566" i="12"/>
  <c r="Q2566" i="12" s="1"/>
  <c r="AG2566" i="12"/>
  <c r="Y2565" i="12"/>
  <c r="Z2565" i="12" s="1"/>
  <c r="O2566" i="12" l="1"/>
  <c r="N2567" i="12" s="1"/>
  <c r="AD2567" i="12" l="1"/>
  <c r="V2567" i="12"/>
  <c r="P2567" i="12"/>
  <c r="Q2567" i="12" s="1"/>
  <c r="AG2567" i="12"/>
  <c r="Y2566" i="12"/>
  <c r="Z2566" i="12" s="1"/>
  <c r="O2567" i="12" l="1"/>
  <c r="N2568" i="12" s="1"/>
  <c r="AD2568" i="12" l="1"/>
  <c r="AG2568" i="12"/>
  <c r="P2568" i="12"/>
  <c r="Q2568" i="12" s="1"/>
  <c r="V2568" i="12"/>
  <c r="Y2567" i="12"/>
  <c r="Z2567" i="12" s="1"/>
  <c r="O2568" i="12" l="1"/>
  <c r="N2569" i="12" s="1"/>
  <c r="P2569" i="12" l="1"/>
  <c r="Q2569" i="12" s="1"/>
  <c r="V2569" i="12"/>
  <c r="AG2569" i="12"/>
  <c r="AD2569" i="12"/>
  <c r="Y2568" i="12"/>
  <c r="Z2568" i="12" s="1"/>
  <c r="O2569" i="12" l="1"/>
  <c r="N2570" i="12" s="1"/>
  <c r="V2570" i="12" l="1"/>
  <c r="P2570" i="12"/>
  <c r="Q2570" i="12" s="1"/>
  <c r="AD2570" i="12"/>
  <c r="AG2570" i="12"/>
  <c r="Y2569" i="12"/>
  <c r="Z2569" i="12" s="1"/>
  <c r="O2570" i="12" l="1"/>
  <c r="N2571" i="12" s="1"/>
  <c r="AD2571" i="12" l="1"/>
  <c r="P2571" i="12"/>
  <c r="Q2571" i="12" s="1"/>
  <c r="AG2571" i="12"/>
  <c r="V2571" i="12"/>
  <c r="Y2570" i="12"/>
  <c r="Z2570" i="12" s="1"/>
  <c r="O2571" i="12" l="1"/>
  <c r="N2572" i="12" s="1"/>
  <c r="AG2572" i="12" l="1"/>
  <c r="V2572" i="12"/>
  <c r="P2572" i="12"/>
  <c r="Q2572" i="12" s="1"/>
  <c r="AD2572" i="12"/>
  <c r="Y2571" i="12"/>
  <c r="Z2571" i="12" s="1"/>
  <c r="O2572" i="12" l="1"/>
  <c r="N2573" i="12" s="1"/>
  <c r="P2573" i="12" l="1"/>
  <c r="Q2573" i="12" s="1"/>
  <c r="AG2573" i="12"/>
  <c r="AD2573" i="12"/>
  <c r="V2573" i="12"/>
  <c r="Y2572" i="12"/>
  <c r="Z2572" i="12" s="1"/>
  <c r="O2573" i="12" l="1"/>
  <c r="N2574" i="12" s="1"/>
  <c r="P2574" i="12" l="1"/>
  <c r="Q2574" i="12" s="1"/>
  <c r="AD2574" i="12"/>
  <c r="AG2574" i="12"/>
  <c r="V2574" i="12"/>
  <c r="Y2573" i="12"/>
  <c r="Z2573" i="12" s="1"/>
  <c r="O2574" i="12" l="1"/>
  <c r="N2575" i="12" s="1"/>
  <c r="P2575" i="12" l="1"/>
  <c r="Q2575" i="12" s="1"/>
  <c r="AG2575" i="12"/>
  <c r="V2575" i="12"/>
  <c r="AD2575" i="12"/>
  <c r="Y2574" i="12"/>
  <c r="Z2574" i="12" s="1"/>
  <c r="O2575" i="12" l="1"/>
  <c r="N2576" i="12" s="1"/>
  <c r="V2576" i="12" l="1"/>
  <c r="P2576" i="12"/>
  <c r="Q2576" i="12" s="1"/>
  <c r="AD2576" i="12"/>
  <c r="AG2576" i="12"/>
  <c r="Y2575" i="12"/>
  <c r="Z2575" i="12" s="1"/>
  <c r="O2576" i="12" l="1"/>
  <c r="N2577" i="12" s="1"/>
  <c r="AG2577" i="12" l="1"/>
  <c r="V2577" i="12"/>
  <c r="AD2577" i="12"/>
  <c r="P2577" i="12"/>
  <c r="Q2577" i="12" s="1"/>
  <c r="Y2576" i="12"/>
  <c r="Z2576" i="12" s="1"/>
  <c r="O2577" i="12" l="1"/>
  <c r="N2578" i="12" s="1"/>
  <c r="AD2578" i="12" l="1"/>
  <c r="V2578" i="12"/>
  <c r="P2578" i="12"/>
  <c r="Q2578" i="12" s="1"/>
  <c r="AG2578" i="12"/>
  <c r="Y2577" i="12"/>
  <c r="Z2577" i="12" s="1"/>
  <c r="O2578" i="12" l="1"/>
  <c r="N2579" i="12" s="1"/>
  <c r="V2579" i="12" l="1"/>
  <c r="AG2579" i="12"/>
  <c r="AD2579" i="12"/>
  <c r="P2579" i="12"/>
  <c r="Q2579" i="12" s="1"/>
  <c r="Y2578" i="12"/>
  <c r="Z2578" i="12" s="1"/>
  <c r="O2579" i="12" l="1"/>
  <c r="N2580" i="12" s="1"/>
  <c r="V2580" i="12" l="1"/>
  <c r="AG2580" i="12"/>
  <c r="AD2580" i="12"/>
  <c r="P2580" i="12"/>
  <c r="Q2580" i="12" s="1"/>
  <c r="Y2579" i="12"/>
  <c r="Z2579" i="12" s="1"/>
  <c r="O2580" i="12" l="1"/>
  <c r="N2581" i="12" s="1"/>
  <c r="P2581" i="12" l="1"/>
  <c r="Q2581" i="12" s="1"/>
  <c r="AD2581" i="12"/>
  <c r="V2581" i="12"/>
  <c r="AG2581" i="12"/>
  <c r="Y2580" i="12"/>
  <c r="Z2580" i="12" s="1"/>
  <c r="O2581" i="12" l="1"/>
  <c r="N2582" i="12" s="1"/>
  <c r="AD2582" i="12" l="1"/>
  <c r="V2582" i="12"/>
  <c r="AG2582" i="12"/>
  <c r="P2582" i="12"/>
  <c r="Q2582" i="12" s="1"/>
  <c r="Y2581" i="12"/>
  <c r="Z2581" i="12" s="1"/>
  <c r="O2582" i="12" l="1"/>
  <c r="Y2582" i="12" l="1"/>
  <c r="Z2582" i="12" s="1"/>
  <c r="N2583" i="12"/>
  <c r="AG2583" i="12" l="1"/>
  <c r="V2583" i="12"/>
  <c r="AD2583" i="12"/>
  <c r="P2583" i="12"/>
  <c r="Q2583" i="12" s="1"/>
  <c r="O2583" i="12" l="1"/>
  <c r="N2584" i="12" s="1"/>
  <c r="AD2584" i="12" l="1"/>
  <c r="P2584" i="12"/>
  <c r="Q2584" i="12" s="1"/>
  <c r="V2584" i="12"/>
  <c r="AG2584" i="12"/>
  <c r="Y2583" i="12"/>
  <c r="Z2583" i="12" s="1"/>
  <c r="O2584" i="12" l="1"/>
  <c r="N2585" i="12" s="1"/>
  <c r="AD2585" i="12" l="1"/>
  <c r="V2585" i="12"/>
  <c r="P2585" i="12"/>
  <c r="Q2585" i="12" s="1"/>
  <c r="AG2585" i="12"/>
  <c r="Y2584" i="12"/>
  <c r="Z2584" i="12" s="1"/>
  <c r="O2585" i="12" l="1"/>
  <c r="N2586" i="12" s="1"/>
  <c r="AG2586" i="12" l="1"/>
  <c r="AD2586" i="12"/>
  <c r="P2586" i="12"/>
  <c r="Q2586" i="12" s="1"/>
  <c r="V2586" i="12"/>
  <c r="Y2585" i="12"/>
  <c r="Z2585" i="12" s="1"/>
  <c r="O2586" i="12" l="1"/>
  <c r="N2587" i="12" s="1"/>
  <c r="AG2587" i="12" l="1"/>
  <c r="V2587" i="12"/>
  <c r="P2587" i="12"/>
  <c r="Q2587" i="12" s="1"/>
  <c r="AD2587" i="12"/>
  <c r="Y2586" i="12"/>
  <c r="Z2586" i="12" s="1"/>
  <c r="O2587" i="12" l="1"/>
  <c r="N2588" i="12" s="1"/>
  <c r="V2588" i="12" l="1"/>
  <c r="AD2588" i="12"/>
  <c r="AG2588" i="12"/>
  <c r="P2588" i="12"/>
  <c r="Q2588" i="12" s="1"/>
  <c r="Y2587" i="12"/>
  <c r="Z2587" i="12" s="1"/>
  <c r="O2588" i="12" l="1"/>
  <c r="Y2588" i="12" l="1"/>
  <c r="Z2588" i="12" s="1"/>
  <c r="N2589" i="12"/>
  <c r="AG2589" i="12" l="1"/>
  <c r="P2589" i="12"/>
  <c r="Q2589" i="12" s="1"/>
  <c r="V2589" i="12"/>
  <c r="AD2589" i="12"/>
  <c r="O2589" i="12" l="1"/>
  <c r="N2590" i="12" s="1"/>
  <c r="AG2590" i="12" l="1"/>
  <c r="AD2590" i="12"/>
  <c r="P2590" i="12"/>
  <c r="Q2590" i="12" s="1"/>
  <c r="V2590" i="12"/>
  <c r="Y2589" i="12"/>
  <c r="Z2589" i="12" s="1"/>
  <c r="O2590" i="12" l="1"/>
  <c r="N2591" i="12" s="1"/>
  <c r="V2591" i="12" l="1"/>
  <c r="P2591" i="12"/>
  <c r="Q2591" i="12" s="1"/>
  <c r="AD2591" i="12"/>
  <c r="AG2591" i="12"/>
  <c r="Y2590" i="12"/>
  <c r="Z2590" i="12" s="1"/>
  <c r="O2591" i="12" l="1"/>
  <c r="Y2591" i="12" l="1"/>
  <c r="Z2591" i="12" s="1"/>
  <c r="N2592" i="12"/>
  <c r="AD2592" i="12" l="1"/>
  <c r="V2592" i="12"/>
  <c r="AG2592" i="12"/>
  <c r="P2592" i="12"/>
  <c r="Q2592" i="12" s="1"/>
  <c r="O2592" i="12" l="1"/>
  <c r="N2593" i="12" s="1"/>
  <c r="AG2593" i="12" l="1"/>
  <c r="P2593" i="12"/>
  <c r="Q2593" i="12" s="1"/>
  <c r="AD2593" i="12"/>
  <c r="V2593" i="12"/>
  <c r="Y2592" i="12"/>
  <c r="Z2592" i="12" s="1"/>
  <c r="O2593" i="12" l="1"/>
  <c r="N2594" i="12" s="1"/>
  <c r="AG2594" i="12" l="1"/>
  <c r="AD2594" i="12"/>
  <c r="V2594" i="12"/>
  <c r="P2594" i="12"/>
  <c r="Q2594" i="12" s="1"/>
  <c r="Y2593" i="12"/>
  <c r="Z2593" i="12" s="1"/>
  <c r="O2594" i="12" l="1"/>
  <c r="N2595" i="12" s="1"/>
  <c r="V2595" i="12" l="1"/>
  <c r="P2595" i="12"/>
  <c r="Q2595" i="12" s="1"/>
  <c r="AD2595" i="12"/>
  <c r="AG2595" i="12"/>
  <c r="Y2594" i="12"/>
  <c r="Z2594" i="12" s="1"/>
  <c r="O2595" i="12" l="1"/>
  <c r="N2596" i="12" s="1"/>
  <c r="AG2596" i="12" l="1"/>
  <c r="V2596" i="12"/>
  <c r="AD2596" i="12"/>
  <c r="P2596" i="12"/>
  <c r="Q2596" i="12" s="1"/>
  <c r="Y2595" i="12"/>
  <c r="Z2595" i="12" s="1"/>
  <c r="O2596" i="12" l="1"/>
  <c r="N2597" i="12" s="1"/>
  <c r="V2597" i="12" l="1"/>
  <c r="AG2597" i="12"/>
  <c r="AD2597" i="12"/>
  <c r="P2597" i="12"/>
  <c r="Q2597" i="12" s="1"/>
  <c r="Y2596" i="12"/>
  <c r="Z2596" i="12" s="1"/>
  <c r="O2597" i="12" l="1"/>
  <c r="N2598" i="12" s="1"/>
  <c r="AG2598" i="12" l="1"/>
  <c r="AD2598" i="12"/>
  <c r="V2598" i="12"/>
  <c r="P2598" i="12"/>
  <c r="Q2598" i="12" s="1"/>
  <c r="Y2597" i="12"/>
  <c r="Z2597" i="12" s="1"/>
  <c r="O2598" i="12" l="1"/>
  <c r="N2599" i="12" s="1"/>
  <c r="V2599" i="12" l="1"/>
  <c r="AD2599" i="12"/>
  <c r="AG2599" i="12"/>
  <c r="P2599" i="12"/>
  <c r="Q2599" i="12" s="1"/>
  <c r="Y2598" i="12"/>
  <c r="Z2598" i="12" s="1"/>
  <c r="O2599" i="12" l="1"/>
  <c r="N2600" i="12" s="1"/>
  <c r="AD2600" i="12" l="1"/>
  <c r="V2600" i="12"/>
  <c r="AG2600" i="12"/>
  <c r="P2600" i="12"/>
  <c r="Q2600" i="12" s="1"/>
  <c r="Y2599" i="12"/>
  <c r="Z2599" i="12" s="1"/>
  <c r="O2600" i="12" l="1"/>
  <c r="N2601" i="12" s="1"/>
  <c r="AD2601" i="12" l="1"/>
  <c r="V2601" i="12"/>
  <c r="AG2601" i="12"/>
  <c r="P2601" i="12"/>
  <c r="Q2601" i="12" s="1"/>
  <c r="Y2600" i="12"/>
  <c r="Z2600" i="12" s="1"/>
  <c r="O2601" i="12" l="1"/>
  <c r="N2602" i="12" s="1"/>
  <c r="V2602" i="12" l="1"/>
  <c r="AD2602" i="12"/>
  <c r="AG2602" i="12"/>
  <c r="P2602" i="12"/>
  <c r="Q2602" i="12" s="1"/>
  <c r="Y2601" i="12"/>
  <c r="Z2601" i="12" s="1"/>
  <c r="O2602" i="12" l="1"/>
  <c r="Y2602" i="12" l="1"/>
  <c r="Z2602" i="12" s="1"/>
  <c r="N2603" i="12"/>
  <c r="AD2603" i="12" l="1"/>
  <c r="AG2603" i="12"/>
  <c r="P2603" i="12"/>
  <c r="Q2603" i="12" s="1"/>
  <c r="V2603" i="12"/>
  <c r="O2603" i="12" l="1"/>
  <c r="N2604" i="12" s="1"/>
  <c r="AD2604" i="12" l="1"/>
  <c r="AG2604" i="12"/>
  <c r="V2604" i="12"/>
  <c r="P2604" i="12"/>
  <c r="Q2604" i="12" s="1"/>
  <c r="Y2603" i="12"/>
  <c r="Z2603" i="12" s="1"/>
  <c r="O2604" i="12" l="1"/>
  <c r="Y2604" i="12" l="1"/>
  <c r="Z2604" i="12" s="1"/>
  <c r="N2605" i="12"/>
  <c r="V2605" i="12" l="1"/>
  <c r="AG2605" i="12"/>
  <c r="AD2605" i="12"/>
  <c r="P2605" i="12"/>
  <c r="Q2605" i="12" s="1"/>
  <c r="O2605" i="12" l="1"/>
  <c r="N2606" i="12" s="1"/>
  <c r="AG2606" i="12" l="1"/>
  <c r="V2606" i="12"/>
  <c r="AD2606" i="12"/>
  <c r="P2606" i="12"/>
  <c r="Q2606" i="12" s="1"/>
  <c r="Y2605" i="12"/>
  <c r="Z2605" i="12" s="1"/>
  <c r="O2606" i="12" l="1"/>
  <c r="N2607" i="12" s="1"/>
  <c r="V2607" i="12" l="1"/>
  <c r="AD2607" i="12"/>
  <c r="AG2607" i="12"/>
  <c r="P2607" i="12"/>
  <c r="Q2607" i="12" s="1"/>
  <c r="Y2606" i="12"/>
  <c r="Z2606" i="12" s="1"/>
  <c r="O2607" i="12" l="1"/>
  <c r="N2608" i="12" s="1"/>
  <c r="V2608" i="12" l="1"/>
  <c r="AD2608" i="12"/>
  <c r="AG2608" i="12"/>
  <c r="P2608" i="12"/>
  <c r="Q2608" i="12" s="1"/>
  <c r="Y2607" i="12"/>
  <c r="Z2607" i="12" s="1"/>
  <c r="O2608" i="12" l="1"/>
  <c r="N2609" i="12" s="1"/>
  <c r="V2609" i="12" l="1"/>
  <c r="AG2609" i="12"/>
  <c r="P2609" i="12"/>
  <c r="Q2609" i="12" s="1"/>
  <c r="AD2609" i="12"/>
  <c r="Y2608" i="12"/>
  <c r="Z2608" i="12" s="1"/>
  <c r="O2609" i="12" l="1"/>
  <c r="N2610" i="12" s="1"/>
  <c r="P2610" i="12" l="1"/>
  <c r="Q2610" i="12" s="1"/>
  <c r="AG2610" i="12"/>
  <c r="V2610" i="12"/>
  <c r="AD2610" i="12"/>
  <c r="Y2609" i="12"/>
  <c r="Z2609" i="12" s="1"/>
  <c r="O2610" i="12" l="1"/>
  <c r="N2611" i="12" s="1"/>
  <c r="V2611" i="12" l="1"/>
  <c r="AG2611" i="12"/>
  <c r="P2611" i="12"/>
  <c r="Q2611" i="12" s="1"/>
  <c r="AD2611" i="12"/>
  <c r="Y2610" i="12"/>
  <c r="Z2610" i="12" s="1"/>
  <c r="O2611" i="12" l="1"/>
  <c r="N2612" i="12" s="1"/>
  <c r="AG2612" i="12" l="1"/>
  <c r="AD2612" i="12"/>
  <c r="P2612" i="12"/>
  <c r="Q2612" i="12" s="1"/>
  <c r="V2612" i="12"/>
  <c r="Y2611" i="12"/>
  <c r="Z2611" i="12" s="1"/>
  <c r="O2612" i="12" l="1"/>
  <c r="N2613" i="12" s="1"/>
  <c r="P2613" i="12" l="1"/>
  <c r="Q2613" i="12" s="1"/>
  <c r="V2613" i="12"/>
  <c r="AG2613" i="12"/>
  <c r="AD2613" i="12"/>
  <c r="Y2612" i="12"/>
  <c r="Z2612" i="12" s="1"/>
  <c r="O2613" i="12" l="1"/>
  <c r="N2614" i="12" s="1"/>
  <c r="P2614" i="12" l="1"/>
  <c r="Q2614" i="12" s="1"/>
  <c r="V2614" i="12"/>
  <c r="AD2614" i="12"/>
  <c r="AG2614" i="12"/>
  <c r="Y2613" i="12"/>
  <c r="Z2613" i="12" s="1"/>
  <c r="O2614" i="12" l="1"/>
  <c r="N2615" i="12" s="1"/>
  <c r="AD2615" i="12" l="1"/>
  <c r="AG2615" i="12"/>
  <c r="V2615" i="12"/>
  <c r="P2615" i="12"/>
  <c r="Q2615" i="12" s="1"/>
  <c r="Y2614" i="12"/>
  <c r="Z2614" i="12" s="1"/>
  <c r="O2615" i="12" l="1"/>
  <c r="N2616" i="12" s="1"/>
  <c r="V2616" i="12" l="1"/>
  <c r="AD2616" i="12"/>
  <c r="P2616" i="12"/>
  <c r="Q2616" i="12" s="1"/>
  <c r="AG2616" i="12"/>
  <c r="Y2615" i="12"/>
  <c r="Z2615" i="12" s="1"/>
  <c r="O2616" i="12" l="1"/>
  <c r="N2617" i="12" s="1"/>
  <c r="P2617" i="12" l="1"/>
  <c r="Q2617" i="12" s="1"/>
  <c r="V2617" i="12"/>
  <c r="AD2617" i="12"/>
  <c r="AG2617" i="12"/>
  <c r="Y2616" i="12"/>
  <c r="Z2616" i="12" s="1"/>
  <c r="O2617" i="12" l="1"/>
  <c r="N2618" i="12" s="1"/>
  <c r="P2618" i="12" l="1"/>
  <c r="Q2618" i="12" s="1"/>
  <c r="V2618" i="12"/>
  <c r="AG2618" i="12"/>
  <c r="AD2618" i="12"/>
  <c r="Y2617" i="12"/>
  <c r="Z2617" i="12" s="1"/>
  <c r="O2618" i="12" l="1"/>
  <c r="N2619" i="12" s="1"/>
  <c r="AG2619" i="12" l="1"/>
  <c r="V2619" i="12"/>
  <c r="P2619" i="12"/>
  <c r="Q2619" i="12" s="1"/>
  <c r="AD2619" i="12"/>
  <c r="Y2618" i="12"/>
  <c r="Z2618" i="12" s="1"/>
  <c r="O2619" i="12" l="1"/>
  <c r="Y2619" i="12" l="1"/>
  <c r="Z2619" i="12" s="1"/>
  <c r="N2620" i="12"/>
  <c r="AG2620" i="12" l="1"/>
  <c r="AD2620" i="12"/>
  <c r="P2620" i="12"/>
  <c r="Q2620" i="12" s="1"/>
  <c r="V2620" i="12"/>
  <c r="O2620" i="12" l="1"/>
  <c r="N2621" i="12" s="1"/>
  <c r="P2621" i="12" l="1"/>
  <c r="Q2621" i="12" s="1"/>
  <c r="V2621" i="12"/>
  <c r="AD2621" i="12"/>
  <c r="AG2621" i="12"/>
  <c r="Y2620" i="12"/>
  <c r="Z2620" i="12" s="1"/>
  <c r="O2621" i="12" l="1"/>
  <c r="N2622" i="12" s="1"/>
  <c r="AD2622" i="12" l="1"/>
  <c r="AG2622" i="12"/>
  <c r="V2622" i="12"/>
  <c r="P2622" i="12"/>
  <c r="Q2622" i="12" s="1"/>
  <c r="Y2621" i="12"/>
  <c r="Z2621" i="12" s="1"/>
  <c r="O2622" i="12" l="1"/>
  <c r="N2623" i="12" s="1"/>
  <c r="AD2623" i="12" l="1"/>
  <c r="V2623" i="12"/>
  <c r="P2623" i="12"/>
  <c r="Q2623" i="12" s="1"/>
  <c r="AG2623" i="12"/>
  <c r="Y2622" i="12"/>
  <c r="Z2622" i="12" s="1"/>
  <c r="O2623" i="12" l="1"/>
  <c r="Y2623" i="12" l="1"/>
  <c r="Z2623" i="12" s="1"/>
  <c r="N2624" i="12"/>
  <c r="AG2624" i="12" l="1"/>
  <c r="V2624" i="12"/>
  <c r="AD2624" i="12"/>
  <c r="P2624" i="12"/>
  <c r="Q2624" i="12" s="1"/>
  <c r="O2624" i="12" l="1"/>
  <c r="N2625" i="12" s="1"/>
  <c r="AG2625" i="12" l="1"/>
  <c r="V2625" i="12"/>
  <c r="AD2625" i="12"/>
  <c r="P2625" i="12"/>
  <c r="Q2625" i="12" s="1"/>
  <c r="Y2624" i="12"/>
  <c r="Z2624" i="12" s="1"/>
  <c r="O2625" i="12" l="1"/>
  <c r="N2626" i="12" s="1"/>
  <c r="AD2626" i="12" l="1"/>
  <c r="P2626" i="12"/>
  <c r="Q2626" i="12" s="1"/>
  <c r="V2626" i="12"/>
  <c r="AG2626" i="12"/>
  <c r="Y2625" i="12"/>
  <c r="Z2625" i="12" s="1"/>
  <c r="O2626" i="12" l="1"/>
  <c r="N2627" i="12" s="1"/>
  <c r="V2627" i="12" l="1"/>
  <c r="P2627" i="12"/>
  <c r="Q2627" i="12" s="1"/>
  <c r="AD2627" i="12"/>
  <c r="AG2627" i="12"/>
  <c r="Y2626" i="12"/>
  <c r="Z2626" i="12" s="1"/>
  <c r="O2627" i="12" l="1"/>
  <c r="N2628" i="12" s="1"/>
  <c r="AD2628" i="12" l="1"/>
  <c r="P2628" i="12"/>
  <c r="Q2628" i="12" s="1"/>
  <c r="AG2628" i="12"/>
  <c r="V2628" i="12"/>
  <c r="Y2627" i="12"/>
  <c r="Z2627" i="12" s="1"/>
  <c r="O2628" i="12" l="1"/>
  <c r="N2629" i="12" s="1"/>
  <c r="AG2629" i="12" l="1"/>
  <c r="AD2629" i="12"/>
  <c r="V2629" i="12"/>
  <c r="P2629" i="12"/>
  <c r="Q2629" i="12" s="1"/>
  <c r="Y2628" i="12"/>
  <c r="Z2628" i="12" s="1"/>
  <c r="O2629" i="12" l="1"/>
  <c r="Y2629" i="12" l="1"/>
  <c r="Z2629" i="12" s="1"/>
  <c r="N2630" i="12"/>
  <c r="P2630" i="12" l="1"/>
  <c r="Q2630" i="12" s="1"/>
  <c r="V2630" i="12"/>
  <c r="AG2630" i="12"/>
  <c r="AD2630" i="12"/>
  <c r="O2630" i="12" l="1"/>
  <c r="Y2630" i="12" l="1"/>
  <c r="Z2630" i="12" s="1"/>
  <c r="N2631" i="12"/>
  <c r="P2631" i="12" l="1"/>
  <c r="Q2631" i="12" s="1"/>
  <c r="AD2631" i="12"/>
  <c r="V2631" i="12"/>
  <c r="AG2631" i="12"/>
  <c r="O2631" i="12" l="1"/>
  <c r="N2632" i="12" s="1"/>
  <c r="AG2632" i="12" l="1"/>
  <c r="V2632" i="12"/>
  <c r="P2632" i="12"/>
  <c r="Q2632" i="12" s="1"/>
  <c r="AD2632" i="12"/>
  <c r="Y2631" i="12"/>
  <c r="Z2631" i="12" s="1"/>
  <c r="O2632" i="12" l="1"/>
  <c r="N2633" i="12" s="1"/>
  <c r="P2633" i="12" l="1"/>
  <c r="Q2633" i="12" s="1"/>
  <c r="AD2633" i="12"/>
  <c r="V2633" i="12"/>
  <c r="AG2633" i="12"/>
  <c r="Y2632" i="12"/>
  <c r="Z2632" i="12" s="1"/>
  <c r="O2633" i="12" l="1"/>
  <c r="N2634" i="12" s="1"/>
  <c r="AD2634" i="12" l="1"/>
  <c r="P2634" i="12"/>
  <c r="Q2634" i="12" s="1"/>
  <c r="V2634" i="12"/>
  <c r="AG2634" i="12"/>
  <c r="Y2633" i="12"/>
  <c r="Z2633" i="12" s="1"/>
  <c r="O2634" i="12" l="1"/>
  <c r="N2635" i="12" s="1"/>
  <c r="V2635" i="12" l="1"/>
  <c r="AG2635" i="12"/>
  <c r="P2635" i="12"/>
  <c r="Q2635" i="12" s="1"/>
  <c r="AD2635" i="12"/>
  <c r="Y2634" i="12"/>
  <c r="Z2634" i="12" s="1"/>
  <c r="O2635" i="12" l="1"/>
  <c r="N2636" i="12" s="1"/>
  <c r="AD2636" i="12" l="1"/>
  <c r="V2636" i="12"/>
  <c r="AG2636" i="12"/>
  <c r="P2636" i="12"/>
  <c r="Q2636" i="12" s="1"/>
  <c r="Y2635" i="12"/>
  <c r="Z2635" i="12" s="1"/>
  <c r="O2636" i="12" l="1"/>
  <c r="N2637" i="12" s="1"/>
  <c r="AG2637" i="12" l="1"/>
  <c r="AD2637" i="12"/>
  <c r="V2637" i="12"/>
  <c r="P2637" i="12"/>
  <c r="Q2637" i="12" s="1"/>
  <c r="Y2636" i="12"/>
  <c r="Z2636" i="12" s="1"/>
  <c r="O2637" i="12" l="1"/>
  <c r="N2638" i="12" s="1"/>
  <c r="AG2638" i="12" l="1"/>
  <c r="AD2638" i="12"/>
  <c r="V2638" i="12"/>
  <c r="P2638" i="12"/>
  <c r="Q2638" i="12" s="1"/>
  <c r="Y2637" i="12"/>
  <c r="Z2637" i="12" s="1"/>
  <c r="O2638" i="12" l="1"/>
  <c r="N2639" i="12" s="1"/>
  <c r="AG2639" i="12" l="1"/>
  <c r="AD2639" i="12"/>
  <c r="V2639" i="12"/>
  <c r="P2639" i="12"/>
  <c r="Q2639" i="12" s="1"/>
  <c r="Y2638" i="12"/>
  <c r="Z2638" i="12" s="1"/>
  <c r="O2639" i="12" l="1"/>
  <c r="N2640" i="12" s="1"/>
  <c r="AD2640" i="12" l="1"/>
  <c r="V2640" i="12"/>
  <c r="P2640" i="12"/>
  <c r="Q2640" i="12" s="1"/>
  <c r="AG2640" i="12"/>
  <c r="Y2639" i="12"/>
  <c r="Z2639" i="12" s="1"/>
  <c r="O2640" i="12" l="1"/>
  <c r="N2641" i="12" s="1"/>
  <c r="P2641" i="12" l="1"/>
  <c r="Q2641" i="12" s="1"/>
  <c r="AD2641" i="12"/>
  <c r="V2641" i="12"/>
  <c r="AG2641" i="12"/>
  <c r="Y2640" i="12"/>
  <c r="Z2640" i="12" s="1"/>
  <c r="O2641" i="12" l="1"/>
  <c r="N2642" i="12" s="1"/>
  <c r="P2642" i="12" l="1"/>
  <c r="Q2642" i="12" s="1"/>
  <c r="AG2642" i="12"/>
  <c r="V2642" i="12"/>
  <c r="AD2642" i="12"/>
  <c r="Y2641" i="12"/>
  <c r="Z2641" i="12" s="1"/>
  <c r="O2642" i="12" l="1"/>
  <c r="N2643" i="12" s="1"/>
  <c r="AG2643" i="12" l="1"/>
  <c r="V2643" i="12"/>
  <c r="AD2643" i="12"/>
  <c r="P2643" i="12"/>
  <c r="Q2643" i="12" s="1"/>
  <c r="Y2642" i="12"/>
  <c r="Z2642" i="12" s="1"/>
  <c r="O2643" i="12" l="1"/>
  <c r="Y2643" i="12" l="1"/>
  <c r="Z2643" i="12" s="1"/>
  <c r="N2644" i="12"/>
  <c r="AD2644" i="12" l="1"/>
  <c r="AG2644" i="12"/>
  <c r="P2644" i="12"/>
  <c r="Q2644" i="12" s="1"/>
  <c r="V2644" i="12"/>
  <c r="O2644" i="12" l="1"/>
  <c r="Y2644" i="12" l="1"/>
  <c r="Z2644" i="12" s="1"/>
  <c r="N2645" i="12"/>
  <c r="AG2645" i="12" l="1"/>
  <c r="AD2645" i="12"/>
  <c r="P2645" i="12"/>
  <c r="Q2645" i="12" s="1"/>
  <c r="V2645" i="12"/>
  <c r="O2645" i="12" l="1"/>
  <c r="N2646" i="12" s="1"/>
  <c r="P2646" i="12" l="1"/>
  <c r="Q2646" i="12" s="1"/>
  <c r="V2646" i="12"/>
  <c r="AG2646" i="12"/>
  <c r="AD2646" i="12"/>
  <c r="Y2645" i="12"/>
  <c r="Z2645" i="12" s="1"/>
  <c r="O2646" i="12" l="1"/>
  <c r="N2647" i="12" s="1"/>
  <c r="AG2647" i="12" l="1"/>
  <c r="V2647" i="12"/>
  <c r="AD2647" i="12"/>
  <c r="P2647" i="12"/>
  <c r="Q2647" i="12" s="1"/>
  <c r="Y2646" i="12"/>
  <c r="Z2646" i="12" s="1"/>
  <c r="O2647" i="12" l="1"/>
  <c r="N2648" i="12" s="1"/>
  <c r="P2648" i="12" l="1"/>
  <c r="Q2648" i="12" s="1"/>
  <c r="AG2648" i="12"/>
  <c r="AD2648" i="12"/>
  <c r="V2648" i="12"/>
  <c r="Y2647" i="12"/>
  <c r="Z2647" i="12" s="1"/>
  <c r="O2648" i="12" l="1"/>
  <c r="Y2648" i="12" l="1"/>
  <c r="Z2648" i="12" s="1"/>
  <c r="N2649" i="12"/>
  <c r="AD2649" i="12" l="1"/>
  <c r="AG2649" i="12"/>
  <c r="V2649" i="12"/>
  <c r="P2649" i="12"/>
  <c r="Q2649" i="12" s="1"/>
  <c r="O2649" i="12" l="1"/>
  <c r="N2650" i="12" s="1"/>
  <c r="AD2650" i="12" l="1"/>
  <c r="AG2650" i="12"/>
  <c r="P2650" i="12"/>
  <c r="Q2650" i="12" s="1"/>
  <c r="V2650" i="12"/>
  <c r="Y2649" i="12"/>
  <c r="Z2649" i="12" s="1"/>
  <c r="O2650" i="12" l="1"/>
  <c r="Y2650" i="12" l="1"/>
  <c r="Z2650" i="12" s="1"/>
  <c r="N2651" i="12"/>
  <c r="AD2651" i="12" l="1"/>
  <c r="AG2651" i="12"/>
  <c r="V2651" i="12"/>
  <c r="P2651" i="12"/>
  <c r="Q2651" i="12" s="1"/>
  <c r="O2651" i="12" l="1"/>
  <c r="Y2651" i="12" l="1"/>
  <c r="Z2651" i="12" s="1"/>
  <c r="N2652" i="12"/>
  <c r="V2652" i="12" l="1"/>
  <c r="AD2652" i="12"/>
  <c r="AG2652" i="12"/>
  <c r="P2652" i="12"/>
  <c r="Q2652" i="12" s="1"/>
  <c r="O2652" i="12" l="1"/>
  <c r="N2653" i="12" s="1"/>
  <c r="V2653" i="12" l="1"/>
  <c r="P2653" i="12"/>
  <c r="Q2653" i="12" s="1"/>
  <c r="AG2653" i="12"/>
  <c r="AD2653" i="12"/>
  <c r="Y2652" i="12"/>
  <c r="Z2652" i="12" s="1"/>
  <c r="O2653" i="12" l="1"/>
  <c r="N2654" i="12" s="1"/>
  <c r="V2654" i="12" l="1"/>
  <c r="AG2654" i="12"/>
  <c r="P2654" i="12"/>
  <c r="Q2654" i="12" s="1"/>
  <c r="AD2654" i="12"/>
  <c r="Y2653" i="12"/>
  <c r="Z2653" i="12" s="1"/>
  <c r="O2654" i="12" l="1"/>
  <c r="N2655" i="12" s="1"/>
  <c r="V2655" i="12" l="1"/>
  <c r="AG2655" i="12"/>
  <c r="AD2655" i="12"/>
  <c r="P2655" i="12"/>
  <c r="Q2655" i="12" s="1"/>
  <c r="Y2654" i="12"/>
  <c r="Z2654" i="12" s="1"/>
  <c r="O2655" i="12" l="1"/>
  <c r="N2656" i="12" s="1"/>
  <c r="P2656" i="12" l="1"/>
  <c r="Q2656" i="12" s="1"/>
  <c r="AG2656" i="12"/>
  <c r="AD2656" i="12"/>
  <c r="V2656" i="12"/>
  <c r="Y2655" i="12"/>
  <c r="Z2655" i="12" s="1"/>
  <c r="O2656" i="12" l="1"/>
  <c r="N2657" i="12" s="1"/>
  <c r="P2657" i="12" l="1"/>
  <c r="Q2657" i="12" s="1"/>
  <c r="AG2657" i="12"/>
  <c r="V2657" i="12"/>
  <c r="AD2657" i="12"/>
  <c r="Y2656" i="12"/>
  <c r="Z2656" i="12" s="1"/>
  <c r="O2657" i="12" l="1"/>
  <c r="N2658" i="12" s="1"/>
  <c r="AG2658" i="12" l="1"/>
  <c r="V2658" i="12"/>
  <c r="P2658" i="12"/>
  <c r="Q2658" i="12" s="1"/>
  <c r="AD2658" i="12"/>
  <c r="Y2657" i="12"/>
  <c r="Z2657" i="12" s="1"/>
  <c r="O2658" i="12" l="1"/>
  <c r="Y2658" i="12" l="1"/>
  <c r="Z2658" i="12" s="1"/>
  <c r="N2659" i="12"/>
  <c r="P2659" i="12" l="1"/>
  <c r="Q2659" i="12" s="1"/>
  <c r="V2659" i="12"/>
  <c r="AG2659" i="12"/>
  <c r="AD2659" i="12"/>
  <c r="O2659" i="12" l="1"/>
  <c r="N2660" i="12" s="1"/>
  <c r="AG2660" i="12" l="1"/>
  <c r="AD2660" i="12"/>
  <c r="V2660" i="12"/>
  <c r="P2660" i="12"/>
  <c r="Q2660" i="12" s="1"/>
  <c r="Y2659" i="12"/>
  <c r="Z2659" i="12" s="1"/>
  <c r="O2660" i="12" l="1"/>
  <c r="N2661" i="12" s="1"/>
  <c r="V2661" i="12" l="1"/>
  <c r="P2661" i="12"/>
  <c r="Q2661" i="12" s="1"/>
  <c r="AG2661" i="12"/>
  <c r="AD2661" i="12"/>
  <c r="Y2660" i="12"/>
  <c r="Z2660" i="12" s="1"/>
  <c r="O2661" i="12" l="1"/>
  <c r="N2662" i="12" s="1"/>
  <c r="AD2662" i="12" l="1"/>
  <c r="V2662" i="12"/>
  <c r="P2662" i="12"/>
  <c r="Q2662" i="12" s="1"/>
  <c r="AG2662" i="12"/>
  <c r="Y2661" i="12"/>
  <c r="Z2661" i="12" s="1"/>
  <c r="O2662" i="12" l="1"/>
  <c r="N2663" i="12" s="1"/>
  <c r="V2663" i="12" l="1"/>
  <c r="P2663" i="12"/>
  <c r="Q2663" i="12" s="1"/>
  <c r="AD2663" i="12"/>
  <c r="AG2663" i="12"/>
  <c r="Y2662" i="12"/>
  <c r="Z2662" i="12" s="1"/>
  <c r="O2663" i="12" l="1"/>
  <c r="N2664" i="12" s="1"/>
  <c r="AD2664" i="12" l="1"/>
  <c r="P2664" i="12"/>
  <c r="Q2664" i="12" s="1"/>
  <c r="AG2664" i="12"/>
  <c r="V2664" i="12"/>
  <c r="Y2663" i="12"/>
  <c r="Z2663" i="12" s="1"/>
  <c r="O2664" i="12" l="1"/>
  <c r="N2665" i="12" s="1"/>
  <c r="V2665" i="12" l="1"/>
  <c r="AD2665" i="12"/>
  <c r="P2665" i="12"/>
  <c r="Q2665" i="12" s="1"/>
  <c r="AG2665" i="12"/>
  <c r="Y2664" i="12"/>
  <c r="Z2664" i="12" s="1"/>
  <c r="O2665" i="12" l="1"/>
  <c r="N2666" i="12" s="1"/>
  <c r="V2666" i="12" l="1"/>
  <c r="P2666" i="12"/>
  <c r="Q2666" i="12" s="1"/>
  <c r="AD2666" i="12"/>
  <c r="AG2666" i="12"/>
  <c r="Y2665" i="12"/>
  <c r="Z2665" i="12" s="1"/>
  <c r="O2666" i="12" l="1"/>
  <c r="N2667" i="12" s="1"/>
  <c r="V2667" i="12" l="1"/>
  <c r="AG2667" i="12"/>
  <c r="AD2667" i="12"/>
  <c r="P2667" i="12"/>
  <c r="Q2667" i="12" s="1"/>
  <c r="Y2666" i="12"/>
  <c r="Z2666" i="12" s="1"/>
  <c r="N4" i="12" l="1"/>
  <c r="N4" i="11" s="1"/>
  <c r="M4" i="11" s="1"/>
  <c r="O2667" i="12"/>
  <c r="N2668" i="12" s="1"/>
  <c r="I64" i="1" l="1"/>
  <c r="AD2668" i="12"/>
  <c r="AG2668" i="12"/>
  <c r="V2668" i="12"/>
  <c r="P2668" i="12"/>
  <c r="Q2668" i="12" s="1"/>
  <c r="Y2667" i="12"/>
  <c r="Z2667" i="12" s="1"/>
  <c r="O2668" i="12" l="1"/>
  <c r="N2669" i="12" s="1"/>
  <c r="P2669" i="12" l="1"/>
  <c r="Q2669" i="12" s="1"/>
  <c r="V2669" i="12"/>
  <c r="AD2669" i="12"/>
  <c r="AG2669" i="12"/>
  <c r="Y2668" i="12"/>
  <c r="Z2668" i="12" s="1"/>
  <c r="O2669" i="12" l="1"/>
  <c r="N2670" i="12" s="1"/>
  <c r="AG2670" i="12" l="1"/>
  <c r="AD2670" i="12"/>
  <c r="V2670" i="12"/>
  <c r="P2670" i="12"/>
  <c r="Q2670" i="12" s="1"/>
  <c r="Y2669" i="12"/>
  <c r="Z2669" i="12" s="1"/>
  <c r="O2670" i="12" l="1"/>
  <c r="N2671" i="12" s="1"/>
  <c r="V2671" i="12" l="1"/>
  <c r="P2671" i="12"/>
  <c r="Q2671" i="12" s="1"/>
  <c r="AG2671" i="12"/>
  <c r="AD2671" i="12"/>
  <c r="Y2670" i="12"/>
  <c r="Z2670" i="12" s="1"/>
  <c r="O2671" i="12" l="1"/>
  <c r="N2672" i="12" s="1"/>
  <c r="V2672" i="12" l="1"/>
  <c r="AD2672" i="12"/>
  <c r="AG2672" i="12"/>
  <c r="P2672" i="12"/>
  <c r="Q2672" i="12" s="1"/>
  <c r="Y2671" i="12"/>
  <c r="Z2671" i="12" s="1"/>
  <c r="O2672" i="12" l="1"/>
  <c r="N2673" i="12" s="1"/>
  <c r="V2673" i="12" l="1"/>
  <c r="P2673" i="12"/>
  <c r="Q2673" i="12" s="1"/>
  <c r="AG2673" i="12"/>
  <c r="AD2673" i="12"/>
  <c r="Y2672" i="12"/>
  <c r="Z2672" i="12" s="1"/>
  <c r="O2673" i="12" l="1"/>
  <c r="Y2673" i="12" l="1"/>
  <c r="Z2673" i="12" s="1"/>
  <c r="Z243" i="5" l="1"/>
  <c r="Z162" i="5"/>
  <c r="Z221" i="5"/>
  <c r="Z166" i="5"/>
  <c r="Z57" i="5"/>
  <c r="Z84" i="5"/>
  <c r="Z31" i="5"/>
  <c r="Z242" i="5"/>
  <c r="Z70" i="5"/>
  <c r="Z65" i="5"/>
  <c r="Z150" i="5"/>
  <c r="Z56" i="5"/>
  <c r="Z108" i="5"/>
  <c r="Z230" i="5"/>
  <c r="Z88" i="5"/>
  <c r="Z244" i="5"/>
  <c r="Z204" i="5"/>
  <c r="Z196" i="5"/>
  <c r="Z79" i="5"/>
  <c r="Z159" i="5"/>
  <c r="Z188" i="5"/>
  <c r="Z234" i="5"/>
  <c r="Z246" i="5"/>
  <c r="Z235" i="5"/>
  <c r="Z151" i="5"/>
  <c r="Z101" i="5"/>
  <c r="Z97" i="5"/>
  <c r="Z125" i="5"/>
  <c r="Z156" i="5"/>
  <c r="Z203" i="5"/>
  <c r="Z152" i="5"/>
  <c r="G4" i="11"/>
  <c r="Z236" i="5"/>
  <c r="Z140" i="5"/>
  <c r="Z20" i="5"/>
  <c r="Z83" i="5"/>
  <c r="Z45" i="5"/>
  <c r="Z247" i="5"/>
  <c r="Z92" i="5"/>
  <c r="Z129" i="5"/>
  <c r="Z54" i="5"/>
  <c r="Z256" i="5"/>
  <c r="Z171" i="5"/>
  <c r="Z198" i="5"/>
  <c r="Z163" i="5"/>
  <c r="Z26" i="5"/>
  <c r="Z93" i="5"/>
  <c r="Z252" i="5"/>
  <c r="Z181" i="5"/>
  <c r="Z95" i="5"/>
  <c r="Z24" i="5"/>
  <c r="Z50" i="5"/>
  <c r="Z158" i="5"/>
  <c r="Z183" i="5"/>
  <c r="Z173" i="5"/>
  <c r="Z126" i="5"/>
  <c r="Z34" i="5"/>
  <c r="Z64" i="5"/>
  <c r="Z259" i="5"/>
  <c r="Z99" i="5"/>
  <c r="Z190" i="5"/>
  <c r="Z139" i="5"/>
  <c r="Z115" i="5"/>
  <c r="Z27" i="5"/>
  <c r="Z135" i="5"/>
  <c r="Z106" i="5"/>
  <c r="Z44" i="5"/>
  <c r="Z111" i="5"/>
  <c r="Z53" i="5"/>
  <c r="Z157" i="5"/>
  <c r="Z104" i="5"/>
  <c r="Z89" i="5"/>
  <c r="Z223" i="5"/>
  <c r="Z78" i="5"/>
  <c r="Z35" i="5"/>
  <c r="Z258" i="5"/>
  <c r="Z130" i="5"/>
  <c r="Z226" i="5"/>
  <c r="Z194" i="5"/>
  <c r="Z239" i="5"/>
  <c r="Z90" i="5"/>
  <c r="Z169" i="5"/>
  <c r="Z49" i="5"/>
  <c r="Z32" i="5"/>
  <c r="Z41" i="5"/>
  <c r="Z37" i="5"/>
  <c r="Z36" i="5"/>
  <c r="Z52" i="5"/>
  <c r="Z87" i="5"/>
  <c r="Z197" i="5"/>
  <c r="Z81" i="5"/>
  <c r="Z77" i="5"/>
  <c r="Z233" i="5"/>
  <c r="Z22" i="5"/>
  <c r="Z155" i="5"/>
  <c r="Z179" i="5"/>
  <c r="Z218" i="5"/>
  <c r="Z187" i="5"/>
  <c r="Z219" i="5"/>
  <c r="Z63" i="5"/>
  <c r="Z85" i="5"/>
  <c r="Z39" i="5"/>
  <c r="Z210" i="5"/>
  <c r="Z17" i="5"/>
  <c r="Z67" i="5"/>
  <c r="Z61" i="5"/>
  <c r="Z160" i="5"/>
  <c r="Z122" i="5"/>
  <c r="Z16" i="5"/>
  <c r="Z40" i="5"/>
  <c r="Z241" i="5"/>
  <c r="Z148" i="5"/>
  <c r="Z167" i="5"/>
  <c r="Z118" i="5"/>
  <c r="Z116" i="5"/>
  <c r="Z69" i="5"/>
  <c r="Z73" i="5"/>
  <c r="Z232" i="5"/>
  <c r="Z145" i="5"/>
  <c r="Z186" i="5"/>
  <c r="Z250" i="5"/>
  <c r="Z33" i="5"/>
  <c r="Z123" i="5"/>
  <c r="Z206" i="5"/>
  <c r="Z212" i="5"/>
  <c r="Z143" i="5"/>
  <c r="Z23" i="5"/>
  <c r="Z98" i="5"/>
  <c r="Z76" i="5"/>
  <c r="Z251" i="5"/>
  <c r="Z193" i="5"/>
  <c r="Z51" i="5"/>
  <c r="Z222" i="5"/>
  <c r="Z62" i="5"/>
  <c r="Z103" i="5"/>
  <c r="Z170" i="5"/>
  <c r="Z74" i="5"/>
  <c r="Z29" i="5"/>
  <c r="Z137" i="5"/>
  <c r="Z144" i="5"/>
  <c r="Z105" i="5"/>
  <c r="Z117" i="5"/>
  <c r="Z119" i="5"/>
  <c r="Z215" i="5"/>
  <c r="Z165" i="5"/>
  <c r="Z149" i="5"/>
  <c r="Z216" i="5"/>
  <c r="Z227" i="5"/>
  <c r="Z200" i="5"/>
  <c r="Z72" i="5"/>
  <c r="Z110" i="5"/>
  <c r="Z177" i="5"/>
  <c r="Z25" i="5"/>
  <c r="Z189" i="5"/>
  <c r="Z146" i="5"/>
  <c r="Z240" i="5"/>
  <c r="Z254" i="5"/>
  <c r="Z229" i="5"/>
  <c r="Z176" i="5"/>
  <c r="Z30" i="5"/>
  <c r="Z68" i="5"/>
  <c r="Z113" i="5"/>
  <c r="Z201" i="5"/>
  <c r="Z112" i="5"/>
  <c r="Z96" i="5"/>
  <c r="Z213" i="5"/>
  <c r="Z248" i="5"/>
  <c r="Z211" i="5"/>
  <c r="Z21" i="5"/>
  <c r="Z174" i="5"/>
  <c r="Z257" i="5"/>
  <c r="Z102" i="5"/>
  <c r="Z55" i="5"/>
  <c r="Z58" i="5"/>
  <c r="Z185" i="5"/>
  <c r="Z175" i="5"/>
  <c r="Z182" i="5"/>
  <c r="Z202" i="5"/>
  <c r="Z147" i="5"/>
  <c r="Z46" i="5"/>
  <c r="Z28" i="5"/>
  <c r="Z132" i="5"/>
  <c r="Z133" i="5"/>
  <c r="Z153" i="5"/>
  <c r="Z94" i="5"/>
  <c r="Z42" i="5"/>
  <c r="Z19" i="5"/>
  <c r="Z164" i="5"/>
  <c r="Z208" i="5"/>
  <c r="Z43" i="5"/>
  <c r="Z199" i="5"/>
  <c r="Z228" i="5"/>
  <c r="Z128" i="5"/>
  <c r="Z245" i="5"/>
  <c r="Z100" i="5"/>
  <c r="Z71" i="5"/>
  <c r="Z161" i="5"/>
  <c r="Z207" i="5"/>
  <c r="Z238" i="5"/>
  <c r="Z178" i="5"/>
  <c r="Z142" i="5"/>
  <c r="Z214" i="5"/>
  <c r="Z127" i="5"/>
  <c r="Z217" i="5"/>
  <c r="Z120" i="5"/>
  <c r="Z47" i="5"/>
  <c r="Z66" i="5"/>
  <c r="Z141" i="5"/>
  <c r="Z136" i="5"/>
  <c r="Z184" i="5"/>
  <c r="Z205" i="5"/>
  <c r="Z48" i="5"/>
  <c r="Z249" i="5"/>
  <c r="G4" i="6"/>
  <c r="Z154" i="5"/>
  <c r="Z224" i="5"/>
  <c r="Z253" i="5"/>
  <c r="Z86" i="5"/>
  <c r="Z82" i="5"/>
  <c r="Z60" i="5"/>
  <c r="Z180" i="5"/>
  <c r="Z220" i="5"/>
  <c r="Z134" i="5"/>
  <c r="Z209" i="5"/>
  <c r="Z91" i="5"/>
  <c r="Z114" i="5"/>
  <c r="Z168" i="5"/>
  <c r="Z109" i="5"/>
  <c r="Z59" i="5"/>
  <c r="Z18" i="5"/>
  <c r="Z75" i="5"/>
  <c r="Z124" i="5"/>
  <c r="Z195" i="5"/>
  <c r="Z225" i="5"/>
  <c r="Z38" i="5"/>
  <c r="Z80" i="5"/>
  <c r="Z121" i="5"/>
  <c r="Z131" i="5"/>
  <c r="Z192" i="5"/>
  <c r="Z107" i="5"/>
  <c r="Z231" i="5"/>
  <c r="Z138" i="5"/>
  <c r="Z237" i="5"/>
  <c r="Z172" i="5"/>
  <c r="Z255" i="5"/>
  <c r="Z191" i="5"/>
  <c r="Z15" i="5"/>
  <c r="AC15" i="5" s="1"/>
  <c r="F9" i="6" s="1"/>
  <c r="G4" i="8"/>
  <c r="E3" i="8" s="1"/>
  <c r="Z14" i="5"/>
  <c r="AC14" i="5" s="1"/>
  <c r="E14" i="5"/>
  <c r="E15" i="5" s="1"/>
  <c r="O15" i="5" s="1"/>
  <c r="F8" i="6" l="1"/>
  <c r="G8" i="6" s="1"/>
  <c r="I99" i="1"/>
  <c r="F15" i="5"/>
  <c r="G15" i="5" s="1"/>
  <c r="E16" i="5"/>
  <c r="F14" i="5"/>
  <c r="O14" i="5"/>
  <c r="W14" i="5" l="1"/>
  <c r="F16" i="5"/>
  <c r="G16" i="5" s="1"/>
  <c r="H16" i="5" s="1"/>
  <c r="E17" i="5"/>
  <c r="H15" i="5"/>
  <c r="K15" i="5" s="1"/>
  <c r="AJ14" i="5" l="1"/>
  <c r="X14" i="5"/>
  <c r="M8" i="6" s="1"/>
  <c r="K8" i="6"/>
  <c r="K16" i="5"/>
  <c r="F17" i="5"/>
  <c r="G17" i="5" s="1"/>
  <c r="E18" i="5"/>
  <c r="Y14" i="5"/>
  <c r="AE14" i="5" l="1"/>
  <c r="AH14" i="5" s="1"/>
  <c r="H17" i="5"/>
  <c r="K17" i="5" s="1"/>
  <c r="N8" i="6"/>
  <c r="F18" i="5"/>
  <c r="G18" i="5" s="1"/>
  <c r="E19" i="5"/>
  <c r="H18" i="5" l="1"/>
  <c r="K18" i="5" s="1"/>
  <c r="F19" i="5"/>
  <c r="G19" i="5" s="1"/>
  <c r="E20" i="5"/>
  <c r="Q8" i="6"/>
  <c r="H19" i="5" l="1"/>
  <c r="K19" i="5" s="1"/>
  <c r="F20" i="5"/>
  <c r="G20" i="5" s="1"/>
  <c r="E21" i="5"/>
  <c r="H20" i="5" l="1"/>
  <c r="K20" i="5" s="1"/>
  <c r="F21" i="5"/>
  <c r="G21" i="5" s="1"/>
  <c r="E22" i="5"/>
  <c r="H21" i="5" l="1"/>
  <c r="K21" i="5" s="1"/>
  <c r="F22" i="5"/>
  <c r="G22" i="5" s="1"/>
  <c r="E23" i="5"/>
  <c r="H22" i="5" l="1"/>
  <c r="K22" i="5" s="1"/>
  <c r="F23" i="5"/>
  <c r="G23" i="5" s="1"/>
  <c r="E24" i="5"/>
  <c r="H23" i="5" l="1"/>
  <c r="K23" i="5" s="1"/>
  <c r="F24" i="5"/>
  <c r="G24" i="5" s="1"/>
  <c r="E25" i="5"/>
  <c r="H24" i="5" l="1"/>
  <c r="K24" i="5" s="1"/>
  <c r="F25" i="5"/>
  <c r="G25" i="5" s="1"/>
  <c r="E26" i="5"/>
  <c r="H25" i="5" l="1"/>
  <c r="K25" i="5" s="1"/>
  <c r="F26" i="5"/>
  <c r="G26" i="5" s="1"/>
  <c r="E27" i="5"/>
  <c r="H26" i="5" l="1"/>
  <c r="K26" i="5" s="1"/>
  <c r="F27" i="5"/>
  <c r="G27" i="5" s="1"/>
  <c r="E28" i="5"/>
  <c r="H27" i="5" l="1"/>
  <c r="K27" i="5" s="1"/>
  <c r="E29" i="5"/>
  <c r="F28" i="5"/>
  <c r="G28" i="5" s="1"/>
  <c r="H28" i="5" l="1"/>
  <c r="K28" i="5" s="1"/>
  <c r="F29" i="5"/>
  <c r="G29" i="5" s="1"/>
  <c r="E30" i="5"/>
  <c r="H29" i="5" l="1"/>
  <c r="K29" i="5" s="1"/>
  <c r="F30" i="5"/>
  <c r="G30" i="5" s="1"/>
  <c r="E31" i="5"/>
  <c r="H30" i="5" l="1"/>
  <c r="K30" i="5" s="1"/>
  <c r="F31" i="5"/>
  <c r="G31" i="5" s="1"/>
  <c r="E32" i="5"/>
  <c r="H31" i="5" l="1"/>
  <c r="K31" i="5" s="1"/>
  <c r="F32" i="5"/>
  <c r="G32" i="5" s="1"/>
  <c r="E33" i="5"/>
  <c r="H32" i="5" l="1"/>
  <c r="K32" i="5" s="1"/>
  <c r="F33" i="5"/>
  <c r="G33" i="5" s="1"/>
  <c r="E34" i="5"/>
  <c r="H33" i="5" l="1"/>
  <c r="K33" i="5" s="1"/>
  <c r="F34" i="5"/>
  <c r="G34" i="5" s="1"/>
  <c r="E35" i="5"/>
  <c r="H34" i="5" l="1"/>
  <c r="K34" i="5" s="1"/>
  <c r="F35" i="5"/>
  <c r="G35" i="5" s="1"/>
  <c r="E36" i="5"/>
  <c r="H35" i="5" l="1"/>
  <c r="K35" i="5" s="1"/>
  <c r="F36" i="5"/>
  <c r="G36" i="5" s="1"/>
  <c r="E37" i="5"/>
  <c r="H36" i="5" l="1"/>
  <c r="K36" i="5" s="1"/>
  <c r="F37" i="5"/>
  <c r="G37" i="5" s="1"/>
  <c r="E38" i="5"/>
  <c r="H37" i="5" l="1"/>
  <c r="K37" i="5" s="1"/>
  <c r="F38" i="5"/>
  <c r="G38" i="5" s="1"/>
  <c r="E39" i="5"/>
  <c r="H38" i="5" l="1"/>
  <c r="K38" i="5" s="1"/>
  <c r="F39" i="5"/>
  <c r="G39" i="5" s="1"/>
  <c r="E40" i="5"/>
  <c r="H39" i="5" l="1"/>
  <c r="K39" i="5" s="1"/>
  <c r="F40" i="5"/>
  <c r="G40" i="5" s="1"/>
  <c r="E41" i="5"/>
  <c r="H40" i="5" l="1"/>
  <c r="K40" i="5" s="1"/>
  <c r="F41" i="5"/>
  <c r="G41" i="5" s="1"/>
  <c r="E42" i="5"/>
  <c r="H41" i="5" l="1"/>
  <c r="K41" i="5" s="1"/>
  <c r="F42" i="5"/>
  <c r="G42" i="5" s="1"/>
  <c r="E43" i="5"/>
  <c r="H42" i="5" l="1"/>
  <c r="K42" i="5" s="1"/>
  <c r="E44" i="5"/>
  <c r="F43" i="5"/>
  <c r="G43" i="5" s="1"/>
  <c r="H43" i="5" l="1"/>
  <c r="K43" i="5" s="1"/>
  <c r="F44" i="5"/>
  <c r="G44" i="5" s="1"/>
  <c r="E45" i="5"/>
  <c r="H44" i="5" l="1"/>
  <c r="K44" i="5" s="1"/>
  <c r="F45" i="5"/>
  <c r="G45" i="5" s="1"/>
  <c r="E46" i="5"/>
  <c r="H45" i="5" l="1"/>
  <c r="K45" i="5" s="1"/>
  <c r="F46" i="5"/>
  <c r="G46" i="5" s="1"/>
  <c r="E47" i="5"/>
  <c r="H46" i="5" l="1"/>
  <c r="K46" i="5" s="1"/>
  <c r="F47" i="5"/>
  <c r="G47" i="5" s="1"/>
  <c r="E48" i="5"/>
  <c r="H47" i="5" l="1"/>
  <c r="K47" i="5" s="1"/>
  <c r="F48" i="5"/>
  <c r="G48" i="5" s="1"/>
  <c r="E49" i="5"/>
  <c r="H48" i="5" l="1"/>
  <c r="K48" i="5" s="1"/>
  <c r="F49" i="5"/>
  <c r="G49" i="5" s="1"/>
  <c r="E50" i="5"/>
  <c r="H49" i="5" l="1"/>
  <c r="K49" i="5" s="1"/>
  <c r="F50" i="5"/>
  <c r="G50" i="5" s="1"/>
  <c r="E51" i="5"/>
  <c r="H50" i="5" l="1"/>
  <c r="K50" i="5" s="1"/>
  <c r="F51" i="5"/>
  <c r="G51" i="5" s="1"/>
  <c r="E52" i="5"/>
  <c r="H51" i="5" l="1"/>
  <c r="K51" i="5" s="1"/>
  <c r="F52" i="5"/>
  <c r="G52" i="5" s="1"/>
  <c r="E53" i="5"/>
  <c r="H52" i="5" l="1"/>
  <c r="K52" i="5" s="1"/>
  <c r="F53" i="5"/>
  <c r="G53" i="5" s="1"/>
  <c r="E54" i="5"/>
  <c r="H53" i="5" l="1"/>
  <c r="K53" i="5" s="1"/>
  <c r="F54" i="5"/>
  <c r="G54" i="5" s="1"/>
  <c r="E55" i="5"/>
  <c r="H54" i="5" l="1"/>
  <c r="K54" i="5" s="1"/>
  <c r="F55" i="5"/>
  <c r="G55" i="5" s="1"/>
  <c r="E56" i="5"/>
  <c r="H55" i="5" l="1"/>
  <c r="K55" i="5" s="1"/>
  <c r="F56" i="5"/>
  <c r="G56" i="5" s="1"/>
  <c r="E57" i="5"/>
  <c r="H56" i="5" l="1"/>
  <c r="K56" i="5" s="1"/>
  <c r="F57" i="5"/>
  <c r="G57" i="5" s="1"/>
  <c r="E58" i="5"/>
  <c r="H57" i="5" l="1"/>
  <c r="K57" i="5" s="1"/>
  <c r="F58" i="5"/>
  <c r="G58" i="5" s="1"/>
  <c r="E59" i="5"/>
  <c r="H58" i="5" l="1"/>
  <c r="K58" i="5" s="1"/>
  <c r="F59" i="5"/>
  <c r="G59" i="5" s="1"/>
  <c r="E60" i="5"/>
  <c r="H59" i="5" l="1"/>
  <c r="K59" i="5" s="1"/>
  <c r="F60" i="5"/>
  <c r="G60" i="5" s="1"/>
  <c r="E61" i="5"/>
  <c r="H60" i="5" l="1"/>
  <c r="K60" i="5" s="1"/>
  <c r="F61" i="5"/>
  <c r="G61" i="5" s="1"/>
  <c r="E62" i="5"/>
  <c r="H61" i="5" l="1"/>
  <c r="K61" i="5" s="1"/>
  <c r="F62" i="5"/>
  <c r="G62" i="5" s="1"/>
  <c r="E63" i="5"/>
  <c r="H62" i="5" l="1"/>
  <c r="K62" i="5" s="1"/>
  <c r="F63" i="5"/>
  <c r="G63" i="5" s="1"/>
  <c r="E64" i="5"/>
  <c r="H63" i="5" l="1"/>
  <c r="K63" i="5" s="1"/>
  <c r="F64" i="5"/>
  <c r="G64" i="5" s="1"/>
  <c r="E65" i="5"/>
  <c r="H64" i="5" l="1"/>
  <c r="K64" i="5" s="1"/>
  <c r="F65" i="5"/>
  <c r="G65" i="5" s="1"/>
  <c r="E66" i="5"/>
  <c r="H65" i="5" l="1"/>
  <c r="K65" i="5" s="1"/>
  <c r="F66" i="5"/>
  <c r="G66" i="5" s="1"/>
  <c r="E67" i="5"/>
  <c r="H66" i="5" l="1"/>
  <c r="K66" i="5" s="1"/>
  <c r="F67" i="5"/>
  <c r="G67" i="5" s="1"/>
  <c r="E68" i="5"/>
  <c r="H67" i="5" l="1"/>
  <c r="K67" i="5" s="1"/>
  <c r="F68" i="5"/>
  <c r="G68" i="5" s="1"/>
  <c r="E69" i="5"/>
  <c r="H68" i="5" l="1"/>
  <c r="K68" i="5" s="1"/>
  <c r="F69" i="5"/>
  <c r="G69" i="5" s="1"/>
  <c r="E70" i="5"/>
  <c r="H69" i="5" l="1"/>
  <c r="K69" i="5" s="1"/>
  <c r="F70" i="5"/>
  <c r="G70" i="5" s="1"/>
  <c r="E71" i="5"/>
  <c r="H70" i="5" l="1"/>
  <c r="K70" i="5" s="1"/>
  <c r="F71" i="5"/>
  <c r="G71" i="5" s="1"/>
  <c r="E72" i="5"/>
  <c r="H71" i="5" l="1"/>
  <c r="K71" i="5" s="1"/>
  <c r="F72" i="5"/>
  <c r="G72" i="5" s="1"/>
  <c r="E73" i="5"/>
  <c r="H72" i="5" l="1"/>
  <c r="K72" i="5" s="1"/>
  <c r="F73" i="5"/>
  <c r="G73" i="5" s="1"/>
  <c r="E74" i="5"/>
  <c r="H73" i="5" l="1"/>
  <c r="K73" i="5" s="1"/>
  <c r="F74" i="5"/>
  <c r="G74" i="5" s="1"/>
  <c r="E75" i="5"/>
  <c r="H74" i="5" l="1"/>
  <c r="K74" i="5" s="1"/>
  <c r="F75" i="5"/>
  <c r="G75" i="5" s="1"/>
  <c r="E76" i="5"/>
  <c r="H75" i="5" l="1"/>
  <c r="K75" i="5" s="1"/>
  <c r="F76" i="5"/>
  <c r="G76" i="5" s="1"/>
  <c r="E77" i="5"/>
  <c r="H76" i="5" l="1"/>
  <c r="K76" i="5" s="1"/>
  <c r="E78" i="5"/>
  <c r="F77" i="5"/>
  <c r="G77" i="5" s="1"/>
  <c r="H77" i="5" l="1"/>
  <c r="K77" i="5" s="1"/>
  <c r="F78" i="5"/>
  <c r="G78" i="5" s="1"/>
  <c r="E79" i="5"/>
  <c r="H78" i="5" l="1"/>
  <c r="K78" i="5" s="1"/>
  <c r="F79" i="5"/>
  <c r="G79" i="5" s="1"/>
  <c r="E80" i="5"/>
  <c r="H79" i="5" l="1"/>
  <c r="K79" i="5" s="1"/>
  <c r="F80" i="5"/>
  <c r="G80" i="5" s="1"/>
  <c r="E81" i="5"/>
  <c r="H80" i="5" l="1"/>
  <c r="K80" i="5" s="1"/>
  <c r="F81" i="5"/>
  <c r="G81" i="5" s="1"/>
  <c r="E82" i="5"/>
  <c r="H81" i="5" l="1"/>
  <c r="K81" i="5" s="1"/>
  <c r="F82" i="5"/>
  <c r="G82" i="5" s="1"/>
  <c r="E83" i="5"/>
  <c r="H82" i="5" l="1"/>
  <c r="K82" i="5" s="1"/>
  <c r="F83" i="5"/>
  <c r="G83" i="5" s="1"/>
  <c r="E84" i="5"/>
  <c r="H83" i="5" l="1"/>
  <c r="K83" i="5" s="1"/>
  <c r="F84" i="5"/>
  <c r="G84" i="5" s="1"/>
  <c r="E85" i="5"/>
  <c r="H84" i="5" l="1"/>
  <c r="K84" i="5" s="1"/>
  <c r="F85" i="5"/>
  <c r="G85" i="5" s="1"/>
  <c r="E86" i="5"/>
  <c r="H85" i="5" l="1"/>
  <c r="K85" i="5" s="1"/>
  <c r="E87" i="5"/>
  <c r="F86" i="5"/>
  <c r="G86" i="5" s="1"/>
  <c r="H86" i="5" l="1"/>
  <c r="K86" i="5" s="1"/>
  <c r="F87" i="5"/>
  <c r="G87" i="5" s="1"/>
  <c r="E88" i="5"/>
  <c r="H87" i="5" l="1"/>
  <c r="K87" i="5" s="1"/>
  <c r="F88" i="5"/>
  <c r="G88" i="5" s="1"/>
  <c r="E89" i="5"/>
  <c r="H88" i="5" l="1"/>
  <c r="K88" i="5" s="1"/>
  <c r="F89" i="5"/>
  <c r="G89" i="5" s="1"/>
  <c r="E90" i="5"/>
  <c r="H89" i="5" l="1"/>
  <c r="K89" i="5" s="1"/>
  <c r="F90" i="5"/>
  <c r="G90" i="5" s="1"/>
  <c r="E91" i="5"/>
  <c r="H90" i="5" l="1"/>
  <c r="K90" i="5" s="1"/>
  <c r="F91" i="5"/>
  <c r="G91" i="5" s="1"/>
  <c r="E92" i="5"/>
  <c r="H91" i="5" l="1"/>
  <c r="K91" i="5" s="1"/>
  <c r="F92" i="5"/>
  <c r="G92" i="5" s="1"/>
  <c r="E93" i="5"/>
  <c r="H92" i="5" l="1"/>
  <c r="K92" i="5" s="1"/>
  <c r="F93" i="5"/>
  <c r="G93" i="5" s="1"/>
  <c r="E94" i="5"/>
  <c r="H93" i="5" l="1"/>
  <c r="K93" i="5" s="1"/>
  <c r="F94" i="5"/>
  <c r="G94" i="5" s="1"/>
  <c r="E95" i="5"/>
  <c r="H94" i="5" l="1"/>
  <c r="K94" i="5" s="1"/>
  <c r="F95" i="5"/>
  <c r="G95" i="5" s="1"/>
  <c r="E96" i="5"/>
  <c r="H95" i="5" l="1"/>
  <c r="K95" i="5" s="1"/>
  <c r="F96" i="5"/>
  <c r="G96" i="5" s="1"/>
  <c r="E97" i="5"/>
  <c r="H96" i="5" l="1"/>
  <c r="K96" i="5" s="1"/>
  <c r="F97" i="5"/>
  <c r="G97" i="5" s="1"/>
  <c r="E98" i="5"/>
  <c r="H97" i="5" l="1"/>
  <c r="K97" i="5" s="1"/>
  <c r="F98" i="5"/>
  <c r="G98" i="5" s="1"/>
  <c r="E99" i="5"/>
  <c r="H98" i="5" l="1"/>
  <c r="K98" i="5" s="1"/>
  <c r="F99" i="5"/>
  <c r="G99" i="5" s="1"/>
  <c r="E100" i="5"/>
  <c r="H99" i="5" l="1"/>
  <c r="K99" i="5" s="1"/>
  <c r="F100" i="5"/>
  <c r="G100" i="5" s="1"/>
  <c r="E101" i="5"/>
  <c r="H100" i="5" l="1"/>
  <c r="K100" i="5" s="1"/>
  <c r="F101" i="5"/>
  <c r="G101" i="5" s="1"/>
  <c r="E102" i="5"/>
  <c r="H101" i="5" l="1"/>
  <c r="K101" i="5" s="1"/>
  <c r="F102" i="5"/>
  <c r="G102" i="5" s="1"/>
  <c r="E103" i="5"/>
  <c r="H102" i="5" l="1"/>
  <c r="K102" i="5" s="1"/>
  <c r="F103" i="5"/>
  <c r="G103" i="5" s="1"/>
  <c r="E104" i="5"/>
  <c r="H103" i="5" l="1"/>
  <c r="K103" i="5" s="1"/>
  <c r="F104" i="5"/>
  <c r="G104" i="5" s="1"/>
  <c r="E105" i="5"/>
  <c r="H104" i="5" l="1"/>
  <c r="K104" i="5" s="1"/>
  <c r="F105" i="5"/>
  <c r="G105" i="5" s="1"/>
  <c r="E106" i="5"/>
  <c r="H105" i="5" l="1"/>
  <c r="K105" i="5" s="1"/>
  <c r="E107" i="5"/>
  <c r="F106" i="5"/>
  <c r="G106" i="5" s="1"/>
  <c r="H106" i="5" l="1"/>
  <c r="K106" i="5" s="1"/>
  <c r="F107" i="5"/>
  <c r="G107" i="5" s="1"/>
  <c r="E108" i="5"/>
  <c r="H107" i="5" l="1"/>
  <c r="K107" i="5" s="1"/>
  <c r="F108" i="5"/>
  <c r="G108" i="5" s="1"/>
  <c r="E109" i="5"/>
  <c r="H108" i="5" l="1"/>
  <c r="K108" i="5" s="1"/>
  <c r="F109" i="5"/>
  <c r="G109" i="5" s="1"/>
  <c r="E110" i="5"/>
  <c r="H109" i="5" l="1"/>
  <c r="K109" i="5" s="1"/>
  <c r="F110" i="5"/>
  <c r="G110" i="5" s="1"/>
  <c r="E111" i="5"/>
  <c r="H110" i="5" l="1"/>
  <c r="K110" i="5" s="1"/>
  <c r="F111" i="5"/>
  <c r="G111" i="5" s="1"/>
  <c r="E112" i="5"/>
  <c r="H111" i="5" l="1"/>
  <c r="K111" i="5" s="1"/>
  <c r="F112" i="5"/>
  <c r="G112" i="5" s="1"/>
  <c r="E113" i="5"/>
  <c r="H112" i="5" l="1"/>
  <c r="K112" i="5" s="1"/>
  <c r="F113" i="5"/>
  <c r="G113" i="5" s="1"/>
  <c r="E114" i="5"/>
  <c r="H113" i="5" l="1"/>
  <c r="K113" i="5" s="1"/>
  <c r="F114" i="5"/>
  <c r="G114" i="5" s="1"/>
  <c r="E115" i="5"/>
  <c r="H114" i="5" l="1"/>
  <c r="K114" i="5" s="1"/>
  <c r="F115" i="5"/>
  <c r="G115" i="5" s="1"/>
  <c r="E116" i="5"/>
  <c r="H115" i="5" l="1"/>
  <c r="K115" i="5" s="1"/>
  <c r="F116" i="5"/>
  <c r="G116" i="5" s="1"/>
  <c r="E117" i="5"/>
  <c r="H116" i="5" l="1"/>
  <c r="K116" i="5" s="1"/>
  <c r="F117" i="5"/>
  <c r="G117" i="5" s="1"/>
  <c r="E118" i="5"/>
  <c r="H117" i="5" l="1"/>
  <c r="K117" i="5" s="1"/>
  <c r="F118" i="5"/>
  <c r="G118" i="5" s="1"/>
  <c r="E119" i="5"/>
  <c r="H118" i="5" l="1"/>
  <c r="K118" i="5" s="1"/>
  <c r="F119" i="5"/>
  <c r="G119" i="5" s="1"/>
  <c r="E120" i="5"/>
  <c r="H119" i="5" l="1"/>
  <c r="K119" i="5" s="1"/>
  <c r="F120" i="5"/>
  <c r="G120" i="5" s="1"/>
  <c r="E121" i="5"/>
  <c r="H120" i="5" l="1"/>
  <c r="K120" i="5" s="1"/>
  <c r="F121" i="5"/>
  <c r="G121" i="5" s="1"/>
  <c r="E122" i="5"/>
  <c r="H121" i="5" l="1"/>
  <c r="K121" i="5" s="1"/>
  <c r="F122" i="5"/>
  <c r="G122" i="5" s="1"/>
  <c r="E123" i="5"/>
  <c r="H122" i="5" l="1"/>
  <c r="K122" i="5" s="1"/>
  <c r="F123" i="5"/>
  <c r="G123" i="5" s="1"/>
  <c r="E124" i="5"/>
  <c r="H123" i="5" l="1"/>
  <c r="K123" i="5" s="1"/>
  <c r="F124" i="5"/>
  <c r="G124" i="5" s="1"/>
  <c r="E125" i="5"/>
  <c r="H124" i="5" l="1"/>
  <c r="K124" i="5" s="1"/>
  <c r="F125" i="5"/>
  <c r="G125" i="5" s="1"/>
  <c r="E126" i="5"/>
  <c r="H125" i="5" l="1"/>
  <c r="K125" i="5" s="1"/>
  <c r="E127" i="5"/>
  <c r="F126" i="5"/>
  <c r="G126" i="5" s="1"/>
  <c r="H126" i="5" l="1"/>
  <c r="K126" i="5" s="1"/>
  <c r="F127" i="5"/>
  <c r="G127" i="5" s="1"/>
  <c r="E128" i="5"/>
  <c r="H127" i="5" l="1"/>
  <c r="K127" i="5" s="1"/>
  <c r="F128" i="5"/>
  <c r="G128" i="5" s="1"/>
  <c r="E129" i="5"/>
  <c r="H128" i="5" l="1"/>
  <c r="K128" i="5" s="1"/>
  <c r="F129" i="5"/>
  <c r="G129" i="5" s="1"/>
  <c r="E130" i="5"/>
  <c r="H129" i="5" l="1"/>
  <c r="K129" i="5" s="1"/>
  <c r="E131" i="5"/>
  <c r="F130" i="5"/>
  <c r="G130" i="5" s="1"/>
  <c r="H130" i="5" l="1"/>
  <c r="K130" i="5" s="1"/>
  <c r="F131" i="5"/>
  <c r="G131" i="5" s="1"/>
  <c r="E132" i="5"/>
  <c r="H131" i="5" l="1"/>
  <c r="K131" i="5" s="1"/>
  <c r="F132" i="5"/>
  <c r="G132" i="5" s="1"/>
  <c r="E133" i="5"/>
  <c r="H132" i="5" l="1"/>
  <c r="K132" i="5" s="1"/>
  <c r="F133" i="5"/>
  <c r="G133" i="5" s="1"/>
  <c r="E134" i="5"/>
  <c r="H133" i="5" l="1"/>
  <c r="K133" i="5" s="1"/>
  <c r="F134" i="5"/>
  <c r="G134" i="5" s="1"/>
  <c r="E135" i="5"/>
  <c r="H134" i="5" l="1"/>
  <c r="K134" i="5" s="1"/>
  <c r="F135" i="5"/>
  <c r="G135" i="5" s="1"/>
  <c r="E136" i="5"/>
  <c r="H135" i="5" l="1"/>
  <c r="K135" i="5" s="1"/>
  <c r="F136" i="5"/>
  <c r="G136" i="5" s="1"/>
  <c r="E137" i="5"/>
  <c r="H136" i="5" l="1"/>
  <c r="K136" i="5" s="1"/>
  <c r="F137" i="5"/>
  <c r="G137" i="5" s="1"/>
  <c r="E138" i="5"/>
  <c r="H137" i="5" l="1"/>
  <c r="K137" i="5" s="1"/>
  <c r="F138" i="5"/>
  <c r="G138" i="5" s="1"/>
  <c r="E139" i="5"/>
  <c r="H138" i="5" l="1"/>
  <c r="K138" i="5" s="1"/>
  <c r="F139" i="5"/>
  <c r="G139" i="5" s="1"/>
  <c r="E140" i="5"/>
  <c r="H139" i="5" l="1"/>
  <c r="K139" i="5" s="1"/>
  <c r="F140" i="5"/>
  <c r="G140" i="5" s="1"/>
  <c r="E141" i="5"/>
  <c r="H140" i="5" l="1"/>
  <c r="K140" i="5" s="1"/>
  <c r="F141" i="5"/>
  <c r="G141" i="5" s="1"/>
  <c r="E142" i="5"/>
  <c r="H141" i="5" l="1"/>
  <c r="K141" i="5" s="1"/>
  <c r="F142" i="5"/>
  <c r="G142" i="5" s="1"/>
  <c r="E143" i="5"/>
  <c r="H142" i="5" l="1"/>
  <c r="K142" i="5" s="1"/>
  <c r="F143" i="5"/>
  <c r="G143" i="5" s="1"/>
  <c r="E144" i="5"/>
  <c r="H143" i="5" l="1"/>
  <c r="K143" i="5" s="1"/>
  <c r="F144" i="5"/>
  <c r="G144" i="5" s="1"/>
  <c r="E145" i="5"/>
  <c r="H144" i="5" l="1"/>
  <c r="K144" i="5" s="1"/>
  <c r="E146" i="5"/>
  <c r="F145" i="5"/>
  <c r="G145" i="5" s="1"/>
  <c r="H145" i="5" l="1"/>
  <c r="K145" i="5" s="1"/>
  <c r="F146" i="5"/>
  <c r="G146" i="5" s="1"/>
  <c r="E147" i="5"/>
  <c r="H146" i="5" l="1"/>
  <c r="K146" i="5" s="1"/>
  <c r="E148" i="5"/>
  <c r="F147" i="5"/>
  <c r="G147" i="5" s="1"/>
  <c r="H147" i="5" l="1"/>
  <c r="K147" i="5" s="1"/>
  <c r="F148" i="5"/>
  <c r="G148" i="5" s="1"/>
  <c r="E149" i="5"/>
  <c r="H148" i="5" l="1"/>
  <c r="K148" i="5" s="1"/>
  <c r="F149" i="5"/>
  <c r="G149" i="5" s="1"/>
  <c r="E150" i="5"/>
  <c r="H149" i="5" l="1"/>
  <c r="K149" i="5" s="1"/>
  <c r="F150" i="5"/>
  <c r="G150" i="5" s="1"/>
  <c r="E151" i="5"/>
  <c r="H150" i="5" l="1"/>
  <c r="K150" i="5" s="1"/>
  <c r="F151" i="5"/>
  <c r="G151" i="5" s="1"/>
  <c r="E152" i="5"/>
  <c r="H151" i="5" l="1"/>
  <c r="K151" i="5" s="1"/>
  <c r="F152" i="5"/>
  <c r="G152" i="5" s="1"/>
  <c r="E153" i="5"/>
  <c r="H152" i="5" l="1"/>
  <c r="K152" i="5" s="1"/>
  <c r="F153" i="5"/>
  <c r="G153" i="5" s="1"/>
  <c r="E154" i="5"/>
  <c r="H153" i="5" l="1"/>
  <c r="K153" i="5" s="1"/>
  <c r="F154" i="5"/>
  <c r="G154" i="5" s="1"/>
  <c r="E155" i="5"/>
  <c r="H154" i="5" l="1"/>
  <c r="K154" i="5" s="1"/>
  <c r="F155" i="5"/>
  <c r="G155" i="5" s="1"/>
  <c r="E156" i="5"/>
  <c r="H155" i="5" l="1"/>
  <c r="K155" i="5" s="1"/>
  <c r="F156" i="5"/>
  <c r="G156" i="5" s="1"/>
  <c r="E157" i="5"/>
  <c r="H156" i="5" l="1"/>
  <c r="K156" i="5" s="1"/>
  <c r="F157" i="5"/>
  <c r="G157" i="5" s="1"/>
  <c r="E158" i="5"/>
  <c r="H157" i="5" l="1"/>
  <c r="K157" i="5" s="1"/>
  <c r="E159" i="5"/>
  <c r="F158" i="5"/>
  <c r="G158" i="5" s="1"/>
  <c r="H158" i="5" l="1"/>
  <c r="K158" i="5" s="1"/>
  <c r="F159" i="5"/>
  <c r="G159" i="5" s="1"/>
  <c r="E160" i="5"/>
  <c r="F160" i="5" l="1"/>
  <c r="G160" i="5" s="1"/>
  <c r="E161" i="5"/>
  <c r="H159" i="5"/>
  <c r="K159" i="5" s="1"/>
  <c r="F161" i="5" l="1"/>
  <c r="G161" i="5" s="1"/>
  <c r="E162" i="5"/>
  <c r="H160" i="5"/>
  <c r="K160" i="5" s="1"/>
  <c r="H161" i="5" l="1"/>
  <c r="K161" i="5" s="1"/>
  <c r="F162" i="5"/>
  <c r="G162" i="5" s="1"/>
  <c r="E163" i="5"/>
  <c r="H162" i="5" l="1"/>
  <c r="K162" i="5" s="1"/>
  <c r="F163" i="5"/>
  <c r="G163" i="5" s="1"/>
  <c r="E164" i="5"/>
  <c r="H163" i="5" l="1"/>
  <c r="K163" i="5" s="1"/>
  <c r="F164" i="5"/>
  <c r="G164" i="5" s="1"/>
  <c r="E165" i="5"/>
  <c r="H164" i="5" l="1"/>
  <c r="K164" i="5" s="1"/>
  <c r="F165" i="5"/>
  <c r="G165" i="5" s="1"/>
  <c r="E166" i="5"/>
  <c r="H165" i="5" l="1"/>
  <c r="K165" i="5" s="1"/>
  <c r="F166" i="5"/>
  <c r="G166" i="5" s="1"/>
  <c r="E167" i="5"/>
  <c r="H166" i="5" l="1"/>
  <c r="K166" i="5" s="1"/>
  <c r="E168" i="5"/>
  <c r="F167" i="5"/>
  <c r="G167" i="5" s="1"/>
  <c r="H167" i="5" l="1"/>
  <c r="K167" i="5" s="1"/>
  <c r="E169" i="5"/>
  <c r="F168" i="5"/>
  <c r="G168" i="5" s="1"/>
  <c r="H168" i="5" l="1"/>
  <c r="K168" i="5" s="1"/>
  <c r="F169" i="5"/>
  <c r="G169" i="5" s="1"/>
  <c r="E170" i="5"/>
  <c r="H169" i="5" l="1"/>
  <c r="K169" i="5" s="1"/>
  <c r="F170" i="5"/>
  <c r="G170" i="5" s="1"/>
  <c r="E171" i="5"/>
  <c r="H170" i="5" l="1"/>
  <c r="K170" i="5" s="1"/>
  <c r="F171" i="5"/>
  <c r="G171" i="5" s="1"/>
  <c r="E172" i="5"/>
  <c r="H171" i="5" l="1"/>
  <c r="K171" i="5" s="1"/>
  <c r="F172" i="5"/>
  <c r="G172" i="5" s="1"/>
  <c r="E173" i="5"/>
  <c r="H172" i="5" l="1"/>
  <c r="K172" i="5" s="1"/>
  <c r="F173" i="5"/>
  <c r="G173" i="5" s="1"/>
  <c r="E174" i="5"/>
  <c r="H173" i="5" l="1"/>
  <c r="K173" i="5" s="1"/>
  <c r="F174" i="5"/>
  <c r="G174" i="5" s="1"/>
  <c r="E175" i="5"/>
  <c r="H174" i="5" l="1"/>
  <c r="K174" i="5" s="1"/>
  <c r="E176" i="5"/>
  <c r="F175" i="5"/>
  <c r="G175" i="5" s="1"/>
  <c r="H175" i="5" l="1"/>
  <c r="K175" i="5" s="1"/>
  <c r="F176" i="5"/>
  <c r="G176" i="5" s="1"/>
  <c r="E177" i="5"/>
  <c r="H176" i="5" l="1"/>
  <c r="K176" i="5" s="1"/>
  <c r="F177" i="5"/>
  <c r="G177" i="5" s="1"/>
  <c r="E178" i="5"/>
  <c r="H177" i="5" l="1"/>
  <c r="K177" i="5" s="1"/>
  <c r="F178" i="5"/>
  <c r="G178" i="5" s="1"/>
  <c r="E179" i="5"/>
  <c r="H178" i="5" l="1"/>
  <c r="K178" i="5" s="1"/>
  <c r="F179" i="5"/>
  <c r="G179" i="5" s="1"/>
  <c r="E180" i="5"/>
  <c r="H179" i="5" l="1"/>
  <c r="K179" i="5" s="1"/>
  <c r="F180" i="5"/>
  <c r="G180" i="5" s="1"/>
  <c r="E181" i="5"/>
  <c r="H180" i="5" l="1"/>
  <c r="K180" i="5" s="1"/>
  <c r="E182" i="5"/>
  <c r="F181" i="5"/>
  <c r="G181" i="5" s="1"/>
  <c r="H181" i="5" l="1"/>
  <c r="K181" i="5" s="1"/>
  <c r="F182" i="5"/>
  <c r="G182" i="5" s="1"/>
  <c r="E183" i="5"/>
  <c r="H182" i="5" l="1"/>
  <c r="K182" i="5" s="1"/>
  <c r="F183" i="5"/>
  <c r="G183" i="5" s="1"/>
  <c r="E184" i="5"/>
  <c r="H183" i="5" l="1"/>
  <c r="K183" i="5" s="1"/>
  <c r="F184" i="5"/>
  <c r="G184" i="5" s="1"/>
  <c r="E185" i="5"/>
  <c r="H184" i="5" l="1"/>
  <c r="K184" i="5" s="1"/>
  <c r="E186" i="5"/>
  <c r="F185" i="5"/>
  <c r="G185" i="5" s="1"/>
  <c r="H185" i="5" l="1"/>
  <c r="K185" i="5" s="1"/>
  <c r="F186" i="5"/>
  <c r="G186" i="5" s="1"/>
  <c r="E187" i="5"/>
  <c r="H186" i="5" l="1"/>
  <c r="K186" i="5" s="1"/>
  <c r="F187" i="5"/>
  <c r="G187" i="5" s="1"/>
  <c r="E188" i="5"/>
  <c r="H187" i="5" l="1"/>
  <c r="K187" i="5" s="1"/>
  <c r="F188" i="5"/>
  <c r="G188" i="5" s="1"/>
  <c r="E189" i="5"/>
  <c r="H188" i="5" l="1"/>
  <c r="K188" i="5" s="1"/>
  <c r="F189" i="5"/>
  <c r="G189" i="5" s="1"/>
  <c r="E190" i="5"/>
  <c r="H189" i="5" l="1"/>
  <c r="K189" i="5" s="1"/>
  <c r="F190" i="5"/>
  <c r="G190" i="5" s="1"/>
  <c r="E191" i="5"/>
  <c r="H190" i="5" l="1"/>
  <c r="K190" i="5" s="1"/>
  <c r="F191" i="5"/>
  <c r="G191" i="5" s="1"/>
  <c r="E192" i="5"/>
  <c r="H191" i="5" l="1"/>
  <c r="K191" i="5" s="1"/>
  <c r="E193" i="5"/>
  <c r="F192" i="5"/>
  <c r="G192" i="5" s="1"/>
  <c r="H192" i="5" l="1"/>
  <c r="K192" i="5" s="1"/>
  <c r="F193" i="5"/>
  <c r="G193" i="5" s="1"/>
  <c r="E194" i="5"/>
  <c r="H193" i="5" l="1"/>
  <c r="K193" i="5" s="1"/>
  <c r="F194" i="5"/>
  <c r="G194" i="5" s="1"/>
  <c r="E195" i="5"/>
  <c r="H194" i="5" l="1"/>
  <c r="K194" i="5" s="1"/>
  <c r="F195" i="5"/>
  <c r="G195" i="5" s="1"/>
  <c r="E196" i="5"/>
  <c r="H195" i="5" l="1"/>
  <c r="K195" i="5" s="1"/>
  <c r="F196" i="5"/>
  <c r="G196" i="5" s="1"/>
  <c r="E197" i="5"/>
  <c r="H196" i="5" l="1"/>
  <c r="K196" i="5" s="1"/>
  <c r="F197" i="5"/>
  <c r="G197" i="5" s="1"/>
  <c r="E198" i="5"/>
  <c r="H197" i="5" l="1"/>
  <c r="K197" i="5" s="1"/>
  <c r="F198" i="5"/>
  <c r="G198" i="5" s="1"/>
  <c r="E199" i="5"/>
  <c r="H198" i="5" l="1"/>
  <c r="K198" i="5" s="1"/>
  <c r="E200" i="5"/>
  <c r="F199" i="5"/>
  <c r="G199" i="5" s="1"/>
  <c r="H199" i="5" l="1"/>
  <c r="K199" i="5" s="1"/>
  <c r="F200" i="5"/>
  <c r="G200" i="5" s="1"/>
  <c r="E201" i="5"/>
  <c r="H200" i="5" l="1"/>
  <c r="K200" i="5" s="1"/>
  <c r="F201" i="5"/>
  <c r="G201" i="5" s="1"/>
  <c r="E202" i="5"/>
  <c r="H201" i="5" l="1"/>
  <c r="K201" i="5" s="1"/>
  <c r="F202" i="5"/>
  <c r="G202" i="5" s="1"/>
  <c r="E203" i="5"/>
  <c r="H202" i="5" l="1"/>
  <c r="K202" i="5" s="1"/>
  <c r="F203" i="5"/>
  <c r="G203" i="5" s="1"/>
  <c r="E204" i="5"/>
  <c r="H203" i="5" l="1"/>
  <c r="K203" i="5" s="1"/>
  <c r="E205" i="5"/>
  <c r="F204" i="5"/>
  <c r="G204" i="5" s="1"/>
  <c r="H204" i="5" l="1"/>
  <c r="K204" i="5" s="1"/>
  <c r="F205" i="5"/>
  <c r="G205" i="5" s="1"/>
  <c r="E206" i="5"/>
  <c r="H205" i="5" l="1"/>
  <c r="K205" i="5" s="1"/>
  <c r="E207" i="5"/>
  <c r="F206" i="5"/>
  <c r="G206" i="5" s="1"/>
  <c r="H206" i="5" l="1"/>
  <c r="K206" i="5" s="1"/>
  <c r="F207" i="5"/>
  <c r="G207" i="5" s="1"/>
  <c r="E208" i="5"/>
  <c r="H207" i="5" l="1"/>
  <c r="K207" i="5" s="1"/>
  <c r="F208" i="5"/>
  <c r="G208" i="5" s="1"/>
  <c r="E209" i="5"/>
  <c r="H208" i="5" l="1"/>
  <c r="K208" i="5" s="1"/>
  <c r="F209" i="5"/>
  <c r="G209" i="5" s="1"/>
  <c r="E210" i="5"/>
  <c r="H209" i="5" l="1"/>
  <c r="K209" i="5" s="1"/>
  <c r="F210" i="5"/>
  <c r="G210" i="5" s="1"/>
  <c r="E211" i="5"/>
  <c r="H210" i="5" l="1"/>
  <c r="K210" i="5" s="1"/>
  <c r="F211" i="5"/>
  <c r="G211" i="5" s="1"/>
  <c r="E212" i="5"/>
  <c r="H211" i="5" l="1"/>
  <c r="K211" i="5" s="1"/>
  <c r="F212" i="5"/>
  <c r="G212" i="5" s="1"/>
  <c r="E213" i="5"/>
  <c r="H212" i="5" l="1"/>
  <c r="K212" i="5" s="1"/>
  <c r="E214" i="5"/>
  <c r="F213" i="5"/>
  <c r="G213" i="5" s="1"/>
  <c r="H213" i="5" l="1"/>
  <c r="K213" i="5" s="1"/>
  <c r="F214" i="5"/>
  <c r="G214" i="5" s="1"/>
  <c r="E215" i="5"/>
  <c r="H214" i="5" l="1"/>
  <c r="K214" i="5" s="1"/>
  <c r="F215" i="5"/>
  <c r="G215" i="5" s="1"/>
  <c r="E216" i="5"/>
  <c r="H215" i="5" l="1"/>
  <c r="K215" i="5" s="1"/>
  <c r="F216" i="5"/>
  <c r="G216" i="5" s="1"/>
  <c r="E217" i="5"/>
  <c r="H216" i="5" l="1"/>
  <c r="K216" i="5" s="1"/>
  <c r="F217" i="5"/>
  <c r="G217" i="5" s="1"/>
  <c r="E218" i="5"/>
  <c r="H217" i="5" l="1"/>
  <c r="K217" i="5" s="1"/>
  <c r="F218" i="5"/>
  <c r="G218" i="5" s="1"/>
  <c r="E219" i="5"/>
  <c r="H218" i="5" l="1"/>
  <c r="K218" i="5" s="1"/>
  <c r="F219" i="5"/>
  <c r="G219" i="5" s="1"/>
  <c r="E220" i="5"/>
  <c r="H219" i="5" l="1"/>
  <c r="K219" i="5" s="1"/>
  <c r="F220" i="5"/>
  <c r="G220" i="5" s="1"/>
  <c r="E221" i="5"/>
  <c r="H220" i="5" l="1"/>
  <c r="K220" i="5" s="1"/>
  <c r="F221" i="5"/>
  <c r="G221" i="5" s="1"/>
  <c r="E222" i="5"/>
  <c r="H221" i="5" l="1"/>
  <c r="K221" i="5" s="1"/>
  <c r="F222" i="5"/>
  <c r="G222" i="5" s="1"/>
  <c r="E223" i="5"/>
  <c r="H222" i="5" l="1"/>
  <c r="K222" i="5" s="1"/>
  <c r="F223" i="5"/>
  <c r="G223" i="5" s="1"/>
  <c r="E224" i="5"/>
  <c r="H223" i="5" l="1"/>
  <c r="K223" i="5" s="1"/>
  <c r="F224" i="5"/>
  <c r="G224" i="5" s="1"/>
  <c r="E225" i="5"/>
  <c r="H224" i="5" l="1"/>
  <c r="K224" i="5" s="1"/>
  <c r="F225" i="5"/>
  <c r="G225" i="5" s="1"/>
  <c r="E226" i="5"/>
  <c r="H225" i="5" l="1"/>
  <c r="K225" i="5" s="1"/>
  <c r="F226" i="5"/>
  <c r="G226" i="5" s="1"/>
  <c r="E227" i="5"/>
  <c r="H226" i="5" l="1"/>
  <c r="K226" i="5" s="1"/>
  <c r="F227" i="5"/>
  <c r="G227" i="5" s="1"/>
  <c r="E228" i="5"/>
  <c r="H227" i="5" l="1"/>
  <c r="K227" i="5" s="1"/>
  <c r="F228" i="5"/>
  <c r="G228" i="5" s="1"/>
  <c r="E229" i="5"/>
  <c r="H228" i="5" l="1"/>
  <c r="K228" i="5" s="1"/>
  <c r="F229" i="5"/>
  <c r="G229" i="5" s="1"/>
  <c r="E230" i="5"/>
  <c r="H229" i="5" l="1"/>
  <c r="K229" i="5" s="1"/>
  <c r="E231" i="5"/>
  <c r="F230" i="5"/>
  <c r="G230" i="5" s="1"/>
  <c r="H230" i="5" l="1"/>
  <c r="K230" i="5" s="1"/>
  <c r="F231" i="5"/>
  <c r="G231" i="5" s="1"/>
  <c r="E232" i="5"/>
  <c r="H231" i="5" l="1"/>
  <c r="K231" i="5" s="1"/>
  <c r="F232" i="5"/>
  <c r="G232" i="5" s="1"/>
  <c r="E233" i="5"/>
  <c r="H232" i="5" l="1"/>
  <c r="K232" i="5" s="1"/>
  <c r="F233" i="5"/>
  <c r="G233" i="5" s="1"/>
  <c r="E234" i="5"/>
  <c r="H233" i="5" l="1"/>
  <c r="K233" i="5" s="1"/>
  <c r="F234" i="5"/>
  <c r="G234" i="5" s="1"/>
  <c r="E235" i="5"/>
  <c r="H234" i="5" l="1"/>
  <c r="K234" i="5" s="1"/>
  <c r="F235" i="5"/>
  <c r="G235" i="5" s="1"/>
  <c r="E236" i="5"/>
  <c r="H235" i="5" l="1"/>
  <c r="K235" i="5" s="1"/>
  <c r="F236" i="5"/>
  <c r="G236" i="5" s="1"/>
  <c r="E237" i="5"/>
  <c r="H236" i="5" l="1"/>
  <c r="K236" i="5" s="1"/>
  <c r="F237" i="5"/>
  <c r="G237" i="5" s="1"/>
  <c r="E238" i="5"/>
  <c r="H237" i="5" l="1"/>
  <c r="K237" i="5" s="1"/>
  <c r="E239" i="5"/>
  <c r="F238" i="5"/>
  <c r="G238" i="5" s="1"/>
  <c r="H238" i="5" l="1"/>
  <c r="K238" i="5" s="1"/>
  <c r="F239" i="5"/>
  <c r="G239" i="5" s="1"/>
  <c r="E240" i="5"/>
  <c r="H239" i="5" l="1"/>
  <c r="K239" i="5" s="1"/>
  <c r="E241" i="5"/>
  <c r="F240" i="5"/>
  <c r="G240" i="5" s="1"/>
  <c r="H240" i="5" l="1"/>
  <c r="K240" i="5" s="1"/>
  <c r="F241" i="5"/>
  <c r="G241" i="5" s="1"/>
  <c r="E242" i="5"/>
  <c r="H241" i="5" l="1"/>
  <c r="K241" i="5" s="1"/>
  <c r="F242" i="5"/>
  <c r="G242" i="5" s="1"/>
  <c r="E243" i="5"/>
  <c r="H242" i="5" l="1"/>
  <c r="K242" i="5" s="1"/>
  <c r="F243" i="5"/>
  <c r="G243" i="5" s="1"/>
  <c r="E244" i="5"/>
  <c r="H243" i="5" l="1"/>
  <c r="K243" i="5" s="1"/>
  <c r="F244" i="5"/>
  <c r="G244" i="5" s="1"/>
  <c r="E245" i="5"/>
  <c r="H244" i="5" l="1"/>
  <c r="K244" i="5" s="1"/>
  <c r="F245" i="5"/>
  <c r="G245" i="5" s="1"/>
  <c r="E246" i="5"/>
  <c r="H245" i="5" l="1"/>
  <c r="K245" i="5" s="1"/>
  <c r="F246" i="5"/>
  <c r="G246" i="5" s="1"/>
  <c r="E247" i="5"/>
  <c r="H246" i="5" l="1"/>
  <c r="K246" i="5" s="1"/>
  <c r="F247" i="5"/>
  <c r="G247" i="5" s="1"/>
  <c r="E248" i="5"/>
  <c r="H247" i="5" l="1"/>
  <c r="K247" i="5" s="1"/>
  <c r="F248" i="5"/>
  <c r="G248" i="5" s="1"/>
  <c r="E249" i="5"/>
  <c r="H248" i="5" l="1"/>
  <c r="K248" i="5" s="1"/>
  <c r="F249" i="5"/>
  <c r="G249" i="5" s="1"/>
  <c r="E250" i="5"/>
  <c r="H249" i="5" l="1"/>
  <c r="K249" i="5" s="1"/>
  <c r="F250" i="5"/>
  <c r="G250" i="5" s="1"/>
  <c r="E251" i="5"/>
  <c r="H250" i="5" l="1"/>
  <c r="K250" i="5" s="1"/>
  <c r="F251" i="5"/>
  <c r="G251" i="5" s="1"/>
  <c r="E252" i="5"/>
  <c r="H251" i="5" l="1"/>
  <c r="K251" i="5" s="1"/>
  <c r="F252" i="5"/>
  <c r="G252" i="5" s="1"/>
  <c r="E253" i="5"/>
  <c r="H252" i="5" l="1"/>
  <c r="K252" i="5" s="1"/>
  <c r="F253" i="5"/>
  <c r="G253" i="5" s="1"/>
  <c r="E254" i="5"/>
  <c r="H253" i="5" l="1"/>
  <c r="K253" i="5" s="1"/>
  <c r="F254" i="5"/>
  <c r="G254" i="5" s="1"/>
  <c r="E255" i="5"/>
  <c r="H254" i="5" l="1"/>
  <c r="K254" i="5" s="1"/>
  <c r="F255" i="5"/>
  <c r="G255" i="5" s="1"/>
  <c r="E256" i="5"/>
  <c r="H255" i="5" l="1"/>
  <c r="K255" i="5" s="1"/>
  <c r="F256" i="5"/>
  <c r="G256" i="5" s="1"/>
  <c r="E257" i="5"/>
  <c r="H256" i="5" l="1"/>
  <c r="K256" i="5" s="1"/>
  <c r="F257" i="5"/>
  <c r="G257" i="5" s="1"/>
  <c r="E258" i="5"/>
  <c r="H257" i="5" l="1"/>
  <c r="K257" i="5" s="1"/>
  <c r="F258" i="5"/>
  <c r="G258" i="5" s="1"/>
  <c r="E259" i="5"/>
  <c r="F259" i="5" s="1"/>
  <c r="H258" i="5" l="1"/>
  <c r="K258" i="5" s="1"/>
  <c r="G259" i="5"/>
  <c r="H259" i="5" s="1"/>
  <c r="K259" i="5" s="1"/>
  <c r="K10" i="5" s="1"/>
  <c r="L10" i="5" s="1"/>
  <c r="L14" i="5" l="1"/>
  <c r="L243" i="5"/>
  <c r="L237" i="5"/>
  <c r="L187" i="5"/>
  <c r="L145" i="5"/>
  <c r="L242" i="5"/>
  <c r="L223" i="5"/>
  <c r="L57" i="5"/>
  <c r="L55" i="5"/>
  <c r="L229" i="5"/>
  <c r="L133" i="5"/>
  <c r="L227" i="5"/>
  <c r="L210" i="5"/>
  <c r="L240" i="5"/>
  <c r="L53" i="5"/>
  <c r="L141" i="5"/>
  <c r="L135" i="5"/>
  <c r="L62" i="5"/>
  <c r="L35" i="5"/>
  <c r="L235" i="5"/>
  <c r="L191" i="5"/>
  <c r="L162" i="5"/>
  <c r="L118" i="5"/>
  <c r="L182" i="5"/>
  <c r="L86" i="5"/>
  <c r="L172" i="5"/>
  <c r="L217" i="5"/>
  <c r="L144" i="5"/>
  <c r="L197" i="5"/>
  <c r="L148" i="5"/>
  <c r="L157" i="5"/>
  <c r="L127" i="5"/>
  <c r="L188" i="5"/>
  <c r="L207" i="5"/>
  <c r="L132" i="5"/>
  <c r="L111" i="5"/>
  <c r="L128" i="5"/>
  <c r="L58" i="5"/>
  <c r="L28" i="5"/>
  <c r="L249" i="5"/>
  <c r="L50" i="5"/>
  <c r="L216" i="5"/>
  <c r="L81" i="5"/>
  <c r="L106" i="5"/>
  <c r="L18" i="5"/>
  <c r="L95" i="5"/>
  <c r="L232" i="5"/>
  <c r="L114" i="5"/>
  <c r="L195" i="5"/>
  <c r="L179" i="5"/>
  <c r="L222" i="5"/>
  <c r="L99" i="5"/>
  <c r="L73" i="5"/>
  <c r="L68" i="5"/>
  <c r="L161" i="5"/>
  <c r="L115" i="5"/>
  <c r="L136" i="5"/>
  <c r="L233" i="5"/>
  <c r="L248" i="5"/>
  <c r="L37" i="5"/>
  <c r="L88" i="5"/>
  <c r="L170" i="5"/>
  <c r="L193" i="5"/>
  <c r="L36" i="5"/>
  <c r="L214" i="5"/>
  <c r="L112" i="5"/>
  <c r="L166" i="5"/>
  <c r="L121" i="5"/>
  <c r="L102" i="5"/>
  <c r="L246" i="5"/>
  <c r="L26" i="5"/>
  <c r="L230" i="5"/>
  <c r="L48" i="5"/>
  <c r="L252" i="5"/>
  <c r="L100" i="5"/>
  <c r="L196" i="5"/>
  <c r="L82" i="5"/>
  <c r="L155" i="5"/>
  <c r="L156" i="5"/>
  <c r="L21" i="5"/>
  <c r="L23" i="5"/>
  <c r="L200" i="5"/>
  <c r="L97" i="5"/>
  <c r="L199" i="5"/>
  <c r="L173" i="5"/>
  <c r="L171" i="5"/>
  <c r="L61" i="5"/>
  <c r="L38" i="5"/>
  <c r="L208" i="5"/>
  <c r="L236" i="5"/>
  <c r="L154" i="5"/>
  <c r="L186" i="5"/>
  <c r="L138" i="5"/>
  <c r="L87" i="5"/>
  <c r="L140" i="5"/>
  <c r="L131" i="5"/>
  <c r="L247" i="5"/>
  <c r="L184" i="5"/>
  <c r="L176" i="5"/>
  <c r="L83" i="5"/>
  <c r="L159" i="5"/>
  <c r="L46" i="5"/>
  <c r="L66" i="5"/>
  <c r="L65" i="5"/>
  <c r="L119" i="5"/>
  <c r="L177" i="5"/>
  <c r="L211" i="5"/>
  <c r="L16" i="5"/>
  <c r="L49" i="5"/>
  <c r="L72" i="5"/>
  <c r="L189" i="5"/>
  <c r="L39" i="5"/>
  <c r="L226" i="5"/>
  <c r="L206" i="5"/>
  <c r="L194" i="5"/>
  <c r="L74" i="5"/>
  <c r="L149" i="5"/>
  <c r="L51" i="5"/>
  <c r="L192" i="5"/>
  <c r="L44" i="5"/>
  <c r="L122" i="5"/>
  <c r="L110" i="5"/>
  <c r="L93" i="5"/>
  <c r="L160" i="5"/>
  <c r="L168" i="5"/>
  <c r="L142" i="5"/>
  <c r="L130" i="5"/>
  <c r="L190" i="5"/>
  <c r="L20" i="5"/>
  <c r="L221" i="5"/>
  <c r="L225" i="5"/>
  <c r="L258" i="5"/>
  <c r="L250" i="5"/>
  <c r="L31" i="5"/>
  <c r="L67" i="5"/>
  <c r="L239" i="5"/>
  <c r="L90" i="5"/>
  <c r="L163" i="5"/>
  <c r="L56" i="5"/>
  <c r="L129" i="5"/>
  <c r="L105" i="5"/>
  <c r="L234" i="5"/>
  <c r="L64" i="5"/>
  <c r="L218" i="5"/>
  <c r="L244" i="5"/>
  <c r="L104" i="5"/>
  <c r="L40" i="5"/>
  <c r="L143" i="5"/>
  <c r="L209" i="5"/>
  <c r="L254" i="5"/>
  <c r="L45" i="5"/>
  <c r="L120" i="5"/>
  <c r="L213" i="5"/>
  <c r="L52" i="5"/>
  <c r="L175" i="5"/>
  <c r="L42" i="5"/>
  <c r="L198" i="5"/>
  <c r="L203" i="5"/>
  <c r="L153" i="5"/>
  <c r="L54" i="5"/>
  <c r="L215" i="5"/>
  <c r="L92" i="5"/>
  <c r="L256" i="5"/>
  <c r="L202" i="5"/>
  <c r="L224" i="5"/>
  <c r="L147" i="5"/>
  <c r="L69" i="5"/>
  <c r="L85" i="5"/>
  <c r="L30" i="5"/>
  <c r="L204" i="5"/>
  <c r="L181" i="5"/>
  <c r="L27" i="5"/>
  <c r="L167" i="5"/>
  <c r="L41" i="5"/>
  <c r="L117" i="5"/>
  <c r="L134" i="5"/>
  <c r="L63" i="5"/>
  <c r="L123" i="5"/>
  <c r="L89" i="5"/>
  <c r="L71" i="5"/>
  <c r="L101" i="5"/>
  <c r="L124" i="5"/>
  <c r="L219" i="5"/>
  <c r="L146" i="5"/>
  <c r="L34" i="5"/>
  <c r="L205" i="5"/>
  <c r="L32" i="5"/>
  <c r="L169" i="5"/>
  <c r="L107" i="5"/>
  <c r="L137" i="5"/>
  <c r="L241" i="5"/>
  <c r="L33" i="5"/>
  <c r="L158" i="5"/>
  <c r="L43" i="5"/>
  <c r="L228" i="5"/>
  <c r="L125" i="5"/>
  <c r="L231" i="5"/>
  <c r="L108" i="5"/>
  <c r="L151" i="5"/>
  <c r="L84" i="5"/>
  <c r="L47" i="5"/>
  <c r="L180" i="5"/>
  <c r="L238" i="5"/>
  <c r="L139" i="5"/>
  <c r="L253" i="5"/>
  <c r="L113" i="5"/>
  <c r="L185" i="5"/>
  <c r="L25" i="5"/>
  <c r="L178" i="5"/>
  <c r="L96" i="5"/>
  <c r="L251" i="5"/>
  <c r="L212" i="5"/>
  <c r="L259" i="5"/>
  <c r="L174" i="5"/>
  <c r="L80" i="5"/>
  <c r="L75" i="5"/>
  <c r="L17" i="5"/>
  <c r="L24" i="5"/>
  <c r="L78" i="5"/>
  <c r="L22" i="5"/>
  <c r="L94" i="5"/>
  <c r="L60" i="5"/>
  <c r="L19" i="5"/>
  <c r="L183" i="5"/>
  <c r="L29" i="5"/>
  <c r="L165" i="5"/>
  <c r="L91" i="5"/>
  <c r="L126" i="5"/>
  <c r="L255" i="5"/>
  <c r="L220" i="5"/>
  <c r="L15" i="5"/>
  <c r="N15" i="5" s="1"/>
  <c r="L150" i="5"/>
  <c r="L201" i="5"/>
  <c r="L77" i="5"/>
  <c r="L103" i="5"/>
  <c r="L116" i="5"/>
  <c r="L59" i="5"/>
  <c r="L98" i="5"/>
  <c r="L109" i="5"/>
  <c r="L152" i="5"/>
  <c r="L257" i="5"/>
  <c r="L245" i="5"/>
  <c r="L76" i="5"/>
  <c r="L79" i="5"/>
  <c r="L70" i="5"/>
  <c r="L164" i="5"/>
  <c r="AB15" i="5" l="1"/>
  <c r="M16" i="5"/>
  <c r="W15" i="5"/>
  <c r="X15" i="5" s="1"/>
  <c r="M9" i="6" s="1"/>
  <c r="AA16" i="5"/>
  <c r="I104" i="1" l="1"/>
  <c r="D9" i="6"/>
  <c r="AJ15" i="5"/>
  <c r="AE15" i="5"/>
  <c r="AH15" i="5" s="1"/>
  <c r="AC16" i="5"/>
  <c r="AD16" i="5"/>
  <c r="O16" i="5"/>
  <c r="T16" i="5"/>
  <c r="Y15" i="5"/>
  <c r="K9" i="6" l="1"/>
  <c r="I98" i="1"/>
  <c r="P9" i="6"/>
  <c r="G9" i="6"/>
  <c r="N16" i="5"/>
  <c r="N9" i="6" l="1"/>
  <c r="J10" i="6"/>
  <c r="C10" i="6"/>
  <c r="I102" i="1"/>
  <c r="I105" i="1" s="1"/>
  <c r="N44" i="1" s="1"/>
  <c r="W16" i="5"/>
  <c r="X16" i="5" s="1"/>
  <c r="AB16" i="5"/>
  <c r="M17" i="5"/>
  <c r="AA17" i="5"/>
  <c r="I10" i="6" l="1"/>
  <c r="L10" i="6"/>
  <c r="M10" i="6"/>
  <c r="F10" i="6"/>
  <c r="D10" i="6"/>
  <c r="AE16" i="5"/>
  <c r="AH16" i="5" s="1"/>
  <c r="AJ16" i="5"/>
  <c r="Q9" i="6"/>
  <c r="AC17" i="5"/>
  <c r="AD17" i="5"/>
  <c r="T17" i="5"/>
  <c r="O17" i="5"/>
  <c r="Y16" i="5"/>
  <c r="P10" i="6" l="1"/>
  <c r="K10" i="6"/>
  <c r="G10" i="6"/>
  <c r="N17" i="5"/>
  <c r="AA18" i="5" s="1"/>
  <c r="N10" i="6" l="1"/>
  <c r="M18" i="5"/>
  <c r="T18" i="5" s="1"/>
  <c r="AB17" i="5"/>
  <c r="C11" i="6"/>
  <c r="J11" i="6"/>
  <c r="W17" i="5"/>
  <c r="X17" i="5" s="1"/>
  <c r="AC18" i="5"/>
  <c r="AD18" i="5"/>
  <c r="O18" i="5" l="1"/>
  <c r="N18" i="5" s="1"/>
  <c r="M19" i="5" s="1"/>
  <c r="T19" i="5" s="1"/>
  <c r="Y17" i="5"/>
  <c r="I11" i="6"/>
  <c r="D11" i="6"/>
  <c r="P11" i="6" s="1"/>
  <c r="F11" i="6"/>
  <c r="M11" i="6"/>
  <c r="L11" i="6"/>
  <c r="AJ17" i="5"/>
  <c r="AE17" i="5"/>
  <c r="AH17" i="5" s="1"/>
  <c r="Q10" i="6"/>
  <c r="AB18" i="5" l="1"/>
  <c r="AA19" i="5"/>
  <c r="AD19" i="5" s="1"/>
  <c r="W18" i="5"/>
  <c r="X18" i="5" s="1"/>
  <c r="Y18" i="5" s="1"/>
  <c r="J12" i="6"/>
  <c r="C12" i="6"/>
  <c r="G11" i="6"/>
  <c r="K11" i="6"/>
  <c r="O19" i="5"/>
  <c r="N19" i="5" s="1"/>
  <c r="AC19" i="5" l="1"/>
  <c r="AJ18" i="5"/>
  <c r="AE18" i="5"/>
  <c r="AH18" i="5" s="1"/>
  <c r="AB19" i="5"/>
  <c r="AA20" i="5"/>
  <c r="AD20" i="5" s="1"/>
  <c r="W19" i="5"/>
  <c r="X19" i="5" s="1"/>
  <c r="N11" i="6"/>
  <c r="D12" i="6"/>
  <c r="M12" i="6"/>
  <c r="I12" i="6"/>
  <c r="F12" i="6"/>
  <c r="L12" i="6"/>
  <c r="M20" i="5"/>
  <c r="T20" i="5" s="1"/>
  <c r="O20" i="5" l="1"/>
  <c r="N20" i="5" s="1"/>
  <c r="Y19" i="5"/>
  <c r="AC20" i="5"/>
  <c r="AE19" i="5"/>
  <c r="AH19" i="5" s="1"/>
  <c r="AJ19" i="5"/>
  <c r="K12" i="6"/>
  <c r="G12" i="6"/>
  <c r="Q11" i="6"/>
  <c r="P12" i="6"/>
  <c r="N12" i="6" l="1"/>
  <c r="C13" i="6"/>
  <c r="J13" i="6"/>
  <c r="W20" i="5"/>
  <c r="X20" i="5" s="1"/>
  <c r="AA21" i="5"/>
  <c r="M21" i="5"/>
  <c r="AB20" i="5"/>
  <c r="AJ20" i="5" l="1"/>
  <c r="AE20" i="5"/>
  <c r="AH20" i="5" s="1"/>
  <c r="I13" i="6"/>
  <c r="F13" i="6"/>
  <c r="L13" i="6"/>
  <c r="D13" i="6"/>
  <c r="M13" i="6"/>
  <c r="Q12" i="6"/>
  <c r="AC21" i="5"/>
  <c r="AD21" i="5"/>
  <c r="T21" i="5"/>
  <c r="O21" i="5"/>
  <c r="Y20" i="5"/>
  <c r="G13" i="6" l="1"/>
  <c r="K13" i="6"/>
  <c r="P13" i="6"/>
  <c r="N21" i="5"/>
  <c r="N13" i="6" l="1"/>
  <c r="Q13" i="6" s="1"/>
  <c r="C14" i="6"/>
  <c r="J14" i="6"/>
  <c r="W21" i="5"/>
  <c r="X21" i="5" s="1"/>
  <c r="M22" i="5"/>
  <c r="AB21" i="5"/>
  <c r="AA22" i="5"/>
  <c r="AJ21" i="5" l="1"/>
  <c r="AE21" i="5"/>
  <c r="AH21" i="5" s="1"/>
  <c r="F14" i="6"/>
  <c r="I14" i="6"/>
  <c r="L14" i="6"/>
  <c r="D14" i="6"/>
  <c r="M14" i="6"/>
  <c r="T22" i="5"/>
  <c r="O22" i="5"/>
  <c r="AC22" i="5"/>
  <c r="AD22" i="5"/>
  <c r="Y21" i="5"/>
  <c r="N22" i="5" l="1"/>
  <c r="W22" i="5" s="1"/>
  <c r="G14" i="6"/>
  <c r="K14" i="6"/>
  <c r="P14" i="6"/>
  <c r="AA23" i="5" l="1"/>
  <c r="AD23" i="5" s="1"/>
  <c r="M23" i="5"/>
  <c r="AB22" i="5"/>
  <c r="X22" i="5"/>
  <c r="Y22" i="5" s="1"/>
  <c r="C15" i="6"/>
  <c r="J15" i="6"/>
  <c r="N14" i="6"/>
  <c r="Q14" i="6" s="1"/>
  <c r="AJ22" i="5"/>
  <c r="AC23" i="5" l="1"/>
  <c r="AE22" i="5"/>
  <c r="AH22" i="5" s="1"/>
  <c r="T23" i="5"/>
  <c r="O23" i="5"/>
  <c r="D15" i="6"/>
  <c r="P15" i="6" s="1"/>
  <c r="L15" i="6"/>
  <c r="I15" i="6"/>
  <c r="F15" i="6"/>
  <c r="M15" i="6"/>
  <c r="N23" i="5" l="1"/>
  <c r="W23" i="5" s="1"/>
  <c r="X23" i="5" s="1"/>
  <c r="J16" i="6"/>
  <c r="C16" i="6"/>
  <c r="K15" i="6"/>
  <c r="G15" i="6"/>
  <c r="Y23" i="5" l="1"/>
  <c r="M24" i="5"/>
  <c r="T24" i="5" s="1"/>
  <c r="AA24" i="5"/>
  <c r="AB23" i="5"/>
  <c r="N15" i="6"/>
  <c r="Q15" i="6" s="1"/>
  <c r="L16" i="6"/>
  <c r="I16" i="6"/>
  <c r="M16" i="6"/>
  <c r="D16" i="6"/>
  <c r="F16" i="6"/>
  <c r="O24" i="5" l="1"/>
  <c r="N24" i="5" s="1"/>
  <c r="W24" i="5" s="1"/>
  <c r="X24" i="5" s="1"/>
  <c r="AC24" i="5"/>
  <c r="AD24" i="5"/>
  <c r="AJ23" i="5"/>
  <c r="AE23" i="5"/>
  <c r="AH23" i="5" s="1"/>
  <c r="P16" i="6"/>
  <c r="G16" i="6"/>
  <c r="K16" i="6"/>
  <c r="AA25" i="5" l="1"/>
  <c r="AC25" i="5" s="1"/>
  <c r="AB24" i="5"/>
  <c r="AJ24" i="5" s="1"/>
  <c r="Y24" i="5"/>
  <c r="M25" i="5"/>
  <c r="T25" i="5" s="1"/>
  <c r="N16" i="6"/>
  <c r="Q16" i="6" s="1"/>
  <c r="C17" i="6"/>
  <c r="J17" i="6"/>
  <c r="AE24" i="5" l="1"/>
  <c r="AH24" i="5" s="1"/>
  <c r="AD25" i="5"/>
  <c r="O25" i="5"/>
  <c r="N25" i="5" s="1"/>
  <c r="M17" i="6"/>
  <c r="D17" i="6"/>
  <c r="L17" i="6"/>
  <c r="I17" i="6"/>
  <c r="F17" i="6"/>
  <c r="P17" i="6" l="1"/>
  <c r="K17" i="6"/>
  <c r="G17" i="6"/>
  <c r="AA26" i="5"/>
  <c r="M26" i="5"/>
  <c r="AB25" i="5"/>
  <c r="W25" i="5"/>
  <c r="N17" i="6" l="1"/>
  <c r="Q17" i="6" s="1"/>
  <c r="AJ25" i="5"/>
  <c r="C18" i="6"/>
  <c r="J18" i="6"/>
  <c r="X25" i="5"/>
  <c r="Y25" i="5" s="1"/>
  <c r="O26" i="5"/>
  <c r="T26" i="5"/>
  <c r="AD26" i="5"/>
  <c r="AC26" i="5"/>
  <c r="AE25" i="5" l="1"/>
  <c r="AH25" i="5" s="1"/>
  <c r="I18" i="6"/>
  <c r="L18" i="6"/>
  <c r="M18" i="6"/>
  <c r="F18" i="6"/>
  <c r="D18" i="6"/>
  <c r="P18" i="6" s="1"/>
  <c r="N26" i="5"/>
  <c r="C19" i="6" l="1"/>
  <c r="J19" i="6"/>
  <c r="K18" i="6"/>
  <c r="G18" i="6"/>
  <c r="W26" i="5"/>
  <c r="AB26" i="5"/>
  <c r="M27" i="5"/>
  <c r="AA27" i="5"/>
  <c r="N18" i="6" l="1"/>
  <c r="Q18" i="6" s="1"/>
  <c r="AJ26" i="5"/>
  <c r="D19" i="6"/>
  <c r="L19" i="6"/>
  <c r="M19" i="6"/>
  <c r="I19" i="6"/>
  <c r="F19" i="6"/>
  <c r="AC27" i="5"/>
  <c r="AD27" i="5"/>
  <c r="O27" i="5"/>
  <c r="T27" i="5"/>
  <c r="X26" i="5"/>
  <c r="Y26" i="5" s="1"/>
  <c r="P19" i="6" l="1"/>
  <c r="K19" i="6"/>
  <c r="G19" i="6"/>
  <c r="AE26" i="5"/>
  <c r="AH26" i="5" s="1"/>
  <c r="N27" i="5"/>
  <c r="AA28" i="5" s="1"/>
  <c r="W27" i="5" l="1"/>
  <c r="X27" i="5" s="1"/>
  <c r="Y27" i="5" s="1"/>
  <c r="N19" i="6"/>
  <c r="Q19" i="6" s="1"/>
  <c r="C20" i="6"/>
  <c r="J20" i="6"/>
  <c r="M28" i="5"/>
  <c r="AB27" i="5"/>
  <c r="AD28" i="5"/>
  <c r="AC28" i="5"/>
  <c r="AE27" i="5" l="1"/>
  <c r="AH27" i="5" s="1"/>
  <c r="AJ27" i="5"/>
  <c r="D20" i="6"/>
  <c r="P20" i="6" s="1"/>
  <c r="I20" i="6"/>
  <c r="F20" i="6"/>
  <c r="M20" i="6"/>
  <c r="L20" i="6"/>
  <c r="T28" i="5"/>
  <c r="O28" i="5"/>
  <c r="N28" i="5" l="1"/>
  <c r="M29" i="5" s="1"/>
  <c r="T29" i="5" s="1"/>
  <c r="C21" i="6"/>
  <c r="J21" i="6"/>
  <c r="G20" i="6"/>
  <c r="K20" i="6"/>
  <c r="O29" i="5" l="1"/>
  <c r="N29" i="5" s="1"/>
  <c r="M30" i="5" s="1"/>
  <c r="AB28" i="5"/>
  <c r="AA29" i="5"/>
  <c r="AC29" i="5" s="1"/>
  <c r="W28" i="5"/>
  <c r="X28" i="5" s="1"/>
  <c r="Y28" i="5" s="1"/>
  <c r="N20" i="6"/>
  <c r="Q20" i="6" s="1"/>
  <c r="I21" i="6"/>
  <c r="M21" i="6"/>
  <c r="D21" i="6"/>
  <c r="L21" i="6"/>
  <c r="F21" i="6"/>
  <c r="AJ28" i="5" l="1"/>
  <c r="AE28" i="5"/>
  <c r="AH28" i="5" s="1"/>
  <c r="AD29" i="5"/>
  <c r="AB29" i="5"/>
  <c r="W29" i="5"/>
  <c r="X29" i="5" s="1"/>
  <c r="P21" i="6"/>
  <c r="K21" i="6"/>
  <c r="G21" i="6"/>
  <c r="AA30" i="5"/>
  <c r="AC30" i="5" s="1"/>
  <c r="T30" i="5"/>
  <c r="O30" i="5"/>
  <c r="Y29" i="5" l="1"/>
  <c r="AJ29" i="5"/>
  <c r="AE29" i="5"/>
  <c r="AH29" i="5" s="1"/>
  <c r="N21" i="6"/>
  <c r="Q21" i="6" s="1"/>
  <c r="AD30" i="5"/>
  <c r="N30" i="5"/>
  <c r="W30" i="5" s="1"/>
  <c r="X30" i="5" s="1"/>
  <c r="Y30" i="5" s="1"/>
  <c r="C22" i="6"/>
  <c r="J22" i="6"/>
  <c r="AA31" i="5" l="1"/>
  <c r="AC31" i="5" s="1"/>
  <c r="D22" i="6"/>
  <c r="L22" i="6"/>
  <c r="I22" i="6"/>
  <c r="F22" i="6"/>
  <c r="M22" i="6"/>
  <c r="P22" i="6"/>
  <c r="AB30" i="5"/>
  <c r="M31" i="5"/>
  <c r="O31" i="5" s="1"/>
  <c r="AD31" i="5" l="1"/>
  <c r="C23" i="6"/>
  <c r="J23" i="6"/>
  <c r="AJ30" i="5"/>
  <c r="AE30" i="5"/>
  <c r="AH30" i="5" s="1"/>
  <c r="T31" i="5"/>
  <c r="N31" i="5" s="1"/>
  <c r="G22" i="6"/>
  <c r="K22" i="6"/>
  <c r="N22" i="6" l="1"/>
  <c r="Q22" i="6" s="1"/>
  <c r="M23" i="6"/>
  <c r="I23" i="6"/>
  <c r="F23" i="6"/>
  <c r="L23" i="6"/>
  <c r="D23" i="6"/>
  <c r="M32" i="5"/>
  <c r="AB31" i="5"/>
  <c r="W31" i="5"/>
  <c r="AA32" i="5"/>
  <c r="K23" i="6" l="1"/>
  <c r="G23" i="6"/>
  <c r="P23" i="6"/>
  <c r="AJ31" i="5"/>
  <c r="X31" i="5"/>
  <c r="AE31" i="5" s="1"/>
  <c r="AH31" i="5" s="1"/>
  <c r="AD32" i="5"/>
  <c r="AC32" i="5"/>
  <c r="T32" i="5"/>
  <c r="O32" i="5"/>
  <c r="N23" i="6" l="1"/>
  <c r="Q23" i="6" s="1"/>
  <c r="Y31" i="5"/>
  <c r="J24" i="6"/>
  <c r="C24" i="6"/>
  <c r="N32" i="5"/>
  <c r="M24" i="6" l="1"/>
  <c r="D24" i="6"/>
  <c r="L24" i="6"/>
  <c r="I24" i="6"/>
  <c r="F24" i="6"/>
  <c r="M33" i="5"/>
  <c r="W32" i="5"/>
  <c r="X32" i="5" s="1"/>
  <c r="Y32" i="5" s="1"/>
  <c r="AA33" i="5"/>
  <c r="AB32" i="5"/>
  <c r="P24" i="6" l="1"/>
  <c r="G24" i="6"/>
  <c r="K24" i="6"/>
  <c r="AE32" i="5"/>
  <c r="AH32" i="5" s="1"/>
  <c r="AJ32" i="5"/>
  <c r="AD33" i="5"/>
  <c r="AC33" i="5"/>
  <c r="O33" i="5"/>
  <c r="T33" i="5"/>
  <c r="N24" i="6" l="1"/>
  <c r="Q24" i="6" s="1"/>
  <c r="C25" i="6"/>
  <c r="J25" i="6"/>
  <c r="N33" i="5"/>
  <c r="D25" i="6" l="1"/>
  <c r="P25" i="6" s="1"/>
  <c r="M25" i="6"/>
  <c r="L25" i="6"/>
  <c r="F25" i="6"/>
  <c r="I25" i="6"/>
  <c r="M34" i="5"/>
  <c r="AA34" i="5"/>
  <c r="W33" i="5"/>
  <c r="X33" i="5" s="1"/>
  <c r="AB33" i="5"/>
  <c r="C26" i="6" l="1"/>
  <c r="J26" i="6"/>
  <c r="AJ33" i="5"/>
  <c r="AE33" i="5"/>
  <c r="AH33" i="5" s="1"/>
  <c r="K25" i="6"/>
  <c r="G25" i="6"/>
  <c r="Y33" i="5"/>
  <c r="AD34" i="5"/>
  <c r="AC34" i="5"/>
  <c r="T34" i="5"/>
  <c r="O34" i="5"/>
  <c r="N25" i="6" l="1"/>
  <c r="Q25" i="6" s="1"/>
  <c r="D26" i="6"/>
  <c r="I26" i="6"/>
  <c r="M26" i="6"/>
  <c r="L26" i="6"/>
  <c r="F26" i="6"/>
  <c r="N34" i="5"/>
  <c r="AB34" i="5" s="1"/>
  <c r="W34" i="5" l="1"/>
  <c r="X34" i="5" s="1"/>
  <c r="AE34" i="5" s="1"/>
  <c r="AH34" i="5" s="1"/>
  <c r="AA35" i="5"/>
  <c r="AC35" i="5" s="1"/>
  <c r="M35" i="5"/>
  <c r="O35" i="5" s="1"/>
  <c r="P26" i="6"/>
  <c r="K26" i="6"/>
  <c r="G26" i="6"/>
  <c r="Y34" i="5" l="1"/>
  <c r="AJ34" i="5"/>
  <c r="AD35" i="5"/>
  <c r="N26" i="6"/>
  <c r="Q26" i="6" s="1"/>
  <c r="T35" i="5"/>
  <c r="N35" i="5" s="1"/>
  <c r="C27" i="6"/>
  <c r="J27" i="6"/>
  <c r="AA36" i="5" l="1"/>
  <c r="AD36" i="5" s="1"/>
  <c r="M36" i="5"/>
  <c r="O36" i="5" s="1"/>
  <c r="AB35" i="5"/>
  <c r="W35" i="5"/>
  <c r="X35" i="5" s="1"/>
  <c r="Y35" i="5" s="1"/>
  <c r="D27" i="6"/>
  <c r="M27" i="6"/>
  <c r="I27" i="6"/>
  <c r="L27" i="6"/>
  <c r="F27" i="6"/>
  <c r="T36" i="5" l="1"/>
  <c r="N36" i="5" s="1"/>
  <c r="AA37" i="5" s="1"/>
  <c r="AJ35" i="5"/>
  <c r="AC36" i="5"/>
  <c r="AE35" i="5"/>
  <c r="AH35" i="5" s="1"/>
  <c r="P27" i="6"/>
  <c r="G27" i="6"/>
  <c r="K27" i="6"/>
  <c r="N27" i="6" l="1"/>
  <c r="Q27" i="6" s="1"/>
  <c r="M37" i="5"/>
  <c r="C28" i="6"/>
  <c r="J28" i="6"/>
  <c r="W36" i="5"/>
  <c r="X36" i="5" s="1"/>
  <c r="Y36" i="5" s="1"/>
  <c r="AB36" i="5"/>
  <c r="T37" i="5"/>
  <c r="O37" i="5"/>
  <c r="AD37" i="5"/>
  <c r="AC37" i="5"/>
  <c r="M28" i="6" l="1"/>
  <c r="I28" i="6"/>
  <c r="F28" i="6"/>
  <c r="L28" i="6"/>
  <c r="D28" i="6"/>
  <c r="AE36" i="5"/>
  <c r="AH36" i="5" s="1"/>
  <c r="AJ36" i="5"/>
  <c r="N37" i="5"/>
  <c r="W37" i="5" s="1"/>
  <c r="AA38" i="5" l="1"/>
  <c r="AD38" i="5" s="1"/>
  <c r="P28" i="6"/>
  <c r="G28" i="6"/>
  <c r="K28" i="6"/>
  <c r="AB37" i="5"/>
  <c r="M38" i="5"/>
  <c r="T38" i="5" s="1"/>
  <c r="X37" i="5"/>
  <c r="Y37" i="5" s="1"/>
  <c r="AC38" i="5" l="1"/>
  <c r="AJ37" i="5"/>
  <c r="AE37" i="5"/>
  <c r="AH37" i="5" s="1"/>
  <c r="N28" i="6"/>
  <c r="Q28" i="6" s="1"/>
  <c r="O38" i="5"/>
  <c r="N38" i="5" s="1"/>
  <c r="M39" i="5" s="1"/>
  <c r="O39" i="5" s="1"/>
  <c r="C29" i="6"/>
  <c r="J29" i="6"/>
  <c r="T39" i="5" l="1"/>
  <c r="N39" i="5" s="1"/>
  <c r="D29" i="6"/>
  <c r="P29" i="6" s="1"/>
  <c r="F29" i="6"/>
  <c r="I29" i="6"/>
  <c r="M29" i="6"/>
  <c r="L29" i="6"/>
  <c r="W38" i="5"/>
  <c r="X38" i="5" s="1"/>
  <c r="AB38" i="5"/>
  <c r="AA39" i="5"/>
  <c r="AC39" i="5" s="1"/>
  <c r="C30" i="6" l="1"/>
  <c r="J30" i="6"/>
  <c r="AD39" i="5"/>
  <c r="AJ38" i="5"/>
  <c r="AE38" i="5"/>
  <c r="AH38" i="5" s="1"/>
  <c r="Y38" i="5"/>
  <c r="G29" i="6"/>
  <c r="K29" i="6"/>
  <c r="W39" i="5"/>
  <c r="AA40" i="5"/>
  <c r="M40" i="5"/>
  <c r="AB39" i="5"/>
  <c r="AJ39" i="5" l="1"/>
  <c r="N29" i="6"/>
  <c r="Q29" i="6" s="1"/>
  <c r="D30" i="6"/>
  <c r="P30" i="6" s="1"/>
  <c r="L30" i="6"/>
  <c r="F30" i="6"/>
  <c r="M30" i="6"/>
  <c r="I30" i="6"/>
  <c r="T40" i="5"/>
  <c r="O40" i="5"/>
  <c r="AD40" i="5"/>
  <c r="AC40" i="5"/>
  <c r="X39" i="5"/>
  <c r="Y39" i="5" s="1"/>
  <c r="C31" i="6" l="1"/>
  <c r="J31" i="6"/>
  <c r="G30" i="6"/>
  <c r="K30" i="6"/>
  <c r="N40" i="5"/>
  <c r="AA41" i="5" s="1"/>
  <c r="AE39" i="5"/>
  <c r="AH39" i="5" s="1"/>
  <c r="M41" i="5" l="1"/>
  <c r="T41" i="5" s="1"/>
  <c r="AB40" i="5"/>
  <c r="N30" i="6"/>
  <c r="Q30" i="6" s="1"/>
  <c r="W40" i="5"/>
  <c r="AJ40" i="5" s="1"/>
  <c r="M31" i="6"/>
  <c r="L31" i="6"/>
  <c r="I31" i="6"/>
  <c r="F31" i="6"/>
  <c r="D31" i="6"/>
  <c r="P31" i="6" s="1"/>
  <c r="AC41" i="5"/>
  <c r="AD41" i="5"/>
  <c r="O41" i="5" l="1"/>
  <c r="N41" i="5" s="1"/>
  <c r="AB41" i="5" s="1"/>
  <c r="X40" i="5"/>
  <c r="Y40" i="5" s="1"/>
  <c r="C32" i="6"/>
  <c r="J32" i="6"/>
  <c r="G31" i="6"/>
  <c r="K31" i="6"/>
  <c r="AE40" i="5" l="1"/>
  <c r="AH40" i="5" s="1"/>
  <c r="W41" i="5"/>
  <c r="AJ41" i="5" s="1"/>
  <c r="N31" i="6"/>
  <c r="Q31" i="6" s="1"/>
  <c r="M42" i="5"/>
  <c r="O42" i="5" s="1"/>
  <c r="AA42" i="5"/>
  <c r="AD42" i="5" s="1"/>
  <c r="L32" i="6"/>
  <c r="D32" i="6"/>
  <c r="M32" i="6"/>
  <c r="I32" i="6"/>
  <c r="F32" i="6"/>
  <c r="X41" i="5" l="1"/>
  <c r="Y41" i="5" s="1"/>
  <c r="T42" i="5"/>
  <c r="N42" i="5" s="1"/>
  <c r="G32" i="6"/>
  <c r="K32" i="6"/>
  <c r="AC42" i="5"/>
  <c r="P32" i="6"/>
  <c r="AE41" i="5"/>
  <c r="AH41" i="5" s="1"/>
  <c r="C33" i="6" l="1"/>
  <c r="J33" i="6"/>
  <c r="N32" i="6"/>
  <c r="Q32" i="6" s="1"/>
  <c r="AA43" i="5"/>
  <c r="M43" i="5"/>
  <c r="W42" i="5"/>
  <c r="X42" i="5" s="1"/>
  <c r="Y42" i="5" s="1"/>
  <c r="AB42" i="5"/>
  <c r="AJ42" i="5" l="1"/>
  <c r="AE42" i="5"/>
  <c r="AH42" i="5" s="1"/>
  <c r="D33" i="6"/>
  <c r="F33" i="6"/>
  <c r="M33" i="6"/>
  <c r="L33" i="6"/>
  <c r="I33" i="6"/>
  <c r="T43" i="5"/>
  <c r="O43" i="5"/>
  <c r="AC43" i="5"/>
  <c r="AD43" i="5"/>
  <c r="N43" i="5" l="1"/>
  <c r="W43" i="5" s="1"/>
  <c r="X43" i="5" s="1"/>
  <c r="G33" i="6"/>
  <c r="K33" i="6"/>
  <c r="P33" i="6"/>
  <c r="AB43" i="5" l="1"/>
  <c r="AE43" i="5" s="1"/>
  <c r="AH43" i="5" s="1"/>
  <c r="M44" i="5"/>
  <c r="AA44" i="5"/>
  <c r="C34" i="6"/>
  <c r="J34" i="6"/>
  <c r="AJ43" i="5"/>
  <c r="N33" i="6"/>
  <c r="Q33" i="6" s="1"/>
  <c r="Y43" i="5"/>
  <c r="AC44" i="5" l="1"/>
  <c r="AD44" i="5"/>
  <c r="O44" i="5"/>
  <c r="T44" i="5"/>
  <c r="D34" i="6"/>
  <c r="L34" i="6"/>
  <c r="I34" i="6"/>
  <c r="M34" i="6"/>
  <c r="F34" i="6"/>
  <c r="N44" i="5" l="1"/>
  <c r="P34" i="6"/>
  <c r="G34" i="6"/>
  <c r="K34" i="6"/>
  <c r="AB44" i="5" l="1"/>
  <c r="W44" i="5"/>
  <c r="M45" i="5"/>
  <c r="AA45" i="5"/>
  <c r="N34" i="6"/>
  <c r="Q34" i="6" s="1"/>
  <c r="C35" i="6"/>
  <c r="J35" i="6"/>
  <c r="AD45" i="5" l="1"/>
  <c r="AC45" i="5"/>
  <c r="O45" i="5"/>
  <c r="T45" i="5"/>
  <c r="X44" i="5"/>
  <c r="AE44" i="5" s="1"/>
  <c r="AH44" i="5" s="1"/>
  <c r="AJ44" i="5"/>
  <c r="M35" i="6"/>
  <c r="I35" i="6"/>
  <c r="D35" i="6"/>
  <c r="P35" i="6" s="1"/>
  <c r="F35" i="6"/>
  <c r="L35" i="6"/>
  <c r="Y44" i="5" l="1"/>
  <c r="N45" i="5"/>
  <c r="C36" i="6"/>
  <c r="J36" i="6"/>
  <c r="K35" i="6"/>
  <c r="G35" i="6"/>
  <c r="W45" i="5" l="1"/>
  <c r="X45" i="5" s="1"/>
  <c r="Y45" i="5" s="1"/>
  <c r="M46" i="5"/>
  <c r="AA46" i="5"/>
  <c r="AB45" i="5"/>
  <c r="N35" i="6"/>
  <c r="Q35" i="6" s="1"/>
  <c r="D36" i="6"/>
  <c r="I36" i="6"/>
  <c r="L36" i="6"/>
  <c r="F36" i="6"/>
  <c r="M36" i="6"/>
  <c r="AE45" i="5" l="1"/>
  <c r="AH45" i="5" s="1"/>
  <c r="AJ45" i="5"/>
  <c r="AC46" i="5"/>
  <c r="AD46" i="5"/>
  <c r="O46" i="5"/>
  <c r="T46" i="5"/>
  <c r="P36" i="6"/>
  <c r="G36" i="6"/>
  <c r="K36" i="6"/>
  <c r="N46" i="5" l="1"/>
  <c r="W46" i="5" s="1"/>
  <c r="X46" i="5" s="1"/>
  <c r="N36" i="6"/>
  <c r="Q36" i="6" s="1"/>
  <c r="C37" i="6"/>
  <c r="J37" i="6"/>
  <c r="Y46" i="5" l="1"/>
  <c r="AB46" i="5"/>
  <c r="AJ46" i="5" s="1"/>
  <c r="AA47" i="5"/>
  <c r="AC47" i="5" s="1"/>
  <c r="M47" i="5"/>
  <c r="AE46" i="5"/>
  <c r="AH46" i="5" s="1"/>
  <c r="L37" i="6"/>
  <c r="F37" i="6"/>
  <c r="I37" i="6"/>
  <c r="D37" i="6"/>
  <c r="M37" i="6"/>
  <c r="AD47" i="5" l="1"/>
  <c r="O47" i="5"/>
  <c r="T47" i="5"/>
  <c r="K37" i="6"/>
  <c r="G37" i="6"/>
  <c r="P37" i="6"/>
  <c r="N37" i="6" l="1"/>
  <c r="Q37" i="6" s="1"/>
  <c r="N47" i="5"/>
  <c r="C38" i="6"/>
  <c r="J38" i="6"/>
  <c r="W47" i="5" l="1"/>
  <c r="AA48" i="5"/>
  <c r="M48" i="5"/>
  <c r="AB47" i="5"/>
  <c r="D38" i="6"/>
  <c r="P38" i="6" s="1"/>
  <c r="I38" i="6"/>
  <c r="L38" i="6"/>
  <c r="F38" i="6"/>
  <c r="M38" i="6"/>
  <c r="AJ47" i="5" l="1"/>
  <c r="T48" i="5"/>
  <c r="O48" i="5"/>
  <c r="AD48" i="5"/>
  <c r="AC48" i="5"/>
  <c r="X47" i="5"/>
  <c r="AE47" i="5" s="1"/>
  <c r="AH47" i="5" s="1"/>
  <c r="C39" i="6"/>
  <c r="J39" i="6"/>
  <c r="K38" i="6"/>
  <c r="G38" i="6"/>
  <c r="Y47" i="5" l="1"/>
  <c r="N48" i="5"/>
  <c r="N38" i="6"/>
  <c r="Q38" i="6" s="1"/>
  <c r="D39" i="6"/>
  <c r="I39" i="6"/>
  <c r="M39" i="6"/>
  <c r="F39" i="6"/>
  <c r="L39" i="6"/>
  <c r="M49" i="5" l="1"/>
  <c r="AA49" i="5"/>
  <c r="AB48" i="5"/>
  <c r="W48" i="5"/>
  <c r="K39" i="6"/>
  <c r="G39" i="6"/>
  <c r="P39" i="6"/>
  <c r="X48" i="5" l="1"/>
  <c r="Y48" i="5" s="1"/>
  <c r="AD49" i="5"/>
  <c r="AC49" i="5"/>
  <c r="AJ48" i="5"/>
  <c r="T49" i="5"/>
  <c r="O49" i="5"/>
  <c r="C40" i="6"/>
  <c r="J40" i="6"/>
  <c r="N39" i="6"/>
  <c r="Q39" i="6" s="1"/>
  <c r="AE48" i="5" l="1"/>
  <c r="AH48" i="5" s="1"/>
  <c r="N49" i="5"/>
  <c r="AA50" i="5" s="1"/>
  <c r="AC50" i="5" s="1"/>
  <c r="I40" i="6"/>
  <c r="D40" i="6"/>
  <c r="P40" i="6" s="1"/>
  <c r="L40" i="6"/>
  <c r="F40" i="6"/>
  <c r="M40" i="6"/>
  <c r="AB49" i="5" l="1"/>
  <c r="M50" i="5"/>
  <c r="O50" i="5" s="1"/>
  <c r="W49" i="5"/>
  <c r="X49" i="5" s="1"/>
  <c r="Y49" i="5" s="1"/>
  <c r="AD50" i="5"/>
  <c r="C41" i="6"/>
  <c r="J41" i="6"/>
  <c r="G40" i="6"/>
  <c r="K40" i="6"/>
  <c r="T50" i="5" l="1"/>
  <c r="N50" i="5" s="1"/>
  <c r="AA51" i="5" s="1"/>
  <c r="AC51" i="5" s="1"/>
  <c r="AE49" i="5"/>
  <c r="AH49" i="5" s="1"/>
  <c r="AJ49" i="5"/>
  <c r="M41" i="6"/>
  <c r="D41" i="6"/>
  <c r="P41" i="6" s="1"/>
  <c r="I41" i="6"/>
  <c r="F41" i="6"/>
  <c r="L41" i="6"/>
  <c r="N40" i="6"/>
  <c r="Q40" i="6" s="1"/>
  <c r="AB50" i="5" l="1"/>
  <c r="W50" i="5"/>
  <c r="X50" i="5" s="1"/>
  <c r="Y50" i="5" s="1"/>
  <c r="AD51" i="5"/>
  <c r="M51" i="5"/>
  <c r="C42" i="6"/>
  <c r="J42" i="6"/>
  <c r="K41" i="6"/>
  <c r="G41" i="6"/>
  <c r="AJ50" i="5" l="1"/>
  <c r="AE50" i="5"/>
  <c r="AH50" i="5" s="1"/>
  <c r="T51" i="5"/>
  <c r="O51" i="5"/>
  <c r="N41" i="6"/>
  <c r="Q41" i="6" s="1"/>
  <c r="F42" i="6"/>
  <c r="I42" i="6"/>
  <c r="D42" i="6"/>
  <c r="L42" i="6"/>
  <c r="M42" i="6"/>
  <c r="N51" i="5" l="1"/>
  <c r="W51" i="5" s="1"/>
  <c r="X51" i="5" s="1"/>
  <c r="Y51" i="5" s="1"/>
  <c r="P42" i="6"/>
  <c r="K42" i="6"/>
  <c r="G42" i="6"/>
  <c r="AA52" i="5" l="1"/>
  <c r="AC52" i="5" s="1"/>
  <c r="M52" i="5"/>
  <c r="O52" i="5" s="1"/>
  <c r="AB51" i="5"/>
  <c r="N42" i="6"/>
  <c r="Q42" i="6" s="1"/>
  <c r="C43" i="6"/>
  <c r="J43" i="6"/>
  <c r="AJ51" i="5" l="1"/>
  <c r="AE51" i="5"/>
  <c r="AH51" i="5" s="1"/>
  <c r="T52" i="5"/>
  <c r="N52" i="5" s="1"/>
  <c r="AA53" i="5" s="1"/>
  <c r="AD52" i="5"/>
  <c r="D43" i="6"/>
  <c r="P43" i="6" s="1"/>
  <c r="M43" i="6"/>
  <c r="I43" i="6"/>
  <c r="F43" i="6"/>
  <c r="L43" i="6"/>
  <c r="AB52" i="5" l="1"/>
  <c r="W52" i="5"/>
  <c r="X52" i="5" s="1"/>
  <c r="Y52" i="5" s="1"/>
  <c r="M53" i="5"/>
  <c r="T53" i="5" s="1"/>
  <c r="C44" i="6"/>
  <c r="J44" i="6"/>
  <c r="G43" i="6"/>
  <c r="K43" i="6"/>
  <c r="AC53" i="5"/>
  <c r="AD53" i="5"/>
  <c r="AE52" i="5" l="1"/>
  <c r="AH52" i="5" s="1"/>
  <c r="AJ52" i="5"/>
  <c r="O53" i="5"/>
  <c r="N53" i="5" s="1"/>
  <c r="N43" i="6"/>
  <c r="Q43" i="6" s="1"/>
  <c r="D44" i="6"/>
  <c r="P44" i="6" s="1"/>
  <c r="I44" i="6"/>
  <c r="M44" i="6"/>
  <c r="F44" i="6"/>
  <c r="L44" i="6"/>
  <c r="C45" i="6" l="1"/>
  <c r="J45" i="6"/>
  <c r="G44" i="6"/>
  <c r="K44" i="6"/>
  <c r="W53" i="5"/>
  <c r="X53" i="5" s="1"/>
  <c r="Y53" i="5" s="1"/>
  <c r="M54" i="5"/>
  <c r="AB53" i="5"/>
  <c r="AA54" i="5"/>
  <c r="AJ53" i="5" l="1"/>
  <c r="AE53" i="5"/>
  <c r="AH53" i="5" s="1"/>
  <c r="N44" i="6"/>
  <c r="Q44" i="6" s="1"/>
  <c r="L45" i="6"/>
  <c r="I45" i="6"/>
  <c r="D45" i="6"/>
  <c r="F45" i="6"/>
  <c r="M45" i="6"/>
  <c r="AD54" i="5"/>
  <c r="AC54" i="5"/>
  <c r="O54" i="5"/>
  <c r="T54" i="5"/>
  <c r="P45" i="6" l="1"/>
  <c r="K45" i="6"/>
  <c r="G45" i="6"/>
  <c r="N54" i="5"/>
  <c r="N45" i="6" l="1"/>
  <c r="Q45" i="6" s="1"/>
  <c r="C46" i="6"/>
  <c r="J46" i="6"/>
  <c r="W54" i="5"/>
  <c r="X54" i="5" s="1"/>
  <c r="Y54" i="5" s="1"/>
  <c r="M55" i="5"/>
  <c r="AB54" i="5"/>
  <c r="AA55" i="5"/>
  <c r="AJ54" i="5" l="1"/>
  <c r="AE54" i="5"/>
  <c r="AH54" i="5" s="1"/>
  <c r="D46" i="6"/>
  <c r="P46" i="6" s="1"/>
  <c r="L46" i="6"/>
  <c r="I46" i="6"/>
  <c r="M46" i="6"/>
  <c r="F46" i="6"/>
  <c r="T55" i="5"/>
  <c r="O55" i="5"/>
  <c r="AC55" i="5"/>
  <c r="AD55" i="5"/>
  <c r="G46" i="6" l="1"/>
  <c r="K46" i="6"/>
  <c r="C47" i="6"/>
  <c r="J47" i="6"/>
  <c r="N55" i="5"/>
  <c r="AA56" i="5" l="1"/>
  <c r="AB55" i="5"/>
  <c r="L47" i="6"/>
  <c r="F47" i="6"/>
  <c r="D47" i="6"/>
  <c r="M47" i="6"/>
  <c r="I47" i="6"/>
  <c r="M56" i="5"/>
  <c r="T56" i="5" s="1"/>
  <c r="W55" i="5"/>
  <c r="X55" i="5" s="1"/>
  <c r="Y55" i="5" s="1"/>
  <c r="N46" i="6"/>
  <c r="Q46" i="6" s="1"/>
  <c r="P47" i="6" l="1"/>
  <c r="K47" i="6"/>
  <c r="G47" i="6"/>
  <c r="O56" i="5"/>
  <c r="N56" i="5" s="1"/>
  <c r="M57" i="5" s="1"/>
  <c r="T57" i="5" s="1"/>
  <c r="AE55" i="5"/>
  <c r="AH55" i="5" s="1"/>
  <c r="AJ55" i="5"/>
  <c r="AD56" i="5"/>
  <c r="AC56" i="5"/>
  <c r="AA57" i="5" l="1"/>
  <c r="AC57" i="5" s="1"/>
  <c r="N47" i="6"/>
  <c r="Q47" i="6" s="1"/>
  <c r="W56" i="5"/>
  <c r="X56" i="5" s="1"/>
  <c r="Y56" i="5" s="1"/>
  <c r="AB56" i="5"/>
  <c r="O57" i="5"/>
  <c r="N57" i="5" s="1"/>
  <c r="M58" i="5" s="1"/>
  <c r="T58" i="5" s="1"/>
  <c r="C48" i="6"/>
  <c r="J48" i="6"/>
  <c r="AD57" i="5" l="1"/>
  <c r="AE56" i="5"/>
  <c r="AH56" i="5" s="1"/>
  <c r="AJ56" i="5"/>
  <c r="W57" i="5"/>
  <c r="X57" i="5" s="1"/>
  <c r="Y57" i="5" s="1"/>
  <c r="AA58" i="5"/>
  <c r="O58" i="5"/>
  <c r="N58" i="5" s="1"/>
  <c r="W58" i="5" s="1"/>
  <c r="X58" i="5" s="1"/>
  <c r="Y58" i="5" s="1"/>
  <c r="AB57" i="5"/>
  <c r="F48" i="6"/>
  <c r="D48" i="6"/>
  <c r="P48" i="6" s="1"/>
  <c r="M48" i="6"/>
  <c r="L48" i="6"/>
  <c r="I48" i="6"/>
  <c r="AJ57" i="5" l="1"/>
  <c r="AA59" i="5"/>
  <c r="AC59" i="5" s="1"/>
  <c r="AD58" i="5"/>
  <c r="AE57" i="5"/>
  <c r="AH57" i="5" s="1"/>
  <c r="AC58" i="5"/>
  <c r="AB58" i="5"/>
  <c r="M59" i="5"/>
  <c r="O59" i="5" s="1"/>
  <c r="G48" i="6"/>
  <c r="K48" i="6"/>
  <c r="C49" i="6"/>
  <c r="J49" i="6"/>
  <c r="AJ58" i="5" l="1"/>
  <c r="AD59" i="5"/>
  <c r="AE58" i="5"/>
  <c r="AH58" i="5" s="1"/>
  <c r="T59" i="5"/>
  <c r="N59" i="5" s="1"/>
  <c r="D49" i="6"/>
  <c r="L49" i="6"/>
  <c r="M49" i="6"/>
  <c r="F49" i="6"/>
  <c r="I49" i="6"/>
  <c r="N48" i="6"/>
  <c r="Q48" i="6" s="1"/>
  <c r="P49" i="6" l="1"/>
  <c r="G49" i="6"/>
  <c r="K49" i="6"/>
  <c r="M60" i="5"/>
  <c r="AB59" i="5"/>
  <c r="W59" i="5"/>
  <c r="X59" i="5" s="1"/>
  <c r="AA60" i="5"/>
  <c r="AJ59" i="5" l="1"/>
  <c r="AE59" i="5"/>
  <c r="AH59" i="5" s="1"/>
  <c r="N49" i="6"/>
  <c r="Q49" i="6" s="1"/>
  <c r="C50" i="6"/>
  <c r="J50" i="6"/>
  <c r="AD60" i="5"/>
  <c r="AC60" i="5"/>
  <c r="Y59" i="5"/>
  <c r="T60" i="5"/>
  <c r="O60" i="5"/>
  <c r="I50" i="6" l="1"/>
  <c r="D50" i="6"/>
  <c r="P50" i="6" s="1"/>
  <c r="M50" i="6"/>
  <c r="F50" i="6"/>
  <c r="L50" i="6"/>
  <c r="N60" i="5"/>
  <c r="C51" i="6" l="1"/>
  <c r="J51" i="6"/>
  <c r="K50" i="6"/>
  <c r="G50" i="6"/>
  <c r="M61" i="5"/>
  <c r="W60" i="5"/>
  <c r="X60" i="5" s="1"/>
  <c r="Y60" i="5" s="1"/>
  <c r="AA61" i="5"/>
  <c r="AB60" i="5"/>
  <c r="N50" i="6" l="1"/>
  <c r="Q50" i="6" s="1"/>
  <c r="AJ60" i="5"/>
  <c r="AE60" i="5"/>
  <c r="AH60" i="5" s="1"/>
  <c r="D51" i="6"/>
  <c r="P51" i="6" s="1"/>
  <c r="M51" i="6"/>
  <c r="I51" i="6"/>
  <c r="L51" i="6"/>
  <c r="F51" i="6"/>
  <c r="AC61" i="5"/>
  <c r="AD61" i="5"/>
  <c r="O61" i="5"/>
  <c r="T61" i="5"/>
  <c r="K51" i="6" l="1"/>
  <c r="G51" i="6"/>
  <c r="C52" i="6"/>
  <c r="J52" i="6"/>
  <c r="N61" i="5"/>
  <c r="D52" i="6" l="1"/>
  <c r="M52" i="6"/>
  <c r="F52" i="6"/>
  <c r="I52" i="6"/>
  <c r="L52" i="6"/>
  <c r="N51" i="6"/>
  <c r="Q51" i="6" s="1"/>
  <c r="W61" i="5"/>
  <c r="X61" i="5" s="1"/>
  <c r="Y61" i="5" s="1"/>
  <c r="AB61" i="5"/>
  <c r="M62" i="5"/>
  <c r="AA62" i="5"/>
  <c r="AE61" i="5" l="1"/>
  <c r="AH61" i="5" s="1"/>
  <c r="AJ61" i="5"/>
  <c r="P52" i="6"/>
  <c r="K52" i="6"/>
  <c r="G52" i="6"/>
  <c r="T62" i="5"/>
  <c r="O62" i="5"/>
  <c r="AD62" i="5"/>
  <c r="AC62" i="5"/>
  <c r="N62" i="5" l="1"/>
  <c r="AB62" i="5" s="1"/>
  <c r="C53" i="6"/>
  <c r="J53" i="6"/>
  <c r="N52" i="6"/>
  <c r="Q52" i="6" s="1"/>
  <c r="W62" i="5" l="1"/>
  <c r="X62" i="5" s="1"/>
  <c r="Y62" i="5" s="1"/>
  <c r="M63" i="5"/>
  <c r="O63" i="5" s="1"/>
  <c r="AA63" i="5"/>
  <c r="AC63" i="5" s="1"/>
  <c r="D53" i="6"/>
  <c r="I53" i="6"/>
  <c r="M53" i="6"/>
  <c r="L53" i="6"/>
  <c r="F53" i="6"/>
  <c r="AE62" i="5"/>
  <c r="AH62" i="5" s="1"/>
  <c r="AJ62" i="5" l="1"/>
  <c r="T63" i="5"/>
  <c r="N63" i="5" s="1"/>
  <c r="AD63" i="5"/>
  <c r="P53" i="6"/>
  <c r="K53" i="6"/>
  <c r="G53" i="6"/>
  <c r="N53" i="6" l="1"/>
  <c r="Q53" i="6" s="1"/>
  <c r="C54" i="6"/>
  <c r="J54" i="6"/>
  <c r="W63" i="5"/>
  <c r="X63" i="5" s="1"/>
  <c r="Y63" i="5" s="1"/>
  <c r="AB63" i="5"/>
  <c r="AA64" i="5"/>
  <c r="M64" i="5"/>
  <c r="AE63" i="5" l="1"/>
  <c r="AH63" i="5" s="1"/>
  <c r="AJ63" i="5"/>
  <c r="D54" i="6"/>
  <c r="P54" i="6" s="1"/>
  <c r="M54" i="6"/>
  <c r="L54" i="6"/>
  <c r="I54" i="6"/>
  <c r="F54" i="6"/>
  <c r="AD64" i="5"/>
  <c r="AC64" i="5"/>
  <c r="O64" i="5"/>
  <c r="T64" i="5"/>
  <c r="C55" i="6" l="1"/>
  <c r="J55" i="6"/>
  <c r="G54" i="6"/>
  <c r="K54" i="6"/>
  <c r="N64" i="5"/>
  <c r="M65" i="5" s="1"/>
  <c r="AB64" i="5" l="1"/>
  <c r="AA65" i="5"/>
  <c r="AD65" i="5" s="1"/>
  <c r="W64" i="5"/>
  <c r="X64" i="5" s="1"/>
  <c r="AE64" i="5" s="1"/>
  <c r="AH64" i="5" s="1"/>
  <c r="N54" i="6"/>
  <c r="Q54" i="6" s="1"/>
  <c r="D55" i="6"/>
  <c r="M55" i="6"/>
  <c r="L55" i="6"/>
  <c r="F55" i="6"/>
  <c r="I55" i="6"/>
  <c r="O65" i="5"/>
  <c r="T65" i="5"/>
  <c r="AC65" i="5" l="1"/>
  <c r="AJ64" i="5"/>
  <c r="Y64" i="5"/>
  <c r="G55" i="6"/>
  <c r="K55" i="6"/>
  <c r="P55" i="6"/>
  <c r="N65" i="5"/>
  <c r="C56" i="6" l="1"/>
  <c r="J56" i="6"/>
  <c r="N55" i="6"/>
  <c r="Q55" i="6" s="1"/>
  <c r="W65" i="5"/>
  <c r="X65" i="5" s="1"/>
  <c r="Y65" i="5" s="1"/>
  <c r="AB65" i="5"/>
  <c r="M66" i="5"/>
  <c r="AA66" i="5"/>
  <c r="AE65" i="5" l="1"/>
  <c r="AH65" i="5" s="1"/>
  <c r="AJ65" i="5"/>
  <c r="M56" i="6"/>
  <c r="I56" i="6"/>
  <c r="F56" i="6"/>
  <c r="L56" i="6"/>
  <c r="D56" i="6"/>
  <c r="AD66" i="5"/>
  <c r="AC66" i="5"/>
  <c r="O66" i="5"/>
  <c r="T66" i="5"/>
  <c r="P56" i="6" l="1"/>
  <c r="G56" i="6"/>
  <c r="K56" i="6"/>
  <c r="N66" i="5"/>
  <c r="W66" i="5" s="1"/>
  <c r="X66" i="5" s="1"/>
  <c r="AA67" i="5" l="1"/>
  <c r="AC67" i="5" s="1"/>
  <c r="M67" i="5"/>
  <c r="AB66" i="5"/>
  <c r="AE66" i="5" s="1"/>
  <c r="AH66" i="5" s="1"/>
  <c r="N56" i="6"/>
  <c r="Q56" i="6" s="1"/>
  <c r="C57" i="6"/>
  <c r="J57" i="6"/>
  <c r="T67" i="5"/>
  <c r="O67" i="5"/>
  <c r="Y66" i="5"/>
  <c r="AJ66" i="5" l="1"/>
  <c r="AD67" i="5"/>
  <c r="N67" i="5"/>
  <c r="AA68" i="5" s="1"/>
  <c r="AC68" i="5" s="1"/>
  <c r="D57" i="6"/>
  <c r="P57" i="6" s="1"/>
  <c r="I57" i="6"/>
  <c r="M57" i="6"/>
  <c r="L57" i="6"/>
  <c r="F57" i="6"/>
  <c r="W67" i="5" l="1"/>
  <c r="X67" i="5" s="1"/>
  <c r="M68" i="5"/>
  <c r="T68" i="5" s="1"/>
  <c r="AD68" i="5"/>
  <c r="AB67" i="5"/>
  <c r="AJ67" i="5" s="1"/>
  <c r="C58" i="6"/>
  <c r="J58" i="6"/>
  <c r="G57" i="6"/>
  <c r="K57" i="6"/>
  <c r="Y67" i="5" l="1"/>
  <c r="O68" i="5"/>
  <c r="N68" i="5" s="1"/>
  <c r="M69" i="5" s="1"/>
  <c r="T69" i="5" s="1"/>
  <c r="AE67" i="5"/>
  <c r="AH67" i="5" s="1"/>
  <c r="N57" i="6"/>
  <c r="Q57" i="6" s="1"/>
  <c r="I58" i="6"/>
  <c r="M58" i="6"/>
  <c r="D58" i="6"/>
  <c r="L58" i="6"/>
  <c r="F58" i="6"/>
  <c r="AB68" i="5" l="1"/>
  <c r="AA69" i="5"/>
  <c r="AC69" i="5" s="1"/>
  <c r="W68" i="5"/>
  <c r="X68" i="5" s="1"/>
  <c r="Y68" i="5" s="1"/>
  <c r="O69" i="5"/>
  <c r="N69" i="5" s="1"/>
  <c r="M70" i="5" s="1"/>
  <c r="T70" i="5" s="1"/>
  <c r="P58" i="6"/>
  <c r="K58" i="6"/>
  <c r="G58" i="6"/>
  <c r="AJ68" i="5"/>
  <c r="AD69" i="5" l="1"/>
  <c r="AE68" i="5"/>
  <c r="AH68" i="5" s="1"/>
  <c r="W69" i="5"/>
  <c r="X69" i="5" s="1"/>
  <c r="Y69" i="5" s="1"/>
  <c r="O70" i="5"/>
  <c r="N70" i="5" s="1"/>
  <c r="W70" i="5" s="1"/>
  <c r="X70" i="5" s="1"/>
  <c r="AB69" i="5"/>
  <c r="AA70" i="5"/>
  <c r="N58" i="6"/>
  <c r="Q58" i="6" s="1"/>
  <c r="C59" i="6"/>
  <c r="J59" i="6"/>
  <c r="AB70" i="5" l="1"/>
  <c r="M71" i="5"/>
  <c r="T71" i="5" s="1"/>
  <c r="AA71" i="5"/>
  <c r="AD71" i="5" s="1"/>
  <c r="D59" i="6"/>
  <c r="L59" i="6"/>
  <c r="M59" i="6"/>
  <c r="I59" i="6"/>
  <c r="F59" i="6"/>
  <c r="AJ69" i="5"/>
  <c r="AE69" i="5"/>
  <c r="AH69" i="5" s="1"/>
  <c r="AC70" i="5"/>
  <c r="AD70" i="5"/>
  <c r="Y70" i="5"/>
  <c r="AE70" i="5" l="1"/>
  <c r="AH70" i="5" s="1"/>
  <c r="AJ70" i="5"/>
  <c r="AC71" i="5"/>
  <c r="K59" i="6"/>
  <c r="G59" i="6"/>
  <c r="O71" i="5"/>
  <c r="N71" i="5" s="1"/>
  <c r="P59" i="6"/>
  <c r="N59" i="6" l="1"/>
  <c r="Q59" i="6" s="1"/>
  <c r="J60" i="6"/>
  <c r="C60" i="6"/>
  <c r="W71" i="5"/>
  <c r="X71" i="5" s="1"/>
  <c r="Y71" i="5" s="1"/>
  <c r="M72" i="5"/>
  <c r="AB71" i="5"/>
  <c r="AA72" i="5"/>
  <c r="AJ71" i="5" l="1"/>
  <c r="AE71" i="5"/>
  <c r="AH71" i="5" s="1"/>
  <c r="D60" i="6"/>
  <c r="P60" i="6" s="1"/>
  <c r="I60" i="6"/>
  <c r="M60" i="6"/>
  <c r="L60" i="6"/>
  <c r="F60" i="6"/>
  <c r="AC72" i="5"/>
  <c r="AD72" i="5"/>
  <c r="T72" i="5"/>
  <c r="O72" i="5"/>
  <c r="N72" i="5" l="1"/>
  <c r="W72" i="5" s="1"/>
  <c r="X72" i="5" s="1"/>
  <c r="Y72" i="5" s="1"/>
  <c r="C61" i="6"/>
  <c r="J61" i="6"/>
  <c r="G60" i="6"/>
  <c r="K60" i="6"/>
  <c r="M73" i="5" l="1"/>
  <c r="O73" i="5" s="1"/>
  <c r="AB72" i="5"/>
  <c r="AJ72" i="5" s="1"/>
  <c r="AA73" i="5"/>
  <c r="AD73" i="5" s="1"/>
  <c r="N60" i="6"/>
  <c r="Q60" i="6" s="1"/>
  <c r="D61" i="6"/>
  <c r="M61" i="6"/>
  <c r="I61" i="6"/>
  <c r="L61" i="6"/>
  <c r="F61" i="6"/>
  <c r="T73" i="5" l="1"/>
  <c r="AE72" i="5"/>
  <c r="AH72" i="5" s="1"/>
  <c r="AC73" i="5"/>
  <c r="P61" i="6"/>
  <c r="K61" i="6"/>
  <c r="G61" i="6"/>
  <c r="N73" i="5"/>
  <c r="N61" i="6" l="1"/>
  <c r="Q61" i="6" s="1"/>
  <c r="C62" i="6"/>
  <c r="J62" i="6"/>
  <c r="W73" i="5"/>
  <c r="X73" i="5" s="1"/>
  <c r="Y73" i="5" s="1"/>
  <c r="M74" i="5"/>
  <c r="AA74" i="5"/>
  <c r="AB73" i="5"/>
  <c r="AE73" i="5" l="1"/>
  <c r="AH73" i="5" s="1"/>
  <c r="AJ73" i="5"/>
  <c r="D62" i="6"/>
  <c r="L62" i="6"/>
  <c r="F62" i="6"/>
  <c r="M62" i="6"/>
  <c r="I62" i="6"/>
  <c r="AD74" i="5"/>
  <c r="AC74" i="5"/>
  <c r="O74" i="5"/>
  <c r="T74" i="5"/>
  <c r="P62" i="6" l="1"/>
  <c r="K62" i="6"/>
  <c r="G62" i="6"/>
  <c r="N74" i="5"/>
  <c r="N62" i="6" l="1"/>
  <c r="Q62" i="6" s="1"/>
  <c r="C63" i="6"/>
  <c r="J63" i="6"/>
  <c r="W74" i="5"/>
  <c r="X74" i="5" s="1"/>
  <c r="M75" i="5"/>
  <c r="AA75" i="5"/>
  <c r="AB74" i="5"/>
  <c r="AJ74" i="5" l="1"/>
  <c r="AE74" i="5"/>
  <c r="AH74" i="5" s="1"/>
  <c r="D63" i="6"/>
  <c r="M63" i="6"/>
  <c r="F63" i="6"/>
  <c r="I63" i="6"/>
  <c r="L63" i="6"/>
  <c r="AD75" i="5"/>
  <c r="AC75" i="5"/>
  <c r="O75" i="5"/>
  <c r="T75" i="5"/>
  <c r="Y74" i="5"/>
  <c r="P63" i="6" l="1"/>
  <c r="K63" i="6"/>
  <c r="G63" i="6"/>
  <c r="N75" i="5"/>
  <c r="N63" i="6" l="1"/>
  <c r="Q63" i="6" s="1"/>
  <c r="C64" i="6"/>
  <c r="J64" i="6"/>
  <c r="W75" i="5"/>
  <c r="X75" i="5" s="1"/>
  <c r="Y75" i="5" s="1"/>
  <c r="M76" i="5"/>
  <c r="AA76" i="5"/>
  <c r="AB75" i="5"/>
  <c r="AJ75" i="5" l="1"/>
  <c r="AE75" i="5"/>
  <c r="AH75" i="5" s="1"/>
  <c r="M64" i="6"/>
  <c r="D64" i="6"/>
  <c r="P64" i="6" s="1"/>
  <c r="L64" i="6"/>
  <c r="F64" i="6"/>
  <c r="I64" i="6"/>
  <c r="AC76" i="5"/>
  <c r="AD76" i="5"/>
  <c r="O76" i="5"/>
  <c r="T76" i="5"/>
  <c r="C65" i="6" l="1"/>
  <c r="J65" i="6"/>
  <c r="G64" i="6"/>
  <c r="K64" i="6"/>
  <c r="N76" i="5"/>
  <c r="N64" i="6" l="1"/>
  <c r="Q64" i="6" s="1"/>
  <c r="M65" i="6"/>
  <c r="D65" i="6"/>
  <c r="P65" i="6" s="1"/>
  <c r="I65" i="6"/>
  <c r="L65" i="6"/>
  <c r="F65" i="6"/>
  <c r="W76" i="5"/>
  <c r="X76" i="5" s="1"/>
  <c r="Y76" i="5" s="1"/>
  <c r="M77" i="5"/>
  <c r="AA77" i="5"/>
  <c r="AB76" i="5"/>
  <c r="C66" i="6" l="1"/>
  <c r="J66" i="6"/>
  <c r="K65" i="6"/>
  <c r="G65" i="6"/>
  <c r="AJ76" i="5"/>
  <c r="AE76" i="5"/>
  <c r="AH76" i="5" s="1"/>
  <c r="AC77" i="5"/>
  <c r="AD77" i="5"/>
  <c r="O77" i="5"/>
  <c r="T77" i="5"/>
  <c r="N65" i="6" l="1"/>
  <c r="Q65" i="6" s="1"/>
  <c r="I66" i="6"/>
  <c r="D66" i="6"/>
  <c r="F66" i="6"/>
  <c r="L66" i="6"/>
  <c r="M66" i="6"/>
  <c r="N77" i="5"/>
  <c r="AA78" i="5" s="1"/>
  <c r="W77" i="5" l="1"/>
  <c r="X77" i="5" s="1"/>
  <c r="Y77" i="5" s="1"/>
  <c r="P66" i="6"/>
  <c r="K66" i="6"/>
  <c r="G66" i="6"/>
  <c r="M78" i="5"/>
  <c r="T78" i="5" s="1"/>
  <c r="AB77" i="5"/>
  <c r="AD78" i="5"/>
  <c r="AC78" i="5"/>
  <c r="C67" i="6" l="1"/>
  <c r="J67" i="6"/>
  <c r="AJ77" i="5"/>
  <c r="AE77" i="5"/>
  <c r="AH77" i="5" s="1"/>
  <c r="N66" i="6"/>
  <c r="Q66" i="6" s="1"/>
  <c r="O78" i="5"/>
  <c r="N78" i="5" s="1"/>
  <c r="W78" i="5" l="1"/>
  <c r="X78" i="5" s="1"/>
  <c r="Y78" i="5" s="1"/>
  <c r="AA79" i="5"/>
  <c r="AB78" i="5"/>
  <c r="M79" i="5"/>
  <c r="T79" i="5" s="1"/>
  <c r="D67" i="6"/>
  <c r="M67" i="6"/>
  <c r="L67" i="6"/>
  <c r="I67" i="6"/>
  <c r="F67" i="6"/>
  <c r="O79" i="5" l="1"/>
  <c r="N79" i="5" s="1"/>
  <c r="AA80" i="5" s="1"/>
  <c r="AD80" i="5" s="1"/>
  <c r="P67" i="6"/>
  <c r="K67" i="6"/>
  <c r="G67" i="6"/>
  <c r="AC79" i="5"/>
  <c r="AD79" i="5"/>
  <c r="AE78" i="5"/>
  <c r="AH78" i="5" s="1"/>
  <c r="AJ78" i="5"/>
  <c r="M80" i="5" l="1"/>
  <c r="AC80" i="5"/>
  <c r="W79" i="5"/>
  <c r="X79" i="5" s="1"/>
  <c r="AB79" i="5"/>
  <c r="N67" i="6"/>
  <c r="Q67" i="6" s="1"/>
  <c r="C68" i="6"/>
  <c r="J68" i="6"/>
  <c r="O80" i="5"/>
  <c r="T80" i="5"/>
  <c r="AJ79" i="5" l="1"/>
  <c r="AE79" i="5"/>
  <c r="AH79" i="5" s="1"/>
  <c r="Y79" i="5"/>
  <c r="M68" i="6"/>
  <c r="D68" i="6"/>
  <c r="L68" i="6"/>
  <c r="I68" i="6"/>
  <c r="F68" i="6"/>
  <c r="N80" i="5"/>
  <c r="P68" i="6" l="1"/>
  <c r="G68" i="6"/>
  <c r="K68" i="6"/>
  <c r="W80" i="5"/>
  <c r="X80" i="5" s="1"/>
  <c r="Y80" i="5" s="1"/>
  <c r="AA81" i="5"/>
  <c r="AB80" i="5"/>
  <c r="M81" i="5"/>
  <c r="AE80" i="5" l="1"/>
  <c r="AH80" i="5" s="1"/>
  <c r="AJ80" i="5"/>
  <c r="N68" i="6"/>
  <c r="Q68" i="6" s="1"/>
  <c r="C69" i="6"/>
  <c r="J69" i="6"/>
  <c r="T81" i="5"/>
  <c r="O81" i="5"/>
  <c r="AD81" i="5"/>
  <c r="AC81" i="5"/>
  <c r="N81" i="5" l="1"/>
  <c r="W81" i="5" s="1"/>
  <c r="X81" i="5" s="1"/>
  <c r="Y81" i="5" s="1"/>
  <c r="D69" i="6"/>
  <c r="P69" i="6" s="1"/>
  <c r="I69" i="6"/>
  <c r="M69" i="6"/>
  <c r="L69" i="6"/>
  <c r="F69" i="6"/>
  <c r="M82" i="5" l="1"/>
  <c r="T82" i="5" s="1"/>
  <c r="AB81" i="5"/>
  <c r="AA82" i="5"/>
  <c r="AC82" i="5" s="1"/>
  <c r="C70" i="6"/>
  <c r="J70" i="6"/>
  <c r="AJ81" i="5"/>
  <c r="AE81" i="5"/>
  <c r="AH81" i="5" s="1"/>
  <c r="K69" i="6"/>
  <c r="G69" i="6"/>
  <c r="O82" i="5" l="1"/>
  <c r="N82" i="5" s="1"/>
  <c r="AA83" i="5" s="1"/>
  <c r="AD82" i="5"/>
  <c r="N69" i="6"/>
  <c r="Q69" i="6" s="1"/>
  <c r="D70" i="6"/>
  <c r="P70" i="6" s="1"/>
  <c r="M70" i="6"/>
  <c r="I70" i="6"/>
  <c r="F70" i="6"/>
  <c r="L70" i="6"/>
  <c r="W82" i="5" l="1"/>
  <c r="X82" i="5" s="1"/>
  <c r="Y82" i="5" s="1"/>
  <c r="AB82" i="5"/>
  <c r="M83" i="5"/>
  <c r="O83" i="5" s="1"/>
  <c r="J71" i="6"/>
  <c r="C71" i="6"/>
  <c r="AE82" i="5"/>
  <c r="AH82" i="5" s="1"/>
  <c r="AJ82" i="5"/>
  <c r="G70" i="6"/>
  <c r="K70" i="6"/>
  <c r="AD83" i="5"/>
  <c r="AC83" i="5"/>
  <c r="T83" i="5" l="1"/>
  <c r="N83" i="5" s="1"/>
  <c r="N70" i="6"/>
  <c r="Q70" i="6" s="1"/>
  <c r="L71" i="6"/>
  <c r="D71" i="6"/>
  <c r="P71" i="6" s="1"/>
  <c r="M71" i="6"/>
  <c r="I71" i="6"/>
  <c r="F71" i="6"/>
  <c r="G71" i="6" l="1"/>
  <c r="K71" i="6"/>
  <c r="C72" i="6"/>
  <c r="J72" i="6"/>
  <c r="AB83" i="5"/>
  <c r="AA84" i="5"/>
  <c r="M84" i="5"/>
  <c r="W83" i="5"/>
  <c r="X83" i="5" s="1"/>
  <c r="D72" i="6" l="1"/>
  <c r="P72" i="6" s="1"/>
  <c r="I72" i="6"/>
  <c r="L72" i="6"/>
  <c r="F72" i="6"/>
  <c r="M72" i="6"/>
  <c r="AJ83" i="5"/>
  <c r="AE83" i="5"/>
  <c r="AH83" i="5" s="1"/>
  <c r="N71" i="6"/>
  <c r="Q71" i="6" s="1"/>
  <c r="O84" i="5"/>
  <c r="T84" i="5"/>
  <c r="AD84" i="5"/>
  <c r="AC84" i="5"/>
  <c r="Y83" i="5"/>
  <c r="J73" i="6" l="1"/>
  <c r="C73" i="6"/>
  <c r="G72" i="6"/>
  <c r="K72" i="6"/>
  <c r="N84" i="5"/>
  <c r="N72" i="6" l="1"/>
  <c r="Q72" i="6" s="1"/>
  <c r="D73" i="6"/>
  <c r="F73" i="6"/>
  <c r="I73" i="6"/>
  <c r="L73" i="6"/>
  <c r="M73" i="6"/>
  <c r="P73" i="6"/>
  <c r="AB84" i="5"/>
  <c r="AA85" i="5"/>
  <c r="M85" i="5"/>
  <c r="W84" i="5"/>
  <c r="X84" i="5" s="1"/>
  <c r="C74" i="6" l="1"/>
  <c r="J74" i="6"/>
  <c r="AJ84" i="5"/>
  <c r="AE84" i="5"/>
  <c r="AH84" i="5" s="1"/>
  <c r="G73" i="6"/>
  <c r="K73" i="6"/>
  <c r="Y84" i="5"/>
  <c r="O85" i="5"/>
  <c r="T85" i="5"/>
  <c r="AC85" i="5"/>
  <c r="AD85" i="5"/>
  <c r="N73" i="6" l="1"/>
  <c r="Q73" i="6" s="1"/>
  <c r="M74" i="6"/>
  <c r="D74" i="6"/>
  <c r="F74" i="6"/>
  <c r="I74" i="6"/>
  <c r="L74" i="6"/>
  <c r="N85" i="5"/>
  <c r="G74" i="6" l="1"/>
  <c r="K74" i="6"/>
  <c r="P74" i="6"/>
  <c r="W85" i="5"/>
  <c r="X85" i="5" s="1"/>
  <c r="Y85" i="5" s="1"/>
  <c r="AA86" i="5"/>
  <c r="AB85" i="5"/>
  <c r="M86" i="5"/>
  <c r="AE85" i="5" l="1"/>
  <c r="AH85" i="5" s="1"/>
  <c r="AJ85" i="5"/>
  <c r="C75" i="6"/>
  <c r="J75" i="6"/>
  <c r="N74" i="6"/>
  <c r="Q74" i="6" s="1"/>
  <c r="AC86" i="5"/>
  <c r="AD86" i="5"/>
  <c r="O86" i="5"/>
  <c r="T86" i="5"/>
  <c r="D75" i="6" l="1"/>
  <c r="L75" i="6"/>
  <c r="F75" i="6"/>
  <c r="M75" i="6"/>
  <c r="I75" i="6"/>
  <c r="N86" i="5"/>
  <c r="P75" i="6" l="1"/>
  <c r="K75" i="6"/>
  <c r="G75" i="6"/>
  <c r="M87" i="5"/>
  <c r="W86" i="5"/>
  <c r="X86" i="5" s="1"/>
  <c r="Y86" i="5" s="1"/>
  <c r="AB86" i="5"/>
  <c r="AA87" i="5"/>
  <c r="N75" i="6" l="1"/>
  <c r="Q75" i="6" s="1"/>
  <c r="AJ86" i="5"/>
  <c r="AE86" i="5"/>
  <c r="AH86" i="5" s="1"/>
  <c r="C76" i="6"/>
  <c r="J76" i="6"/>
  <c r="AC87" i="5"/>
  <c r="AD87" i="5"/>
  <c r="O87" i="5"/>
  <c r="T87" i="5"/>
  <c r="D76" i="6" l="1"/>
  <c r="P76" i="6" s="1"/>
  <c r="F76" i="6"/>
  <c r="I76" i="6"/>
  <c r="L76" i="6"/>
  <c r="M76" i="6"/>
  <c r="N87" i="5"/>
  <c r="C77" i="6" l="1"/>
  <c r="J77" i="6"/>
  <c r="G76" i="6"/>
  <c r="K76" i="6"/>
  <c r="AA88" i="5"/>
  <c r="W87" i="5"/>
  <c r="X87" i="5" s="1"/>
  <c r="Y87" i="5" s="1"/>
  <c r="M88" i="5"/>
  <c r="AB87" i="5"/>
  <c r="N76" i="6" l="1"/>
  <c r="Q76" i="6" s="1"/>
  <c r="AJ87" i="5"/>
  <c r="AE87" i="5"/>
  <c r="AH87" i="5" s="1"/>
  <c r="D77" i="6"/>
  <c r="L77" i="6"/>
  <c r="I77" i="6"/>
  <c r="F77" i="6"/>
  <c r="M77" i="6"/>
  <c r="O88" i="5"/>
  <c r="T88" i="5"/>
  <c r="AD88" i="5"/>
  <c r="AC88" i="5"/>
  <c r="K77" i="6" l="1"/>
  <c r="G77" i="6"/>
  <c r="P77" i="6"/>
  <c r="N88" i="5"/>
  <c r="N77" i="6" l="1"/>
  <c r="Q77" i="6" s="1"/>
  <c r="J78" i="6"/>
  <c r="C78" i="6"/>
  <c r="W88" i="5"/>
  <c r="X88" i="5" s="1"/>
  <c r="Y88" i="5" s="1"/>
  <c r="AA89" i="5"/>
  <c r="M89" i="5"/>
  <c r="AB88" i="5"/>
  <c r="AJ88" i="5" l="1"/>
  <c r="AE88" i="5"/>
  <c r="AH88" i="5" s="1"/>
  <c r="D78" i="6"/>
  <c r="M78" i="6"/>
  <c r="I78" i="6"/>
  <c r="L78" i="6"/>
  <c r="F78" i="6"/>
  <c r="T89" i="5"/>
  <c r="O89" i="5"/>
  <c r="AD89" i="5"/>
  <c r="AC89" i="5"/>
  <c r="P78" i="6" l="1"/>
  <c r="G78" i="6"/>
  <c r="K78" i="6"/>
  <c r="N89" i="5"/>
  <c r="W89" i="5" s="1"/>
  <c r="X89" i="5" s="1"/>
  <c r="Y89" i="5" s="1"/>
  <c r="AB89" i="5" l="1"/>
  <c r="AE89" i="5" s="1"/>
  <c r="AH89" i="5" s="1"/>
  <c r="AA90" i="5"/>
  <c r="AD90" i="5" s="1"/>
  <c r="N78" i="6"/>
  <c r="Q78" i="6" s="1"/>
  <c r="M90" i="5"/>
  <c r="O90" i="5" s="1"/>
  <c r="C79" i="6"/>
  <c r="J79" i="6"/>
  <c r="AJ89" i="5" l="1"/>
  <c r="T90" i="5"/>
  <c r="N90" i="5" s="1"/>
  <c r="AC90" i="5"/>
  <c r="D79" i="6"/>
  <c r="P79" i="6" s="1"/>
  <c r="I79" i="6"/>
  <c r="F79" i="6"/>
  <c r="L79" i="6"/>
  <c r="M79" i="6"/>
  <c r="C80" i="6" l="1"/>
  <c r="J80" i="6"/>
  <c r="K79" i="6"/>
  <c r="G79" i="6"/>
  <c r="W90" i="5"/>
  <c r="X90" i="5" s="1"/>
  <c r="M91" i="5"/>
  <c r="AA91" i="5"/>
  <c r="AB90" i="5"/>
  <c r="N79" i="6" l="1"/>
  <c r="Q79" i="6" s="1"/>
  <c r="Y90" i="5"/>
  <c r="AJ90" i="5"/>
  <c r="AE90" i="5"/>
  <c r="AH90" i="5" s="1"/>
  <c r="D80" i="6"/>
  <c r="L80" i="6"/>
  <c r="I80" i="6"/>
  <c r="F80" i="6"/>
  <c r="M80" i="6"/>
  <c r="T91" i="5"/>
  <c r="O91" i="5"/>
  <c r="AC91" i="5"/>
  <c r="AD91" i="5"/>
  <c r="N91" i="5" l="1"/>
  <c r="W91" i="5" s="1"/>
  <c r="X91" i="5" s="1"/>
  <c r="Y91" i="5" s="1"/>
  <c r="P80" i="6"/>
  <c r="K80" i="6"/>
  <c r="G80" i="6"/>
  <c r="AA92" i="5" l="1"/>
  <c r="AC92" i="5" s="1"/>
  <c r="N80" i="6"/>
  <c r="Q80" i="6" s="1"/>
  <c r="M92" i="5"/>
  <c r="AB91" i="5"/>
  <c r="AE91" i="5" s="1"/>
  <c r="AH91" i="5" s="1"/>
  <c r="C81" i="6"/>
  <c r="J81" i="6"/>
  <c r="AD92" i="5" l="1"/>
  <c r="AJ91" i="5"/>
  <c r="T92" i="5"/>
  <c r="O92" i="5"/>
  <c r="M81" i="6"/>
  <c r="I81" i="6"/>
  <c r="F81" i="6"/>
  <c r="D81" i="6"/>
  <c r="L81" i="6"/>
  <c r="N92" i="5" l="1"/>
  <c r="AB92" i="5" s="1"/>
  <c r="G81" i="6"/>
  <c r="K81" i="6"/>
  <c r="P81" i="6"/>
  <c r="M93" i="5" l="1"/>
  <c r="T93" i="5" s="1"/>
  <c r="W92" i="5"/>
  <c r="X92" i="5" s="1"/>
  <c r="Y92" i="5" s="1"/>
  <c r="AA93" i="5"/>
  <c r="AC93" i="5" s="1"/>
  <c r="C82" i="6"/>
  <c r="J82" i="6"/>
  <c r="N81" i="6"/>
  <c r="Q81" i="6" s="1"/>
  <c r="AJ92" i="5" l="1"/>
  <c r="AE92" i="5"/>
  <c r="AH92" i="5" s="1"/>
  <c r="AD93" i="5"/>
  <c r="O93" i="5"/>
  <c r="N93" i="5" s="1"/>
  <c r="I82" i="6"/>
  <c r="M82" i="6"/>
  <c r="L82" i="6"/>
  <c r="D82" i="6"/>
  <c r="F82" i="6"/>
  <c r="W93" i="5" l="1"/>
  <c r="X93" i="5" s="1"/>
  <c r="Y93" i="5" s="1"/>
  <c r="AA94" i="5"/>
  <c r="AB93" i="5"/>
  <c r="M94" i="5"/>
  <c r="P82" i="6"/>
  <c r="K82" i="6"/>
  <c r="G82" i="6"/>
  <c r="O94" i="5" l="1"/>
  <c r="T94" i="5"/>
  <c r="AE93" i="5"/>
  <c r="AH93" i="5" s="1"/>
  <c r="AJ93" i="5"/>
  <c r="AC94" i="5"/>
  <c r="AD94" i="5"/>
  <c r="C83" i="6"/>
  <c r="J83" i="6"/>
  <c r="N82" i="6"/>
  <c r="Q82" i="6" s="1"/>
  <c r="N94" i="5" l="1"/>
  <c r="M95" i="5" s="1"/>
  <c r="T95" i="5" s="1"/>
  <c r="D83" i="6"/>
  <c r="L83" i="6"/>
  <c r="F83" i="6"/>
  <c r="I83" i="6"/>
  <c r="M83" i="6"/>
  <c r="AB94" i="5" l="1"/>
  <c r="W94" i="5"/>
  <c r="X94" i="5" s="1"/>
  <c r="Y94" i="5" s="1"/>
  <c r="AA95" i="5"/>
  <c r="AD95" i="5" s="1"/>
  <c r="O95" i="5"/>
  <c r="N95" i="5" s="1"/>
  <c r="P83" i="6"/>
  <c r="K83" i="6"/>
  <c r="G83" i="6"/>
  <c r="AJ94" i="5" l="1"/>
  <c r="AE94" i="5"/>
  <c r="AH94" i="5" s="1"/>
  <c r="AB95" i="5"/>
  <c r="AA96" i="5"/>
  <c r="AD96" i="5" s="1"/>
  <c r="AC95" i="5"/>
  <c r="W95" i="5"/>
  <c r="AJ95" i="5" s="1"/>
  <c r="M96" i="5"/>
  <c r="N83" i="6"/>
  <c r="Q83" i="6" s="1"/>
  <c r="C84" i="6"/>
  <c r="J84" i="6"/>
  <c r="AC96" i="5" l="1"/>
  <c r="T96" i="5"/>
  <c r="O96" i="5"/>
  <c r="X95" i="5"/>
  <c r="AE95" i="5" s="1"/>
  <c r="AH95" i="5" s="1"/>
  <c r="D84" i="6"/>
  <c r="P84" i="6" s="1"/>
  <c r="L84" i="6"/>
  <c r="F84" i="6"/>
  <c r="I84" i="6"/>
  <c r="M84" i="6"/>
  <c r="N96" i="5" l="1"/>
  <c r="M97" i="5" s="1"/>
  <c r="T97" i="5" s="1"/>
  <c r="Y95" i="5"/>
  <c r="C85" i="6"/>
  <c r="J85" i="6"/>
  <c r="K84" i="6"/>
  <c r="G84" i="6"/>
  <c r="AB96" i="5" l="1"/>
  <c r="AA97" i="5"/>
  <c r="AD97" i="5" s="1"/>
  <c r="W96" i="5"/>
  <c r="X96" i="5" s="1"/>
  <c r="Y96" i="5" s="1"/>
  <c r="O97" i="5"/>
  <c r="N97" i="5" s="1"/>
  <c r="I85" i="6"/>
  <c r="M85" i="6"/>
  <c r="L85" i="6"/>
  <c r="F85" i="6"/>
  <c r="D85" i="6"/>
  <c r="N84" i="6"/>
  <c r="Q84" i="6" s="1"/>
  <c r="AC97" i="5" l="1"/>
  <c r="AA98" i="5"/>
  <c r="AC98" i="5" s="1"/>
  <c r="AJ96" i="5"/>
  <c r="AE96" i="5"/>
  <c r="AH96" i="5" s="1"/>
  <c r="AB97" i="5"/>
  <c r="W97" i="5"/>
  <c r="X97" i="5" s="1"/>
  <c r="Y97" i="5" s="1"/>
  <c r="M98" i="5"/>
  <c r="P85" i="6"/>
  <c r="K85" i="6"/>
  <c r="G85" i="6"/>
  <c r="AD98" i="5" l="1"/>
  <c r="O98" i="5"/>
  <c r="T98" i="5"/>
  <c r="AJ97" i="5"/>
  <c r="AE97" i="5"/>
  <c r="AH97" i="5" s="1"/>
  <c r="N85" i="6"/>
  <c r="Q85" i="6" s="1"/>
  <c r="J86" i="6"/>
  <c r="C86" i="6"/>
  <c r="N98" i="5" l="1"/>
  <c r="M99" i="5" s="1"/>
  <c r="D86" i="6"/>
  <c r="P86" i="6" s="1"/>
  <c r="M86" i="6"/>
  <c r="I86" i="6"/>
  <c r="F86" i="6"/>
  <c r="L86" i="6"/>
  <c r="AA99" i="5" l="1"/>
  <c r="AC99" i="5" s="1"/>
  <c r="AB98" i="5"/>
  <c r="W98" i="5"/>
  <c r="X98" i="5" s="1"/>
  <c r="Y98" i="5" s="1"/>
  <c r="O99" i="5"/>
  <c r="T99" i="5"/>
  <c r="C87" i="6"/>
  <c r="J87" i="6"/>
  <c r="G86" i="6"/>
  <c r="K86" i="6"/>
  <c r="AD99" i="5" l="1"/>
  <c r="AJ98" i="5"/>
  <c r="AE98" i="5"/>
  <c r="AH98" i="5" s="1"/>
  <c r="N99" i="5"/>
  <c r="N86" i="6"/>
  <c r="Q86" i="6" s="1"/>
  <c r="F87" i="6"/>
  <c r="D87" i="6"/>
  <c r="M87" i="6"/>
  <c r="I87" i="6"/>
  <c r="L87" i="6"/>
  <c r="W99" i="5" l="1"/>
  <c r="X99" i="5" s="1"/>
  <c r="Y99" i="5" s="1"/>
  <c r="AA100" i="5"/>
  <c r="AB99" i="5"/>
  <c r="M100" i="5"/>
  <c r="G87" i="6"/>
  <c r="K87" i="6"/>
  <c r="P87" i="6"/>
  <c r="O100" i="5" l="1"/>
  <c r="T100" i="5"/>
  <c r="AE99" i="5"/>
  <c r="AH99" i="5" s="1"/>
  <c r="AJ99" i="5"/>
  <c r="AC100" i="5"/>
  <c r="AD100" i="5"/>
  <c r="C88" i="6"/>
  <c r="J88" i="6"/>
  <c r="N87" i="6"/>
  <c r="Q87" i="6" s="1"/>
  <c r="N100" i="5" l="1"/>
  <c r="L88" i="6"/>
  <c r="I88" i="6"/>
  <c r="D88" i="6"/>
  <c r="P88" i="6" s="1"/>
  <c r="M88" i="6"/>
  <c r="F88" i="6"/>
  <c r="W100" i="5" l="1"/>
  <c r="X100" i="5" s="1"/>
  <c r="AB100" i="5"/>
  <c r="M101" i="5"/>
  <c r="AA101" i="5"/>
  <c r="K88" i="6"/>
  <c r="G88" i="6"/>
  <c r="C89" i="6"/>
  <c r="J89" i="6"/>
  <c r="AJ100" i="5" l="1"/>
  <c r="Y100" i="5"/>
  <c r="T101" i="5"/>
  <c r="O101" i="5"/>
  <c r="AD101" i="5"/>
  <c r="AC101" i="5"/>
  <c r="AE100" i="5"/>
  <c r="AH100" i="5" s="1"/>
  <c r="N88" i="6"/>
  <c r="Q88" i="6" s="1"/>
  <c r="D89" i="6"/>
  <c r="M89" i="6"/>
  <c r="L89" i="6"/>
  <c r="I89" i="6"/>
  <c r="F89" i="6"/>
  <c r="N101" i="5" l="1"/>
  <c r="P89" i="6"/>
  <c r="K89" i="6"/>
  <c r="G89" i="6"/>
  <c r="W101" i="5" l="1"/>
  <c r="X101" i="5" s="1"/>
  <c r="AA102" i="5"/>
  <c r="M102" i="5"/>
  <c r="AB101" i="5"/>
  <c r="C90" i="6"/>
  <c r="J90" i="6"/>
  <c r="N89" i="6"/>
  <c r="Q89" i="6" s="1"/>
  <c r="Y101" i="5" l="1"/>
  <c r="O102" i="5"/>
  <c r="T102" i="5"/>
  <c r="AD102" i="5"/>
  <c r="AC102" i="5"/>
  <c r="AE101" i="5"/>
  <c r="AH101" i="5" s="1"/>
  <c r="AJ101" i="5"/>
  <c r="I90" i="6"/>
  <c r="D90" i="6"/>
  <c r="M90" i="6"/>
  <c r="L90" i="6"/>
  <c r="F90" i="6"/>
  <c r="N102" i="5" l="1"/>
  <c r="P90" i="6"/>
  <c r="K90" i="6"/>
  <c r="G90" i="6"/>
  <c r="W102" i="5" l="1"/>
  <c r="X102" i="5" s="1"/>
  <c r="Y102" i="5" s="1"/>
  <c r="M103" i="5"/>
  <c r="AB102" i="5"/>
  <c r="AA103" i="5"/>
  <c r="N90" i="6"/>
  <c r="Q90" i="6" s="1"/>
  <c r="C91" i="6"/>
  <c r="J91" i="6"/>
  <c r="AJ102" i="5" l="1"/>
  <c r="AE102" i="5"/>
  <c r="AH102" i="5" s="1"/>
  <c r="O103" i="5"/>
  <c r="T103" i="5"/>
  <c r="AC103" i="5"/>
  <c r="AD103" i="5"/>
  <c r="D91" i="6"/>
  <c r="P91" i="6" s="1"/>
  <c r="I91" i="6"/>
  <c r="L91" i="6"/>
  <c r="F91" i="6"/>
  <c r="M91" i="6"/>
  <c r="N103" i="5" l="1"/>
  <c r="J92" i="6"/>
  <c r="C92" i="6"/>
  <c r="G91" i="6"/>
  <c r="K91" i="6"/>
  <c r="M104" i="5" l="1"/>
  <c r="W103" i="5"/>
  <c r="X103" i="5" s="1"/>
  <c r="AA104" i="5"/>
  <c r="AB103" i="5"/>
  <c r="D92" i="6"/>
  <c r="L92" i="6"/>
  <c r="I92" i="6"/>
  <c r="M92" i="6"/>
  <c r="F92" i="6"/>
  <c r="N91" i="6"/>
  <c r="Q91" i="6" s="1"/>
  <c r="Y103" i="5" l="1"/>
  <c r="AC104" i="5"/>
  <c r="AD104" i="5"/>
  <c r="AE103" i="5"/>
  <c r="AH103" i="5" s="1"/>
  <c r="AJ103" i="5"/>
  <c r="T104" i="5"/>
  <c r="O104" i="5"/>
  <c r="P92" i="6"/>
  <c r="G92" i="6"/>
  <c r="K92" i="6"/>
  <c r="N104" i="5" l="1"/>
  <c r="N92" i="6"/>
  <c r="Q92" i="6" s="1"/>
  <c r="C93" i="6"/>
  <c r="J93" i="6"/>
  <c r="W104" i="5" l="1"/>
  <c r="X104" i="5" s="1"/>
  <c r="Y104" i="5" s="1"/>
  <c r="M105" i="5"/>
  <c r="AA105" i="5"/>
  <c r="AB104" i="5"/>
  <c r="D93" i="6"/>
  <c r="I93" i="6"/>
  <c r="M93" i="6"/>
  <c r="F93" i="6"/>
  <c r="L93" i="6"/>
  <c r="AJ104" i="5" l="1"/>
  <c r="AE104" i="5"/>
  <c r="AH104" i="5" s="1"/>
  <c r="AD105" i="5"/>
  <c r="AC105" i="5"/>
  <c r="O105" i="5"/>
  <c r="T105" i="5"/>
  <c r="P93" i="6"/>
  <c r="K93" i="6"/>
  <c r="G93" i="6"/>
  <c r="N105" i="5" l="1"/>
  <c r="C94" i="6"/>
  <c r="J94" i="6"/>
  <c r="N93" i="6"/>
  <c r="Q93" i="6" s="1"/>
  <c r="W105" i="5" l="1"/>
  <c r="X105" i="5" s="1"/>
  <c r="Y105" i="5" s="1"/>
  <c r="M106" i="5"/>
  <c r="AA106" i="5"/>
  <c r="AB105" i="5"/>
  <c r="D94" i="6"/>
  <c r="M94" i="6"/>
  <c r="L94" i="6"/>
  <c r="I94" i="6"/>
  <c r="F94" i="6"/>
  <c r="AJ105" i="5" l="1"/>
  <c r="AE105" i="5"/>
  <c r="AH105" i="5" s="1"/>
  <c r="AC106" i="5"/>
  <c r="AD106" i="5"/>
  <c r="O106" i="5"/>
  <c r="T106" i="5"/>
  <c r="P94" i="6"/>
  <c r="G94" i="6"/>
  <c r="K94" i="6"/>
  <c r="N106" i="5" l="1"/>
  <c r="N94" i="6"/>
  <c r="Q94" i="6" s="1"/>
  <c r="C95" i="6"/>
  <c r="J95" i="6"/>
  <c r="W106" i="5" l="1"/>
  <c r="X106" i="5" s="1"/>
  <c r="AA107" i="5"/>
  <c r="AB106" i="5"/>
  <c r="M107" i="5"/>
  <c r="F95" i="6"/>
  <c r="D95" i="6"/>
  <c r="M95" i="6"/>
  <c r="I95" i="6"/>
  <c r="L95" i="6"/>
  <c r="O107" i="5" l="1"/>
  <c r="T107" i="5"/>
  <c r="AE106" i="5"/>
  <c r="AH106" i="5" s="1"/>
  <c r="AJ106" i="5"/>
  <c r="AC107" i="5"/>
  <c r="AD107" i="5"/>
  <c r="Y106" i="5"/>
  <c r="G95" i="6"/>
  <c r="K95" i="6"/>
  <c r="P95" i="6"/>
  <c r="N107" i="5" l="1"/>
  <c r="C96" i="6"/>
  <c r="J96" i="6"/>
  <c r="N95" i="6"/>
  <c r="Q95" i="6" s="1"/>
  <c r="W107" i="5" l="1"/>
  <c r="X107" i="5" s="1"/>
  <c r="Y107" i="5" s="1"/>
  <c r="AA108" i="5"/>
  <c r="AB107" i="5"/>
  <c r="M108" i="5"/>
  <c r="L96" i="6"/>
  <c r="D96" i="6"/>
  <c r="P96" i="6" s="1"/>
  <c r="F96" i="6"/>
  <c r="I96" i="6"/>
  <c r="M96" i="6"/>
  <c r="T108" i="5" l="1"/>
  <c r="O108" i="5"/>
  <c r="AJ107" i="5"/>
  <c r="AE107" i="5"/>
  <c r="AH107" i="5" s="1"/>
  <c r="AD108" i="5"/>
  <c r="AC108" i="5"/>
  <c r="G96" i="6"/>
  <c r="K96" i="6"/>
  <c r="C97" i="6"/>
  <c r="J97" i="6"/>
  <c r="N108" i="5" l="1"/>
  <c r="W108" i="5" s="1"/>
  <c r="X108" i="5" s="1"/>
  <c r="D97" i="6"/>
  <c r="M97" i="6"/>
  <c r="F97" i="6"/>
  <c r="I97" i="6"/>
  <c r="L97" i="6"/>
  <c r="N96" i="6"/>
  <c r="Q96" i="6" s="1"/>
  <c r="M109" i="5" l="1"/>
  <c r="AA109" i="5"/>
  <c r="AB108" i="5"/>
  <c r="AE108" i="5" s="1"/>
  <c r="AH108" i="5" s="1"/>
  <c r="Y108" i="5"/>
  <c r="P97" i="6"/>
  <c r="G97" i="6"/>
  <c r="K97" i="6"/>
  <c r="AJ108" i="5" l="1"/>
  <c r="AC109" i="5"/>
  <c r="AD109" i="5"/>
  <c r="O109" i="5"/>
  <c r="T109" i="5"/>
  <c r="N97" i="6"/>
  <c r="Q97" i="6" s="1"/>
  <c r="C98" i="6"/>
  <c r="J98" i="6"/>
  <c r="N109" i="5" l="1"/>
  <c r="I98" i="6"/>
  <c r="M98" i="6"/>
  <c r="L98" i="6"/>
  <c r="F98" i="6"/>
  <c r="D98" i="6"/>
  <c r="P98" i="6" s="1"/>
  <c r="AA110" i="5" l="1"/>
  <c r="M110" i="5"/>
  <c r="W109" i="5"/>
  <c r="X109" i="5" s="1"/>
  <c r="Y109" i="5" s="1"/>
  <c r="AB109" i="5"/>
  <c r="C99" i="6"/>
  <c r="J99" i="6"/>
  <c r="G98" i="6"/>
  <c r="K98" i="6"/>
  <c r="AJ109" i="5" l="1"/>
  <c r="AE109" i="5"/>
  <c r="AH109" i="5" s="1"/>
  <c r="T110" i="5"/>
  <c r="O110" i="5"/>
  <c r="AC110" i="5"/>
  <c r="AD110" i="5"/>
  <c r="N98" i="6"/>
  <c r="Q98" i="6" s="1"/>
  <c r="D99" i="6"/>
  <c r="I99" i="6"/>
  <c r="M99" i="6"/>
  <c r="F99" i="6"/>
  <c r="L99" i="6"/>
  <c r="N110" i="5" l="1"/>
  <c r="P99" i="6"/>
  <c r="K99" i="6"/>
  <c r="G99" i="6"/>
  <c r="AA111" i="5" l="1"/>
  <c r="W110" i="5"/>
  <c r="X110" i="5" s="1"/>
  <c r="Y110" i="5" s="1"/>
  <c r="M111" i="5"/>
  <c r="AB110" i="5"/>
  <c r="N99" i="6"/>
  <c r="Q99" i="6" s="1"/>
  <c r="C100" i="6"/>
  <c r="J100" i="6"/>
  <c r="AJ110" i="5" l="1"/>
  <c r="AE110" i="5"/>
  <c r="AH110" i="5" s="1"/>
  <c r="T111" i="5"/>
  <c r="O111" i="5"/>
  <c r="AD111" i="5"/>
  <c r="AC111" i="5"/>
  <c r="D100" i="6"/>
  <c r="I100" i="6"/>
  <c r="F100" i="6"/>
  <c r="L100" i="6"/>
  <c r="M100" i="6"/>
  <c r="N111" i="5" l="1"/>
  <c r="AA112" i="5" s="1"/>
  <c r="AD112" i="5" s="1"/>
  <c r="P100" i="6"/>
  <c r="G100" i="6"/>
  <c r="K100" i="6"/>
  <c r="W111" i="5" l="1"/>
  <c r="X111" i="5" s="1"/>
  <c r="Y111" i="5" s="1"/>
  <c r="AC112" i="5"/>
  <c r="M112" i="5"/>
  <c r="AB111" i="5"/>
  <c r="N100" i="6"/>
  <c r="Q100" i="6" s="1"/>
  <c r="C101" i="6"/>
  <c r="J101" i="6"/>
  <c r="AJ111" i="5" l="1"/>
  <c r="AE111" i="5"/>
  <c r="AH111" i="5" s="1"/>
  <c r="O112" i="5"/>
  <c r="T112" i="5"/>
  <c r="D101" i="6"/>
  <c r="L101" i="6"/>
  <c r="M101" i="6"/>
  <c r="F101" i="6"/>
  <c r="I101" i="6"/>
  <c r="N112" i="5" l="1"/>
  <c r="P101" i="6"/>
  <c r="K101" i="6"/>
  <c r="G101" i="6"/>
  <c r="M113" i="5" l="1"/>
  <c r="W112" i="5"/>
  <c r="X112" i="5" s="1"/>
  <c r="Y112" i="5" s="1"/>
  <c r="AB112" i="5"/>
  <c r="AA113" i="5"/>
  <c r="N101" i="6"/>
  <c r="Q101" i="6" s="1"/>
  <c r="C102" i="6"/>
  <c r="J102" i="6"/>
  <c r="AC113" i="5" l="1"/>
  <c r="AD113" i="5"/>
  <c r="AJ112" i="5"/>
  <c r="AE112" i="5"/>
  <c r="AH112" i="5" s="1"/>
  <c r="O113" i="5"/>
  <c r="T113" i="5"/>
  <c r="D102" i="6"/>
  <c r="P102" i="6" s="1"/>
  <c r="M102" i="6"/>
  <c r="F102" i="6"/>
  <c r="L102" i="6"/>
  <c r="I102" i="6"/>
  <c r="N113" i="5" l="1"/>
  <c r="C103" i="6"/>
  <c r="J103" i="6"/>
  <c r="G102" i="6"/>
  <c r="K102" i="6"/>
  <c r="W113" i="5" l="1"/>
  <c r="X113" i="5" s="1"/>
  <c r="Y113" i="5" s="1"/>
  <c r="M114" i="5"/>
  <c r="AB113" i="5"/>
  <c r="AA114" i="5"/>
  <c r="N102" i="6"/>
  <c r="Q102" i="6" s="1"/>
  <c r="M103" i="6"/>
  <c r="F103" i="6"/>
  <c r="D103" i="6"/>
  <c r="P103" i="6" s="1"/>
  <c r="I103" i="6"/>
  <c r="L103" i="6"/>
  <c r="AC114" i="5" l="1"/>
  <c r="AD114" i="5"/>
  <c r="AJ113" i="5"/>
  <c r="AE113" i="5"/>
  <c r="AH113" i="5" s="1"/>
  <c r="O114" i="5"/>
  <c r="T114" i="5"/>
  <c r="C104" i="6"/>
  <c r="J104" i="6"/>
  <c r="G103" i="6"/>
  <c r="K103" i="6"/>
  <c r="N114" i="5" l="1"/>
  <c r="AB114" i="5" s="1"/>
  <c r="N103" i="6"/>
  <c r="Q103" i="6" s="1"/>
  <c r="D104" i="6"/>
  <c r="F104" i="6"/>
  <c r="M104" i="6"/>
  <c r="I104" i="6"/>
  <c r="L104" i="6"/>
  <c r="M115" i="5" l="1"/>
  <c r="T115" i="5" s="1"/>
  <c r="W114" i="5"/>
  <c r="X114" i="5" s="1"/>
  <c r="Y114" i="5" s="1"/>
  <c r="AA115" i="5"/>
  <c r="AD115" i="5" s="1"/>
  <c r="P104" i="6"/>
  <c r="K104" i="6"/>
  <c r="G104" i="6"/>
  <c r="AJ114" i="5" l="1"/>
  <c r="AE114" i="5"/>
  <c r="AH114" i="5" s="1"/>
  <c r="O115" i="5"/>
  <c r="N115" i="5" s="1"/>
  <c r="AC115" i="5"/>
  <c r="N104" i="6"/>
  <c r="Q104" i="6" s="1"/>
  <c r="C105" i="6"/>
  <c r="J105" i="6"/>
  <c r="W115" i="5" l="1"/>
  <c r="X115" i="5" s="1"/>
  <c r="Y115" i="5" s="1"/>
  <c r="AB115" i="5"/>
  <c r="M116" i="5"/>
  <c r="AA116" i="5"/>
  <c r="D105" i="6"/>
  <c r="M105" i="6"/>
  <c r="L105" i="6"/>
  <c r="F105" i="6"/>
  <c r="I105" i="6"/>
  <c r="AD116" i="5" l="1"/>
  <c r="AC116" i="5"/>
  <c r="T116" i="5"/>
  <c r="O116" i="5"/>
  <c r="AE115" i="5"/>
  <c r="AH115" i="5" s="1"/>
  <c r="AJ115" i="5"/>
  <c r="P105" i="6"/>
  <c r="G105" i="6"/>
  <c r="K105" i="6"/>
  <c r="N116" i="5" l="1"/>
  <c r="AB116" i="5" s="1"/>
  <c r="N105" i="6"/>
  <c r="Q105" i="6" s="1"/>
  <c r="J106" i="6"/>
  <c r="C106" i="6"/>
  <c r="AA117" i="5" l="1"/>
  <c r="AC117" i="5" s="1"/>
  <c r="W116" i="5"/>
  <c r="X116" i="5" s="1"/>
  <c r="Y116" i="5" s="1"/>
  <c r="M117" i="5"/>
  <c r="T117" i="5" s="1"/>
  <c r="I106" i="6"/>
  <c r="D106" i="6"/>
  <c r="P106" i="6" s="1"/>
  <c r="M106" i="6"/>
  <c r="L106" i="6"/>
  <c r="F106" i="6"/>
  <c r="AE116" i="5" l="1"/>
  <c r="AH116" i="5" s="1"/>
  <c r="AJ116" i="5"/>
  <c r="O117" i="5"/>
  <c r="N117" i="5" s="1"/>
  <c r="M118" i="5" s="1"/>
  <c r="AD117" i="5"/>
  <c r="C107" i="6"/>
  <c r="J107" i="6"/>
  <c r="G106" i="6"/>
  <c r="K106" i="6"/>
  <c r="AB117" i="5" l="1"/>
  <c r="AA118" i="5"/>
  <c r="AD118" i="5" s="1"/>
  <c r="W117" i="5"/>
  <c r="X117" i="5" s="1"/>
  <c r="Y117" i="5" s="1"/>
  <c r="T118" i="5"/>
  <c r="O118" i="5"/>
  <c r="N106" i="6"/>
  <c r="Q106" i="6" s="1"/>
  <c r="D107" i="6"/>
  <c r="P107" i="6" s="1"/>
  <c r="L107" i="6"/>
  <c r="I107" i="6"/>
  <c r="M107" i="6"/>
  <c r="F107" i="6"/>
  <c r="AE117" i="5" l="1"/>
  <c r="AH117" i="5" s="1"/>
  <c r="AJ117" i="5"/>
  <c r="AC118" i="5"/>
  <c r="N118" i="5"/>
  <c r="M119" i="5" s="1"/>
  <c r="T119" i="5" s="1"/>
  <c r="C108" i="6"/>
  <c r="J108" i="6"/>
  <c r="G107" i="6"/>
  <c r="K107" i="6"/>
  <c r="W118" i="5" l="1"/>
  <c r="X118" i="5" s="1"/>
  <c r="O119" i="5"/>
  <c r="N119" i="5" s="1"/>
  <c r="M120" i="5" s="1"/>
  <c r="AA119" i="5"/>
  <c r="AC119" i="5" s="1"/>
  <c r="AB118" i="5"/>
  <c r="AJ118" i="5" s="1"/>
  <c r="N107" i="6"/>
  <c r="Q107" i="6" s="1"/>
  <c r="L108" i="6"/>
  <c r="F108" i="6"/>
  <c r="D108" i="6"/>
  <c r="P108" i="6" s="1"/>
  <c r="M108" i="6"/>
  <c r="I108" i="6"/>
  <c r="AE118" i="5" l="1"/>
  <c r="AH118" i="5" s="1"/>
  <c r="AA120" i="5"/>
  <c r="AD120" i="5" s="1"/>
  <c r="AD119" i="5"/>
  <c r="W119" i="5"/>
  <c r="X119" i="5" s="1"/>
  <c r="Y119" i="5" s="1"/>
  <c r="AB119" i="5"/>
  <c r="O120" i="5"/>
  <c r="T120" i="5"/>
  <c r="Y118" i="5"/>
  <c r="C109" i="6"/>
  <c r="J109" i="6"/>
  <c r="K108" i="6"/>
  <c r="G108" i="6"/>
  <c r="AE119" i="5" l="1"/>
  <c r="AH119" i="5" s="1"/>
  <c r="AJ119" i="5"/>
  <c r="AC120" i="5"/>
  <c r="N120" i="5"/>
  <c r="N108" i="6"/>
  <c r="Q108" i="6" s="1"/>
  <c r="D109" i="6"/>
  <c r="L109" i="6"/>
  <c r="M109" i="6"/>
  <c r="F109" i="6"/>
  <c r="I109" i="6"/>
  <c r="W120" i="5" l="1"/>
  <c r="X120" i="5" s="1"/>
  <c r="Y120" i="5" s="1"/>
  <c r="AA121" i="5"/>
  <c r="AB120" i="5"/>
  <c r="M121" i="5"/>
  <c r="P109" i="6"/>
  <c r="K109" i="6"/>
  <c r="G109" i="6"/>
  <c r="T121" i="5" l="1"/>
  <c r="O121" i="5"/>
  <c r="AJ120" i="5"/>
  <c r="AE120" i="5"/>
  <c r="AH120" i="5" s="1"/>
  <c r="AC121" i="5"/>
  <c r="AD121" i="5"/>
  <c r="N109" i="6"/>
  <c r="Q109" i="6" s="1"/>
  <c r="C110" i="6"/>
  <c r="J110" i="6"/>
  <c r="N121" i="5" l="1"/>
  <c r="W121" i="5" s="1"/>
  <c r="X121" i="5" s="1"/>
  <c r="Y121" i="5" s="1"/>
  <c r="D110" i="6"/>
  <c r="P110" i="6" s="1"/>
  <c r="L110" i="6"/>
  <c r="F110" i="6"/>
  <c r="M110" i="6"/>
  <c r="I110" i="6"/>
  <c r="AB121" i="5" l="1"/>
  <c r="M122" i="5"/>
  <c r="O122" i="5" s="1"/>
  <c r="AA122" i="5"/>
  <c r="AC122" i="5" s="1"/>
  <c r="AJ121" i="5"/>
  <c r="AE121" i="5"/>
  <c r="AH121" i="5" s="1"/>
  <c r="J111" i="6"/>
  <c r="C111" i="6"/>
  <c r="K110" i="6"/>
  <c r="G110" i="6"/>
  <c r="T122" i="5" l="1"/>
  <c r="N122" i="5" s="1"/>
  <c r="AD122" i="5"/>
  <c r="N110" i="6"/>
  <c r="Q110" i="6" s="1"/>
  <c r="D111" i="6"/>
  <c r="P111" i="6" s="1"/>
  <c r="L111" i="6"/>
  <c r="M111" i="6"/>
  <c r="I111" i="6"/>
  <c r="F111" i="6"/>
  <c r="W122" i="5" l="1"/>
  <c r="X122" i="5" s="1"/>
  <c r="Y122" i="5" s="1"/>
  <c r="AB122" i="5"/>
  <c r="AA123" i="5"/>
  <c r="M123" i="5"/>
  <c r="C112" i="6"/>
  <c r="J112" i="6"/>
  <c r="G111" i="6"/>
  <c r="K111" i="6"/>
  <c r="O123" i="5" l="1"/>
  <c r="T123" i="5"/>
  <c r="AC123" i="5"/>
  <c r="AD123" i="5"/>
  <c r="AJ122" i="5"/>
  <c r="AE122" i="5"/>
  <c r="AH122" i="5" s="1"/>
  <c r="N111" i="6"/>
  <c r="Q111" i="6" s="1"/>
  <c r="D112" i="6"/>
  <c r="L112" i="6"/>
  <c r="I112" i="6"/>
  <c r="M112" i="6"/>
  <c r="F112" i="6"/>
  <c r="N123" i="5" l="1"/>
  <c r="M124" i="5" s="1"/>
  <c r="G112" i="6"/>
  <c r="K112" i="6"/>
  <c r="P112" i="6"/>
  <c r="W123" i="5" l="1"/>
  <c r="X123" i="5" s="1"/>
  <c r="Y123" i="5" s="1"/>
  <c r="AA124" i="5"/>
  <c r="AB123" i="5"/>
  <c r="O124" i="5"/>
  <c r="T124" i="5"/>
  <c r="C113" i="6"/>
  <c r="J113" i="6"/>
  <c r="N112" i="6"/>
  <c r="Q112" i="6" s="1"/>
  <c r="AJ123" i="5" l="1"/>
  <c r="AE123" i="5"/>
  <c r="AH123" i="5" s="1"/>
  <c r="AC124" i="5"/>
  <c r="AD124" i="5"/>
  <c r="N124" i="5"/>
  <c r="M125" i="5" s="1"/>
  <c r="T125" i="5" s="1"/>
  <c r="M113" i="6"/>
  <c r="F113" i="6"/>
  <c r="L113" i="6"/>
  <c r="I113" i="6"/>
  <c r="D113" i="6"/>
  <c r="W124" i="5" l="1"/>
  <c r="X124" i="5" s="1"/>
  <c r="Y124" i="5" s="1"/>
  <c r="O125" i="5"/>
  <c r="N125" i="5" s="1"/>
  <c r="W125" i="5" s="1"/>
  <c r="X125" i="5" s="1"/>
  <c r="Y125" i="5" s="1"/>
  <c r="AB124" i="5"/>
  <c r="AA125" i="5"/>
  <c r="P113" i="6"/>
  <c r="G113" i="6"/>
  <c r="K113" i="6"/>
  <c r="AJ124" i="5" l="1"/>
  <c r="AE124" i="5"/>
  <c r="AH124" i="5" s="1"/>
  <c r="AA126" i="5"/>
  <c r="AC126" i="5" s="1"/>
  <c r="AD125" i="5"/>
  <c r="AC125" i="5"/>
  <c r="AB125" i="5"/>
  <c r="M126" i="5"/>
  <c r="N113" i="6"/>
  <c r="Q113" i="6" s="1"/>
  <c r="C114" i="6"/>
  <c r="J114" i="6"/>
  <c r="AJ125" i="5" l="1"/>
  <c r="AD126" i="5"/>
  <c r="O126" i="5"/>
  <c r="T126" i="5"/>
  <c r="AE125" i="5"/>
  <c r="AH125" i="5" s="1"/>
  <c r="L114" i="6"/>
  <c r="M114" i="6"/>
  <c r="D114" i="6"/>
  <c r="I114" i="6"/>
  <c r="F114" i="6"/>
  <c r="N126" i="5" l="1"/>
  <c r="P114" i="6"/>
  <c r="K114" i="6"/>
  <c r="G114" i="6"/>
  <c r="AA127" i="5" l="1"/>
  <c r="M127" i="5"/>
  <c r="W126" i="5"/>
  <c r="X126" i="5" s="1"/>
  <c r="Y126" i="5" s="1"/>
  <c r="AB126" i="5"/>
  <c r="N114" i="6"/>
  <c r="Q114" i="6" s="1"/>
  <c r="C115" i="6"/>
  <c r="J115" i="6"/>
  <c r="O127" i="5" l="1"/>
  <c r="T127" i="5"/>
  <c r="AE126" i="5"/>
  <c r="AH126" i="5" s="1"/>
  <c r="AJ126" i="5"/>
  <c r="AC127" i="5"/>
  <c r="AD127" i="5"/>
  <c r="F115" i="6"/>
  <c r="M115" i="6"/>
  <c r="L115" i="6"/>
  <c r="I115" i="6"/>
  <c r="D115" i="6"/>
  <c r="N127" i="5" l="1"/>
  <c r="P115" i="6"/>
  <c r="G115" i="6"/>
  <c r="K115" i="6"/>
  <c r="M128" i="5" l="1"/>
  <c r="W127" i="5"/>
  <c r="X127" i="5" s="1"/>
  <c r="Y127" i="5" s="1"/>
  <c r="AB127" i="5"/>
  <c r="AA128" i="5"/>
  <c r="N115" i="6"/>
  <c r="Q115" i="6" s="1"/>
  <c r="C116" i="6"/>
  <c r="J116" i="6"/>
  <c r="AD128" i="5" l="1"/>
  <c r="AC128" i="5"/>
  <c r="AE127" i="5"/>
  <c r="AH127" i="5" s="1"/>
  <c r="AJ127" i="5"/>
  <c r="T128" i="5"/>
  <c r="O128" i="5"/>
  <c r="L116" i="6"/>
  <c r="F116" i="6"/>
  <c r="M116" i="6"/>
  <c r="I116" i="6"/>
  <c r="D116" i="6"/>
  <c r="N128" i="5" l="1"/>
  <c r="AB128" i="5" s="1"/>
  <c r="P116" i="6"/>
  <c r="G116" i="6"/>
  <c r="K116" i="6"/>
  <c r="M129" i="5" l="1"/>
  <c r="T129" i="5" s="1"/>
  <c r="AA129" i="5"/>
  <c r="AD129" i="5" s="1"/>
  <c r="W128" i="5"/>
  <c r="X128" i="5" s="1"/>
  <c r="Y128" i="5" s="1"/>
  <c r="N116" i="6"/>
  <c r="Q116" i="6" s="1"/>
  <c r="C117" i="6"/>
  <c r="J117" i="6"/>
  <c r="O129" i="5" l="1"/>
  <c r="N129" i="5" s="1"/>
  <c r="AB129" i="5" s="1"/>
  <c r="AE128" i="5"/>
  <c r="AH128" i="5" s="1"/>
  <c r="AJ128" i="5"/>
  <c r="AC129" i="5"/>
  <c r="D117" i="6"/>
  <c r="P117" i="6" s="1"/>
  <c r="L117" i="6"/>
  <c r="F117" i="6"/>
  <c r="I117" i="6"/>
  <c r="M117" i="6"/>
  <c r="M130" i="5" l="1"/>
  <c r="O130" i="5" s="1"/>
  <c r="AA130" i="5"/>
  <c r="AC130" i="5" s="1"/>
  <c r="W129" i="5"/>
  <c r="X129" i="5" s="1"/>
  <c r="Y129" i="5" s="1"/>
  <c r="C118" i="6"/>
  <c r="J118" i="6"/>
  <c r="G117" i="6"/>
  <c r="K117" i="6"/>
  <c r="AE129" i="5" l="1"/>
  <c r="AH129" i="5" s="1"/>
  <c r="AJ129" i="5"/>
  <c r="T130" i="5"/>
  <c r="N130" i="5" s="1"/>
  <c r="AD130" i="5"/>
  <c r="N117" i="6"/>
  <c r="Q117" i="6" s="1"/>
  <c r="D118" i="6"/>
  <c r="I118" i="6"/>
  <c r="M118" i="6"/>
  <c r="L118" i="6"/>
  <c r="F118" i="6"/>
  <c r="M131" i="5" l="1"/>
  <c r="W130" i="5"/>
  <c r="X130" i="5" s="1"/>
  <c r="Y130" i="5" s="1"/>
  <c r="AA131" i="5"/>
  <c r="AB130" i="5"/>
  <c r="K118" i="6"/>
  <c r="G118" i="6"/>
  <c r="P118" i="6"/>
  <c r="AE130" i="5" l="1"/>
  <c r="AH130" i="5" s="1"/>
  <c r="AJ130" i="5"/>
  <c r="AD131" i="5"/>
  <c r="AC131" i="5"/>
  <c r="O131" i="5"/>
  <c r="T131" i="5"/>
  <c r="N118" i="6"/>
  <c r="Q118" i="6" s="1"/>
  <c r="J119" i="6"/>
  <c r="C119" i="6"/>
  <c r="N131" i="5" l="1"/>
  <c r="D119" i="6"/>
  <c r="L119" i="6"/>
  <c r="F119" i="6"/>
  <c r="M119" i="6"/>
  <c r="I119" i="6"/>
  <c r="AB131" i="5" l="1"/>
  <c r="M132" i="5"/>
  <c r="AA132" i="5"/>
  <c r="W131" i="5"/>
  <c r="X131" i="5" s="1"/>
  <c r="P119" i="6"/>
  <c r="K119" i="6"/>
  <c r="G119" i="6"/>
  <c r="AJ131" i="5" l="1"/>
  <c r="AE131" i="5"/>
  <c r="AH131" i="5" s="1"/>
  <c r="O132" i="5"/>
  <c r="T132" i="5"/>
  <c r="AC132" i="5"/>
  <c r="AD132" i="5"/>
  <c r="Y131" i="5"/>
  <c r="N119" i="6"/>
  <c r="Q119" i="6" s="1"/>
  <c r="C120" i="6"/>
  <c r="J120" i="6"/>
  <c r="N132" i="5" l="1"/>
  <c r="M133" i="5" s="1"/>
  <c r="O133" i="5" s="1"/>
  <c r="D120" i="6"/>
  <c r="I120" i="6"/>
  <c r="M120" i="6"/>
  <c r="L120" i="6"/>
  <c r="F120" i="6"/>
  <c r="AB132" i="5" l="1"/>
  <c r="W132" i="5"/>
  <c r="X132" i="5" s="1"/>
  <c r="T133" i="5"/>
  <c r="N133" i="5" s="1"/>
  <c r="AA133" i="5"/>
  <c r="AD133" i="5" s="1"/>
  <c r="P120" i="6"/>
  <c r="G120" i="6"/>
  <c r="K120" i="6"/>
  <c r="AE132" i="5" l="1"/>
  <c r="AH132" i="5" s="1"/>
  <c r="AJ132" i="5"/>
  <c r="Y132" i="5"/>
  <c r="AC133" i="5"/>
  <c r="W133" i="5"/>
  <c r="X133" i="5" s="1"/>
  <c r="Y133" i="5" s="1"/>
  <c r="M134" i="5"/>
  <c r="AB133" i="5"/>
  <c r="AA134" i="5"/>
  <c r="C121" i="6"/>
  <c r="J121" i="6"/>
  <c r="N120" i="6"/>
  <c r="Q120" i="6" s="1"/>
  <c r="AE133" i="5" l="1"/>
  <c r="AH133" i="5" s="1"/>
  <c r="AJ133" i="5"/>
  <c r="AD134" i="5"/>
  <c r="AC134" i="5"/>
  <c r="O134" i="5"/>
  <c r="T134" i="5"/>
  <c r="D121" i="6"/>
  <c r="I121" i="6"/>
  <c r="M121" i="6"/>
  <c r="L121" i="6"/>
  <c r="F121" i="6"/>
  <c r="N134" i="5" l="1"/>
  <c r="W134" i="5" s="1"/>
  <c r="X134" i="5" s="1"/>
  <c r="Y134" i="5" s="1"/>
  <c r="P121" i="6"/>
  <c r="K121" i="6"/>
  <c r="G121" i="6"/>
  <c r="M135" i="5" l="1"/>
  <c r="O135" i="5" s="1"/>
  <c r="AB134" i="5"/>
  <c r="AE134" i="5" s="1"/>
  <c r="AH134" i="5" s="1"/>
  <c r="AA135" i="5"/>
  <c r="AD135" i="5" s="1"/>
  <c r="N121" i="6"/>
  <c r="Q121" i="6" s="1"/>
  <c r="C122" i="6"/>
  <c r="J122" i="6"/>
  <c r="AJ134" i="5" l="1"/>
  <c r="T135" i="5"/>
  <c r="N135" i="5" s="1"/>
  <c r="AC135" i="5"/>
  <c r="M122" i="6"/>
  <c r="I122" i="6"/>
  <c r="L122" i="6"/>
  <c r="F122" i="6"/>
  <c r="D122" i="6"/>
  <c r="P122" i="6" s="1"/>
  <c r="W135" i="5" l="1"/>
  <c r="X135" i="5" s="1"/>
  <c r="Y135" i="5" s="1"/>
  <c r="AB135" i="5"/>
  <c r="AA136" i="5"/>
  <c r="M136" i="5"/>
  <c r="C123" i="6"/>
  <c r="J123" i="6"/>
  <c r="K122" i="6"/>
  <c r="G122" i="6"/>
  <c r="AJ135" i="5" l="1"/>
  <c r="AE135" i="5"/>
  <c r="AH135" i="5" s="1"/>
  <c r="O136" i="5"/>
  <c r="T136" i="5"/>
  <c r="AC136" i="5"/>
  <c r="AD136" i="5"/>
  <c r="N122" i="6"/>
  <c r="Q122" i="6" s="1"/>
  <c r="D123" i="6"/>
  <c r="P123" i="6" s="1"/>
  <c r="M123" i="6"/>
  <c r="I123" i="6"/>
  <c r="F123" i="6"/>
  <c r="L123" i="6"/>
  <c r="N136" i="5" l="1"/>
  <c r="C124" i="6"/>
  <c r="J124" i="6"/>
  <c r="G123" i="6"/>
  <c r="K123" i="6"/>
  <c r="AB136" i="5" l="1"/>
  <c r="W136" i="5"/>
  <c r="X136" i="5" s="1"/>
  <c r="Y136" i="5" s="1"/>
  <c r="M137" i="5"/>
  <c r="AA137" i="5"/>
  <c r="N123" i="6"/>
  <c r="Q123" i="6" s="1"/>
  <c r="D124" i="6"/>
  <c r="L124" i="6"/>
  <c r="F124" i="6"/>
  <c r="I124" i="6"/>
  <c r="M124" i="6"/>
  <c r="AE136" i="5" l="1"/>
  <c r="AH136" i="5" s="1"/>
  <c r="AJ136" i="5"/>
  <c r="T137" i="5"/>
  <c r="O137" i="5"/>
  <c r="AD137" i="5"/>
  <c r="AC137" i="5"/>
  <c r="G124" i="6"/>
  <c r="K124" i="6"/>
  <c r="P124" i="6"/>
  <c r="N137" i="5" l="1"/>
  <c r="AB137" i="5" s="1"/>
  <c r="J125" i="6"/>
  <c r="C125" i="6"/>
  <c r="N124" i="6"/>
  <c r="Q124" i="6" s="1"/>
  <c r="AA138" i="5" l="1"/>
  <c r="AD138" i="5" s="1"/>
  <c r="M138" i="5"/>
  <c r="O138" i="5" s="1"/>
  <c r="W137" i="5"/>
  <c r="X137" i="5" s="1"/>
  <c r="Y137" i="5" s="1"/>
  <c r="D125" i="6"/>
  <c r="P125" i="6" s="1"/>
  <c r="M125" i="6"/>
  <c r="L125" i="6"/>
  <c r="F125" i="6"/>
  <c r="I125" i="6"/>
  <c r="AC138" i="5" l="1"/>
  <c r="AE137" i="5"/>
  <c r="AH137" i="5" s="1"/>
  <c r="T138" i="5"/>
  <c r="N138" i="5" s="1"/>
  <c r="AJ137" i="5"/>
  <c r="C126" i="6"/>
  <c r="J126" i="6"/>
  <c r="G125" i="6"/>
  <c r="K125" i="6"/>
  <c r="AA139" i="5" l="1"/>
  <c r="AB138" i="5"/>
  <c r="W138" i="5"/>
  <c r="X138" i="5" s="1"/>
  <c r="Y138" i="5" s="1"/>
  <c r="M139" i="5"/>
  <c r="N125" i="6"/>
  <c r="Q125" i="6" s="1"/>
  <c r="D126" i="6"/>
  <c r="P126" i="6" s="1"/>
  <c r="M126" i="6"/>
  <c r="L126" i="6"/>
  <c r="I126" i="6"/>
  <c r="F126" i="6"/>
  <c r="AE138" i="5" l="1"/>
  <c r="AH138" i="5" s="1"/>
  <c r="AJ138" i="5"/>
  <c r="O139" i="5"/>
  <c r="T139" i="5"/>
  <c r="AC139" i="5"/>
  <c r="AD139" i="5"/>
  <c r="C127" i="6"/>
  <c r="J127" i="6"/>
  <c r="K126" i="6"/>
  <c r="G126" i="6"/>
  <c r="N139" i="5" l="1"/>
  <c r="N126" i="6"/>
  <c r="Q126" i="6" s="1"/>
  <c r="D127" i="6"/>
  <c r="M127" i="6"/>
  <c r="I127" i="6"/>
  <c r="L127" i="6"/>
  <c r="F127" i="6"/>
  <c r="M140" i="5" l="1"/>
  <c r="AA140" i="5"/>
  <c r="W139" i="5"/>
  <c r="X139" i="5" s="1"/>
  <c r="Y139" i="5" s="1"/>
  <c r="AB139" i="5"/>
  <c r="P127" i="6"/>
  <c r="G127" i="6"/>
  <c r="K127" i="6"/>
  <c r="AE139" i="5" l="1"/>
  <c r="AH139" i="5" s="1"/>
  <c r="AJ139" i="5"/>
  <c r="AD140" i="5"/>
  <c r="AC140" i="5"/>
  <c r="O140" i="5"/>
  <c r="T140" i="5"/>
  <c r="J128" i="6"/>
  <c r="C128" i="6"/>
  <c r="N127" i="6"/>
  <c r="Q127" i="6" s="1"/>
  <c r="N140" i="5" l="1"/>
  <c r="D128" i="6"/>
  <c r="P128" i="6" s="1"/>
  <c r="L128" i="6"/>
  <c r="M128" i="6"/>
  <c r="I128" i="6"/>
  <c r="F128" i="6"/>
  <c r="M141" i="5" l="1"/>
  <c r="AA141" i="5"/>
  <c r="AB140" i="5"/>
  <c r="W140" i="5"/>
  <c r="X140" i="5" s="1"/>
  <c r="Y140" i="5" s="1"/>
  <c r="C129" i="6"/>
  <c r="J129" i="6"/>
  <c r="K128" i="6"/>
  <c r="G128" i="6"/>
  <c r="AE140" i="5" l="1"/>
  <c r="AH140" i="5" s="1"/>
  <c r="AJ140" i="5"/>
  <c r="AD141" i="5"/>
  <c r="AC141" i="5"/>
  <c r="T141" i="5"/>
  <c r="O141" i="5"/>
  <c r="D129" i="6"/>
  <c r="P129" i="6" s="1"/>
  <c r="L129" i="6"/>
  <c r="F129" i="6"/>
  <c r="M129" i="6"/>
  <c r="I129" i="6"/>
  <c r="N128" i="6"/>
  <c r="Q128" i="6" s="1"/>
  <c r="N141" i="5" l="1"/>
  <c r="M142" i="5" s="1"/>
  <c r="O142" i="5" s="1"/>
  <c r="C130" i="6"/>
  <c r="J130" i="6"/>
  <c r="K129" i="6"/>
  <c r="G129" i="6"/>
  <c r="AB141" i="5" l="1"/>
  <c r="T142" i="5"/>
  <c r="N142" i="5" s="1"/>
  <c r="AA142" i="5"/>
  <c r="AD142" i="5" s="1"/>
  <c r="W141" i="5"/>
  <c r="X141" i="5" s="1"/>
  <c r="Y141" i="5" s="1"/>
  <c r="N129" i="6"/>
  <c r="Q129" i="6" s="1"/>
  <c r="D130" i="6"/>
  <c r="P130" i="6" s="1"/>
  <c r="L130" i="6"/>
  <c r="I130" i="6"/>
  <c r="F130" i="6"/>
  <c r="M130" i="6"/>
  <c r="AJ141" i="5" l="1"/>
  <c r="AE141" i="5"/>
  <c r="AH141" i="5" s="1"/>
  <c r="AC142" i="5"/>
  <c r="W142" i="5"/>
  <c r="X142" i="5" s="1"/>
  <c r="Y142" i="5" s="1"/>
  <c r="M143" i="5"/>
  <c r="AB142" i="5"/>
  <c r="AA143" i="5"/>
  <c r="C131" i="6"/>
  <c r="J131" i="6"/>
  <c r="G130" i="6"/>
  <c r="K130" i="6"/>
  <c r="AE142" i="5" l="1"/>
  <c r="AH142" i="5" s="1"/>
  <c r="AJ142" i="5"/>
  <c r="AD143" i="5"/>
  <c r="AC143" i="5"/>
  <c r="O143" i="5"/>
  <c r="T143" i="5"/>
  <c r="N130" i="6"/>
  <c r="Q130" i="6" s="1"/>
  <c r="D131" i="6"/>
  <c r="L131" i="6"/>
  <c r="I131" i="6"/>
  <c r="M131" i="6"/>
  <c r="F131" i="6"/>
  <c r="N143" i="5" l="1"/>
  <c r="P131" i="6"/>
  <c r="G131" i="6"/>
  <c r="K131" i="6"/>
  <c r="W143" i="5" l="1"/>
  <c r="X143" i="5" s="1"/>
  <c r="Y143" i="5" s="1"/>
  <c r="M144" i="5"/>
  <c r="AB143" i="5"/>
  <c r="AA144" i="5"/>
  <c r="N131" i="6"/>
  <c r="Q131" i="6" s="1"/>
  <c r="C132" i="6"/>
  <c r="J132" i="6"/>
  <c r="AE143" i="5" l="1"/>
  <c r="AH143" i="5" s="1"/>
  <c r="AJ143" i="5"/>
  <c r="AC144" i="5"/>
  <c r="AD144" i="5"/>
  <c r="O144" i="5"/>
  <c r="T144" i="5"/>
  <c r="L132" i="6"/>
  <c r="D132" i="6"/>
  <c r="P132" i="6" s="1"/>
  <c r="M132" i="6"/>
  <c r="I132" i="6"/>
  <c r="F132" i="6"/>
  <c r="N144" i="5" l="1"/>
  <c r="W144" i="5" s="1"/>
  <c r="J133" i="6"/>
  <c r="C133" i="6"/>
  <c r="K132" i="6"/>
  <c r="G132" i="6"/>
  <c r="M145" i="5" l="1"/>
  <c r="T145" i="5" s="1"/>
  <c r="AB144" i="5"/>
  <c r="AJ144" i="5" s="1"/>
  <c r="AA145" i="5"/>
  <c r="AD145" i="5" s="1"/>
  <c r="X144" i="5"/>
  <c r="Y144" i="5" s="1"/>
  <c r="D133" i="6"/>
  <c r="P133" i="6" s="1"/>
  <c r="M133" i="6"/>
  <c r="F133" i="6"/>
  <c r="I133" i="6"/>
  <c r="L133" i="6"/>
  <c r="N132" i="6"/>
  <c r="Q132" i="6" s="1"/>
  <c r="O145" i="5" l="1"/>
  <c r="N145" i="5" s="1"/>
  <c r="W145" i="5" s="1"/>
  <c r="X145" i="5" s="1"/>
  <c r="Y145" i="5" s="1"/>
  <c r="AC145" i="5"/>
  <c r="AE144" i="5"/>
  <c r="AH144" i="5" s="1"/>
  <c r="C134" i="6"/>
  <c r="J134" i="6"/>
  <c r="G133" i="6"/>
  <c r="K133" i="6"/>
  <c r="M146" i="5" l="1"/>
  <c r="O146" i="5" s="1"/>
  <c r="AA146" i="5"/>
  <c r="AC146" i="5" s="1"/>
  <c r="AB145" i="5"/>
  <c r="AE145" i="5" s="1"/>
  <c r="AH145" i="5" s="1"/>
  <c r="N133" i="6"/>
  <c r="Q133" i="6" s="1"/>
  <c r="D134" i="6"/>
  <c r="M134" i="6"/>
  <c r="I134" i="6"/>
  <c r="L134" i="6"/>
  <c r="F134" i="6"/>
  <c r="AJ145" i="5" l="1"/>
  <c r="T146" i="5"/>
  <c r="N146" i="5" s="1"/>
  <c r="AD146" i="5"/>
  <c r="P134" i="6"/>
  <c r="K134" i="6"/>
  <c r="G134" i="6"/>
  <c r="W146" i="5" l="1"/>
  <c r="X146" i="5" s="1"/>
  <c r="Y146" i="5" s="1"/>
  <c r="AB146" i="5"/>
  <c r="AA147" i="5"/>
  <c r="M147" i="5"/>
  <c r="N134" i="6"/>
  <c r="Q134" i="6" s="1"/>
  <c r="C135" i="6"/>
  <c r="J135" i="6"/>
  <c r="AE146" i="5" l="1"/>
  <c r="AH146" i="5" s="1"/>
  <c r="AJ146" i="5"/>
  <c r="AD147" i="5"/>
  <c r="AC147" i="5"/>
  <c r="O147" i="5"/>
  <c r="T147" i="5"/>
  <c r="D135" i="6"/>
  <c r="M135" i="6"/>
  <c r="I135" i="6"/>
  <c r="F135" i="6"/>
  <c r="L135" i="6"/>
  <c r="N147" i="5" l="1"/>
  <c r="P135" i="6"/>
  <c r="K135" i="6"/>
  <c r="G135" i="6"/>
  <c r="W147" i="5" l="1"/>
  <c r="X147" i="5" s="1"/>
  <c r="Y147" i="5" s="1"/>
  <c r="M148" i="5"/>
  <c r="AA148" i="5"/>
  <c r="AB147" i="5"/>
  <c r="N135" i="6"/>
  <c r="Q135" i="6" s="1"/>
  <c r="C136" i="6"/>
  <c r="J136" i="6"/>
  <c r="AE147" i="5" l="1"/>
  <c r="AH147" i="5" s="1"/>
  <c r="AJ147" i="5"/>
  <c r="AD148" i="5"/>
  <c r="AC148" i="5"/>
  <c r="T148" i="5"/>
  <c r="O148" i="5"/>
  <c r="D136" i="6"/>
  <c r="P136" i="6" s="1"/>
  <c r="I136" i="6"/>
  <c r="M136" i="6"/>
  <c r="L136" i="6"/>
  <c r="F136" i="6"/>
  <c r="N148" i="5" l="1"/>
  <c r="W148" i="5" s="1"/>
  <c r="X148" i="5" s="1"/>
  <c r="Y148" i="5" s="1"/>
  <c r="C137" i="6"/>
  <c r="J137" i="6"/>
  <c r="G136" i="6"/>
  <c r="K136" i="6"/>
  <c r="M149" i="5" l="1"/>
  <c r="T149" i="5" s="1"/>
  <c r="AB148" i="5"/>
  <c r="AA149" i="5"/>
  <c r="AD149" i="5" s="1"/>
  <c r="N136" i="6"/>
  <c r="Q136" i="6" s="1"/>
  <c r="D137" i="6"/>
  <c r="M137" i="6"/>
  <c r="L137" i="6"/>
  <c r="I137" i="6"/>
  <c r="F137" i="6"/>
  <c r="O149" i="5" l="1"/>
  <c r="N149" i="5" s="1"/>
  <c r="W149" i="5" s="1"/>
  <c r="X149" i="5" s="1"/>
  <c r="AC149" i="5"/>
  <c r="AE148" i="5"/>
  <c r="AH148" i="5" s="1"/>
  <c r="AJ148" i="5"/>
  <c r="G137" i="6"/>
  <c r="K137" i="6"/>
  <c r="P137" i="6"/>
  <c r="M150" i="5" l="1"/>
  <c r="AA150" i="5"/>
  <c r="AB149" i="5"/>
  <c r="Y149" i="5"/>
  <c r="C138" i="6"/>
  <c r="J138" i="6"/>
  <c r="N137" i="6"/>
  <c r="Q137" i="6" s="1"/>
  <c r="AJ149" i="5" l="1"/>
  <c r="AE149" i="5"/>
  <c r="AH149" i="5" s="1"/>
  <c r="AD150" i="5"/>
  <c r="AC150" i="5"/>
  <c r="T150" i="5"/>
  <c r="O150" i="5"/>
  <c r="I138" i="6"/>
  <c r="L138" i="6"/>
  <c r="F138" i="6"/>
  <c r="D138" i="6"/>
  <c r="M138" i="6"/>
  <c r="N150" i="5" l="1"/>
  <c r="P138" i="6"/>
  <c r="G138" i="6"/>
  <c r="K138" i="6"/>
  <c r="AA151" i="5" l="1"/>
  <c r="AB150" i="5"/>
  <c r="W150" i="5"/>
  <c r="X150" i="5" s="1"/>
  <c r="Y150" i="5" s="1"/>
  <c r="M151" i="5"/>
  <c r="N138" i="6"/>
  <c r="Q138" i="6" s="1"/>
  <c r="C139" i="6"/>
  <c r="J139" i="6"/>
  <c r="AJ150" i="5" l="1"/>
  <c r="AE150" i="5"/>
  <c r="AH150" i="5" s="1"/>
  <c r="O151" i="5"/>
  <c r="T151" i="5"/>
  <c r="AC151" i="5"/>
  <c r="AD151" i="5"/>
  <c r="I139" i="6"/>
  <c r="F139" i="6"/>
  <c r="M139" i="6"/>
  <c r="L139" i="6"/>
  <c r="D139" i="6"/>
  <c r="P139" i="6" s="1"/>
  <c r="N151" i="5" l="1"/>
  <c r="J140" i="6"/>
  <c r="C140" i="6"/>
  <c r="K139" i="6"/>
  <c r="G139" i="6"/>
  <c r="W151" i="5" l="1"/>
  <c r="X151" i="5" s="1"/>
  <c r="Y151" i="5" s="1"/>
  <c r="M152" i="5"/>
  <c r="AA152" i="5"/>
  <c r="AB151" i="5"/>
  <c r="N139" i="6"/>
  <c r="Q139" i="6" s="1"/>
  <c r="D140" i="6"/>
  <c r="M140" i="6"/>
  <c r="I140" i="6"/>
  <c r="F140" i="6"/>
  <c r="L140" i="6"/>
  <c r="AJ151" i="5" l="1"/>
  <c r="AE151" i="5"/>
  <c r="AH151" i="5" s="1"/>
  <c r="AC152" i="5"/>
  <c r="AD152" i="5"/>
  <c r="O152" i="5"/>
  <c r="T152" i="5"/>
  <c r="G140" i="6"/>
  <c r="K140" i="6"/>
  <c r="P140" i="6"/>
  <c r="N152" i="5" l="1"/>
  <c r="C141" i="6"/>
  <c r="J141" i="6"/>
  <c r="N140" i="6"/>
  <c r="Q140" i="6" s="1"/>
  <c r="AA153" i="5" l="1"/>
  <c r="AB152" i="5"/>
  <c r="M153" i="5"/>
  <c r="W152" i="5"/>
  <c r="X152" i="5" s="1"/>
  <c r="Y152" i="5" s="1"/>
  <c r="D141" i="6"/>
  <c r="P141" i="6" s="1"/>
  <c r="M141" i="6"/>
  <c r="I141" i="6"/>
  <c r="L141" i="6"/>
  <c r="F141" i="6"/>
  <c r="AE152" i="5" l="1"/>
  <c r="AH152" i="5" s="1"/>
  <c r="AJ152" i="5"/>
  <c r="O153" i="5"/>
  <c r="T153" i="5"/>
  <c r="AD153" i="5"/>
  <c r="AC153" i="5"/>
  <c r="J142" i="6"/>
  <c r="C142" i="6"/>
  <c r="G141" i="6"/>
  <c r="K141" i="6"/>
  <c r="N153" i="5" l="1"/>
  <c r="N141" i="6"/>
  <c r="Q141" i="6" s="1"/>
  <c r="D142" i="6"/>
  <c r="L142" i="6"/>
  <c r="F142" i="6"/>
  <c r="I142" i="6"/>
  <c r="M142" i="6"/>
  <c r="AB153" i="5" l="1"/>
  <c r="W153" i="5"/>
  <c r="X153" i="5" s="1"/>
  <c r="Y153" i="5" s="1"/>
  <c r="AA154" i="5"/>
  <c r="M154" i="5"/>
  <c r="P142" i="6"/>
  <c r="G142" i="6"/>
  <c r="K142" i="6"/>
  <c r="AJ153" i="5" l="1"/>
  <c r="AE153" i="5"/>
  <c r="AH153" i="5" s="1"/>
  <c r="AC154" i="5"/>
  <c r="AD154" i="5"/>
  <c r="T154" i="5"/>
  <c r="O154" i="5"/>
  <c r="N142" i="6"/>
  <c r="Q142" i="6" s="1"/>
  <c r="J143" i="6"/>
  <c r="C143" i="6"/>
  <c r="N154" i="5" l="1"/>
  <c r="D143" i="6"/>
  <c r="P143" i="6" s="1"/>
  <c r="L143" i="6"/>
  <c r="F143" i="6"/>
  <c r="M143" i="6"/>
  <c r="I143" i="6"/>
  <c r="W154" i="5" l="1"/>
  <c r="X154" i="5" s="1"/>
  <c r="Y154" i="5" s="1"/>
  <c r="AB154" i="5"/>
  <c r="AA155" i="5"/>
  <c r="M155" i="5"/>
  <c r="C144" i="6"/>
  <c r="J144" i="6"/>
  <c r="K143" i="6"/>
  <c r="G143" i="6"/>
  <c r="AE154" i="5" l="1"/>
  <c r="AH154" i="5" s="1"/>
  <c r="AJ154" i="5"/>
  <c r="O155" i="5"/>
  <c r="T155" i="5"/>
  <c r="AC155" i="5"/>
  <c r="AD155" i="5"/>
  <c r="N143" i="6"/>
  <c r="Q143" i="6" s="1"/>
  <c r="L144" i="6"/>
  <c r="F144" i="6"/>
  <c r="M144" i="6"/>
  <c r="I144" i="6"/>
  <c r="D144" i="6"/>
  <c r="N155" i="5" l="1"/>
  <c r="P144" i="6"/>
  <c r="K144" i="6"/>
  <c r="G144" i="6"/>
  <c r="M156" i="5" l="1"/>
  <c r="W155" i="5"/>
  <c r="X155" i="5" s="1"/>
  <c r="Y155" i="5" s="1"/>
  <c r="AA156" i="5"/>
  <c r="AB155" i="5"/>
  <c r="N144" i="6"/>
  <c r="Q144" i="6" s="1"/>
  <c r="C145" i="6"/>
  <c r="J145" i="6"/>
  <c r="AJ155" i="5" l="1"/>
  <c r="AE155" i="5"/>
  <c r="AH155" i="5" s="1"/>
  <c r="AD156" i="5"/>
  <c r="AC156" i="5"/>
  <c r="O156" i="5"/>
  <c r="T156" i="5"/>
  <c r="M145" i="6"/>
  <c r="D145" i="6"/>
  <c r="P145" i="6" s="1"/>
  <c r="L145" i="6"/>
  <c r="F145" i="6"/>
  <c r="I145" i="6"/>
  <c r="N156" i="5" l="1"/>
  <c r="K145" i="6"/>
  <c r="G145" i="6"/>
  <c r="J146" i="6"/>
  <c r="C146" i="6"/>
  <c r="M157" i="5" l="1"/>
  <c r="W156" i="5"/>
  <c r="X156" i="5" s="1"/>
  <c r="Y156" i="5" s="1"/>
  <c r="AB156" i="5"/>
  <c r="AA157" i="5"/>
  <c r="D146" i="6"/>
  <c r="M146" i="6"/>
  <c r="I146" i="6"/>
  <c r="L146" i="6"/>
  <c r="F146" i="6"/>
  <c r="N145" i="6"/>
  <c r="Q145" i="6" s="1"/>
  <c r="AE156" i="5" l="1"/>
  <c r="AH156" i="5" s="1"/>
  <c r="AJ156" i="5"/>
  <c r="AC157" i="5"/>
  <c r="AD157" i="5"/>
  <c r="T157" i="5"/>
  <c r="O157" i="5"/>
  <c r="P146" i="6"/>
  <c r="G146" i="6"/>
  <c r="K146" i="6"/>
  <c r="N157" i="5" l="1"/>
  <c r="W157" i="5" s="1"/>
  <c r="X157" i="5" s="1"/>
  <c r="N146" i="6"/>
  <c r="Q146" i="6" s="1"/>
  <c r="C147" i="6"/>
  <c r="J147" i="6"/>
  <c r="M158" i="5" l="1"/>
  <c r="O158" i="5" s="1"/>
  <c r="AA158" i="5"/>
  <c r="AD158" i="5" s="1"/>
  <c r="AB157" i="5"/>
  <c r="AE157" i="5" s="1"/>
  <c r="AH157" i="5" s="1"/>
  <c r="Y157" i="5"/>
  <c r="D147" i="6"/>
  <c r="P147" i="6" s="1"/>
  <c r="L147" i="6"/>
  <c r="M147" i="6"/>
  <c r="F147" i="6"/>
  <c r="I147" i="6"/>
  <c r="T158" i="5" l="1"/>
  <c r="N158" i="5" s="1"/>
  <c r="AB158" i="5" s="1"/>
  <c r="AC158" i="5"/>
  <c r="AJ157" i="5"/>
  <c r="C148" i="6"/>
  <c r="J148" i="6"/>
  <c r="K147" i="6"/>
  <c r="G147" i="6"/>
  <c r="AA159" i="5" l="1"/>
  <c r="AD159" i="5" s="1"/>
  <c r="W158" i="5"/>
  <c r="X158" i="5" s="1"/>
  <c r="Y158" i="5" s="1"/>
  <c r="M159" i="5"/>
  <c r="T159" i="5" s="1"/>
  <c r="N147" i="6"/>
  <c r="Q147" i="6" s="1"/>
  <c r="L148" i="6"/>
  <c r="I148" i="6"/>
  <c r="F148" i="6"/>
  <c r="M148" i="6"/>
  <c r="D148" i="6"/>
  <c r="AC159" i="5" l="1"/>
  <c r="AJ158" i="5"/>
  <c r="O159" i="5"/>
  <c r="N159" i="5" s="1"/>
  <c r="AE158" i="5"/>
  <c r="AH158" i="5" s="1"/>
  <c r="G148" i="6"/>
  <c r="K148" i="6"/>
  <c r="P148" i="6"/>
  <c r="W159" i="5" l="1"/>
  <c r="X159" i="5" s="1"/>
  <c r="Y159" i="5" s="1"/>
  <c r="M160" i="5"/>
  <c r="AB159" i="5"/>
  <c r="AA160" i="5"/>
  <c r="N148" i="6"/>
  <c r="Q148" i="6" s="1"/>
  <c r="J149" i="6"/>
  <c r="C149" i="6"/>
  <c r="AJ159" i="5" l="1"/>
  <c r="AE159" i="5"/>
  <c r="AH159" i="5" s="1"/>
  <c r="AD160" i="5"/>
  <c r="AC160" i="5"/>
  <c r="O160" i="5"/>
  <c r="T160" i="5"/>
  <c r="L149" i="6"/>
  <c r="D149" i="6"/>
  <c r="I149" i="6"/>
  <c r="M149" i="6"/>
  <c r="F149" i="6"/>
  <c r="N160" i="5" l="1"/>
  <c r="P149" i="6"/>
  <c r="K149" i="6"/>
  <c r="G149" i="6"/>
  <c r="W160" i="5" l="1"/>
  <c r="X160" i="5" s="1"/>
  <c r="Y160" i="5" s="1"/>
  <c r="M161" i="5"/>
  <c r="AB160" i="5"/>
  <c r="AA161" i="5"/>
  <c r="N149" i="6"/>
  <c r="Q149" i="6" s="1"/>
  <c r="C150" i="6"/>
  <c r="J150" i="6"/>
  <c r="AE160" i="5" l="1"/>
  <c r="AH160" i="5" s="1"/>
  <c r="AJ160" i="5"/>
  <c r="AC161" i="5"/>
  <c r="AD161" i="5"/>
  <c r="O161" i="5"/>
  <c r="T161" i="5"/>
  <c r="D150" i="6"/>
  <c r="M150" i="6"/>
  <c r="F150" i="6"/>
  <c r="L150" i="6"/>
  <c r="I150" i="6"/>
  <c r="N161" i="5" l="1"/>
  <c r="W161" i="5" s="1"/>
  <c r="X161" i="5" s="1"/>
  <c r="Y161" i="5" s="1"/>
  <c r="P150" i="6"/>
  <c r="K150" i="6"/>
  <c r="G150" i="6"/>
  <c r="M162" i="5" l="1"/>
  <c r="AA162" i="5"/>
  <c r="AD162" i="5" s="1"/>
  <c r="AB161" i="5"/>
  <c r="AJ161" i="5" s="1"/>
  <c r="T162" i="5"/>
  <c r="O162" i="5"/>
  <c r="N150" i="6"/>
  <c r="Q150" i="6" s="1"/>
  <c r="C151" i="6"/>
  <c r="J151" i="6"/>
  <c r="AC162" i="5" l="1"/>
  <c r="AE161" i="5"/>
  <c r="AH161" i="5" s="1"/>
  <c r="N162" i="5"/>
  <c r="AA163" i="5" s="1"/>
  <c r="D151" i="6"/>
  <c r="P151" i="6" s="1"/>
  <c r="M151" i="6"/>
  <c r="I151" i="6"/>
  <c r="F151" i="6"/>
  <c r="L151" i="6"/>
  <c r="W162" i="5" l="1"/>
  <c r="X162" i="5" s="1"/>
  <c r="Y162" i="5" s="1"/>
  <c r="M163" i="5"/>
  <c r="AB162" i="5"/>
  <c r="AD163" i="5"/>
  <c r="AC163" i="5"/>
  <c r="J152" i="6"/>
  <c r="C152" i="6"/>
  <c r="G151" i="6"/>
  <c r="K151" i="6"/>
  <c r="AJ162" i="5" l="1"/>
  <c r="AE162" i="5"/>
  <c r="AH162" i="5" s="1"/>
  <c r="T163" i="5"/>
  <c r="O163" i="5"/>
  <c r="N151" i="6"/>
  <c r="Q151" i="6" s="1"/>
  <c r="D152" i="6"/>
  <c r="M152" i="6"/>
  <c r="L152" i="6"/>
  <c r="F152" i="6"/>
  <c r="I152" i="6"/>
  <c r="N163" i="5" l="1"/>
  <c r="P152" i="6"/>
  <c r="G152" i="6"/>
  <c r="K152" i="6"/>
  <c r="AA164" i="5" l="1"/>
  <c r="AB163" i="5"/>
  <c r="W163" i="5"/>
  <c r="M164" i="5"/>
  <c r="C153" i="6"/>
  <c r="J153" i="6"/>
  <c r="N152" i="6"/>
  <c r="Q152" i="6" s="1"/>
  <c r="O164" i="5" l="1"/>
  <c r="T164" i="5"/>
  <c r="X163" i="5"/>
  <c r="Y163" i="5" s="1"/>
  <c r="AJ163" i="5"/>
  <c r="AC164" i="5"/>
  <c r="AD164" i="5"/>
  <c r="D153" i="6"/>
  <c r="P153" i="6" s="1"/>
  <c r="M153" i="6"/>
  <c r="F153" i="6"/>
  <c r="I153" i="6"/>
  <c r="L153" i="6"/>
  <c r="AE163" i="5" l="1"/>
  <c r="AH163" i="5" s="1"/>
  <c r="N164" i="5"/>
  <c r="J154" i="6"/>
  <c r="C154" i="6"/>
  <c r="K153" i="6"/>
  <c r="G153" i="6"/>
  <c r="W164" i="5" l="1"/>
  <c r="X164" i="5" s="1"/>
  <c r="Y164" i="5" s="1"/>
  <c r="AA165" i="5"/>
  <c r="AB164" i="5"/>
  <c r="M165" i="5"/>
  <c r="N153" i="6"/>
  <c r="Q153" i="6" s="1"/>
  <c r="D154" i="6"/>
  <c r="P154" i="6" s="1"/>
  <c r="L154" i="6"/>
  <c r="F154" i="6"/>
  <c r="M154" i="6"/>
  <c r="I154" i="6"/>
  <c r="O165" i="5" l="1"/>
  <c r="T165" i="5"/>
  <c r="AE164" i="5"/>
  <c r="AH164" i="5" s="1"/>
  <c r="AJ164" i="5"/>
  <c r="AD165" i="5"/>
  <c r="AC165" i="5"/>
  <c r="C155" i="6"/>
  <c r="J155" i="6"/>
  <c r="G154" i="6"/>
  <c r="K154" i="6"/>
  <c r="N165" i="5" l="1"/>
  <c r="N154" i="6"/>
  <c r="Q154" i="6" s="1"/>
  <c r="D155" i="6"/>
  <c r="P155" i="6" s="1"/>
  <c r="F155" i="6"/>
  <c r="M155" i="6"/>
  <c r="I155" i="6"/>
  <c r="L155" i="6"/>
  <c r="W165" i="5" l="1"/>
  <c r="X165" i="5" s="1"/>
  <c r="Y165" i="5" s="1"/>
  <c r="M166" i="5"/>
  <c r="AA166" i="5"/>
  <c r="AB165" i="5"/>
  <c r="C156" i="6"/>
  <c r="J156" i="6"/>
  <c r="G155" i="6"/>
  <c r="K155" i="6"/>
  <c r="AD166" i="5" l="1"/>
  <c r="AC166" i="5"/>
  <c r="AE165" i="5"/>
  <c r="AH165" i="5" s="1"/>
  <c r="AJ165" i="5"/>
  <c r="O166" i="5"/>
  <c r="T166" i="5"/>
  <c r="N155" i="6"/>
  <c r="Q155" i="6" s="1"/>
  <c r="D156" i="6"/>
  <c r="M156" i="6"/>
  <c r="I156" i="6"/>
  <c r="F156" i="6"/>
  <c r="L156" i="6"/>
  <c r="N166" i="5" l="1"/>
  <c r="G156" i="6"/>
  <c r="K156" i="6"/>
  <c r="P156" i="6"/>
  <c r="W166" i="5" l="1"/>
  <c r="X166" i="5" s="1"/>
  <c r="Y166" i="5" s="1"/>
  <c r="M167" i="5"/>
  <c r="AA167" i="5"/>
  <c r="AB166" i="5"/>
  <c r="C157" i="6"/>
  <c r="J157" i="6"/>
  <c r="N156" i="6"/>
  <c r="Q156" i="6" s="1"/>
  <c r="AJ166" i="5" l="1"/>
  <c r="AC167" i="5"/>
  <c r="AD167" i="5"/>
  <c r="O167" i="5"/>
  <c r="T167" i="5"/>
  <c r="AE166" i="5"/>
  <c r="AH166" i="5" s="1"/>
  <c r="D157" i="6"/>
  <c r="F157" i="6"/>
  <c r="I157" i="6"/>
  <c r="L157" i="6"/>
  <c r="M157" i="6"/>
  <c r="N167" i="5" l="1"/>
  <c r="P157" i="6"/>
  <c r="G157" i="6"/>
  <c r="K157" i="6"/>
  <c r="M168" i="5" l="1"/>
  <c r="AB167" i="5"/>
  <c r="W167" i="5"/>
  <c r="X167" i="5" s="1"/>
  <c r="Y167" i="5" s="1"/>
  <c r="AA168" i="5"/>
  <c r="N157" i="6"/>
  <c r="Q157" i="6" s="1"/>
  <c r="C158" i="6"/>
  <c r="J158" i="6"/>
  <c r="AC168" i="5" l="1"/>
  <c r="AD168" i="5"/>
  <c r="AE167" i="5"/>
  <c r="AH167" i="5" s="1"/>
  <c r="AJ167" i="5"/>
  <c r="T168" i="5"/>
  <c r="O168" i="5"/>
  <c r="M158" i="6"/>
  <c r="I158" i="6"/>
  <c r="F158" i="6"/>
  <c r="D158" i="6"/>
  <c r="L158" i="6"/>
  <c r="N168" i="5" l="1"/>
  <c r="P158" i="6"/>
  <c r="G158" i="6"/>
  <c r="K158" i="6"/>
  <c r="AB168" i="5" l="1"/>
  <c r="W168" i="5"/>
  <c r="X168" i="5" s="1"/>
  <c r="Y168" i="5" s="1"/>
  <c r="M169" i="5"/>
  <c r="AA169" i="5"/>
  <c r="N158" i="6"/>
  <c r="Q158" i="6" s="1"/>
  <c r="C159" i="6"/>
  <c r="J159" i="6"/>
  <c r="AC169" i="5" l="1"/>
  <c r="AD169" i="5"/>
  <c r="T169" i="5"/>
  <c r="O169" i="5"/>
  <c r="AJ168" i="5"/>
  <c r="AE168" i="5"/>
  <c r="AH168" i="5" s="1"/>
  <c r="D159" i="6"/>
  <c r="M159" i="6"/>
  <c r="L159" i="6"/>
  <c r="I159" i="6"/>
  <c r="F159" i="6"/>
  <c r="N169" i="5" l="1"/>
  <c r="AA170" i="5" s="1"/>
  <c r="AD170" i="5" s="1"/>
  <c r="P159" i="6"/>
  <c r="G159" i="6"/>
  <c r="K159" i="6"/>
  <c r="W169" i="5" l="1"/>
  <c r="X169" i="5" s="1"/>
  <c r="Y169" i="5" s="1"/>
  <c r="AB169" i="5"/>
  <c r="M170" i="5"/>
  <c r="T170" i="5" s="1"/>
  <c r="AC170" i="5"/>
  <c r="C160" i="6"/>
  <c r="J160" i="6"/>
  <c r="N159" i="6"/>
  <c r="Q159" i="6" s="1"/>
  <c r="AJ169" i="5" l="1"/>
  <c r="O170" i="5"/>
  <c r="N170" i="5" s="1"/>
  <c r="W170" i="5" s="1"/>
  <c r="X170" i="5" s="1"/>
  <c r="AE169" i="5"/>
  <c r="AH169" i="5" s="1"/>
  <c r="L160" i="6"/>
  <c r="M160" i="6"/>
  <c r="D160" i="6"/>
  <c r="I160" i="6"/>
  <c r="F160" i="6"/>
  <c r="M171" i="5" l="1"/>
  <c r="T171" i="5" s="1"/>
  <c r="AA171" i="5"/>
  <c r="AC171" i="5" s="1"/>
  <c r="AB170" i="5"/>
  <c r="AE170" i="5" s="1"/>
  <c r="AH170" i="5" s="1"/>
  <c r="Y170" i="5"/>
  <c r="P160" i="6"/>
  <c r="G160" i="6"/>
  <c r="K160" i="6"/>
  <c r="O171" i="5" l="1"/>
  <c r="AJ170" i="5"/>
  <c r="AD171" i="5"/>
  <c r="N171" i="5"/>
  <c r="AB171" i="5" s="1"/>
  <c r="N160" i="6"/>
  <c r="Q160" i="6" s="1"/>
  <c r="C161" i="6"/>
  <c r="J161" i="6"/>
  <c r="W171" i="5" l="1"/>
  <c r="X171" i="5" s="1"/>
  <c r="Y171" i="5" s="1"/>
  <c r="M172" i="5"/>
  <c r="AA172" i="5"/>
  <c r="D161" i="6"/>
  <c r="P161" i="6" s="1"/>
  <c r="F161" i="6"/>
  <c r="I161" i="6"/>
  <c r="L161" i="6"/>
  <c r="M161" i="6"/>
  <c r="AE171" i="5" l="1"/>
  <c r="AH171" i="5" s="1"/>
  <c r="AJ171" i="5"/>
  <c r="AC172" i="5"/>
  <c r="AD172" i="5"/>
  <c r="T172" i="5"/>
  <c r="O172" i="5"/>
  <c r="C162" i="6"/>
  <c r="J162" i="6"/>
  <c r="K161" i="6"/>
  <c r="G161" i="6"/>
  <c r="N172" i="5" l="1"/>
  <c r="AB172" i="5" s="1"/>
  <c r="M162" i="6"/>
  <c r="D162" i="6"/>
  <c r="L162" i="6"/>
  <c r="F162" i="6"/>
  <c r="I162" i="6"/>
  <c r="N161" i="6"/>
  <c r="Q161" i="6" s="1"/>
  <c r="AA173" i="5" l="1"/>
  <c r="AD173" i="5" s="1"/>
  <c r="M173" i="5"/>
  <c r="O173" i="5" s="1"/>
  <c r="W172" i="5"/>
  <c r="X172" i="5" s="1"/>
  <c r="Y172" i="5" s="1"/>
  <c r="P162" i="6"/>
  <c r="G162" i="6"/>
  <c r="K162" i="6"/>
  <c r="AC173" i="5" l="1"/>
  <c r="AE172" i="5"/>
  <c r="AH172" i="5" s="1"/>
  <c r="T173" i="5"/>
  <c r="N173" i="5" s="1"/>
  <c r="AB173" i="5" s="1"/>
  <c r="AJ172" i="5"/>
  <c r="N162" i="6"/>
  <c r="Q162" i="6" s="1"/>
  <c r="C163" i="6"/>
  <c r="J163" i="6"/>
  <c r="AA174" i="5" l="1"/>
  <c r="AC174" i="5" s="1"/>
  <c r="M174" i="5"/>
  <c r="O174" i="5" s="1"/>
  <c r="W173" i="5"/>
  <c r="X173" i="5" s="1"/>
  <c r="Y173" i="5" s="1"/>
  <c r="D163" i="6"/>
  <c r="P163" i="6" s="1"/>
  <c r="M163" i="6"/>
  <c r="F163" i="6"/>
  <c r="L163" i="6"/>
  <c r="I163" i="6"/>
  <c r="T174" i="5" l="1"/>
  <c r="N174" i="5" s="1"/>
  <c r="M175" i="5" s="1"/>
  <c r="AD174" i="5"/>
  <c r="AJ173" i="5"/>
  <c r="AE173" i="5"/>
  <c r="AH173" i="5" s="1"/>
  <c r="C164" i="6"/>
  <c r="J164" i="6"/>
  <c r="K163" i="6"/>
  <c r="G163" i="6"/>
  <c r="O175" i="5" l="1"/>
  <c r="T175" i="5"/>
  <c r="W174" i="5"/>
  <c r="X174" i="5" s="1"/>
  <c r="Y174" i="5" s="1"/>
  <c r="AA175" i="5"/>
  <c r="AB174" i="5"/>
  <c r="N163" i="6"/>
  <c r="Q163" i="6" s="1"/>
  <c r="D164" i="6"/>
  <c r="P164" i="6" s="1"/>
  <c r="M164" i="6"/>
  <c r="I164" i="6"/>
  <c r="F164" i="6"/>
  <c r="L164" i="6"/>
  <c r="AE174" i="5" l="1"/>
  <c r="AH174" i="5" s="1"/>
  <c r="AJ174" i="5"/>
  <c r="N175" i="5"/>
  <c r="AC175" i="5"/>
  <c r="AD175" i="5"/>
  <c r="K164" i="6"/>
  <c r="G164" i="6"/>
  <c r="C165" i="6"/>
  <c r="J165" i="6"/>
  <c r="W175" i="5" l="1"/>
  <c r="X175" i="5" s="1"/>
  <c r="Y175" i="5" s="1"/>
  <c r="AB175" i="5"/>
  <c r="M176" i="5"/>
  <c r="AA176" i="5"/>
  <c r="D165" i="6"/>
  <c r="M165" i="6"/>
  <c r="F165" i="6"/>
  <c r="I165" i="6"/>
  <c r="L165" i="6"/>
  <c r="N164" i="6"/>
  <c r="Q164" i="6" s="1"/>
  <c r="AE175" i="5" l="1"/>
  <c r="AH175" i="5" s="1"/>
  <c r="AJ175" i="5"/>
  <c r="AC176" i="5"/>
  <c r="AD176" i="5"/>
  <c r="O176" i="5"/>
  <c r="T176" i="5"/>
  <c r="G165" i="6"/>
  <c r="K165" i="6"/>
  <c r="P165" i="6"/>
  <c r="N176" i="5" l="1"/>
  <c r="W176" i="5" s="1"/>
  <c r="X176" i="5" s="1"/>
  <c r="Y176" i="5" s="1"/>
  <c r="C166" i="6"/>
  <c r="J166" i="6"/>
  <c r="N165" i="6"/>
  <c r="Q165" i="6" s="1"/>
  <c r="AA177" i="5" l="1"/>
  <c r="AD177" i="5" s="1"/>
  <c r="AB176" i="5"/>
  <c r="AE176" i="5" s="1"/>
  <c r="AH176" i="5" s="1"/>
  <c r="M177" i="5"/>
  <c r="O177" i="5" s="1"/>
  <c r="D166" i="6"/>
  <c r="L166" i="6"/>
  <c r="M166" i="6"/>
  <c r="F166" i="6"/>
  <c r="I166" i="6"/>
  <c r="AC177" i="5" l="1"/>
  <c r="T177" i="5"/>
  <c r="N177" i="5" s="1"/>
  <c r="AJ176" i="5"/>
  <c r="P166" i="6"/>
  <c r="G166" i="6"/>
  <c r="K166" i="6"/>
  <c r="M178" i="5" l="1"/>
  <c r="AA178" i="5"/>
  <c r="W177" i="5"/>
  <c r="X177" i="5" s="1"/>
  <c r="Y177" i="5" s="1"/>
  <c r="AB177" i="5"/>
  <c r="N166" i="6"/>
  <c r="Q166" i="6" s="1"/>
  <c r="C167" i="6"/>
  <c r="J167" i="6"/>
  <c r="AE177" i="5" l="1"/>
  <c r="AH177" i="5" s="1"/>
  <c r="AJ177" i="5"/>
  <c r="AD178" i="5"/>
  <c r="AC178" i="5"/>
  <c r="O178" i="5"/>
  <c r="T178" i="5"/>
  <c r="L167" i="6"/>
  <c r="M167" i="6"/>
  <c r="D167" i="6"/>
  <c r="I167" i="6"/>
  <c r="F167" i="6"/>
  <c r="N178" i="5" l="1"/>
  <c r="P167" i="6"/>
  <c r="G167" i="6"/>
  <c r="K167" i="6"/>
  <c r="M179" i="5" l="1"/>
  <c r="AB178" i="5"/>
  <c r="W178" i="5"/>
  <c r="X178" i="5" s="1"/>
  <c r="Y178" i="5" s="1"/>
  <c r="AA179" i="5"/>
  <c r="N167" i="6"/>
  <c r="Q167" i="6" s="1"/>
  <c r="C168" i="6"/>
  <c r="J168" i="6"/>
  <c r="AJ178" i="5" l="1"/>
  <c r="AE178" i="5"/>
  <c r="AH178" i="5" s="1"/>
  <c r="AC179" i="5"/>
  <c r="AD179" i="5"/>
  <c r="O179" i="5"/>
  <c r="T179" i="5"/>
  <c r="M168" i="6"/>
  <c r="D168" i="6"/>
  <c r="P168" i="6" s="1"/>
  <c r="F168" i="6"/>
  <c r="I168" i="6"/>
  <c r="L168" i="6"/>
  <c r="N179" i="5" l="1"/>
  <c r="C169" i="6"/>
  <c r="J169" i="6"/>
  <c r="G168" i="6"/>
  <c r="K168" i="6"/>
  <c r="M180" i="5" l="1"/>
  <c r="W179" i="5"/>
  <c r="X179" i="5" s="1"/>
  <c r="Y179" i="5" s="1"/>
  <c r="AA180" i="5"/>
  <c r="AB179" i="5"/>
  <c r="N168" i="6"/>
  <c r="Q168" i="6" s="1"/>
  <c r="M169" i="6"/>
  <c r="D169" i="6"/>
  <c r="L169" i="6"/>
  <c r="I169" i="6"/>
  <c r="F169" i="6"/>
  <c r="AJ179" i="5" l="1"/>
  <c r="AE179" i="5"/>
  <c r="AH179" i="5" s="1"/>
  <c r="AC180" i="5"/>
  <c r="AD180" i="5"/>
  <c r="T180" i="5"/>
  <c r="O180" i="5"/>
  <c r="K169" i="6"/>
  <c r="G169" i="6"/>
  <c r="P169" i="6"/>
  <c r="N180" i="5" l="1"/>
  <c r="M181" i="5" s="1"/>
  <c r="C170" i="6"/>
  <c r="J170" i="6"/>
  <c r="N169" i="6"/>
  <c r="Q169" i="6" s="1"/>
  <c r="AA181" i="5" l="1"/>
  <c r="AD181" i="5" s="1"/>
  <c r="W180" i="5"/>
  <c r="X180" i="5" s="1"/>
  <c r="Y180" i="5" s="1"/>
  <c r="AB180" i="5"/>
  <c r="T181" i="5"/>
  <c r="O181" i="5"/>
  <c r="D170" i="6"/>
  <c r="L170" i="6"/>
  <c r="I170" i="6"/>
  <c r="F170" i="6"/>
  <c r="M170" i="6"/>
  <c r="AC181" i="5" l="1"/>
  <c r="AE180" i="5"/>
  <c r="AH180" i="5" s="1"/>
  <c r="AJ180" i="5"/>
  <c r="N181" i="5"/>
  <c r="M182" i="5" s="1"/>
  <c r="O182" i="5" s="1"/>
  <c r="P170" i="6"/>
  <c r="G170" i="6"/>
  <c r="K170" i="6"/>
  <c r="T182" i="5" l="1"/>
  <c r="N182" i="5" s="1"/>
  <c r="W182" i="5" s="1"/>
  <c r="X182" i="5" s="1"/>
  <c r="Y182" i="5" s="1"/>
  <c r="W181" i="5"/>
  <c r="X181" i="5" s="1"/>
  <c r="Y181" i="5" s="1"/>
  <c r="AB181" i="5"/>
  <c r="AA182" i="5"/>
  <c r="N170" i="6"/>
  <c r="Q170" i="6" s="1"/>
  <c r="C171" i="6"/>
  <c r="J171" i="6"/>
  <c r="AJ181" i="5" l="1"/>
  <c r="AE181" i="5"/>
  <c r="AH181" i="5" s="1"/>
  <c r="AD182" i="5"/>
  <c r="AC182" i="5"/>
  <c r="M183" i="5"/>
  <c r="T183" i="5" s="1"/>
  <c r="AB182" i="5"/>
  <c r="AE182" i="5" s="1"/>
  <c r="AH182" i="5" s="1"/>
  <c r="AA183" i="5"/>
  <c r="AD183" i="5" s="1"/>
  <c r="D171" i="6"/>
  <c r="P171" i="6" s="1"/>
  <c r="L171" i="6"/>
  <c r="F171" i="6"/>
  <c r="M171" i="6"/>
  <c r="I171" i="6"/>
  <c r="O183" i="5" l="1"/>
  <c r="N183" i="5" s="1"/>
  <c r="W183" i="5" s="1"/>
  <c r="X183" i="5" s="1"/>
  <c r="Y183" i="5" s="1"/>
  <c r="AJ182" i="5"/>
  <c r="AC183" i="5"/>
  <c r="G171" i="6"/>
  <c r="K171" i="6"/>
  <c r="C172" i="6"/>
  <c r="J172" i="6"/>
  <c r="AA184" i="5" l="1"/>
  <c r="AD184" i="5" s="1"/>
  <c r="M184" i="5"/>
  <c r="O184" i="5" s="1"/>
  <c r="AB183" i="5"/>
  <c r="D172" i="6"/>
  <c r="M172" i="6"/>
  <c r="I172" i="6"/>
  <c r="F172" i="6"/>
  <c r="L172" i="6"/>
  <c r="N171" i="6"/>
  <c r="Q171" i="6" s="1"/>
  <c r="T184" i="5" l="1"/>
  <c r="N184" i="5" s="1"/>
  <c r="W184" i="5" s="1"/>
  <c r="X184" i="5" s="1"/>
  <c r="Y184" i="5" s="1"/>
  <c r="AC184" i="5"/>
  <c r="AJ183" i="5"/>
  <c r="AE183" i="5"/>
  <c r="AH183" i="5" s="1"/>
  <c r="P172" i="6"/>
  <c r="G172" i="6"/>
  <c r="K172" i="6"/>
  <c r="M185" i="5" l="1"/>
  <c r="T185" i="5" s="1"/>
  <c r="AA185" i="5"/>
  <c r="AD185" i="5" s="1"/>
  <c r="AB184" i="5"/>
  <c r="AE184" i="5" s="1"/>
  <c r="AH184" i="5" s="1"/>
  <c r="C173" i="6"/>
  <c r="J173" i="6"/>
  <c r="N172" i="6"/>
  <c r="Q172" i="6" s="1"/>
  <c r="O185" i="5" l="1"/>
  <c r="AJ184" i="5"/>
  <c r="AC185" i="5"/>
  <c r="N185" i="5"/>
  <c r="M186" i="5" s="1"/>
  <c r="D173" i="6"/>
  <c r="F173" i="6"/>
  <c r="I173" i="6"/>
  <c r="L173" i="6"/>
  <c r="M173" i="6"/>
  <c r="W185" i="5" l="1"/>
  <c r="X185" i="5" s="1"/>
  <c r="Y185" i="5" s="1"/>
  <c r="AA186" i="5"/>
  <c r="AB185" i="5"/>
  <c r="O186" i="5"/>
  <c r="T186" i="5"/>
  <c r="P173" i="6"/>
  <c r="G173" i="6"/>
  <c r="K173" i="6"/>
  <c r="AJ185" i="5" l="1"/>
  <c r="AE185" i="5"/>
  <c r="AH185" i="5" s="1"/>
  <c r="AC186" i="5"/>
  <c r="AD186" i="5"/>
  <c r="N186" i="5"/>
  <c r="N173" i="6"/>
  <c r="Q173" i="6" s="1"/>
  <c r="C174" i="6"/>
  <c r="J174" i="6"/>
  <c r="W186" i="5" l="1"/>
  <c r="X186" i="5" s="1"/>
  <c r="Y186" i="5" s="1"/>
  <c r="AB186" i="5"/>
  <c r="AA187" i="5"/>
  <c r="M187" i="5"/>
  <c r="D174" i="6"/>
  <c r="P174" i="6" s="1"/>
  <c r="M174" i="6"/>
  <c r="L174" i="6"/>
  <c r="I174" i="6"/>
  <c r="F174" i="6"/>
  <c r="T187" i="5" l="1"/>
  <c r="O187" i="5"/>
  <c r="AC187" i="5"/>
  <c r="AD187" i="5"/>
  <c r="AE186" i="5"/>
  <c r="AH186" i="5" s="1"/>
  <c r="AJ186" i="5"/>
  <c r="K174" i="6"/>
  <c r="G174" i="6"/>
  <c r="C175" i="6"/>
  <c r="J175" i="6"/>
  <c r="N187" i="5" l="1"/>
  <c r="AA188" i="5" s="1"/>
  <c r="AD188" i="5" s="1"/>
  <c r="N174" i="6"/>
  <c r="Q174" i="6" s="1"/>
  <c r="D175" i="6"/>
  <c r="I175" i="6"/>
  <c r="F175" i="6"/>
  <c r="M175" i="6"/>
  <c r="L175" i="6"/>
  <c r="M188" i="5" l="1"/>
  <c r="T188" i="5" s="1"/>
  <c r="AC188" i="5"/>
  <c r="W187" i="5"/>
  <c r="X187" i="5" s="1"/>
  <c r="Y187" i="5" s="1"/>
  <c r="AB187" i="5"/>
  <c r="P175" i="6"/>
  <c r="K175" i="6"/>
  <c r="G175" i="6"/>
  <c r="O188" i="5" l="1"/>
  <c r="N188" i="5" s="1"/>
  <c r="M189" i="5" s="1"/>
  <c r="AJ187" i="5"/>
  <c r="AE187" i="5"/>
  <c r="AH187" i="5" s="1"/>
  <c r="N175" i="6"/>
  <c r="Q175" i="6" s="1"/>
  <c r="C176" i="6"/>
  <c r="J176" i="6"/>
  <c r="AB188" i="5" l="1"/>
  <c r="AA189" i="5"/>
  <c r="AC189" i="5" s="1"/>
  <c r="W188" i="5"/>
  <c r="X188" i="5" s="1"/>
  <c r="Y188" i="5" s="1"/>
  <c r="O189" i="5"/>
  <c r="T189" i="5"/>
  <c r="M176" i="6"/>
  <c r="I176" i="6"/>
  <c r="D176" i="6"/>
  <c r="L176" i="6"/>
  <c r="F176" i="6"/>
  <c r="AJ188" i="5" l="1"/>
  <c r="AE188" i="5"/>
  <c r="AH188" i="5" s="1"/>
  <c r="AD189" i="5"/>
  <c r="N189" i="5"/>
  <c r="AA190" i="5" s="1"/>
  <c r="AC190" i="5" s="1"/>
  <c r="P176" i="6"/>
  <c r="G176" i="6"/>
  <c r="K176" i="6"/>
  <c r="AB189" i="5" l="1"/>
  <c r="W189" i="5"/>
  <c r="X189" i="5" s="1"/>
  <c r="Y189" i="5" s="1"/>
  <c r="M190" i="5"/>
  <c r="T190" i="5" s="1"/>
  <c r="AD190" i="5"/>
  <c r="N176" i="6"/>
  <c r="Q176" i="6" s="1"/>
  <c r="J177" i="6"/>
  <c r="C177" i="6"/>
  <c r="AE189" i="5" l="1"/>
  <c r="AH189" i="5" s="1"/>
  <c r="AJ189" i="5"/>
  <c r="O190" i="5"/>
  <c r="N190" i="5" s="1"/>
  <c r="D177" i="6"/>
  <c r="M177" i="6"/>
  <c r="F177" i="6"/>
  <c r="L177" i="6"/>
  <c r="I177" i="6"/>
  <c r="M191" i="5" l="1"/>
  <c r="O191" i="5" s="1"/>
  <c r="AB190" i="5"/>
  <c r="AA191" i="5"/>
  <c r="AC191" i="5" s="1"/>
  <c r="W190" i="5"/>
  <c r="X190" i="5" s="1"/>
  <c r="Y190" i="5" s="1"/>
  <c r="P177" i="6"/>
  <c r="K177" i="6"/>
  <c r="G177" i="6"/>
  <c r="AE190" i="5" l="1"/>
  <c r="AH190" i="5" s="1"/>
  <c r="AJ190" i="5"/>
  <c r="T191" i="5"/>
  <c r="N191" i="5" s="1"/>
  <c r="AA192" i="5" s="1"/>
  <c r="AD192" i="5" s="1"/>
  <c r="AD191" i="5"/>
  <c r="N177" i="6"/>
  <c r="Q177" i="6" s="1"/>
  <c r="C178" i="6"/>
  <c r="J178" i="6"/>
  <c r="W191" i="5" l="1"/>
  <c r="X191" i="5" s="1"/>
  <c r="Y191" i="5" s="1"/>
  <c r="M192" i="5"/>
  <c r="O192" i="5" s="1"/>
  <c r="AB191" i="5"/>
  <c r="AC192" i="5"/>
  <c r="T192" i="5"/>
  <c r="M178" i="6"/>
  <c r="D178" i="6"/>
  <c r="L178" i="6"/>
  <c r="I178" i="6"/>
  <c r="F178" i="6"/>
  <c r="AE191" i="5" l="1"/>
  <c r="AH191" i="5" s="1"/>
  <c r="AJ191" i="5"/>
  <c r="N192" i="5"/>
  <c r="M193" i="5" s="1"/>
  <c r="T193" i="5" s="1"/>
  <c r="P178" i="6"/>
  <c r="G178" i="6"/>
  <c r="K178" i="6"/>
  <c r="AA193" i="5" l="1"/>
  <c r="AC193" i="5" s="1"/>
  <c r="O193" i="5"/>
  <c r="N193" i="5" s="1"/>
  <c r="W192" i="5"/>
  <c r="X192" i="5" s="1"/>
  <c r="Y192" i="5" s="1"/>
  <c r="AB192" i="5"/>
  <c r="N178" i="6"/>
  <c r="Q178" i="6" s="1"/>
  <c r="C179" i="6"/>
  <c r="J179" i="6"/>
  <c r="AD193" i="5" l="1"/>
  <c r="AA194" i="5"/>
  <c r="AC194" i="5" s="1"/>
  <c r="W193" i="5"/>
  <c r="X193" i="5" s="1"/>
  <c r="Y193" i="5" s="1"/>
  <c r="AE192" i="5"/>
  <c r="AH192" i="5" s="1"/>
  <c r="M194" i="5"/>
  <c r="O194" i="5" s="1"/>
  <c r="AJ192" i="5"/>
  <c r="AB193" i="5"/>
  <c r="D179" i="6"/>
  <c r="M179" i="6"/>
  <c r="F179" i="6"/>
  <c r="I179" i="6"/>
  <c r="L179" i="6"/>
  <c r="AD194" i="5" l="1"/>
  <c r="T194" i="5"/>
  <c r="N194" i="5" s="1"/>
  <c r="W194" i="5" s="1"/>
  <c r="X194" i="5" s="1"/>
  <c r="Y194" i="5" s="1"/>
  <c r="AE193" i="5"/>
  <c r="AH193" i="5" s="1"/>
  <c r="AJ193" i="5"/>
  <c r="P179" i="6"/>
  <c r="G179" i="6"/>
  <c r="K179" i="6"/>
  <c r="AB194" i="5" l="1"/>
  <c r="AA195" i="5"/>
  <c r="M195" i="5"/>
  <c r="O195" i="5" s="1"/>
  <c r="AE194" i="5"/>
  <c r="AH194" i="5" s="1"/>
  <c r="AJ194" i="5"/>
  <c r="N179" i="6"/>
  <c r="Q179" i="6" s="1"/>
  <c r="C180" i="6"/>
  <c r="J180" i="6"/>
  <c r="T195" i="5" l="1"/>
  <c r="N195" i="5" s="1"/>
  <c r="AD195" i="5"/>
  <c r="AC195" i="5"/>
  <c r="D180" i="6"/>
  <c r="P180" i="6" s="1"/>
  <c r="L180" i="6"/>
  <c r="I180" i="6"/>
  <c r="F180" i="6"/>
  <c r="M180" i="6"/>
  <c r="W195" i="5" l="1"/>
  <c r="X195" i="5" s="1"/>
  <c r="Y195" i="5" s="1"/>
  <c r="M196" i="5"/>
  <c r="AA196" i="5"/>
  <c r="AB195" i="5"/>
  <c r="C181" i="6"/>
  <c r="J181" i="6"/>
  <c r="G180" i="6"/>
  <c r="K180" i="6"/>
  <c r="AJ195" i="5" l="1"/>
  <c r="AE195" i="5"/>
  <c r="AH195" i="5" s="1"/>
  <c r="AD196" i="5"/>
  <c r="AC196" i="5"/>
  <c r="T196" i="5"/>
  <c r="O196" i="5"/>
  <c r="N180" i="6"/>
  <c r="Q180" i="6" s="1"/>
  <c r="D181" i="6"/>
  <c r="P181" i="6" s="1"/>
  <c r="M181" i="6"/>
  <c r="F181" i="6"/>
  <c r="I181" i="6"/>
  <c r="L181" i="6"/>
  <c r="N196" i="5" l="1"/>
  <c r="AA197" i="5" s="1"/>
  <c r="AC197" i="5" s="1"/>
  <c r="C182" i="6"/>
  <c r="J182" i="6"/>
  <c r="G181" i="6"/>
  <c r="K181" i="6"/>
  <c r="AB196" i="5" l="1"/>
  <c r="W196" i="5"/>
  <c r="X196" i="5" s="1"/>
  <c r="Y196" i="5" s="1"/>
  <c r="AD197" i="5"/>
  <c r="M197" i="5"/>
  <c r="N181" i="6"/>
  <c r="Q181" i="6" s="1"/>
  <c r="D182" i="6"/>
  <c r="L182" i="6"/>
  <c r="F182" i="6"/>
  <c r="M182" i="6"/>
  <c r="I182" i="6"/>
  <c r="AJ196" i="5" l="1"/>
  <c r="AE196" i="5"/>
  <c r="AH196" i="5" s="1"/>
  <c r="T197" i="5"/>
  <c r="O197" i="5"/>
  <c r="P182" i="6"/>
  <c r="G182" i="6"/>
  <c r="K182" i="6"/>
  <c r="N197" i="5" l="1"/>
  <c r="AB197" i="5" s="1"/>
  <c r="N182" i="6"/>
  <c r="Q182" i="6" s="1"/>
  <c r="C183" i="6"/>
  <c r="J183" i="6"/>
  <c r="M198" i="5" l="1"/>
  <c r="O198" i="5" s="1"/>
  <c r="AA198" i="5"/>
  <c r="AD198" i="5" s="1"/>
  <c r="W197" i="5"/>
  <c r="X197" i="5" s="1"/>
  <c r="Y197" i="5" s="1"/>
  <c r="L183" i="6"/>
  <c r="I183" i="6"/>
  <c r="D183" i="6"/>
  <c r="M183" i="6"/>
  <c r="F183" i="6"/>
  <c r="AJ197" i="5" l="1"/>
  <c r="AE197" i="5"/>
  <c r="AH197" i="5" s="1"/>
  <c r="T198" i="5"/>
  <c r="N198" i="5" s="1"/>
  <c r="AC198" i="5"/>
  <c r="P183" i="6"/>
  <c r="K183" i="6"/>
  <c r="G183" i="6"/>
  <c r="M199" i="5" l="1"/>
  <c r="AB198" i="5"/>
  <c r="W198" i="5"/>
  <c r="X198" i="5" s="1"/>
  <c r="Y198" i="5" s="1"/>
  <c r="AA199" i="5"/>
  <c r="N183" i="6"/>
  <c r="Q183" i="6" s="1"/>
  <c r="C184" i="6"/>
  <c r="J184" i="6"/>
  <c r="AJ198" i="5" l="1"/>
  <c r="AE198" i="5"/>
  <c r="AH198" i="5" s="1"/>
  <c r="AD199" i="5"/>
  <c r="AC199" i="5"/>
  <c r="T199" i="5"/>
  <c r="O199" i="5"/>
  <c r="M184" i="6"/>
  <c r="I184" i="6"/>
  <c r="D184" i="6"/>
  <c r="F184" i="6"/>
  <c r="L184" i="6"/>
  <c r="N199" i="5" l="1"/>
  <c r="P184" i="6"/>
  <c r="G184" i="6"/>
  <c r="K184" i="6"/>
  <c r="M200" i="5" l="1"/>
  <c r="W199" i="5"/>
  <c r="X199" i="5" s="1"/>
  <c r="Y199" i="5" s="1"/>
  <c r="AA200" i="5"/>
  <c r="AB199" i="5"/>
  <c r="N184" i="6"/>
  <c r="Q184" i="6" s="1"/>
  <c r="C185" i="6"/>
  <c r="J185" i="6"/>
  <c r="AE199" i="5" l="1"/>
  <c r="AH199" i="5" s="1"/>
  <c r="AJ199" i="5"/>
  <c r="AD200" i="5"/>
  <c r="AC200" i="5"/>
  <c r="O200" i="5"/>
  <c r="T200" i="5"/>
  <c r="D185" i="6"/>
  <c r="P185" i="6" s="1"/>
  <c r="M185" i="6"/>
  <c r="L185" i="6"/>
  <c r="F185" i="6"/>
  <c r="I185" i="6"/>
  <c r="N200" i="5" l="1"/>
  <c r="C186" i="6"/>
  <c r="J186" i="6"/>
  <c r="K185" i="6"/>
  <c r="G185" i="6"/>
  <c r="W200" i="5" l="1"/>
  <c r="X200" i="5" s="1"/>
  <c r="Y200" i="5" s="1"/>
  <c r="M201" i="5"/>
  <c r="AB200" i="5"/>
  <c r="AA201" i="5"/>
  <c r="N185" i="6"/>
  <c r="Q185" i="6" s="1"/>
  <c r="D186" i="6"/>
  <c r="P186" i="6" s="1"/>
  <c r="I186" i="6"/>
  <c r="L186" i="6"/>
  <c r="M186" i="6"/>
  <c r="F186" i="6"/>
  <c r="AE200" i="5" l="1"/>
  <c r="AH200" i="5" s="1"/>
  <c r="AJ200" i="5"/>
  <c r="AD201" i="5"/>
  <c r="AC201" i="5"/>
  <c r="T201" i="5"/>
  <c r="O201" i="5"/>
  <c r="C187" i="6"/>
  <c r="J187" i="6"/>
  <c r="G186" i="6"/>
  <c r="K186" i="6"/>
  <c r="N201" i="5" l="1"/>
  <c r="N186" i="6"/>
  <c r="Q186" i="6" s="1"/>
  <c r="D187" i="6"/>
  <c r="M187" i="6"/>
  <c r="L187" i="6"/>
  <c r="F187" i="6"/>
  <c r="I187" i="6"/>
  <c r="W201" i="5" l="1"/>
  <c r="X201" i="5" s="1"/>
  <c r="Y201" i="5" s="1"/>
  <c r="M202" i="5"/>
  <c r="AA202" i="5"/>
  <c r="AB201" i="5"/>
  <c r="P187" i="6"/>
  <c r="K187" i="6"/>
  <c r="G187" i="6"/>
  <c r="AJ201" i="5" l="1"/>
  <c r="AE201" i="5"/>
  <c r="AH201" i="5" s="1"/>
  <c r="AC202" i="5"/>
  <c r="AD202" i="5"/>
  <c r="T202" i="5"/>
  <c r="O202" i="5"/>
  <c r="N187" i="6"/>
  <c r="Q187" i="6" s="1"/>
  <c r="C188" i="6"/>
  <c r="J188" i="6"/>
  <c r="N202" i="5" l="1"/>
  <c r="D188" i="6"/>
  <c r="F188" i="6"/>
  <c r="L188" i="6"/>
  <c r="I188" i="6"/>
  <c r="M188" i="6"/>
  <c r="M203" i="5" l="1"/>
  <c r="W202" i="5"/>
  <c r="X202" i="5" s="1"/>
  <c r="Y202" i="5" s="1"/>
  <c r="AB202" i="5"/>
  <c r="AA203" i="5"/>
  <c r="P188" i="6"/>
  <c r="G188" i="6"/>
  <c r="K188" i="6"/>
  <c r="AE202" i="5" l="1"/>
  <c r="AH202" i="5" s="1"/>
  <c r="AJ202" i="5"/>
  <c r="T203" i="5"/>
  <c r="O203" i="5"/>
  <c r="AD203" i="5"/>
  <c r="AC203" i="5"/>
  <c r="N188" i="6"/>
  <c r="Q188" i="6" s="1"/>
  <c r="C189" i="6"/>
  <c r="J189" i="6"/>
  <c r="N203" i="5" l="1"/>
  <c r="M204" i="5" s="1"/>
  <c r="T204" i="5" s="1"/>
  <c r="D189" i="6"/>
  <c r="P189" i="6" s="1"/>
  <c r="M189" i="6"/>
  <c r="I189" i="6"/>
  <c r="L189" i="6"/>
  <c r="F189" i="6"/>
  <c r="O204" i="5" l="1"/>
  <c r="W203" i="5"/>
  <c r="X203" i="5" s="1"/>
  <c r="Y203" i="5" s="1"/>
  <c r="AA204" i="5"/>
  <c r="AB203" i="5"/>
  <c r="N204" i="5"/>
  <c r="C190" i="6"/>
  <c r="J190" i="6"/>
  <c r="G189" i="6"/>
  <c r="K189" i="6"/>
  <c r="AE203" i="5" l="1"/>
  <c r="AH203" i="5" s="1"/>
  <c r="AJ203" i="5"/>
  <c r="AC204" i="5"/>
  <c r="AD204" i="5"/>
  <c r="W204" i="5"/>
  <c r="X204" i="5" s="1"/>
  <c r="Y204" i="5" s="1"/>
  <c r="M205" i="5"/>
  <c r="AA205" i="5"/>
  <c r="AB204" i="5"/>
  <c r="N189" i="6"/>
  <c r="Q189" i="6" s="1"/>
  <c r="D190" i="6"/>
  <c r="M190" i="6"/>
  <c r="I190" i="6"/>
  <c r="L190" i="6"/>
  <c r="F190" i="6"/>
  <c r="AE204" i="5" l="1"/>
  <c r="AH204" i="5" s="1"/>
  <c r="AJ204" i="5"/>
  <c r="AC205" i="5"/>
  <c r="AD205" i="5"/>
  <c r="O205" i="5"/>
  <c r="T205" i="5"/>
  <c r="P190" i="6"/>
  <c r="K190" i="6"/>
  <c r="G190" i="6"/>
  <c r="N205" i="5" l="1"/>
  <c r="AB205" i="5" s="1"/>
  <c r="N190" i="6"/>
  <c r="Q190" i="6" s="1"/>
  <c r="C191" i="6"/>
  <c r="J191" i="6"/>
  <c r="W205" i="5" l="1"/>
  <c r="X205" i="5" s="1"/>
  <c r="Y205" i="5" s="1"/>
  <c r="AA206" i="5"/>
  <c r="M206" i="5"/>
  <c r="D191" i="6"/>
  <c r="I191" i="6"/>
  <c r="M191" i="6"/>
  <c r="F191" i="6"/>
  <c r="L191" i="6"/>
  <c r="AJ205" i="5" l="1"/>
  <c r="AE205" i="5"/>
  <c r="AH205" i="5" s="1"/>
  <c r="T206" i="5"/>
  <c r="O206" i="5"/>
  <c r="AD206" i="5"/>
  <c r="AC206" i="5"/>
  <c r="P191" i="6"/>
  <c r="K191" i="6"/>
  <c r="G191" i="6"/>
  <c r="N206" i="5" l="1"/>
  <c r="W206" i="5" s="1"/>
  <c r="X206" i="5" s="1"/>
  <c r="Y206" i="5" s="1"/>
  <c r="N191" i="6"/>
  <c r="Q191" i="6" s="1"/>
  <c r="C192" i="6"/>
  <c r="J192" i="6"/>
  <c r="AA207" i="5" l="1"/>
  <c r="AD207" i="5" s="1"/>
  <c r="AB206" i="5"/>
  <c r="M207" i="5"/>
  <c r="D192" i="6"/>
  <c r="P192" i="6" s="1"/>
  <c r="I192" i="6"/>
  <c r="L192" i="6"/>
  <c r="M192" i="6"/>
  <c r="F192" i="6"/>
  <c r="AJ206" i="5" l="1"/>
  <c r="AE206" i="5"/>
  <c r="AH206" i="5" s="1"/>
  <c r="AC207" i="5"/>
  <c r="T207" i="5"/>
  <c r="O207" i="5"/>
  <c r="C193" i="6"/>
  <c r="J193" i="6"/>
  <c r="G192" i="6"/>
  <c r="K192" i="6"/>
  <c r="N207" i="5" l="1"/>
  <c r="W207" i="5" s="1"/>
  <c r="X207" i="5" s="1"/>
  <c r="Y207" i="5" s="1"/>
  <c r="N192" i="6"/>
  <c r="Q192" i="6" s="1"/>
  <c r="I193" i="6"/>
  <c r="L193" i="6"/>
  <c r="F193" i="6"/>
  <c r="M193" i="6"/>
  <c r="D193" i="6"/>
  <c r="AA208" i="5" l="1"/>
  <c r="M208" i="5"/>
  <c r="O208" i="5" s="1"/>
  <c r="AB207" i="5"/>
  <c r="G193" i="6"/>
  <c r="K193" i="6"/>
  <c r="P193" i="6"/>
  <c r="AE207" i="5" l="1"/>
  <c r="AH207" i="5" s="1"/>
  <c r="AJ207" i="5"/>
  <c r="AC208" i="5"/>
  <c r="T208" i="5"/>
  <c r="N208" i="5" s="1"/>
  <c r="W208" i="5" s="1"/>
  <c r="X208" i="5" s="1"/>
  <c r="Y208" i="5" s="1"/>
  <c r="AD208" i="5"/>
  <c r="C194" i="6"/>
  <c r="J194" i="6"/>
  <c r="N193" i="6"/>
  <c r="Q193" i="6" s="1"/>
  <c r="AA209" i="5" l="1"/>
  <c r="AD209" i="5" s="1"/>
  <c r="AB208" i="5"/>
  <c r="M209" i="5"/>
  <c r="O209" i="5" s="1"/>
  <c r="D194" i="6"/>
  <c r="L194" i="6"/>
  <c r="M194" i="6"/>
  <c r="F194" i="6"/>
  <c r="I194" i="6"/>
  <c r="AJ208" i="5" l="1"/>
  <c r="AE208" i="5"/>
  <c r="AH208" i="5" s="1"/>
  <c r="T209" i="5"/>
  <c r="N209" i="5" s="1"/>
  <c r="AC209" i="5"/>
  <c r="P194" i="6"/>
  <c r="G194" i="6"/>
  <c r="K194" i="6"/>
  <c r="W209" i="5" l="1"/>
  <c r="X209" i="5" s="1"/>
  <c r="Y209" i="5" s="1"/>
  <c r="AB209" i="5"/>
  <c r="M210" i="5"/>
  <c r="AA210" i="5"/>
  <c r="N194" i="6"/>
  <c r="Q194" i="6" s="1"/>
  <c r="C195" i="6"/>
  <c r="J195" i="6"/>
  <c r="AE209" i="5" l="1"/>
  <c r="AH209" i="5" s="1"/>
  <c r="AJ209" i="5"/>
  <c r="T210" i="5"/>
  <c r="O210" i="5"/>
  <c r="AD210" i="5"/>
  <c r="AC210" i="5"/>
  <c r="D195" i="6"/>
  <c r="P195" i="6" s="1"/>
  <c r="L195" i="6"/>
  <c r="I195" i="6"/>
  <c r="F195" i="6"/>
  <c r="M195" i="6"/>
  <c r="N210" i="5" l="1"/>
  <c r="M211" i="5" s="1"/>
  <c r="C196" i="6"/>
  <c r="J196" i="6"/>
  <c r="G195" i="6"/>
  <c r="K195" i="6"/>
  <c r="AA211" i="5" l="1"/>
  <c r="AD211" i="5" s="1"/>
  <c r="AB210" i="5"/>
  <c r="W210" i="5"/>
  <c r="X210" i="5" s="1"/>
  <c r="Y210" i="5" s="1"/>
  <c r="O211" i="5"/>
  <c r="T211" i="5"/>
  <c r="N195" i="6"/>
  <c r="Q195" i="6" s="1"/>
  <c r="L196" i="6"/>
  <c r="M196" i="6"/>
  <c r="I196" i="6"/>
  <c r="F196" i="6"/>
  <c r="D196" i="6"/>
  <c r="AE210" i="5" l="1"/>
  <c r="AH210" i="5" s="1"/>
  <c r="AJ210" i="5"/>
  <c r="AC211" i="5"/>
  <c r="N211" i="5"/>
  <c r="AA212" i="5" s="1"/>
  <c r="P196" i="6"/>
  <c r="G196" i="6"/>
  <c r="K196" i="6"/>
  <c r="W211" i="5" l="1"/>
  <c r="X211" i="5" s="1"/>
  <c r="Y211" i="5" s="1"/>
  <c r="M212" i="5"/>
  <c r="AB211" i="5"/>
  <c r="AC212" i="5"/>
  <c r="AD212" i="5"/>
  <c r="N196" i="6"/>
  <c r="Q196" i="6" s="1"/>
  <c r="C197" i="6"/>
  <c r="J197" i="6"/>
  <c r="AJ211" i="5" l="1"/>
  <c r="AE211" i="5"/>
  <c r="AH211" i="5" s="1"/>
  <c r="O212" i="5"/>
  <c r="T212" i="5"/>
  <c r="D197" i="6"/>
  <c r="L197" i="6"/>
  <c r="F197" i="6"/>
  <c r="M197" i="6"/>
  <c r="I197" i="6"/>
  <c r="N212" i="5" l="1"/>
  <c r="P197" i="6"/>
  <c r="K197" i="6"/>
  <c r="G197" i="6"/>
  <c r="W212" i="5" l="1"/>
  <c r="X212" i="5" s="1"/>
  <c r="Y212" i="5" s="1"/>
  <c r="AB212" i="5"/>
  <c r="AA213" i="5"/>
  <c r="M213" i="5"/>
  <c r="N197" i="6"/>
  <c r="Q197" i="6" s="1"/>
  <c r="C198" i="6"/>
  <c r="J198" i="6"/>
  <c r="AJ212" i="5" l="1"/>
  <c r="AE212" i="5"/>
  <c r="AH212" i="5" s="1"/>
  <c r="O213" i="5"/>
  <c r="T213" i="5"/>
  <c r="AD213" i="5"/>
  <c r="AC213" i="5"/>
  <c r="D198" i="6"/>
  <c r="L198" i="6"/>
  <c r="I198" i="6"/>
  <c r="M198" i="6"/>
  <c r="F198" i="6"/>
  <c r="N213" i="5" l="1"/>
  <c r="P198" i="6"/>
  <c r="K198" i="6"/>
  <c r="G198" i="6"/>
  <c r="W213" i="5" l="1"/>
  <c r="X213" i="5" s="1"/>
  <c r="Y213" i="5" s="1"/>
  <c r="AA214" i="5"/>
  <c r="AB213" i="5"/>
  <c r="M214" i="5"/>
  <c r="N198" i="6"/>
  <c r="Q198" i="6" s="1"/>
  <c r="C199" i="6"/>
  <c r="J199" i="6"/>
  <c r="AJ213" i="5" l="1"/>
  <c r="AE213" i="5"/>
  <c r="AH213" i="5" s="1"/>
  <c r="O214" i="5"/>
  <c r="T214" i="5"/>
  <c r="AC214" i="5"/>
  <c r="AD214" i="5"/>
  <c r="D199" i="6"/>
  <c r="M199" i="6"/>
  <c r="I199" i="6"/>
  <c r="F199" i="6"/>
  <c r="L199" i="6"/>
  <c r="N214" i="5" l="1"/>
  <c r="P199" i="6"/>
  <c r="G199" i="6"/>
  <c r="K199" i="6"/>
  <c r="W214" i="5" l="1"/>
  <c r="X214" i="5" s="1"/>
  <c r="Y214" i="5" s="1"/>
  <c r="AA215" i="5"/>
  <c r="M215" i="5"/>
  <c r="AB214" i="5"/>
  <c r="N199" i="6"/>
  <c r="Q199" i="6" s="1"/>
  <c r="C200" i="6"/>
  <c r="J200" i="6"/>
  <c r="AJ214" i="5" l="1"/>
  <c r="AE214" i="5"/>
  <c r="AH214" i="5" s="1"/>
  <c r="T215" i="5"/>
  <c r="O215" i="5"/>
  <c r="AD215" i="5"/>
  <c r="AC215" i="5"/>
  <c r="L200" i="6"/>
  <c r="F200" i="6"/>
  <c r="D200" i="6"/>
  <c r="P200" i="6" s="1"/>
  <c r="I200" i="6"/>
  <c r="M200" i="6"/>
  <c r="N215" i="5" l="1"/>
  <c r="M216" i="5" s="1"/>
  <c r="C201" i="6"/>
  <c r="J201" i="6"/>
  <c r="G200" i="6"/>
  <c r="K200" i="6"/>
  <c r="AA216" i="5" l="1"/>
  <c r="AC216" i="5" s="1"/>
  <c r="W215" i="5"/>
  <c r="X215" i="5" s="1"/>
  <c r="Y215" i="5" s="1"/>
  <c r="AB215" i="5"/>
  <c r="O216" i="5"/>
  <c r="T216" i="5"/>
  <c r="N200" i="6"/>
  <c r="Q200" i="6" s="1"/>
  <c r="D201" i="6"/>
  <c r="P201" i="6" s="1"/>
  <c r="M201" i="6"/>
  <c r="L201" i="6"/>
  <c r="I201" i="6"/>
  <c r="F201" i="6"/>
  <c r="AE215" i="5" l="1"/>
  <c r="AH215" i="5" s="1"/>
  <c r="AJ215" i="5"/>
  <c r="AD216" i="5"/>
  <c r="N216" i="5"/>
  <c r="C202" i="6"/>
  <c r="J202" i="6"/>
  <c r="G201" i="6"/>
  <c r="K201" i="6"/>
  <c r="W216" i="5" l="1"/>
  <c r="X216" i="5" s="1"/>
  <c r="Y216" i="5" s="1"/>
  <c r="M217" i="5"/>
  <c r="AB216" i="5"/>
  <c r="AA217" i="5"/>
  <c r="N201" i="6"/>
  <c r="Q201" i="6" s="1"/>
  <c r="M202" i="6"/>
  <c r="D202" i="6"/>
  <c r="F202" i="6"/>
  <c r="I202" i="6"/>
  <c r="L202" i="6"/>
  <c r="AJ216" i="5" l="1"/>
  <c r="AE216" i="5"/>
  <c r="AH216" i="5" s="1"/>
  <c r="AC217" i="5"/>
  <c r="AD217" i="5"/>
  <c r="O217" i="5"/>
  <c r="T217" i="5"/>
  <c r="P202" i="6"/>
  <c r="G202" i="6"/>
  <c r="K202" i="6"/>
  <c r="N217" i="5" l="1"/>
  <c r="N202" i="6"/>
  <c r="Q202" i="6" s="1"/>
  <c r="C203" i="6"/>
  <c r="J203" i="6"/>
  <c r="W217" i="5" l="1"/>
  <c r="X217" i="5" s="1"/>
  <c r="M218" i="5"/>
  <c r="AB217" i="5"/>
  <c r="AA218" i="5"/>
  <c r="D203" i="6"/>
  <c r="P203" i="6" s="1"/>
  <c r="M203" i="6"/>
  <c r="L203" i="6"/>
  <c r="I203" i="6"/>
  <c r="F203" i="6"/>
  <c r="AE217" i="5" l="1"/>
  <c r="AH217" i="5" s="1"/>
  <c r="AJ217" i="5"/>
  <c r="Y217" i="5"/>
  <c r="AD218" i="5"/>
  <c r="AC218" i="5"/>
  <c r="O218" i="5"/>
  <c r="T218" i="5"/>
  <c r="C204" i="6"/>
  <c r="J204" i="6"/>
  <c r="G203" i="6"/>
  <c r="K203" i="6"/>
  <c r="N218" i="5" l="1"/>
  <c r="N203" i="6"/>
  <c r="Q203" i="6" s="1"/>
  <c r="L204" i="6"/>
  <c r="M204" i="6"/>
  <c r="I204" i="6"/>
  <c r="D204" i="6"/>
  <c r="F204" i="6"/>
  <c r="W218" i="5" l="1"/>
  <c r="X218" i="5" s="1"/>
  <c r="Y218" i="5" s="1"/>
  <c r="M219" i="5"/>
  <c r="AA219" i="5"/>
  <c r="AB218" i="5"/>
  <c r="K204" i="6"/>
  <c r="G204" i="6"/>
  <c r="P204" i="6"/>
  <c r="AE218" i="5" l="1"/>
  <c r="AH218" i="5" s="1"/>
  <c r="AJ218" i="5"/>
  <c r="AD219" i="5"/>
  <c r="AC219" i="5"/>
  <c r="O219" i="5"/>
  <c r="T219" i="5"/>
  <c r="N204" i="6"/>
  <c r="Q204" i="6" s="1"/>
  <c r="C205" i="6"/>
  <c r="J205" i="6"/>
  <c r="N219" i="5" l="1"/>
  <c r="D205" i="6"/>
  <c r="P205" i="6" s="1"/>
  <c r="L205" i="6"/>
  <c r="M205" i="6"/>
  <c r="F205" i="6"/>
  <c r="I205" i="6"/>
  <c r="W219" i="5" l="1"/>
  <c r="X219" i="5" s="1"/>
  <c r="M220" i="5"/>
  <c r="AA220" i="5"/>
  <c r="AB219" i="5"/>
  <c r="C206" i="6"/>
  <c r="J206" i="6"/>
  <c r="G205" i="6"/>
  <c r="K205" i="6"/>
  <c r="AJ219" i="5" l="1"/>
  <c r="AE219" i="5"/>
  <c r="AH219" i="5" s="1"/>
  <c r="Y219" i="5"/>
  <c r="AD220" i="5"/>
  <c r="AC220" i="5"/>
  <c r="O220" i="5"/>
  <c r="T220" i="5"/>
  <c r="N205" i="6"/>
  <c r="Q205" i="6" s="1"/>
  <c r="M206" i="6"/>
  <c r="D206" i="6"/>
  <c r="L206" i="6"/>
  <c r="I206" i="6"/>
  <c r="F206" i="6"/>
  <c r="N220" i="5" l="1"/>
  <c r="K206" i="6"/>
  <c r="G206" i="6"/>
  <c r="P206" i="6"/>
  <c r="AA221" i="5" l="1"/>
  <c r="W220" i="5"/>
  <c r="X220" i="5" s="1"/>
  <c r="AB220" i="5"/>
  <c r="M221" i="5"/>
  <c r="N206" i="6"/>
  <c r="Q206" i="6" s="1"/>
  <c r="C207" i="6"/>
  <c r="J207" i="6"/>
  <c r="AJ220" i="5" l="1"/>
  <c r="AE220" i="5"/>
  <c r="AH220" i="5" s="1"/>
  <c r="Y220" i="5"/>
  <c r="O221" i="5"/>
  <c r="T221" i="5"/>
  <c r="AC221" i="5"/>
  <c r="AD221" i="5"/>
  <c r="D207" i="6"/>
  <c r="L207" i="6"/>
  <c r="I207" i="6"/>
  <c r="F207" i="6"/>
  <c r="M207" i="6"/>
  <c r="N221" i="5" l="1"/>
  <c r="P207" i="6"/>
  <c r="G207" i="6"/>
  <c r="K207" i="6"/>
  <c r="W221" i="5" l="1"/>
  <c r="X221" i="5" s="1"/>
  <c r="Y221" i="5" s="1"/>
  <c r="AB221" i="5"/>
  <c r="AA222" i="5"/>
  <c r="M222" i="5"/>
  <c r="N207" i="6"/>
  <c r="Q207" i="6" s="1"/>
  <c r="C208" i="6"/>
  <c r="J208" i="6"/>
  <c r="AJ221" i="5" l="1"/>
  <c r="AE221" i="5"/>
  <c r="AH221" i="5" s="1"/>
  <c r="O222" i="5"/>
  <c r="T222" i="5"/>
  <c r="AD222" i="5"/>
  <c r="AC222" i="5"/>
  <c r="L208" i="6"/>
  <c r="M208" i="6"/>
  <c r="D208" i="6"/>
  <c r="P208" i="6" s="1"/>
  <c r="F208" i="6"/>
  <c r="I208" i="6"/>
  <c r="N222" i="5" l="1"/>
  <c r="C209" i="6"/>
  <c r="J209" i="6"/>
  <c r="K208" i="6"/>
  <c r="G208" i="6"/>
  <c r="W222" i="5" l="1"/>
  <c r="X222" i="5" s="1"/>
  <c r="AA223" i="5"/>
  <c r="M223" i="5"/>
  <c r="AB222" i="5"/>
  <c r="AJ222" i="5" s="1"/>
  <c r="N208" i="6"/>
  <c r="Q208" i="6" s="1"/>
  <c r="M209" i="6"/>
  <c r="I209" i="6"/>
  <c r="L209" i="6"/>
  <c r="F209" i="6"/>
  <c r="D209" i="6"/>
  <c r="P209" i="6" s="1"/>
  <c r="AE222" i="5" l="1"/>
  <c r="AH222" i="5" s="1"/>
  <c r="Y222" i="5"/>
  <c r="T223" i="5"/>
  <c r="O223" i="5"/>
  <c r="AC223" i="5"/>
  <c r="AD223" i="5"/>
  <c r="C210" i="6"/>
  <c r="J210" i="6"/>
  <c r="K209" i="6"/>
  <c r="G209" i="6"/>
  <c r="N223" i="5" l="1"/>
  <c r="M224" i="5" s="1"/>
  <c r="N209" i="6"/>
  <c r="Q209" i="6" s="1"/>
  <c r="M210" i="6"/>
  <c r="L210" i="6"/>
  <c r="I210" i="6"/>
  <c r="D210" i="6"/>
  <c r="F210" i="6"/>
  <c r="AB223" i="5" l="1"/>
  <c r="W223" i="5"/>
  <c r="X223" i="5" s="1"/>
  <c r="Y223" i="5" s="1"/>
  <c r="AA224" i="5"/>
  <c r="O224" i="5"/>
  <c r="T224" i="5"/>
  <c r="P210" i="6"/>
  <c r="K210" i="6"/>
  <c r="G210" i="6"/>
  <c r="AJ223" i="5" l="1"/>
  <c r="AE223" i="5"/>
  <c r="AH223" i="5" s="1"/>
  <c r="AD224" i="5"/>
  <c r="AC224" i="5"/>
  <c r="N224" i="5"/>
  <c r="N210" i="6"/>
  <c r="Q210" i="6" s="1"/>
  <c r="C211" i="6"/>
  <c r="J211" i="6"/>
  <c r="W224" i="5" l="1"/>
  <c r="X224" i="5" s="1"/>
  <c r="Y224" i="5" s="1"/>
  <c r="AA225" i="5"/>
  <c r="AB224" i="5"/>
  <c r="M225" i="5"/>
  <c r="M211" i="6"/>
  <c r="I211" i="6"/>
  <c r="D211" i="6"/>
  <c r="P211" i="6" s="1"/>
  <c r="L211" i="6"/>
  <c r="F211" i="6"/>
  <c r="AJ224" i="5" l="1"/>
  <c r="AE224" i="5"/>
  <c r="AH224" i="5" s="1"/>
  <c r="O225" i="5"/>
  <c r="T225" i="5"/>
  <c r="AC225" i="5"/>
  <c r="AD225" i="5"/>
  <c r="K211" i="6"/>
  <c r="G211" i="6"/>
  <c r="J212" i="6"/>
  <c r="C212" i="6"/>
  <c r="N225" i="5" l="1"/>
  <c r="D212" i="6"/>
  <c r="L212" i="6"/>
  <c r="M212" i="6"/>
  <c r="F212" i="6"/>
  <c r="I212" i="6"/>
  <c r="N211" i="6"/>
  <c r="Q211" i="6" s="1"/>
  <c r="W225" i="5" l="1"/>
  <c r="X225" i="5" s="1"/>
  <c r="AB225" i="5"/>
  <c r="M226" i="5"/>
  <c r="AA226" i="5"/>
  <c r="P212" i="6"/>
  <c r="G212" i="6"/>
  <c r="K212" i="6"/>
  <c r="AJ225" i="5" l="1"/>
  <c r="AE225" i="5"/>
  <c r="AH225" i="5" s="1"/>
  <c r="Y225" i="5"/>
  <c r="T226" i="5"/>
  <c r="O226" i="5"/>
  <c r="AC226" i="5"/>
  <c r="AD226" i="5"/>
  <c r="N212" i="6"/>
  <c r="Q212" i="6" s="1"/>
  <c r="C213" i="6"/>
  <c r="J213" i="6"/>
  <c r="N226" i="5" l="1"/>
  <c r="W226" i="5" s="1"/>
  <c r="X226" i="5" s="1"/>
  <c r="Y226" i="5" s="1"/>
  <c r="D213" i="6"/>
  <c r="P213" i="6" s="1"/>
  <c r="M213" i="6"/>
  <c r="I213" i="6"/>
  <c r="L213" i="6"/>
  <c r="F213" i="6"/>
  <c r="AB226" i="5" l="1"/>
  <c r="M227" i="5"/>
  <c r="T227" i="5" s="1"/>
  <c r="AA227" i="5"/>
  <c r="AD227" i="5" s="1"/>
  <c r="C214" i="6"/>
  <c r="J214" i="6"/>
  <c r="G213" i="6"/>
  <c r="K213" i="6"/>
  <c r="AE226" i="5" l="1"/>
  <c r="AH226" i="5" s="1"/>
  <c r="AJ226" i="5"/>
  <c r="O227" i="5"/>
  <c r="N227" i="5" s="1"/>
  <c r="AC227" i="5"/>
  <c r="N213" i="6"/>
  <c r="Q213" i="6" s="1"/>
  <c r="D214" i="6"/>
  <c r="M214" i="6"/>
  <c r="I214" i="6"/>
  <c r="F214" i="6"/>
  <c r="L214" i="6"/>
  <c r="M228" i="5" l="1"/>
  <c r="AA228" i="5"/>
  <c r="AC228" i="5" s="1"/>
  <c r="W227" i="5"/>
  <c r="X227" i="5" s="1"/>
  <c r="Y227" i="5" s="1"/>
  <c r="AB227" i="5"/>
  <c r="P214" i="6"/>
  <c r="G214" i="6"/>
  <c r="K214" i="6"/>
  <c r="AE227" i="5" l="1"/>
  <c r="AH227" i="5" s="1"/>
  <c r="AJ227" i="5"/>
  <c r="AD228" i="5"/>
  <c r="O228" i="5"/>
  <c r="T228" i="5"/>
  <c r="N214" i="6"/>
  <c r="Q214" i="6" s="1"/>
  <c r="C215" i="6"/>
  <c r="J215" i="6"/>
  <c r="N228" i="5" l="1"/>
  <c r="M215" i="6"/>
  <c r="L215" i="6"/>
  <c r="I215" i="6"/>
  <c r="D215" i="6"/>
  <c r="F215" i="6"/>
  <c r="AB228" i="5" l="1"/>
  <c r="AA229" i="5"/>
  <c r="M229" i="5"/>
  <c r="W228" i="5"/>
  <c r="X228" i="5" s="1"/>
  <c r="Y228" i="5" s="1"/>
  <c r="K215" i="6"/>
  <c r="G215" i="6"/>
  <c r="P215" i="6"/>
  <c r="AE228" i="5" l="1"/>
  <c r="AH228" i="5" s="1"/>
  <c r="AJ228" i="5"/>
  <c r="O229" i="5"/>
  <c r="T229" i="5"/>
  <c r="AC229" i="5"/>
  <c r="AD229" i="5"/>
  <c r="C216" i="6"/>
  <c r="J216" i="6"/>
  <c r="N215" i="6"/>
  <c r="Q215" i="6" s="1"/>
  <c r="N229" i="5" l="1"/>
  <c r="D216" i="6"/>
  <c r="M216" i="6"/>
  <c r="I216" i="6"/>
  <c r="L216" i="6"/>
  <c r="F216" i="6"/>
  <c r="AB229" i="5" l="1"/>
  <c r="M230" i="5"/>
  <c r="AA230" i="5"/>
  <c r="W229" i="5"/>
  <c r="X229" i="5" s="1"/>
  <c r="Y229" i="5" s="1"/>
  <c r="P216" i="6"/>
  <c r="K216" i="6"/>
  <c r="G216" i="6"/>
  <c r="AJ229" i="5" l="1"/>
  <c r="AE229" i="5"/>
  <c r="AH229" i="5" s="1"/>
  <c r="AC230" i="5"/>
  <c r="AD230" i="5"/>
  <c r="O230" i="5"/>
  <c r="T230" i="5"/>
  <c r="N216" i="6"/>
  <c r="Q216" i="6" s="1"/>
  <c r="C217" i="6"/>
  <c r="J217" i="6"/>
  <c r="N230" i="5" l="1"/>
  <c r="D217" i="6"/>
  <c r="I217" i="6"/>
  <c r="F217" i="6"/>
  <c r="L217" i="6"/>
  <c r="M217" i="6"/>
  <c r="AA231" i="5" l="1"/>
  <c r="M231" i="5"/>
  <c r="AB230" i="5"/>
  <c r="W230" i="5"/>
  <c r="X230" i="5" s="1"/>
  <c r="P217" i="6"/>
  <c r="G217" i="6"/>
  <c r="K217" i="6"/>
  <c r="AJ230" i="5" l="1"/>
  <c r="AE230" i="5"/>
  <c r="AH230" i="5" s="1"/>
  <c r="Y230" i="5"/>
  <c r="T231" i="5"/>
  <c r="O231" i="5"/>
  <c r="AC231" i="5"/>
  <c r="AD231" i="5"/>
  <c r="N217" i="6"/>
  <c r="Q217" i="6" s="1"/>
  <c r="C218" i="6"/>
  <c r="J218" i="6"/>
  <c r="N231" i="5" l="1"/>
  <c r="M232" i="5" s="1"/>
  <c r="M218" i="6"/>
  <c r="I218" i="6"/>
  <c r="F218" i="6"/>
  <c r="D218" i="6"/>
  <c r="P218" i="6" s="1"/>
  <c r="L218" i="6"/>
  <c r="AA232" i="5" l="1"/>
  <c r="W231" i="5"/>
  <c r="X231" i="5" s="1"/>
  <c r="Y231" i="5" s="1"/>
  <c r="AB231" i="5"/>
  <c r="T232" i="5"/>
  <c r="O232" i="5"/>
  <c r="J219" i="6"/>
  <c r="C219" i="6"/>
  <c r="K218" i="6"/>
  <c r="G218" i="6"/>
  <c r="AE231" i="5" l="1"/>
  <c r="AH231" i="5" s="1"/>
  <c r="AJ231" i="5"/>
  <c r="AD232" i="5"/>
  <c r="AC232" i="5"/>
  <c r="N232" i="5"/>
  <c r="M233" i="5" s="1"/>
  <c r="O233" i="5" s="1"/>
  <c r="D219" i="6"/>
  <c r="M219" i="6"/>
  <c r="F219" i="6"/>
  <c r="L219" i="6"/>
  <c r="I219" i="6"/>
  <c r="N218" i="6"/>
  <c r="Q218" i="6" s="1"/>
  <c r="T233" i="5" l="1"/>
  <c r="N233" i="5" s="1"/>
  <c r="AA233" i="5"/>
  <c r="AC233" i="5" s="1"/>
  <c r="W232" i="5"/>
  <c r="X232" i="5" s="1"/>
  <c r="Y232" i="5" s="1"/>
  <c r="AB232" i="5"/>
  <c r="P219" i="6"/>
  <c r="G219" i="6"/>
  <c r="K219" i="6"/>
  <c r="AJ232" i="5" l="1"/>
  <c r="AE232" i="5"/>
  <c r="AH232" i="5" s="1"/>
  <c r="AD233" i="5"/>
  <c r="W233" i="5"/>
  <c r="X233" i="5" s="1"/>
  <c r="M234" i="5"/>
  <c r="AB233" i="5"/>
  <c r="AA234" i="5"/>
  <c r="N219" i="6"/>
  <c r="Q219" i="6" s="1"/>
  <c r="C220" i="6"/>
  <c r="J220" i="6"/>
  <c r="AJ233" i="5" l="1"/>
  <c r="AE233" i="5"/>
  <c r="AH233" i="5" s="1"/>
  <c r="Y233" i="5"/>
  <c r="AD234" i="5"/>
  <c r="AC234" i="5"/>
  <c r="T234" i="5"/>
  <c r="O234" i="5"/>
  <c r="D220" i="6"/>
  <c r="P220" i="6" s="1"/>
  <c r="M220" i="6"/>
  <c r="L220" i="6"/>
  <c r="F220" i="6"/>
  <c r="I220" i="6"/>
  <c r="N234" i="5" l="1"/>
  <c r="C221" i="6"/>
  <c r="J221" i="6"/>
  <c r="K220" i="6"/>
  <c r="G220" i="6"/>
  <c r="W234" i="5" l="1"/>
  <c r="X234" i="5" s="1"/>
  <c r="Y234" i="5" s="1"/>
  <c r="M235" i="5"/>
  <c r="AA235" i="5"/>
  <c r="AB234" i="5"/>
  <c r="N220" i="6"/>
  <c r="Q220" i="6" s="1"/>
  <c r="D221" i="6"/>
  <c r="F221" i="6"/>
  <c r="L221" i="6"/>
  <c r="I221" i="6"/>
  <c r="M221" i="6"/>
  <c r="AE234" i="5" l="1"/>
  <c r="AH234" i="5" s="1"/>
  <c r="AJ234" i="5"/>
  <c r="AD235" i="5"/>
  <c r="AC235" i="5"/>
  <c r="T235" i="5"/>
  <c r="O235" i="5"/>
  <c r="P221" i="6"/>
  <c r="G221" i="6"/>
  <c r="K221" i="6"/>
  <c r="N235" i="5" l="1"/>
  <c r="N221" i="6"/>
  <c r="Q221" i="6" s="1"/>
  <c r="C222" i="6"/>
  <c r="J222" i="6"/>
  <c r="M236" i="5" l="1"/>
  <c r="W235" i="5"/>
  <c r="X235" i="5" s="1"/>
  <c r="AA236" i="5"/>
  <c r="AB235" i="5"/>
  <c r="D222" i="6"/>
  <c r="L222" i="6"/>
  <c r="M222" i="6"/>
  <c r="I222" i="6"/>
  <c r="F222" i="6"/>
  <c r="AE235" i="5" l="1"/>
  <c r="AH235" i="5" s="1"/>
  <c r="AJ235" i="5"/>
  <c r="Y235" i="5"/>
  <c r="AC236" i="5"/>
  <c r="AD236" i="5"/>
  <c r="T236" i="5"/>
  <c r="O236" i="5"/>
  <c r="P222" i="6"/>
  <c r="K222" i="6"/>
  <c r="G222" i="6"/>
  <c r="N236" i="5" l="1"/>
  <c r="M237" i="5" s="1"/>
  <c r="O237" i="5" s="1"/>
  <c r="N222" i="6"/>
  <c r="Q222" i="6" s="1"/>
  <c r="C223" i="6"/>
  <c r="J223" i="6"/>
  <c r="AB236" i="5" l="1"/>
  <c r="W236" i="5"/>
  <c r="X236" i="5" s="1"/>
  <c r="Y236" i="5" s="1"/>
  <c r="AA237" i="5"/>
  <c r="T237" i="5"/>
  <c r="N237" i="5" s="1"/>
  <c r="D223" i="6"/>
  <c r="M223" i="6"/>
  <c r="I223" i="6"/>
  <c r="L223" i="6"/>
  <c r="F223" i="6"/>
  <c r="AE236" i="5" l="1"/>
  <c r="AH236" i="5" s="1"/>
  <c r="AJ236" i="5"/>
  <c r="AD237" i="5"/>
  <c r="AC237" i="5"/>
  <c r="W237" i="5"/>
  <c r="X237" i="5" s="1"/>
  <c r="M238" i="5"/>
  <c r="AB237" i="5"/>
  <c r="AA238" i="5"/>
  <c r="P223" i="6"/>
  <c r="G223" i="6"/>
  <c r="K223" i="6"/>
  <c r="AE237" i="5" l="1"/>
  <c r="AH237" i="5" s="1"/>
  <c r="AJ237" i="5"/>
  <c r="Y237" i="5"/>
  <c r="AC238" i="5"/>
  <c r="AD238" i="5"/>
  <c r="T238" i="5"/>
  <c r="O238" i="5"/>
  <c r="C224" i="6"/>
  <c r="J224" i="6"/>
  <c r="N223" i="6"/>
  <c r="Q223" i="6" s="1"/>
  <c r="N238" i="5" l="1"/>
  <c r="M239" i="5" s="1"/>
  <c r="D224" i="6"/>
  <c r="M224" i="6"/>
  <c r="L224" i="6"/>
  <c r="I224" i="6"/>
  <c r="F224" i="6"/>
  <c r="AA239" i="5" l="1"/>
  <c r="AB238" i="5"/>
  <c r="W238" i="5"/>
  <c r="X238" i="5" s="1"/>
  <c r="Y238" i="5" s="1"/>
  <c r="O239" i="5"/>
  <c r="T239" i="5"/>
  <c r="P224" i="6"/>
  <c r="K224" i="6"/>
  <c r="G224" i="6"/>
  <c r="AE238" i="5" l="1"/>
  <c r="AH238" i="5" s="1"/>
  <c r="AJ238" i="5"/>
  <c r="AC239" i="5"/>
  <c r="AD239" i="5"/>
  <c r="N239" i="5"/>
  <c r="C225" i="6"/>
  <c r="J225" i="6"/>
  <c r="N224" i="6"/>
  <c r="Q224" i="6" s="1"/>
  <c r="W239" i="5" l="1"/>
  <c r="X239" i="5" s="1"/>
  <c r="Y239" i="5" s="1"/>
  <c r="M240" i="5"/>
  <c r="T240" i="5" s="1"/>
  <c r="AB239" i="5"/>
  <c r="AA240" i="5"/>
  <c r="AD240" i="5" s="1"/>
  <c r="D225" i="6"/>
  <c r="P225" i="6" s="1"/>
  <c r="I225" i="6"/>
  <c r="M225" i="6"/>
  <c r="L225" i="6"/>
  <c r="F225" i="6"/>
  <c r="AJ239" i="5" l="1"/>
  <c r="AE239" i="5"/>
  <c r="AH239" i="5" s="1"/>
  <c r="O240" i="5"/>
  <c r="N240" i="5" s="1"/>
  <c r="AB240" i="5" s="1"/>
  <c r="AC240" i="5"/>
  <c r="C226" i="6"/>
  <c r="J226" i="6"/>
  <c r="G225" i="6"/>
  <c r="K225" i="6"/>
  <c r="M241" i="5" l="1"/>
  <c r="O241" i="5" s="1"/>
  <c r="AA241" i="5"/>
  <c r="AC241" i="5" s="1"/>
  <c r="W240" i="5"/>
  <c r="X240" i="5" s="1"/>
  <c r="Y240" i="5" s="1"/>
  <c r="N225" i="6"/>
  <c r="Q225" i="6" s="1"/>
  <c r="M226" i="6"/>
  <c r="D226" i="6"/>
  <c r="F226" i="6"/>
  <c r="I226" i="6"/>
  <c r="L226" i="6"/>
  <c r="AJ240" i="5" l="1"/>
  <c r="AE240" i="5"/>
  <c r="AH240" i="5" s="1"/>
  <c r="T241" i="5"/>
  <c r="N241" i="5" s="1"/>
  <c r="AA242" i="5" s="1"/>
  <c r="AD241" i="5"/>
  <c r="P226" i="6"/>
  <c r="G226" i="6"/>
  <c r="K226" i="6"/>
  <c r="M242" i="5" l="1"/>
  <c r="T242" i="5" s="1"/>
  <c r="AD242" i="5"/>
  <c r="AC242" i="5"/>
  <c r="AB241" i="5"/>
  <c r="W241" i="5"/>
  <c r="X241" i="5" s="1"/>
  <c r="Y241" i="5" s="1"/>
  <c r="N226" i="6"/>
  <c r="Q226" i="6" s="1"/>
  <c r="C227" i="6"/>
  <c r="J227" i="6"/>
  <c r="AE241" i="5" l="1"/>
  <c r="AH241" i="5" s="1"/>
  <c r="AJ241" i="5"/>
  <c r="O242" i="5"/>
  <c r="N242" i="5" s="1"/>
  <c r="M243" i="5" s="1"/>
  <c r="T243" i="5" s="1"/>
  <c r="D227" i="6"/>
  <c r="P227" i="6" s="1"/>
  <c r="F227" i="6"/>
  <c r="L227" i="6"/>
  <c r="I227" i="6"/>
  <c r="M227" i="6"/>
  <c r="O243" i="5" l="1"/>
  <c r="N243" i="5" s="1"/>
  <c r="AA243" i="5"/>
  <c r="AD243" i="5" s="1"/>
  <c r="AB242" i="5"/>
  <c r="W242" i="5"/>
  <c r="X242" i="5" s="1"/>
  <c r="Y242" i="5" s="1"/>
  <c r="C228" i="6"/>
  <c r="J228" i="6"/>
  <c r="G227" i="6"/>
  <c r="K227" i="6"/>
  <c r="AE242" i="5" l="1"/>
  <c r="AH242" i="5" s="1"/>
  <c r="AJ242" i="5"/>
  <c r="AB243" i="5"/>
  <c r="AC243" i="5"/>
  <c r="W243" i="5"/>
  <c r="X243" i="5" s="1"/>
  <c r="Y243" i="5" s="1"/>
  <c r="AA244" i="5"/>
  <c r="M244" i="5"/>
  <c r="O244" i="5" s="1"/>
  <c r="N227" i="6"/>
  <c r="Q227" i="6" s="1"/>
  <c r="M228" i="6"/>
  <c r="F228" i="6"/>
  <c r="D228" i="6"/>
  <c r="I228" i="6"/>
  <c r="L228" i="6"/>
  <c r="AE243" i="5" l="1"/>
  <c r="AH243" i="5" s="1"/>
  <c r="AJ243" i="5"/>
  <c r="T244" i="5"/>
  <c r="N244" i="5" s="1"/>
  <c r="W244" i="5" s="1"/>
  <c r="X244" i="5" s="1"/>
  <c r="Y244" i="5" s="1"/>
  <c r="AC244" i="5"/>
  <c r="AD244" i="5"/>
  <c r="K228" i="6"/>
  <c r="G228" i="6"/>
  <c r="P228" i="6"/>
  <c r="AA245" i="5" l="1"/>
  <c r="AC245" i="5" s="1"/>
  <c r="M245" i="5"/>
  <c r="T245" i="5" s="1"/>
  <c r="AB244" i="5"/>
  <c r="C229" i="6"/>
  <c r="J229" i="6"/>
  <c r="N228" i="6"/>
  <c r="Q228" i="6" s="1"/>
  <c r="AE244" i="5" l="1"/>
  <c r="AH244" i="5" s="1"/>
  <c r="AJ244" i="5"/>
  <c r="O245" i="5"/>
  <c r="N245" i="5" s="1"/>
  <c r="M246" i="5" s="1"/>
  <c r="AD245" i="5"/>
  <c r="D229" i="6"/>
  <c r="L229" i="6"/>
  <c r="M229" i="6"/>
  <c r="F229" i="6"/>
  <c r="I229" i="6"/>
  <c r="AB245" i="5" l="1"/>
  <c r="T246" i="5"/>
  <c r="O246" i="5"/>
  <c r="W245" i="5"/>
  <c r="X245" i="5" s="1"/>
  <c r="Y245" i="5" s="1"/>
  <c r="AA246" i="5"/>
  <c r="P229" i="6"/>
  <c r="G229" i="6"/>
  <c r="K229" i="6"/>
  <c r="AE245" i="5" l="1"/>
  <c r="AH245" i="5" s="1"/>
  <c r="AJ245" i="5"/>
  <c r="AD246" i="5"/>
  <c r="AC246" i="5"/>
  <c r="N246" i="5"/>
  <c r="AB246" i="5" s="1"/>
  <c r="N229" i="6"/>
  <c r="Q229" i="6" s="1"/>
  <c r="J230" i="6"/>
  <c r="C230" i="6"/>
  <c r="AA247" i="5" l="1"/>
  <c r="M247" i="5"/>
  <c r="W246" i="5"/>
  <c r="X246" i="5" s="1"/>
  <c r="Y246" i="5" s="1"/>
  <c r="D230" i="6"/>
  <c r="F230" i="6"/>
  <c r="I230" i="6"/>
  <c r="M230" i="6"/>
  <c r="L230" i="6"/>
  <c r="AJ246" i="5" l="1"/>
  <c r="AE246" i="5"/>
  <c r="AH246" i="5" s="1"/>
  <c r="O247" i="5"/>
  <c r="T247" i="5"/>
  <c r="AD247" i="5"/>
  <c r="AC247" i="5"/>
  <c r="P230" i="6"/>
  <c r="K230" i="6"/>
  <c r="G230" i="6"/>
  <c r="N247" i="5" l="1"/>
  <c r="W247" i="5" s="1"/>
  <c r="X247" i="5" s="1"/>
  <c r="Y247" i="5" s="1"/>
  <c r="N230" i="6"/>
  <c r="Q230" i="6" s="1"/>
  <c r="C231" i="6"/>
  <c r="J231" i="6"/>
  <c r="AB247" i="5" l="1"/>
  <c r="M248" i="5"/>
  <c r="O248" i="5" s="1"/>
  <c r="AA248" i="5"/>
  <c r="D231" i="6"/>
  <c r="P231" i="6" s="1"/>
  <c r="L231" i="6"/>
  <c r="M231" i="6"/>
  <c r="F231" i="6"/>
  <c r="I231" i="6"/>
  <c r="AE247" i="5" l="1"/>
  <c r="AH247" i="5" s="1"/>
  <c r="AJ247" i="5"/>
  <c r="AC248" i="5"/>
  <c r="AD248" i="5"/>
  <c r="T248" i="5"/>
  <c r="N248" i="5" s="1"/>
  <c r="J232" i="6"/>
  <c r="C232" i="6"/>
  <c r="G231" i="6"/>
  <c r="K231" i="6"/>
  <c r="W248" i="5" l="1"/>
  <c r="X248" i="5" s="1"/>
  <c r="Y248" i="5" s="1"/>
  <c r="M249" i="5"/>
  <c r="AB248" i="5"/>
  <c r="AA249" i="5"/>
  <c r="D232" i="6"/>
  <c r="I232" i="6"/>
  <c r="F232" i="6"/>
  <c r="L232" i="6"/>
  <c r="M232" i="6"/>
  <c r="N231" i="6"/>
  <c r="Q231" i="6" s="1"/>
  <c r="AE248" i="5" l="1"/>
  <c r="AH248" i="5" s="1"/>
  <c r="AJ248" i="5"/>
  <c r="T249" i="5"/>
  <c r="O249" i="5"/>
  <c r="AC249" i="5"/>
  <c r="AD249" i="5"/>
  <c r="P232" i="6"/>
  <c r="G232" i="6"/>
  <c r="K232" i="6"/>
  <c r="N249" i="5" l="1"/>
  <c r="C233" i="6"/>
  <c r="J233" i="6"/>
  <c r="N232" i="6"/>
  <c r="Q232" i="6" s="1"/>
  <c r="W249" i="5" l="1"/>
  <c r="X249" i="5" s="1"/>
  <c r="AB249" i="5"/>
  <c r="M250" i="5"/>
  <c r="O250" i="5" s="1"/>
  <c r="AA250" i="5"/>
  <c r="AC250" i="5" s="1"/>
  <c r="D233" i="6"/>
  <c r="P233" i="6" s="1"/>
  <c r="L233" i="6"/>
  <c r="M233" i="6"/>
  <c r="F233" i="6"/>
  <c r="I233" i="6"/>
  <c r="AJ249" i="5" l="1"/>
  <c r="AE249" i="5"/>
  <c r="AH249" i="5" s="1"/>
  <c r="Y249" i="5"/>
  <c r="T250" i="5"/>
  <c r="N250" i="5" s="1"/>
  <c r="AD250" i="5"/>
  <c r="C234" i="6"/>
  <c r="J234" i="6"/>
  <c r="G233" i="6"/>
  <c r="K233" i="6"/>
  <c r="W250" i="5" l="1"/>
  <c r="X250" i="5" s="1"/>
  <c r="Y250" i="5" s="1"/>
  <c r="M251" i="5"/>
  <c r="AB250" i="5"/>
  <c r="AA251" i="5"/>
  <c r="N233" i="6"/>
  <c r="Q233" i="6" s="1"/>
  <c r="L234" i="6"/>
  <c r="M234" i="6"/>
  <c r="F234" i="6"/>
  <c r="D234" i="6"/>
  <c r="I234" i="6"/>
  <c r="AE250" i="5" l="1"/>
  <c r="AH250" i="5" s="1"/>
  <c r="AJ250" i="5"/>
  <c r="AC251" i="5"/>
  <c r="AD251" i="5"/>
  <c r="O251" i="5"/>
  <c r="T251" i="5"/>
  <c r="P234" i="6"/>
  <c r="G234" i="6"/>
  <c r="K234" i="6"/>
  <c r="N251" i="5" l="1"/>
  <c r="N234" i="6"/>
  <c r="Q234" i="6" s="1"/>
  <c r="C235" i="6"/>
  <c r="J235" i="6"/>
  <c r="M252" i="5" l="1"/>
  <c r="W251" i="5"/>
  <c r="X251" i="5" s="1"/>
  <c r="Y251" i="5" s="1"/>
  <c r="AB251" i="5"/>
  <c r="AA252" i="5"/>
  <c r="D235" i="6"/>
  <c r="P235" i="6" s="1"/>
  <c r="F235" i="6"/>
  <c r="I235" i="6"/>
  <c r="M235" i="6"/>
  <c r="L235" i="6"/>
  <c r="AJ251" i="5" l="1"/>
  <c r="AE251" i="5"/>
  <c r="AH251" i="5" s="1"/>
  <c r="AC252" i="5"/>
  <c r="AD252" i="5"/>
  <c r="O252" i="5"/>
  <c r="T252" i="5"/>
  <c r="C236" i="6"/>
  <c r="J236" i="6"/>
  <c r="G235" i="6"/>
  <c r="K235" i="6"/>
  <c r="N252" i="5" l="1"/>
  <c r="N235" i="6"/>
  <c r="Q235" i="6" s="1"/>
  <c r="M236" i="6"/>
  <c r="F236" i="6"/>
  <c r="D236" i="6"/>
  <c r="L236" i="6"/>
  <c r="I236" i="6"/>
  <c r="W252" i="5" l="1"/>
  <c r="X252" i="5" s="1"/>
  <c r="Y252" i="5" s="1"/>
  <c r="AB252" i="5"/>
  <c r="AA253" i="5"/>
  <c r="M253" i="5"/>
  <c r="G236" i="6"/>
  <c r="K236" i="6"/>
  <c r="P236" i="6"/>
  <c r="AE252" i="5" l="1"/>
  <c r="AH252" i="5" s="1"/>
  <c r="AJ252" i="5"/>
  <c r="T253" i="5"/>
  <c r="O253" i="5"/>
  <c r="AC253" i="5"/>
  <c r="AD253" i="5"/>
  <c r="C237" i="6"/>
  <c r="J237" i="6"/>
  <c r="N236" i="6"/>
  <c r="Q236" i="6" s="1"/>
  <c r="N253" i="5" l="1"/>
  <c r="D237" i="6"/>
  <c r="P237" i="6" s="1"/>
  <c r="F237" i="6"/>
  <c r="L237" i="6"/>
  <c r="M237" i="6"/>
  <c r="I237" i="6"/>
  <c r="M254" i="5" l="1"/>
  <c r="O254" i="5" s="1"/>
  <c r="W253" i="5"/>
  <c r="X253" i="5" s="1"/>
  <c r="AB253" i="5"/>
  <c r="AA254" i="5"/>
  <c r="C238" i="6"/>
  <c r="J238" i="6"/>
  <c r="G237" i="6"/>
  <c r="K237" i="6"/>
  <c r="T254" i="5" l="1"/>
  <c r="AJ253" i="5"/>
  <c r="AE253" i="5"/>
  <c r="AH253" i="5" s="1"/>
  <c r="Y253" i="5"/>
  <c r="AD254" i="5"/>
  <c r="AC254" i="5"/>
  <c r="N254" i="5"/>
  <c r="AA255" i="5" s="1"/>
  <c r="N237" i="6"/>
  <c r="Q237" i="6" s="1"/>
  <c r="D238" i="6"/>
  <c r="M238" i="6"/>
  <c r="F238" i="6"/>
  <c r="I238" i="6"/>
  <c r="L238" i="6"/>
  <c r="AB254" i="5" l="1"/>
  <c r="W254" i="5"/>
  <c r="X254" i="5" s="1"/>
  <c r="M255" i="5"/>
  <c r="T255" i="5" s="1"/>
  <c r="AJ255" i="5"/>
  <c r="AD255" i="5"/>
  <c r="AC255" i="5"/>
  <c r="AE255" i="5"/>
  <c r="AH255" i="5" s="1"/>
  <c r="P238" i="6"/>
  <c r="G238" i="6"/>
  <c r="K238" i="6"/>
  <c r="AJ254" i="5" l="1"/>
  <c r="AE254" i="5"/>
  <c r="AH254" i="5" s="1"/>
  <c r="O255" i="5"/>
  <c r="N255" i="5" s="1"/>
  <c r="N238" i="6"/>
  <c r="Q238" i="6" s="1"/>
  <c r="C239" i="6"/>
  <c r="J239" i="6"/>
  <c r="W255" i="5" l="1"/>
  <c r="X255" i="5" s="1"/>
  <c r="M256" i="5"/>
  <c r="AA256" i="5"/>
  <c r="AB255" i="5"/>
  <c r="D239" i="6"/>
  <c r="M239" i="6"/>
  <c r="L239" i="6"/>
  <c r="I239" i="6"/>
  <c r="F239" i="6"/>
  <c r="AD256" i="5" l="1"/>
  <c r="AE256" i="5"/>
  <c r="AH256" i="5" s="1"/>
  <c r="AJ256" i="5"/>
  <c r="AC256" i="5"/>
  <c r="O256" i="5"/>
  <c r="T256" i="5"/>
  <c r="P239" i="6"/>
  <c r="G239" i="6"/>
  <c r="K239" i="6"/>
  <c r="N256" i="5" l="1"/>
  <c r="N239" i="6"/>
  <c r="Q239" i="6" s="1"/>
  <c r="C240" i="6"/>
  <c r="J240" i="6"/>
  <c r="AA257" i="5" l="1"/>
  <c r="W256" i="5"/>
  <c r="X256" i="5" s="1"/>
  <c r="M257" i="5"/>
  <c r="AB256" i="5"/>
  <c r="M240" i="6"/>
  <c r="D240" i="6"/>
  <c r="F240" i="6"/>
  <c r="L240" i="6"/>
  <c r="I240" i="6"/>
  <c r="O257" i="5" l="1"/>
  <c r="T257" i="5"/>
  <c r="AC257" i="5"/>
  <c r="AD257" i="5"/>
  <c r="AE257" i="5"/>
  <c r="AH257" i="5" s="1"/>
  <c r="AJ257" i="5"/>
  <c r="P240" i="6"/>
  <c r="G240" i="6"/>
  <c r="K240" i="6"/>
  <c r="N257" i="5" l="1"/>
  <c r="N240" i="6"/>
  <c r="Q240" i="6" s="1"/>
  <c r="C241" i="6"/>
  <c r="J241" i="6"/>
  <c r="W257" i="5" l="1"/>
  <c r="X257" i="5" s="1"/>
  <c r="AB257" i="5"/>
  <c r="AA258" i="5"/>
  <c r="M258" i="5"/>
  <c r="D241" i="6"/>
  <c r="P241" i="6" s="1"/>
  <c r="I241" i="6"/>
  <c r="F241" i="6"/>
  <c r="M241" i="6"/>
  <c r="L241" i="6"/>
  <c r="T258" i="5" l="1"/>
  <c r="O258" i="5"/>
  <c r="AD258" i="5"/>
  <c r="AJ258" i="5"/>
  <c r="AE258" i="5"/>
  <c r="AH258" i="5" s="1"/>
  <c r="AC258" i="5"/>
  <c r="C242" i="6"/>
  <c r="J242" i="6"/>
  <c r="G241" i="6"/>
  <c r="K241" i="6"/>
  <c r="N258" i="5" l="1"/>
  <c r="M259" i="5" s="1"/>
  <c r="N241" i="6"/>
  <c r="Q241" i="6" s="1"/>
  <c r="D242" i="6"/>
  <c r="P242" i="6" s="1"/>
  <c r="M242" i="6"/>
  <c r="L242" i="6"/>
  <c r="F242" i="6"/>
  <c r="I242" i="6"/>
  <c r="W258" i="5" l="1"/>
  <c r="X258" i="5" s="1"/>
  <c r="AB258" i="5"/>
  <c r="AA259" i="5"/>
  <c r="O259" i="5"/>
  <c r="T259" i="5"/>
  <c r="K242" i="6"/>
  <c r="G242" i="6"/>
  <c r="C243" i="6"/>
  <c r="J243" i="6"/>
  <c r="AC259" i="5" l="1"/>
  <c r="AE259" i="5"/>
  <c r="AH259" i="5" s="1"/>
  <c r="AD259" i="5"/>
  <c r="AJ259" i="5"/>
  <c r="M4" i="5" s="1"/>
  <c r="M4" i="6" s="1"/>
  <c r="N259" i="5"/>
  <c r="N242" i="6"/>
  <c r="Q242" i="6" s="1"/>
  <c r="M243" i="6"/>
  <c r="D243" i="6"/>
  <c r="P243" i="6" s="1"/>
  <c r="I243" i="6"/>
  <c r="L243" i="6"/>
  <c r="F243" i="6"/>
  <c r="I96" i="1" l="1"/>
  <c r="L4" i="6"/>
  <c r="W259" i="5"/>
  <c r="X259" i="5" s="1"/>
  <c r="AB259" i="5"/>
  <c r="K243" i="6"/>
  <c r="G243" i="6"/>
  <c r="C244" i="6"/>
  <c r="J244" i="6"/>
  <c r="D244" i="6" l="1"/>
  <c r="P244" i="6" s="1"/>
  <c r="F244" i="6"/>
  <c r="L244" i="6"/>
  <c r="I244" i="6"/>
  <c r="M244" i="6"/>
  <c r="N243" i="6"/>
  <c r="Q243" i="6" s="1"/>
  <c r="C245" i="6" l="1"/>
  <c r="J245" i="6"/>
  <c r="K244" i="6"/>
  <c r="G244" i="6"/>
  <c r="N244" i="6" l="1"/>
  <c r="Q244" i="6" s="1"/>
  <c r="L245" i="6"/>
  <c r="F245" i="6"/>
  <c r="I245" i="6"/>
  <c r="D245" i="6"/>
  <c r="M245" i="6"/>
  <c r="G245" i="6" l="1"/>
  <c r="K245" i="6"/>
  <c r="P245" i="6"/>
  <c r="J246" i="6" l="1"/>
  <c r="C246" i="6"/>
  <c r="N245" i="6"/>
  <c r="Q245" i="6" s="1"/>
  <c r="M246" i="6" l="1"/>
  <c r="L246" i="6"/>
  <c r="F246" i="6"/>
  <c r="D246" i="6"/>
  <c r="P246" i="6" s="1"/>
  <c r="I246" i="6"/>
  <c r="C247" i="6" l="1"/>
  <c r="J247" i="6"/>
  <c r="J248" i="6" s="1"/>
  <c r="G246" i="6"/>
  <c r="K246" i="6"/>
  <c r="N246" i="6" l="1"/>
  <c r="Q246" i="6" s="1"/>
  <c r="M247" i="6"/>
  <c r="M248" i="6" s="1"/>
  <c r="I247" i="6"/>
  <c r="I248" i="6" s="1"/>
  <c r="D247" i="6"/>
  <c r="L247" i="6"/>
  <c r="L248" i="6" s="1"/>
  <c r="F247" i="6"/>
  <c r="F248" i="6" s="1"/>
  <c r="P247" i="6" l="1"/>
  <c r="G247" i="6"/>
  <c r="K247" i="6"/>
  <c r="K248" i="6" s="1"/>
  <c r="D248" i="6"/>
  <c r="N247" i="6" l="1"/>
  <c r="G248" i="6"/>
  <c r="Q247" i="6" l="1"/>
  <c r="Q5" i="6" s="1"/>
  <c r="N24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Florest</author>
    <author>jiflocor</author>
    <author>Indira Marcela Camacho Lizarraga</author>
  </authors>
  <commentList>
    <comment ref="W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10/02/2023
Se agrega combo para seleccionar liquides si o no</t>
        </r>
      </text>
    </comment>
    <comment ref="H21" authorId="1" shapeId="0" xr:uid="{00000000-0006-0000-0100-000002000000}">
      <text>
        <r>
          <rPr>
            <b/>
            <sz val="10"/>
            <color indexed="81"/>
            <rFont val="Tahoma"/>
            <family val="2"/>
          </rPr>
          <t>SELECCIONA EL DESTINO DESEADO</t>
        </r>
      </text>
    </comment>
    <comment ref="N25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SELECCIONA EL ESQUEMA DESEADO</t>
        </r>
      </text>
    </comment>
    <comment ref="R3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Se agrega zona que aparece y desaparece al seleccionar Liquidez</t>
        </r>
      </text>
    </comment>
    <comment ref="H40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>IMPORTE MÁX POSIBLE ACORDE 
A REGLAS</t>
        </r>
      </text>
    </comment>
    <comment ref="H42" authorId="2" shapeId="0" xr:uid="{00000000-0006-0000-0100-000006000000}">
      <text>
        <r>
          <rPr>
            <b/>
            <sz val="9"/>
            <color indexed="81"/>
            <rFont val="Tahoma"/>
            <family val="2"/>
          </rPr>
          <t>Captura el Monto deseado para Liquidez menor o igual al Importe Máx Posible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Indira Marcela Camacho Lizarraga</author>
    <author>jiflocor</author>
    <author>Florest</author>
    <author>Territorial</author>
    <author>Jose Ignacio Flores Coronado</author>
  </authors>
  <commentList>
    <comment ref="F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Indira Marcela Camacho Lizarraga: quite el multiplicr x1.08 ya no podemos pasar del 100% valor viv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1" shapeId="0" xr:uid="{00000000-0006-0000-0200-000002000000}">
      <text>
        <r>
          <rPr>
            <sz val="9"/>
            <color indexed="81"/>
            <rFont val="Tahoma"/>
            <family val="2"/>
          </rPr>
          <t>1.- 9.80%
2.- 10.55%</t>
        </r>
      </text>
    </comment>
    <comment ref="C4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Es el valor a considerar entre el 100% del proyecto y el 60% del valor final.</t>
        </r>
      </text>
    </comment>
    <comment ref="C5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Es el aforo simulado</t>
        </r>
      </text>
    </comment>
    <comment ref="M7" authorId="1" shapeId="0" xr:uid="{00000000-0006-0000-0200-000005000000}">
      <text>
        <r>
          <rPr>
            <sz val="9"/>
            <color indexed="81"/>
            <rFont val="Tahoma"/>
            <family val="2"/>
          </rPr>
          <t>1.- 9.80%
2.- 10.55%</t>
        </r>
      </text>
    </comment>
    <comment ref="M8" authorId="1" shapeId="0" xr:uid="{00000000-0006-0000-0200-000006000000}">
      <text>
        <r>
          <rPr>
            <sz val="9"/>
            <color indexed="81"/>
            <rFont val="Tahoma"/>
            <family val="2"/>
          </rPr>
          <t>1.- 9.80%
2.- 10.55%</t>
        </r>
      </text>
    </comment>
    <comment ref="F11" authorId="2" shapeId="0" xr:uid="{00000000-0006-0000-0200-000007000000}">
      <text>
        <r>
          <rPr>
            <b/>
            <sz val="9"/>
            <color indexed="81"/>
            <rFont val="Tahoma"/>
            <family val="2"/>
          </rPr>
          <t>10/02/2023
Se incluye ajuste de aforo cuando LIQUIDEZ SI
Antes: =SI($I$11=7.9%,50%,90%)</t>
        </r>
        <r>
          <rPr>
            <sz val="9"/>
            <color indexed="81"/>
            <rFont val="Tahoma"/>
            <family val="2"/>
          </rPr>
          <t xml:space="preserve">
Al agregarlo aquí se llama el aforo maximo</t>
        </r>
      </text>
    </comment>
    <comment ref="I30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Estas 2 celdas van en la primer hoja.</t>
        </r>
      </text>
    </comment>
    <comment ref="J30" authorId="3" shapeId="0" xr:uid="{00000000-0006-0000-0200-000009000000}">
      <text>
        <r>
          <rPr>
            <b/>
            <sz val="9"/>
            <color indexed="81"/>
            <rFont val="Tahoma"/>
            <family val="2"/>
          </rPr>
          <t>Estas 2 celdas van en la primer hoja.</t>
        </r>
      </text>
    </comment>
    <comment ref="L30" authorId="3" shapeId="0" xr:uid="{00000000-0006-0000-0200-00000A000000}">
      <text>
        <r>
          <rPr>
            <b/>
            <sz val="9"/>
            <color indexed="81"/>
            <rFont val="Tahoma"/>
            <family val="2"/>
          </rPr>
          <t>Estas 2 celdas van en la primer hoja.</t>
        </r>
      </text>
    </comment>
    <comment ref="L4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 xml:space="preserve">mejora 60%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6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mejora 60%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46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 xml:space="preserve">mejora 60%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7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 xml:space="preserve">SUSTI 60%
</t>
        </r>
      </text>
    </comment>
    <comment ref="N47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SUSTI 60%
</t>
        </r>
      </text>
    </comment>
    <comment ref="L48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 xml:space="preserve">mejora 90%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48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 xml:space="preserve">mejora 90%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9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 xml:space="preserve">SUSTI 90%
</t>
        </r>
      </text>
    </comment>
    <comment ref="N49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 xml:space="preserve">SUSTI 90%
</t>
        </r>
      </text>
    </comment>
    <comment ref="C55" authorId="4" shapeId="0" xr:uid="{00000000-0006-0000-0200-000014000000}">
      <text>
        <r>
          <rPr>
            <b/>
            <sz val="9"/>
            <color indexed="81"/>
            <rFont val="Tahoma"/>
            <family val="2"/>
          </rPr>
          <t>jiFC
Se arrastra producto seleccionado desde la hoja de simulacion, debe de ser el mismo listado de b13 en esta hoja</t>
        </r>
      </text>
    </comment>
    <comment ref="C59" authorId="4" shapeId="0" xr:uid="{00000000-0006-0000-0200-000015000000}">
      <text>
        <r>
          <rPr>
            <b/>
            <sz val="9"/>
            <color indexed="81"/>
            <rFont val="Tahoma"/>
            <family val="2"/>
          </rPr>
          <t>jiFC 
El rango de plazos se segmenta por los plazos que tienen diferentes tasas.</t>
        </r>
      </text>
    </comment>
    <comment ref="C61" authorId="2" shapeId="0" xr:uid="{00000000-0006-0000-0200-000016000000}">
      <text>
        <r>
          <rPr>
            <b/>
            <sz val="9"/>
            <color indexed="81"/>
            <rFont val="Tahoma"/>
            <family val="2"/>
          </rPr>
          <t xml:space="preserve">10/02/2023 Si LIQUIDEZ SI, entonces calcula con suma de creditos.
si fuera validacion conjunta: ,=SI(Simulación!J21="SI", Simulación!H44,Simulación!H25)
ANTES: =Simulación!H25
Cuanto es liquidez toma el monto de credito topado de (H44)
me lo autorizaron sin validar la suma de los 2; no esta condiconado a q la suma supere 3, asigna tasa en lo individual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Indira Marcela Camacho Lizarraga</author>
    <author>Ilse Gabriela Ortiz Garcia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Indira Marcela Camacho Lizarraga:</t>
        </r>
        <r>
          <rPr>
            <sz val="9"/>
            <color indexed="81"/>
            <rFont val="Tahoma"/>
            <family val="2"/>
          </rPr>
          <t xml:space="preserve">
saldo insoluto; sumar en su caso notariales si se va a financiar y/o saldo insoluto del apoyo si se va a consolidar</t>
        </r>
      </text>
    </comment>
    <comment ref="C6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Capturar con Crecientes</t>
        </r>
      </text>
    </comment>
    <comment ref="D6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Capturar con Crecientes</t>
        </r>
      </text>
    </comment>
    <comment ref="C9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Indira Marcela Camacho Lizarraga:</t>
        </r>
        <r>
          <rPr>
            <sz val="9"/>
            <color indexed="81"/>
            <rFont val="Tahoma"/>
            <family val="2"/>
          </rPr>
          <t xml:space="preserve">
modificar solo si trae extrarpima el credito hipo origen
</t>
        </r>
      </text>
    </comment>
    <comment ref="B12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Indira Marcela Camacho Lizarraga:</t>
        </r>
        <r>
          <rPr>
            <sz val="9"/>
            <color indexed="81"/>
            <rFont val="Tahoma"/>
            <family val="2"/>
          </rPr>
          <t xml:space="preserve">
si va a reoriginar deberia ser siempre $299; a menos que se pacte otra cosa </t>
        </r>
      </text>
    </comment>
    <comment ref="C12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Indira Marcela Camacho Lizarraga:</t>
        </r>
        <r>
          <rPr>
            <sz val="9"/>
            <color indexed="81"/>
            <rFont val="Tahoma"/>
            <family val="2"/>
          </rPr>
          <t xml:space="preserve">
fecha estimada de firma </t>
        </r>
      </text>
    </comment>
    <comment ref="F12" authorId="1" shapeId="0" xr:uid="{00000000-0006-0000-0300-000007000000}">
      <text>
        <r>
          <rPr>
            <b/>
            <sz val="9"/>
            <color indexed="81"/>
            <rFont val="Tahoma"/>
            <family val="2"/>
          </rPr>
          <t>Este campo no se captura, esta en función a sucursal origen del crédito pero para fines del simulador si se tene que capturar</t>
        </r>
      </text>
    </comment>
    <comment ref="B15" authorId="1" shapeId="0" xr:uid="{00000000-0006-0000-0300-000008000000}">
      <text>
        <r>
          <rPr>
            <b/>
            <sz val="9"/>
            <color indexed="81"/>
            <rFont val="Tahoma"/>
            <family val="2"/>
          </rPr>
          <t>Se cobra solo seguros desde el inicio y se cobra solo Capital+Interes hasta despues de periodo de gracia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Ignacio Flores Coronado</author>
    <author>ipedcas</author>
  </authors>
  <commentList>
    <comment ref="G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Plazo 10 años</t>
        </r>
      </text>
    </comment>
    <comment ref="H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Plazo 15 años
</t>
        </r>
      </text>
    </comment>
    <comment ref="G12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Plazo 10 años</t>
        </r>
      </text>
    </comment>
    <comment ref="H1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 xml:space="preserve">Plazo 15 años
</t>
        </r>
      </text>
    </comment>
    <comment ref="G1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Plazo 10 años</t>
        </r>
      </text>
    </comment>
    <comment ref="H1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 xml:space="preserve">Plazo 15 años
</t>
        </r>
      </text>
    </comment>
    <comment ref="B21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10 y 15 años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ipedcas</author>
    <author>Jose Ignacio Flores Coronado</author>
    <author>Indira Marcela Camacho Lizarraga</author>
  </authors>
  <commentList>
    <comment ref="B8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15  y 20 años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Plazo 10 años</t>
        </r>
      </text>
    </comment>
    <comment ref="H8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Plazo 15 años
</t>
        </r>
      </text>
    </comment>
    <comment ref="G9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Plazo 10 años</t>
        </r>
      </text>
    </comment>
    <comment ref="H9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 xml:space="preserve">Plazo 15 años
</t>
        </r>
      </text>
    </comment>
    <comment ref="B1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10 y 15 años</t>
        </r>
      </text>
    </comment>
    <comment ref="C27" authorId="2" shapeId="0" xr:uid="{00000000-0006-0000-0600-000007000000}">
      <text>
        <r>
          <rPr>
            <b/>
            <sz val="9"/>
            <color indexed="81"/>
            <rFont val="Tahoma"/>
            <family val="2"/>
          </rPr>
          <t>Indira Marcela Camacho Lizarraga:</t>
        </r>
        <r>
          <rPr>
            <sz val="9"/>
            <color indexed="81"/>
            <rFont val="Tahoma"/>
            <family val="2"/>
          </rPr>
          <t xml:space="preserve">
es 1.1 al millar anual ??
O cuanto cobra la aseguradora??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ipedcas</author>
    <author>igortgar</author>
  </authors>
  <commentList>
    <comment ref="B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Antes de "Captura de Avalúo" --&gt; Valor Comercial Estimado
Después de "Captura de Avalúo" --&gt; Valor Avalúo</t>
        </r>
      </text>
    </comment>
    <comment ref="C7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Valor capturado en "Captura Básica" para destino Construcción.</t>
        </r>
      </text>
    </comment>
    <comment ref="D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Valor capturado en "Captura Avalúo", sirve para determinar el costo de avalúo y el monto mínimo de la 1era disp (operativo)</t>
        </r>
      </text>
    </comment>
    <comment ref="E7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Valor capturado en "Captura Avalúo", sirve para determinar el costo de seguro de daños
</t>
        </r>
      </text>
    </comment>
    <comment ref="AA12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  <comment ref="AB12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NO MOSTRAR</t>
        </r>
      </text>
    </comment>
    <comment ref="AC12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SIEMPRE</t>
        </r>
      </text>
    </comment>
    <comment ref="AD12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  <comment ref="AE1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SIEMPRE</t>
        </r>
      </text>
    </comment>
    <comment ref="AF12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2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ipedcas</author>
    <author>igortgar</author>
  </authors>
  <commentList>
    <comment ref="B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Antes de "Captura de Avalúo" --&gt; Valor Comercial Estimado
Después de "Captura de Avalúo" --&gt; Valor Avalúo</t>
        </r>
      </text>
    </comment>
    <comment ref="C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Valor capturado en "Captura Básica" para destino Construcción.</t>
        </r>
      </text>
    </comment>
    <comment ref="D7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Valor capturado en "Captura Avalúo", sirve para determinar el costo de avalúo y el monto mínimo de la 1era disp (operativo)</t>
        </r>
      </text>
    </comment>
    <comment ref="E7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 xml:space="preserve">Valor capturado en "Captura Avalúo", sirve para determinar el costo de seguro de daños
</t>
        </r>
      </text>
    </comment>
    <comment ref="AA12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  <comment ref="AB12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NO MOSTRAR</t>
        </r>
      </text>
    </comment>
    <comment ref="AC12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SIEMPRE</t>
        </r>
      </text>
    </comment>
    <comment ref="AD12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  <comment ref="AE12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ipedcas:</t>
        </r>
        <r>
          <rPr>
            <sz val="9"/>
            <color indexed="81"/>
            <rFont val="Tahoma"/>
            <family val="2"/>
          </rPr>
          <t xml:space="preserve">
SIEMPRE</t>
        </r>
      </text>
    </comment>
    <comment ref="AF12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2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Mostrar solo si disminución de plazo</t>
        </r>
      </text>
    </comment>
  </commentList>
</comments>
</file>

<file path=xl/sharedStrings.xml><?xml version="1.0" encoding="utf-8"?>
<sst xmlns="http://schemas.openxmlformats.org/spreadsheetml/2006/main" count="722" uniqueCount="396">
  <si>
    <t>Fecha</t>
  </si>
  <si>
    <t>Monto Solicitado</t>
  </si>
  <si>
    <t>Pago</t>
  </si>
  <si>
    <t>Saldo</t>
  </si>
  <si>
    <t>Capital</t>
  </si>
  <si>
    <t>Total Financiado</t>
  </si>
  <si>
    <t>Comision</t>
  </si>
  <si>
    <t>Plazo años</t>
  </si>
  <si>
    <t>Prorrateo</t>
  </si>
  <si>
    <t>Ajuste</t>
  </si>
  <si>
    <t>Potencia</t>
  </si>
  <si>
    <t>Inverso</t>
  </si>
  <si>
    <t>Inverso Ajuste</t>
  </si>
  <si>
    <t>Suma Inversos</t>
  </si>
  <si>
    <t>Fecha Apertura</t>
  </si>
  <si>
    <t>Meses incremento</t>
  </si>
  <si>
    <t>Valor Inmueble</t>
  </si>
  <si>
    <t>Seguro Daños</t>
  </si>
  <si>
    <t>Factor Seg. Daños</t>
  </si>
  <si>
    <t>Cuota Nivelada Base</t>
  </si>
  <si>
    <t>Factor Seg. Deudor</t>
  </si>
  <si>
    <t>Seguro Vida</t>
  </si>
  <si>
    <t>Dias Reales</t>
  </si>
  <si>
    <t>Dias Capital</t>
  </si>
  <si>
    <t>Tasa Periodo</t>
  </si>
  <si>
    <t>Tasa Anual Base</t>
  </si>
  <si>
    <t>Icremento Tasa</t>
  </si>
  <si>
    <t>IVA Comisión</t>
  </si>
  <si>
    <t>Interés           (Dias Reales)</t>
  </si>
  <si>
    <t>Comisión Apertura</t>
  </si>
  <si>
    <t>% Comisión Apert</t>
  </si>
  <si>
    <t>Aplica Incremento</t>
  </si>
  <si>
    <t>Incremento Amort</t>
  </si>
  <si>
    <t>Factor Seg. Daños Final</t>
  </si>
  <si>
    <t>IVA Seguro Daños</t>
  </si>
  <si>
    <t xml:space="preserve">Factor Seguro Desempleo </t>
  </si>
  <si>
    <t>Suma de Ingresos</t>
  </si>
  <si>
    <t>SI</t>
  </si>
  <si>
    <t>NO</t>
  </si>
  <si>
    <t>Seguro Desempleo</t>
  </si>
  <si>
    <t>IVA Seguro Desempleo</t>
  </si>
  <si>
    <t>Seguro Interiores</t>
  </si>
  <si>
    <t>IVA Seguro Interiores</t>
  </si>
  <si>
    <t>Total CAT</t>
  </si>
  <si>
    <t>Monto Inicial CAT</t>
  </si>
  <si>
    <t>CAT</t>
  </si>
  <si>
    <t xml:space="preserve">IVA Avalúo </t>
  </si>
  <si>
    <t xml:space="preserve">Total Avalúo </t>
  </si>
  <si>
    <t>Honorarios Avalúo</t>
  </si>
  <si>
    <t>Fecha 1er Pago</t>
  </si>
  <si>
    <t>Tipo</t>
  </si>
  <si>
    <t>CONSTRUCCIÓN</t>
  </si>
  <si>
    <t>ADQUISICIÓN</t>
  </si>
  <si>
    <t>REMODELACIÓN</t>
  </si>
  <si>
    <t>SUSTITUCIÓN</t>
  </si>
  <si>
    <t>Suma Aseg. Calculada</t>
  </si>
  <si>
    <t>Suma Aseg. Final</t>
  </si>
  <si>
    <t>Presupuesto Construcción</t>
  </si>
  <si>
    <t>Valor Inmueble actual</t>
  </si>
  <si>
    <t>Base Avalúo</t>
  </si>
  <si>
    <t>Frecuencia Pago</t>
  </si>
  <si>
    <t>MENSUAL</t>
  </si>
  <si>
    <t>Tasa Base</t>
  </si>
  <si>
    <t>Esquema</t>
  </si>
  <si>
    <t>Tasa Pago Puntual</t>
  </si>
  <si>
    <t xml:space="preserve"> </t>
  </si>
  <si>
    <t>Destinos</t>
  </si>
  <si>
    <t>ADQ/REM</t>
  </si>
  <si>
    <t>SUST/REM</t>
  </si>
  <si>
    <t>% IVA</t>
  </si>
  <si>
    <t>Parámetros Seguro de Daños</t>
  </si>
  <si>
    <t>Factor Ajuste Seg Daños</t>
  </si>
  <si>
    <t>Factor Avalúo</t>
  </si>
  <si>
    <t>Parámetros Costo de Avalúo</t>
  </si>
  <si>
    <t>Parámetro Seguro Desempleo</t>
  </si>
  <si>
    <t>Parámetros Seguro Vida (Saldo Deudor)</t>
  </si>
  <si>
    <t>Mto. Comisión Admon.</t>
  </si>
  <si>
    <t>Parámetros Comisión Administración</t>
  </si>
  <si>
    <t>Otros Parámetros</t>
  </si>
  <si>
    <t>Parámetros Tasas de Intrerés</t>
  </si>
  <si>
    <t>Parámetros Esquema Pagos Crecientes</t>
  </si>
  <si>
    <t>Interés</t>
  </si>
  <si>
    <t>Meses Beneficio Pago Puntual</t>
  </si>
  <si>
    <t>Saldo Pago Puntual</t>
  </si>
  <si>
    <t>Seguro Vida Pago Puntual</t>
  </si>
  <si>
    <t>Total Pago Puntual</t>
  </si>
  <si>
    <t>Total a Pagar Pago Puntual</t>
  </si>
  <si>
    <t>Excedente Pago Puntual</t>
  </si>
  <si>
    <t>MENOS CUOTA</t>
  </si>
  <si>
    <t>MENOS PLAZO</t>
  </si>
  <si>
    <t>Aportación Capital Pago Puntual</t>
  </si>
  <si>
    <t>Capital Pago Puntual</t>
  </si>
  <si>
    <t>Suma Asegurada Daños</t>
  </si>
  <si>
    <t>Plazo  Meses</t>
  </si>
  <si>
    <t>Costo Avaluo Base</t>
  </si>
  <si>
    <t>Subtotal Avalúo  (Base + Honorarios)</t>
  </si>
  <si>
    <t>Total a Pagar Ordinario</t>
  </si>
  <si>
    <t>¿Cómo aplicar el Beneficio PP?</t>
  </si>
  <si>
    <t>Incremento Amort 1</t>
  </si>
  <si>
    <t>Inc Amort1</t>
  </si>
  <si>
    <t>Inc Amort2</t>
  </si>
  <si>
    <t>Esquemas Pago Puntual</t>
  </si>
  <si>
    <t>Trámite 9.8</t>
  </si>
  <si>
    <t>Trámite Ordinario 10.55</t>
  </si>
  <si>
    <t>Tramite Patrimonial 9.3</t>
  </si>
  <si>
    <t>Solo fijos</t>
  </si>
  <si>
    <t>Fijos/Crecientes</t>
  </si>
  <si>
    <t>Tramites Especiales</t>
  </si>
  <si>
    <t>Pemex</t>
  </si>
  <si>
    <t>Villacero</t>
  </si>
  <si>
    <t>Muncipios</t>
  </si>
  <si>
    <t>Terrenos</t>
  </si>
  <si>
    <t>Tradicional</t>
  </si>
  <si>
    <t>% Diminución de Tasa</t>
  </si>
  <si>
    <t>% Disminución de Tasa</t>
  </si>
  <si>
    <t>Cuota Nivelada Periodo</t>
  </si>
  <si>
    <t>Tabla de Amortización &gt;&gt; Hipotecario &gt;&gt; Tasas Pagos Puntuales&gt;&gt;Cuotas Fijas</t>
  </si>
  <si>
    <t>Incremento Tasa Crecientes</t>
  </si>
  <si>
    <t>Meses Incremento Tasa Crecientes</t>
  </si>
  <si>
    <t>TABLA DE AMORTIZACIONES</t>
  </si>
  <si>
    <t>Mes</t>
  </si>
  <si>
    <t>Amortización</t>
  </si>
  <si>
    <t>Prepagos</t>
  </si>
  <si>
    <t>Intereses</t>
  </si>
  <si>
    <t>Pago del crédito</t>
  </si>
  <si>
    <t>Seguro de Vida</t>
  </si>
  <si>
    <t>Seguro de daños</t>
  </si>
  <si>
    <t>Iva de comisión y Seguros</t>
  </si>
  <si>
    <t>Pago Mensual</t>
  </si>
  <si>
    <t>IMPORTE DEL CRÉDITO:</t>
  </si>
  <si>
    <t>PLAZO EN AÑOS:</t>
  </si>
  <si>
    <t/>
  </si>
  <si>
    <t>Gastos Notariales (Aprox)*</t>
  </si>
  <si>
    <t>Comisión de apertura:</t>
  </si>
  <si>
    <t>DESEMBOLSO INICIAL:</t>
  </si>
  <si>
    <t>Amortización:</t>
  </si>
  <si>
    <t>Intereses:</t>
  </si>
  <si>
    <t>Seguro de vida:</t>
  </si>
  <si>
    <t>Seguro de daños:</t>
  </si>
  <si>
    <t>Seguro de Desempleo y Contenidos:</t>
  </si>
  <si>
    <t>Iva de comisión de Admon y Seg.</t>
  </si>
  <si>
    <t>PAGO MENSUAL APROXIMADO:</t>
  </si>
  <si>
    <t>Apoyo Infonavit</t>
  </si>
  <si>
    <t>ADQUISICION</t>
  </si>
  <si>
    <t>SUSTITUCION</t>
  </si>
  <si>
    <t>APOYO INFONAVIT</t>
  </si>
  <si>
    <t>COFINAVIT</t>
  </si>
  <si>
    <t>REMODELACION</t>
  </si>
  <si>
    <t>SUSTITUCIÓN + REMODELACION</t>
  </si>
  <si>
    <t>CONSTRUCCION</t>
  </si>
  <si>
    <r>
      <t>TU CASA</t>
    </r>
    <r>
      <rPr>
        <vertAlign val="superscript"/>
        <sz val="11"/>
        <color indexed="8"/>
        <rFont val="Calibri"/>
        <family val="2"/>
      </rPr>
      <t>2</t>
    </r>
  </si>
  <si>
    <t>AFORO</t>
  </si>
  <si>
    <t>COMISION POR APERTURA</t>
  </si>
  <si>
    <t>FIJOS</t>
  </si>
  <si>
    <t>DESTINO</t>
  </si>
  <si>
    <t>PRODUCTO</t>
  </si>
  <si>
    <t>VALOR CONSTRUCCION</t>
  </si>
  <si>
    <t>AFORO REAL</t>
  </si>
  <si>
    <t>AFORO MAXIMO</t>
  </si>
  <si>
    <t>MONTO MAX POR AFORO</t>
  </si>
  <si>
    <t>MONTO MAX TU CASA 2</t>
  </si>
  <si>
    <t>MONTO MAX COFI</t>
  </si>
  <si>
    <t>COMISION APLICABLE</t>
  </si>
  <si>
    <t>MONTO MIN POR TASA</t>
  </si>
  <si>
    <t>PLAZO MAXIMO POR TASA</t>
  </si>
  <si>
    <t>PLAZO FIJOS</t>
  </si>
  <si>
    <t>PLAZO CRECIENTES</t>
  </si>
  <si>
    <t>Mensualidad a:</t>
  </si>
  <si>
    <t>DESTINO DEL CRÉDITO:</t>
  </si>
  <si>
    <t>Prepago</t>
  </si>
  <si>
    <t>Prepegago</t>
  </si>
  <si>
    <t>COSTO DEL AVALUO</t>
  </si>
  <si>
    <t>GASTOS NOTARIALES</t>
  </si>
  <si>
    <t>PLAZO MINIMO</t>
  </si>
  <si>
    <t>PLAZO SELECCIONADO</t>
  </si>
  <si>
    <t>LEYENDA PLAZO</t>
  </si>
  <si>
    <t>Inc Amort 20 años</t>
  </si>
  <si>
    <t>Inc Amort 15 años</t>
  </si>
  <si>
    <t>Tasa de Interés inicial por Pago puntual</t>
  </si>
  <si>
    <t>NOMINA AFIRME</t>
  </si>
  <si>
    <t>FINANCIAMIENTO</t>
  </si>
  <si>
    <t>CRECIENTES****</t>
  </si>
  <si>
    <t>Comisión Mensual</t>
  </si>
  <si>
    <t>TERRENO</t>
  </si>
  <si>
    <t>MEJORA</t>
  </si>
  <si>
    <t>TABLA DE AFOROS POR MONTO DE CREDITO</t>
  </si>
  <si>
    <t xml:space="preserve">Mayor de </t>
  </si>
  <si>
    <t>AFORO MONTO</t>
  </si>
  <si>
    <t>SOLICITADO</t>
  </si>
  <si>
    <t>AFORO X PRODUCTO</t>
  </si>
  <si>
    <t xml:space="preserve">Menor a </t>
  </si>
  <si>
    <t>TASA</t>
  </si>
  <si>
    <t>TERRENO + CONSTRUCCION</t>
  </si>
  <si>
    <t>SI(Simulación!H21='Parametro Destino'!B13,1,SI(Simulación!H21='Parametro Destino'!B14,2,SI(Simulación!H21='Parametro Destino'!B15,3,SI(Simulación!H21='Parametro Destino'!B16,4,SI(Simulación!H21='Parametro Destino'!B17,5,SI(Simulación!H21='Parametro Destino'!B18,6,SI(Simulación!H21='Parametro Destino'!B19,7,SI(Simulación!H21='Parametro Destino'!B20,8,9))))))))</t>
  </si>
  <si>
    <t>NÓMINA AFIRME</t>
  </si>
  <si>
    <t>TASA DE INTERÉS</t>
  </si>
  <si>
    <t>Monto de Crédito</t>
  </si>
  <si>
    <t>**La autorización del crédito y condiciones financieras depende de la documentación e información presentada para su evaluación.</t>
  </si>
  <si>
    <t>SIMULADOR CRÉDITO HIPOTECARIO</t>
  </si>
  <si>
    <t>TABLA DE COSTOS AVALUO</t>
  </si>
  <si>
    <t>Valor de Vivienda</t>
  </si>
  <si>
    <t>Factor</t>
  </si>
  <si>
    <t>Minimo</t>
  </si>
  <si>
    <t>Calculo</t>
  </si>
  <si>
    <t>Resultado</t>
  </si>
  <si>
    <t>**La presente es de carácter informativa, no representa oferta por parte del Grupo Financiero Afirme y se encuentra sujeta a cambio sin previo aviso</t>
  </si>
  <si>
    <t>Monto solicitado total&lt;= $3MM=90%</t>
  </si>
  <si>
    <t>Monto solicitado total&gt;= $3MM=80%</t>
  </si>
  <si>
    <r>
      <t>2.2.6.</t>
    </r>
    <r>
      <rPr>
        <b/>
        <sz val="7"/>
        <color indexed="8"/>
        <rFont val="Times New Roman"/>
        <family val="1"/>
      </rPr>
      <t xml:space="preserve">          </t>
    </r>
    <r>
      <rPr>
        <b/>
        <sz val="10"/>
        <color indexed="8"/>
        <rFont val="Tahoma"/>
        <family val="2"/>
      </rPr>
      <t>Esquema Aforo al 90% Adquisición Vivienda Nueva</t>
    </r>
  </si>
  <si>
    <t>*En SUSTITUCION, los Honorarios Notariales los cubre el Banco durante esta promoción siempre y cuando sea con Notaria del Padron Campaña Sustitución</t>
  </si>
  <si>
    <t>*En ADQUISICION Los Notariales son estimados y dependen de la Entidad Federativa - Presupuesto del Notario deben incluir impuestos y derechos, gastos y honorarios.</t>
  </si>
  <si>
    <t>*En SUSTITUCION, los Gastos de Escrituración (impuestos, derechos, gastos) pueden ser financiados o serán cubiertos por el cliente</t>
  </si>
  <si>
    <t>,O,SI(Y(TASACREC=9.9%,Q8=20),"0.07%","2.40%")</t>
  </si>
  <si>
    <t>tasa</t>
  </si>
  <si>
    <t>,=SI(Y($C$2=4,I7="SI"),0.9,0.9)</t>
  </si>
  <si>
    <t>FECHA
 PAGO</t>
  </si>
  <si>
    <t>, =SI(Y(Simulación!L25=8.9%,Simulación!L21="si"),2,SI(Simulación!L25=8.9%,1,2))</t>
  </si>
  <si>
    <t>Destino</t>
  </si>
  <si>
    <t>Tasa</t>
  </si>
  <si>
    <t>Plazo</t>
  </si>
  <si>
    <t>terr a 15</t>
  </si>
  <si>
    <t>terr a 10</t>
  </si>
  <si>
    <t>SI(Q9=8.55%,D15,SI(Q9=8.90%,D16,SI(Q9=9.90%,D17)))</t>
  </si>
  <si>
    <t>H21="terreno"</t>
  </si>
  <si>
    <t>Incremento Anual en el Pago</t>
  </si>
  <si>
    <t>, =SI(Y(Simulación!L25=8.9%,Simulación!h21="SUSTITUCION"),90%,SI(Simulación!L25=8.9%,Simulación!h21="ADQUISICION"))</t>
  </si>
  <si>
    <t>5 años</t>
  </si>
  <si>
    <t>Nomina?</t>
  </si>
  <si>
    <t>Aforo</t>
  </si>
  <si>
    <t>&lt;=50%</t>
  </si>
  <si>
    <t>&lt;= 60%</t>
  </si>
  <si>
    <t>RangoAforo</t>
  </si>
  <si>
    <t>&lt;= 70%</t>
  </si>
  <si>
    <t>RangoPlazo</t>
  </si>
  <si>
    <t>Tasa OK</t>
  </si>
  <si>
    <t>En caso incluir algun destino o modificar los nombres es necesario ajustar el encabezado de cada tabla.</t>
  </si>
  <si>
    <t>Se obtienen las tasas del producto y aforo calculado en la hoja Simulación.</t>
  </si>
  <si>
    <t>De acuerdo al rango de plazo donde se encuentra el plazo indicado en Simulación se selecciona la tasa correspondiente.</t>
  </si>
  <si>
    <t>es necessario bloquear la celda:Simulacion!L25 para que no se modifique la tasa calculada..</t>
  </si>
  <si>
    <r>
      <t xml:space="preserve">Explicar a que corresponde esta alerta </t>
    </r>
    <r>
      <rPr>
        <b/>
        <sz val="11"/>
        <color theme="1"/>
        <rFont val="Calibri"/>
        <family val="2"/>
        <scheme val="minor"/>
      </rPr>
      <t>=SI(D18="EL AFORO SUPERA AL MÁXIMO PARA EL PRODUCTO",'Parametro Destino'!C6,"")</t>
    </r>
  </si>
  <si>
    <t>que esta en Simulacion!M23 y el * de Simulacion!L26</t>
  </si>
  <si>
    <t xml:space="preserve">para el terreno y la tasa de 7.90%.. </t>
  </si>
  <si>
    <t>Probar solucion de Tasa Creciente para Terreno y Elite</t>
  </si>
  <si>
    <t>Promocion menor a 5M cero avaluo y arriba de 5M, calculo menos $12,500</t>
  </si>
  <si>
    <t>no muestra tasas</t>
  </si>
  <si>
    <t>no muestra plazo despues del 15</t>
  </si>
  <si>
    <t>Adq (nomina no)</t>
  </si>
  <si>
    <t xml:space="preserve">qué capture </t>
  </si>
  <si>
    <t>que pasó 1</t>
  </si>
  <si>
    <t>que pasó 2</t>
  </si>
  <si>
    <t>que pasó 3</t>
  </si>
  <si>
    <t>monto $1mdp
viv 1,111,112
15 años</t>
  </si>
  <si>
    <t>monto $900
viv 1$1mdp
15 años</t>
  </si>
  <si>
    <t>Apoyo infonavit (nomina no)</t>
  </si>
  <si>
    <t>COFI (nomina no)</t>
  </si>
  <si>
    <t>monto $600
viv 1$1mdp
15 años</t>
  </si>
  <si>
    <t>asigna tasa 8.90 correctamente</t>
  </si>
  <si>
    <t>asigna tasa 9,25 correctamente</t>
  </si>
  <si>
    <t>monto $700
viv 1$1mdp
15 años</t>
  </si>
  <si>
    <t>si le doy calcular max me lo ajusta al 70% (abajo en ceda k41)el max deberia ser 90% con otra tasa pero borra celda h25, le asigna tasa 8.90%, cuando al 90% en 15 años deberia pintar 10.15%
pero para esa tasa 8.90% se requiere aforo 60% o &lt;
y para esa combinacion (adq nomina no al 70%) deberia ser tasa 9.25%</t>
  </si>
  <si>
    <t>SUSTI mejora no /nomina no</t>
  </si>
  <si>
    <t>asigna tasa 9.5 correctamente</t>
  </si>
  <si>
    <r>
      <t xml:space="preserve">SUSTI </t>
    </r>
    <r>
      <rPr>
        <b/>
        <sz val="11"/>
        <color rgb="FF00B050"/>
        <rFont val="Calibri"/>
        <family val="2"/>
        <scheme val="minor"/>
      </rPr>
      <t xml:space="preserve">mejora SI </t>
    </r>
    <r>
      <rPr>
        <sz val="11"/>
        <rFont val="Calibri"/>
        <family val="2"/>
        <scheme val="minor"/>
      </rPr>
      <t>/nomina no</t>
    </r>
  </si>
  <si>
    <t>monto $700,001
viv 1$1mdp
15 años</t>
  </si>
  <si>
    <t>&gt;70%</t>
  </si>
  <si>
    <r>
      <rPr>
        <sz val="11"/>
        <color rgb="FF009900"/>
        <rFont val="Calibri"/>
        <family val="2"/>
        <scheme val="minor"/>
      </rPr>
      <t>si le doy calcular max me lo ajusta al 90% (abajo en ceda k41)</t>
    </r>
    <r>
      <rPr>
        <sz val="11"/>
        <color rgb="FFC00000"/>
        <rFont val="Calibri"/>
        <family val="2"/>
        <scheme val="minor"/>
      </rPr>
      <t xml:space="preserve"> pero borra celda h25, borra la celda L23,</t>
    </r>
    <r>
      <rPr>
        <sz val="11"/>
        <color rgb="FF009900"/>
        <rFont val="Calibri"/>
        <family val="2"/>
        <scheme val="minor"/>
      </rPr>
      <t xml:space="preserve"> pero si le asigna correctamente tasa 10.15%, </t>
    </r>
    <r>
      <rPr>
        <sz val="11"/>
        <color rgb="FFC00000"/>
        <rFont val="Calibri"/>
        <family val="2"/>
        <scheme val="minor"/>
      </rPr>
      <t xml:space="preserve">
</t>
    </r>
    <r>
      <rPr>
        <sz val="11"/>
        <color rgb="FF009900"/>
        <rFont val="Calibri"/>
        <family val="2"/>
        <scheme val="minor"/>
      </rPr>
      <t>si le cambio plazo a 20, la tasa cambia correctamente a 10.35%</t>
    </r>
    <r>
      <rPr>
        <sz val="11"/>
        <color rgb="FFC00000"/>
        <rFont val="Calibri"/>
        <family val="2"/>
        <scheme val="minor"/>
      </rPr>
      <t xml:space="preserve">
</t>
    </r>
  </si>
  <si>
    <t>si le doy calcular max me lo ajusta al 70% (abajo en ceda k41) el max deberia ser 90% con otra tasa, pero borra celda h25, borra la celda L23, y me le asigna incorrectamente tasa 8.90%, debiendo ser 9.25%</t>
  </si>
  <si>
    <r>
      <t xml:space="preserve">si le doy calcular max me lo ajusta al 90% (abajo en ceda k41) pero borra celda h25, borra la celda L23, Yi le asigna INcorrectamente tasa 8.90%, 
</t>
    </r>
    <r>
      <rPr>
        <sz val="11"/>
        <color rgb="FFC00000"/>
        <rFont val="Calibri"/>
        <family val="2"/>
        <scheme val="minor"/>
      </rPr>
      <t xml:space="preserve">
</t>
    </r>
  </si>
  <si>
    <t>monto $690
viv 1$1mdp
15 años</t>
  </si>
  <si>
    <t>asigna tasa 9.5 Incorrectamente, al ser mejora deberia ser 9.25%</t>
  </si>
  <si>
    <t>monto $900,000
viv 1$1mdp
15 años</t>
  </si>
  <si>
    <t>REMO</t>
  </si>
  <si>
    <t>monto $400,000
viv 1$1mdp
15 años</t>
  </si>
  <si>
    <r>
      <rPr>
        <sz val="11"/>
        <color rgb="FF009900"/>
        <rFont val="Calibri"/>
        <family val="2"/>
        <scheme val="minor"/>
      </rPr>
      <t>si le doy calcular max me lo ajusta al40% (abajo en ceda k41)</t>
    </r>
    <r>
      <rPr>
        <sz val="11"/>
        <color rgb="FFC00000"/>
        <rFont val="Calibri"/>
        <family val="2"/>
        <scheme val="minor"/>
      </rPr>
      <t xml:space="preserve"> pero borra celda h25, borra la celda L23,</t>
    </r>
    <r>
      <rPr>
        <sz val="11"/>
        <color rgb="FF009900"/>
        <rFont val="Calibri"/>
        <family val="2"/>
        <scheme val="minor"/>
      </rPr>
      <t xml:space="preserve"> pero si le asigna correctamente tasa 8.90%, </t>
    </r>
    <r>
      <rPr>
        <sz val="11"/>
        <color rgb="FFC00000"/>
        <rFont val="Calibri"/>
        <family val="2"/>
        <scheme val="minor"/>
      </rPr>
      <t xml:space="preserve">
</t>
    </r>
    <r>
      <rPr>
        <sz val="11"/>
        <color rgb="FFC00000"/>
        <rFont val="Calibri"/>
        <family val="2"/>
        <scheme val="minor"/>
      </rPr>
      <t xml:space="preserve">
</t>
    </r>
  </si>
  <si>
    <r>
      <t xml:space="preserve">Adq "trad" </t>
    </r>
    <r>
      <rPr>
        <b/>
        <u/>
        <sz val="11"/>
        <color rgb="FF009900"/>
        <rFont val="Calibri"/>
        <family val="2"/>
        <scheme val="minor"/>
      </rPr>
      <t>NOMINA SI</t>
    </r>
  </si>
  <si>
    <t>monto $500
viv $1MDP
15 años</t>
  </si>
  <si>
    <t>muestra tasa 9.25% incorrecta, debe ser 9.5%</t>
  </si>
  <si>
    <t>si le doy calcular max me lo ajusta correctamente al 90% (abajo en ceda k41) pero borra celda h25, borra la celda L23, y le asigna correctamente tasa 9.80%, 
si le cambio plazo a 20, debiendo ser tasa 9.5%</t>
  </si>
  <si>
    <t>&lt;= 90%</t>
  </si>
  <si>
    <t xml:space="preserve">LA TASA CON BENEFICIO DE NOMINA ES MAS ALTA QUE LA QUE NO ES NOMINA, CUAL SE LE OFERTA??? </t>
  </si>
  <si>
    <t>plazo</t>
  </si>
  <si>
    <t>aforo</t>
  </si>
  <si>
    <t>desde 5 hasta20</t>
  </si>
  <si>
    <t>,=SI(C52="SI",8.90%,7.90%)</t>
  </si>
  <si>
    <t>,=SI(C52="SI",8.90%,8.90%)</t>
  </si>
  <si>
    <t>,=SI(C52="SI",9.50%,9.25%)</t>
  </si>
  <si>
    <t>,=SI(C52="SI",9.50%,10.15%)</t>
  </si>
  <si>
    <t>desde 5 hasta 15</t>
  </si>
  <si>
    <t>desde 16 hasta 20</t>
  </si>
  <si>
    <t>,=SI(C52="SI",9.5%,10.35%)</t>
  </si>
  <si>
    <t>TRAD, COFI  y APOYO INFONAVIT + nomina SI y nomina NO</t>
  </si>
  <si>
    <t>,=SI(I6="SI",0%,1%)</t>
  </si>
  <si>
    <t>nomina adq apoyo y cofi siempre apertura 0%</t>
  </si>
  <si>
    <t>,=SI(Y(I6="SI",I11=8.9%),0%,1%)</t>
  </si>
  <si>
    <t>,=SI(C51="SI",9.25%,9.50%)</t>
  </si>
  <si>
    <t>,=SI(
O('Parametro Destino'!C2=8,'Parametro Destino'!C2=3,'Parametro Destino'!C2=4),
MIN('Parametro Destino'!F3,Simulación!H25),
MIN(Simulación!H25,'Parametro Destino'!C7,'Parametro Destino'!F2))</t>
  </si>
  <si>
    <t>MONTO MÁX. AJUSTADO</t>
  </si>
  <si>
    <t>&gt; 5 años</t>
  </si>
  <si>
    <t>Monto</t>
  </si>
  <si>
    <t>3M+</t>
  </si>
  <si>
    <t>Terreno 9.80% a 10.20%</t>
  </si>
  <si>
    <t>,=SI(C60="&lt;=3M",9.5%,9.8%)</t>
  </si>
  <si>
    <t>nomina si, &lt;= 60%</t>
  </si>
  <si>
    <t>nomina si, &lt;= 70% y &lt;= 90%</t>
  </si>
  <si>
    <t>nomina no, &lt;= 60%</t>
  </si>
  <si>
    <t xml:space="preserve">nomina no, &lt;= 70% </t>
  </si>
  <si>
    <t xml:space="preserve">nomina no, &lt;= 90% </t>
  </si>
  <si>
    <t>,=SI(C52="si",i46,i48)</t>
  </si>
  <si>
    <t>,=SI(C52="si",i47,i49)</t>
  </si>
  <si>
    <t>,=SI(C52="si",i47,i50)</t>
  </si>
  <si>
    <t>,=BUSCARV(ESQUEMA, B3:I10, 4,FALSO)</t>
  </si>
  <si>
    <t>,=BUSCARV(ESQUEMA, B3:I10, 5,FALSO)</t>
  </si>
  <si>
    <t>,=BUSCARV(ESQUEMA, B3:I10, 8,FALSO)</t>
  </si>
  <si>
    <t>,=SI(Y(C60="&lt;=3M",C52="si"),9.7%,SI(C60="&gt;3M",C52="si",10.2%))</t>
  </si>
  <si>
    <t>,=SI(Y(C60="&lt;=3M",C52="si"),10.2%,SI(C60="&gt;3M",C52="si",10.8%))</t>
  </si>
  <si>
    <t>LIQUIDEZ DINERO ADICIONAL</t>
  </si>
  <si>
    <t>Liquidez?</t>
  </si>
  <si>
    <t>LIQUIDEZ</t>
  </si>
  <si>
    <t>PLAZO EN AÑOS</t>
  </si>
  <si>
    <t>Importe adicional de Liquidez</t>
  </si>
  <si>
    <t>IVA Intereses</t>
  </si>
  <si>
    <t>Sustitucion + Liquidez</t>
  </si>
  <si>
    <t>Mensualidad Liquidez</t>
  </si>
  <si>
    <t>Tasa de Interés inicial Liquidez</t>
  </si>
  <si>
    <t>Mensualidad Liq +Sust.</t>
  </si>
  <si>
    <t>OJO</t>
  </si>
  <si>
    <t>Tabla de Amortización &gt;&gt; Hipotecario &gt;&gt; Reestructura</t>
  </si>
  <si>
    <t>Tasa Inicial</t>
  </si>
  <si>
    <t>Tasa Incumplimiento</t>
  </si>
  <si>
    <t>Comisión Apertura sin iva</t>
  </si>
  <si>
    <t>Tipo Financiamiento</t>
  </si>
  <si>
    <t>Incremento Amortizacion</t>
  </si>
  <si>
    <t>Comisión Avaluo sin iva</t>
  </si>
  <si>
    <t>FIJO</t>
  </si>
  <si>
    <t>Factor Seguro Vida</t>
  </si>
  <si>
    <t>Factor Seguro Daños</t>
  </si>
  <si>
    <t>Factor Seguro Desempleo</t>
  </si>
  <si>
    <t>Factor Seguro Interiores</t>
  </si>
  <si>
    <t>Aplica IVA Interes</t>
  </si>
  <si>
    <t>Es Frontera</t>
  </si>
  <si>
    <t>INTERES_SIM_PP</t>
  </si>
  <si>
    <t>FLUJO_SIM_PP</t>
  </si>
  <si>
    <t>Período de Gracia</t>
  </si>
  <si>
    <t>INDEX</t>
  </si>
  <si>
    <t>FECHA_PAGO</t>
  </si>
  <si>
    <t>DIAS_AMORT</t>
  </si>
  <si>
    <t>TASA_ANUAL</t>
  </si>
  <si>
    <t>PRORRATEO</t>
  </si>
  <si>
    <t>FACTOR_ACUM_PRE</t>
  </si>
  <si>
    <t>FACTOR_ACUM</t>
  </si>
  <si>
    <t>APLICA_INCR</t>
  </si>
  <si>
    <t>AJUSTE_AMORT</t>
  </si>
  <si>
    <t>FACTOR_ACUM_FIN</t>
  </si>
  <si>
    <t>CUOTA_NIVELADA_CREDITO</t>
  </si>
  <si>
    <t>SALDO_SIM</t>
  </si>
  <si>
    <t>CAPITAL_SIM</t>
  </si>
  <si>
    <t>INTERES_SIM</t>
  </si>
  <si>
    <t>IVA SIM</t>
  </si>
  <si>
    <t>COMISION_FIN</t>
  </si>
  <si>
    <t>SEG_DANIOS_FIN</t>
  </si>
  <si>
    <t>SEGURO_FIN</t>
  </si>
  <si>
    <t>SEGURO_INTERIORES</t>
  </si>
  <si>
    <t>SEGURO_DESEMPLEO</t>
  </si>
  <si>
    <t>FLUJO_SIM</t>
  </si>
  <si>
    <t>Tabla Incumplimiento</t>
  </si>
  <si>
    <t>FLUJO_SIM_CAT</t>
  </si>
  <si>
    <t>Tasa Periodo IVA</t>
  </si>
  <si>
    <t>IVA Interés</t>
  </si>
  <si>
    <t>Total a Pagar</t>
  </si>
  <si>
    <t>Retraso en pago</t>
  </si>
  <si>
    <t>Total a Pagar con Incumplimiento</t>
  </si>
  <si>
    <t>si</t>
  </si>
  <si>
    <t>IVA</t>
  </si>
  <si>
    <t>Apertura Liquidez (no incluye IVA)</t>
  </si>
  <si>
    <t>Gastos Notariales (Aprox)**</t>
  </si>
  <si>
    <t>Importe Máx. Liquidez según reglas</t>
  </si>
  <si>
    <t>GASTOS DE ESCRITURACIÓN %</t>
  </si>
  <si>
    <t>** a confirmar con presupuesto del Notario</t>
  </si>
  <si>
    <t>Gastos Supuestos para TU CASA2</t>
  </si>
  <si>
    <t>Avalúos</t>
  </si>
  <si>
    <t>Gastos notariales aprox</t>
  </si>
  <si>
    <t>valor viv 2</t>
  </si>
  <si>
    <t>Importe de Liquidez deseado</t>
  </si>
  <si>
    <t>TASA PORC LIQ</t>
  </si>
  <si>
    <t>LIQUIDEZ GOLD</t>
  </si>
  <si>
    <t>BAF-040-2305-16</t>
  </si>
  <si>
    <t>SUSTI SOLA</t>
  </si>
  <si>
    <t>SUSTI CON LIQ</t>
  </si>
  <si>
    <t>LIQ</t>
  </si>
  <si>
    <t>**** El esquema de pagos crecientes no aplica en: Construcción, Liquidez, Liquidez GOLD o combinado Susti+Liquidez; en el resto de destinos solo aplica a 15 y 20 años, para destino de Terreno solo 10 y 15 años.</t>
  </si>
  <si>
    <t>&gt; $3000000</t>
  </si>
  <si>
    <t>&lt;= $3000000</t>
  </si>
  <si>
    <t>¿APLICA COMO MEJORA?</t>
  </si>
  <si>
    <t>kjlklkllkj</t>
  </si>
  <si>
    <t>gfffddddd</t>
  </si>
  <si>
    <t>H25*N29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</si>
</sst>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* #,##0.00_);_(* \(#,##0.00\);_(* &quot;-&quot;??_);_(@_)"/>
    <numFmt numFmtId="169" formatCode="0.0000000"/>
    <numFmt numFmtId="170" formatCode="0.0000"/>
    <numFmt numFmtId="171" formatCode="_-&quot;$&quot;* #,##0.0000_-;\-&quot;$&quot;* #,##0.0000_-;_-&quot;$&quot;* &quot;-&quot;????_-;_-@_-"/>
    <numFmt numFmtId="172" formatCode="_-&quot;$&quot;* #,##0.00_-;\-&quot;$&quot;* #,##0.00_-;_-&quot;$&quot;* &quot;-&quot;????_-;_-@_-"/>
    <numFmt numFmtId="173" formatCode="0.000000000"/>
    <numFmt numFmtId="174" formatCode="0.0"/>
    <numFmt numFmtId="175" formatCode="&quot;$&quot;#,##0.00"/>
    <numFmt numFmtId="176" formatCode="0.000%"/>
    <numFmt numFmtId="177" formatCode="_-* #,##0_-;\-* #,##0_-;_-* &quot;-&quot;??_-;_-@_-"/>
    <numFmt numFmtId="178" formatCode="mmmm\ d\,\ yyyy"/>
    <numFmt numFmtId="179" formatCode="#,##0\ &quot;años&quot;"/>
    <numFmt numFmtId="180" formatCode="0.0%"/>
    <numFmt numFmtId="181" formatCode="0.00000%"/>
    <numFmt numFmtId="182" formatCode="_(&quot;$&quot;* #,##0_);_(&quot;$&quot;* \(#,##0\);_(&quot;$&quot;* &quot;-&quot;??_);_(@_)"/>
    <numFmt numFmtId="183" formatCode="&quot;$&quot;#,##0"/>
  </numFmts>
  <fonts count="1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sz val="12"/>
      <name val="Century Gothic"/>
      <family val="2"/>
    </font>
    <font>
      <b/>
      <sz val="12"/>
      <name val="Century Gothic"/>
      <family val="2"/>
    </font>
    <font>
      <b/>
      <sz val="12"/>
      <name val="Arial"/>
      <family val="2"/>
    </font>
    <font>
      <sz val="14"/>
      <name val="Century Gothic"/>
      <family val="2"/>
    </font>
    <font>
      <sz val="14"/>
      <name val="Arial"/>
      <family val="2"/>
    </font>
    <font>
      <b/>
      <sz val="14"/>
      <name val="Century Gothic"/>
      <family val="2"/>
    </font>
    <font>
      <sz val="9"/>
      <name val="Century Gothic"/>
      <family val="2"/>
    </font>
    <font>
      <sz val="14"/>
      <color indexed="9"/>
      <name val="Century Gothic"/>
      <family val="2"/>
    </font>
    <font>
      <b/>
      <u/>
      <sz val="14"/>
      <name val="Century Gothic"/>
      <family val="2"/>
    </font>
    <font>
      <b/>
      <sz val="11"/>
      <name val="Century Gothic"/>
      <family val="2"/>
    </font>
    <font>
      <sz val="12"/>
      <color indexed="9"/>
      <name val="Century Gothic"/>
      <family val="2"/>
    </font>
    <font>
      <b/>
      <u/>
      <sz val="12"/>
      <name val="Century Gothic"/>
      <family val="2"/>
    </font>
    <font>
      <b/>
      <sz val="12"/>
      <color indexed="58"/>
      <name val="Century Gothic"/>
      <family val="2"/>
    </font>
    <font>
      <b/>
      <sz val="9"/>
      <color indexed="58"/>
      <name val="Century Gothic"/>
      <family val="2"/>
    </font>
    <font>
      <sz val="9"/>
      <color indexed="58"/>
      <name val="Century Gothic"/>
      <family val="2"/>
    </font>
    <font>
      <sz val="12"/>
      <color indexed="57"/>
      <name val="Century Gothic"/>
      <family val="2"/>
    </font>
    <font>
      <sz val="12"/>
      <color indexed="58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sz val="10"/>
      <name val="Century Gothic"/>
      <family val="2"/>
    </font>
    <font>
      <b/>
      <i/>
      <sz val="12"/>
      <name val="Century Gothic"/>
      <family val="2"/>
    </font>
    <font>
      <sz val="8"/>
      <color indexed="8"/>
      <name val="Century Gothic"/>
      <family val="2"/>
    </font>
    <font>
      <sz val="12"/>
      <color indexed="8"/>
      <name val="Century Gothic"/>
      <family val="2"/>
    </font>
    <font>
      <sz val="10"/>
      <color indexed="8"/>
      <name val="Century Gothic"/>
      <family val="2"/>
    </font>
    <font>
      <b/>
      <sz val="12"/>
      <color indexed="8"/>
      <name val="Century Gothic"/>
      <family val="2"/>
    </font>
    <font>
      <b/>
      <sz val="10"/>
      <color indexed="8"/>
      <name val="Century Gothic"/>
      <family val="2"/>
    </font>
    <font>
      <b/>
      <i/>
      <sz val="12"/>
      <color indexed="9"/>
      <name val="Century Gothic"/>
      <family val="2"/>
    </font>
    <font>
      <b/>
      <i/>
      <sz val="12"/>
      <color indexed="8"/>
      <name val="Century Gothic"/>
      <family val="2"/>
    </font>
    <font>
      <b/>
      <sz val="10"/>
      <name val="Century Gothic"/>
      <family val="2"/>
    </font>
    <font>
      <vertAlign val="superscript"/>
      <sz val="11"/>
      <color indexed="8"/>
      <name val="Calibri"/>
      <family val="2"/>
    </font>
    <font>
      <b/>
      <sz val="10"/>
      <color indexed="81"/>
      <name val="Tahoma"/>
      <family val="2"/>
    </font>
    <font>
      <b/>
      <sz val="11"/>
      <color indexed="58"/>
      <name val="Century Gothic"/>
      <family val="2"/>
    </font>
    <font>
      <sz val="10"/>
      <color indexed="57"/>
      <name val="Century Gothic"/>
      <family val="2"/>
    </font>
    <font>
      <b/>
      <sz val="10"/>
      <color indexed="8"/>
      <name val="Tahoma"/>
      <family val="2"/>
    </font>
    <font>
      <b/>
      <sz val="7"/>
      <color indexed="8"/>
      <name val="Times New Roman"/>
      <family val="1"/>
    </font>
    <font>
      <b/>
      <sz val="10"/>
      <color indexed="58"/>
      <name val="Century Gothic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9"/>
      <color theme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b/>
      <i/>
      <sz val="14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4"/>
      <color indexed="8"/>
      <name val="Calibri"/>
      <family val="2"/>
      <scheme val="minor"/>
    </font>
    <font>
      <sz val="12"/>
      <color theme="0"/>
      <name val="Arial"/>
      <family val="2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Arial"/>
      <family val="2"/>
    </font>
    <font>
      <sz val="14"/>
      <color indexed="9"/>
      <name val="Calibri"/>
      <family val="2"/>
      <scheme val="minor"/>
    </font>
    <font>
      <b/>
      <sz val="14"/>
      <color theme="0"/>
      <name val="Arial"/>
      <family val="2"/>
    </font>
    <font>
      <sz val="11"/>
      <name val="Calibri"/>
      <family val="2"/>
      <scheme val="minor"/>
    </font>
    <font>
      <b/>
      <sz val="10"/>
      <color theme="0"/>
      <name val="Century Gothic"/>
      <family val="2"/>
    </font>
    <font>
      <sz val="10"/>
      <color theme="0"/>
      <name val="Century Gothic"/>
      <family val="2"/>
    </font>
    <font>
      <sz val="8"/>
      <color theme="1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u/>
      <sz val="14"/>
      <name val="Calibri"/>
      <family val="2"/>
      <scheme val="minor"/>
    </font>
    <font>
      <b/>
      <shadow/>
      <sz val="11"/>
      <color rgb="FF0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14"/>
      <color indexed="8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000000"/>
      <name val="Arial"/>
      <family val="2"/>
    </font>
    <font>
      <sz val="8"/>
      <color theme="1"/>
      <name val="Tahoma"/>
      <family val="2"/>
    </font>
    <font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16"/>
      <color indexed="9"/>
      <name val="Calibri"/>
      <family val="2"/>
      <scheme val="minor"/>
    </font>
    <font>
      <b/>
      <i/>
      <sz val="16"/>
      <color theme="0"/>
      <name val="Century Gothic"/>
      <family val="2"/>
    </font>
    <font>
      <b/>
      <sz val="8"/>
      <color theme="0"/>
      <name val="Calibri"/>
      <family val="2"/>
      <scheme val="minor"/>
    </font>
    <font>
      <i/>
      <sz val="11"/>
      <color theme="9"/>
      <name val="Calibri"/>
      <family val="2"/>
      <scheme val="minor"/>
    </font>
    <font>
      <sz val="10"/>
      <color theme="8" tint="0.59999389629810485"/>
      <name val="Calibri"/>
      <family val="2"/>
      <scheme val="minor"/>
    </font>
    <font>
      <sz val="12"/>
      <color rgb="FFFF0000"/>
      <name val="Arial"/>
      <family val="2"/>
    </font>
    <font>
      <sz val="12"/>
      <color rgb="FFFF0000"/>
      <name val="Century Gothic"/>
      <family val="2"/>
    </font>
    <font>
      <b/>
      <i/>
      <sz val="12"/>
      <color rgb="FFFF0000"/>
      <name val="Calibri"/>
      <family val="2"/>
      <scheme val="minor"/>
    </font>
    <font>
      <b/>
      <i/>
      <sz val="2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rgb="FFFF0000"/>
      <name val="Century Gothic"/>
      <family val="2"/>
    </font>
    <font>
      <b/>
      <sz val="10"/>
      <color rgb="FFFF0000"/>
      <name val="Century Gothic"/>
      <family val="2"/>
    </font>
    <font>
      <b/>
      <sz val="9"/>
      <color rgb="FFFF0000"/>
      <name val="Century Gothic"/>
      <family val="2"/>
    </font>
    <font>
      <sz val="10"/>
      <color rgb="FFFF0000"/>
      <name val="Century Gothic"/>
      <family val="2"/>
    </font>
    <font>
      <sz val="8"/>
      <color rgb="FFFF0000"/>
      <name val="Century Gothic"/>
      <family val="2"/>
    </font>
    <font>
      <b/>
      <sz val="8"/>
      <color rgb="FFFF0000"/>
      <name val="Century Gothic"/>
      <family val="2"/>
    </font>
    <font>
      <sz val="11"/>
      <color rgb="FFC0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1"/>
      <color rgb="FF0099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color theme="4" tint="-0.499984740745262"/>
      <name val="Calibri"/>
      <family val="2"/>
      <scheme val="minor"/>
    </font>
    <font>
      <sz val="12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FF66CC"/>
      <name val="Calibri"/>
      <family val="2"/>
      <scheme val="minor"/>
    </font>
    <font>
      <sz val="8"/>
      <color theme="3" tint="0.59999389629810485"/>
      <name val="Calibri"/>
      <family val="2"/>
      <scheme val="minor"/>
    </font>
    <font>
      <sz val="8"/>
      <color theme="4" tint="0.3999755851924192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rgb="FF00B050"/>
      <name val="Calibri"/>
      <family val="2"/>
      <scheme val="minor"/>
    </font>
    <font>
      <sz val="10"/>
      <color theme="7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2"/>
      <color theme="1" tint="0.249977111117893"/>
      <name val="Calibri"/>
      <family val="2"/>
      <scheme val="minor"/>
    </font>
    <font>
      <b/>
      <i/>
      <sz val="14"/>
      <color theme="0"/>
      <name val="Century Gothic"/>
      <family val="2"/>
    </font>
    <font>
      <sz val="16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/>
        <bgColor indexed="10"/>
      </patternFill>
    </fill>
    <fill>
      <patternFill patternType="solid">
        <fgColor theme="6" tint="0.79998168889431442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17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3DEBD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5FCD4"/>
        <bgColor indexed="64"/>
      </patternFill>
    </fill>
    <fill>
      <patternFill patternType="solid">
        <fgColor rgb="FFE5FCD4"/>
        <bgColor indexed="9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3" fillId="0" borderId="0" applyNumberFormat="0" applyFill="0" applyBorder="0" applyAlignment="0" applyProtection="0">
      <alignment vertical="top"/>
      <protection locked="0"/>
    </xf>
    <xf numFmtId="168" fontId="40" fillId="0" borderId="0" applyFont="0" applyFill="0" applyBorder="0" applyAlignment="0" applyProtection="0"/>
    <xf numFmtId="164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860">
    <xf numFmtId="0" fontId="0" fillId="0" borderId="0" xfId="0"/>
    <xf numFmtId="0" fontId="45" fillId="4" borderId="0" xfId="0" applyFont="1" applyFill="1" applyAlignment="1">
      <alignment vertical="center" wrapText="1"/>
    </xf>
    <xf numFmtId="0" fontId="46" fillId="4" borderId="0" xfId="0" applyFont="1" applyFill="1" applyAlignment="1">
      <alignment vertical="center" wrapText="1"/>
    </xf>
    <xf numFmtId="0" fontId="47" fillId="5" borderId="1" xfId="0" applyFont="1" applyFill="1" applyBorder="1" applyAlignment="1">
      <alignment horizontal="left" wrapText="1"/>
    </xf>
    <xf numFmtId="164" fontId="48" fillId="4" borderId="1" xfId="3" applyFont="1" applyFill="1" applyBorder="1" applyAlignment="1">
      <alignment horizontal="center" vertical="center"/>
    </xf>
    <xf numFmtId="0" fontId="47" fillId="6" borderId="1" xfId="0" applyFont="1" applyFill="1" applyBorder="1" applyAlignment="1">
      <alignment horizontal="left" vertical="center" wrapText="1"/>
    </xf>
    <xf numFmtId="0" fontId="48" fillId="4" borderId="1" xfId="0" applyFont="1" applyFill="1" applyBorder="1" applyAlignment="1">
      <alignment horizontal="center"/>
    </xf>
    <xf numFmtId="0" fontId="48" fillId="4" borderId="0" xfId="0" applyFont="1" applyFill="1" applyAlignment="1">
      <alignment vertical="center"/>
    </xf>
    <xf numFmtId="170" fontId="48" fillId="4" borderId="0" xfId="0" applyNumberFormat="1" applyFont="1" applyFill="1" applyAlignment="1">
      <alignment vertical="center"/>
    </xf>
    <xf numFmtId="164" fontId="48" fillId="5" borderId="1" xfId="3" applyFont="1" applyFill="1" applyBorder="1" applyAlignment="1">
      <alignment vertical="center"/>
    </xf>
    <xf numFmtId="0" fontId="48" fillId="5" borderId="1" xfId="0" applyFont="1" applyFill="1" applyBorder="1" applyAlignment="1">
      <alignment vertical="center"/>
    </xf>
    <xf numFmtId="1" fontId="48" fillId="4" borderId="1" xfId="0" applyNumberFormat="1" applyFont="1" applyFill="1" applyBorder="1" applyAlignment="1">
      <alignment horizontal="center" vertical="center"/>
    </xf>
    <xf numFmtId="164" fontId="48" fillId="4" borderId="0" xfId="3" applyFont="1" applyFill="1" applyAlignment="1">
      <alignment vertical="center"/>
    </xf>
    <xf numFmtId="0" fontId="49" fillId="4" borderId="0" xfId="0" applyFont="1" applyFill="1" applyAlignment="1">
      <alignment vertical="center"/>
    </xf>
    <xf numFmtId="164" fontId="48" fillId="5" borderId="1" xfId="0" applyNumberFormat="1" applyFont="1" applyFill="1" applyBorder="1" applyAlignment="1">
      <alignment vertical="center"/>
    </xf>
    <xf numFmtId="0" fontId="50" fillId="4" borderId="0" xfId="0" applyFont="1" applyFill="1" applyAlignment="1">
      <alignment vertical="center"/>
    </xf>
    <xf numFmtId="169" fontId="48" fillId="5" borderId="1" xfId="0" applyNumberFormat="1" applyFont="1" applyFill="1" applyBorder="1" applyAlignment="1">
      <alignment vertical="center"/>
    </xf>
    <xf numFmtId="172" fontId="48" fillId="5" borderId="1" xfId="0" applyNumberFormat="1" applyFont="1" applyFill="1" applyBorder="1" applyAlignment="1">
      <alignment horizontal="right" vertical="center"/>
    </xf>
    <xf numFmtId="170" fontId="48" fillId="4" borderId="1" xfId="0" applyNumberFormat="1" applyFont="1" applyFill="1" applyBorder="1" applyAlignment="1">
      <alignment horizontal="center" vertical="center"/>
    </xf>
    <xf numFmtId="14" fontId="48" fillId="4" borderId="1" xfId="0" applyNumberFormat="1" applyFont="1" applyFill="1" applyBorder="1" applyAlignment="1">
      <alignment vertical="center"/>
    </xf>
    <xf numFmtId="10" fontId="48" fillId="5" borderId="1" xfId="4" applyNumberFormat="1" applyFont="1" applyFill="1" applyBorder="1" applyAlignment="1">
      <alignment vertical="center"/>
    </xf>
    <xf numFmtId="0" fontId="47" fillId="6" borderId="1" xfId="0" applyFont="1" applyFill="1" applyBorder="1" applyAlignment="1">
      <alignment horizontal="center" vertical="center" wrapText="1"/>
    </xf>
    <xf numFmtId="170" fontId="47" fillId="7" borderId="1" xfId="0" applyNumberFormat="1" applyFont="1" applyFill="1" applyBorder="1" applyAlignment="1">
      <alignment horizontal="center" vertical="center" wrapText="1"/>
    </xf>
    <xf numFmtId="170" fontId="47" fillId="8" borderId="1" xfId="0" applyNumberFormat="1" applyFont="1" applyFill="1" applyBorder="1" applyAlignment="1">
      <alignment horizontal="center" vertical="center" wrapText="1"/>
    </xf>
    <xf numFmtId="0" fontId="47" fillId="7" borderId="1" xfId="0" applyFont="1" applyFill="1" applyBorder="1" applyAlignment="1">
      <alignment horizontal="center" vertical="center" wrapText="1"/>
    </xf>
    <xf numFmtId="0" fontId="47" fillId="9" borderId="1" xfId="0" applyFont="1" applyFill="1" applyBorder="1" applyAlignment="1">
      <alignment horizontal="center" vertical="center" wrapText="1"/>
    </xf>
    <xf numFmtId="0" fontId="47" fillId="10" borderId="1" xfId="0" applyFont="1" applyFill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 wrapText="1"/>
    </xf>
    <xf numFmtId="170" fontId="51" fillId="11" borderId="1" xfId="0" applyNumberFormat="1" applyFont="1" applyFill="1" applyBorder="1" applyAlignment="1">
      <alignment horizontal="center" vertical="center" wrapText="1"/>
    </xf>
    <xf numFmtId="164" fontId="51" fillId="11" borderId="1" xfId="0" applyNumberFormat="1" applyFont="1" applyFill="1" applyBorder="1" applyAlignment="1">
      <alignment horizontal="center" vertical="center" wrapText="1"/>
    </xf>
    <xf numFmtId="0" fontId="48" fillId="4" borderId="1" xfId="0" applyFont="1" applyFill="1" applyBorder="1" applyAlignment="1">
      <alignment vertical="center"/>
    </xf>
    <xf numFmtId="10" fontId="48" fillId="4" borderId="1" xfId="4" applyNumberFormat="1" applyFont="1" applyFill="1" applyBorder="1" applyAlignment="1">
      <alignment vertical="center"/>
    </xf>
    <xf numFmtId="164" fontId="48" fillId="4" borderId="1" xfId="3" applyFont="1" applyFill="1" applyBorder="1" applyAlignment="1">
      <alignment vertical="center"/>
    </xf>
    <xf numFmtId="170" fontId="48" fillId="4" borderId="1" xfId="0" applyNumberFormat="1" applyFont="1" applyFill="1" applyBorder="1" applyAlignment="1">
      <alignment vertical="center"/>
    </xf>
    <xf numFmtId="164" fontId="48" fillId="12" borderId="1" xfId="3" applyFont="1" applyFill="1" applyBorder="1" applyAlignment="1">
      <alignment vertical="center"/>
    </xf>
    <xf numFmtId="164" fontId="48" fillId="12" borderId="1" xfId="0" applyNumberFormat="1" applyFont="1" applyFill="1" applyBorder="1" applyAlignment="1">
      <alignment vertical="center"/>
    </xf>
    <xf numFmtId="0" fontId="48" fillId="12" borderId="0" xfId="0" applyFont="1" applyFill="1" applyAlignment="1">
      <alignment vertical="center"/>
    </xf>
    <xf numFmtId="0" fontId="47" fillId="5" borderId="2" xfId="0" applyFont="1" applyFill="1" applyBorder="1" applyAlignment="1">
      <alignment wrapText="1"/>
    </xf>
    <xf numFmtId="175" fontId="48" fillId="4" borderId="1" xfId="0" applyNumberFormat="1" applyFont="1" applyFill="1" applyBorder="1" applyAlignment="1">
      <alignment horizontal="right"/>
    </xf>
    <xf numFmtId="175" fontId="48" fillId="4" borderId="1" xfId="3" applyNumberFormat="1" applyFont="1" applyFill="1" applyBorder="1" applyAlignment="1">
      <alignment horizontal="right"/>
    </xf>
    <xf numFmtId="10" fontId="48" fillId="4" borderId="1" xfId="0" applyNumberFormat="1" applyFont="1" applyFill="1" applyBorder="1" applyAlignment="1">
      <alignment horizontal="right"/>
    </xf>
    <xf numFmtId="10" fontId="48" fillId="4" borderId="1" xfId="4" applyNumberFormat="1" applyFont="1" applyFill="1" applyBorder="1" applyAlignment="1">
      <alignment horizontal="right"/>
    </xf>
    <xf numFmtId="0" fontId="48" fillId="4" borderId="1" xfId="0" applyFont="1" applyFill="1" applyBorder="1" applyAlignment="1">
      <alignment horizontal="right"/>
    </xf>
    <xf numFmtId="173" fontId="48" fillId="4" borderId="1" xfId="0" applyNumberFormat="1" applyFont="1" applyFill="1" applyBorder="1" applyAlignment="1">
      <alignment horizontal="right"/>
    </xf>
    <xf numFmtId="9" fontId="48" fillId="4" borderId="1" xfId="4" applyFont="1" applyFill="1" applyBorder="1" applyAlignment="1">
      <alignment horizontal="right"/>
    </xf>
    <xf numFmtId="10" fontId="48" fillId="4" borderId="1" xfId="0" applyNumberFormat="1" applyFont="1" applyFill="1" applyBorder="1" applyAlignment="1">
      <alignment horizontal="center"/>
    </xf>
    <xf numFmtId="0" fontId="47" fillId="13" borderId="1" xfId="0" applyFont="1" applyFill="1" applyBorder="1" applyAlignment="1">
      <alignment horizontal="center" vertical="center" wrapText="1"/>
    </xf>
    <xf numFmtId="10" fontId="48" fillId="12" borderId="1" xfId="4" applyNumberFormat="1" applyFont="1" applyFill="1" applyBorder="1" applyAlignment="1">
      <alignment vertical="center"/>
    </xf>
    <xf numFmtId="170" fontId="52" fillId="4" borderId="0" xfId="0" applyNumberFormat="1" applyFont="1" applyFill="1" applyAlignment="1">
      <alignment vertical="center"/>
    </xf>
    <xf numFmtId="14" fontId="48" fillId="5" borderId="1" xfId="0" applyNumberFormat="1" applyFont="1" applyFill="1" applyBorder="1" applyAlignment="1">
      <alignment horizontal="center" vertical="center"/>
    </xf>
    <xf numFmtId="172" fontId="48" fillId="4" borderId="1" xfId="0" applyNumberFormat="1" applyFont="1" applyFill="1" applyBorder="1" applyAlignment="1">
      <alignment horizontal="right" vertical="center"/>
    </xf>
    <xf numFmtId="164" fontId="45" fillId="4" borderId="0" xfId="3" applyFont="1" applyFill="1" applyAlignment="1">
      <alignment vertical="center" wrapText="1"/>
    </xf>
    <xf numFmtId="9" fontId="48" fillId="4" borderId="1" xfId="4" applyFont="1" applyFill="1" applyBorder="1" applyAlignment="1">
      <alignment horizontal="center" vertical="center"/>
    </xf>
    <xf numFmtId="164" fontId="48" fillId="4" borderId="0" xfId="0" applyNumberFormat="1" applyFont="1" applyFill="1" applyAlignment="1">
      <alignment vertical="center"/>
    </xf>
    <xf numFmtId="176" fontId="48" fillId="4" borderId="0" xfId="4" applyNumberFormat="1" applyFont="1" applyFill="1" applyAlignment="1">
      <alignment vertical="center"/>
    </xf>
    <xf numFmtId="0" fontId="45" fillId="4" borderId="3" xfId="0" applyFont="1" applyFill="1" applyBorder="1" applyAlignment="1">
      <alignment vertical="center" wrapText="1"/>
    </xf>
    <xf numFmtId="171" fontId="48" fillId="5" borderId="1" xfId="0" applyNumberFormat="1" applyFont="1" applyFill="1" applyBorder="1" applyAlignment="1">
      <alignment horizontal="right" vertical="center"/>
    </xf>
    <xf numFmtId="0" fontId="47" fillId="5" borderId="1" xfId="0" applyFont="1" applyFill="1" applyBorder="1" applyAlignment="1">
      <alignment horizontal="center" vertical="center" wrapText="1"/>
    </xf>
    <xf numFmtId="0" fontId="48" fillId="4" borderId="0" xfId="0" applyFont="1" applyFill="1"/>
    <xf numFmtId="10" fontId="48" fillId="4" borderId="1" xfId="4" applyNumberFormat="1" applyFont="1" applyFill="1" applyBorder="1" applyAlignment="1">
      <alignment horizontal="center"/>
    </xf>
    <xf numFmtId="10" fontId="48" fillId="4" borderId="0" xfId="0" applyNumberFormat="1" applyFont="1" applyFill="1"/>
    <xf numFmtId="0" fontId="48" fillId="4" borderId="0" xfId="0" applyFont="1" applyFill="1" applyAlignment="1">
      <alignment horizontal="right"/>
    </xf>
    <xf numFmtId="0" fontId="53" fillId="4" borderId="0" xfId="0" applyFont="1" applyFill="1"/>
    <xf numFmtId="10" fontId="48" fillId="4" borderId="0" xfId="4" applyNumberFormat="1" applyFont="1" applyFill="1"/>
    <xf numFmtId="0" fontId="48" fillId="4" borderId="0" xfId="0" applyFont="1" applyFill="1" applyAlignment="1">
      <alignment horizontal="left"/>
    </xf>
    <xf numFmtId="0" fontId="52" fillId="4" borderId="0" xfId="0" applyFont="1" applyFill="1"/>
    <xf numFmtId="164" fontId="48" fillId="4" borderId="1" xfId="3" applyFont="1" applyFill="1" applyBorder="1" applyAlignment="1">
      <alignment horizontal="center"/>
    </xf>
    <xf numFmtId="0" fontId="3" fillId="4" borderId="0" xfId="0" applyFont="1" applyFill="1" applyProtection="1">
      <protection hidden="1"/>
    </xf>
    <xf numFmtId="0" fontId="4" fillId="4" borderId="0" xfId="0" applyFont="1" applyFill="1" applyProtection="1">
      <protection hidden="1"/>
    </xf>
    <xf numFmtId="0" fontId="71" fillId="0" borderId="0" xfId="0" applyFont="1" applyProtection="1">
      <protection hidden="1"/>
    </xf>
    <xf numFmtId="0" fontId="4" fillId="15" borderId="0" xfId="0" applyFont="1" applyFill="1" applyAlignment="1" applyProtection="1">
      <alignment horizontal="centerContinuous"/>
      <protection hidden="1"/>
    </xf>
    <xf numFmtId="0" fontId="3" fillId="4" borderId="0" xfId="0" applyFont="1" applyFill="1" applyAlignment="1" applyProtection="1">
      <alignment horizontal="centerContinuous"/>
      <protection hidden="1"/>
    </xf>
    <xf numFmtId="0" fontId="79" fillId="4" borderId="0" xfId="0" applyFont="1" applyFill="1"/>
    <xf numFmtId="0" fontId="4" fillId="4" borderId="0" xfId="0" applyFont="1" applyFill="1" applyAlignment="1" applyProtection="1">
      <alignment horizontal="centerContinuous"/>
      <protection hidden="1"/>
    </xf>
    <xf numFmtId="0" fontId="20" fillId="4" borderId="0" xfId="0" applyFont="1" applyFill="1" applyAlignment="1" applyProtection="1">
      <alignment horizontal="centerContinuous"/>
      <protection hidden="1"/>
    </xf>
    <xf numFmtId="0" fontId="19" fillId="4" borderId="0" xfId="0" applyFont="1" applyFill="1" applyAlignment="1" applyProtection="1">
      <alignment horizontal="centerContinuous"/>
      <protection hidden="1"/>
    </xf>
    <xf numFmtId="0" fontId="79" fillId="0" borderId="0" xfId="0" applyFont="1"/>
    <xf numFmtId="0" fontId="4" fillId="4" borderId="0" xfId="0" applyFont="1" applyFill="1" applyAlignment="1" applyProtection="1">
      <alignment horizontal="left"/>
      <protection hidden="1"/>
    </xf>
    <xf numFmtId="0" fontId="14" fillId="4" borderId="0" xfId="0" applyFont="1" applyFill="1" applyProtection="1">
      <protection hidden="1"/>
    </xf>
    <xf numFmtId="0" fontId="21" fillId="4" borderId="0" xfId="0" applyFont="1" applyFill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23" fillId="0" borderId="0" xfId="0" applyFont="1" applyAlignment="1" applyProtection="1">
      <alignment horizontal="centerContinuous"/>
      <protection hidden="1"/>
    </xf>
    <xf numFmtId="0" fontId="4" fillId="0" borderId="0" xfId="0" applyFont="1" applyAlignment="1" applyProtection="1">
      <alignment horizontal="centerContinuous"/>
      <protection hidden="1"/>
    </xf>
    <xf numFmtId="0" fontId="3" fillId="0" borderId="0" xfId="0" applyFont="1" applyAlignment="1" applyProtection="1">
      <alignment horizontal="centerContinuous"/>
      <protection hidden="1"/>
    </xf>
    <xf numFmtId="0" fontId="21" fillId="0" borderId="0" xfId="0" applyFont="1" applyAlignment="1" applyProtection="1">
      <alignment horizontal="centerContinuous"/>
      <protection hidden="1"/>
    </xf>
    <xf numFmtId="0" fontId="22" fillId="0" borderId="0" xfId="0" applyFont="1" applyAlignment="1" applyProtection="1">
      <alignment horizontal="centerContinuous"/>
      <protection hidden="1"/>
    </xf>
    <xf numFmtId="0" fontId="21" fillId="0" borderId="0" xfId="0" applyFont="1" applyProtection="1">
      <protection hidden="1"/>
    </xf>
    <xf numFmtId="0" fontId="21" fillId="0" borderId="10" xfId="0" applyFont="1" applyBorder="1" applyProtection="1">
      <protection hidden="1"/>
    </xf>
    <xf numFmtId="0" fontId="4" fillId="0" borderId="10" xfId="0" applyFont="1" applyBorder="1" applyProtection="1">
      <protection hidden="1"/>
    </xf>
    <xf numFmtId="0" fontId="24" fillId="0" borderId="10" xfId="0" applyFont="1" applyBorder="1" applyAlignment="1" applyProtection="1">
      <alignment horizontal="centerContinuous"/>
      <protection hidden="1"/>
    </xf>
    <xf numFmtId="0" fontId="25" fillId="0" borderId="4" xfId="0" applyFont="1" applyBorder="1" applyProtection="1">
      <protection hidden="1"/>
    </xf>
    <xf numFmtId="0" fontId="4" fillId="0" borderId="4" xfId="0" applyFont="1" applyBorder="1" applyProtection="1">
      <protection hidden="1"/>
    </xf>
    <xf numFmtId="0" fontId="24" fillId="0" borderId="4" xfId="0" applyFont="1" applyBorder="1" applyAlignment="1" applyProtection="1">
      <alignment horizontal="left"/>
      <protection hidden="1"/>
    </xf>
    <xf numFmtId="0" fontId="26" fillId="0" borderId="4" xfId="0" applyFont="1" applyBorder="1" applyProtection="1">
      <protection hidden="1"/>
    </xf>
    <xf numFmtId="0" fontId="27" fillId="0" borderId="4" xfId="0" applyFont="1" applyBorder="1" applyAlignment="1" applyProtection="1">
      <alignment horizontal="right"/>
      <protection hidden="1"/>
    </xf>
    <xf numFmtId="0" fontId="28" fillId="0" borderId="4" xfId="0" applyFont="1" applyBorder="1" applyProtection="1">
      <protection hidden="1"/>
    </xf>
    <xf numFmtId="0" fontId="14" fillId="0" borderId="4" xfId="0" applyFont="1" applyBorder="1" applyProtection="1">
      <protection hidden="1"/>
    </xf>
    <xf numFmtId="175" fontId="29" fillId="0" borderId="4" xfId="0" applyNumberFormat="1" applyFont="1" applyBorder="1" applyAlignment="1" applyProtection="1">
      <alignment horizontal="centerContinuous"/>
      <protection hidden="1"/>
    </xf>
    <xf numFmtId="10" fontId="29" fillId="0" borderId="4" xfId="0" applyNumberFormat="1" applyFont="1" applyBorder="1" applyProtection="1">
      <protection hidden="1"/>
    </xf>
    <xf numFmtId="0" fontId="25" fillId="0" borderId="4" xfId="0" applyFont="1" applyBorder="1" applyAlignment="1" applyProtection="1">
      <alignment horizontal="right"/>
      <protection hidden="1"/>
    </xf>
    <xf numFmtId="0" fontId="26" fillId="0" borderId="0" xfId="0" applyFont="1" applyProtection="1">
      <protection hidden="1"/>
    </xf>
    <xf numFmtId="0" fontId="27" fillId="0" borderId="0" xfId="0" applyFont="1" applyAlignment="1" applyProtection="1">
      <alignment horizontal="right"/>
      <protection hidden="1"/>
    </xf>
    <xf numFmtId="0" fontId="28" fillId="0" borderId="0" xfId="0" applyFont="1" applyAlignment="1" applyProtection="1">
      <alignment horizontal="center"/>
      <protection hidden="1"/>
    </xf>
    <xf numFmtId="10" fontId="29" fillId="0" borderId="0" xfId="0" applyNumberFormat="1" applyFont="1" applyProtection="1">
      <protection hidden="1"/>
    </xf>
    <xf numFmtId="0" fontId="26" fillId="0" borderId="0" xfId="0" applyFont="1" applyAlignment="1" applyProtection="1">
      <alignment horizontal="right"/>
      <protection hidden="1"/>
    </xf>
    <xf numFmtId="0" fontId="28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26" fillId="0" borderId="0" xfId="0" applyFont="1" applyAlignment="1" applyProtection="1">
      <alignment horizontal="center"/>
      <protection hidden="1"/>
    </xf>
    <xf numFmtId="0" fontId="30" fillId="0" borderId="0" xfId="0" applyFont="1" applyAlignment="1" applyProtection="1">
      <alignment horizontal="centerContinuous"/>
      <protection hidden="1"/>
    </xf>
    <xf numFmtId="0" fontId="31" fillId="0" borderId="0" xfId="0" applyFont="1" applyAlignment="1" applyProtection="1">
      <alignment horizontal="centerContinuous"/>
      <protection hidden="1"/>
    </xf>
    <xf numFmtId="0" fontId="30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right" vertical="center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wrapText="1"/>
      <protection hidden="1"/>
    </xf>
    <xf numFmtId="0" fontId="32" fillId="0" borderId="0" xfId="0" applyFont="1" applyAlignment="1" applyProtection="1">
      <alignment horizontal="center" vertical="center" wrapText="1"/>
      <protection hidden="1"/>
    </xf>
    <xf numFmtId="4" fontId="23" fillId="0" borderId="0" xfId="0" applyNumberFormat="1" applyFont="1" applyAlignment="1" applyProtection="1">
      <alignment horizontal="right" vertical="center"/>
      <protection hidden="1"/>
    </xf>
    <xf numFmtId="1" fontId="23" fillId="0" borderId="0" xfId="0" applyNumberFormat="1" applyFont="1" applyAlignment="1" applyProtection="1">
      <alignment horizontal="right" vertical="center"/>
      <protection hidden="1"/>
    </xf>
    <xf numFmtId="168" fontId="23" fillId="0" borderId="0" xfId="2" applyFont="1" applyAlignment="1" applyProtection="1">
      <alignment horizontal="right" vertical="center"/>
      <protection hidden="1"/>
    </xf>
    <xf numFmtId="0" fontId="23" fillId="0" borderId="10" xfId="0" applyFont="1" applyBorder="1" applyAlignment="1" applyProtection="1">
      <alignment vertical="center"/>
      <protection hidden="1"/>
    </xf>
    <xf numFmtId="4" fontId="23" fillId="0" borderId="10" xfId="0" applyNumberFormat="1" applyFont="1" applyBorder="1" applyAlignment="1" applyProtection="1">
      <alignment horizontal="right" vertical="center"/>
      <protection hidden="1"/>
    </xf>
    <xf numFmtId="0" fontId="23" fillId="0" borderId="4" xfId="0" applyFont="1" applyBorder="1" applyAlignment="1" applyProtection="1">
      <alignment vertical="center"/>
      <protection hidden="1"/>
    </xf>
    <xf numFmtId="4" fontId="23" fillId="0" borderId="4" xfId="0" applyNumberFormat="1" applyFont="1" applyBorder="1" applyAlignment="1" applyProtection="1">
      <alignment horizontal="right" vertical="center"/>
      <protection hidden="1"/>
    </xf>
    <xf numFmtId="168" fontId="23" fillId="0" borderId="5" xfId="2" applyFont="1" applyBorder="1" applyAlignment="1" applyProtection="1">
      <alignment horizontal="right" vertical="center"/>
      <protection hidden="1"/>
    </xf>
    <xf numFmtId="0" fontId="23" fillId="0" borderId="4" xfId="0" applyFont="1" applyBorder="1" applyProtection="1">
      <protection hidden="1"/>
    </xf>
    <xf numFmtId="0" fontId="29" fillId="0" borderId="4" xfId="0" applyFont="1" applyBorder="1" applyAlignment="1" applyProtection="1">
      <alignment vertical="center"/>
      <protection hidden="1"/>
    </xf>
    <xf numFmtId="0" fontId="29" fillId="0" borderId="4" xfId="0" applyFont="1" applyBorder="1" applyProtection="1">
      <protection hidden="1"/>
    </xf>
    <xf numFmtId="0" fontId="80" fillId="0" borderId="4" xfId="0" applyFont="1" applyBorder="1" applyProtection="1">
      <protection hidden="1"/>
    </xf>
    <xf numFmtId="4" fontId="81" fillId="0" borderId="4" xfId="0" applyNumberFormat="1" applyFont="1" applyBorder="1" applyAlignment="1" applyProtection="1">
      <alignment horizontal="right" vertical="center"/>
      <protection hidden="1"/>
    </xf>
    <xf numFmtId="4" fontId="81" fillId="0" borderId="0" xfId="0" applyNumberFormat="1" applyFont="1" applyAlignment="1" applyProtection="1">
      <alignment horizontal="right" vertical="center"/>
      <protection hidden="1"/>
    </xf>
    <xf numFmtId="168" fontId="81" fillId="0" borderId="5" xfId="2" applyFont="1" applyBorder="1" applyAlignment="1" applyProtection="1">
      <alignment horizontal="right" vertical="center"/>
      <protection hidden="1"/>
    </xf>
    <xf numFmtId="0" fontId="80" fillId="0" borderId="4" xfId="0" applyFont="1" applyBorder="1" applyAlignment="1" applyProtection="1">
      <alignment vertical="center"/>
      <protection hidden="1"/>
    </xf>
    <xf numFmtId="0" fontId="79" fillId="4" borderId="0" xfId="0" applyFont="1" applyFill="1" applyAlignment="1">
      <alignment horizontal="center"/>
    </xf>
    <xf numFmtId="9" fontId="79" fillId="4" borderId="0" xfId="0" applyNumberFormat="1" applyFont="1" applyFill="1" applyAlignment="1">
      <alignment horizontal="center"/>
    </xf>
    <xf numFmtId="0" fontId="79" fillId="0" borderId="0" xfId="0" applyFont="1" applyAlignment="1">
      <alignment horizontal="center"/>
    </xf>
    <xf numFmtId="9" fontId="79" fillId="4" borderId="0" xfId="0" applyNumberFormat="1" applyFont="1" applyFill="1"/>
    <xf numFmtId="0" fontId="79" fillId="4" borderId="16" xfId="0" applyFont="1" applyFill="1" applyBorder="1" applyAlignment="1">
      <alignment horizontal="center" vertical="center" wrapText="1"/>
    </xf>
    <xf numFmtId="0" fontId="79" fillId="4" borderId="0" xfId="0" applyFont="1" applyFill="1" applyAlignment="1">
      <alignment horizontal="center" vertical="center"/>
    </xf>
    <xf numFmtId="164" fontId="79" fillId="4" borderId="0" xfId="3" applyFont="1" applyFill="1"/>
    <xf numFmtId="164" fontId="79" fillId="4" borderId="0" xfId="3" applyFont="1" applyFill="1" applyAlignment="1" applyProtection="1">
      <alignment horizontal="center"/>
      <protection hidden="1"/>
    </xf>
    <xf numFmtId="164" fontId="79" fillId="4" borderId="0" xfId="3" applyFont="1" applyFill="1" applyAlignment="1">
      <alignment horizontal="center"/>
    </xf>
    <xf numFmtId="167" fontId="79" fillId="4" borderId="0" xfId="0" applyNumberFormat="1" applyFont="1" applyFill="1"/>
    <xf numFmtId="0" fontId="79" fillId="4" borderId="13" xfId="0" applyFont="1" applyFill="1" applyBorder="1" applyAlignment="1">
      <alignment horizontal="center"/>
    </xf>
    <xf numFmtId="164" fontId="79" fillId="4" borderId="0" xfId="0" applyNumberFormat="1" applyFont="1" applyFill="1" applyAlignment="1">
      <alignment horizontal="center"/>
    </xf>
    <xf numFmtId="10" fontId="82" fillId="4" borderId="1" xfId="3" applyNumberFormat="1" applyFont="1" applyFill="1" applyBorder="1" applyAlignment="1">
      <alignment horizontal="center" vertical="center"/>
    </xf>
    <xf numFmtId="0" fontId="0" fillId="0" borderId="1" xfId="0" applyBorder="1"/>
    <xf numFmtId="164" fontId="40" fillId="0" borderId="1" xfId="3" applyBorder="1"/>
    <xf numFmtId="9" fontId="40" fillId="0" borderId="1" xfId="4" applyBorder="1"/>
    <xf numFmtId="177" fontId="40" fillId="0" borderId="1" xfId="2" applyNumberFormat="1" applyBorder="1"/>
    <xf numFmtId="0" fontId="42" fillId="13" borderId="1" xfId="0" applyFont="1" applyFill="1" applyBorder="1"/>
    <xf numFmtId="0" fontId="42" fillId="13" borderId="1" xfId="0" applyFont="1" applyFill="1" applyBorder="1" applyAlignment="1">
      <alignment horizontal="center" vertical="center" wrapText="1"/>
    </xf>
    <xf numFmtId="0" fontId="42" fillId="13" borderId="1" xfId="0" applyFont="1" applyFill="1" applyBorder="1" applyAlignment="1">
      <alignment horizontal="center" wrapText="1"/>
    </xf>
    <xf numFmtId="0" fontId="79" fillId="4" borderId="0" xfId="0" applyFont="1" applyFill="1" applyAlignment="1" applyProtection="1">
      <alignment horizontal="right"/>
      <protection hidden="1"/>
    </xf>
    <xf numFmtId="177" fontId="79" fillId="4" borderId="0" xfId="2" applyNumberFormat="1" applyFont="1" applyFill="1" applyAlignment="1" applyProtection="1">
      <alignment horizontal="center"/>
      <protection hidden="1"/>
    </xf>
    <xf numFmtId="164" fontId="79" fillId="4" borderId="0" xfId="3" applyFont="1" applyFill="1" applyAlignment="1" applyProtection="1">
      <alignment horizontal="center"/>
      <protection locked="0" hidden="1"/>
    </xf>
    <xf numFmtId="164" fontId="89" fillId="4" borderId="13" xfId="0" applyNumberFormat="1" applyFont="1" applyFill="1" applyBorder="1" applyAlignment="1" applyProtection="1">
      <alignment horizontal="center"/>
      <protection hidden="1"/>
    </xf>
    <xf numFmtId="164" fontId="67" fillId="4" borderId="13" xfId="0" applyNumberFormat="1" applyFont="1" applyFill="1" applyBorder="1" applyProtection="1">
      <protection hidden="1"/>
    </xf>
    <xf numFmtId="170" fontId="48" fillId="4" borderId="0" xfId="0" applyNumberFormat="1" applyFont="1" applyFill="1" applyAlignment="1" applyProtection="1">
      <alignment vertical="center"/>
      <protection hidden="1"/>
    </xf>
    <xf numFmtId="0" fontId="45" fillId="4" borderId="0" xfId="0" applyFont="1" applyFill="1" applyAlignment="1" applyProtection="1">
      <alignment vertical="center" wrapText="1"/>
      <protection hidden="1"/>
    </xf>
    <xf numFmtId="0" fontId="48" fillId="4" borderId="0" xfId="0" applyFont="1" applyFill="1" applyAlignment="1" applyProtection="1">
      <alignment vertical="center"/>
      <protection hidden="1"/>
    </xf>
    <xf numFmtId="0" fontId="45" fillId="4" borderId="3" xfId="0" applyFont="1" applyFill="1" applyBorder="1" applyAlignment="1" applyProtection="1">
      <alignment vertical="center" wrapText="1"/>
      <protection hidden="1"/>
    </xf>
    <xf numFmtId="0" fontId="47" fillId="6" borderId="1" xfId="0" applyFont="1" applyFill="1" applyBorder="1" applyAlignment="1" applyProtection="1">
      <alignment horizontal="center" vertical="center" wrapText="1"/>
      <protection hidden="1"/>
    </xf>
    <xf numFmtId="164" fontId="48" fillId="4" borderId="1" xfId="3" applyFont="1" applyFill="1" applyBorder="1" applyAlignment="1" applyProtection="1">
      <alignment vertical="center"/>
      <protection hidden="1"/>
    </xf>
    <xf numFmtId="1" fontId="48" fillId="4" borderId="1" xfId="0" applyNumberFormat="1" applyFont="1" applyFill="1" applyBorder="1" applyAlignment="1" applyProtection="1">
      <alignment horizontal="center" vertical="center"/>
      <protection hidden="1"/>
    </xf>
    <xf numFmtId="170" fontId="48" fillId="4" borderId="1" xfId="0" applyNumberFormat="1" applyFont="1" applyFill="1" applyBorder="1" applyAlignment="1" applyProtection="1">
      <alignment horizontal="center" vertical="center"/>
      <protection hidden="1"/>
    </xf>
    <xf numFmtId="10" fontId="82" fillId="4" borderId="1" xfId="3" applyNumberFormat="1" applyFont="1" applyFill="1" applyBorder="1" applyAlignment="1" applyProtection="1">
      <alignment horizontal="center" vertical="center"/>
      <protection hidden="1"/>
    </xf>
    <xf numFmtId="164" fontId="48" fillId="5" borderId="1" xfId="3" applyFont="1" applyFill="1" applyBorder="1" applyAlignment="1" applyProtection="1">
      <alignment vertical="center"/>
      <protection hidden="1"/>
    </xf>
    <xf numFmtId="9" fontId="48" fillId="4" borderId="1" xfId="4" applyFont="1" applyFill="1" applyBorder="1" applyAlignment="1" applyProtection="1">
      <alignment horizontal="center" vertical="center"/>
      <protection hidden="1"/>
    </xf>
    <xf numFmtId="171" fontId="48" fillId="5" borderId="1" xfId="0" applyNumberFormat="1" applyFont="1" applyFill="1" applyBorder="1" applyAlignment="1" applyProtection="1">
      <alignment horizontal="right" vertical="center"/>
      <protection hidden="1"/>
    </xf>
    <xf numFmtId="10" fontId="48" fillId="5" borderId="1" xfId="4" applyNumberFormat="1" applyFont="1" applyFill="1" applyBorder="1" applyAlignment="1" applyProtection="1">
      <alignment vertical="center"/>
      <protection hidden="1"/>
    </xf>
    <xf numFmtId="164" fontId="45" fillId="4" borderId="0" xfId="3" applyFont="1" applyFill="1" applyAlignment="1" applyProtection="1">
      <alignment vertical="center" wrapText="1"/>
      <protection hidden="1"/>
    </xf>
    <xf numFmtId="0" fontId="46" fillId="4" borderId="0" xfId="0" applyFont="1" applyFill="1" applyAlignment="1" applyProtection="1">
      <alignment vertical="center" wrapText="1"/>
      <protection hidden="1"/>
    </xf>
    <xf numFmtId="164" fontId="48" fillId="4" borderId="0" xfId="3" applyFont="1" applyFill="1" applyAlignment="1" applyProtection="1">
      <alignment vertical="center"/>
      <protection hidden="1"/>
    </xf>
    <xf numFmtId="0" fontId="49" fillId="4" borderId="0" xfId="0" applyFont="1" applyFill="1" applyAlignment="1" applyProtection="1">
      <alignment vertical="center"/>
      <protection hidden="1"/>
    </xf>
    <xf numFmtId="164" fontId="48" fillId="4" borderId="1" xfId="3" applyFont="1" applyFill="1" applyBorder="1" applyAlignment="1" applyProtection="1">
      <alignment horizontal="center" vertical="center"/>
      <protection hidden="1"/>
    </xf>
    <xf numFmtId="172" fontId="48" fillId="5" borderId="1" xfId="0" applyNumberFormat="1" applyFont="1" applyFill="1" applyBorder="1" applyAlignment="1" applyProtection="1">
      <alignment horizontal="right" vertical="center"/>
      <protection hidden="1"/>
    </xf>
    <xf numFmtId="164" fontId="48" fillId="5" borderId="1" xfId="0" applyNumberFormat="1" applyFont="1" applyFill="1" applyBorder="1" applyAlignment="1" applyProtection="1">
      <alignment vertical="center"/>
      <protection hidden="1"/>
    </xf>
    <xf numFmtId="0" fontId="50" fillId="4" borderId="0" xfId="0" applyFont="1" applyFill="1" applyAlignment="1" applyProtection="1">
      <alignment vertical="center"/>
      <protection hidden="1"/>
    </xf>
    <xf numFmtId="0" fontId="47" fillId="6" borderId="1" xfId="0" applyFont="1" applyFill="1" applyBorder="1" applyAlignment="1" applyProtection="1">
      <alignment horizontal="left" vertical="center" wrapText="1"/>
      <protection hidden="1"/>
    </xf>
    <xf numFmtId="14" fontId="48" fillId="4" borderId="1" xfId="0" applyNumberFormat="1" applyFont="1" applyFill="1" applyBorder="1" applyAlignment="1" applyProtection="1">
      <alignment horizontal="center" vertical="center"/>
      <protection hidden="1"/>
    </xf>
    <xf numFmtId="14" fontId="48" fillId="5" borderId="1" xfId="0" applyNumberFormat="1" applyFont="1" applyFill="1" applyBorder="1" applyAlignment="1" applyProtection="1">
      <alignment horizontal="center" vertical="center"/>
      <protection hidden="1"/>
    </xf>
    <xf numFmtId="169" fontId="48" fillId="5" borderId="1" xfId="0" applyNumberFormat="1" applyFont="1" applyFill="1" applyBorder="1" applyAlignment="1" applyProtection="1">
      <alignment vertical="center"/>
      <protection hidden="1"/>
    </xf>
    <xf numFmtId="176" fontId="48" fillId="4" borderId="0" xfId="4" applyNumberFormat="1" applyFont="1" applyFill="1" applyAlignment="1" applyProtection="1">
      <alignment vertical="center"/>
      <protection hidden="1"/>
    </xf>
    <xf numFmtId="170" fontId="52" fillId="4" borderId="0" xfId="0" applyNumberFormat="1" applyFont="1" applyFill="1" applyAlignment="1" applyProtection="1">
      <alignment vertical="center"/>
      <protection hidden="1"/>
    </xf>
    <xf numFmtId="164" fontId="48" fillId="4" borderId="0" xfId="0" applyNumberFormat="1" applyFont="1" applyFill="1" applyAlignment="1" applyProtection="1">
      <alignment vertical="center"/>
      <protection hidden="1"/>
    </xf>
    <xf numFmtId="170" fontId="47" fillId="7" borderId="1" xfId="0" applyNumberFormat="1" applyFont="1" applyFill="1" applyBorder="1" applyAlignment="1" applyProtection="1">
      <alignment horizontal="center" vertical="center" wrapText="1"/>
      <protection hidden="1"/>
    </xf>
    <xf numFmtId="170" fontId="47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7" fillId="7" borderId="1" xfId="0" applyFont="1" applyFill="1" applyBorder="1" applyAlignment="1" applyProtection="1">
      <alignment horizontal="center" vertical="center" wrapText="1"/>
      <protection hidden="1"/>
    </xf>
    <xf numFmtId="0" fontId="47" fillId="9" borderId="1" xfId="0" applyFont="1" applyFill="1" applyBorder="1" applyAlignment="1" applyProtection="1">
      <alignment horizontal="center" vertical="center" wrapText="1"/>
      <protection hidden="1"/>
    </xf>
    <xf numFmtId="0" fontId="47" fillId="13" borderId="1" xfId="0" applyFont="1" applyFill="1" applyBorder="1" applyAlignment="1" applyProtection="1">
      <alignment horizontal="center" vertical="center" wrapText="1"/>
      <protection hidden="1"/>
    </xf>
    <xf numFmtId="0" fontId="47" fillId="10" borderId="1" xfId="0" applyFont="1" applyFill="1" applyBorder="1" applyAlignment="1" applyProtection="1">
      <alignment horizontal="center" vertical="center" wrapText="1"/>
      <protection hidden="1"/>
    </xf>
    <xf numFmtId="0" fontId="51" fillId="11" borderId="1" xfId="0" applyFont="1" applyFill="1" applyBorder="1" applyAlignment="1" applyProtection="1">
      <alignment horizontal="center" vertical="center" wrapText="1"/>
      <protection hidden="1"/>
    </xf>
    <xf numFmtId="170" fontId="51" fillId="11" borderId="1" xfId="0" applyNumberFormat="1" applyFont="1" applyFill="1" applyBorder="1" applyAlignment="1" applyProtection="1">
      <alignment horizontal="center" vertical="center" wrapText="1"/>
      <protection hidden="1"/>
    </xf>
    <xf numFmtId="164" fontId="51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48" fillId="4" borderId="1" xfId="0" applyFont="1" applyFill="1" applyBorder="1" applyAlignment="1" applyProtection="1">
      <alignment vertical="center"/>
      <protection hidden="1"/>
    </xf>
    <xf numFmtId="14" fontId="48" fillId="4" borderId="1" xfId="0" applyNumberFormat="1" applyFont="1" applyFill="1" applyBorder="1" applyAlignment="1" applyProtection="1">
      <alignment vertical="center"/>
      <protection hidden="1"/>
    </xf>
    <xf numFmtId="10" fontId="48" fillId="4" borderId="1" xfId="4" applyNumberFormat="1" applyFont="1" applyFill="1" applyBorder="1" applyAlignment="1" applyProtection="1">
      <alignment vertical="center"/>
      <protection hidden="1"/>
    </xf>
    <xf numFmtId="170" fontId="48" fillId="4" borderId="1" xfId="0" applyNumberFormat="1" applyFont="1" applyFill="1" applyBorder="1" applyAlignment="1" applyProtection="1">
      <alignment vertical="center"/>
      <protection hidden="1"/>
    </xf>
    <xf numFmtId="164" fontId="48" fillId="12" borderId="1" xfId="3" applyFont="1" applyFill="1" applyBorder="1" applyAlignment="1" applyProtection="1">
      <alignment vertical="center"/>
      <protection hidden="1"/>
    </xf>
    <xf numFmtId="164" fontId="48" fillId="12" borderId="1" xfId="0" applyNumberFormat="1" applyFont="1" applyFill="1" applyBorder="1" applyAlignment="1" applyProtection="1">
      <alignment vertical="center"/>
      <protection hidden="1"/>
    </xf>
    <xf numFmtId="10" fontId="48" fillId="12" borderId="1" xfId="4" applyNumberFormat="1" applyFont="1" applyFill="1" applyBorder="1" applyAlignment="1" applyProtection="1">
      <alignment vertical="center"/>
      <protection hidden="1"/>
    </xf>
    <xf numFmtId="0" fontId="48" fillId="12" borderId="0" xfId="0" applyFont="1" applyFill="1" applyAlignment="1" applyProtection="1">
      <alignment vertical="center"/>
      <protection hidden="1"/>
    </xf>
    <xf numFmtId="14" fontId="48" fillId="4" borderId="0" xfId="0" applyNumberFormat="1" applyFont="1" applyFill="1" applyAlignment="1">
      <alignment vertical="center"/>
    </xf>
    <xf numFmtId="0" fontId="44" fillId="4" borderId="0" xfId="0" applyFont="1" applyFill="1"/>
    <xf numFmtId="10" fontId="79" fillId="4" borderId="0" xfId="4" applyNumberFormat="1" applyFont="1" applyFill="1" applyAlignment="1">
      <alignment horizontal="center"/>
    </xf>
    <xf numFmtId="0" fontId="79" fillId="4" borderId="0" xfId="0" applyFont="1" applyFill="1" applyAlignment="1" applyProtection="1">
      <alignment horizontal="center"/>
      <protection hidden="1"/>
    </xf>
    <xf numFmtId="0" fontId="79" fillId="4" borderId="0" xfId="0" applyFont="1" applyFill="1" applyAlignment="1">
      <alignment horizontal="right"/>
    </xf>
    <xf numFmtId="0" fontId="79" fillId="4" borderId="0" xfId="0" applyFont="1" applyFill="1" applyAlignment="1" applyProtection="1">
      <alignment horizontal="left"/>
      <protection locked="0" hidden="1"/>
    </xf>
    <xf numFmtId="166" fontId="0" fillId="0" borderId="1" xfId="0" applyNumberFormat="1" applyBorder="1"/>
    <xf numFmtId="0" fontId="48" fillId="5" borderId="1" xfId="0" applyFont="1" applyFill="1" applyBorder="1" applyAlignment="1" applyProtection="1">
      <alignment horizontal="center" vertical="center"/>
      <protection hidden="1"/>
    </xf>
    <xf numFmtId="0" fontId="48" fillId="9" borderId="1" xfId="0" applyFont="1" applyFill="1" applyBorder="1" applyAlignment="1">
      <alignment horizontal="center"/>
    </xf>
    <xf numFmtId="10" fontId="48" fillId="9" borderId="1" xfId="0" applyNumberFormat="1" applyFont="1" applyFill="1" applyBorder="1" applyAlignment="1">
      <alignment horizontal="center"/>
    </xf>
    <xf numFmtId="174" fontId="48" fillId="9" borderId="1" xfId="0" applyNumberFormat="1" applyFont="1" applyFill="1" applyBorder="1" applyAlignment="1">
      <alignment horizontal="right"/>
    </xf>
    <xf numFmtId="175" fontId="48" fillId="9" borderId="1" xfId="3" applyNumberFormat="1" applyFont="1" applyFill="1" applyBorder="1" applyAlignment="1">
      <alignment horizontal="right"/>
    </xf>
    <xf numFmtId="180" fontId="79" fillId="4" borderId="0" xfId="4" applyNumberFormat="1" applyFont="1" applyFill="1" applyAlignment="1" applyProtection="1">
      <alignment horizontal="left"/>
      <protection hidden="1"/>
    </xf>
    <xf numFmtId="10" fontId="48" fillId="13" borderId="1" xfId="4" applyNumberFormat="1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75" fontId="0" fillId="0" borderId="1" xfId="0" applyNumberFormat="1" applyBorder="1"/>
    <xf numFmtId="9" fontId="0" fillId="0" borderId="1" xfId="0" applyNumberFormat="1" applyBorder="1" applyAlignment="1">
      <alignment horizontal="center"/>
    </xf>
    <xf numFmtId="10" fontId="48" fillId="0" borderId="1" xfId="4" applyNumberFormat="1" applyFont="1" applyBorder="1" applyAlignment="1">
      <alignment horizontal="center"/>
    </xf>
    <xf numFmtId="0" fontId="42" fillId="13" borderId="14" xfId="0" applyFont="1" applyFill="1" applyBorder="1"/>
    <xf numFmtId="10" fontId="0" fillId="0" borderId="1" xfId="0" applyNumberFormat="1" applyBorder="1"/>
    <xf numFmtId="10" fontId="0" fillId="0" borderId="0" xfId="0" applyNumberFormat="1"/>
    <xf numFmtId="165" fontId="95" fillId="17" borderId="1" xfId="0" applyNumberFormat="1" applyFont="1" applyFill="1" applyBorder="1" applyAlignment="1">
      <alignment horizontal="center" vertical="center"/>
    </xf>
    <xf numFmtId="0" fontId="95" fillId="17" borderId="1" xfId="0" applyFont="1" applyFill="1" applyBorder="1" applyAlignment="1">
      <alignment horizontal="center" vertical="center"/>
    </xf>
    <xf numFmtId="0" fontId="45" fillId="0" borderId="0" xfId="0" applyFont="1"/>
    <xf numFmtId="175" fontId="45" fillId="0" borderId="0" xfId="0" applyNumberFormat="1" applyFont="1"/>
    <xf numFmtId="0" fontId="0" fillId="0" borderId="2" xfId="0" applyBorder="1"/>
    <xf numFmtId="165" fontId="95" fillId="17" borderId="0" xfId="0" applyNumberFormat="1" applyFont="1" applyFill="1" applyAlignment="1">
      <alignment horizontal="center" vertical="center"/>
    </xf>
    <xf numFmtId="0" fontId="95" fillId="17" borderId="0" xfId="0" applyFont="1" applyFill="1" applyAlignment="1">
      <alignment horizontal="center" vertical="center"/>
    </xf>
    <xf numFmtId="0" fontId="82" fillId="0" borderId="1" xfId="0" applyFont="1" applyBorder="1"/>
    <xf numFmtId="0" fontId="41" fillId="0" borderId="0" xfId="0" applyFont="1"/>
    <xf numFmtId="0" fontId="96" fillId="0" borderId="0" xfId="0" applyFont="1"/>
    <xf numFmtId="10" fontId="79" fillId="4" borderId="0" xfId="0" applyNumberFormat="1" applyFont="1" applyFill="1" applyAlignment="1">
      <alignment horizontal="center"/>
    </xf>
    <xf numFmtId="170" fontId="48" fillId="4" borderId="1" xfId="4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102" fillId="13" borderId="1" xfId="0" applyFont="1" applyFill="1" applyBorder="1"/>
    <xf numFmtId="9" fontId="0" fillId="0" borderId="1" xfId="4" applyFont="1" applyBorder="1" applyAlignment="1">
      <alignment horizontal="center"/>
    </xf>
    <xf numFmtId="9" fontId="0" fillId="0" borderId="0" xfId="0" applyNumberFormat="1" applyAlignment="1">
      <alignment horizontal="center"/>
    </xf>
    <xf numFmtId="10" fontId="0" fillId="19" borderId="1" xfId="4" applyNumberFormat="1" applyFont="1" applyFill="1" applyBorder="1"/>
    <xf numFmtId="0" fontId="0" fillId="19" borderId="0" xfId="0" applyFill="1"/>
    <xf numFmtId="0" fontId="0" fillId="19" borderId="1" xfId="0" applyFill="1" applyBorder="1"/>
    <xf numFmtId="14" fontId="79" fillId="4" borderId="0" xfId="2" applyNumberFormat="1" applyFont="1" applyFill="1" applyAlignment="1" applyProtection="1">
      <alignment horizontal="center"/>
      <protection hidden="1"/>
    </xf>
    <xf numFmtId="0" fontId="45" fillId="9" borderId="0" xfId="0" applyFont="1" applyFill="1" applyAlignment="1">
      <alignment vertical="center" wrapText="1"/>
    </xf>
    <xf numFmtId="164" fontId="48" fillId="9" borderId="0" xfId="3" applyFont="1" applyFill="1" applyAlignment="1">
      <alignment vertical="center"/>
    </xf>
    <xf numFmtId="0" fontId="48" fillId="9" borderId="0" xfId="0" applyFont="1" applyFill="1" applyAlignment="1">
      <alignment vertical="center"/>
    </xf>
    <xf numFmtId="0" fontId="51" fillId="9" borderId="1" xfId="0" applyFont="1" applyFill="1" applyBorder="1" applyAlignment="1">
      <alignment horizontal="center" vertical="center" wrapText="1"/>
    </xf>
    <xf numFmtId="164" fontId="48" fillId="9" borderId="1" xfId="0" applyNumberFormat="1" applyFont="1" applyFill="1" applyBorder="1" applyAlignment="1">
      <alignment vertical="center"/>
    </xf>
    <xf numFmtId="14" fontId="48" fillId="0" borderId="1" xfId="0" applyNumberFormat="1" applyFont="1" applyBorder="1" applyAlignment="1">
      <alignment horizontal="center" vertical="center"/>
    </xf>
    <xf numFmtId="0" fontId="54" fillId="0" borderId="0" xfId="0" applyFont="1" applyProtection="1">
      <protection hidden="1"/>
    </xf>
    <xf numFmtId="0" fontId="54" fillId="0" borderId="0" xfId="0" applyFont="1" applyAlignment="1" applyProtection="1">
      <alignment horizontal="right"/>
      <protection hidden="1"/>
    </xf>
    <xf numFmtId="175" fontId="70" fillId="0" borderId="0" xfId="0" applyNumberFormat="1" applyFont="1" applyAlignment="1" applyProtection="1">
      <alignment horizontal="right"/>
      <protection hidden="1"/>
    </xf>
    <xf numFmtId="10" fontId="79" fillId="4" borderId="0" xfId="0" applyNumberFormat="1" applyFont="1" applyFill="1" applyAlignment="1">
      <alignment horizontal="left"/>
    </xf>
    <xf numFmtId="10" fontId="79" fillId="4" borderId="0" xfId="4" applyNumberFormat="1" applyFont="1" applyFill="1" applyAlignment="1">
      <alignment horizontal="left"/>
    </xf>
    <xf numFmtId="2" fontId="79" fillId="4" borderId="0" xfId="0" applyNumberFormat="1" applyFont="1" applyFill="1" applyAlignment="1">
      <alignment horizontal="center"/>
    </xf>
    <xf numFmtId="179" fontId="79" fillId="4" borderId="0" xfId="0" applyNumberFormat="1" applyFont="1" applyFill="1" applyAlignment="1">
      <alignment horizontal="left"/>
    </xf>
    <xf numFmtId="10" fontId="48" fillId="20" borderId="0" xfId="0" applyNumberFormat="1" applyFont="1" applyFill="1"/>
    <xf numFmtId="10" fontId="48" fillId="20" borderId="0" xfId="4" applyNumberFormat="1" applyFont="1" applyFill="1" applyBorder="1" applyAlignment="1">
      <alignment horizontal="right"/>
    </xf>
    <xf numFmtId="181" fontId="48" fillId="21" borderId="0" xfId="4" applyNumberFormat="1" applyFont="1" applyFill="1"/>
    <xf numFmtId="0" fontId="48" fillId="21" borderId="0" xfId="0" applyFont="1" applyFill="1" applyAlignment="1">
      <alignment horizontal="left"/>
    </xf>
    <xf numFmtId="0" fontId="103" fillId="0" borderId="0" xfId="0" applyFont="1"/>
    <xf numFmtId="0" fontId="104" fillId="4" borderId="0" xfId="0" applyFont="1" applyFill="1"/>
    <xf numFmtId="0" fontId="41" fillId="4" borderId="0" xfId="0" applyFont="1" applyFill="1" applyAlignment="1">
      <alignment horizontal="center"/>
    </xf>
    <xf numFmtId="10" fontId="41" fillId="4" borderId="0" xfId="0" applyNumberFormat="1" applyFont="1" applyFill="1" applyAlignment="1">
      <alignment horizontal="center"/>
    </xf>
    <xf numFmtId="0" fontId="54" fillId="4" borderId="0" xfId="0" applyFont="1" applyFill="1" applyAlignment="1" applyProtection="1">
      <alignment horizontal="right"/>
      <protection hidden="1"/>
    </xf>
    <xf numFmtId="0" fontId="67" fillId="0" borderId="0" xfId="0" applyFont="1" applyAlignment="1" applyProtection="1">
      <alignment horizontal="right"/>
      <protection hidden="1"/>
    </xf>
    <xf numFmtId="0" fontId="79" fillId="4" borderId="0" xfId="0" applyFont="1" applyFill="1" applyAlignment="1">
      <alignment horizontal="left"/>
    </xf>
    <xf numFmtId="0" fontId="3" fillId="0" borderId="7" xfId="0" applyFont="1" applyBorder="1" applyProtection="1">
      <protection hidden="1"/>
    </xf>
    <xf numFmtId="0" fontId="71" fillId="0" borderId="8" xfId="0" applyFont="1" applyBorder="1" applyProtection="1">
      <protection hidden="1"/>
    </xf>
    <xf numFmtId="0" fontId="41" fillId="0" borderId="8" xfId="0" applyFont="1" applyBorder="1"/>
    <xf numFmtId="0" fontId="3" fillId="4" borderId="11" xfId="0" applyFont="1" applyFill="1" applyBorder="1" applyProtection="1">
      <protection hidden="1"/>
    </xf>
    <xf numFmtId="0" fontId="59" fillId="4" borderId="0" xfId="0" applyFont="1" applyFill="1" applyProtection="1">
      <protection hidden="1"/>
    </xf>
    <xf numFmtId="0" fontId="62" fillId="2" borderId="0" xfId="0" applyFont="1" applyFill="1" applyProtection="1">
      <protection hidden="1"/>
    </xf>
    <xf numFmtId="0" fontId="64" fillId="2" borderId="0" xfId="0" applyFont="1" applyFill="1" applyAlignment="1" applyProtection="1">
      <alignment horizontal="centerContinuous"/>
      <protection hidden="1"/>
    </xf>
    <xf numFmtId="0" fontId="69" fillId="4" borderId="0" xfId="0" applyFont="1" applyFill="1" applyProtection="1">
      <protection hidden="1"/>
    </xf>
    <xf numFmtId="0" fontId="54" fillId="4" borderId="0" xfId="0" applyFont="1" applyFill="1" applyProtection="1">
      <protection hidden="1"/>
    </xf>
    <xf numFmtId="175" fontId="70" fillId="14" borderId="0" xfId="0" applyNumberFormat="1" applyFont="1" applyFill="1" applyAlignment="1" applyProtection="1">
      <alignment horizontal="right"/>
      <protection hidden="1"/>
    </xf>
    <xf numFmtId="0" fontId="92" fillId="0" borderId="0" xfId="0" applyFont="1" applyProtection="1">
      <protection hidden="1"/>
    </xf>
    <xf numFmtId="0" fontId="67" fillId="4" borderId="0" xfId="0" applyFont="1" applyFill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71" fillId="4" borderId="0" xfId="0" applyFont="1" applyFill="1" applyProtection="1">
      <protection hidden="1"/>
    </xf>
    <xf numFmtId="164" fontId="54" fillId="0" borderId="0" xfId="3" applyFont="1" applyBorder="1" applyAlignment="1" applyProtection="1">
      <alignment horizontal="center"/>
      <protection locked="0" hidden="1"/>
    </xf>
    <xf numFmtId="0" fontId="72" fillId="4" borderId="0" xfId="0" applyFont="1" applyFill="1" applyProtection="1">
      <protection hidden="1"/>
    </xf>
    <xf numFmtId="175" fontId="73" fillId="4" borderId="0" xfId="0" applyNumberFormat="1" applyFont="1" applyFill="1" applyProtection="1">
      <protection hidden="1"/>
    </xf>
    <xf numFmtId="166" fontId="90" fillId="0" borderId="0" xfId="0" applyNumberFormat="1" applyFont="1" applyProtection="1">
      <protection hidden="1"/>
    </xf>
    <xf numFmtId="166" fontId="73" fillId="4" borderId="0" xfId="0" applyNumberFormat="1" applyFont="1" applyFill="1" applyProtection="1">
      <protection hidden="1"/>
    </xf>
    <xf numFmtId="0" fontId="74" fillId="4" borderId="0" xfId="0" applyFont="1" applyFill="1" applyProtection="1">
      <protection hidden="1"/>
    </xf>
    <xf numFmtId="0" fontId="73" fillId="4" borderId="0" xfId="0" applyFont="1" applyFill="1" applyProtection="1">
      <protection hidden="1"/>
    </xf>
    <xf numFmtId="10" fontId="75" fillId="4" borderId="0" xfId="0" applyNumberFormat="1" applyFont="1" applyFill="1" applyAlignment="1" applyProtection="1">
      <alignment horizontal="left"/>
      <protection hidden="1"/>
    </xf>
    <xf numFmtId="0" fontId="75" fillId="4" borderId="0" xfId="0" applyFont="1" applyFill="1" applyProtection="1">
      <protection hidden="1"/>
    </xf>
    <xf numFmtId="0" fontId="75" fillId="0" borderId="0" xfId="0" applyFont="1" applyAlignment="1" applyProtection="1">
      <alignment horizontal="left"/>
      <protection hidden="1"/>
    </xf>
    <xf numFmtId="10" fontId="71" fillId="4" borderId="0" xfId="0" applyNumberFormat="1" applyFont="1" applyFill="1" applyProtection="1">
      <protection hidden="1"/>
    </xf>
    <xf numFmtId="164" fontId="73" fillId="4" borderId="0" xfId="0" applyNumberFormat="1" applyFont="1" applyFill="1" applyProtection="1">
      <protection hidden="1"/>
    </xf>
    <xf numFmtId="0" fontId="7" fillId="4" borderId="0" xfId="0" applyFont="1" applyFill="1" applyProtection="1">
      <protection hidden="1"/>
    </xf>
    <xf numFmtId="0" fontId="7" fillId="2" borderId="0" xfId="0" applyFont="1" applyFill="1" applyAlignment="1" applyProtection="1">
      <alignment horizontal="left"/>
      <protection hidden="1"/>
    </xf>
    <xf numFmtId="0" fontId="73" fillId="2" borderId="0" xfId="0" applyFont="1" applyFill="1" applyAlignment="1" applyProtection="1">
      <alignment horizontal="left"/>
      <protection hidden="1"/>
    </xf>
    <xf numFmtId="175" fontId="72" fillId="2" borderId="0" xfId="0" applyNumberFormat="1" applyFont="1" applyFill="1" applyProtection="1">
      <protection hidden="1"/>
    </xf>
    <xf numFmtId="0" fontId="7" fillId="4" borderId="0" xfId="0" applyFont="1" applyFill="1" applyAlignment="1" applyProtection="1">
      <alignment horizontal="left"/>
      <protection hidden="1"/>
    </xf>
    <xf numFmtId="0" fontId="8" fillId="4" borderId="0" xfId="0" applyFont="1" applyFill="1" applyProtection="1">
      <protection hidden="1"/>
    </xf>
    <xf numFmtId="0" fontId="73" fillId="4" borderId="0" xfId="0" applyFont="1" applyFill="1" applyAlignment="1" applyProtection="1">
      <alignment horizontal="left"/>
      <protection hidden="1"/>
    </xf>
    <xf numFmtId="0" fontId="16" fillId="4" borderId="0" xfId="0" applyFont="1" applyFill="1" applyAlignment="1" applyProtection="1">
      <alignment horizontal="centerContinuous"/>
      <protection hidden="1"/>
    </xf>
    <xf numFmtId="0" fontId="4" fillId="2" borderId="0" xfId="0" applyFont="1" applyFill="1" applyAlignment="1" applyProtection="1">
      <alignment horizontal="centerContinuous"/>
      <protection hidden="1"/>
    </xf>
    <xf numFmtId="0" fontId="3" fillId="4" borderId="15" xfId="0" applyFont="1" applyFill="1" applyBorder="1" applyProtection="1">
      <protection hidden="1"/>
    </xf>
    <xf numFmtId="0" fontId="41" fillId="0" borderId="3" xfId="0" applyFont="1" applyBorder="1"/>
    <xf numFmtId="0" fontId="4" fillId="2" borderId="0" xfId="0" applyFont="1" applyFill="1" applyProtection="1">
      <protection hidden="1"/>
    </xf>
    <xf numFmtId="0" fontId="54" fillId="2" borderId="0" xfId="0" applyFont="1" applyFill="1" applyProtection="1">
      <protection hidden="1"/>
    </xf>
    <xf numFmtId="0" fontId="55" fillId="2" borderId="0" xfId="0" applyFont="1" applyFill="1" applyAlignment="1" applyProtection="1">
      <alignment horizontal="centerContinuous"/>
      <protection hidden="1"/>
    </xf>
    <xf numFmtId="0" fontId="56" fillId="2" borderId="0" xfId="0" applyFont="1" applyFill="1" applyAlignment="1" applyProtection="1">
      <alignment horizontal="centerContinuous"/>
      <protection hidden="1"/>
    </xf>
    <xf numFmtId="0" fontId="56" fillId="2" borderId="0" xfId="0" applyFont="1" applyFill="1" applyAlignment="1" applyProtection="1">
      <alignment horizontal="centerContinuous" vertical="center"/>
      <protection hidden="1"/>
    </xf>
    <xf numFmtId="0" fontId="57" fillId="2" borderId="0" xfId="0" applyFont="1" applyFill="1" applyAlignment="1" applyProtection="1">
      <alignment horizontal="centerContinuous"/>
      <protection hidden="1"/>
    </xf>
    <xf numFmtId="0" fontId="56" fillId="3" borderId="0" xfId="0" applyFont="1" applyFill="1" applyProtection="1">
      <protection hidden="1"/>
    </xf>
    <xf numFmtId="0" fontId="58" fillId="2" borderId="0" xfId="0" applyFont="1" applyFill="1" applyAlignment="1" applyProtection="1">
      <alignment horizontal="right"/>
      <protection hidden="1"/>
    </xf>
    <xf numFmtId="0" fontId="60" fillId="14" borderId="0" xfId="0" applyFont="1" applyFill="1" applyAlignment="1" applyProtection="1">
      <alignment horizontal="center"/>
      <protection hidden="1"/>
    </xf>
    <xf numFmtId="0" fontId="58" fillId="4" borderId="0" xfId="0" applyFont="1" applyFill="1" applyAlignment="1" applyProtection="1">
      <alignment horizontal="right"/>
      <protection hidden="1"/>
    </xf>
    <xf numFmtId="178" fontId="61" fillId="4" borderId="0" xfId="0" applyNumberFormat="1" applyFont="1" applyFill="1" applyProtection="1">
      <protection hidden="1"/>
    </xf>
    <xf numFmtId="0" fontId="55" fillId="2" borderId="0" xfId="0" applyFont="1" applyFill="1" applyProtection="1">
      <protection hidden="1"/>
    </xf>
    <xf numFmtId="0" fontId="63" fillId="0" borderId="0" xfId="0" applyFont="1" applyProtection="1">
      <protection hidden="1"/>
    </xf>
    <xf numFmtId="0" fontId="65" fillId="2" borderId="0" xfId="0" applyFont="1" applyFill="1" applyAlignment="1" applyProtection="1">
      <alignment horizontal="centerContinuous"/>
      <protection hidden="1"/>
    </xf>
    <xf numFmtId="0" fontId="66" fillId="2" borderId="0" xfId="0" applyFont="1" applyFill="1" applyAlignment="1" applyProtection="1">
      <alignment horizontal="right"/>
      <protection hidden="1"/>
    </xf>
    <xf numFmtId="0" fontId="63" fillId="4" borderId="0" xfId="0" applyFont="1" applyFill="1" applyProtection="1">
      <protection hidden="1"/>
    </xf>
    <xf numFmtId="0" fontId="54" fillId="4" borderId="0" xfId="0" applyFont="1" applyFill="1" applyAlignment="1" applyProtection="1">
      <alignment horizontal="left"/>
      <protection hidden="1"/>
    </xf>
    <xf numFmtId="0" fontId="66" fillId="4" borderId="0" xfId="0" applyFont="1" applyFill="1" applyAlignment="1" applyProtection="1">
      <alignment horizontal="right"/>
      <protection hidden="1"/>
    </xf>
    <xf numFmtId="0" fontId="67" fillId="4" borderId="0" xfId="0" applyFont="1" applyFill="1" applyAlignment="1" applyProtection="1">
      <alignment horizontal="center"/>
      <protection hidden="1"/>
    </xf>
    <xf numFmtId="0" fontId="67" fillId="0" borderId="0" xfId="0" applyFont="1" applyAlignment="1" applyProtection="1">
      <alignment horizontal="left"/>
      <protection hidden="1"/>
    </xf>
    <xf numFmtId="175" fontId="64" fillId="0" borderId="0" xfId="0" applyNumberFormat="1" applyFont="1" applyAlignment="1" applyProtection="1">
      <alignment horizontal="right"/>
      <protection hidden="1"/>
    </xf>
    <xf numFmtId="0" fontId="75" fillId="4" borderId="0" xfId="0" applyFont="1" applyFill="1" applyAlignment="1" applyProtection="1">
      <alignment horizontal="left"/>
      <protection hidden="1"/>
    </xf>
    <xf numFmtId="175" fontId="73" fillId="4" borderId="0" xfId="0" applyNumberFormat="1" applyFont="1" applyFill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0" fontId="7" fillId="2" borderId="0" xfId="0" applyFont="1" applyFill="1" applyProtection="1">
      <protection hidden="1"/>
    </xf>
    <xf numFmtId="175" fontId="75" fillId="4" borderId="0" xfId="0" applyNumberFormat="1" applyFont="1" applyFill="1" applyProtection="1">
      <protection hidden="1"/>
    </xf>
    <xf numFmtId="0" fontId="84" fillId="4" borderId="0" xfId="0" applyFont="1" applyFill="1" applyAlignment="1" applyProtection="1">
      <alignment horizontal="right"/>
      <protection hidden="1"/>
    </xf>
    <xf numFmtId="0" fontId="8" fillId="0" borderId="0" xfId="0" applyFont="1" applyProtection="1">
      <protection hidden="1"/>
    </xf>
    <xf numFmtId="0" fontId="73" fillId="0" borderId="0" xfId="0" applyFont="1" applyProtection="1">
      <protection hidden="1"/>
    </xf>
    <xf numFmtId="10" fontId="83" fillId="14" borderId="0" xfId="0" applyNumberFormat="1" applyFont="1" applyFill="1" applyAlignment="1" applyProtection="1">
      <alignment horizontal="right"/>
      <protection hidden="1"/>
    </xf>
    <xf numFmtId="10" fontId="72" fillId="0" borderId="0" xfId="0" applyNumberFormat="1" applyFont="1" applyAlignment="1" applyProtection="1">
      <alignment horizontal="right"/>
      <protection hidden="1"/>
    </xf>
    <xf numFmtId="180" fontId="93" fillId="14" borderId="0" xfId="0" applyNumberFormat="1" applyFont="1" applyFill="1" applyAlignment="1" applyProtection="1">
      <alignment horizontal="right"/>
      <protection hidden="1"/>
    </xf>
    <xf numFmtId="10" fontId="72" fillId="3" borderId="0" xfId="0" applyNumberFormat="1" applyFont="1" applyFill="1" applyAlignment="1" applyProtection="1">
      <alignment horizontal="right"/>
      <protection hidden="1"/>
    </xf>
    <xf numFmtId="0" fontId="73" fillId="0" borderId="0" xfId="0" applyFont="1" applyAlignment="1" applyProtection="1">
      <alignment horizontal="left"/>
      <protection hidden="1"/>
    </xf>
    <xf numFmtId="0" fontId="9" fillId="4" borderId="0" xfId="0" applyFont="1" applyFill="1" applyAlignment="1" applyProtection="1">
      <alignment horizontal="left"/>
      <protection hidden="1"/>
    </xf>
    <xf numFmtId="175" fontId="76" fillId="2" borderId="0" xfId="1" applyNumberFormat="1" applyFont="1" applyFill="1" applyBorder="1" applyAlignment="1" applyProtection="1">
      <alignment horizontal="left"/>
      <protection hidden="1"/>
    </xf>
    <xf numFmtId="0" fontId="77" fillId="2" borderId="0" xfId="0" applyFont="1" applyFill="1" applyProtection="1">
      <protection hidden="1"/>
    </xf>
    <xf numFmtId="175" fontId="88" fillId="2" borderId="0" xfId="0" applyNumberFormat="1" applyFont="1" applyFill="1" applyProtection="1">
      <protection hidden="1"/>
    </xf>
    <xf numFmtId="179" fontId="88" fillId="2" borderId="0" xfId="0" applyNumberFormat="1" applyFont="1" applyFill="1" applyAlignment="1" applyProtection="1">
      <alignment horizontal="left"/>
      <protection hidden="1"/>
    </xf>
    <xf numFmtId="0" fontId="18" fillId="4" borderId="0" xfId="0" applyFont="1" applyFill="1" applyAlignment="1" applyProtection="1">
      <alignment horizontal="center"/>
      <protection hidden="1"/>
    </xf>
    <xf numFmtId="0" fontId="10" fillId="15" borderId="0" xfId="0" applyFont="1" applyFill="1" applyAlignment="1" applyProtection="1">
      <alignment horizontal="center"/>
      <protection hidden="1"/>
    </xf>
    <xf numFmtId="0" fontId="4" fillId="4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center"/>
      <protection hidden="1"/>
    </xf>
    <xf numFmtId="0" fontId="17" fillId="4" borderId="0" xfId="0" applyFont="1" applyFill="1" applyProtection="1">
      <protection hidden="1"/>
    </xf>
    <xf numFmtId="178" fontId="61" fillId="2" borderId="0" xfId="0" applyNumberFormat="1" applyFont="1" applyFill="1" applyProtection="1">
      <protection hidden="1"/>
    </xf>
    <xf numFmtId="0" fontId="99" fillId="3" borderId="0" xfId="0" applyFont="1" applyFill="1" applyProtection="1">
      <protection hidden="1"/>
    </xf>
    <xf numFmtId="0" fontId="99" fillId="14" borderId="0" xfId="0" applyFont="1" applyFill="1" applyProtection="1">
      <protection hidden="1"/>
    </xf>
    <xf numFmtId="0" fontId="0" fillId="0" borderId="17" xfId="0" applyBorder="1"/>
    <xf numFmtId="0" fontId="4" fillId="4" borderId="18" xfId="0" applyFont="1" applyFill="1" applyBorder="1" applyProtection="1">
      <protection hidden="1"/>
    </xf>
    <xf numFmtId="0" fontId="4" fillId="2" borderId="12" xfId="0" applyFont="1" applyFill="1" applyBorder="1" applyProtection="1">
      <protection hidden="1"/>
    </xf>
    <xf numFmtId="0" fontId="54" fillId="2" borderId="12" xfId="0" applyFont="1" applyFill="1" applyBorder="1" applyProtection="1">
      <protection hidden="1"/>
    </xf>
    <xf numFmtId="0" fontId="54" fillId="4" borderId="12" xfId="0" applyFont="1" applyFill="1" applyBorder="1" applyProtection="1">
      <protection hidden="1"/>
    </xf>
    <xf numFmtId="0" fontId="99" fillId="3" borderId="12" xfId="0" applyFont="1" applyFill="1" applyBorder="1" applyProtection="1">
      <protection hidden="1"/>
    </xf>
    <xf numFmtId="0" fontId="59" fillId="4" borderId="12" xfId="0" applyFont="1" applyFill="1" applyBorder="1" applyProtection="1">
      <protection hidden="1"/>
    </xf>
    <xf numFmtId="0" fontId="4" fillId="4" borderId="12" xfId="0" applyFont="1" applyFill="1" applyBorder="1" applyProtection="1">
      <protection hidden="1"/>
    </xf>
    <xf numFmtId="0" fontId="16" fillId="4" borderId="12" xfId="0" applyFont="1" applyFill="1" applyBorder="1" applyAlignment="1" applyProtection="1">
      <alignment horizontal="centerContinuous"/>
      <protection hidden="1"/>
    </xf>
    <xf numFmtId="0" fontId="17" fillId="4" borderId="12" xfId="0" applyFont="1" applyFill="1" applyBorder="1" applyProtection="1">
      <protection hidden="1"/>
    </xf>
    <xf numFmtId="0" fontId="17" fillId="4" borderId="12" xfId="0" applyFont="1" applyFill="1" applyBorder="1" applyAlignment="1" applyProtection="1">
      <alignment horizontal="left"/>
      <protection hidden="1"/>
    </xf>
    <xf numFmtId="0" fontId="20" fillId="4" borderId="20" xfId="0" applyFont="1" applyFill="1" applyBorder="1" applyAlignment="1" applyProtection="1">
      <alignment horizontal="centerContinuous"/>
      <protection hidden="1"/>
    </xf>
    <xf numFmtId="0" fontId="20" fillId="4" borderId="21" xfId="0" applyFont="1" applyFill="1" applyBorder="1" applyAlignment="1" applyProtection="1">
      <alignment horizontal="centerContinuous"/>
      <protection hidden="1"/>
    </xf>
    <xf numFmtId="0" fontId="4" fillId="15" borderId="21" xfId="0" applyFont="1" applyFill="1" applyBorder="1" applyAlignment="1" applyProtection="1">
      <alignment horizontal="centerContinuous"/>
      <protection hidden="1"/>
    </xf>
    <xf numFmtId="0" fontId="4" fillId="4" borderId="21" xfId="0" applyFont="1" applyFill="1" applyBorder="1" applyAlignment="1" applyProtection="1">
      <alignment horizontal="centerContinuous"/>
      <protection hidden="1"/>
    </xf>
    <xf numFmtId="0" fontId="3" fillId="4" borderId="21" xfId="0" applyFont="1" applyFill="1" applyBorder="1" applyAlignment="1" applyProtection="1">
      <alignment horizontal="centerContinuous"/>
      <protection hidden="1"/>
    </xf>
    <xf numFmtId="0" fontId="19" fillId="4" borderId="21" xfId="0" applyFont="1" applyFill="1" applyBorder="1" applyAlignment="1" applyProtection="1">
      <alignment horizontal="centerContinuous"/>
      <protection hidden="1"/>
    </xf>
    <xf numFmtId="0" fontId="54" fillId="4" borderId="3" xfId="0" applyFont="1" applyFill="1" applyBorder="1" applyProtection="1">
      <protection hidden="1"/>
    </xf>
    <xf numFmtId="0" fontId="63" fillId="4" borderId="11" xfId="0" applyFont="1" applyFill="1" applyBorder="1" applyProtection="1">
      <protection hidden="1"/>
    </xf>
    <xf numFmtId="0" fontId="54" fillId="0" borderId="9" xfId="0" applyFont="1" applyBorder="1" applyProtection="1">
      <protection hidden="1"/>
    </xf>
    <xf numFmtId="0" fontId="54" fillId="4" borderId="11" xfId="0" applyFont="1" applyFill="1" applyBorder="1" applyProtection="1">
      <protection hidden="1"/>
    </xf>
    <xf numFmtId="0" fontId="54" fillId="4" borderId="11" xfId="0" applyFont="1" applyFill="1" applyBorder="1" applyAlignment="1" applyProtection="1">
      <alignment horizontal="center"/>
      <protection hidden="1"/>
    </xf>
    <xf numFmtId="0" fontId="59" fillId="4" borderId="15" xfId="0" applyFont="1" applyFill="1" applyBorder="1" applyProtection="1">
      <protection hidden="1"/>
    </xf>
    <xf numFmtId="0" fontId="59" fillId="4" borderId="3" xfId="0" applyFont="1" applyFill="1" applyBorder="1" applyProtection="1">
      <protection hidden="1"/>
    </xf>
    <xf numFmtId="0" fontId="59" fillId="4" borderId="3" xfId="0" applyFont="1" applyFill="1" applyBorder="1" applyAlignment="1" applyProtection="1">
      <alignment horizontal="right"/>
      <protection hidden="1"/>
    </xf>
    <xf numFmtId="0" fontId="54" fillId="2" borderId="24" xfId="0" applyFont="1" applyFill="1" applyBorder="1" applyProtection="1">
      <protection hidden="1"/>
    </xf>
    <xf numFmtId="0" fontId="4" fillId="4" borderId="2" xfId="0" applyFont="1" applyFill="1" applyBorder="1" applyProtection="1">
      <protection hidden="1"/>
    </xf>
    <xf numFmtId="0" fontId="4" fillId="4" borderId="25" xfId="0" applyFont="1" applyFill="1" applyBorder="1" applyProtection="1">
      <protection hidden="1"/>
    </xf>
    <xf numFmtId="0" fontId="71" fillId="4" borderId="25" xfId="0" applyFont="1" applyFill="1" applyBorder="1" applyProtection="1">
      <protection hidden="1"/>
    </xf>
    <xf numFmtId="0" fontId="4" fillId="4" borderId="26" xfId="0" applyFont="1" applyFill="1" applyBorder="1" applyProtection="1">
      <protection hidden="1"/>
    </xf>
    <xf numFmtId="0" fontId="4" fillId="2" borderId="7" xfId="0" applyFont="1" applyFill="1" applyBorder="1" applyProtection="1">
      <protection hidden="1"/>
    </xf>
    <xf numFmtId="0" fontId="4" fillId="4" borderId="8" xfId="0" applyFont="1" applyFill="1" applyBorder="1" applyProtection="1">
      <protection hidden="1"/>
    </xf>
    <xf numFmtId="0" fontId="4" fillId="2" borderId="8" xfId="0" applyFont="1" applyFill="1" applyBorder="1" applyProtection="1">
      <protection hidden="1"/>
    </xf>
    <xf numFmtId="0" fontId="4" fillId="4" borderId="23" xfId="0" applyFont="1" applyFill="1" applyBorder="1" applyProtection="1">
      <protection hidden="1"/>
    </xf>
    <xf numFmtId="0" fontId="4" fillId="2" borderId="11" xfId="0" applyFont="1" applyFill="1" applyBorder="1" applyProtection="1">
      <protection hidden="1"/>
    </xf>
    <xf numFmtId="0" fontId="4" fillId="4" borderId="9" xfId="0" applyFont="1" applyFill="1" applyBorder="1" applyProtection="1">
      <protection hidden="1"/>
    </xf>
    <xf numFmtId="0" fontId="6" fillId="0" borderId="9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4" fillId="4" borderId="11" xfId="0" applyFont="1" applyFill="1" applyBorder="1" applyProtection="1">
      <protection hidden="1"/>
    </xf>
    <xf numFmtId="0" fontId="5" fillId="2" borderId="9" xfId="0" applyFont="1" applyFill="1" applyBorder="1" applyProtection="1">
      <protection hidden="1"/>
    </xf>
    <xf numFmtId="0" fontId="4" fillId="4" borderId="15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5" fillId="2" borderId="24" xfId="0" applyFont="1" applyFill="1" applyBorder="1" applyProtection="1">
      <protection hidden="1"/>
    </xf>
    <xf numFmtId="0" fontId="75" fillId="4" borderId="21" xfId="0" applyFont="1" applyFill="1" applyBorder="1" applyAlignment="1" applyProtection="1">
      <alignment horizontal="left"/>
      <protection hidden="1"/>
    </xf>
    <xf numFmtId="0" fontId="73" fillId="4" borderId="21" xfId="0" applyFont="1" applyFill="1" applyBorder="1" applyAlignment="1" applyProtection="1">
      <alignment horizontal="left"/>
      <protection hidden="1"/>
    </xf>
    <xf numFmtId="175" fontId="75" fillId="4" borderId="21" xfId="0" applyNumberFormat="1" applyFont="1" applyFill="1" applyBorder="1" applyAlignment="1" applyProtection="1">
      <alignment horizontal="right"/>
      <protection hidden="1"/>
    </xf>
    <xf numFmtId="175" fontId="73" fillId="4" borderId="21" xfId="0" applyNumberFormat="1" applyFont="1" applyFill="1" applyBorder="1" applyAlignment="1" applyProtection="1">
      <alignment horizontal="right"/>
      <protection hidden="1"/>
    </xf>
    <xf numFmtId="0" fontId="73" fillId="4" borderId="27" xfId="0" applyFont="1" applyFill="1" applyBorder="1" applyAlignment="1" applyProtection="1">
      <alignment horizontal="left"/>
      <protection hidden="1"/>
    </xf>
    <xf numFmtId="0" fontId="71" fillId="4" borderId="27" xfId="0" applyFont="1" applyFill="1" applyBorder="1" applyProtection="1">
      <protection hidden="1"/>
    </xf>
    <xf numFmtId="175" fontId="73" fillId="4" borderId="27" xfId="0" applyNumberFormat="1" applyFont="1" applyFill="1" applyBorder="1" applyProtection="1">
      <protection hidden="1"/>
    </xf>
    <xf numFmtId="0" fontId="73" fillId="4" borderId="27" xfId="0" applyFont="1" applyFill="1" applyBorder="1" applyProtection="1">
      <protection hidden="1"/>
    </xf>
    <xf numFmtId="0" fontId="73" fillId="0" borderId="27" xfId="0" applyFont="1" applyBorder="1" applyProtection="1">
      <protection hidden="1"/>
    </xf>
    <xf numFmtId="164" fontId="73" fillId="4" borderId="27" xfId="0" applyNumberFormat="1" applyFont="1" applyFill="1" applyBorder="1" applyProtection="1">
      <protection hidden="1"/>
    </xf>
    <xf numFmtId="4" fontId="87" fillId="12" borderId="1" xfId="3" applyNumberFormat="1" applyFont="1" applyFill="1" applyBorder="1" applyAlignment="1" applyProtection="1">
      <alignment horizontal="center"/>
      <protection locked="0" hidden="1"/>
    </xf>
    <xf numFmtId="0" fontId="87" fillId="12" borderId="1" xfId="0" applyFont="1" applyFill="1" applyBorder="1" applyAlignment="1" applyProtection="1">
      <alignment horizontal="center"/>
      <protection locked="0" hidden="1"/>
    </xf>
    <xf numFmtId="3" fontId="87" fillId="12" borderId="1" xfId="0" applyNumberFormat="1" applyFont="1" applyFill="1" applyBorder="1" applyAlignment="1" applyProtection="1">
      <alignment horizontal="center"/>
      <protection locked="0"/>
    </xf>
    <xf numFmtId="173" fontId="48" fillId="4" borderId="0" xfId="0" applyNumberFormat="1" applyFont="1" applyFill="1"/>
    <xf numFmtId="0" fontId="105" fillId="0" borderId="8" xfId="0" applyFont="1" applyBorder="1" applyProtection="1">
      <protection hidden="1"/>
    </xf>
    <xf numFmtId="0" fontId="106" fillId="4" borderId="19" xfId="0" applyFont="1" applyFill="1" applyBorder="1" applyProtection="1">
      <protection hidden="1"/>
    </xf>
    <xf numFmtId="0" fontId="106" fillId="2" borderId="6" xfId="0" applyFont="1" applyFill="1" applyBorder="1" applyProtection="1">
      <protection hidden="1"/>
    </xf>
    <xf numFmtId="0" fontId="107" fillId="2" borderId="6" xfId="0" applyFont="1" applyFill="1" applyBorder="1" applyAlignment="1" applyProtection="1">
      <alignment horizontal="centerContinuous"/>
      <protection hidden="1"/>
    </xf>
    <xf numFmtId="178" fontId="44" fillId="2" borderId="6" xfId="0" applyNumberFormat="1" applyFont="1" applyFill="1" applyBorder="1" applyProtection="1">
      <protection hidden="1"/>
    </xf>
    <xf numFmtId="0" fontId="108" fillId="3" borderId="6" xfId="0" applyFont="1" applyFill="1" applyBorder="1" applyProtection="1">
      <protection hidden="1"/>
    </xf>
    <xf numFmtId="0" fontId="108" fillId="14" borderId="6" xfId="0" applyFont="1" applyFill="1" applyBorder="1" applyProtection="1">
      <protection hidden="1"/>
    </xf>
    <xf numFmtId="178" fontId="44" fillId="4" borderId="6" xfId="0" applyNumberFormat="1" applyFont="1" applyFill="1" applyBorder="1" applyProtection="1">
      <protection hidden="1"/>
    </xf>
    <xf numFmtId="0" fontId="94" fillId="2" borderId="6" xfId="0" applyFont="1" applyFill="1" applyBorder="1" applyProtection="1">
      <protection hidden="1"/>
    </xf>
    <xf numFmtId="0" fontId="59" fillId="4" borderId="6" xfId="0" applyFont="1" applyFill="1" applyBorder="1" applyProtection="1">
      <protection hidden="1"/>
    </xf>
    <xf numFmtId="0" fontId="59" fillId="0" borderId="6" xfId="0" applyFont="1" applyBorder="1" applyProtection="1">
      <protection hidden="1"/>
    </xf>
    <xf numFmtId="0" fontId="94" fillId="4" borderId="6" xfId="0" applyFont="1" applyFill="1" applyBorder="1" applyAlignment="1" applyProtection="1">
      <alignment horizontal="center"/>
      <protection hidden="1"/>
    </xf>
    <xf numFmtId="0" fontId="59" fillId="2" borderId="6" xfId="0" applyFont="1" applyFill="1" applyBorder="1" applyProtection="1">
      <protection hidden="1"/>
    </xf>
    <xf numFmtId="0" fontId="59" fillId="2" borderId="6" xfId="0" applyFont="1" applyFill="1" applyBorder="1" applyAlignment="1" applyProtection="1">
      <alignment horizontal="centerContinuous"/>
      <protection hidden="1"/>
    </xf>
    <xf numFmtId="0" fontId="106" fillId="4" borderId="6" xfId="0" applyFont="1" applyFill="1" applyBorder="1" applyProtection="1">
      <protection hidden="1"/>
    </xf>
    <xf numFmtId="0" fontId="109" fillId="0" borderId="6" xfId="0" applyFont="1" applyBorder="1" applyProtection="1">
      <protection hidden="1"/>
    </xf>
    <xf numFmtId="0" fontId="105" fillId="0" borderId="6" xfId="0" applyFont="1" applyBorder="1" applyProtection="1">
      <protection hidden="1"/>
    </xf>
    <xf numFmtId="0" fontId="110" fillId="2" borderId="6" xfId="0" applyFont="1" applyFill="1" applyBorder="1" applyProtection="1">
      <protection hidden="1"/>
    </xf>
    <xf numFmtId="0" fontId="106" fillId="2" borderId="6" xfId="0" applyFont="1" applyFill="1" applyBorder="1" applyAlignment="1" applyProtection="1">
      <alignment horizontal="centerContinuous"/>
      <protection hidden="1"/>
    </xf>
    <xf numFmtId="0" fontId="111" fillId="4" borderId="6" xfId="0" applyFont="1" applyFill="1" applyBorder="1" applyAlignment="1" applyProtection="1">
      <alignment horizontal="left"/>
      <protection hidden="1"/>
    </xf>
    <xf numFmtId="0" fontId="112" fillId="4" borderId="6" xfId="0" applyFont="1" applyFill="1" applyBorder="1" applyProtection="1">
      <protection hidden="1"/>
    </xf>
    <xf numFmtId="0" fontId="113" fillId="2" borderId="6" xfId="0" applyFont="1" applyFill="1" applyBorder="1" applyProtection="1">
      <protection hidden="1"/>
    </xf>
    <xf numFmtId="0" fontId="106" fillId="4" borderId="22" xfId="0" applyFont="1" applyFill="1" applyBorder="1" applyAlignment="1" applyProtection="1">
      <alignment horizontal="centerContinuous"/>
      <protection hidden="1"/>
    </xf>
    <xf numFmtId="0" fontId="106" fillId="4" borderId="0" xfId="0" applyFont="1" applyFill="1" applyAlignment="1" applyProtection="1">
      <alignment horizontal="centerContinuous"/>
      <protection hidden="1"/>
    </xf>
    <xf numFmtId="0" fontId="106" fillId="4" borderId="0" xfId="0" applyFont="1" applyFill="1" applyAlignment="1" applyProtection="1">
      <alignment horizontal="left"/>
      <protection hidden="1"/>
    </xf>
    <xf numFmtId="0" fontId="114" fillId="4" borderId="0" xfId="0" applyFont="1" applyFill="1" applyAlignment="1" applyProtection="1">
      <alignment horizontal="left"/>
      <protection hidden="1"/>
    </xf>
    <xf numFmtId="0" fontId="115" fillId="0" borderId="0" xfId="0" applyFont="1" applyAlignment="1" applyProtection="1">
      <alignment horizontal="centerContinuous"/>
      <protection hidden="1"/>
    </xf>
    <xf numFmtId="0" fontId="114" fillId="0" borderId="0" xfId="0" applyFont="1" applyProtection="1">
      <protection hidden="1"/>
    </xf>
    <xf numFmtId="0" fontId="114" fillId="0" borderId="10" xfId="0" applyFont="1" applyBorder="1" applyProtection="1">
      <protection hidden="1"/>
    </xf>
    <xf numFmtId="0" fontId="114" fillId="0" borderId="4" xfId="0" applyFont="1" applyBorder="1" applyProtection="1">
      <protection hidden="1"/>
    </xf>
    <xf numFmtId="0" fontId="113" fillId="0" borderId="4" xfId="0" applyFont="1" applyBorder="1" applyAlignment="1" applyProtection="1">
      <alignment horizontal="right"/>
      <protection hidden="1"/>
    </xf>
    <xf numFmtId="0" fontId="114" fillId="0" borderId="4" xfId="0" applyFont="1" applyBorder="1" applyAlignment="1" applyProtection="1">
      <alignment horizontal="right"/>
      <protection hidden="1"/>
    </xf>
    <xf numFmtId="0" fontId="106" fillId="0" borderId="0" xfId="0" applyFont="1" applyAlignment="1" applyProtection="1">
      <alignment horizontal="right"/>
      <protection hidden="1"/>
    </xf>
    <xf numFmtId="0" fontId="110" fillId="0" borderId="0" xfId="0" applyFont="1" applyProtection="1">
      <protection hidden="1"/>
    </xf>
    <xf numFmtId="0" fontId="113" fillId="0" borderId="0" xfId="0" applyFont="1" applyAlignment="1" applyProtection="1">
      <alignment horizontal="right" vertical="center"/>
      <protection hidden="1"/>
    </xf>
    <xf numFmtId="0" fontId="111" fillId="0" borderId="0" xfId="0" applyFont="1" applyAlignment="1" applyProtection="1">
      <alignment horizontal="center" vertical="center" wrapText="1"/>
      <protection hidden="1"/>
    </xf>
    <xf numFmtId="4" fontId="113" fillId="0" borderId="0" xfId="0" applyNumberFormat="1" applyFont="1" applyAlignment="1" applyProtection="1">
      <alignment horizontal="right" vertical="center"/>
      <protection hidden="1"/>
    </xf>
    <xf numFmtId="0" fontId="105" fillId="0" borderId="0" xfId="0" applyFont="1" applyProtection="1">
      <protection hidden="1"/>
    </xf>
    <xf numFmtId="164" fontId="79" fillId="4" borderId="0" xfId="3" applyFont="1" applyFill="1" applyAlignment="1" applyProtection="1">
      <alignment horizontal="center"/>
      <protection locked="0"/>
    </xf>
    <xf numFmtId="0" fontId="0" fillId="0" borderId="18" xfId="0" applyBorder="1"/>
    <xf numFmtId="0" fontId="0" fillId="9" borderId="1" xfId="0" applyFill="1" applyBorder="1"/>
    <xf numFmtId="10" fontId="0" fillId="23" borderId="1" xfId="4" applyNumberFormat="1" applyFont="1" applyFill="1" applyBorder="1"/>
    <xf numFmtId="0" fontId="0" fillId="20" borderId="1" xfId="0" applyFill="1" applyBorder="1"/>
    <xf numFmtId="0" fontId="0" fillId="0" borderId="6" xfId="0" applyBorder="1"/>
    <xf numFmtId="0" fontId="0" fillId="0" borderId="28" xfId="0" applyBorder="1"/>
    <xf numFmtId="10" fontId="0" fillId="9" borderId="1" xfId="0" applyNumberFormat="1" applyFill="1" applyBorder="1"/>
    <xf numFmtId="9" fontId="0" fillId="9" borderId="1" xfId="0" applyNumberFormat="1" applyFill="1" applyBorder="1"/>
    <xf numFmtId="0" fontId="0" fillId="13" borderId="28" xfId="0" applyFill="1" applyBorder="1"/>
    <xf numFmtId="10" fontId="0" fillId="13" borderId="1" xfId="4" applyNumberFormat="1" applyFont="1" applyFill="1" applyBorder="1"/>
    <xf numFmtId="0" fontId="0" fillId="0" borderId="12" xfId="0" applyBorder="1"/>
    <xf numFmtId="0" fontId="0" fillId="20" borderId="12" xfId="0" applyFill="1" applyBorder="1"/>
    <xf numFmtId="0" fontId="0" fillId="20" borderId="0" xfId="0" applyFill="1"/>
    <xf numFmtId="0" fontId="0" fillId="23" borderId="12" xfId="0" applyFill="1" applyBorder="1"/>
    <xf numFmtId="0" fontId="0" fillId="23" borderId="0" xfId="0" applyFill="1"/>
    <xf numFmtId="0" fontId="0" fillId="22" borderId="12" xfId="0" applyFill="1" applyBorder="1"/>
    <xf numFmtId="0" fontId="0" fillId="22" borderId="0" xfId="0" applyFill="1"/>
    <xf numFmtId="0" fontId="0" fillId="9" borderId="12" xfId="0" applyFill="1" applyBorder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/>
    </xf>
    <xf numFmtId="0" fontId="0" fillId="0" borderId="22" xfId="0" applyBorder="1"/>
    <xf numFmtId="0" fontId="54" fillId="4" borderId="23" xfId="0" applyFont="1" applyFill="1" applyBorder="1" applyProtection="1">
      <protection hidden="1"/>
    </xf>
    <xf numFmtId="0" fontId="67" fillId="4" borderId="3" xfId="0" applyFont="1" applyFill="1" applyBorder="1" applyAlignment="1" applyProtection="1">
      <alignment horizontal="left"/>
      <protection hidden="1"/>
    </xf>
    <xf numFmtId="10" fontId="48" fillId="9" borderId="1" xfId="4" applyNumberFormat="1" applyFont="1" applyFill="1" applyBorder="1" applyAlignment="1">
      <alignment horizontal="right"/>
    </xf>
    <xf numFmtId="9" fontId="0" fillId="0" borderId="0" xfId="0" applyNumberFormat="1"/>
    <xf numFmtId="9" fontId="0" fillId="0" borderId="0" xfId="0" applyNumberFormat="1" applyAlignment="1">
      <alignment horizontal="left" vertical="center"/>
    </xf>
    <xf numFmtId="0" fontId="41" fillId="24" borderId="0" xfId="0" applyFont="1" applyFill="1"/>
    <xf numFmtId="0" fontId="41" fillId="26" borderId="0" xfId="0" applyFont="1" applyFill="1" applyAlignment="1">
      <alignment horizontal="center"/>
    </xf>
    <xf numFmtId="0" fontId="0" fillId="0" borderId="0" xfId="0" applyAlignment="1">
      <alignment horizontal="left" vertical="center" wrapText="1"/>
    </xf>
    <xf numFmtId="0" fontId="117" fillId="0" borderId="0" xfId="0" applyFont="1" applyAlignment="1">
      <alignment horizontal="center" vertical="center" wrapText="1"/>
    </xf>
    <xf numFmtId="0" fontId="116" fillId="0" borderId="0" xfId="0" applyFont="1" applyAlignment="1">
      <alignment horizontal="left" vertical="center"/>
    </xf>
    <xf numFmtId="0" fontId="116" fillId="0" borderId="0" xfId="0" applyFont="1" applyAlignment="1">
      <alignment horizontal="left" vertical="top" wrapText="1"/>
    </xf>
    <xf numFmtId="0" fontId="116" fillId="0" borderId="0" xfId="0" applyFont="1"/>
    <xf numFmtId="0" fontId="116" fillId="0" borderId="0" xfId="0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0" fillId="11" borderId="0" xfId="0" applyFill="1" applyAlignment="1">
      <alignment horizontal="center" vertical="center" wrapText="1"/>
    </xf>
    <xf numFmtId="0" fontId="0" fillId="11" borderId="0" xfId="0" applyFill="1" applyAlignment="1">
      <alignment wrapText="1"/>
    </xf>
    <xf numFmtId="0" fontId="79" fillId="6" borderId="0" xfId="0" applyFont="1" applyFill="1" applyAlignment="1">
      <alignment wrapText="1"/>
    </xf>
    <xf numFmtId="0" fontId="79" fillId="25" borderId="0" xfId="0" applyFont="1" applyFill="1" applyAlignment="1">
      <alignment wrapText="1"/>
    </xf>
    <xf numFmtId="9" fontId="0" fillId="0" borderId="0" xfId="0" applyNumberFormat="1" applyAlignment="1">
      <alignment horizontal="center" vertical="center"/>
    </xf>
    <xf numFmtId="0" fontId="116" fillId="9" borderId="0" xfId="0" applyFont="1" applyFill="1" applyAlignment="1">
      <alignment horizontal="left" vertical="center"/>
    </xf>
    <xf numFmtId="0" fontId="116" fillId="9" borderId="0" xfId="0" applyFont="1" applyFill="1" applyAlignment="1">
      <alignment horizontal="center" vertical="center" wrapText="1"/>
    </xf>
    <xf numFmtId="0" fontId="120" fillId="27" borderId="0" xfId="0" applyFont="1" applyFill="1" applyAlignment="1">
      <alignment horizontal="left" vertical="center"/>
    </xf>
    <xf numFmtId="0" fontId="121" fillId="27" borderId="0" xfId="0" applyFont="1" applyFill="1" applyAlignment="1">
      <alignment horizontal="left" vertical="center"/>
    </xf>
    <xf numFmtId="0" fontId="0" fillId="27" borderId="0" xfId="0" applyFill="1"/>
    <xf numFmtId="10" fontId="0" fillId="0" borderId="0" xfId="4" applyNumberFormat="1" applyFont="1" applyBorder="1"/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0" fontId="0" fillId="29" borderId="0" xfId="0" applyFill="1"/>
    <xf numFmtId="0" fontId="0" fillId="29" borderId="0" xfId="0" applyFill="1" applyAlignment="1">
      <alignment horizontal="center"/>
    </xf>
    <xf numFmtId="0" fontId="0" fillId="29" borderId="1" xfId="0" applyFill="1" applyBorder="1"/>
    <xf numFmtId="9" fontId="0" fillId="0" borderId="1" xfId="4" applyFont="1" applyBorder="1" applyAlignment="1">
      <alignment horizontal="left"/>
    </xf>
    <xf numFmtId="10" fontId="122" fillId="12" borderId="1" xfId="4" applyNumberFormat="1" applyFont="1" applyFill="1" applyBorder="1" applyAlignment="1" applyProtection="1">
      <alignment horizontal="center"/>
      <protection locked="0" hidden="1"/>
    </xf>
    <xf numFmtId="164" fontId="48" fillId="4" borderId="1" xfId="3" applyFont="1" applyFill="1" applyBorder="1" applyAlignment="1">
      <alignment vertical="center" wrapText="1"/>
    </xf>
    <xf numFmtId="10" fontId="40" fillId="28" borderId="1" xfId="4" applyNumberFormat="1" applyFill="1" applyBorder="1"/>
    <xf numFmtId="10" fontId="40" fillId="30" borderId="1" xfId="4" applyNumberFormat="1" applyFill="1" applyBorder="1"/>
    <xf numFmtId="9" fontId="0" fillId="30" borderId="1" xfId="4" applyFont="1" applyFill="1" applyBorder="1"/>
    <xf numFmtId="10" fontId="98" fillId="0" borderId="0" xfId="0" applyNumberFormat="1" applyFont="1"/>
    <xf numFmtId="9" fontId="98" fillId="0" borderId="0" xfId="4" applyFont="1" applyAlignment="1">
      <alignment horizontal="center"/>
    </xf>
    <xf numFmtId="9" fontId="98" fillId="0" borderId="0" xfId="0" applyNumberFormat="1" applyFont="1" applyAlignment="1">
      <alignment horizontal="center"/>
    </xf>
    <xf numFmtId="9" fontId="0" fillId="0" borderId="3" xfId="4" applyFont="1" applyBorder="1" applyAlignment="1">
      <alignment horizontal="center"/>
    </xf>
    <xf numFmtId="10" fontId="40" fillId="31" borderId="1" xfId="4" applyNumberFormat="1" applyFill="1" applyBorder="1"/>
    <xf numFmtId="0" fontId="41" fillId="26" borderId="1" xfId="0" applyFont="1" applyFill="1" applyBorder="1"/>
    <xf numFmtId="164" fontId="0" fillId="0" borderId="11" xfId="3" applyFont="1" applyBorder="1" applyAlignment="1">
      <alignment wrapText="1"/>
    </xf>
    <xf numFmtId="182" fontId="125" fillId="0" borderId="0" xfId="3" applyNumberFormat="1" applyFont="1"/>
    <xf numFmtId="0" fontId="124" fillId="4" borderId="0" xfId="0" applyFont="1" applyFill="1" applyProtection="1">
      <protection hidden="1"/>
    </xf>
    <xf numFmtId="0" fontId="125" fillId="0" borderId="14" xfId="0" applyFont="1" applyBorder="1"/>
    <xf numFmtId="10" fontId="0" fillId="0" borderId="32" xfId="4" applyNumberFormat="1" applyFont="1" applyFill="1" applyBorder="1"/>
    <xf numFmtId="0" fontId="89" fillId="0" borderId="0" xfId="0" applyFont="1" applyAlignment="1" applyProtection="1">
      <alignment horizontal="left"/>
      <protection hidden="1"/>
    </xf>
    <xf numFmtId="10" fontId="87" fillId="12" borderId="1" xfId="4" applyNumberFormat="1" applyFont="1" applyFill="1" applyBorder="1" applyAlignment="1" applyProtection="1">
      <alignment horizontal="center"/>
      <protection hidden="1"/>
    </xf>
    <xf numFmtId="10" fontId="0" fillId="0" borderId="0" xfId="4" applyNumberFormat="1" applyFont="1" applyFill="1" applyBorder="1"/>
    <xf numFmtId="10" fontId="0" fillId="32" borderId="1" xfId="4" applyNumberFormat="1" applyFont="1" applyFill="1" applyBorder="1"/>
    <xf numFmtId="10" fontId="0" fillId="24" borderId="1" xfId="4" applyNumberFormat="1" applyFont="1" applyFill="1" applyBorder="1"/>
    <xf numFmtId="0" fontId="0" fillId="13" borderId="33" xfId="0" applyFill="1" applyBorder="1"/>
    <xf numFmtId="4" fontId="0" fillId="0" borderId="0" xfId="0" applyNumberFormat="1"/>
    <xf numFmtId="10" fontId="0" fillId="0" borderId="0" xfId="4" applyNumberFormat="1" applyFont="1"/>
    <xf numFmtId="10" fontId="126" fillId="0" borderId="0" xfId="4" applyNumberFormat="1" applyFont="1" applyFill="1" applyBorder="1"/>
    <xf numFmtId="10" fontId="41" fillId="0" borderId="0" xfId="4" applyNumberFormat="1" applyFont="1" applyFill="1" applyBorder="1"/>
    <xf numFmtId="10" fontId="48" fillId="0" borderId="1" xfId="4" applyNumberFormat="1" applyFont="1" applyFill="1" applyBorder="1" applyAlignment="1">
      <alignment horizontal="center"/>
    </xf>
    <xf numFmtId="10" fontId="48" fillId="29" borderId="1" xfId="4" applyNumberFormat="1" applyFont="1" applyFill="1" applyBorder="1" applyAlignment="1">
      <alignment horizontal="center"/>
    </xf>
    <xf numFmtId="10" fontId="48" fillId="29" borderId="1" xfId="0" applyNumberFormat="1" applyFont="1" applyFill="1" applyBorder="1" applyAlignment="1">
      <alignment horizontal="center"/>
    </xf>
    <xf numFmtId="10" fontId="48" fillId="29" borderId="1" xfId="4" applyNumberFormat="1" applyFont="1" applyFill="1" applyBorder="1" applyAlignment="1">
      <alignment horizontal="right"/>
    </xf>
    <xf numFmtId="10" fontId="48" fillId="9" borderId="1" xfId="0" applyNumberFormat="1" applyFont="1" applyFill="1" applyBorder="1" applyAlignment="1">
      <alignment horizontal="right"/>
    </xf>
    <xf numFmtId="10" fontId="48" fillId="29" borderId="1" xfId="0" applyNumberFormat="1" applyFont="1" applyFill="1" applyBorder="1" applyAlignment="1">
      <alignment horizontal="right"/>
    </xf>
    <xf numFmtId="10" fontId="127" fillId="4" borderId="0" xfId="0" applyNumberFormat="1" applyFont="1" applyFill="1" applyAlignment="1">
      <alignment horizontal="left"/>
    </xf>
    <xf numFmtId="10" fontId="41" fillId="0" borderId="0" xfId="0" applyNumberFormat="1" applyFont="1"/>
    <xf numFmtId="10" fontId="126" fillId="0" borderId="1" xfId="4" applyNumberFormat="1" applyFont="1" applyFill="1" applyBorder="1"/>
    <xf numFmtId="10" fontId="128" fillId="4" borderId="0" xfId="4" applyNumberFormat="1" applyFont="1" applyFill="1" applyBorder="1" applyAlignment="1" applyProtection="1">
      <alignment horizontal="right"/>
    </xf>
    <xf numFmtId="10" fontId="79" fillId="4" borderId="1" xfId="4" applyNumberFormat="1" applyFont="1" applyFill="1" applyBorder="1" applyAlignment="1" applyProtection="1">
      <alignment horizontal="right"/>
    </xf>
    <xf numFmtId="0" fontId="3" fillId="0" borderId="11" xfId="0" applyFont="1" applyBorder="1" applyProtection="1">
      <protection hidden="1"/>
    </xf>
    <xf numFmtId="0" fontId="54" fillId="0" borderId="12" xfId="0" applyFont="1" applyBorder="1" applyProtection="1">
      <protection hidden="1"/>
    </xf>
    <xf numFmtId="0" fontId="59" fillId="0" borderId="0" xfId="0" applyFont="1" applyProtection="1">
      <protection hidden="1"/>
    </xf>
    <xf numFmtId="0" fontId="59" fillId="0" borderId="0" xfId="0" applyFont="1" applyAlignment="1" applyProtection="1">
      <alignment horizontal="right"/>
      <protection hidden="1"/>
    </xf>
    <xf numFmtId="9" fontId="123" fillId="0" borderId="0" xfId="4" applyFont="1" applyFill="1" applyBorder="1" applyProtection="1">
      <protection hidden="1"/>
    </xf>
    <xf numFmtId="0" fontId="123" fillId="0" borderId="0" xfId="0" applyFont="1" applyProtection="1">
      <protection hidden="1"/>
    </xf>
    <xf numFmtId="0" fontId="59" fillId="4" borderId="7" xfId="0" applyFont="1" applyFill="1" applyBorder="1" applyProtection="1">
      <protection hidden="1"/>
    </xf>
    <xf numFmtId="0" fontId="67" fillId="4" borderId="8" xfId="0" applyFont="1" applyFill="1" applyBorder="1" applyAlignment="1" applyProtection="1">
      <alignment horizontal="left"/>
      <protection hidden="1"/>
    </xf>
    <xf numFmtId="0" fontId="59" fillId="4" borderId="8" xfId="0" applyFont="1" applyFill="1" applyBorder="1" applyProtection="1">
      <protection hidden="1"/>
    </xf>
    <xf numFmtId="0" fontId="59" fillId="4" borderId="8" xfId="0" applyFont="1" applyFill="1" applyBorder="1" applyAlignment="1" applyProtection="1">
      <alignment horizontal="right"/>
      <protection hidden="1"/>
    </xf>
    <xf numFmtId="0" fontId="71" fillId="4" borderId="8" xfId="0" applyFont="1" applyFill="1" applyBorder="1" applyProtection="1">
      <protection hidden="1"/>
    </xf>
    <xf numFmtId="9" fontId="123" fillId="4" borderId="8" xfId="4" applyFont="1" applyFill="1" applyBorder="1" applyProtection="1">
      <protection hidden="1"/>
    </xf>
    <xf numFmtId="0" fontId="123" fillId="4" borderId="8" xfId="0" applyFont="1" applyFill="1" applyBorder="1" applyProtection="1">
      <protection hidden="1"/>
    </xf>
    <xf numFmtId="0" fontId="54" fillId="4" borderId="8" xfId="0" applyFont="1" applyFill="1" applyBorder="1" applyProtection="1">
      <protection hidden="1"/>
    </xf>
    <xf numFmtId="0" fontId="59" fillId="4" borderId="11" xfId="0" applyFont="1" applyFill="1" applyBorder="1" applyProtection="1">
      <protection hidden="1"/>
    </xf>
    <xf numFmtId="0" fontId="41" fillId="4" borderId="0" xfId="0" applyFont="1" applyFill="1"/>
    <xf numFmtId="0" fontId="59" fillId="4" borderId="0" xfId="0" applyFont="1" applyFill="1" applyAlignment="1" applyProtection="1">
      <alignment horizontal="right"/>
      <protection hidden="1"/>
    </xf>
    <xf numFmtId="10" fontId="129" fillId="4" borderId="0" xfId="4" applyNumberFormat="1" applyFont="1" applyFill="1" applyBorder="1" applyAlignment="1" applyProtection="1">
      <alignment horizontal="center"/>
      <protection hidden="1"/>
    </xf>
    <xf numFmtId="9" fontId="123" fillId="4" borderId="0" xfId="4" applyFont="1" applyFill="1" applyBorder="1" applyProtection="1">
      <protection hidden="1"/>
    </xf>
    <xf numFmtId="0" fontId="123" fillId="4" borderId="0" xfId="0" applyFont="1" applyFill="1" applyProtection="1">
      <protection hidden="1"/>
    </xf>
    <xf numFmtId="0" fontId="54" fillId="4" borderId="9" xfId="0" applyFont="1" applyFill="1" applyBorder="1" applyProtection="1">
      <protection hidden="1"/>
    </xf>
    <xf numFmtId="0" fontId="54" fillId="4" borderId="24" xfId="0" applyFont="1" applyFill="1" applyBorder="1" applyProtection="1">
      <protection hidden="1"/>
    </xf>
    <xf numFmtId="4" fontId="129" fillId="4" borderId="0" xfId="3" applyNumberFormat="1" applyFont="1" applyFill="1" applyBorder="1" applyAlignment="1" applyProtection="1">
      <alignment horizontal="center"/>
      <protection hidden="1"/>
    </xf>
    <xf numFmtId="3" fontId="129" fillId="4" borderId="0" xfId="0" applyNumberFormat="1" applyFont="1" applyFill="1" applyAlignment="1" applyProtection="1">
      <alignment horizontal="center"/>
      <protection hidden="1"/>
    </xf>
    <xf numFmtId="175" fontId="73" fillId="4" borderId="0" xfId="0" applyNumberFormat="1" applyFont="1" applyFill="1" applyAlignment="1" applyProtection="1">
      <alignment horizontal="center"/>
      <protection hidden="1"/>
    </xf>
    <xf numFmtId="4" fontId="91" fillId="4" borderId="0" xfId="3" applyNumberFormat="1" applyFont="1" applyFill="1" applyBorder="1" applyAlignment="1" applyProtection="1">
      <alignment horizontal="center"/>
      <protection locked="0" hidden="1"/>
    </xf>
    <xf numFmtId="0" fontId="121" fillId="4" borderId="0" xfId="0" applyFont="1" applyFill="1" applyAlignment="1">
      <alignment vertical="center" wrapText="1"/>
    </xf>
    <xf numFmtId="0" fontId="130" fillId="4" borderId="0" xfId="0" applyFont="1" applyFill="1" applyAlignment="1">
      <alignment vertical="center" wrapText="1"/>
    </xf>
    <xf numFmtId="0" fontId="130" fillId="4" borderId="0" xfId="0" applyFont="1" applyFill="1" applyAlignment="1">
      <alignment horizontal="right" vertical="center" wrapText="1"/>
    </xf>
    <xf numFmtId="4" fontId="130" fillId="4" borderId="0" xfId="0" applyNumberFormat="1" applyFont="1" applyFill="1" applyAlignment="1">
      <alignment vertical="center" wrapText="1"/>
    </xf>
    <xf numFmtId="44" fontId="82" fillId="9" borderId="1" xfId="5" applyFont="1" applyFill="1" applyBorder="1" applyAlignment="1" applyProtection="1">
      <alignment horizontal="center" vertical="center"/>
      <protection locked="0"/>
    </xf>
    <xf numFmtId="0" fontId="48" fillId="9" borderId="1" xfId="0" applyFont="1" applyFill="1" applyBorder="1" applyAlignment="1" applyProtection="1">
      <alignment horizontal="center" vertical="center"/>
      <protection locked="0"/>
    </xf>
    <xf numFmtId="180" fontId="82" fillId="9" borderId="1" xfId="4" applyNumberFormat="1" applyFont="1" applyFill="1" applyBorder="1" applyAlignment="1" applyProtection="1">
      <alignment horizontal="center" vertical="center"/>
      <protection locked="0"/>
    </xf>
    <xf numFmtId="44" fontId="82" fillId="0" borderId="1" xfId="5" applyFont="1" applyFill="1" applyBorder="1" applyAlignment="1" applyProtection="1">
      <alignment horizontal="center" vertical="center"/>
      <protection locked="0"/>
    </xf>
    <xf numFmtId="10" fontId="48" fillId="5" borderId="1" xfId="4" applyNumberFormat="1" applyFont="1" applyFill="1" applyBorder="1" applyAlignment="1" applyProtection="1">
      <alignment horizontal="center" vertical="center"/>
    </xf>
    <xf numFmtId="0" fontId="131" fillId="4" borderId="0" xfId="0" applyFont="1" applyFill="1" applyAlignment="1">
      <alignment horizontal="right" vertical="center"/>
    </xf>
    <xf numFmtId="0" fontId="132" fillId="4" borderId="0" xfId="0" applyFont="1" applyFill="1" applyAlignment="1">
      <alignment vertical="center"/>
    </xf>
    <xf numFmtId="1" fontId="48" fillId="4" borderId="1" xfId="0" applyNumberFormat="1" applyFont="1" applyFill="1" applyBorder="1" applyAlignment="1" applyProtection="1">
      <alignment horizontal="center" vertical="center"/>
      <protection locked="0"/>
    </xf>
    <xf numFmtId="10" fontId="82" fillId="4" borderId="1" xfId="6" applyNumberFormat="1" applyFont="1" applyFill="1" applyBorder="1" applyAlignment="1" applyProtection="1">
      <alignment horizontal="center" vertical="center"/>
      <protection locked="0"/>
    </xf>
    <xf numFmtId="1" fontId="82" fillId="4" borderId="1" xfId="5" applyNumberFormat="1" applyFont="1" applyFill="1" applyBorder="1" applyAlignment="1" applyProtection="1">
      <alignment horizontal="center" vertical="center"/>
      <protection locked="0"/>
    </xf>
    <xf numFmtId="44" fontId="48" fillId="4" borderId="0" xfId="5" applyFont="1" applyFill="1" applyAlignment="1" applyProtection="1">
      <alignment vertical="center"/>
    </xf>
    <xf numFmtId="170" fontId="82" fillId="4" borderId="1" xfId="5" applyNumberFormat="1" applyFont="1" applyFill="1" applyBorder="1" applyAlignment="1" applyProtection="1">
      <alignment horizontal="center" vertical="center"/>
      <protection locked="0"/>
    </xf>
    <xf numFmtId="170" fontId="48" fillId="4" borderId="0" xfId="0" applyNumberFormat="1" applyFont="1" applyFill="1" applyAlignment="1">
      <alignment horizontal="center" vertical="center"/>
    </xf>
    <xf numFmtId="44" fontId="82" fillId="33" borderId="1" xfId="5" applyFont="1" applyFill="1" applyBorder="1" applyAlignment="1" applyProtection="1">
      <alignment horizontal="center" vertical="center"/>
      <protection locked="0"/>
    </xf>
    <xf numFmtId="14" fontId="48" fillId="33" borderId="1" xfId="0" applyNumberFormat="1" applyFont="1" applyFill="1" applyBorder="1" applyAlignment="1" applyProtection="1">
      <alignment horizontal="center" vertical="center"/>
      <protection locked="0"/>
    </xf>
    <xf numFmtId="44" fontId="82" fillId="4" borderId="1" xfId="5" applyFont="1" applyFill="1" applyBorder="1" applyAlignment="1" applyProtection="1">
      <alignment horizontal="center" vertical="center"/>
      <protection locked="0"/>
    </xf>
    <xf numFmtId="169" fontId="48" fillId="25" borderId="1" xfId="0" applyNumberFormat="1" applyFont="1" applyFill="1" applyBorder="1" applyAlignment="1">
      <alignment vertical="center"/>
    </xf>
    <xf numFmtId="44" fontId="48" fillId="25" borderId="1" xfId="0" applyNumberFormat="1" applyFont="1" applyFill="1" applyBorder="1" applyAlignment="1">
      <alignment vertical="center"/>
    </xf>
    <xf numFmtId="44" fontId="48" fillId="5" borderId="1" xfId="5" applyFont="1" applyFill="1" applyBorder="1" applyAlignment="1" applyProtection="1">
      <alignment vertical="center"/>
    </xf>
    <xf numFmtId="0" fontId="133" fillId="4" borderId="0" xfId="0" applyFont="1" applyFill="1" applyAlignment="1">
      <alignment vertical="center"/>
    </xf>
    <xf numFmtId="44" fontId="134" fillId="4" borderId="0" xfId="5" applyFont="1" applyFill="1" applyAlignment="1" applyProtection="1">
      <alignment vertical="center"/>
    </xf>
    <xf numFmtId="0" fontId="135" fillId="4" borderId="0" xfId="0" applyFont="1" applyFill="1" applyAlignment="1">
      <alignment vertical="center"/>
    </xf>
    <xf numFmtId="170" fontId="135" fillId="4" borderId="0" xfId="0" applyNumberFormat="1" applyFont="1" applyFill="1" applyAlignment="1">
      <alignment vertical="center"/>
    </xf>
    <xf numFmtId="0" fontId="47" fillId="9" borderId="2" xfId="0" applyFont="1" applyFill="1" applyBorder="1" applyAlignment="1">
      <alignment horizontal="center" vertical="center" wrapText="1"/>
    </xf>
    <xf numFmtId="0" fontId="47" fillId="23" borderId="1" xfId="0" applyFont="1" applyFill="1" applyBorder="1" applyAlignment="1">
      <alignment horizontal="center" vertical="center" wrapText="1"/>
    </xf>
    <xf numFmtId="0" fontId="47" fillId="13" borderId="26" xfId="0" applyFont="1" applyFill="1" applyBorder="1" applyAlignment="1">
      <alignment horizontal="center" vertical="center" wrapText="1"/>
    </xf>
    <xf numFmtId="0" fontId="51" fillId="11" borderId="2" xfId="0" applyFont="1" applyFill="1" applyBorder="1" applyAlignment="1">
      <alignment horizontal="center" vertical="center" wrapText="1"/>
    </xf>
    <xf numFmtId="0" fontId="51" fillId="11" borderId="26" xfId="0" applyFont="1" applyFill="1" applyBorder="1" applyAlignment="1">
      <alignment horizontal="center" vertical="center" wrapText="1"/>
    </xf>
    <xf numFmtId="44" fontId="51" fillId="11" borderId="1" xfId="0" applyNumberFormat="1" applyFont="1" applyFill="1" applyBorder="1" applyAlignment="1">
      <alignment horizontal="center" vertical="center" wrapText="1"/>
    </xf>
    <xf numFmtId="10" fontId="48" fillId="4" borderId="1" xfId="4" applyNumberFormat="1" applyFont="1" applyFill="1" applyBorder="1" applyAlignment="1" applyProtection="1">
      <alignment vertical="center"/>
    </xf>
    <xf numFmtId="44" fontId="48" fillId="4" borderId="1" xfId="5" applyFont="1" applyFill="1" applyBorder="1" applyAlignment="1" applyProtection="1">
      <alignment vertical="center"/>
    </xf>
    <xf numFmtId="44" fontId="48" fillId="12" borderId="1" xfId="5" applyFont="1" applyFill="1" applyBorder="1" applyAlignment="1" applyProtection="1">
      <alignment vertical="center"/>
    </xf>
    <xf numFmtId="44" fontId="48" fillId="12" borderId="1" xfId="0" applyNumberFormat="1" applyFont="1" applyFill="1" applyBorder="1" applyAlignment="1">
      <alignment vertical="center"/>
    </xf>
    <xf numFmtId="44" fontId="48" fillId="12" borderId="2" xfId="0" applyNumberFormat="1" applyFont="1" applyFill="1" applyBorder="1" applyAlignment="1">
      <alignment vertical="center"/>
    </xf>
    <xf numFmtId="10" fontId="48" fillId="12" borderId="26" xfId="4" applyNumberFormat="1" applyFont="1" applyFill="1" applyBorder="1" applyAlignment="1" applyProtection="1">
      <alignment vertical="center"/>
    </xf>
    <xf numFmtId="180" fontId="82" fillId="34" borderId="1" xfId="4" applyNumberFormat="1" applyFont="1" applyFill="1" applyBorder="1" applyAlignment="1" applyProtection="1">
      <alignment horizontal="center" vertical="center"/>
      <protection locked="0"/>
    </xf>
    <xf numFmtId="9" fontId="82" fillId="4" borderId="1" xfId="4" applyFont="1" applyFill="1" applyBorder="1" applyAlignment="1" applyProtection="1">
      <alignment horizontal="center" vertical="center"/>
      <protection locked="0"/>
    </xf>
    <xf numFmtId="0" fontId="136" fillId="4" borderId="0" xfId="0" applyFont="1" applyFill="1" applyProtection="1">
      <protection hidden="1"/>
    </xf>
    <xf numFmtId="175" fontId="136" fillId="4" borderId="0" xfId="0" applyNumberFormat="1" applyFont="1" applyFill="1" applyAlignment="1" applyProtection="1">
      <alignment horizontal="center"/>
      <protection hidden="1"/>
    </xf>
    <xf numFmtId="164" fontId="0" fillId="35" borderId="34" xfId="3" applyFont="1" applyFill="1" applyBorder="1"/>
    <xf numFmtId="164" fontId="0" fillId="35" borderId="34" xfId="3" applyFont="1" applyFill="1" applyBorder="1" applyAlignment="1">
      <alignment wrapText="1"/>
    </xf>
    <xf numFmtId="0" fontId="137" fillId="35" borderId="0" xfId="0" applyFont="1" applyFill="1" applyAlignment="1">
      <alignment horizontal="left"/>
    </xf>
    <xf numFmtId="183" fontId="138" fillId="35" borderId="0" xfId="0" applyNumberFormat="1" applyFont="1" applyFill="1" applyAlignment="1">
      <alignment horizontal="right"/>
    </xf>
    <xf numFmtId="0" fontId="0" fillId="35" borderId="0" xfId="0" applyFill="1"/>
    <xf numFmtId="180" fontId="0" fillId="35" borderId="0" xfId="0" applyNumberFormat="1" applyFill="1"/>
    <xf numFmtId="9" fontId="0" fillId="35" borderId="0" xfId="4" applyFont="1" applyFill="1" applyAlignment="1">
      <alignment horizontal="center"/>
    </xf>
    <xf numFmtId="183" fontId="0" fillId="35" borderId="0" xfId="0" applyNumberFormat="1" applyFill="1" applyAlignment="1">
      <alignment horizontal="center"/>
    </xf>
    <xf numFmtId="183" fontId="0" fillId="35" borderId="0" xfId="0" applyNumberFormat="1" applyFill="1"/>
    <xf numFmtId="175" fontId="45" fillId="35" borderId="0" xfId="0" applyNumberFormat="1" applyFont="1" applyFill="1"/>
    <xf numFmtId="0" fontId="44" fillId="4" borderId="8" xfId="0" applyFont="1" applyFill="1" applyBorder="1"/>
    <xf numFmtId="0" fontId="44" fillId="4" borderId="3" xfId="0" applyFont="1" applyFill="1" applyBorder="1"/>
    <xf numFmtId="0" fontId="0" fillId="0" borderId="35" xfId="0" applyBorder="1"/>
    <xf numFmtId="10" fontId="40" fillId="28" borderId="35" xfId="4" applyNumberFormat="1" applyFill="1" applyBorder="1"/>
    <xf numFmtId="175" fontId="0" fillId="0" borderId="0" xfId="0" applyNumberFormat="1"/>
    <xf numFmtId="180" fontId="40" fillId="0" borderId="1" xfId="4" applyNumberFormat="1" applyBorder="1" applyAlignment="1">
      <alignment horizontal="center"/>
    </xf>
    <xf numFmtId="180" fontId="0" fillId="0" borderId="1" xfId="4" applyNumberFormat="1" applyFont="1" applyBorder="1" applyAlignment="1">
      <alignment horizontal="center"/>
    </xf>
    <xf numFmtId="180" fontId="0" fillId="0" borderId="35" xfId="4" applyNumberFormat="1" applyFont="1" applyBorder="1" applyAlignment="1">
      <alignment horizontal="center"/>
    </xf>
    <xf numFmtId="0" fontId="0" fillId="20" borderId="11" xfId="0" applyFill="1" applyBorder="1"/>
    <xf numFmtId="10" fontId="0" fillId="0" borderId="6" xfId="0" applyNumberFormat="1" applyBorder="1"/>
    <xf numFmtId="10" fontId="0" fillId="20" borderId="11" xfId="0" applyNumberFormat="1" applyFill="1" applyBorder="1"/>
    <xf numFmtId="0" fontId="0" fillId="36" borderId="19" xfId="0" applyFill="1" applyBorder="1"/>
    <xf numFmtId="0" fontId="0" fillId="36" borderId="0" xfId="0" applyFill="1"/>
    <xf numFmtId="0" fontId="0" fillId="36" borderId="6" xfId="0" applyFill="1" applyBorder="1"/>
    <xf numFmtId="0" fontId="44" fillId="0" borderId="8" xfId="0" applyFont="1" applyBorder="1"/>
    <xf numFmtId="0" fontId="44" fillId="0" borderId="0" xfId="0" applyFont="1"/>
    <xf numFmtId="0" fontId="44" fillId="0" borderId="3" xfId="0" applyFont="1" applyBorder="1"/>
    <xf numFmtId="0" fontId="44" fillId="4" borderId="35" xfId="0" applyFont="1" applyFill="1" applyBorder="1"/>
    <xf numFmtId="0" fontId="41" fillId="4" borderId="8" xfId="0" applyFont="1" applyFill="1" applyBorder="1"/>
    <xf numFmtId="10" fontId="41" fillId="4" borderId="0" xfId="0" applyNumberFormat="1" applyFont="1" applyFill="1" applyProtection="1">
      <protection hidden="1"/>
    </xf>
    <xf numFmtId="0" fontId="41" fillId="4" borderId="0" xfId="0" applyFont="1" applyFill="1" applyProtection="1">
      <protection hidden="1"/>
    </xf>
    <xf numFmtId="10" fontId="139" fillId="4" borderId="0" xfId="0" applyNumberFormat="1" applyFont="1" applyFill="1"/>
    <xf numFmtId="175" fontId="41" fillId="4" borderId="0" xfId="0" applyNumberFormat="1" applyFont="1" applyFill="1"/>
    <xf numFmtId="175" fontId="41" fillId="4" borderId="0" xfId="0" applyNumberFormat="1" applyFont="1" applyFill="1" applyProtection="1">
      <protection hidden="1"/>
    </xf>
    <xf numFmtId="167" fontId="41" fillId="4" borderId="0" xfId="0" applyNumberFormat="1" applyFont="1" applyFill="1"/>
    <xf numFmtId="10" fontId="41" fillId="4" borderId="0" xfId="0" applyNumberFormat="1" applyFont="1" applyFill="1"/>
    <xf numFmtId="166" fontId="41" fillId="4" borderId="0" xfId="0" applyNumberFormat="1" applyFont="1" applyFill="1" applyProtection="1">
      <protection hidden="1"/>
    </xf>
    <xf numFmtId="164" fontId="41" fillId="4" borderId="0" xfId="0" applyNumberFormat="1" applyFont="1" applyFill="1" applyProtection="1">
      <protection hidden="1"/>
    </xf>
    <xf numFmtId="175" fontId="91" fillId="4" borderId="5" xfId="0" applyNumberFormat="1" applyFont="1" applyFill="1" applyBorder="1" applyProtection="1">
      <protection hidden="1"/>
    </xf>
    <xf numFmtId="164" fontId="41" fillId="4" borderId="0" xfId="3" applyFont="1" applyFill="1" applyBorder="1" applyProtection="1">
      <protection hidden="1"/>
    </xf>
    <xf numFmtId="0" fontId="41" fillId="4" borderId="3" xfId="0" applyFont="1" applyFill="1" applyBorder="1"/>
    <xf numFmtId="0" fontId="3" fillId="4" borderId="11" xfId="0" applyFont="1" applyFill="1" applyBorder="1" applyProtection="1">
      <protection locked="0" hidden="1"/>
    </xf>
    <xf numFmtId="0" fontId="41" fillId="4" borderId="0" xfId="0" applyFont="1" applyFill="1" applyProtection="1">
      <protection locked="0" hidden="1"/>
    </xf>
    <xf numFmtId="0" fontId="41" fillId="4" borderId="0" xfId="0" applyFont="1" applyFill="1" applyProtection="1">
      <protection locked="0"/>
    </xf>
    <xf numFmtId="0" fontId="44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41" fillId="0" borderId="0" xfId="0" applyFont="1" applyProtection="1">
      <protection locked="0"/>
    </xf>
    <xf numFmtId="10" fontId="0" fillId="31" borderId="1" xfId="4" applyNumberFormat="1" applyFont="1" applyFill="1" applyBorder="1"/>
    <xf numFmtId="0" fontId="142" fillId="0" borderId="9" xfId="0" applyFont="1" applyBorder="1"/>
    <xf numFmtId="4" fontId="0" fillId="0" borderId="0" xfId="0" applyNumberFormat="1" applyAlignment="1">
      <alignment horizontal="center"/>
    </xf>
    <xf numFmtId="10" fontId="48" fillId="0" borderId="1" xfId="0" applyNumberFormat="1" applyFont="1" applyBorder="1" applyAlignment="1">
      <alignment horizontal="center"/>
    </xf>
    <xf numFmtId="0" fontId="39" fillId="4" borderId="12" xfId="0" applyFont="1" applyFill="1" applyBorder="1" applyAlignment="1" applyProtection="1">
      <alignment horizontal="left"/>
      <protection hidden="1"/>
    </xf>
    <xf numFmtId="0" fontId="39" fillId="4" borderId="0" xfId="0" applyFont="1" applyFill="1" applyAlignment="1" applyProtection="1">
      <alignment horizontal="left"/>
      <protection hidden="1"/>
    </xf>
    <xf numFmtId="0" fontId="75" fillId="4" borderId="0" xfId="0" applyFont="1" applyFill="1" applyAlignment="1" applyProtection="1">
      <alignment horizontal="center"/>
      <protection hidden="1"/>
    </xf>
    <xf numFmtId="0" fontId="0" fillId="4" borderId="18" xfId="0" applyFill="1" applyBorder="1"/>
    <xf numFmtId="0" fontId="0" fillId="4" borderId="0" xfId="0" applyFill="1"/>
    <xf numFmtId="0" fontId="86" fillId="0" borderId="0" xfId="0" applyFont="1" applyAlignment="1">
      <alignment horizontal="center"/>
    </xf>
    <xf numFmtId="0" fontId="68" fillId="14" borderId="0" xfId="0" applyFont="1" applyFill="1"/>
    <xf numFmtId="0" fontId="97" fillId="0" borderId="0" xfId="0" applyFont="1" applyAlignment="1">
      <alignment horizontal="center"/>
    </xf>
    <xf numFmtId="175" fontId="68" fillId="0" borderId="0" xfId="0" applyNumberFormat="1" applyFont="1" applyProtection="1">
      <protection hidden="1"/>
    </xf>
    <xf numFmtId="175" fontId="68" fillId="4" borderId="0" xfId="0" applyNumberFormat="1" applyFont="1" applyFill="1"/>
    <xf numFmtId="10" fontId="0" fillId="0" borderId="0" xfId="4" applyNumberFormat="1" applyFont="1" applyFill="1" applyBorder="1" applyProtection="1"/>
    <xf numFmtId="9" fontId="87" fillId="14" borderId="0" xfId="0" applyNumberFormat="1" applyFont="1" applyFill="1" applyAlignment="1">
      <alignment horizontal="center"/>
    </xf>
    <xf numFmtId="0" fontId="4" fillId="37" borderId="7" xfId="0" applyFont="1" applyFill="1" applyBorder="1" applyProtection="1">
      <protection hidden="1"/>
    </xf>
    <xf numFmtId="0" fontId="4" fillId="37" borderId="8" xfId="0" applyFont="1" applyFill="1" applyBorder="1" applyProtection="1">
      <protection hidden="1"/>
    </xf>
    <xf numFmtId="0" fontId="71" fillId="37" borderId="8" xfId="0" applyFont="1" applyFill="1" applyBorder="1" applyProtection="1">
      <protection hidden="1"/>
    </xf>
    <xf numFmtId="0" fontId="4" fillId="37" borderId="23" xfId="0" applyFont="1" applyFill="1" applyBorder="1" applyProtection="1">
      <protection hidden="1"/>
    </xf>
    <xf numFmtId="0" fontId="4" fillId="37" borderId="11" xfId="0" applyFont="1" applyFill="1" applyBorder="1" applyProtection="1">
      <protection hidden="1"/>
    </xf>
    <xf numFmtId="0" fontId="4" fillId="37" borderId="0" xfId="0" applyFont="1" applyFill="1" applyProtection="1">
      <protection hidden="1"/>
    </xf>
    <xf numFmtId="0" fontId="3" fillId="37" borderId="0" xfId="0" applyFont="1" applyFill="1" applyProtection="1">
      <protection hidden="1"/>
    </xf>
    <xf numFmtId="0" fontId="75" fillId="37" borderId="21" xfId="0" applyFont="1" applyFill="1" applyBorder="1" applyAlignment="1" applyProtection="1">
      <alignment horizontal="left"/>
      <protection hidden="1"/>
    </xf>
    <xf numFmtId="0" fontId="73" fillId="37" borderId="21" xfId="0" applyFont="1" applyFill="1" applyBorder="1" applyAlignment="1" applyProtection="1">
      <alignment horizontal="left"/>
      <protection hidden="1"/>
    </xf>
    <xf numFmtId="175" fontId="75" fillId="37" borderId="21" xfId="0" applyNumberFormat="1" applyFont="1" applyFill="1" applyBorder="1" applyAlignment="1" applyProtection="1">
      <alignment horizontal="right"/>
      <protection hidden="1"/>
    </xf>
    <xf numFmtId="175" fontId="73" fillId="37" borderId="21" xfId="0" applyNumberFormat="1" applyFont="1" applyFill="1" applyBorder="1" applyAlignment="1" applyProtection="1">
      <alignment horizontal="right"/>
      <protection hidden="1"/>
    </xf>
    <xf numFmtId="0" fontId="124" fillId="37" borderId="0" xfId="0" applyFont="1" applyFill="1" applyProtection="1">
      <protection hidden="1"/>
    </xf>
    <xf numFmtId="0" fontId="4" fillId="37" borderId="9" xfId="0" applyFont="1" applyFill="1" applyBorder="1" applyProtection="1">
      <protection hidden="1"/>
    </xf>
    <xf numFmtId="0" fontId="73" fillId="37" borderId="0" xfId="0" applyFont="1" applyFill="1" applyAlignment="1" applyProtection="1">
      <alignment horizontal="left"/>
      <protection hidden="1"/>
    </xf>
    <xf numFmtId="0" fontId="71" fillId="37" borderId="0" xfId="0" applyFont="1" applyFill="1" applyProtection="1">
      <protection hidden="1"/>
    </xf>
    <xf numFmtId="175" fontId="73" fillId="37" borderId="0" xfId="0" applyNumberFormat="1" applyFont="1" applyFill="1" applyAlignment="1" applyProtection="1">
      <alignment horizontal="right"/>
      <protection hidden="1"/>
    </xf>
    <xf numFmtId="0" fontId="73" fillId="37" borderId="0" xfId="0" applyFont="1" applyFill="1" applyProtection="1">
      <protection hidden="1"/>
    </xf>
    <xf numFmtId="0" fontId="72" fillId="37" borderId="0" xfId="0" applyFont="1" applyFill="1" applyProtection="1">
      <protection hidden="1"/>
    </xf>
    <xf numFmtId="0" fontId="6" fillId="37" borderId="0" xfId="0" applyFont="1" applyFill="1" applyProtection="1">
      <protection hidden="1"/>
    </xf>
    <xf numFmtId="0" fontId="6" fillId="37" borderId="9" xfId="0" applyFont="1" applyFill="1" applyBorder="1" applyProtection="1">
      <protection hidden="1"/>
    </xf>
    <xf numFmtId="175" fontId="73" fillId="37" borderId="0" xfId="0" applyNumberFormat="1" applyFont="1" applyFill="1" applyProtection="1">
      <protection hidden="1"/>
    </xf>
    <xf numFmtId="166" fontId="90" fillId="37" borderId="0" xfId="0" applyNumberFormat="1" applyFont="1" applyFill="1" applyProtection="1">
      <protection hidden="1"/>
    </xf>
    <xf numFmtId="0" fontId="3" fillId="37" borderId="9" xfId="0" applyFont="1" applyFill="1" applyBorder="1" applyProtection="1">
      <protection hidden="1"/>
    </xf>
    <xf numFmtId="0" fontId="79" fillId="37" borderId="0" xfId="0" applyFont="1" applyFill="1"/>
    <xf numFmtId="0" fontId="73" fillId="37" borderId="27" xfId="0" applyFont="1" applyFill="1" applyBorder="1" applyAlignment="1" applyProtection="1">
      <alignment horizontal="left"/>
      <protection hidden="1"/>
    </xf>
    <xf numFmtId="0" fontId="71" fillId="37" borderId="27" xfId="0" applyFont="1" applyFill="1" applyBorder="1" applyProtection="1">
      <protection hidden="1"/>
    </xf>
    <xf numFmtId="175" fontId="73" fillId="37" borderId="27" xfId="0" applyNumberFormat="1" applyFont="1" applyFill="1" applyBorder="1" applyProtection="1">
      <protection hidden="1"/>
    </xf>
    <xf numFmtId="0" fontId="73" fillId="37" borderId="27" xfId="0" applyFont="1" applyFill="1" applyBorder="1" applyProtection="1">
      <protection hidden="1"/>
    </xf>
    <xf numFmtId="0" fontId="74" fillId="37" borderId="0" xfId="0" applyFont="1" applyFill="1" applyProtection="1">
      <protection hidden="1"/>
    </xf>
    <xf numFmtId="0" fontId="7" fillId="37" borderId="0" xfId="0" applyFont="1" applyFill="1" applyProtection="1">
      <protection hidden="1"/>
    </xf>
    <xf numFmtId="0" fontId="8" fillId="37" borderId="0" xfId="0" applyFont="1" applyFill="1" applyProtection="1">
      <protection hidden="1"/>
    </xf>
    <xf numFmtId="0" fontId="75" fillId="37" borderId="0" xfId="0" applyFont="1" applyFill="1" applyAlignment="1" applyProtection="1">
      <alignment horizontal="left"/>
      <protection hidden="1"/>
    </xf>
    <xf numFmtId="175" fontId="75" fillId="37" borderId="0" xfId="0" applyNumberFormat="1" applyFont="1" applyFill="1" applyProtection="1">
      <protection hidden="1"/>
    </xf>
    <xf numFmtId="0" fontId="84" fillId="37" borderId="0" xfId="0" applyFont="1" applyFill="1" applyAlignment="1" applyProtection="1">
      <alignment horizontal="right"/>
      <protection hidden="1"/>
    </xf>
    <xf numFmtId="10" fontId="75" fillId="37" borderId="0" xfId="0" applyNumberFormat="1" applyFont="1" applyFill="1" applyAlignment="1" applyProtection="1">
      <alignment horizontal="left"/>
      <protection hidden="1"/>
    </xf>
    <xf numFmtId="0" fontId="75" fillId="37" borderId="0" xfId="0" applyFont="1" applyFill="1" applyProtection="1">
      <protection hidden="1"/>
    </xf>
    <xf numFmtId="0" fontId="75" fillId="37" borderId="0" xfId="0" applyFont="1" applyFill="1" applyAlignment="1" applyProtection="1">
      <alignment horizontal="center"/>
      <protection hidden="1"/>
    </xf>
    <xf numFmtId="10" fontId="83" fillId="38" borderId="0" xfId="0" applyNumberFormat="1" applyFont="1" applyFill="1" applyAlignment="1" applyProtection="1">
      <alignment horizontal="right"/>
      <protection hidden="1"/>
    </xf>
    <xf numFmtId="10" fontId="72" fillId="37" borderId="0" xfId="0" applyNumberFormat="1" applyFont="1" applyFill="1" applyAlignment="1" applyProtection="1">
      <alignment horizontal="right"/>
      <protection hidden="1"/>
    </xf>
    <xf numFmtId="10" fontId="71" fillId="37" borderId="0" xfId="0" applyNumberFormat="1" applyFont="1" applyFill="1" applyProtection="1">
      <protection hidden="1"/>
    </xf>
    <xf numFmtId="180" fontId="93" fillId="38" borderId="0" xfId="0" applyNumberFormat="1" applyFont="1" applyFill="1" applyAlignment="1" applyProtection="1">
      <alignment horizontal="right"/>
      <protection hidden="1"/>
    </xf>
    <xf numFmtId="10" fontId="72" fillId="38" borderId="0" xfId="0" applyNumberFormat="1" applyFont="1" applyFill="1" applyAlignment="1" applyProtection="1">
      <alignment horizontal="right"/>
      <protection hidden="1"/>
    </xf>
    <xf numFmtId="0" fontId="7" fillId="37" borderId="0" xfId="0" applyFont="1" applyFill="1" applyAlignment="1" applyProtection="1">
      <alignment horizontal="left"/>
      <protection hidden="1"/>
    </xf>
    <xf numFmtId="164" fontId="73" fillId="37" borderId="0" xfId="0" applyNumberFormat="1" applyFont="1" applyFill="1" applyProtection="1">
      <protection hidden="1"/>
    </xf>
    <xf numFmtId="175" fontId="72" fillId="37" borderId="0" xfId="0" applyNumberFormat="1" applyFont="1" applyFill="1" applyProtection="1">
      <protection hidden="1"/>
    </xf>
    <xf numFmtId="0" fontId="3" fillId="37" borderId="11" xfId="0" applyFont="1" applyFill="1" applyBorder="1" applyProtection="1">
      <protection hidden="1"/>
    </xf>
    <xf numFmtId="0" fontId="9" fillId="37" borderId="0" xfId="0" applyFont="1" applyFill="1" applyAlignment="1" applyProtection="1">
      <alignment horizontal="left"/>
      <protection hidden="1"/>
    </xf>
    <xf numFmtId="175" fontId="76" fillId="37" borderId="0" xfId="1" applyNumberFormat="1" applyFont="1" applyFill="1" applyBorder="1" applyAlignment="1" applyProtection="1">
      <alignment horizontal="left"/>
      <protection hidden="1"/>
    </xf>
    <xf numFmtId="0" fontId="5" fillId="37" borderId="9" xfId="0" applyFont="1" applyFill="1" applyBorder="1" applyProtection="1">
      <protection hidden="1"/>
    </xf>
    <xf numFmtId="0" fontId="77" fillId="37" borderId="0" xfId="0" applyFont="1" applyFill="1" applyProtection="1">
      <protection hidden="1"/>
    </xf>
    <xf numFmtId="175" fontId="88" fillId="37" borderId="0" xfId="0" applyNumberFormat="1" applyFont="1" applyFill="1" applyProtection="1">
      <protection hidden="1"/>
    </xf>
    <xf numFmtId="179" fontId="88" fillId="37" borderId="0" xfId="0" applyNumberFormat="1" applyFont="1" applyFill="1" applyAlignment="1" applyProtection="1">
      <alignment horizontal="left"/>
      <protection hidden="1"/>
    </xf>
    <xf numFmtId="0" fontId="11" fillId="37" borderId="0" xfId="0" applyFont="1" applyFill="1" applyProtection="1">
      <protection hidden="1"/>
    </xf>
    <xf numFmtId="175" fontId="9" fillId="37" borderId="0" xfId="0" applyNumberFormat="1" applyFont="1" applyFill="1" applyProtection="1">
      <protection hidden="1"/>
    </xf>
    <xf numFmtId="0" fontId="12" fillId="37" borderId="0" xfId="0" applyFont="1" applyFill="1" applyAlignment="1" applyProtection="1">
      <alignment horizontal="right"/>
      <protection hidden="1"/>
    </xf>
    <xf numFmtId="0" fontId="10" fillId="37" borderId="0" xfId="0" applyFont="1" applyFill="1" applyProtection="1">
      <protection hidden="1"/>
    </xf>
    <xf numFmtId="0" fontId="13" fillId="37" borderId="0" xfId="0" applyFont="1" applyFill="1" applyAlignment="1" applyProtection="1">
      <alignment horizontal="left"/>
      <protection hidden="1"/>
    </xf>
    <xf numFmtId="0" fontId="0" fillId="37" borderId="0" xfId="0" applyFill="1"/>
    <xf numFmtId="175" fontId="78" fillId="37" borderId="0" xfId="1" applyNumberFormat="1" applyFont="1" applyFill="1" applyBorder="1" applyAlignment="1" applyProtection="1">
      <alignment horizontal="center"/>
      <protection hidden="1"/>
    </xf>
    <xf numFmtId="0" fontId="85" fillId="37" borderId="0" xfId="0" applyFont="1" applyFill="1" applyAlignment="1">
      <alignment horizontal="center"/>
    </xf>
    <xf numFmtId="0" fontId="14" fillId="37" borderId="0" xfId="0" applyFont="1" applyFill="1" applyProtection="1">
      <protection hidden="1"/>
    </xf>
    <xf numFmtId="0" fontId="15" fillId="37" borderId="0" xfId="0" applyFont="1" applyFill="1" applyAlignment="1" applyProtection="1">
      <alignment horizontal="right"/>
      <protection hidden="1"/>
    </xf>
    <xf numFmtId="175" fontId="5" fillId="37" borderId="0" xfId="0" applyNumberFormat="1" applyFont="1" applyFill="1" applyProtection="1">
      <protection hidden="1"/>
    </xf>
    <xf numFmtId="0" fontId="4" fillId="37" borderId="15" xfId="0" applyFont="1" applyFill="1" applyBorder="1" applyProtection="1">
      <protection hidden="1"/>
    </xf>
    <xf numFmtId="0" fontId="4" fillId="37" borderId="3" xfId="0" applyFont="1" applyFill="1" applyBorder="1" applyProtection="1">
      <protection hidden="1"/>
    </xf>
    <xf numFmtId="0" fontId="5" fillId="37" borderId="24" xfId="0" applyFont="1" applyFill="1" applyBorder="1" applyProtection="1">
      <protection hidden="1"/>
    </xf>
    <xf numFmtId="10" fontId="48" fillId="0" borderId="35" xfId="0" applyNumberFormat="1" applyFont="1" applyBorder="1" applyAlignment="1">
      <alignment horizontal="center"/>
    </xf>
    <xf numFmtId="10" fontId="48" fillId="0" borderId="35" xfId="4" applyNumberFormat="1" applyFont="1" applyFill="1" applyBorder="1" applyAlignment="1">
      <alignment horizontal="center"/>
    </xf>
    <xf numFmtId="0" fontId="71" fillId="0" borderId="0" xfId="0" applyFont="1" applyProtection="1">
      <protection locked="0" hidden="1"/>
    </xf>
    <xf numFmtId="166" fontId="86" fillId="4" borderId="0" xfId="3" applyNumberFormat="1" applyFont="1" applyFill="1" applyBorder="1" applyAlignment="1" applyProtection="1">
      <alignment horizontal="center"/>
      <protection locked="0" hidden="1"/>
    </xf>
    <xf numFmtId="0" fontId="54" fillId="4" borderId="0" xfId="0" applyFont="1" applyFill="1" applyProtection="1">
      <protection locked="0" hidden="1"/>
    </xf>
    <xf numFmtId="0" fontId="69" fillId="4" borderId="0" xfId="0" applyFont="1" applyFill="1" applyProtection="1">
      <protection locked="0" hidden="1"/>
    </xf>
    <xf numFmtId="175" fontId="86" fillId="0" borderId="0" xfId="0" applyNumberFormat="1" applyFont="1" applyAlignment="1" applyProtection="1">
      <alignment horizontal="center"/>
      <protection locked="0"/>
    </xf>
    <xf numFmtId="0" fontId="94" fillId="4" borderId="0" xfId="0" applyFont="1" applyFill="1" applyProtection="1">
      <protection locked="0" hidden="1"/>
    </xf>
    <xf numFmtId="0" fontId="94" fillId="0" borderId="0" xfId="0" applyFont="1" applyAlignment="1" applyProtection="1">
      <alignment horizontal="center"/>
      <protection locked="0" hidden="1"/>
    </xf>
    <xf numFmtId="175" fontId="69" fillId="4" borderId="0" xfId="0" applyNumberFormat="1" applyFont="1" applyFill="1" applyProtection="1">
      <protection locked="0" hidden="1"/>
    </xf>
    <xf numFmtId="166" fontId="91" fillId="4" borderId="0" xfId="3" applyNumberFormat="1" applyFont="1" applyFill="1" applyBorder="1" applyAlignment="1" applyProtection="1">
      <alignment horizontal="center"/>
      <protection locked="0" hidden="1"/>
    </xf>
    <xf numFmtId="0" fontId="94" fillId="4" borderId="0" xfId="0" applyFont="1" applyFill="1" applyAlignment="1" applyProtection="1">
      <alignment horizontal="center"/>
      <protection locked="0" hidden="1"/>
    </xf>
    <xf numFmtId="9" fontId="94" fillId="4" borderId="0" xfId="4" applyFont="1" applyFill="1" applyBorder="1" applyAlignment="1" applyProtection="1">
      <alignment horizontal="center"/>
      <protection locked="0" hidden="1"/>
    </xf>
    <xf numFmtId="10" fontId="0" fillId="0" borderId="0" xfId="4" applyNumberFormat="1" applyFont="1" applyFill="1" applyBorder="1" applyProtection="1">
      <protection locked="0"/>
    </xf>
    <xf numFmtId="0" fontId="71" fillId="0" borderId="0" xfId="0" applyFont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9" fontId="87" fillId="14" borderId="0" xfId="0" applyNumberFormat="1" applyFont="1" applyFill="1" applyAlignment="1" applyProtection="1">
      <alignment horizontal="center"/>
      <protection locked="0"/>
    </xf>
    <xf numFmtId="0" fontId="71" fillId="4" borderId="0" xfId="0" applyFont="1" applyFill="1" applyProtection="1">
      <protection locked="0" hidden="1"/>
    </xf>
    <xf numFmtId="9" fontId="123" fillId="4" borderId="0" xfId="4" applyFont="1" applyFill="1" applyBorder="1" applyProtection="1">
      <protection locked="0" hidden="1"/>
    </xf>
    <xf numFmtId="0" fontId="123" fillId="4" borderId="0" xfId="0" applyFont="1" applyFill="1" applyProtection="1">
      <protection locked="0" hidden="1"/>
    </xf>
    <xf numFmtId="0" fontId="71" fillId="4" borderId="3" xfId="0" applyFont="1" applyFill="1" applyBorder="1" applyProtection="1">
      <protection locked="0" hidden="1"/>
    </xf>
    <xf numFmtId="9" fontId="123" fillId="4" borderId="3" xfId="4" applyFont="1" applyFill="1" applyBorder="1" applyProtection="1">
      <protection locked="0" hidden="1"/>
    </xf>
    <xf numFmtId="0" fontId="123" fillId="4" borderId="3" xfId="0" applyFont="1" applyFill="1" applyBorder="1" applyProtection="1">
      <protection locked="0" hidden="1"/>
    </xf>
    <xf numFmtId="0" fontId="67" fillId="4" borderId="0" xfId="0" applyFont="1" applyFill="1" applyAlignment="1" applyProtection="1">
      <alignment horizontal="left"/>
      <protection locked="0" hidden="1"/>
    </xf>
    <xf numFmtId="0" fontId="67" fillId="4" borderId="0" xfId="0" applyFont="1" applyFill="1" applyProtection="1">
      <protection locked="0" hidden="1"/>
    </xf>
    <xf numFmtId="0" fontId="9" fillId="4" borderId="0" xfId="0" applyFont="1" applyFill="1" applyAlignment="1" applyProtection="1">
      <alignment horizontal="left"/>
      <protection locked="0" hidden="1"/>
    </xf>
    <xf numFmtId="0" fontId="11" fillId="2" borderId="0" xfId="0" applyFont="1" applyFill="1" applyProtection="1">
      <protection locked="0" hidden="1"/>
    </xf>
    <xf numFmtId="175" fontId="9" fillId="2" borderId="0" xfId="0" applyNumberFormat="1" applyFont="1" applyFill="1" applyProtection="1">
      <protection locked="0" hidden="1"/>
    </xf>
    <xf numFmtId="0" fontId="12" fillId="2" borderId="0" xfId="0" applyFont="1" applyFill="1" applyAlignment="1" applyProtection="1">
      <alignment horizontal="right"/>
      <protection locked="0" hidden="1"/>
    </xf>
    <xf numFmtId="0" fontId="10" fillId="2" borderId="0" xfId="0" applyFont="1" applyFill="1" applyProtection="1">
      <protection locked="0" hidden="1"/>
    </xf>
    <xf numFmtId="0" fontId="13" fillId="4" borderId="0" xfId="0" applyFont="1" applyFill="1" applyAlignment="1" applyProtection="1">
      <alignment horizontal="left"/>
      <protection locked="0" hidden="1"/>
    </xf>
    <xf numFmtId="175" fontId="78" fillId="2" borderId="0" xfId="1" applyNumberFormat="1" applyFont="1" applyFill="1" applyBorder="1" applyAlignment="1" applyProtection="1">
      <alignment horizontal="center"/>
      <protection locked="0" hidden="1"/>
    </xf>
    <xf numFmtId="0" fontId="85" fillId="0" borderId="0" xfId="0" applyFont="1" applyAlignment="1" applyProtection="1">
      <alignment horizontal="center"/>
      <protection locked="0"/>
    </xf>
    <xf numFmtId="0" fontId="14" fillId="2" borderId="0" xfId="0" applyFont="1" applyFill="1" applyProtection="1">
      <protection locked="0" hidden="1"/>
    </xf>
    <xf numFmtId="0" fontId="15" fillId="2" borderId="0" xfId="0" applyFont="1" applyFill="1" applyAlignment="1" applyProtection="1">
      <alignment horizontal="right"/>
      <protection locked="0" hidden="1"/>
    </xf>
    <xf numFmtId="175" fontId="5" fillId="2" borderId="0" xfId="0" applyNumberFormat="1" applyFont="1" applyFill="1" applyProtection="1">
      <protection locked="0" hidden="1"/>
    </xf>
    <xf numFmtId="0" fontId="4" fillId="4" borderId="3" xfId="0" applyFont="1" applyFill="1" applyBorder="1" applyProtection="1">
      <protection locked="0" hidden="1"/>
    </xf>
    <xf numFmtId="9" fontId="87" fillId="16" borderId="1" xfId="0" applyNumberFormat="1" applyFont="1" applyFill="1" applyBorder="1" applyAlignment="1" applyProtection="1">
      <alignment horizontal="center"/>
      <protection locked="0"/>
    </xf>
    <xf numFmtId="10" fontId="126" fillId="9" borderId="0" xfId="4" applyNumberFormat="1" applyFont="1" applyFill="1" applyBorder="1"/>
    <xf numFmtId="10" fontId="48" fillId="0" borderId="1" xfId="4" applyNumberFormat="1" applyFont="1" applyFill="1" applyBorder="1"/>
    <xf numFmtId="10" fontId="48" fillId="0" borderId="1" xfId="4" applyNumberFormat="1" applyFont="1" applyFill="1" applyBorder="1" applyAlignment="1">
      <alignment horizontal="right"/>
    </xf>
    <xf numFmtId="10" fontId="48" fillId="0" borderId="35" xfId="4" applyNumberFormat="1" applyFont="1" applyFill="1" applyBorder="1" applyAlignment="1">
      <alignment horizontal="right"/>
    </xf>
    <xf numFmtId="0" fontId="3" fillId="0" borderId="0" xfId="0" applyFont="1" applyProtection="1">
      <protection locked="0" hidden="1"/>
    </xf>
    <xf numFmtId="0" fontId="67" fillId="4" borderId="3" xfId="0" applyFont="1" applyFill="1" applyBorder="1" applyAlignment="1" applyProtection="1">
      <alignment horizontal="left"/>
      <protection locked="0" hidden="1"/>
    </xf>
    <xf numFmtId="0" fontId="59" fillId="4" borderId="3" xfId="0" applyFont="1" applyFill="1" applyBorder="1" applyProtection="1">
      <protection locked="0" hidden="1"/>
    </xf>
    <xf numFmtId="0" fontId="59" fillId="4" borderId="3" xfId="0" applyFont="1" applyFill="1" applyBorder="1" applyAlignment="1" applyProtection="1">
      <alignment horizontal="right"/>
      <protection locked="0" hidden="1"/>
    </xf>
    <xf numFmtId="0" fontId="71" fillId="0" borderId="3" xfId="0" applyFont="1" applyBorder="1" applyProtection="1">
      <protection locked="0" hidden="1"/>
    </xf>
    <xf numFmtId="9" fontId="123" fillId="0" borderId="3" xfId="4" applyFont="1" applyBorder="1" applyProtection="1">
      <protection locked="0" hidden="1"/>
    </xf>
    <xf numFmtId="0" fontId="123" fillId="0" borderId="3" xfId="0" applyFont="1" applyBorder="1" applyProtection="1">
      <protection locked="0" hidden="1"/>
    </xf>
    <xf numFmtId="0" fontId="54" fillId="4" borderId="3" xfId="0" applyFont="1" applyFill="1" applyBorder="1" applyProtection="1">
      <protection locked="0" hidden="1"/>
    </xf>
    <xf numFmtId="0" fontId="0" fillId="5" borderId="0" xfId="0" applyFill="1" applyAlignment="1">
      <alignment horizontal="left" vertical="center" wrapText="1"/>
    </xf>
    <xf numFmtId="0" fontId="0" fillId="5" borderId="0" xfId="0" applyFill="1" applyAlignment="1">
      <alignment horizontal="center" vertical="center" wrapText="1"/>
    </xf>
    <xf numFmtId="164" fontId="73" fillId="37" borderId="0" xfId="0" applyNumberFormat="1" applyFont="1" applyFill="1" applyAlignment="1" applyProtection="1">
      <alignment horizontal="center"/>
      <protection hidden="1"/>
    </xf>
    <xf numFmtId="164" fontId="73" fillId="37" borderId="27" xfId="0" applyNumberFormat="1" applyFont="1" applyFill="1" applyBorder="1" applyAlignment="1" applyProtection="1">
      <alignment horizontal="center"/>
      <protection hidden="1"/>
    </xf>
    <xf numFmtId="17" fontId="4" fillId="37" borderId="3" xfId="0" applyNumberFormat="1" applyFont="1" applyFill="1" applyBorder="1" applyAlignment="1" applyProtection="1">
      <alignment horizontal="center"/>
      <protection hidden="1"/>
    </xf>
    <xf numFmtId="0" fontId="4" fillId="37" borderId="3" xfId="0" applyFont="1" applyFill="1" applyBorder="1" applyAlignment="1" applyProtection="1">
      <alignment horizontal="center"/>
      <protection hidden="1"/>
    </xf>
    <xf numFmtId="0" fontId="73" fillId="37" borderId="0" xfId="0" applyFont="1" applyFill="1" applyAlignment="1" applyProtection="1">
      <alignment horizontal="center"/>
      <protection hidden="1"/>
    </xf>
    <xf numFmtId="0" fontId="100" fillId="18" borderId="2" xfId="0" applyFont="1" applyFill="1" applyBorder="1" applyAlignment="1" applyProtection="1">
      <alignment horizontal="center"/>
      <protection hidden="1"/>
    </xf>
    <xf numFmtId="0" fontId="100" fillId="18" borderId="25" xfId="0" applyFont="1" applyFill="1" applyBorder="1" applyAlignment="1" applyProtection="1">
      <alignment horizontal="center"/>
      <protection hidden="1"/>
    </xf>
    <xf numFmtId="0" fontId="100" fillId="18" borderId="26" xfId="0" applyFont="1" applyFill="1" applyBorder="1" applyAlignment="1" applyProtection="1">
      <alignment horizontal="center"/>
      <protection hidden="1"/>
    </xf>
    <xf numFmtId="0" fontId="75" fillId="37" borderId="0" xfId="0" applyFont="1" applyFill="1" applyAlignment="1" applyProtection="1">
      <alignment horizontal="right"/>
      <protection hidden="1"/>
    </xf>
    <xf numFmtId="0" fontId="75" fillId="37" borderId="0" xfId="0" applyFont="1" applyFill="1" applyAlignment="1" applyProtection="1">
      <alignment horizontal="center"/>
      <protection hidden="1"/>
    </xf>
    <xf numFmtId="10" fontId="83" fillId="38" borderId="0" xfId="0" applyNumberFormat="1" applyFont="1" applyFill="1" applyAlignment="1" applyProtection="1">
      <alignment horizontal="center"/>
      <protection hidden="1"/>
    </xf>
    <xf numFmtId="180" fontId="93" fillId="37" borderId="0" xfId="0" applyNumberFormat="1" applyFont="1" applyFill="1" applyAlignment="1" applyProtection="1">
      <alignment horizontal="center"/>
      <protection hidden="1"/>
    </xf>
    <xf numFmtId="0" fontId="75" fillId="4" borderId="29" xfId="0" applyFont="1" applyFill="1" applyBorder="1" applyAlignment="1" applyProtection="1">
      <alignment horizontal="center"/>
      <protection locked="0" hidden="1"/>
    </xf>
    <xf numFmtId="0" fontId="75" fillId="4" borderId="30" xfId="0" applyFont="1" applyFill="1" applyBorder="1" applyAlignment="1" applyProtection="1">
      <alignment horizontal="center"/>
      <protection locked="0" hidden="1"/>
    </xf>
    <xf numFmtId="0" fontId="75" fillId="4" borderId="31" xfId="0" applyFont="1" applyFill="1" applyBorder="1" applyAlignment="1" applyProtection="1">
      <alignment horizontal="center"/>
      <protection locked="0" hidden="1"/>
    </xf>
    <xf numFmtId="17" fontId="4" fillId="4" borderId="3" xfId="0" applyNumberFormat="1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39" fillId="4" borderId="12" xfId="0" applyFont="1" applyFill="1" applyBorder="1" applyAlignment="1" applyProtection="1">
      <alignment horizontal="left"/>
      <protection hidden="1"/>
    </xf>
    <xf numFmtId="0" fontId="39" fillId="4" borderId="0" xfId="0" applyFont="1" applyFill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75" fillId="4" borderId="0" xfId="0" applyFont="1" applyFill="1" applyAlignment="1" applyProtection="1">
      <alignment horizontal="center"/>
      <protection hidden="1"/>
    </xf>
    <xf numFmtId="10" fontId="83" fillId="14" borderId="0" xfId="0" applyNumberFormat="1" applyFont="1" applyFill="1" applyAlignment="1" applyProtection="1">
      <alignment horizontal="center"/>
      <protection hidden="1"/>
    </xf>
    <xf numFmtId="180" fontId="93" fillId="0" borderId="0" xfId="0" applyNumberFormat="1" applyFont="1" applyAlignment="1" applyProtection="1">
      <alignment horizontal="center"/>
      <protection hidden="1"/>
    </xf>
    <xf numFmtId="0" fontId="73" fillId="0" borderId="0" xfId="0" applyFont="1" applyAlignment="1" applyProtection="1">
      <alignment horizontal="center"/>
      <protection hidden="1"/>
    </xf>
    <xf numFmtId="164" fontId="73" fillId="4" borderId="0" xfId="0" applyNumberFormat="1" applyFont="1" applyFill="1" applyAlignment="1" applyProtection="1">
      <alignment horizontal="center"/>
      <protection hidden="1"/>
    </xf>
    <xf numFmtId="164" fontId="73" fillId="4" borderId="27" xfId="0" applyNumberFormat="1" applyFont="1" applyFill="1" applyBorder="1" applyAlignment="1" applyProtection="1">
      <alignment horizontal="center"/>
      <protection hidden="1"/>
    </xf>
    <xf numFmtId="0" fontId="140" fillId="4" borderId="36" xfId="0" applyFont="1" applyFill="1" applyBorder="1" applyAlignment="1" applyProtection="1">
      <alignment horizontal="center"/>
      <protection hidden="1"/>
    </xf>
    <xf numFmtId="0" fontId="140" fillId="4" borderId="37" xfId="0" applyFont="1" applyFill="1" applyBorder="1" applyAlignment="1" applyProtection="1">
      <alignment horizontal="center"/>
      <protection hidden="1"/>
    </xf>
    <xf numFmtId="0" fontId="140" fillId="4" borderId="38" xfId="0" applyFont="1" applyFill="1" applyBorder="1" applyAlignment="1" applyProtection="1">
      <alignment horizontal="center"/>
      <protection hidden="1"/>
    </xf>
    <xf numFmtId="0" fontId="99" fillId="14" borderId="12" xfId="0" applyFont="1" applyFill="1" applyBorder="1" applyAlignment="1" applyProtection="1">
      <alignment horizontal="center"/>
      <protection hidden="1"/>
    </xf>
    <xf numFmtId="0" fontId="99" fillId="14" borderId="0" xfId="0" applyFont="1" applyFill="1" applyAlignment="1" applyProtection="1">
      <alignment horizontal="center"/>
      <protection hidden="1"/>
    </xf>
    <xf numFmtId="0" fontId="97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43" fillId="0" borderId="0" xfId="1" applyFill="1" applyBorder="1" applyAlignment="1" applyProtection="1">
      <alignment horizontal="center"/>
    </xf>
    <xf numFmtId="0" fontId="98" fillId="0" borderId="0" xfId="0" applyFont="1" applyAlignment="1">
      <alignment horizontal="center"/>
    </xf>
    <xf numFmtId="175" fontId="86" fillId="0" borderId="0" xfId="0" applyNumberFormat="1" applyFont="1" applyAlignment="1">
      <alignment horizontal="center"/>
    </xf>
    <xf numFmtId="0" fontId="100" fillId="18" borderId="7" xfId="0" applyFont="1" applyFill="1" applyBorder="1" applyAlignment="1" applyProtection="1">
      <alignment horizontal="center"/>
      <protection hidden="1"/>
    </xf>
    <xf numFmtId="0" fontId="100" fillId="18" borderId="8" xfId="0" applyFont="1" applyFill="1" applyBorder="1" applyAlignment="1" applyProtection="1">
      <alignment horizontal="center"/>
      <protection hidden="1"/>
    </xf>
    <xf numFmtId="0" fontId="100" fillId="18" borderId="23" xfId="0" applyFont="1" applyFill="1" applyBorder="1" applyAlignment="1" applyProtection="1">
      <alignment horizontal="center"/>
      <protection hidden="1"/>
    </xf>
    <xf numFmtId="178" fontId="61" fillId="4" borderId="0" xfId="0" applyNumberFormat="1" applyFont="1" applyFill="1" applyAlignment="1" applyProtection="1">
      <alignment horizontal="center"/>
      <protection hidden="1"/>
    </xf>
    <xf numFmtId="0" fontId="100" fillId="18" borderId="0" xfId="0" applyFont="1" applyFill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51" fillId="13" borderId="1" xfId="0" applyFont="1" applyFill="1" applyBorder="1" applyAlignment="1">
      <alignment horizontal="center" vertical="center"/>
    </xf>
    <xf numFmtId="0" fontId="45" fillId="4" borderId="0" xfId="0" applyFont="1" applyFill="1" applyAlignment="1">
      <alignment horizontal="left" vertical="center" wrapText="1"/>
    </xf>
    <xf numFmtId="0" fontId="135" fillId="4" borderId="3" xfId="0" applyFont="1" applyFill="1" applyBorder="1" applyAlignment="1">
      <alignment horizontal="center" vertical="center"/>
    </xf>
    <xf numFmtId="0" fontId="101" fillId="18" borderId="0" xfId="0" applyFont="1" applyFill="1" applyAlignment="1" applyProtection="1">
      <alignment horizontal="center"/>
      <protection hidden="1"/>
    </xf>
    <xf numFmtId="0" fontId="0" fillId="0" borderId="0" xfId="0"/>
    <xf numFmtId="0" fontId="0" fillId="0" borderId="9" xfId="0" applyBorder="1"/>
    <xf numFmtId="0" fontId="35" fillId="4" borderId="12" xfId="0" applyFont="1" applyFill="1" applyBorder="1" applyAlignment="1" applyProtection="1">
      <alignment horizontal="left"/>
      <protection hidden="1"/>
    </xf>
    <xf numFmtId="0" fontId="35" fillId="4" borderId="0" xfId="0" applyFont="1" applyFill="1" applyAlignment="1" applyProtection="1">
      <alignment horizontal="left"/>
      <protection hidden="1"/>
    </xf>
    <xf numFmtId="0" fontId="35" fillId="4" borderId="6" xfId="0" applyFont="1" applyFill="1" applyBorder="1" applyAlignment="1" applyProtection="1">
      <alignment horizontal="left"/>
      <protection hidden="1"/>
    </xf>
    <xf numFmtId="0" fontId="45" fillId="4" borderId="3" xfId="0" applyFont="1" applyFill="1" applyBorder="1" applyAlignment="1">
      <alignment horizontal="left" vertical="center" wrapText="1"/>
    </xf>
    <xf numFmtId="0" fontId="141" fillId="18" borderId="0" xfId="0" applyFont="1" applyFill="1" applyAlignment="1" applyProtection="1">
      <alignment horizontal="center"/>
      <protection hidden="1"/>
    </xf>
    <xf numFmtId="0" fontId="45" fillId="4" borderId="0" xfId="0" applyFont="1" applyFill="1" applyAlignment="1" applyProtection="1">
      <alignment horizontal="left" vertical="center" wrapText="1"/>
      <protection hidden="1"/>
    </xf>
    <xf numFmtId="0" fontId="45" fillId="4" borderId="3" xfId="0" applyFont="1" applyFill="1" applyBorder="1" applyAlignment="1" applyProtection="1">
      <alignment horizontal="left" vertical="center" wrapText="1"/>
      <protection hidden="1"/>
    </xf>
    <xf numFmtId="0" fontId="101" fillId="18" borderId="9" xfId="0" applyFont="1" applyFill="1" applyBorder="1" applyAlignment="1" applyProtection="1">
      <alignment horizontal="center"/>
      <protection hidden="1"/>
    </xf>
    <xf numFmtId="0" fontId="101" fillId="4" borderId="0" xfId="0" applyFont="1" applyFill="1" applyAlignment="1" applyProtection="1">
      <alignment horizontal="center"/>
      <protection hidden="1"/>
    </xf>
  </cellXfs>
  <cellStyles count="7">
    <cellStyle name="Hipervínculo" xfId="1" builtinId="8"/>
    <cellStyle name="Millares" xfId="2" builtinId="3"/>
    <cellStyle name="Millares 2" xfId="6" xr:uid="{00000000-0005-0000-0000-000002000000}"/>
    <cellStyle name="Moneda" xfId="3" builtinId="4"/>
    <cellStyle name="Moneda 2" xfId="5" xr:uid="{00000000-0005-0000-0000-000004000000}"/>
    <cellStyle name="Normal" xfId="0" builtinId="0"/>
    <cellStyle name="Porcentaje" xfId="4" builtinId="5"/>
  </cellStyles>
  <dxfs count="70">
    <dxf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font>
        <color auto="1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E6AF00"/>
          </stop>
        </gradientFill>
      </fill>
    </dxf>
    <dxf>
      <font>
        <color theme="0"/>
      </font>
    </dxf>
    <dxf>
      <font>
        <color auto="1"/>
      </font>
    </dxf>
    <dxf>
      <font>
        <color auto="1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E6AF00"/>
          </stop>
        </gradientFill>
      </fill>
    </dxf>
    <dxf>
      <font>
        <color theme="0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rgb="FFE6AF0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auto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ont>
        <color theme="0"/>
      </font>
    </dxf>
    <dxf>
      <font>
        <b val="0"/>
        <i val="0"/>
        <strike val="0"/>
        <color auto="1"/>
      </font>
    </dxf>
    <dxf>
      <font>
        <color auto="1"/>
      </font>
    </dxf>
    <dxf>
      <font>
        <color auto="1"/>
      </font>
    </dxf>
    <dxf>
      <font>
        <strike val="0"/>
        <color theme="0"/>
      </font>
    </dxf>
    <dxf>
      <font>
        <color theme="0"/>
      </font>
    </dxf>
    <dxf>
      <font>
        <b val="0"/>
        <i val="0"/>
        <strike val="0"/>
        <color auto="1"/>
      </font>
    </dxf>
    <dxf>
      <font>
        <color auto="1"/>
      </font>
    </dxf>
    <dxf>
      <font>
        <color auto="1"/>
      </font>
    </dxf>
    <dxf>
      <font>
        <b val="0"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  <dxf>
      <font>
        <strike val="0"/>
        <color theme="0"/>
      </font>
    </dxf>
    <dxf>
      <font>
        <strike val="0"/>
        <color rgb="FFFF0000"/>
      </font>
    </dxf>
    <dxf>
      <font>
        <color theme="0"/>
      </font>
    </dxf>
    <dxf>
      <font>
        <b val="0"/>
        <i val="0"/>
        <strike val="0"/>
        <color auto="1"/>
      </font>
    </dxf>
    <dxf>
      <font>
        <color auto="1"/>
      </font>
    </dxf>
    <dxf>
      <font>
        <color auto="1"/>
      </font>
    </dxf>
    <dxf>
      <font>
        <b val="0"/>
        <i val="0"/>
        <color rgb="FF00B050"/>
      </font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3" tint="-0.499984740745262"/>
      </font>
      <fill>
        <patternFill>
          <bgColor theme="6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4" tint="-0.499984740745262"/>
      </font>
      <numFmt numFmtId="175" formatCode="&quot;$&quot;#,##0.00"/>
      <fill>
        <patternFill>
          <bgColor theme="6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3"/>
      </font>
      <fill>
        <patternFill>
          <bgColor theme="6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4" tint="-0.499984740745262"/>
      </font>
      <fill>
        <patternFill>
          <bgColor theme="6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4" tint="-0.499984740745262"/>
      </font>
      <fill>
        <patternFill>
          <bgColor theme="6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lor auto="1"/>
      </font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E6AF00"/>
      <color rgb="FFE5FCD4"/>
      <color rgb="FFFF0066"/>
      <color rgb="FFFF66CC"/>
      <color rgb="FF009900"/>
      <color rgb="FFFF99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Tabla Liquidez'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imulaci&#243;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Simulaci&#243;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Simulaci&#243;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30029</xdr:colOff>
      <xdr:row>1</xdr:row>
      <xdr:rowOff>32657</xdr:rowOff>
    </xdr:from>
    <xdr:ext cx="12601622" cy="1015093"/>
    <xdr:pic>
      <xdr:nvPicPr>
        <xdr:cNvPr id="22979" name="Imagen 2">
          <a:extLst>
            <a:ext uri="{FF2B5EF4-FFF2-40B4-BE49-F238E27FC236}">
              <a16:creationId xmlns:a16="http://schemas.microsoft.com/office/drawing/2014/main" id="{00000000-0008-0000-0000-0000C35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729"/>
        <a:stretch>
          <a:fillRect/>
        </a:stretch>
      </xdr:blipFill>
      <xdr:spPr bwMode="auto">
        <a:xfrm>
          <a:off x="555546" y="246148"/>
          <a:ext cx="12582385" cy="992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9</xdr:col>
      <xdr:colOff>119061</xdr:colOff>
      <xdr:row>105</xdr:row>
      <xdr:rowOff>166687</xdr:rowOff>
    </xdr:from>
    <xdr:to>
      <xdr:col>11</xdr:col>
      <xdr:colOff>247650</xdr:colOff>
      <xdr:row>108</xdr:row>
      <xdr:rowOff>90985</xdr:rowOff>
    </xdr:to>
    <xdr:sp macro="[0]!t_fija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567628" y="12506538"/>
          <a:ext cx="1561604" cy="595313"/>
        </a:xfrm>
        <a:prstGeom prst="roundRect">
          <a:avLst>
            <a:gd name="adj" fmla="val 0"/>
          </a:avLst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</a:rPr>
            <a:t>TABLA</a:t>
          </a:r>
          <a:r>
            <a:rPr lang="es-MX" sz="1100" b="1" cap="none" spc="0" baseline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</a:rPr>
            <a:t> DE AMORTIZACION</a:t>
          </a:r>
          <a:endParaRPr lang="es-MX" sz="1100" b="1" cap="none" spc="0">
            <a:ln w="17780" cmpd="sng">
              <a:noFill/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211667</xdr:colOff>
      <xdr:row>105</xdr:row>
      <xdr:rowOff>176211</xdr:rowOff>
    </xdr:from>
    <xdr:to>
      <xdr:col>13</xdr:col>
      <xdr:colOff>200023</xdr:colOff>
      <xdr:row>108</xdr:row>
      <xdr:rowOff>102358</xdr:rowOff>
    </xdr:to>
    <xdr:sp macro="[0]!t_crec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560383" y="12516062"/>
          <a:ext cx="1546476" cy="597162"/>
        </a:xfrm>
        <a:prstGeom prst="roundRect">
          <a:avLst>
            <a:gd name="adj" fmla="val 0"/>
          </a:avLst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  <a:latin typeface="+mn-lt"/>
            </a:rPr>
            <a:t>TABLA</a:t>
          </a:r>
          <a:r>
            <a:rPr lang="es-MX" sz="1100" b="1" cap="none" spc="0" baseline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  <a:latin typeface="+mn-lt"/>
            </a:rPr>
            <a:t> DE AMORTIZACION</a:t>
          </a:r>
          <a:endParaRPr lang="es-MX" sz="1100" b="1" cap="none" spc="0">
            <a:ln w="17780" cmpd="sng">
              <a:noFill/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  <a:latin typeface="+mn-lt"/>
          </a:endParaRPr>
        </a:p>
      </xdr:txBody>
    </xdr:sp>
    <xdr:clientData/>
  </xdr:twoCellAnchor>
  <xdr:oneCellAnchor>
    <xdr:from>
      <xdr:col>7</xdr:col>
      <xdr:colOff>1718580</xdr:colOff>
      <xdr:row>1</xdr:row>
      <xdr:rowOff>56243</xdr:rowOff>
    </xdr:from>
    <xdr:ext cx="2178769" cy="966107"/>
    <xdr:pic>
      <xdr:nvPicPr>
        <xdr:cNvPr id="22983" name="Imagen 1">
          <a:extLst>
            <a:ext uri="{FF2B5EF4-FFF2-40B4-BE49-F238E27FC236}">
              <a16:creationId xmlns:a16="http://schemas.microsoft.com/office/drawing/2014/main" id="{00000000-0008-0000-0000-0000C75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9880" y="272143"/>
          <a:ext cx="2177862" cy="96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11</xdr:col>
      <xdr:colOff>1292680</xdr:colOff>
      <xdr:row>44</xdr:row>
      <xdr:rowOff>190501</xdr:rowOff>
    </xdr:from>
    <xdr:to>
      <xdr:col>13</xdr:col>
      <xdr:colOff>219679</xdr:colOff>
      <xdr:row>46</xdr:row>
      <xdr:rowOff>122465</xdr:rowOff>
    </xdr:to>
    <xdr:sp macro="[0]!t_crec" textlink="">
      <xdr:nvSpPr>
        <xdr:cNvPr id="6" name="4 Rectángulo redondea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E7825F-90DC-4C9C-8BB1-B54FE1098C6E}"/>
            </a:ext>
          </a:extLst>
        </xdr:cNvPr>
        <xdr:cNvSpPr/>
      </xdr:nvSpPr>
      <xdr:spPr>
        <a:xfrm>
          <a:off x="9075966" y="8817430"/>
          <a:ext cx="1866142" cy="380999"/>
        </a:xfrm>
        <a:prstGeom prst="roundRect">
          <a:avLst>
            <a:gd name="adj" fmla="val 0"/>
          </a:avLst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  <a:latin typeface="+mn-lt"/>
            </a:rPr>
            <a:t>TABLA</a:t>
          </a:r>
          <a:r>
            <a:rPr lang="es-MX" sz="1100" b="1" cap="none" spc="0" baseline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  <a:latin typeface="+mn-lt"/>
            </a:rPr>
            <a:t> DE AMORTIZACION</a:t>
          </a:r>
          <a:endParaRPr lang="es-MX" sz="1100" b="1" cap="none" spc="0">
            <a:ln w="17780" cmpd="sng">
              <a:noFill/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  <a:latin typeface="+mn-lt"/>
          </a:endParaRPr>
        </a:p>
      </xdr:txBody>
    </xdr:sp>
    <xdr:clientData/>
  </xdr:twoCellAnchor>
  <xdr:twoCellAnchor>
    <xdr:from>
      <xdr:col>9</xdr:col>
      <xdr:colOff>119061</xdr:colOff>
      <xdr:row>73</xdr:row>
      <xdr:rowOff>166687</xdr:rowOff>
    </xdr:from>
    <xdr:to>
      <xdr:col>11</xdr:col>
      <xdr:colOff>247650</xdr:colOff>
      <xdr:row>76</xdr:row>
      <xdr:rowOff>90985</xdr:rowOff>
    </xdr:to>
    <xdr:sp macro="[0]!t_fija" textlink="">
      <xdr:nvSpPr>
        <xdr:cNvPr id="7" name="3 Rectángulo redondea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FE4A31-7654-4695-B3A6-0ABFAC1A2A0E}"/>
            </a:ext>
          </a:extLst>
        </xdr:cNvPr>
        <xdr:cNvSpPr/>
      </xdr:nvSpPr>
      <xdr:spPr>
        <a:xfrm>
          <a:off x="6738936" y="19378612"/>
          <a:ext cx="1290639" cy="638673"/>
        </a:xfrm>
        <a:prstGeom prst="roundRect">
          <a:avLst>
            <a:gd name="adj" fmla="val 0"/>
          </a:avLst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</a:rPr>
            <a:t>TABLA</a:t>
          </a:r>
          <a:r>
            <a:rPr lang="es-MX" sz="1100" b="1" cap="none" spc="0" baseline="0">
              <a:ln w="17780" cmpd="sng">
                <a:noFill/>
                <a:prstDash val="solid"/>
                <a:miter lim="800000"/>
              </a:ln>
              <a:solidFill>
                <a:schemeClr val="bg1"/>
              </a:solidFill>
              <a:effectLst>
                <a:outerShdw blurRad="50800" algn="tl" rotWithShape="0">
                  <a:srgbClr val="000000"/>
                </a:outerShdw>
              </a:effectLst>
            </a:rPr>
            <a:t> DE AMORTIZACION</a:t>
          </a:r>
          <a:endParaRPr lang="es-MX" sz="1100" b="1" cap="none" spc="0">
            <a:ln w="17780" cmpd="sng">
              <a:noFill/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1872910</xdr:colOff>
      <xdr:row>56</xdr:row>
      <xdr:rowOff>188701</xdr:rowOff>
    </xdr:from>
    <xdr:to>
      <xdr:col>3</xdr:col>
      <xdr:colOff>1234222</xdr:colOff>
      <xdr:row>59</xdr:row>
      <xdr:rowOff>182096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1268774A-B11D-4A8E-920B-89DB63095876}"/>
            </a:ext>
          </a:extLst>
        </xdr:cNvPr>
        <xdr:cNvSpPr/>
      </xdr:nvSpPr>
      <xdr:spPr>
        <a:xfrm rot="3510815">
          <a:off x="4414368" y="10339305"/>
          <a:ext cx="564895" cy="1337750"/>
        </a:xfrm>
        <a:prstGeom prst="down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809114</xdr:colOff>
      <xdr:row>1</xdr:row>
      <xdr:rowOff>71693</xdr:rowOff>
    </xdr:from>
    <xdr:to>
      <xdr:col>6</xdr:col>
      <xdr:colOff>43902</xdr:colOff>
      <xdr:row>3</xdr:row>
      <xdr:rowOff>136811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C4065756-7385-48FF-9E8C-B5B69ECC1A3B}"/>
            </a:ext>
          </a:extLst>
        </xdr:cNvPr>
        <xdr:cNvSpPr/>
      </xdr:nvSpPr>
      <xdr:spPr>
        <a:xfrm rot="4246691">
          <a:off x="4132255" y="-148142"/>
          <a:ext cx="556731" cy="1324143"/>
        </a:xfrm>
        <a:prstGeom prst="downArrow">
          <a:avLst/>
        </a:prstGeom>
        <a:solidFill>
          <a:srgbClr val="FF66CC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633773</xdr:colOff>
      <xdr:row>2</xdr:row>
      <xdr:rowOff>39740</xdr:rowOff>
    </xdr:from>
    <xdr:to>
      <xdr:col>11</xdr:col>
      <xdr:colOff>83642</xdr:colOff>
      <xdr:row>4</xdr:row>
      <xdr:rowOff>104858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4781E074-97C1-416E-8A4B-F3A300B1AB8E}"/>
            </a:ext>
          </a:extLst>
        </xdr:cNvPr>
        <xdr:cNvSpPr/>
      </xdr:nvSpPr>
      <xdr:spPr>
        <a:xfrm rot="16573755">
          <a:off x="9446592" y="-16224"/>
          <a:ext cx="556731" cy="1324143"/>
        </a:xfrm>
        <a:prstGeom prst="downArrow">
          <a:avLst/>
        </a:prstGeom>
        <a:solidFill>
          <a:srgbClr val="FF66CC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834651</xdr:colOff>
      <xdr:row>1</xdr:row>
      <xdr:rowOff>60325</xdr:rowOff>
    </xdr:from>
    <xdr:to>
      <xdr:col>14</xdr:col>
      <xdr:colOff>1032575</xdr:colOff>
      <xdr:row>3</xdr:row>
      <xdr:rowOff>85958</xdr:rowOff>
    </xdr:to>
    <xdr:sp macro="" textlink="">
      <xdr:nvSpPr>
        <xdr:cNvPr id="2" name="1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9BF1D6-4354-4312-9936-55D256AEEE4E}"/>
            </a:ext>
          </a:extLst>
        </xdr:cNvPr>
        <xdr:cNvSpPr/>
      </xdr:nvSpPr>
      <xdr:spPr>
        <a:xfrm>
          <a:off x="12236076" y="317500"/>
          <a:ext cx="1121849" cy="473308"/>
        </a:xfrm>
        <a:prstGeom prst="roundRect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</a:rPr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834651</xdr:colOff>
      <xdr:row>1</xdr:row>
      <xdr:rowOff>60325</xdr:rowOff>
    </xdr:from>
    <xdr:to>
      <xdr:col>13</xdr:col>
      <xdr:colOff>1032575</xdr:colOff>
      <xdr:row>3</xdr:row>
      <xdr:rowOff>85958</xdr:rowOff>
    </xdr:to>
    <xdr:sp macro="" textlink="">
      <xdr:nvSpPr>
        <xdr:cNvPr id="2" name="1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740901" y="314325"/>
          <a:ext cx="1118674" cy="470133"/>
        </a:xfrm>
        <a:prstGeom prst="roundRect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</a:rPr>
            <a:t>INICIO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14</xdr:col>
      <xdr:colOff>7423</xdr:colOff>
      <xdr:row>3</xdr:row>
      <xdr:rowOff>25633</xdr:rowOff>
    </xdr:to>
    <xdr:sp macro="" textlink="">
      <xdr:nvSpPr>
        <xdr:cNvPr id="2" name="1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819529" y="257735"/>
          <a:ext cx="1116806" cy="473869"/>
        </a:xfrm>
        <a:prstGeom prst="roundRect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 b="1" cap="none" spc="0">
              <a:ln w="17780" cmpd="sng">
                <a:noFill/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</a:rPr>
            <a:t>INICIO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sbaelan/Desktop/TABLAS/SIMULADOR%20HIPOTECARIO%201.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olvalv/AppData/Local/Microsoft/Windows/Temporary%20Internet%20Files/Content.Outlook/4K5B4ESD/EJERCICIOS%20ANTERIORES/9.8%25,%2010.5%25%20y%2010.6%25%20Ene14%20v1.0%20Prueba%201.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leagar/Desktop/HIPOTECARIO%202014/Simulador%202014/Simulador%20Hipotecario%20Tasas%20Pago%20Puntual%20-%20CAT%20(3)%20VER%201.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sbaelan/Desktop/TABLAS/SIM%20HIPO%20plan90%20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lorest/Documents/Flores/SImulador%20Afirme/Sustitucion%20mas%20liquidez%20Mar23/Copia%20de%20sim%20x%20aparte%20Sust%20+%20Liq%20oldie_ADAPT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CION"/>
      <sheetName val="Primer Pago"/>
      <sheetName val="Parametros"/>
      <sheetName val="Tabla Amortización"/>
      <sheetName val="TA AMORTIZACION"/>
    </sheetNames>
    <sheetDataSet>
      <sheetData sheetId="0" refreshError="1"/>
      <sheetData sheetId="1" refreshError="1"/>
      <sheetData sheetId="2" refreshError="1">
        <row r="33">
          <cell r="C33">
            <v>0</v>
          </cell>
        </row>
      </sheetData>
      <sheetData sheetId="3" refreshError="1">
        <row r="4">
          <cell r="Q4">
            <v>0</v>
          </cell>
          <cell r="R4">
            <v>0.106</v>
          </cell>
        </row>
        <row r="10">
          <cell r="N10">
            <v>0</v>
          </cell>
          <cell r="Q10">
            <v>0</v>
          </cell>
        </row>
        <row r="12">
          <cell r="P12">
            <v>0</v>
          </cell>
        </row>
        <row r="15">
          <cell r="N15" t="str">
            <v>NO</v>
          </cell>
          <cell r="Q15">
            <v>100</v>
          </cell>
        </row>
        <row r="22">
          <cell r="O22">
            <v>9287.7088675555569</v>
          </cell>
          <cell r="R22">
            <v>299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 CRECIENTE"/>
      <sheetName val="T CRECIENTE 10.55% C"/>
      <sheetName val="T CRECIENTE 9.80% C"/>
      <sheetName val="Form"/>
      <sheetName val="Simulación"/>
      <sheetName val="Tabla 10.55% F"/>
      <sheetName val="Tabla 9.80% F"/>
      <sheetName val="Tabla P Creciente10.60"/>
      <sheetName val="Tabla 10.55% C"/>
      <sheetName val="Tabla 9.80% C"/>
      <sheetName val="Tabla Amortización 10.55% F"/>
      <sheetName val="Tabla Amortización 9.80% F"/>
    </sheetNames>
    <sheetDataSet>
      <sheetData sheetId="0">
        <row r="3">
          <cell r="C3">
            <v>1144000</v>
          </cell>
          <cell r="G3">
            <v>5.0000000000000001E-4</v>
          </cell>
          <cell r="K3">
            <v>1144000</v>
          </cell>
        </row>
        <row r="4">
          <cell r="C4">
            <v>1430000</v>
          </cell>
          <cell r="G4">
            <v>8.0400000000000003E-5</v>
          </cell>
          <cell r="K4">
            <v>199</v>
          </cell>
        </row>
        <row r="6">
          <cell r="C6" t="str">
            <v>CRECIENTES</v>
          </cell>
          <cell r="K6">
            <v>10439.742629330824</v>
          </cell>
        </row>
        <row r="7">
          <cell r="G7">
            <v>0.01</v>
          </cell>
          <cell r="K7">
            <v>114.97200000000001</v>
          </cell>
        </row>
        <row r="8">
          <cell r="C8">
            <v>240</v>
          </cell>
          <cell r="G8">
            <v>30</v>
          </cell>
        </row>
        <row r="9">
          <cell r="G9">
            <v>12</v>
          </cell>
        </row>
        <row r="11">
          <cell r="C11">
            <v>0.106</v>
          </cell>
        </row>
        <row r="12">
          <cell r="C12">
            <v>7.4999999999999997E-3</v>
          </cell>
        </row>
        <row r="13">
          <cell r="C13">
            <v>1.89E-2</v>
          </cell>
        </row>
      </sheetData>
      <sheetData sheetId="1"/>
      <sheetData sheetId="2"/>
      <sheetData sheetId="3"/>
      <sheetData sheetId="4">
        <row r="31">
          <cell r="E31" t="str">
            <v>C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4">
          <cell r="B4">
            <v>1000857</v>
          </cell>
        </row>
        <row r="7">
          <cell r="L7">
            <v>4390</v>
          </cell>
          <cell r="M7">
            <v>1936</v>
          </cell>
        </row>
        <row r="10">
          <cell r="C10">
            <v>41582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Amortización"/>
      <sheetName val="Parametros"/>
    </sheetNames>
    <sheetDataSet>
      <sheetData sheetId="0" refreshError="1">
        <row r="35">
          <cell r="F35" t="str">
            <v>TASA FIJA 9.3%</v>
          </cell>
          <cell r="H35" t="str">
            <v>SI</v>
          </cell>
        </row>
        <row r="38">
          <cell r="E38">
            <v>1000000</v>
          </cell>
          <cell r="N38">
            <v>4640</v>
          </cell>
        </row>
      </sheetData>
      <sheetData sheetId="1" refreshError="1">
        <row r="10">
          <cell r="C10">
            <v>8.7999999999999995E-2</v>
          </cell>
        </row>
        <row r="12">
          <cell r="C12">
            <v>12</v>
          </cell>
        </row>
        <row r="24">
          <cell r="C24">
            <v>9.901833333333334E-5</v>
          </cell>
        </row>
        <row r="25">
          <cell r="C25">
            <v>0.7</v>
          </cell>
        </row>
        <row r="26">
          <cell r="C26">
            <v>910000</v>
          </cell>
        </row>
        <row r="27">
          <cell r="C27">
            <v>1000000</v>
          </cell>
        </row>
        <row r="31">
          <cell r="C31">
            <v>9.7999999999999997E-3</v>
          </cell>
        </row>
        <row r="32">
          <cell r="C32">
            <v>84.482758620689665</v>
          </cell>
        </row>
        <row r="35">
          <cell r="C35">
            <v>3.0000000000000001E-3</v>
          </cell>
        </row>
        <row r="36">
          <cell r="C36">
            <v>100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ción"/>
      <sheetName val="Parametro Destino"/>
      <sheetName val="Parametros Fijo"/>
      <sheetName val="Parametros Crec"/>
      <sheetName val="Tabla Amortización Fijo"/>
      <sheetName val="Tabla Fijo"/>
      <sheetName val="Tabla Amortización Crec"/>
      <sheetName val="Tabla Crec"/>
    </sheetNames>
    <sheetDataSet>
      <sheetData sheetId="0"/>
      <sheetData sheetId="1">
        <row r="13">
          <cell r="B13" t="str">
            <v>ADQUISICION</v>
          </cell>
        </row>
        <row r="14">
          <cell r="B14" t="str">
            <v>APOYO INFONAVIT</v>
          </cell>
        </row>
        <row r="15">
          <cell r="B15" t="str">
            <v>COFINAVIT</v>
          </cell>
        </row>
        <row r="16">
          <cell r="B16" t="str">
            <v>SUSTITUCION</v>
          </cell>
        </row>
      </sheetData>
      <sheetData sheetId="2"/>
      <sheetData sheetId="3"/>
      <sheetData sheetId="4">
        <row r="4">
          <cell r="B4">
            <v>1200000</v>
          </cell>
        </row>
        <row r="10">
          <cell r="D10">
            <v>44139</v>
          </cell>
        </row>
      </sheetData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Amort LIQ"/>
      <sheetName val="Parametros"/>
      <sheetName val="captura"/>
      <sheetName val="Tabla Sust."/>
      <sheetName val="Tabla LIQ"/>
      <sheetName val="Tabla Amort SUS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FF0000"/>
  </sheetPr>
  <dimension ref="B2:G23"/>
  <sheetViews>
    <sheetView zoomScale="85" zoomScaleNormal="85" workbookViewId="0">
      <selection activeCell="G27" sqref="G27"/>
    </sheetView>
  </sheetViews>
  <sheetFormatPr baseColWidth="10" defaultRowHeight="15" x14ac:dyDescent="0.25"/>
  <cols>
    <col min="2" max="2" width="16.5703125" bestFit="1" customWidth="1"/>
    <col min="3" max="3" width="13.42578125" bestFit="1" customWidth="1"/>
    <col min="4" max="4" width="6.42578125" customWidth="1"/>
    <col min="5" max="5" width="15.85546875" bestFit="1" customWidth="1"/>
    <col min="6" max="6" width="32.42578125" bestFit="1" customWidth="1"/>
    <col min="7" max="7" width="93.42578125" customWidth="1"/>
  </cols>
  <sheetData>
    <row r="2" spans="2:7" x14ac:dyDescent="0.25">
      <c r="B2" s="477" t="s">
        <v>247</v>
      </c>
      <c r="C2" s="477"/>
      <c r="D2" s="477"/>
      <c r="E2" s="478" t="s">
        <v>248</v>
      </c>
      <c r="F2" s="478" t="s">
        <v>249</v>
      </c>
      <c r="G2" s="478" t="s">
        <v>250</v>
      </c>
    </row>
    <row r="3" spans="2:7" ht="60" x14ac:dyDescent="0.25">
      <c r="B3" s="485" t="s">
        <v>246</v>
      </c>
      <c r="C3" s="479" t="s">
        <v>251</v>
      </c>
      <c r="D3" s="476">
        <v>0.9</v>
      </c>
      <c r="E3" s="491" t="s">
        <v>244</v>
      </c>
      <c r="F3" s="491" t="s">
        <v>245</v>
      </c>
      <c r="G3" s="482" t="s">
        <v>259</v>
      </c>
    </row>
    <row r="4" spans="2:7" x14ac:dyDescent="0.25">
      <c r="E4" s="483"/>
      <c r="F4" s="483"/>
      <c r="G4" s="483"/>
    </row>
    <row r="5" spans="2:7" ht="60" x14ac:dyDescent="0.25">
      <c r="B5" s="486" t="s">
        <v>253</v>
      </c>
      <c r="C5" s="479" t="s">
        <v>252</v>
      </c>
      <c r="D5" s="475">
        <v>0.9</v>
      </c>
      <c r="E5" s="491" t="s">
        <v>244</v>
      </c>
      <c r="F5" s="491" t="s">
        <v>245</v>
      </c>
      <c r="G5" s="482" t="s">
        <v>265</v>
      </c>
    </row>
    <row r="7" spans="2:7" ht="45" x14ac:dyDescent="0.25">
      <c r="B7" s="788" t="s">
        <v>254</v>
      </c>
      <c r="C7" s="479" t="s">
        <v>255</v>
      </c>
      <c r="D7" s="475">
        <v>0.6</v>
      </c>
      <c r="E7" s="480" t="s">
        <v>256</v>
      </c>
    </row>
    <row r="8" spans="2:7" ht="45" x14ac:dyDescent="0.25">
      <c r="B8" s="788"/>
      <c r="C8" s="479" t="s">
        <v>258</v>
      </c>
      <c r="D8" s="475">
        <v>0.7</v>
      </c>
      <c r="E8" s="480" t="s">
        <v>257</v>
      </c>
    </row>
    <row r="9" spans="2:7" ht="45" x14ac:dyDescent="0.25">
      <c r="B9" s="788"/>
      <c r="C9" s="479" t="s">
        <v>252</v>
      </c>
      <c r="D9" s="475">
        <v>0.9</v>
      </c>
      <c r="E9" s="491" t="s">
        <v>244</v>
      </c>
      <c r="F9" s="491" t="s">
        <v>245</v>
      </c>
      <c r="G9" s="484" t="s">
        <v>266</v>
      </c>
    </row>
    <row r="10" spans="2:7" x14ac:dyDescent="0.25">
      <c r="B10" s="479"/>
      <c r="C10" s="479"/>
      <c r="D10" s="475"/>
      <c r="E10" s="481"/>
      <c r="F10" s="481"/>
      <c r="G10" s="484"/>
    </row>
    <row r="11" spans="2:7" ht="45" x14ac:dyDescent="0.25">
      <c r="B11" s="789" t="s">
        <v>274</v>
      </c>
      <c r="C11" s="479" t="s">
        <v>275</v>
      </c>
      <c r="D11" s="490">
        <v>0.5</v>
      </c>
      <c r="E11" s="480" t="s">
        <v>256</v>
      </c>
      <c r="F11" s="481"/>
      <c r="G11" s="484"/>
    </row>
    <row r="12" spans="2:7" ht="45" x14ac:dyDescent="0.25">
      <c r="B12" s="789"/>
      <c r="C12" s="479" t="s">
        <v>258</v>
      </c>
      <c r="D12" s="490">
        <v>0.7</v>
      </c>
      <c r="E12" s="494" t="s">
        <v>276</v>
      </c>
      <c r="F12" s="495"/>
      <c r="G12" s="493" t="s">
        <v>279</v>
      </c>
    </row>
    <row r="13" spans="2:7" ht="45" x14ac:dyDescent="0.25">
      <c r="B13" s="789"/>
      <c r="C13" s="479" t="s">
        <v>252</v>
      </c>
      <c r="D13" s="490">
        <v>0.9</v>
      </c>
      <c r="E13" s="491" t="s">
        <v>244</v>
      </c>
      <c r="F13" s="491" t="s">
        <v>245</v>
      </c>
      <c r="G13" s="482" t="s">
        <v>277</v>
      </c>
    </row>
    <row r="15" spans="2:7" ht="45" x14ac:dyDescent="0.25">
      <c r="B15" s="487" t="s">
        <v>260</v>
      </c>
      <c r="C15" s="479" t="s">
        <v>255</v>
      </c>
      <c r="D15" s="475">
        <v>0.6</v>
      </c>
      <c r="E15" s="480" t="s">
        <v>256</v>
      </c>
    </row>
    <row r="16" spans="2:7" ht="45" x14ac:dyDescent="0.25">
      <c r="B16" s="487" t="s">
        <v>260</v>
      </c>
      <c r="C16" s="479" t="s">
        <v>258</v>
      </c>
      <c r="D16" s="475">
        <v>0.7</v>
      </c>
      <c r="E16" s="480" t="s">
        <v>261</v>
      </c>
    </row>
    <row r="17" spans="2:7" ht="60" x14ac:dyDescent="0.25">
      <c r="B17" s="487" t="s">
        <v>260</v>
      </c>
      <c r="C17" s="479" t="s">
        <v>263</v>
      </c>
      <c r="D17" s="475" t="s">
        <v>264</v>
      </c>
      <c r="E17" s="491" t="s">
        <v>244</v>
      </c>
      <c r="F17" s="491" t="s">
        <v>245</v>
      </c>
      <c r="G17" s="482" t="s">
        <v>267</v>
      </c>
    </row>
    <row r="19" spans="2:7" ht="45" x14ac:dyDescent="0.25">
      <c r="B19" s="488" t="s">
        <v>262</v>
      </c>
      <c r="C19" s="479" t="s">
        <v>255</v>
      </c>
      <c r="D19" s="475">
        <v>0.6</v>
      </c>
      <c r="E19" s="480" t="s">
        <v>256</v>
      </c>
    </row>
    <row r="20" spans="2:7" ht="75" x14ac:dyDescent="0.25">
      <c r="B20" s="488" t="s">
        <v>262</v>
      </c>
      <c r="C20" s="479" t="s">
        <v>268</v>
      </c>
      <c r="D20" s="475">
        <f>690000/1000000</f>
        <v>0.69</v>
      </c>
      <c r="E20" s="492" t="s">
        <v>269</v>
      </c>
    </row>
    <row r="21" spans="2:7" ht="60" x14ac:dyDescent="0.25">
      <c r="B21" s="488" t="s">
        <v>262</v>
      </c>
      <c r="C21" s="479" t="s">
        <v>270</v>
      </c>
      <c r="D21" s="475">
        <v>0.9</v>
      </c>
      <c r="E21" s="491" t="s">
        <v>244</v>
      </c>
      <c r="F21" s="491" t="s">
        <v>245</v>
      </c>
      <c r="G21" s="482" t="s">
        <v>267</v>
      </c>
    </row>
    <row r="23" spans="2:7" ht="60" x14ac:dyDescent="0.25">
      <c r="B23" s="489" t="s">
        <v>271</v>
      </c>
      <c r="C23" s="479" t="s">
        <v>272</v>
      </c>
      <c r="D23" s="475">
        <v>0.4</v>
      </c>
      <c r="E23" s="480" t="s">
        <v>256</v>
      </c>
      <c r="G23" s="482" t="s">
        <v>273</v>
      </c>
    </row>
  </sheetData>
  <mergeCells count="2">
    <mergeCell ref="B7:B9"/>
    <mergeCell ref="B11:B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  <pageSetUpPr fitToPage="1"/>
  </sheetPr>
  <dimension ref="A1:AW390"/>
  <sheetViews>
    <sheetView showGridLines="0" showRowColHeaders="0" tabSelected="1" zoomScale="80" zoomScaleNormal="80" workbookViewId="0">
      <selection activeCell="J26" sqref="J26"/>
    </sheetView>
  </sheetViews>
  <sheetFormatPr baseColWidth="10" defaultColWidth="1.42578125" defaultRowHeight="0" customHeight="1" zeroHeight="1" x14ac:dyDescent="0.25"/>
  <cols>
    <col min="1" max="1" width="8" style="80" customWidth="1"/>
    <col min="2" max="2" width="1.5703125" style="69" customWidth="1"/>
    <col min="3" max="3" width="1" style="69" customWidth="1"/>
    <col min="4" max="4" width="3.140625" style="69" customWidth="1"/>
    <col min="5" max="5" width="17.5703125" style="69" customWidth="1"/>
    <col min="6" max="6" width="15.140625" style="69" customWidth="1"/>
    <col min="7" max="7" width="14.140625" style="69" customWidth="1"/>
    <col min="8" max="8" width="33.5703125" style="69" customWidth="1"/>
    <col min="9" max="9" width="5" style="69" customWidth="1"/>
    <col min="10" max="10" width="12.42578125" style="69" customWidth="1"/>
    <col min="11" max="11" width="5" style="69" customWidth="1"/>
    <col min="12" max="12" width="21.42578125" style="69" customWidth="1"/>
    <col min="13" max="13" width="22.5703125" style="69" bestFit="1" customWidth="1"/>
    <col min="14" max="14" width="17.42578125" style="69" customWidth="1"/>
    <col min="15" max="15" width="12.5703125" style="69" customWidth="1"/>
    <col min="16" max="16" width="4.42578125" style="69" customWidth="1"/>
    <col min="17" max="17" width="4.5703125" style="448" customWidth="1"/>
    <col min="18" max="20" width="6.5703125" style="555" customWidth="1"/>
    <col min="21" max="21" width="3.85546875" style="555" customWidth="1"/>
    <col min="22" max="22" width="6.5703125" style="555" customWidth="1"/>
    <col min="23" max="23" width="9" style="555" customWidth="1"/>
    <col min="24" max="44" width="6.5703125" style="555" customWidth="1"/>
    <col min="45" max="45" width="92.5703125" style="555" customWidth="1"/>
    <col min="46" max="46" width="29.85546875" style="205" customWidth="1"/>
    <col min="47" max="47" width="6.5703125" style="205" customWidth="1"/>
    <col min="48" max="49" width="6.5703125" style="634" customWidth="1"/>
    <col min="50" max="62" width="6.5703125" style="233" customWidth="1"/>
    <col min="63" max="16384" width="1.42578125" style="233"/>
  </cols>
  <sheetData>
    <row r="1" spans="1:49" s="271" customFormat="1" ht="17.25" customHeight="1" thickBot="1" x14ac:dyDescent="0.3">
      <c r="A1" s="269"/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411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R1" s="637"/>
      <c r="AS1" s="637"/>
      <c r="AT1" s="619"/>
      <c r="AU1" s="619"/>
      <c r="AV1" s="633"/>
      <c r="AW1" s="633"/>
    </row>
    <row r="2" spans="1:49" ht="17.25" x14ac:dyDescent="0.3">
      <c r="A2" s="272"/>
      <c r="B2" s="354"/>
      <c r="C2" s="663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412"/>
    </row>
    <row r="3" spans="1:49" ht="17.25" x14ac:dyDescent="0.3">
      <c r="A3" s="272"/>
      <c r="B3" s="356"/>
      <c r="C3" s="68"/>
      <c r="D3" s="664"/>
      <c r="E3" s="664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413"/>
    </row>
    <row r="4" spans="1:49" ht="15.75" x14ac:dyDescent="0.25">
      <c r="A4" s="272"/>
      <c r="B4" s="357"/>
      <c r="C4" s="307"/>
      <c r="D4" s="251"/>
      <c r="E4" s="251"/>
      <c r="F4" s="308"/>
      <c r="G4" s="309"/>
      <c r="H4" s="309"/>
      <c r="I4" s="309"/>
      <c r="J4" s="310"/>
      <c r="K4" s="310"/>
      <c r="L4" s="310"/>
      <c r="M4" s="310"/>
      <c r="N4" s="310"/>
      <c r="O4" s="311"/>
      <c r="P4" s="311"/>
      <c r="Q4" s="414"/>
    </row>
    <row r="5" spans="1:49" ht="15.75" x14ac:dyDescent="0.25">
      <c r="A5" s="272"/>
      <c r="B5" s="358"/>
      <c r="C5" s="277"/>
      <c r="D5" s="307"/>
      <c r="E5" s="307"/>
      <c r="F5" s="307"/>
      <c r="G5" s="309"/>
      <c r="H5" s="309"/>
      <c r="I5" s="309"/>
      <c r="J5" s="312"/>
      <c r="K5" s="312"/>
      <c r="L5" s="312"/>
      <c r="M5" s="312"/>
      <c r="N5" s="313"/>
      <c r="O5" s="351"/>
      <c r="P5" s="351"/>
      <c r="Q5" s="415"/>
    </row>
    <row r="6" spans="1:49" ht="39" customHeight="1" x14ac:dyDescent="0.45">
      <c r="A6" s="272"/>
      <c r="B6" s="359"/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416"/>
    </row>
    <row r="7" spans="1:49" ht="28.5" x14ac:dyDescent="0.45">
      <c r="A7" s="272"/>
      <c r="B7" s="819" t="s">
        <v>198</v>
      </c>
      <c r="C7" s="820"/>
      <c r="D7" s="820"/>
      <c r="E7" s="820"/>
      <c r="F7" s="820"/>
      <c r="G7" s="820"/>
      <c r="H7" s="820"/>
      <c r="I7" s="820"/>
      <c r="J7" s="820"/>
      <c r="K7" s="820"/>
      <c r="L7" s="820"/>
      <c r="M7" s="820"/>
      <c r="N7" s="820"/>
      <c r="O7" s="820"/>
      <c r="P7" s="353"/>
      <c r="Q7" s="417"/>
    </row>
    <row r="8" spans="1:49" ht="23.25" x14ac:dyDescent="0.35">
      <c r="A8" s="272"/>
      <c r="B8" s="358"/>
      <c r="C8" s="273"/>
      <c r="D8" s="277"/>
      <c r="E8" s="277"/>
      <c r="F8" s="277"/>
      <c r="G8" s="314"/>
      <c r="H8" s="314"/>
      <c r="I8" s="314"/>
      <c r="J8" s="314"/>
      <c r="K8" s="314"/>
      <c r="L8" s="314"/>
      <c r="M8" s="315"/>
      <c r="N8" s="829">
        <f ca="1">TODAY()</f>
        <v>45660</v>
      </c>
      <c r="O8" s="829"/>
      <c r="P8" s="316"/>
      <c r="Q8" s="418"/>
    </row>
    <row r="9" spans="1:49" ht="21" hidden="1" x14ac:dyDescent="0.35">
      <c r="A9" s="272"/>
      <c r="B9" s="360"/>
      <c r="C9" s="273"/>
      <c r="D9" s="830"/>
      <c r="E9" s="830"/>
      <c r="F9" s="830"/>
      <c r="G9" s="830"/>
      <c r="H9" s="830"/>
      <c r="I9" s="830"/>
      <c r="J9" s="830"/>
      <c r="K9" s="830"/>
      <c r="L9" s="830"/>
      <c r="M9" s="830"/>
      <c r="N9" s="830"/>
      <c r="O9" s="830"/>
      <c r="P9" s="274"/>
      <c r="Q9" s="419"/>
    </row>
    <row r="10" spans="1:49" ht="18.75" hidden="1" x14ac:dyDescent="0.3">
      <c r="A10" s="272"/>
      <c r="B10" s="360"/>
      <c r="C10" s="273"/>
      <c r="D10" s="317"/>
      <c r="E10" s="317"/>
      <c r="F10" s="318"/>
      <c r="G10" s="275"/>
      <c r="H10" s="311"/>
      <c r="I10" s="311"/>
      <c r="J10" s="311"/>
      <c r="K10" s="311"/>
      <c r="L10" s="319"/>
      <c r="M10" s="319"/>
      <c r="N10" s="320"/>
      <c r="O10" s="277"/>
      <c r="P10" s="277"/>
      <c r="Q10" s="420"/>
    </row>
    <row r="11" spans="1:49" ht="15.75" hidden="1" x14ac:dyDescent="0.25">
      <c r="A11" s="272"/>
      <c r="B11" s="360"/>
      <c r="C11" s="273"/>
      <c r="D11" s="321"/>
      <c r="E11" s="280"/>
      <c r="F11" s="822"/>
      <c r="G11" s="822"/>
      <c r="H11" s="822"/>
      <c r="I11" s="665"/>
      <c r="J11" s="666"/>
      <c r="K11" s="666"/>
      <c r="L11" s="267"/>
      <c r="M11" s="822"/>
      <c r="N11" s="822"/>
      <c r="O11" s="277"/>
      <c r="P11" s="251"/>
      <c r="Q11" s="421"/>
      <c r="U11" s="555">
        <v>5</v>
      </c>
    </row>
    <row r="12" spans="1:49" ht="15.75" hidden="1" x14ac:dyDescent="0.25">
      <c r="A12" s="272"/>
      <c r="B12" s="360"/>
      <c r="C12" s="273"/>
      <c r="D12" s="321"/>
      <c r="E12" s="280"/>
      <c r="F12" s="821"/>
      <c r="G12" s="821"/>
      <c r="H12" s="821"/>
      <c r="I12" s="667"/>
      <c r="J12" s="276"/>
      <c r="K12" s="276"/>
      <c r="L12" s="267"/>
      <c r="M12" s="821"/>
      <c r="N12" s="821"/>
      <c r="O12" s="277"/>
      <c r="P12" s="251"/>
      <c r="Q12" s="421"/>
      <c r="U12" s="555">
        <v>6</v>
      </c>
    </row>
    <row r="13" spans="1:49" ht="15.75" hidden="1" x14ac:dyDescent="0.25">
      <c r="A13" s="272"/>
      <c r="B13" s="360"/>
      <c r="C13" s="273"/>
      <c r="D13" s="321"/>
      <c r="E13" s="322"/>
      <c r="F13" s="251"/>
      <c r="G13" s="252"/>
      <c r="H13" s="668"/>
      <c r="I13" s="668"/>
      <c r="J13" s="276"/>
      <c r="K13" s="276"/>
      <c r="L13" s="252"/>
      <c r="M13" s="823"/>
      <c r="N13" s="824"/>
      <c r="O13" s="277"/>
      <c r="P13" s="251"/>
      <c r="Q13" s="421"/>
      <c r="U13" s="555">
        <v>7</v>
      </c>
    </row>
    <row r="14" spans="1:49" ht="18.75" hidden="1" x14ac:dyDescent="0.3">
      <c r="A14" s="272"/>
      <c r="B14" s="360"/>
      <c r="C14" s="273"/>
      <c r="D14" s="321"/>
      <c r="E14" s="266"/>
      <c r="F14" s="825"/>
      <c r="G14" s="825"/>
      <c r="H14" s="253"/>
      <c r="I14" s="253"/>
      <c r="J14" s="278"/>
      <c r="K14" s="278"/>
      <c r="L14" s="277"/>
      <c r="M14" s="276"/>
      <c r="N14" s="276"/>
      <c r="O14" s="277"/>
      <c r="P14" s="251"/>
      <c r="Q14" s="421"/>
      <c r="U14" s="555">
        <v>8</v>
      </c>
    </row>
    <row r="15" spans="1:49" ht="8.25" hidden="1" customHeight="1" x14ac:dyDescent="0.3">
      <c r="A15" s="272"/>
      <c r="B15" s="360"/>
      <c r="C15" s="273"/>
      <c r="D15" s="321"/>
      <c r="E15" s="266"/>
      <c r="F15" s="253"/>
      <c r="G15" s="253"/>
      <c r="H15" s="253"/>
      <c r="I15" s="253"/>
      <c r="J15" s="278"/>
      <c r="K15" s="278"/>
      <c r="L15" s="277"/>
      <c r="M15" s="276"/>
      <c r="N15" s="276"/>
      <c r="O15" s="277"/>
      <c r="P15" s="251"/>
      <c r="Q15" s="421"/>
      <c r="U15" s="555">
        <v>9</v>
      </c>
    </row>
    <row r="16" spans="1:49" ht="15.75" hidden="1" x14ac:dyDescent="0.25">
      <c r="A16" s="272"/>
      <c r="B16" s="360"/>
      <c r="C16" s="273"/>
      <c r="D16" s="321"/>
      <c r="E16" s="280"/>
      <c r="F16" s="277"/>
      <c r="G16" s="266"/>
      <c r="H16" s="669"/>
      <c r="I16" s="669"/>
      <c r="J16" s="276"/>
      <c r="K16" s="276"/>
      <c r="L16" s="277"/>
      <c r="M16" s="276"/>
      <c r="N16" s="276"/>
      <c r="O16" s="277"/>
      <c r="P16" s="251"/>
      <c r="Q16" s="421"/>
      <c r="S16" s="555" t="s">
        <v>38</v>
      </c>
      <c r="U16" s="555">
        <v>10</v>
      </c>
    </row>
    <row r="17" spans="1:23" ht="15.75" hidden="1" customHeight="1" x14ac:dyDescent="0.25">
      <c r="A17" s="272"/>
      <c r="B17" s="357"/>
      <c r="C17" s="277"/>
      <c r="D17" s="277"/>
      <c r="E17" s="277"/>
      <c r="F17" s="323"/>
      <c r="G17" s="324"/>
      <c r="H17" s="276"/>
      <c r="I17" s="276"/>
      <c r="J17" s="276"/>
      <c r="K17" s="276"/>
      <c r="L17" s="324"/>
      <c r="M17" s="324"/>
      <c r="N17" s="276"/>
      <c r="O17" s="324"/>
      <c r="P17" s="324"/>
      <c r="Q17" s="422"/>
      <c r="S17" s="555" t="s">
        <v>37</v>
      </c>
      <c r="U17" s="555">
        <v>11</v>
      </c>
    </row>
    <row r="18" spans="1:23" ht="21" customHeight="1" x14ac:dyDescent="0.35">
      <c r="A18" s="272"/>
      <c r="B18" s="358"/>
      <c r="C18" s="251"/>
      <c r="D18" s="826" t="str">
        <f>IF('Parametro Destino'!I4&lt;'Parametro Destino'!I3,"PLAZO MENOR AL MINIMO POSIBLE",IF(AND(T23=5,H25&gt;1000000),"Distinto a Asalariado el Monto Máx. para Remodelación es de $1,000,000",IF(H29&gt;1000000,"Distinto a Asalariado el Monto Máx. para Remodelación es de $1,000,000",IF(N23&gt;'Parametro Destino'!C6,"EL AFORO SUPERA AL MÁXIMO PARA EL PRODUCTO revisa el monto ajustado o incrementa el valor vivienda",IF(H25&lt;'Parametro Destino'!C9,"EL MONTO ES MENOR AL MINIMO PARA EL PRODUCTO",IF(PLAZO_SIMULACION&gt;'Parametro Destino'!C10,"EL PLAZO SELECCIONADO SUPERA AL MÁXIMO POR PRODUCTO", "DATOS DEL CRÉDITO"))))))</f>
        <v>DATOS DEL CRÉDITO</v>
      </c>
      <c r="E18" s="827"/>
      <c r="F18" s="827"/>
      <c r="G18" s="827"/>
      <c r="H18" s="827"/>
      <c r="I18" s="827"/>
      <c r="J18" s="827"/>
      <c r="K18" s="827"/>
      <c r="L18" s="827"/>
      <c r="M18" s="827"/>
      <c r="N18" s="827"/>
      <c r="O18" s="827"/>
      <c r="P18" s="828"/>
      <c r="Q18" s="419"/>
      <c r="T18" s="638">
        <f>IF(OR(H21="TERRENO"),"",0.079)</f>
        <v>7.9000000000000001E-2</v>
      </c>
      <c r="U18" s="555">
        <v>12</v>
      </c>
      <c r="W18" s="555" t="s">
        <v>317</v>
      </c>
    </row>
    <row r="19" spans="1:23" ht="15.75" x14ac:dyDescent="0.25">
      <c r="A19" s="272"/>
      <c r="B19" s="358"/>
      <c r="C19" s="277"/>
      <c r="D19" s="816" t="str">
        <f>IF(T23=12, " Liquidez  GOLD reconoce tu captación AFIRME: saldos promedio ≥$30mil mensuales o Inversión ≥$1mdp ","")</f>
        <v/>
      </c>
      <c r="E19" s="817"/>
      <c r="F19" s="817"/>
      <c r="G19" s="817"/>
      <c r="H19" s="817"/>
      <c r="I19" s="817"/>
      <c r="J19" s="817"/>
      <c r="K19" s="817"/>
      <c r="L19" s="817"/>
      <c r="M19" s="817"/>
      <c r="N19" s="817"/>
      <c r="O19" s="817"/>
      <c r="P19" s="818"/>
      <c r="Q19" s="421"/>
      <c r="T19" s="638" t="str">
        <f>IF(OR(H21="TERRENO"),R26,"")</f>
        <v/>
      </c>
      <c r="U19" s="555">
        <v>13</v>
      </c>
      <c r="W19" s="555" t="s">
        <v>37</v>
      </c>
    </row>
    <row r="20" spans="1:23" ht="15.75" x14ac:dyDescent="0.25">
      <c r="A20" s="272"/>
      <c r="B20" s="358"/>
      <c r="C20" s="277"/>
      <c r="D20" s="372"/>
      <c r="E20" s="322"/>
      <c r="F20" s="277"/>
      <c r="G20" s="266"/>
      <c r="H20" s="277"/>
      <c r="I20" s="277"/>
      <c r="J20" s="276" t="s">
        <v>316</v>
      </c>
      <c r="K20" s="277"/>
      <c r="O20" s="277"/>
      <c r="P20" s="373"/>
      <c r="Q20" s="421"/>
      <c r="T20" s="638">
        <f>IF(OR(H21="TERRENO"),"",0.079)</f>
        <v>7.9000000000000001E-2</v>
      </c>
      <c r="U20" s="555">
        <v>14</v>
      </c>
      <c r="W20" s="555" t="s">
        <v>38</v>
      </c>
    </row>
    <row r="21" spans="1:23" ht="18.75" x14ac:dyDescent="0.3">
      <c r="A21" s="272"/>
      <c r="B21" s="358"/>
      <c r="C21" s="277"/>
      <c r="D21" s="372"/>
      <c r="E21" s="325" t="s">
        <v>168</v>
      </c>
      <c r="F21" s="325"/>
      <c r="G21" s="280"/>
      <c r="H21" s="503" t="s">
        <v>144</v>
      </c>
      <c r="I21" s="740"/>
      <c r="J21" s="565" t="s">
        <v>38</v>
      </c>
      <c r="K21" s="742"/>
      <c r="L21" s="280" t="s">
        <v>194</v>
      </c>
      <c r="M21" s="326"/>
      <c r="N21" s="408" t="s">
        <v>38</v>
      </c>
      <c r="O21" s="742" t="s">
        <v>65</v>
      </c>
      <c r="P21" s="373"/>
      <c r="Q21" s="421"/>
      <c r="T21" s="638">
        <f>IF(OR(H21="TERRENO"),"",8.9%)</f>
        <v>8.900000000000001E-2</v>
      </c>
      <c r="U21" s="555">
        <v>15</v>
      </c>
      <c r="W21" s="555">
        <f>IF(J21="SI",1,0)</f>
        <v>0</v>
      </c>
    </row>
    <row r="22" spans="1:23" ht="15.75" x14ac:dyDescent="0.25">
      <c r="A22" s="272"/>
      <c r="B22" s="358"/>
      <c r="C22" s="277"/>
      <c r="D22" s="374"/>
      <c r="E22" s="281" t="str">
        <f>IF(T23=8,"VALOR VIVIENDA DE CREDITO",IF(OR(T23=6),"ADEUDO ACTUAL:",""))</f>
        <v/>
      </c>
      <c r="F22" s="80"/>
      <c r="G22" s="277"/>
      <c r="H22" s="741"/>
      <c r="I22" s="742"/>
      <c r="J22" s="743"/>
      <c r="K22" s="743"/>
      <c r="L22" s="279"/>
      <c r="N22" s="740"/>
      <c r="O22" s="749"/>
      <c r="P22" s="373"/>
      <c r="Q22" s="421"/>
      <c r="T22" s="638">
        <f>IF(OR(H21="TERRENO"),"",0.099)</f>
        <v>9.9000000000000005E-2</v>
      </c>
      <c r="U22" s="555">
        <f>IF(OR($T$23=9,$T$23=11,$T$23=12,$N$25=7.9%),"",16)</f>
        <v>16</v>
      </c>
    </row>
    <row r="23" spans="1:23" ht="15.75" x14ac:dyDescent="0.25">
      <c r="A23" s="272"/>
      <c r="B23" s="358"/>
      <c r="C23" s="277"/>
      <c r="D23" s="374"/>
      <c r="E23" s="280" t="str">
        <f>IF(T23=8,"VALOR DE LA VIVIENDA ADICIONAL:","VALOR DE VIVIENDA:")</f>
        <v>VALOR DE VIVIENDA:</v>
      </c>
      <c r="F23" s="277"/>
      <c r="G23" s="266"/>
      <c r="H23" s="407">
        <v>2400000</v>
      </c>
      <c r="I23" s="742"/>
      <c r="J23" s="743"/>
      <c r="K23" s="743"/>
      <c r="L23" s="280" t="s">
        <v>180</v>
      </c>
      <c r="N23" s="520">
        <f>IF(H23=0,0,IF(T23=8,H25/(H23+H22),H25/H23))</f>
        <v>0.82416666666666671</v>
      </c>
      <c r="O23" s="750"/>
      <c r="P23" s="373"/>
      <c r="Q23" s="421"/>
      <c r="R23" s="639"/>
      <c r="T23" s="639">
        <f>'Parametro Destino'!C2</f>
        <v>4</v>
      </c>
      <c r="U23" s="555">
        <f>IF(OR($T$23=9,$T$23=11,$T$23=12,$N$25=7.9%),"",17)</f>
        <v>17</v>
      </c>
    </row>
    <row r="24" spans="1:23" ht="15.75" x14ac:dyDescent="0.25">
      <c r="A24" s="272"/>
      <c r="B24" s="358"/>
      <c r="C24" s="277"/>
      <c r="D24" s="374"/>
      <c r="E24" s="325" t="str">
        <f>IF(T23=3,"Disponible por Infonavit","")</f>
        <v/>
      </c>
      <c r="F24" s="277"/>
      <c r="G24" s="266"/>
      <c r="H24" s="744"/>
      <c r="I24" s="742"/>
      <c r="J24" s="743"/>
      <c r="K24" s="743"/>
      <c r="L24" s="280"/>
      <c r="N24" s="746" t="str">
        <f>IF(T23=5,"*","")</f>
        <v/>
      </c>
      <c r="O24" s="742"/>
      <c r="P24" s="373"/>
      <c r="Q24" s="421"/>
      <c r="R24" s="639"/>
      <c r="T24" s="555" t="str">
        <f>IF(OR(T23=4,T23=6), "MEJORA","")</f>
        <v>MEJORA</v>
      </c>
      <c r="U24" s="555">
        <f>IF(OR($T$23=9,$T$23=11,$T$23=12,$N$25=7.9%),"",18)</f>
        <v>18</v>
      </c>
    </row>
    <row r="25" spans="1:23" ht="15.75" x14ac:dyDescent="0.25">
      <c r="A25" s="272"/>
      <c r="B25" s="358"/>
      <c r="C25" s="277"/>
      <c r="D25" s="374"/>
      <c r="E25" s="280" t="s">
        <v>129</v>
      </c>
      <c r="F25" s="277"/>
      <c r="G25" s="266"/>
      <c r="H25" s="407">
        <v>1978000</v>
      </c>
      <c r="I25" s="742"/>
      <c r="J25" s="745"/>
      <c r="K25" s="745"/>
      <c r="L25" s="281" t="s">
        <v>195</v>
      </c>
      <c r="M25" s="282"/>
      <c r="N25" s="520">
        <f>'Parametro Destino'!C60</f>
        <v>0.113</v>
      </c>
      <c r="O25" s="742"/>
      <c r="P25" s="373"/>
      <c r="Q25" s="421"/>
      <c r="R25" s="639"/>
      <c r="U25" s="555">
        <f>IF(OR($T$23=9,$T$23=11,$T$23=12,$N$25=7.9%),"",19)</f>
        <v>19</v>
      </c>
    </row>
    <row r="26" spans="1:23" ht="15.75" x14ac:dyDescent="0.25">
      <c r="A26" s="272"/>
      <c r="B26" s="358"/>
      <c r="C26" s="277"/>
      <c r="D26" s="374"/>
      <c r="E26" s="277"/>
      <c r="F26" s="80"/>
      <c r="G26" s="277"/>
      <c r="H26" s="746"/>
      <c r="I26" s="746"/>
      <c r="J26" s="747">
        <f>H23*0.6</f>
        <v>1440000</v>
      </c>
      <c r="K26" s="747"/>
      <c r="M26" s="277"/>
      <c r="N26" s="746"/>
      <c r="O26" s="742"/>
      <c r="P26" s="373"/>
      <c r="Q26" s="421"/>
      <c r="R26" s="638" t="b">
        <f>IF(AND(H21="TERRENO",N27&gt;5),9.55%,IF(N27=5,9.2%))</f>
        <v>0</v>
      </c>
      <c r="U26" s="555">
        <f>IF(OR($T$23=9,$T$23=11,$T$23=12,$N$25=7.9%),"",20)</f>
        <v>20</v>
      </c>
    </row>
    <row r="27" spans="1:23" ht="15.75" customHeight="1" x14ac:dyDescent="0.35">
      <c r="A27" s="272"/>
      <c r="B27" s="358"/>
      <c r="C27" s="277"/>
      <c r="D27" s="374"/>
      <c r="E27" s="325" t="str">
        <f>IF(OR(T23=7,T23=10),"PROYECTO DE CONSTRUCCIÓN:","")</f>
        <v/>
      </c>
      <c r="H27" s="283"/>
      <c r="I27" s="283"/>
      <c r="J27" s="743"/>
      <c r="K27" s="743"/>
      <c r="L27" s="280" t="s">
        <v>130</v>
      </c>
      <c r="M27" s="277"/>
      <c r="N27" s="409">
        <v>20</v>
      </c>
      <c r="O27" s="670" t="str">
        <f>IF(T23=12,"Plazo Máx. 15 años",IF(T23=9,"Plazo Máx. 15 años", IF(T23=11,"Plazo Máx. 15 años","")))</f>
        <v/>
      </c>
      <c r="P27" s="373"/>
      <c r="Q27" s="421"/>
      <c r="R27" s="640"/>
    </row>
    <row r="28" spans="1:23" ht="15.75" x14ac:dyDescent="0.25">
      <c r="A28" s="272"/>
      <c r="B28" s="358"/>
      <c r="C28" s="277"/>
      <c r="D28" s="375"/>
      <c r="E28" s="80"/>
      <c r="F28" s="80"/>
      <c r="G28" s="80"/>
      <c r="H28" s="740"/>
      <c r="I28" s="740"/>
      <c r="J28" s="743"/>
      <c r="K28" s="743"/>
      <c r="N28" s="752">
        <v>17</v>
      </c>
      <c r="O28" s="753"/>
      <c r="P28" s="373"/>
      <c r="Q28" s="421"/>
      <c r="R28" s="639"/>
      <c r="T28" s="555" t="str">
        <f>IF(T23&lt;11,"","LIQUIDEZ")</f>
        <v/>
      </c>
    </row>
    <row r="29" spans="1:23" ht="15.75" x14ac:dyDescent="0.25">
      <c r="A29" s="272"/>
      <c r="B29" s="358"/>
      <c r="C29" s="277"/>
      <c r="D29" s="374"/>
      <c r="E29" s="519" t="str">
        <f>IF(T23=6,"PRESUPUESTO DE REMODELACIÓN","")</f>
        <v/>
      </c>
      <c r="F29" s="80"/>
      <c r="H29" s="748"/>
      <c r="I29" s="748"/>
      <c r="J29" s="740"/>
      <c r="K29" s="740"/>
      <c r="L29" s="280" t="s">
        <v>376</v>
      </c>
      <c r="M29" s="277"/>
      <c r="N29" s="775">
        <v>0.04</v>
      </c>
      <c r="O29" s="743"/>
      <c r="P29" s="373"/>
      <c r="Q29" s="421"/>
      <c r="R29" s="639"/>
      <c r="U29" s="641"/>
    </row>
    <row r="30" spans="1:23" ht="15.75" x14ac:dyDescent="0.25">
      <c r="A30" s="272"/>
      <c r="B30" s="358"/>
      <c r="C30" s="277"/>
      <c r="D30" s="374"/>
      <c r="E30" s="325"/>
      <c r="F30" s="80"/>
      <c r="G30" s="740"/>
      <c r="H30" s="748"/>
      <c r="I30" s="748"/>
      <c r="J30" s="740"/>
      <c r="K30" s="740"/>
      <c r="L30" s="761"/>
      <c r="M30" s="742"/>
      <c r="N30" s="754"/>
      <c r="O30" s="743"/>
      <c r="P30" s="373"/>
      <c r="Q30" s="421"/>
      <c r="R30" s="639"/>
    </row>
    <row r="31" spans="1:23" ht="15.75" x14ac:dyDescent="0.25">
      <c r="A31" s="272"/>
      <c r="B31" s="358"/>
      <c r="C31" s="277"/>
      <c r="D31" s="374"/>
      <c r="E31" s="325"/>
      <c r="F31" s="80"/>
      <c r="G31" s="740"/>
      <c r="H31" s="761"/>
      <c r="I31" s="748"/>
      <c r="J31" s="761" t="s">
        <v>392</v>
      </c>
      <c r="K31" s="762"/>
      <c r="L31" s="762"/>
      <c r="M31" s="740"/>
      <c r="N31" s="752" t="s">
        <v>38</v>
      </c>
      <c r="O31" s="743"/>
      <c r="P31" s="373"/>
      <c r="Q31" s="421"/>
      <c r="R31" s="639"/>
    </row>
    <row r="32" spans="1:23" ht="15.75" x14ac:dyDescent="0.25">
      <c r="A32" s="272"/>
      <c r="B32" s="358"/>
      <c r="C32" s="277"/>
      <c r="D32" s="374"/>
      <c r="E32" s="325"/>
      <c r="F32" s="80"/>
      <c r="G32" s="740"/>
      <c r="H32" s="748"/>
      <c r="I32" s="748"/>
      <c r="J32" s="740"/>
      <c r="K32" s="740"/>
      <c r="L32" s="761"/>
      <c r="M32" s="742"/>
      <c r="N32" s="671"/>
      <c r="O32" s="276"/>
      <c r="P32" s="373"/>
      <c r="Q32" s="421"/>
      <c r="R32" s="639"/>
    </row>
    <row r="33" spans="1:49" ht="18.75" x14ac:dyDescent="0.3">
      <c r="A33" s="272"/>
      <c r="B33" s="358"/>
      <c r="C33" s="277"/>
      <c r="D33" s="374"/>
      <c r="E33" s="802" t="str">
        <f>D18</f>
        <v>DATOS DEL CRÉDITO</v>
      </c>
      <c r="F33" s="803"/>
      <c r="G33" s="803"/>
      <c r="H33" s="803"/>
      <c r="I33" s="803"/>
      <c r="J33" s="803"/>
      <c r="K33" s="803"/>
      <c r="L33" s="803"/>
      <c r="M33" s="803"/>
      <c r="N33" s="803"/>
      <c r="O33" s="804"/>
      <c r="P33" s="373"/>
      <c r="Q33" s="421"/>
      <c r="R33" s="639"/>
      <c r="W33" s="555" t="str">
        <f>IF((H42+H25)&gt;(H23*0.8),"El monto de credito de liquidez se ajusta al máximo por aforo","")</f>
        <v>El monto de credito de liquidez se ajusta al máximo por aforo</v>
      </c>
    </row>
    <row r="34" spans="1:49" ht="18.75" x14ac:dyDescent="0.3">
      <c r="A34" s="272"/>
      <c r="B34" s="358"/>
      <c r="C34" s="277"/>
      <c r="D34" s="374"/>
      <c r="E34" s="802" t="str">
        <f>IF(T23=4,W33,"")</f>
        <v>El monto de credito de liquidez se ajusta al máximo por aforo</v>
      </c>
      <c r="F34" s="803"/>
      <c r="G34" s="803"/>
      <c r="H34" s="803"/>
      <c r="I34" s="803"/>
      <c r="J34" s="803" t="str">
        <f>IF(L34="","","Aforo Máximo")</f>
        <v/>
      </c>
      <c r="K34" s="803"/>
      <c r="L34" s="803" t="str">
        <f>IF(D17="EL AFORO SUPERA AL MÁXIMO PARA EL PRODUCTO",'Parametro Destino'!C5,"")</f>
        <v/>
      </c>
      <c r="M34" s="803"/>
      <c r="N34" s="803"/>
      <c r="O34" s="804"/>
      <c r="P34" s="373"/>
      <c r="Q34" s="421"/>
      <c r="R34" s="639"/>
    </row>
    <row r="35" spans="1:49" ht="15.75" x14ac:dyDescent="0.25">
      <c r="A35" s="272"/>
      <c r="B35" s="358"/>
      <c r="C35" s="277"/>
      <c r="D35" s="372"/>
      <c r="E35" s="751"/>
      <c r="F35" s="742"/>
      <c r="G35" s="740"/>
      <c r="H35" s="780"/>
      <c r="I35" s="780"/>
      <c r="J35" s="742"/>
      <c r="K35" s="742"/>
      <c r="L35" s="655"/>
      <c r="M35" s="655"/>
      <c r="N35" s="655"/>
      <c r="O35" s="743"/>
      <c r="P35" s="373"/>
      <c r="Q35" s="421"/>
      <c r="R35" s="639"/>
    </row>
    <row r="36" spans="1:49" ht="15.75" x14ac:dyDescent="0.25">
      <c r="A36" s="272"/>
      <c r="B36" s="358"/>
      <c r="C36" s="277"/>
      <c r="D36" s="376"/>
      <c r="E36" s="781"/>
      <c r="F36" s="782"/>
      <c r="G36" s="782"/>
      <c r="H36" s="782"/>
      <c r="I36" s="782"/>
      <c r="J36" s="783"/>
      <c r="K36" s="783"/>
      <c r="L36" s="784"/>
      <c r="M36" s="785"/>
      <c r="N36" s="786"/>
      <c r="O36" s="787"/>
      <c r="P36" s="379"/>
      <c r="Q36" s="423"/>
      <c r="R36" s="639"/>
    </row>
    <row r="37" spans="1:49" ht="15.75" x14ac:dyDescent="0.25">
      <c r="A37" s="540"/>
      <c r="B37" s="541"/>
      <c r="C37" s="251"/>
      <c r="D37" s="542"/>
      <c r="E37" s="325"/>
      <c r="F37" s="542"/>
      <c r="G37" s="542"/>
      <c r="H37" s="542"/>
      <c r="I37" s="542"/>
      <c r="J37" s="543"/>
      <c r="K37" s="543"/>
      <c r="M37" s="544"/>
      <c r="N37" s="545"/>
      <c r="O37" s="251"/>
      <c r="P37" s="251"/>
      <c r="Q37" s="421"/>
      <c r="R37" s="639"/>
    </row>
    <row r="38" spans="1:49" ht="21" hidden="1" x14ac:dyDescent="0.35">
      <c r="A38" s="272"/>
      <c r="B38" s="358"/>
      <c r="C38" s="277"/>
      <c r="D38" s="826" t="s">
        <v>315</v>
      </c>
      <c r="E38" s="827"/>
      <c r="F38" s="827"/>
      <c r="G38" s="827"/>
      <c r="H38" s="827"/>
      <c r="I38" s="827"/>
      <c r="J38" s="827"/>
      <c r="K38" s="827"/>
      <c r="L38" s="827"/>
      <c r="M38" s="827"/>
      <c r="N38" s="827"/>
      <c r="O38" s="827"/>
      <c r="P38" s="828"/>
      <c r="Q38" s="420"/>
      <c r="R38" s="639" t="s">
        <v>325</v>
      </c>
    </row>
    <row r="39" spans="1:49" ht="15.75" hidden="1" x14ac:dyDescent="0.25">
      <c r="A39" s="272"/>
      <c r="B39" s="358"/>
      <c r="C39" s="277"/>
      <c r="D39" s="546"/>
      <c r="E39" s="547"/>
      <c r="F39" s="548"/>
      <c r="G39" s="548"/>
      <c r="H39" s="548"/>
      <c r="I39" s="548"/>
      <c r="J39" s="549"/>
      <c r="K39" s="549"/>
      <c r="L39" s="550"/>
      <c r="M39" s="551"/>
      <c r="N39" s="552"/>
      <c r="O39" s="553"/>
      <c r="P39" s="472"/>
      <c r="Q39" s="420"/>
      <c r="R39" s="639"/>
      <c r="W39" s="555">
        <f>(H23*0.8)-H25</f>
        <v>-58000</v>
      </c>
    </row>
    <row r="40" spans="1:49" ht="18.75" hidden="1" x14ac:dyDescent="0.3">
      <c r="A40" s="272"/>
      <c r="B40" s="358"/>
      <c r="C40" s="277"/>
      <c r="D40" s="554"/>
      <c r="E40" s="327" t="s">
        <v>375</v>
      </c>
      <c r="F40" s="555"/>
      <c r="G40" s="555"/>
      <c r="H40" s="562">
        <f>MIN(W39:W40)</f>
        <v>-58000</v>
      </c>
      <c r="I40" s="273"/>
      <c r="J40" s="556"/>
      <c r="K40" s="556"/>
      <c r="L40" s="291" t="s">
        <v>323</v>
      </c>
      <c r="M40" s="273"/>
      <c r="N40" s="557">
        <f>IF(AND(J21="SI",H44&gt;3000000),10.9%,10.4%)</f>
        <v>0.10400000000000001</v>
      </c>
      <c r="O40" s="555"/>
      <c r="P40" s="560"/>
      <c r="Q40" s="420"/>
      <c r="R40" s="639"/>
      <c r="W40" s="555">
        <f>H23*0.4</f>
        <v>960000</v>
      </c>
    </row>
    <row r="41" spans="1:49" ht="15.75" hidden="1" x14ac:dyDescent="0.25">
      <c r="A41" s="272"/>
      <c r="B41" s="358"/>
      <c r="C41" s="277"/>
      <c r="D41" s="554"/>
      <c r="E41" s="555"/>
      <c r="F41" s="555"/>
      <c r="G41" s="555"/>
      <c r="H41" s="555"/>
      <c r="I41" s="273"/>
      <c r="J41" s="556"/>
      <c r="K41" s="556"/>
      <c r="L41" s="607" t="s">
        <v>373</v>
      </c>
      <c r="M41" s="558"/>
      <c r="N41" s="608">
        <f>MIN(H40:H42)*1.5%</f>
        <v>-870</v>
      </c>
      <c r="O41" s="277"/>
      <c r="P41" s="560"/>
      <c r="Q41" s="420"/>
      <c r="R41" s="639"/>
    </row>
    <row r="42" spans="1:49" ht="18.75" hidden="1" x14ac:dyDescent="0.3">
      <c r="A42" s="272"/>
      <c r="B42" s="358"/>
      <c r="C42" s="277"/>
      <c r="D42" s="554"/>
      <c r="E42" s="327" t="s">
        <v>319</v>
      </c>
      <c r="F42" s="273"/>
      <c r="G42" s="273"/>
      <c r="H42" s="407"/>
      <c r="I42" s="273"/>
      <c r="J42" s="556"/>
      <c r="K42" s="556"/>
      <c r="L42" s="607" t="s">
        <v>374</v>
      </c>
      <c r="M42" s="558"/>
      <c r="N42" s="608">
        <f>MIN(H40:H42)*N29</f>
        <v>-2320</v>
      </c>
      <c r="O42" s="277"/>
      <c r="P42" s="560"/>
      <c r="Q42" s="420"/>
      <c r="R42" s="639"/>
    </row>
    <row r="43" spans="1:49" ht="18.75" hidden="1" x14ac:dyDescent="0.3">
      <c r="A43" s="272"/>
      <c r="B43" s="358"/>
      <c r="C43" s="277"/>
      <c r="D43" s="554"/>
      <c r="E43" s="280"/>
      <c r="F43" s="273"/>
      <c r="G43" s="273"/>
      <c r="H43" s="273"/>
      <c r="I43" s="273"/>
      <c r="J43" s="556"/>
      <c r="K43" s="556"/>
      <c r="L43" s="291" t="s">
        <v>322</v>
      </c>
      <c r="M43" s="558"/>
      <c r="N43" s="564">
        <f ca="1">'Tabla Liquidez'!O9</f>
        <v>28263.916927999999</v>
      </c>
      <c r="O43" s="277"/>
      <c r="P43" s="560"/>
      <c r="Q43" s="420"/>
      <c r="R43" s="639"/>
    </row>
    <row r="44" spans="1:49" ht="18.75" hidden="1" x14ac:dyDescent="0.3">
      <c r="A44" s="272"/>
      <c r="B44" s="358"/>
      <c r="C44" s="277"/>
      <c r="D44" s="554"/>
      <c r="E44" s="327" t="s">
        <v>321</v>
      </c>
      <c r="F44" s="555"/>
      <c r="G44" s="555"/>
      <c r="H44" s="562">
        <f>(MIN(H40,H42))+H25</f>
        <v>1920000</v>
      </c>
      <c r="I44" s="273"/>
      <c r="J44" s="556"/>
      <c r="K44" s="556"/>
      <c r="L44" s="291" t="s">
        <v>324</v>
      </c>
      <c r="M44" s="558"/>
      <c r="N44" s="564">
        <f ca="1">+N43+I105</f>
        <v>51658.506668518618</v>
      </c>
      <c r="O44" s="277"/>
      <c r="P44" s="560"/>
      <c r="Q44" s="420"/>
      <c r="R44" s="639"/>
    </row>
    <row r="45" spans="1:49" ht="15.75" hidden="1" x14ac:dyDescent="0.25">
      <c r="A45" s="272"/>
      <c r="B45" s="358"/>
      <c r="C45" s="277"/>
      <c r="D45" s="554"/>
      <c r="E45" s="280"/>
      <c r="F45" s="273"/>
      <c r="G45" s="273"/>
      <c r="H45" s="273"/>
      <c r="I45" s="273"/>
      <c r="J45" s="556"/>
      <c r="K45" s="556"/>
      <c r="L45" s="755"/>
      <c r="M45" s="756"/>
      <c r="N45" s="757"/>
      <c r="O45" s="277"/>
      <c r="P45" s="560"/>
      <c r="Q45" s="420"/>
      <c r="R45" s="639"/>
    </row>
    <row r="46" spans="1:49" ht="18.75" hidden="1" x14ac:dyDescent="0.3">
      <c r="A46" s="272"/>
      <c r="B46" s="358"/>
      <c r="C46" s="277"/>
      <c r="D46" s="554"/>
      <c r="E46" s="327" t="s">
        <v>318</v>
      </c>
      <c r="F46" s="273"/>
      <c r="G46" s="273"/>
      <c r="H46" s="563">
        <f>+PLAZO_SIMULACION</f>
        <v>20</v>
      </c>
      <c r="I46" s="273"/>
      <c r="J46" s="556"/>
      <c r="K46" s="556"/>
      <c r="L46" s="755"/>
      <c r="M46" s="756"/>
      <c r="N46" s="757"/>
      <c r="O46" s="277"/>
      <c r="P46" s="560"/>
      <c r="Q46" s="420"/>
      <c r="R46" s="639"/>
    </row>
    <row r="47" spans="1:49" ht="15.75" hidden="1" x14ac:dyDescent="0.25">
      <c r="A47" s="272"/>
      <c r="B47" s="358"/>
      <c r="C47" s="277"/>
      <c r="D47" s="376"/>
      <c r="E47" s="473"/>
      <c r="F47" s="377"/>
      <c r="G47" s="377"/>
      <c r="H47" s="377"/>
      <c r="I47" s="377"/>
      <c r="J47" s="378"/>
      <c r="K47" s="378"/>
      <c r="L47" s="758"/>
      <c r="M47" s="759"/>
      <c r="N47" s="760"/>
      <c r="O47" s="371"/>
      <c r="P47" s="561"/>
      <c r="Q47" s="420"/>
      <c r="R47" s="639"/>
    </row>
    <row r="48" spans="1:49" s="655" customFormat="1" ht="15.75" x14ac:dyDescent="0.25">
      <c r="A48" s="650"/>
      <c r="B48" s="358"/>
      <c r="C48" s="277"/>
      <c r="D48" s="273"/>
      <c r="E48" s="280"/>
      <c r="F48" s="273"/>
      <c r="G48" s="273"/>
      <c r="H48" s="273"/>
      <c r="I48" s="273"/>
      <c r="J48" s="556"/>
      <c r="K48" s="556"/>
      <c r="L48" s="282"/>
      <c r="M48" s="558"/>
      <c r="N48" s="559"/>
      <c r="O48" s="277"/>
      <c r="P48" s="277"/>
      <c r="Q48" s="420"/>
      <c r="R48" s="651"/>
      <c r="S48" s="652"/>
      <c r="T48" s="652"/>
      <c r="U48" s="652"/>
      <c r="V48" s="652"/>
      <c r="W48" s="652"/>
      <c r="X48" s="652"/>
      <c r="Y48" s="652"/>
      <c r="Z48" s="652"/>
      <c r="AA48" s="652"/>
      <c r="AB48" s="652"/>
      <c r="AC48" s="652"/>
      <c r="AD48" s="652"/>
      <c r="AE48" s="652"/>
      <c r="AF48" s="652"/>
      <c r="AG48" s="652"/>
      <c r="AH48" s="652"/>
      <c r="AI48" s="652"/>
      <c r="AJ48" s="652"/>
      <c r="AK48" s="652"/>
      <c r="AL48" s="652"/>
      <c r="AM48" s="652"/>
      <c r="AN48" s="652"/>
      <c r="AO48" s="652"/>
      <c r="AP48" s="652"/>
      <c r="AQ48" s="652"/>
      <c r="AR48" s="652"/>
      <c r="AS48" s="652"/>
      <c r="AT48" s="653"/>
      <c r="AU48" s="653"/>
      <c r="AV48" s="654"/>
      <c r="AW48" s="654"/>
    </row>
    <row r="49" spans="1:49" s="655" customFormat="1" ht="21" hidden="1" x14ac:dyDescent="0.35">
      <c r="A49" s="650"/>
      <c r="B49" s="358"/>
      <c r="C49" s="277"/>
      <c r="D49" s="795" t="str">
        <f>IF(W21=1,"RESUMEN DEL CRÉDITO DE SUSTITUCIÓN","RESUMEN DEL CRÉDITO LIQUIDEZ")</f>
        <v>RESUMEN DEL CRÉDITO LIQUIDEZ</v>
      </c>
      <c r="E49" s="796"/>
      <c r="F49" s="796"/>
      <c r="G49" s="796"/>
      <c r="H49" s="796"/>
      <c r="I49" s="796"/>
      <c r="J49" s="796"/>
      <c r="K49" s="796"/>
      <c r="L49" s="796"/>
      <c r="M49" s="796"/>
      <c r="N49" s="796"/>
      <c r="O49" s="796"/>
      <c r="P49" s="797"/>
      <c r="Q49" s="420"/>
      <c r="R49" s="651"/>
      <c r="S49" s="652"/>
      <c r="T49" s="652"/>
      <c r="U49" s="652"/>
      <c r="V49" s="652"/>
      <c r="W49" s="652"/>
      <c r="X49" s="652"/>
      <c r="Y49" s="652"/>
      <c r="Z49" s="652"/>
      <c r="AA49" s="652"/>
      <c r="AB49" s="652"/>
      <c r="AC49" s="652"/>
      <c r="AD49" s="652"/>
      <c r="AE49" s="652"/>
      <c r="AF49" s="652"/>
      <c r="AG49" s="652"/>
      <c r="AH49" s="652"/>
      <c r="AI49" s="652"/>
      <c r="AJ49" s="652"/>
      <c r="AK49" s="652"/>
      <c r="AL49" s="652"/>
      <c r="AM49" s="652"/>
      <c r="AN49" s="652"/>
      <c r="AO49" s="652"/>
      <c r="AP49" s="652"/>
      <c r="AQ49" s="652"/>
      <c r="AR49" s="652"/>
      <c r="AS49" s="652"/>
      <c r="AT49" s="653"/>
      <c r="AU49" s="653"/>
      <c r="AV49" s="654"/>
      <c r="AW49" s="654"/>
    </row>
    <row r="50" spans="1:49" s="655" customFormat="1" ht="17.25" hidden="1" x14ac:dyDescent="0.3">
      <c r="A50" s="650"/>
      <c r="B50" s="358"/>
      <c r="C50" s="277"/>
      <c r="D50" s="380"/>
      <c r="E50" s="381"/>
      <c r="F50" s="381"/>
      <c r="G50" s="382"/>
      <c r="H50" s="382"/>
      <c r="I50" s="382"/>
      <c r="J50" s="382"/>
      <c r="K50" s="382"/>
      <c r="L50" s="382"/>
      <c r="M50" s="382"/>
      <c r="N50" s="382"/>
      <c r="O50" s="381"/>
      <c r="P50" s="383"/>
      <c r="Q50" s="420"/>
      <c r="R50" s="651"/>
      <c r="S50" s="652"/>
      <c r="T50" s="652"/>
      <c r="U50" s="652"/>
      <c r="V50" s="652"/>
      <c r="W50" s="652"/>
      <c r="X50" s="652"/>
      <c r="Y50" s="652"/>
      <c r="Z50" s="652"/>
      <c r="AA50" s="652"/>
      <c r="AB50" s="652"/>
      <c r="AC50" s="652"/>
      <c r="AD50" s="652"/>
      <c r="AE50" s="652"/>
      <c r="AF50" s="652"/>
      <c r="AG50" s="652"/>
      <c r="AH50" s="652"/>
      <c r="AI50" s="652"/>
      <c r="AJ50" s="652"/>
      <c r="AK50" s="652"/>
      <c r="AL50" s="652"/>
      <c r="AM50" s="652"/>
      <c r="AN50" s="652"/>
      <c r="AO50" s="652"/>
      <c r="AP50" s="652"/>
      <c r="AQ50" s="652"/>
      <c r="AR50" s="652"/>
      <c r="AS50" s="652"/>
      <c r="AT50" s="653"/>
      <c r="AU50" s="653"/>
      <c r="AV50" s="654"/>
      <c r="AW50" s="654"/>
    </row>
    <row r="51" spans="1:49" s="655" customFormat="1" ht="17.25" hidden="1" x14ac:dyDescent="0.3">
      <c r="A51" s="650"/>
      <c r="B51" s="358"/>
      <c r="C51" s="277"/>
      <c r="D51" s="672"/>
      <c r="E51" s="673"/>
      <c r="F51" s="673"/>
      <c r="G51" s="674"/>
      <c r="H51" s="674"/>
      <c r="I51" s="674"/>
      <c r="J51" s="674"/>
      <c r="K51" s="674"/>
      <c r="L51" s="674"/>
      <c r="M51" s="674"/>
      <c r="N51" s="674"/>
      <c r="O51" s="673"/>
      <c r="P51" s="675"/>
      <c r="Q51" s="420"/>
      <c r="R51" s="651"/>
      <c r="S51" s="652"/>
      <c r="T51" s="652"/>
      <c r="U51" s="652"/>
      <c r="V51" s="652"/>
      <c r="W51" s="652"/>
      <c r="X51" s="652"/>
      <c r="Y51" s="652"/>
      <c r="Z51" s="652"/>
      <c r="AA51" s="652"/>
      <c r="AB51" s="652"/>
      <c r="AC51" s="652"/>
      <c r="AD51" s="652"/>
      <c r="AE51" s="652"/>
      <c r="AF51" s="652"/>
      <c r="AG51" s="652"/>
      <c r="AH51" s="652"/>
      <c r="AI51" s="652"/>
      <c r="AJ51" s="652"/>
      <c r="AK51" s="652"/>
      <c r="AL51" s="652"/>
      <c r="AM51" s="652"/>
      <c r="AN51" s="652"/>
      <c r="AO51" s="652"/>
      <c r="AP51" s="652"/>
      <c r="AQ51" s="652"/>
      <c r="AR51" s="652"/>
      <c r="AS51" s="652"/>
      <c r="AT51" s="653"/>
      <c r="AU51" s="653"/>
      <c r="AV51" s="654"/>
      <c r="AW51" s="654"/>
    </row>
    <row r="52" spans="1:49" s="655" customFormat="1" ht="19.5" hidden="1" thickBot="1" x14ac:dyDescent="0.35">
      <c r="A52" s="650"/>
      <c r="B52" s="358"/>
      <c r="C52" s="277"/>
      <c r="D52" s="676"/>
      <c r="E52" s="677"/>
      <c r="F52" s="678"/>
      <c r="G52" s="679" t="s">
        <v>196</v>
      </c>
      <c r="H52" s="680"/>
      <c r="I52" s="680"/>
      <c r="J52" s="681"/>
      <c r="K52" s="681"/>
      <c r="L52" s="682"/>
      <c r="M52" s="681">
        <f>'Tabla Amortización Liquidez'!MTO_SOLICITADO</f>
        <v>2160000</v>
      </c>
      <c r="N52" s="683"/>
      <c r="O52" s="677"/>
      <c r="P52" s="684"/>
      <c r="Q52" s="420"/>
      <c r="R52" s="651"/>
      <c r="S52" s="652"/>
      <c r="T52" s="652"/>
      <c r="U52" s="652"/>
      <c r="V52" s="652"/>
      <c r="W52" s="652"/>
      <c r="X52" s="652"/>
      <c r="Y52" s="652"/>
      <c r="Z52" s="652"/>
      <c r="AA52" s="652"/>
      <c r="AB52" s="652"/>
      <c r="AC52" s="652"/>
      <c r="AD52" s="652"/>
      <c r="AE52" s="652"/>
      <c r="AF52" s="652"/>
      <c r="AG52" s="652"/>
      <c r="AH52" s="652"/>
      <c r="AI52" s="652"/>
      <c r="AJ52" s="652"/>
      <c r="AK52" s="652"/>
      <c r="AL52" s="652"/>
      <c r="AM52" s="652"/>
      <c r="AN52" s="652"/>
      <c r="AO52" s="652"/>
      <c r="AP52" s="652"/>
      <c r="AQ52" s="652"/>
      <c r="AR52" s="652"/>
      <c r="AS52" s="652"/>
      <c r="AT52" s="653"/>
      <c r="AU52" s="653"/>
      <c r="AV52" s="654"/>
      <c r="AW52" s="654"/>
    </row>
    <row r="53" spans="1:49" s="655" customFormat="1" ht="18.75" hidden="1" x14ac:dyDescent="0.3">
      <c r="A53" s="650"/>
      <c r="B53" s="358"/>
      <c r="C53" s="277"/>
      <c r="D53" s="676"/>
      <c r="E53" s="677"/>
      <c r="F53" s="678"/>
      <c r="G53" s="685" t="str">
        <f>IF(T23=8,"Financiamiento de Gastos Estimado","Enganche")</f>
        <v>Enganche</v>
      </c>
      <c r="H53" s="686"/>
      <c r="I53" s="686"/>
      <c r="J53" s="687"/>
      <c r="K53" s="687"/>
      <c r="L53" s="688"/>
      <c r="M53" s="687">
        <f>IF(OR(T23=4,T23=5,T23=7,T23=6,T23=11),0,IF(OR(T23=4),H22-M84,IF(T23=3,H23-H24-M84,IF(T23=8,H22-M84,H23-M84-H24))))</f>
        <v>0</v>
      </c>
      <c r="N53" s="689"/>
      <c r="O53" s="690" t="s">
        <v>131</v>
      </c>
      <c r="P53" s="691"/>
      <c r="Q53" s="420"/>
      <c r="R53" s="651"/>
      <c r="S53" s="652"/>
      <c r="T53" s="652"/>
      <c r="U53" s="652"/>
      <c r="V53" s="652"/>
      <c r="W53" s="652"/>
      <c r="X53" s="652"/>
      <c r="Y53" s="652"/>
      <c r="Z53" s="652"/>
      <c r="AA53" s="652"/>
      <c r="AB53" s="652"/>
      <c r="AC53" s="652"/>
      <c r="AD53" s="652"/>
      <c r="AE53" s="652"/>
      <c r="AF53" s="652"/>
      <c r="AG53" s="652"/>
      <c r="AH53" s="652"/>
      <c r="AI53" s="652"/>
      <c r="AJ53" s="652"/>
      <c r="AK53" s="652"/>
      <c r="AL53" s="652"/>
      <c r="AM53" s="652"/>
      <c r="AN53" s="652"/>
      <c r="AO53" s="652"/>
      <c r="AP53" s="652"/>
      <c r="AQ53" s="652"/>
      <c r="AR53" s="652"/>
      <c r="AS53" s="652"/>
      <c r="AT53" s="653"/>
      <c r="AU53" s="653"/>
      <c r="AV53" s="654"/>
      <c r="AW53" s="654"/>
    </row>
    <row r="54" spans="1:49" s="655" customFormat="1" ht="18.75" hidden="1" x14ac:dyDescent="0.3">
      <c r="A54" s="650"/>
      <c r="B54" s="358"/>
      <c r="C54" s="277"/>
      <c r="D54" s="676"/>
      <c r="E54" s="677"/>
      <c r="F54" s="678"/>
      <c r="G54" s="685" t="s">
        <v>132</v>
      </c>
      <c r="H54" s="686"/>
      <c r="I54" s="686"/>
      <c r="J54" s="692"/>
      <c r="K54" s="692"/>
      <c r="L54" s="688"/>
      <c r="M54" s="692">
        <f>'Parametro Destino'!F7</f>
        <v>79120</v>
      </c>
      <c r="N54" s="693"/>
      <c r="O54" s="678"/>
      <c r="P54" s="694"/>
      <c r="Q54" s="420"/>
      <c r="R54" s="651"/>
      <c r="S54" s="652"/>
      <c r="T54" s="652"/>
      <c r="U54" s="652"/>
      <c r="V54" s="652"/>
      <c r="W54" s="652"/>
      <c r="X54" s="652"/>
      <c r="Y54" s="652"/>
      <c r="Z54" s="652"/>
      <c r="AA54" s="652"/>
      <c r="AB54" s="652"/>
      <c r="AC54" s="652"/>
      <c r="AD54" s="652"/>
      <c r="AE54" s="652"/>
      <c r="AF54" s="652"/>
      <c r="AG54" s="652"/>
      <c r="AH54" s="652"/>
      <c r="AI54" s="652"/>
      <c r="AJ54" s="652"/>
      <c r="AK54" s="652"/>
      <c r="AL54" s="652"/>
      <c r="AM54" s="652"/>
      <c r="AN54" s="652"/>
      <c r="AO54" s="652"/>
      <c r="AP54" s="652"/>
      <c r="AQ54" s="652"/>
      <c r="AR54" s="652"/>
      <c r="AS54" s="652"/>
      <c r="AT54" s="653"/>
      <c r="AU54" s="653"/>
      <c r="AV54" s="654"/>
      <c r="AW54" s="654"/>
    </row>
    <row r="55" spans="1:49" s="655" customFormat="1" ht="18.75" hidden="1" x14ac:dyDescent="0.3">
      <c r="A55" s="650"/>
      <c r="B55" s="358"/>
      <c r="C55" s="277"/>
      <c r="D55" s="676"/>
      <c r="E55" s="677"/>
      <c r="F55" s="678"/>
      <c r="G55" s="685" t="str">
        <f>IF(W21=1,"Apertura Sustitución","Apertura")</f>
        <v>Apertura</v>
      </c>
      <c r="H55" s="686"/>
      <c r="I55" s="686"/>
      <c r="J55" s="692"/>
      <c r="K55" s="692"/>
      <c r="L55" s="688"/>
      <c r="M55" s="692">
        <f>'Parametro Destino'!C8*Simulación!M84</f>
        <v>19780</v>
      </c>
      <c r="N55" s="695" t="str">
        <f>IF(OR($T$23=11,$T$23=12),"Apertura 1.5% +IVA","")</f>
        <v/>
      </c>
      <c r="O55" s="678"/>
      <c r="P55" s="694"/>
      <c r="Q55" s="420"/>
      <c r="R55" s="651"/>
      <c r="S55" s="652"/>
      <c r="T55" s="652"/>
      <c r="U55" s="652"/>
      <c r="V55" s="652"/>
      <c r="W55" s="652"/>
      <c r="X55" s="652"/>
      <c r="Y55" s="652"/>
      <c r="Z55" s="652"/>
      <c r="AA55" s="652"/>
      <c r="AB55" s="652"/>
      <c r="AC55" s="652"/>
      <c r="AD55" s="652"/>
      <c r="AE55" s="652"/>
      <c r="AF55" s="652"/>
      <c r="AG55" s="652"/>
      <c r="AH55" s="652"/>
      <c r="AI55" s="652"/>
      <c r="AJ55" s="652"/>
      <c r="AK55" s="652"/>
      <c r="AL55" s="652"/>
      <c r="AM55" s="652"/>
      <c r="AN55" s="652"/>
      <c r="AO55" s="652"/>
      <c r="AP55" s="652"/>
      <c r="AQ55" s="652"/>
      <c r="AR55" s="652"/>
      <c r="AS55" s="652"/>
      <c r="AT55" s="653"/>
      <c r="AU55" s="653"/>
      <c r="AV55" s="654"/>
      <c r="AW55" s="654"/>
    </row>
    <row r="56" spans="1:49" s="655" customFormat="1" ht="18.75" hidden="1" x14ac:dyDescent="0.3">
      <c r="A56" s="650"/>
      <c r="B56" s="358"/>
      <c r="C56" s="277"/>
      <c r="D56" s="676"/>
      <c r="E56" s="677"/>
      <c r="F56" s="678"/>
      <c r="G56" s="685" t="str">
        <f>IF(T21=8,"2 Avalúos","Avalúo")</f>
        <v>Avalúo</v>
      </c>
      <c r="H56" s="686"/>
      <c r="I56" s="686"/>
      <c r="J56" s="692"/>
      <c r="K56" s="692"/>
      <c r="L56" s="688"/>
      <c r="M56" s="692">
        <f>'Parametro Destino'!F6</f>
        <v>0</v>
      </c>
      <c r="N56" s="689"/>
      <c r="O56" s="678"/>
      <c r="P56" s="694"/>
      <c r="Q56" s="420"/>
      <c r="R56" s="651"/>
      <c r="S56" s="652"/>
      <c r="T56" s="652"/>
      <c r="U56" s="652"/>
      <c r="V56" s="652"/>
      <c r="W56" s="652"/>
      <c r="X56" s="652"/>
      <c r="Y56" s="652"/>
      <c r="Z56" s="652"/>
      <c r="AA56" s="652"/>
      <c r="AB56" s="652"/>
      <c r="AC56" s="652"/>
      <c r="AD56" s="652"/>
      <c r="AE56" s="652"/>
      <c r="AF56" s="652"/>
      <c r="AG56" s="652"/>
      <c r="AH56" s="652"/>
      <c r="AI56" s="652"/>
      <c r="AJ56" s="652"/>
      <c r="AK56" s="652"/>
      <c r="AL56" s="652"/>
      <c r="AM56" s="652"/>
      <c r="AN56" s="652"/>
      <c r="AO56" s="652"/>
      <c r="AP56" s="652"/>
      <c r="AQ56" s="652"/>
      <c r="AR56" s="652"/>
      <c r="AS56" s="652"/>
      <c r="AT56" s="653"/>
      <c r="AU56" s="653"/>
      <c r="AV56" s="654"/>
      <c r="AW56" s="654"/>
    </row>
    <row r="57" spans="1:49" s="655" customFormat="1" ht="18.75" hidden="1" x14ac:dyDescent="0.3">
      <c r="A57" s="650"/>
      <c r="B57" s="358"/>
      <c r="C57" s="277"/>
      <c r="D57" s="676"/>
      <c r="E57" s="677"/>
      <c r="F57" s="678"/>
      <c r="G57" s="685" t="str">
        <f>IF(N23&gt;79.99%,"Trámite CUV","")</f>
        <v>Trámite CUV</v>
      </c>
      <c r="H57" s="686"/>
      <c r="I57" s="686"/>
      <c r="J57" s="692"/>
      <c r="K57" s="692"/>
      <c r="L57" s="688"/>
      <c r="M57" s="687">
        <f>IF(N23&gt;79.99%,260*1.16,"")</f>
        <v>301.59999999999997</v>
      </c>
      <c r="N57" s="686"/>
      <c r="O57" s="678"/>
      <c r="P57" s="694"/>
      <c r="Q57" s="420"/>
      <c r="R57" s="651"/>
      <c r="S57" s="652"/>
      <c r="T57" s="652"/>
      <c r="U57" s="652"/>
      <c r="V57" s="652"/>
      <c r="W57" s="652"/>
      <c r="X57" s="652"/>
      <c r="Y57" s="652"/>
      <c r="Z57" s="652"/>
      <c r="AA57" s="652"/>
      <c r="AB57" s="652"/>
      <c r="AC57" s="652"/>
      <c r="AD57" s="652"/>
      <c r="AE57" s="652"/>
      <c r="AF57" s="652"/>
      <c r="AG57" s="652"/>
      <c r="AH57" s="652"/>
      <c r="AI57" s="652"/>
      <c r="AJ57" s="652"/>
      <c r="AK57" s="652"/>
      <c r="AL57" s="652"/>
      <c r="AM57" s="652"/>
      <c r="AN57" s="652"/>
      <c r="AO57" s="652"/>
      <c r="AP57" s="652"/>
      <c r="AQ57" s="652"/>
      <c r="AR57" s="652"/>
      <c r="AS57" s="652"/>
      <c r="AT57" s="653"/>
      <c r="AU57" s="653"/>
      <c r="AV57" s="654"/>
      <c r="AW57" s="654"/>
    </row>
    <row r="58" spans="1:49" s="655" customFormat="1" ht="19.5" hidden="1" thickBot="1" x14ac:dyDescent="0.35">
      <c r="A58" s="650"/>
      <c r="B58" s="358"/>
      <c r="C58" s="277"/>
      <c r="D58" s="676"/>
      <c r="E58" s="677"/>
      <c r="F58" s="678"/>
      <c r="G58" s="696" t="s">
        <v>377</v>
      </c>
      <c r="H58" s="697"/>
      <c r="I58" s="697"/>
      <c r="J58" s="698"/>
      <c r="K58" s="698"/>
      <c r="L58" s="699"/>
      <c r="M58" s="698"/>
      <c r="N58" s="700"/>
      <c r="O58" s="678"/>
      <c r="P58" s="694"/>
      <c r="Q58" s="420"/>
      <c r="R58" s="651"/>
      <c r="S58" s="652"/>
      <c r="T58" s="652"/>
      <c r="U58" s="652"/>
      <c r="V58" s="652"/>
      <c r="W58" s="652"/>
      <c r="X58" s="652"/>
      <c r="Y58" s="652"/>
      <c r="Z58" s="652"/>
      <c r="AA58" s="652"/>
      <c r="AB58" s="652"/>
      <c r="AC58" s="652"/>
      <c r="AD58" s="652"/>
      <c r="AE58" s="652"/>
      <c r="AF58" s="652"/>
      <c r="AG58" s="652"/>
      <c r="AH58" s="652"/>
      <c r="AI58" s="652"/>
      <c r="AJ58" s="652"/>
      <c r="AK58" s="652"/>
      <c r="AL58" s="652"/>
      <c r="AM58" s="652"/>
      <c r="AN58" s="652"/>
      <c r="AO58" s="652"/>
      <c r="AP58" s="652"/>
      <c r="AQ58" s="652"/>
      <c r="AR58" s="652"/>
      <c r="AS58" s="652"/>
      <c r="AT58" s="653"/>
      <c r="AU58" s="653"/>
      <c r="AV58" s="654"/>
      <c r="AW58" s="654"/>
    </row>
    <row r="59" spans="1:49" s="655" customFormat="1" ht="19.5" hidden="1" thickTop="1" x14ac:dyDescent="0.3">
      <c r="A59" s="650"/>
      <c r="B59" s="358"/>
      <c r="C59" s="277"/>
      <c r="D59" s="676"/>
      <c r="E59" s="701"/>
      <c r="F59" s="702"/>
      <c r="G59" s="703" t="s">
        <v>134</v>
      </c>
      <c r="H59" s="686"/>
      <c r="I59" s="686"/>
      <c r="J59" s="704"/>
      <c r="K59" s="704"/>
      <c r="L59" s="705"/>
      <c r="M59" s="704">
        <f>SUM(M53:M58)</f>
        <v>99201.600000000006</v>
      </c>
      <c r="N59" s="688"/>
      <c r="O59" s="678"/>
      <c r="P59" s="694"/>
      <c r="Q59" s="420"/>
      <c r="R59" s="651"/>
      <c r="S59" s="652"/>
      <c r="T59" s="652"/>
      <c r="U59" s="652"/>
      <c r="V59" s="652"/>
      <c r="W59" s="652"/>
      <c r="X59" s="652"/>
      <c r="Y59" s="652"/>
      <c r="Z59" s="652"/>
      <c r="AA59" s="652"/>
      <c r="AB59" s="652"/>
      <c r="AC59" s="652"/>
      <c r="AD59" s="652"/>
      <c r="AE59" s="652"/>
      <c r="AF59" s="652"/>
      <c r="AG59" s="652"/>
      <c r="AH59" s="652"/>
      <c r="AI59" s="652"/>
      <c r="AJ59" s="652"/>
      <c r="AK59" s="652"/>
      <c r="AL59" s="652"/>
      <c r="AM59" s="652"/>
      <c r="AN59" s="652"/>
      <c r="AO59" s="652"/>
      <c r="AP59" s="652"/>
      <c r="AQ59" s="652"/>
      <c r="AR59" s="652"/>
      <c r="AS59" s="652"/>
      <c r="AT59" s="653"/>
      <c r="AU59" s="653"/>
      <c r="AV59" s="654"/>
      <c r="AW59" s="654"/>
    </row>
    <row r="60" spans="1:49" s="655" customFormat="1" ht="18.75" hidden="1" x14ac:dyDescent="0.3">
      <c r="A60" s="650"/>
      <c r="B60" s="358"/>
      <c r="C60" s="277"/>
      <c r="D60" s="676"/>
      <c r="E60" s="701"/>
      <c r="F60" s="702"/>
      <c r="G60" s="702"/>
      <c r="H60" s="688"/>
      <c r="I60" s="688"/>
      <c r="J60" s="688"/>
      <c r="K60" s="688"/>
      <c r="L60" s="688"/>
      <c r="M60" s="688"/>
      <c r="N60" s="688"/>
      <c r="O60" s="678"/>
      <c r="P60" s="694"/>
      <c r="Q60" s="420"/>
      <c r="R60" s="651"/>
      <c r="S60" s="652"/>
      <c r="T60" s="652"/>
      <c r="U60" s="652"/>
      <c r="V60" s="652"/>
      <c r="W60" s="652"/>
      <c r="X60" s="652"/>
      <c r="Y60" s="652"/>
      <c r="Z60" s="652"/>
      <c r="AA60" s="652"/>
      <c r="AB60" s="652"/>
      <c r="AC60" s="652"/>
      <c r="AD60" s="652"/>
      <c r="AE60" s="652"/>
      <c r="AF60" s="652"/>
      <c r="AG60" s="652"/>
      <c r="AH60" s="652"/>
      <c r="AI60" s="652"/>
      <c r="AJ60" s="652"/>
      <c r="AK60" s="652"/>
      <c r="AL60" s="652"/>
      <c r="AM60" s="652"/>
      <c r="AN60" s="652"/>
      <c r="AO60" s="652"/>
      <c r="AP60" s="652"/>
      <c r="AQ60" s="652"/>
      <c r="AR60" s="652"/>
      <c r="AS60" s="652"/>
      <c r="AT60" s="653"/>
      <c r="AU60" s="653"/>
      <c r="AV60" s="654"/>
      <c r="AW60" s="654"/>
    </row>
    <row r="61" spans="1:49" s="655" customFormat="1" ht="18.75" hidden="1" x14ac:dyDescent="0.3">
      <c r="A61" s="650"/>
      <c r="B61" s="358"/>
      <c r="C61" s="277"/>
      <c r="D61" s="676"/>
      <c r="E61" s="701"/>
      <c r="F61" s="702"/>
      <c r="G61" s="702"/>
      <c r="H61" s="688"/>
      <c r="I61" s="798" t="s">
        <v>195</v>
      </c>
      <c r="J61" s="798"/>
      <c r="K61" s="798"/>
      <c r="L61" s="706">
        <f>N25</f>
        <v>0.113</v>
      </c>
      <c r="M61" s="707"/>
      <c r="N61" s="688"/>
      <c r="O61" s="678"/>
      <c r="P61" s="694"/>
      <c r="Q61" s="420"/>
      <c r="R61" s="651"/>
      <c r="S61" s="652"/>
      <c r="T61" s="652"/>
      <c r="U61" s="652"/>
      <c r="V61" s="652"/>
      <c r="W61" s="652"/>
      <c r="X61" s="652"/>
      <c r="Y61" s="652"/>
      <c r="Z61" s="652"/>
      <c r="AA61" s="652"/>
      <c r="AB61" s="652"/>
      <c r="AC61" s="652"/>
      <c r="AD61" s="652"/>
      <c r="AE61" s="652"/>
      <c r="AF61" s="652"/>
      <c r="AG61" s="652"/>
      <c r="AH61" s="652"/>
      <c r="AI61" s="652"/>
      <c r="AJ61" s="652"/>
      <c r="AK61" s="652"/>
      <c r="AL61" s="652"/>
      <c r="AM61" s="652"/>
      <c r="AN61" s="652"/>
      <c r="AO61" s="652"/>
      <c r="AP61" s="652"/>
      <c r="AQ61" s="652"/>
      <c r="AR61" s="652"/>
      <c r="AS61" s="652"/>
      <c r="AT61" s="653"/>
      <c r="AU61" s="653"/>
      <c r="AV61" s="654"/>
      <c r="AW61" s="654"/>
    </row>
    <row r="62" spans="1:49" s="655" customFormat="1" ht="18.75" hidden="1" x14ac:dyDescent="0.3">
      <c r="A62" s="650"/>
      <c r="B62" s="358"/>
      <c r="C62" s="277"/>
      <c r="D62" s="676"/>
      <c r="E62" s="701"/>
      <c r="F62" s="702"/>
      <c r="G62" s="702"/>
      <c r="H62" s="688"/>
      <c r="I62" s="799" t="s">
        <v>153</v>
      </c>
      <c r="J62" s="799"/>
      <c r="K62" s="799"/>
      <c r="L62" s="708"/>
      <c r="M62" s="708"/>
      <c r="N62" s="703"/>
      <c r="O62" s="678"/>
      <c r="P62" s="694"/>
      <c r="Q62" s="420"/>
      <c r="R62" s="651"/>
      <c r="S62" s="652"/>
      <c r="T62" s="652"/>
      <c r="U62" s="652"/>
      <c r="V62" s="652"/>
      <c r="W62" s="652"/>
      <c r="X62" s="652"/>
      <c r="Y62" s="652"/>
      <c r="Z62" s="652"/>
      <c r="AA62" s="652"/>
      <c r="AB62" s="652"/>
      <c r="AC62" s="652"/>
      <c r="AD62" s="652"/>
      <c r="AE62" s="652"/>
      <c r="AF62" s="652"/>
      <c r="AG62" s="652"/>
      <c r="AH62" s="652"/>
      <c r="AI62" s="652"/>
      <c r="AJ62" s="652"/>
      <c r="AK62" s="652"/>
      <c r="AL62" s="652"/>
      <c r="AM62" s="652"/>
      <c r="AN62" s="652"/>
      <c r="AO62" s="652"/>
      <c r="AP62" s="652"/>
      <c r="AQ62" s="652"/>
      <c r="AR62" s="652"/>
      <c r="AS62" s="652"/>
      <c r="AT62" s="653"/>
      <c r="AU62" s="653"/>
      <c r="AV62" s="654"/>
      <c r="AW62" s="654"/>
    </row>
    <row r="63" spans="1:49" s="655" customFormat="1" ht="18.75" hidden="1" x14ac:dyDescent="0.3">
      <c r="A63" s="650"/>
      <c r="B63" s="358"/>
      <c r="C63" s="277"/>
      <c r="D63" s="676"/>
      <c r="E63" s="701"/>
      <c r="F63" s="702"/>
      <c r="G63" s="688" t="s">
        <v>178</v>
      </c>
      <c r="H63" s="688"/>
      <c r="I63" s="800">
        <f>N25</f>
        <v>0.113</v>
      </c>
      <c r="J63" s="800"/>
      <c r="K63" s="800"/>
      <c r="L63" s="686"/>
      <c r="M63" s="709"/>
      <c r="N63" s="710"/>
      <c r="O63" s="678"/>
      <c r="P63" s="694"/>
      <c r="Q63" s="420"/>
      <c r="R63" s="651"/>
      <c r="S63" s="652"/>
      <c r="T63" s="652"/>
      <c r="U63" s="652"/>
      <c r="V63" s="652"/>
      <c r="W63" s="652"/>
      <c r="X63" s="652"/>
      <c r="Y63" s="652"/>
      <c r="Z63" s="652"/>
      <c r="AA63" s="652"/>
      <c r="AB63" s="652"/>
      <c r="AC63" s="652"/>
      <c r="AD63" s="652"/>
      <c r="AE63" s="652"/>
      <c r="AF63" s="652"/>
      <c r="AG63" s="652"/>
      <c r="AH63" s="652"/>
      <c r="AI63" s="652"/>
      <c r="AJ63" s="652"/>
      <c r="AK63" s="652"/>
      <c r="AL63" s="652"/>
      <c r="AM63" s="652"/>
      <c r="AN63" s="652"/>
      <c r="AO63" s="652"/>
      <c r="AP63" s="652"/>
      <c r="AQ63" s="652"/>
      <c r="AR63" s="652"/>
      <c r="AS63" s="652"/>
      <c r="AT63" s="653"/>
      <c r="AU63" s="653"/>
      <c r="AV63" s="654"/>
      <c r="AW63" s="654"/>
    </row>
    <row r="64" spans="1:49" s="655" customFormat="1" ht="18.75" hidden="1" x14ac:dyDescent="0.3">
      <c r="A64" s="650"/>
      <c r="B64" s="358"/>
      <c r="C64" s="277"/>
      <c r="D64" s="676"/>
      <c r="E64" s="701"/>
      <c r="F64" s="702"/>
      <c r="G64" s="688" t="s">
        <v>45</v>
      </c>
      <c r="H64" s="688"/>
      <c r="I64" s="801">
        <f ca="1">'Tabla Liquidez'!N4</f>
        <v>0.14085222996503055</v>
      </c>
      <c r="J64" s="801"/>
      <c r="K64" s="801"/>
      <c r="L64" s="711"/>
      <c r="M64" s="712"/>
      <c r="N64" s="713"/>
      <c r="O64" s="678"/>
      <c r="P64" s="694"/>
      <c r="Q64" s="420"/>
      <c r="R64" s="651"/>
      <c r="S64" s="652"/>
      <c r="T64" s="652"/>
      <c r="U64" s="652"/>
      <c r="V64" s="652"/>
      <c r="W64" s="652"/>
      <c r="X64" s="652"/>
      <c r="Y64" s="652"/>
      <c r="Z64" s="652"/>
      <c r="AA64" s="652"/>
      <c r="AB64" s="652"/>
      <c r="AC64" s="652"/>
      <c r="AD64" s="652"/>
      <c r="AE64" s="652"/>
      <c r="AF64" s="652"/>
      <c r="AG64" s="652"/>
      <c r="AH64" s="652"/>
      <c r="AI64" s="652"/>
      <c r="AJ64" s="652"/>
      <c r="AK64" s="652"/>
      <c r="AL64" s="652"/>
      <c r="AM64" s="652"/>
      <c r="AN64" s="652"/>
      <c r="AO64" s="652"/>
      <c r="AP64" s="652"/>
      <c r="AQ64" s="652"/>
      <c r="AR64" s="652"/>
      <c r="AS64" s="652"/>
      <c r="AT64" s="653"/>
      <c r="AU64" s="653"/>
      <c r="AV64" s="654"/>
      <c r="AW64" s="654"/>
    </row>
    <row r="65" spans="1:49" s="655" customFormat="1" ht="18.75" hidden="1" x14ac:dyDescent="0.3">
      <c r="A65" s="650"/>
      <c r="B65" s="358"/>
      <c r="C65" s="277"/>
      <c r="D65" s="676"/>
      <c r="E65" s="701"/>
      <c r="F65" s="714"/>
      <c r="G65" s="688"/>
      <c r="H65" s="688"/>
      <c r="I65" s="794"/>
      <c r="J65" s="794"/>
      <c r="K65" s="794"/>
      <c r="L65" s="686"/>
      <c r="M65" s="692"/>
      <c r="N65" s="689"/>
      <c r="O65" s="678"/>
      <c r="P65" s="694"/>
      <c r="Q65" s="420"/>
      <c r="R65" s="651"/>
      <c r="S65" s="652"/>
      <c r="T65" s="652"/>
      <c r="U65" s="652"/>
      <c r="V65" s="652"/>
      <c r="W65" s="652"/>
      <c r="X65" s="652"/>
      <c r="Y65" s="652"/>
      <c r="Z65" s="652"/>
      <c r="AA65" s="652"/>
      <c r="AB65" s="652"/>
      <c r="AC65" s="652"/>
      <c r="AD65" s="652"/>
      <c r="AE65" s="652"/>
      <c r="AF65" s="652"/>
      <c r="AG65" s="652"/>
      <c r="AH65" s="652"/>
      <c r="AI65" s="652"/>
      <c r="AJ65" s="652"/>
      <c r="AK65" s="652"/>
      <c r="AL65" s="652"/>
      <c r="AM65" s="652"/>
      <c r="AN65" s="652"/>
      <c r="AO65" s="652"/>
      <c r="AP65" s="652"/>
      <c r="AQ65" s="652"/>
      <c r="AR65" s="652"/>
      <c r="AS65" s="652"/>
      <c r="AT65" s="653"/>
      <c r="AU65" s="653"/>
      <c r="AV65" s="654"/>
      <c r="AW65" s="654"/>
    </row>
    <row r="66" spans="1:49" s="655" customFormat="1" ht="18.75" hidden="1" x14ac:dyDescent="0.3">
      <c r="A66" s="650"/>
      <c r="B66" s="358"/>
      <c r="C66" s="277"/>
      <c r="D66" s="676"/>
      <c r="E66" s="701"/>
      <c r="F66" s="714"/>
      <c r="G66" s="685" t="s">
        <v>135</v>
      </c>
      <c r="H66" s="688"/>
      <c r="I66" s="790">
        <f ca="1">'Tabla Liquidez'!D9</f>
        <v>3521.9099999999985</v>
      </c>
      <c r="J66" s="790"/>
      <c r="K66" s="790"/>
      <c r="L66" s="715"/>
      <c r="M66" s="715"/>
      <c r="N66" s="716"/>
      <c r="O66" s="678"/>
      <c r="P66" s="694"/>
      <c r="Q66" s="420"/>
      <c r="R66" s="651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  <c r="AE66" s="652"/>
      <c r="AF66" s="652"/>
      <c r="AG66" s="652"/>
      <c r="AH66" s="652"/>
      <c r="AI66" s="652"/>
      <c r="AJ66" s="652"/>
      <c r="AK66" s="652"/>
      <c r="AL66" s="652"/>
      <c r="AM66" s="652"/>
      <c r="AN66" s="652"/>
      <c r="AO66" s="652"/>
      <c r="AP66" s="652"/>
      <c r="AQ66" s="652"/>
      <c r="AR66" s="652"/>
      <c r="AS66" s="652"/>
      <c r="AT66" s="653"/>
      <c r="AU66" s="653"/>
      <c r="AV66" s="654"/>
      <c r="AW66" s="654"/>
    </row>
    <row r="67" spans="1:49" s="655" customFormat="1" ht="18.75" hidden="1" x14ac:dyDescent="0.3">
      <c r="A67" s="650"/>
      <c r="B67" s="358"/>
      <c r="C67" s="277"/>
      <c r="D67" s="676"/>
      <c r="E67" s="701"/>
      <c r="F67" s="714"/>
      <c r="G67" s="685" t="s">
        <v>136</v>
      </c>
      <c r="H67" s="688"/>
      <c r="I67" s="790">
        <f ca="1">'Tabla Liquidez'!F9</f>
        <v>18984</v>
      </c>
      <c r="J67" s="790"/>
      <c r="K67" s="790"/>
      <c r="L67" s="715"/>
      <c r="M67" s="715"/>
      <c r="N67" s="716"/>
      <c r="O67" s="678"/>
      <c r="P67" s="694"/>
      <c r="Q67" s="420"/>
      <c r="R67" s="651"/>
      <c r="S67" s="652"/>
      <c r="T67" s="652"/>
      <c r="U67" s="652"/>
      <c r="V67" s="652"/>
      <c r="W67" s="652"/>
      <c r="X67" s="652"/>
      <c r="Y67" s="652"/>
      <c r="Z67" s="652"/>
      <c r="AA67" s="652"/>
      <c r="AB67" s="652"/>
      <c r="AC67" s="652"/>
      <c r="AD67" s="652"/>
      <c r="AE67" s="652"/>
      <c r="AF67" s="652"/>
      <c r="AG67" s="652"/>
      <c r="AH67" s="652"/>
      <c r="AI67" s="652"/>
      <c r="AJ67" s="652"/>
      <c r="AK67" s="652"/>
      <c r="AL67" s="652"/>
      <c r="AM67" s="652"/>
      <c r="AN67" s="652"/>
      <c r="AO67" s="652"/>
      <c r="AP67" s="652"/>
      <c r="AQ67" s="652"/>
      <c r="AR67" s="652"/>
      <c r="AS67" s="652"/>
      <c r="AT67" s="653"/>
      <c r="AU67" s="653"/>
      <c r="AV67" s="654"/>
      <c r="AW67" s="654"/>
    </row>
    <row r="68" spans="1:49" s="655" customFormat="1" ht="18.75" hidden="1" x14ac:dyDescent="0.3">
      <c r="A68" s="650"/>
      <c r="B68" s="358"/>
      <c r="C68" s="277"/>
      <c r="D68" s="676"/>
      <c r="E68" s="701"/>
      <c r="F68" s="714"/>
      <c r="G68" s="685" t="s">
        <v>137</v>
      </c>
      <c r="H68" s="688"/>
      <c r="I68" s="790">
        <f>'Tabla Liquidez'!J9</f>
        <v>1728</v>
      </c>
      <c r="J68" s="790"/>
      <c r="K68" s="790"/>
      <c r="L68" s="715"/>
      <c r="M68" s="715"/>
      <c r="N68" s="716"/>
      <c r="O68" s="678"/>
      <c r="P68" s="694"/>
      <c r="Q68" s="420"/>
      <c r="R68" s="651"/>
      <c r="S68" s="652"/>
      <c r="T68" s="652"/>
      <c r="U68" s="652"/>
      <c r="V68" s="652"/>
      <c r="W68" s="652"/>
      <c r="X68" s="652"/>
      <c r="Y68" s="652"/>
      <c r="Z68" s="652"/>
      <c r="AA68" s="652"/>
      <c r="AB68" s="652"/>
      <c r="AC68" s="652"/>
      <c r="AD68" s="652"/>
      <c r="AE68" s="652"/>
      <c r="AF68" s="652"/>
      <c r="AG68" s="652"/>
      <c r="AH68" s="652"/>
      <c r="AI68" s="652"/>
      <c r="AJ68" s="652"/>
      <c r="AK68" s="652"/>
      <c r="AL68" s="652"/>
      <c r="AM68" s="652"/>
      <c r="AN68" s="652"/>
      <c r="AO68" s="652"/>
      <c r="AP68" s="652"/>
      <c r="AQ68" s="652"/>
      <c r="AR68" s="652"/>
      <c r="AS68" s="652"/>
      <c r="AT68" s="653"/>
      <c r="AU68" s="653"/>
      <c r="AV68" s="654"/>
      <c r="AW68" s="654"/>
    </row>
    <row r="69" spans="1:49" s="655" customFormat="1" ht="18.75" hidden="1" x14ac:dyDescent="0.3">
      <c r="A69" s="650"/>
      <c r="B69" s="358"/>
      <c r="C69" s="277"/>
      <c r="D69" s="676"/>
      <c r="E69" s="701"/>
      <c r="F69" s="714"/>
      <c r="G69" s="685" t="s">
        <v>138</v>
      </c>
      <c r="H69" s="688"/>
      <c r="I69" s="790">
        <f>'Tabla Liquidez'!K9</f>
        <v>166.35080000000002</v>
      </c>
      <c r="J69" s="790"/>
      <c r="K69" s="790"/>
      <c r="L69" s="715"/>
      <c r="M69" s="715"/>
      <c r="N69" s="716"/>
      <c r="O69" s="678"/>
      <c r="P69" s="694"/>
      <c r="Q69" s="420"/>
      <c r="R69" s="651"/>
      <c r="S69" s="652"/>
      <c r="T69" s="652"/>
      <c r="U69" s="652"/>
      <c r="V69" s="652"/>
      <c r="W69" s="652"/>
      <c r="X69" s="652"/>
      <c r="Y69" s="652"/>
      <c r="Z69" s="652"/>
      <c r="AA69" s="652"/>
      <c r="AB69" s="652"/>
      <c r="AC69" s="652"/>
      <c r="AD69" s="652"/>
      <c r="AE69" s="652"/>
      <c r="AF69" s="652"/>
      <c r="AG69" s="652"/>
      <c r="AH69" s="652"/>
      <c r="AI69" s="652"/>
      <c r="AJ69" s="652"/>
      <c r="AK69" s="652"/>
      <c r="AL69" s="652"/>
      <c r="AM69" s="652"/>
      <c r="AN69" s="652"/>
      <c r="AO69" s="652"/>
      <c r="AP69" s="652"/>
      <c r="AQ69" s="652"/>
      <c r="AR69" s="652"/>
      <c r="AS69" s="652"/>
      <c r="AT69" s="653"/>
      <c r="AU69" s="653"/>
      <c r="AV69" s="654"/>
      <c r="AW69" s="654"/>
    </row>
    <row r="70" spans="1:49" s="655" customFormat="1" ht="18.75" hidden="1" x14ac:dyDescent="0.3">
      <c r="A70" s="650"/>
      <c r="B70" s="358"/>
      <c r="C70" s="277"/>
      <c r="D70" s="676"/>
      <c r="E70" s="701"/>
      <c r="F70" s="714"/>
      <c r="G70" s="685" t="s">
        <v>139</v>
      </c>
      <c r="H70" s="688"/>
      <c r="I70" s="790">
        <f ca="1">'Tabla Liquidez'!L9</f>
        <v>284.06</v>
      </c>
      <c r="J70" s="790"/>
      <c r="K70" s="790"/>
      <c r="L70" s="715"/>
      <c r="M70" s="715"/>
      <c r="N70" s="716"/>
      <c r="O70" s="678"/>
      <c r="P70" s="694"/>
      <c r="Q70" s="420"/>
      <c r="R70" s="651"/>
      <c r="S70" s="652"/>
      <c r="T70" s="652"/>
      <c r="U70" s="652"/>
      <c r="V70" s="652"/>
      <c r="W70" s="652"/>
      <c r="X70" s="652"/>
      <c r="Y70" s="652"/>
      <c r="Z70" s="652"/>
      <c r="AA70" s="652"/>
      <c r="AB70" s="652"/>
      <c r="AC70" s="652"/>
      <c r="AD70" s="652"/>
      <c r="AE70" s="652"/>
      <c r="AF70" s="652"/>
      <c r="AG70" s="652"/>
      <c r="AH70" s="652"/>
      <c r="AI70" s="652"/>
      <c r="AJ70" s="652"/>
      <c r="AK70" s="652"/>
      <c r="AL70" s="652"/>
      <c r="AM70" s="652"/>
      <c r="AN70" s="652"/>
      <c r="AO70" s="652"/>
      <c r="AP70" s="652"/>
      <c r="AQ70" s="652"/>
      <c r="AR70" s="652"/>
      <c r="AS70" s="652"/>
      <c r="AT70" s="653"/>
      <c r="AU70" s="653"/>
      <c r="AV70" s="654"/>
      <c r="AW70" s="654"/>
    </row>
    <row r="71" spans="1:49" s="655" customFormat="1" ht="18.75" hidden="1" x14ac:dyDescent="0.3">
      <c r="A71" s="650"/>
      <c r="B71" s="358"/>
      <c r="C71" s="277"/>
      <c r="D71" s="717"/>
      <c r="E71" s="702"/>
      <c r="F71" s="714"/>
      <c r="G71" s="685" t="s">
        <v>182</v>
      </c>
      <c r="H71" s="685"/>
      <c r="I71" s="790">
        <f>'Tabla Liquidez'!M9</f>
        <v>399</v>
      </c>
      <c r="J71" s="790"/>
      <c r="K71" s="790"/>
      <c r="L71" s="715"/>
      <c r="M71" s="715"/>
      <c r="N71" s="716"/>
      <c r="O71" s="678"/>
      <c r="P71" s="694"/>
      <c r="Q71" s="420"/>
      <c r="R71" s="651"/>
      <c r="S71" s="652"/>
      <c r="T71" s="652"/>
      <c r="U71" s="652"/>
      <c r="V71" s="652"/>
      <c r="W71" s="652"/>
      <c r="X71" s="652"/>
      <c r="Y71" s="652"/>
      <c r="Z71" s="652"/>
      <c r="AA71" s="652"/>
      <c r="AB71" s="652"/>
      <c r="AC71" s="652"/>
      <c r="AD71" s="652"/>
      <c r="AE71" s="652"/>
      <c r="AF71" s="652"/>
      <c r="AG71" s="652"/>
      <c r="AH71" s="652"/>
      <c r="AI71" s="652"/>
      <c r="AJ71" s="652"/>
      <c r="AK71" s="652"/>
      <c r="AL71" s="652"/>
      <c r="AM71" s="652"/>
      <c r="AN71" s="652"/>
      <c r="AO71" s="652"/>
      <c r="AP71" s="652"/>
      <c r="AQ71" s="652"/>
      <c r="AR71" s="652"/>
      <c r="AS71" s="652"/>
      <c r="AT71" s="653"/>
      <c r="AU71" s="653"/>
      <c r="AV71" s="654"/>
      <c r="AW71" s="654"/>
    </row>
    <row r="72" spans="1:49" s="655" customFormat="1" ht="19.5" hidden="1" thickBot="1" x14ac:dyDescent="0.35">
      <c r="A72" s="650"/>
      <c r="B72" s="358"/>
      <c r="C72" s="277"/>
      <c r="D72" s="676"/>
      <c r="E72" s="701"/>
      <c r="F72" s="718"/>
      <c r="G72" s="699" t="str">
        <f>IF(OR($T$23=11,$T$23=12),"IVA de Interés y Seguros","IVA de Com. Mensual y Seguros")</f>
        <v>IVA de Com. Mensual y Seguros</v>
      </c>
      <c r="H72" s="699"/>
      <c r="I72" s="791">
        <f ca="1">'Tabla Liquidez'!N9+'Tabla Liquidez'!G9</f>
        <v>3180.5961280000001</v>
      </c>
      <c r="J72" s="791"/>
      <c r="K72" s="791"/>
      <c r="L72" s="696"/>
      <c r="M72" s="716"/>
      <c r="N72" s="716"/>
      <c r="O72" s="719"/>
      <c r="P72" s="720"/>
      <c r="Q72" s="420"/>
      <c r="R72" s="651"/>
      <c r="S72" s="652"/>
      <c r="T72" s="652"/>
      <c r="U72" s="652"/>
      <c r="V72" s="652"/>
      <c r="W72" s="652"/>
      <c r="X72" s="652"/>
      <c r="Y72" s="652"/>
      <c r="Z72" s="652"/>
      <c r="AA72" s="652"/>
      <c r="AB72" s="652"/>
      <c r="AC72" s="652"/>
      <c r="AD72" s="652"/>
      <c r="AE72" s="652"/>
      <c r="AF72" s="652"/>
      <c r="AG72" s="652"/>
      <c r="AH72" s="652"/>
      <c r="AI72" s="652"/>
      <c r="AJ72" s="652"/>
      <c r="AK72" s="652"/>
      <c r="AL72" s="652"/>
      <c r="AM72" s="652"/>
      <c r="AN72" s="652"/>
      <c r="AO72" s="652"/>
      <c r="AP72" s="652"/>
      <c r="AQ72" s="652"/>
      <c r="AR72" s="652"/>
      <c r="AS72" s="652"/>
      <c r="AT72" s="653"/>
      <c r="AU72" s="653"/>
      <c r="AV72" s="654"/>
      <c r="AW72" s="654"/>
    </row>
    <row r="73" spans="1:49" s="655" customFormat="1" ht="19.5" hidden="1" thickTop="1" x14ac:dyDescent="0.3">
      <c r="A73" s="650"/>
      <c r="B73" s="358"/>
      <c r="C73" s="277"/>
      <c r="D73" s="676"/>
      <c r="E73" s="701"/>
      <c r="F73" s="718"/>
      <c r="G73" s="703" t="s">
        <v>141</v>
      </c>
      <c r="H73" s="721"/>
      <c r="I73" s="790">
        <f ca="1">SUM(I66:K72)</f>
        <v>28263.916928000002</v>
      </c>
      <c r="J73" s="790"/>
      <c r="K73" s="790"/>
      <c r="L73" s="722"/>
      <c r="M73" s="722"/>
      <c r="N73" s="722"/>
      <c r="O73" s="723"/>
      <c r="P73" s="720"/>
      <c r="Q73" s="420"/>
      <c r="R73" s="651"/>
      <c r="S73" s="652"/>
      <c r="T73" s="652"/>
      <c r="U73" s="652"/>
      <c r="V73" s="652"/>
      <c r="W73" s="652"/>
      <c r="X73" s="652"/>
      <c r="Y73" s="652"/>
      <c r="Z73" s="652"/>
      <c r="AA73" s="652"/>
      <c r="AB73" s="652"/>
      <c r="AC73" s="652"/>
      <c r="AD73" s="652"/>
      <c r="AE73" s="652"/>
      <c r="AF73" s="652"/>
      <c r="AG73" s="652"/>
      <c r="AH73" s="652"/>
      <c r="AI73" s="652"/>
      <c r="AJ73" s="652"/>
      <c r="AK73" s="652"/>
      <c r="AL73" s="652"/>
      <c r="AM73" s="652"/>
      <c r="AN73" s="652"/>
      <c r="AO73" s="652"/>
      <c r="AP73" s="652"/>
      <c r="AQ73" s="652"/>
      <c r="AR73" s="652"/>
      <c r="AS73" s="652"/>
      <c r="AT73" s="653"/>
      <c r="AU73" s="653"/>
      <c r="AV73" s="654"/>
      <c r="AW73" s="654"/>
    </row>
    <row r="74" spans="1:49" s="655" customFormat="1" ht="18.75" hidden="1" x14ac:dyDescent="0.3">
      <c r="A74" s="650"/>
      <c r="B74" s="358"/>
      <c r="C74" s="277"/>
      <c r="D74" s="676"/>
      <c r="E74" s="701"/>
      <c r="F74" s="718"/>
      <c r="G74" s="724"/>
      <c r="H74" s="718"/>
      <c r="I74" s="718"/>
      <c r="J74" s="686"/>
      <c r="K74" s="686"/>
      <c r="L74" s="725"/>
      <c r="M74" s="726"/>
      <c r="N74" s="725"/>
      <c r="O74" s="727"/>
      <c r="P74" s="720"/>
      <c r="Q74" s="420"/>
      <c r="R74" s="651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  <c r="AE74" s="652"/>
      <c r="AF74" s="652"/>
      <c r="AG74" s="652"/>
      <c r="AH74" s="652"/>
      <c r="AI74" s="652"/>
      <c r="AJ74" s="652"/>
      <c r="AK74" s="652"/>
      <c r="AL74" s="652"/>
      <c r="AM74" s="652"/>
      <c r="AN74" s="652"/>
      <c r="AO74" s="652"/>
      <c r="AP74" s="652"/>
      <c r="AQ74" s="652"/>
      <c r="AR74" s="652"/>
      <c r="AS74" s="652"/>
      <c r="AT74" s="653"/>
      <c r="AU74" s="653"/>
      <c r="AV74" s="654"/>
      <c r="AW74" s="654"/>
    </row>
    <row r="75" spans="1:49" s="655" customFormat="1" ht="18.75" hidden="1" x14ac:dyDescent="0.3">
      <c r="A75" s="650"/>
      <c r="B75" s="358"/>
      <c r="C75" s="277"/>
      <c r="D75" s="676"/>
      <c r="E75" s="677"/>
      <c r="F75" s="728"/>
      <c r="G75" s="724"/>
      <c r="H75" s="718"/>
      <c r="I75" s="718"/>
      <c r="J75" s="729"/>
      <c r="K75" s="729"/>
      <c r="L75" s="730"/>
      <c r="M75" s="731"/>
      <c r="N75" s="730"/>
      <c r="O75" s="727"/>
      <c r="P75" s="720"/>
      <c r="Q75" s="420"/>
      <c r="R75" s="651"/>
      <c r="S75" s="652"/>
      <c r="T75" s="652"/>
      <c r="U75" s="652"/>
      <c r="V75" s="652"/>
      <c r="W75" s="652"/>
      <c r="X75" s="652"/>
      <c r="Y75" s="652"/>
      <c r="Z75" s="652"/>
      <c r="AA75" s="652"/>
      <c r="AB75" s="652"/>
      <c r="AC75" s="652"/>
      <c r="AD75" s="652"/>
      <c r="AE75" s="652"/>
      <c r="AF75" s="652"/>
      <c r="AG75" s="652"/>
      <c r="AH75" s="652"/>
      <c r="AI75" s="652"/>
      <c r="AJ75" s="652"/>
      <c r="AK75" s="652"/>
      <c r="AL75" s="652"/>
      <c r="AM75" s="652"/>
      <c r="AN75" s="652"/>
      <c r="AO75" s="652"/>
      <c r="AP75" s="652"/>
      <c r="AQ75" s="652"/>
      <c r="AR75" s="652"/>
      <c r="AS75" s="652"/>
      <c r="AT75" s="653"/>
      <c r="AU75" s="653"/>
      <c r="AV75" s="654"/>
      <c r="AW75" s="654"/>
    </row>
    <row r="76" spans="1:49" s="655" customFormat="1" ht="17.25" hidden="1" x14ac:dyDescent="0.3">
      <c r="A76" s="650"/>
      <c r="B76" s="358"/>
      <c r="C76" s="277"/>
      <c r="D76" s="676"/>
      <c r="E76" s="677"/>
      <c r="F76" s="728"/>
      <c r="G76" s="732"/>
      <c r="H76" s="728"/>
      <c r="I76" s="728"/>
      <c r="J76" s="729"/>
      <c r="K76" s="729"/>
      <c r="L76" s="733"/>
      <c r="M76" s="733"/>
      <c r="N76" s="734"/>
      <c r="O76" s="727"/>
      <c r="P76" s="720"/>
      <c r="Q76" s="420"/>
      <c r="R76" s="651"/>
      <c r="S76" s="652"/>
      <c r="T76" s="652"/>
      <c r="U76" s="652"/>
      <c r="V76" s="652"/>
      <c r="W76" s="652"/>
      <c r="X76" s="652"/>
      <c r="Y76" s="652"/>
      <c r="Z76" s="652"/>
      <c r="AA76" s="652"/>
      <c r="AB76" s="652"/>
      <c r="AC76" s="652"/>
      <c r="AD76" s="652"/>
      <c r="AE76" s="652"/>
      <c r="AF76" s="652"/>
      <c r="AG76" s="652"/>
      <c r="AH76" s="652"/>
      <c r="AI76" s="652"/>
      <c r="AJ76" s="652"/>
      <c r="AK76" s="652"/>
      <c r="AL76" s="652"/>
      <c r="AM76" s="652"/>
      <c r="AN76" s="652"/>
      <c r="AO76" s="652"/>
      <c r="AP76" s="652"/>
      <c r="AQ76" s="652"/>
      <c r="AR76" s="652"/>
      <c r="AS76" s="652"/>
      <c r="AT76" s="653"/>
      <c r="AU76" s="653"/>
      <c r="AV76" s="654"/>
      <c r="AW76" s="654"/>
    </row>
    <row r="77" spans="1:49" s="655" customFormat="1" ht="17.25" hidden="1" x14ac:dyDescent="0.3">
      <c r="A77" s="650"/>
      <c r="B77" s="358"/>
      <c r="C77" s="277"/>
      <c r="D77" s="676"/>
      <c r="E77" s="677"/>
      <c r="F77" s="728"/>
      <c r="G77" s="732"/>
      <c r="H77" s="728"/>
      <c r="I77" s="728"/>
      <c r="J77" s="734"/>
      <c r="K77" s="734"/>
      <c r="L77" s="733"/>
      <c r="M77" s="733"/>
      <c r="N77" s="734"/>
      <c r="O77" s="727"/>
      <c r="P77" s="720"/>
      <c r="Q77" s="420"/>
      <c r="R77" s="651"/>
      <c r="S77" s="652"/>
      <c r="T77" s="652"/>
      <c r="U77" s="652"/>
      <c r="V77" s="652"/>
      <c r="W77" s="652"/>
      <c r="X77" s="652"/>
      <c r="Y77" s="652"/>
      <c r="Z77" s="652"/>
      <c r="AA77" s="652"/>
      <c r="AB77" s="652"/>
      <c r="AC77" s="652"/>
      <c r="AD77" s="652"/>
      <c r="AE77" s="652"/>
      <c r="AF77" s="652"/>
      <c r="AG77" s="652"/>
      <c r="AH77" s="652"/>
      <c r="AI77" s="652"/>
      <c r="AJ77" s="652"/>
      <c r="AK77" s="652"/>
      <c r="AL77" s="652"/>
      <c r="AM77" s="652"/>
      <c r="AN77" s="652"/>
      <c r="AO77" s="652"/>
      <c r="AP77" s="652"/>
      <c r="AQ77" s="652"/>
      <c r="AR77" s="652"/>
      <c r="AS77" s="652"/>
      <c r="AT77" s="653"/>
      <c r="AU77" s="653"/>
      <c r="AV77" s="654"/>
      <c r="AW77" s="654"/>
    </row>
    <row r="78" spans="1:49" s="655" customFormat="1" ht="17.25" hidden="1" x14ac:dyDescent="0.3">
      <c r="A78" s="650"/>
      <c r="B78" s="358"/>
      <c r="C78" s="277"/>
      <c r="D78" s="735"/>
      <c r="E78" s="736"/>
      <c r="F78" s="736"/>
      <c r="G78" s="736"/>
      <c r="H78" s="736"/>
      <c r="I78" s="736"/>
      <c r="J78" s="736"/>
      <c r="K78" s="736"/>
      <c r="L78" s="736"/>
      <c r="M78" s="736"/>
      <c r="N78" s="792"/>
      <c r="O78" s="793"/>
      <c r="P78" s="737"/>
      <c r="Q78" s="420"/>
      <c r="R78" s="651"/>
      <c r="S78" s="652"/>
      <c r="T78" s="652"/>
      <c r="U78" s="652"/>
      <c r="V78" s="652"/>
      <c r="W78" s="652"/>
      <c r="X78" s="652"/>
      <c r="Y78" s="652"/>
      <c r="Z78" s="652"/>
      <c r="AA78" s="652"/>
      <c r="AB78" s="652"/>
      <c r="AC78" s="652"/>
      <c r="AD78" s="652"/>
      <c r="AE78" s="652"/>
      <c r="AF78" s="652"/>
      <c r="AG78" s="652"/>
      <c r="AH78" s="652"/>
      <c r="AI78" s="652"/>
      <c r="AJ78" s="652"/>
      <c r="AK78" s="652"/>
      <c r="AL78" s="652"/>
      <c r="AM78" s="652"/>
      <c r="AN78" s="652"/>
      <c r="AO78" s="652"/>
      <c r="AP78" s="652"/>
      <c r="AQ78" s="652"/>
      <c r="AR78" s="652"/>
      <c r="AS78" s="652"/>
      <c r="AT78" s="653"/>
      <c r="AU78" s="653"/>
      <c r="AV78" s="654"/>
      <c r="AW78" s="654"/>
    </row>
    <row r="79" spans="1:49" s="655" customFormat="1" ht="15.75" hidden="1" x14ac:dyDescent="0.25">
      <c r="A79" s="650"/>
      <c r="B79" s="358"/>
      <c r="C79" s="277"/>
      <c r="D79" s="273"/>
      <c r="E79" s="280"/>
      <c r="F79" s="273"/>
      <c r="G79" s="273"/>
      <c r="H79" s="273"/>
      <c r="I79" s="273"/>
      <c r="J79" s="556"/>
      <c r="K79" s="556"/>
      <c r="L79" s="282"/>
      <c r="M79" s="558"/>
      <c r="N79" s="559"/>
      <c r="O79" s="277"/>
      <c r="P79" s="277"/>
      <c r="Q79" s="420"/>
      <c r="R79" s="651"/>
      <c r="S79" s="652"/>
      <c r="T79" s="652"/>
      <c r="U79" s="652"/>
      <c r="V79" s="652"/>
      <c r="W79" s="652"/>
      <c r="X79" s="652"/>
      <c r="Y79" s="652"/>
      <c r="Z79" s="652"/>
      <c r="AA79" s="652"/>
      <c r="AB79" s="652"/>
      <c r="AC79" s="652"/>
      <c r="AD79" s="652"/>
      <c r="AE79" s="652"/>
      <c r="AF79" s="652"/>
      <c r="AG79" s="652"/>
      <c r="AH79" s="652"/>
      <c r="AI79" s="652"/>
      <c r="AJ79" s="652"/>
      <c r="AK79" s="652"/>
      <c r="AL79" s="652"/>
      <c r="AM79" s="652"/>
      <c r="AN79" s="652"/>
      <c r="AO79" s="652"/>
      <c r="AP79" s="652"/>
      <c r="AQ79" s="652"/>
      <c r="AR79" s="652"/>
      <c r="AS79" s="652"/>
      <c r="AT79" s="653"/>
      <c r="AU79" s="653"/>
      <c r="AV79" s="654"/>
      <c r="AW79" s="654"/>
    </row>
    <row r="80" spans="1:49" s="655" customFormat="1" ht="15.75" hidden="1" x14ac:dyDescent="0.25">
      <c r="A80" s="650"/>
      <c r="B80" s="358"/>
      <c r="C80" s="277"/>
      <c r="D80" s="273"/>
      <c r="E80" s="280"/>
      <c r="F80" s="273"/>
      <c r="G80" s="273"/>
      <c r="H80" s="273"/>
      <c r="I80" s="273"/>
      <c r="J80" s="556"/>
      <c r="K80" s="556"/>
      <c r="L80" s="282"/>
      <c r="M80" s="558"/>
      <c r="N80" s="559"/>
      <c r="O80" s="277"/>
      <c r="P80" s="277"/>
      <c r="Q80" s="420"/>
      <c r="R80" s="651"/>
      <c r="S80" s="652"/>
      <c r="T80" s="652"/>
      <c r="U80" s="652"/>
      <c r="V80" s="652"/>
      <c r="W80" s="652"/>
      <c r="X80" s="652"/>
      <c r="Y80" s="652"/>
      <c r="Z80" s="652"/>
      <c r="AA80" s="652"/>
      <c r="AB80" s="652"/>
      <c r="AC80" s="652"/>
      <c r="AD80" s="652"/>
      <c r="AE80" s="652"/>
      <c r="AF80" s="652"/>
      <c r="AG80" s="652"/>
      <c r="AH80" s="652"/>
      <c r="AI80" s="652"/>
      <c r="AJ80" s="652"/>
      <c r="AK80" s="652"/>
      <c r="AL80" s="652"/>
      <c r="AM80" s="652"/>
      <c r="AN80" s="652"/>
      <c r="AO80" s="652"/>
      <c r="AP80" s="652"/>
      <c r="AQ80" s="652"/>
      <c r="AR80" s="652"/>
      <c r="AS80" s="652"/>
      <c r="AT80" s="653"/>
      <c r="AU80" s="653"/>
      <c r="AV80" s="654"/>
      <c r="AW80" s="654"/>
    </row>
    <row r="81" spans="1:19" ht="21" x14ac:dyDescent="0.35">
      <c r="A81" s="272"/>
      <c r="B81" s="358"/>
      <c r="C81" s="277"/>
      <c r="D81" s="795" t="str">
        <f>IF(W21=1,"RESUMEN DEL CRÉDITO DE SUSTITUCIÓN","RESUMEN DEL CRÉDITO")</f>
        <v>RESUMEN DEL CRÉDITO</v>
      </c>
      <c r="E81" s="796"/>
      <c r="F81" s="796"/>
      <c r="G81" s="796"/>
      <c r="H81" s="796"/>
      <c r="I81" s="796"/>
      <c r="J81" s="796"/>
      <c r="K81" s="796"/>
      <c r="L81" s="796"/>
      <c r="M81" s="796"/>
      <c r="N81" s="796"/>
      <c r="O81" s="796"/>
      <c r="P81" s="797"/>
      <c r="Q81" s="424"/>
      <c r="R81" s="639"/>
    </row>
    <row r="82" spans="1:19" ht="17.25" x14ac:dyDescent="0.3">
      <c r="A82" s="272"/>
      <c r="B82" s="361"/>
      <c r="C82" s="68"/>
      <c r="D82" s="380"/>
      <c r="E82" s="381"/>
      <c r="F82" s="381"/>
      <c r="G82" s="382"/>
      <c r="H82" s="382"/>
      <c r="I82" s="382"/>
      <c r="J82" s="382"/>
      <c r="K82" s="382"/>
      <c r="L82" s="382"/>
      <c r="M82" s="382"/>
      <c r="N82" s="382"/>
      <c r="O82" s="381"/>
      <c r="P82" s="383"/>
      <c r="Q82" s="425"/>
      <c r="R82" s="639"/>
    </row>
    <row r="83" spans="1:19" ht="8.25" customHeight="1" x14ac:dyDescent="0.3">
      <c r="A83" s="272"/>
      <c r="B83" s="361"/>
      <c r="C83" s="68"/>
      <c r="D83" s="384"/>
      <c r="E83" s="385"/>
      <c r="F83" s="385"/>
      <c r="G83" s="270"/>
      <c r="H83" s="270"/>
      <c r="I83" s="270"/>
      <c r="J83" s="270"/>
      <c r="K83" s="270"/>
      <c r="L83" s="270"/>
      <c r="M83" s="270"/>
      <c r="N83" s="270"/>
      <c r="O83" s="386"/>
      <c r="P83" s="387"/>
      <c r="Q83" s="425"/>
      <c r="R83" s="639"/>
    </row>
    <row r="84" spans="1:19" ht="19.5" thickBot="1" x14ac:dyDescent="0.35">
      <c r="A84" s="272"/>
      <c r="B84" s="361"/>
      <c r="C84" s="68"/>
      <c r="D84" s="388"/>
      <c r="E84" s="68"/>
      <c r="F84" s="67"/>
      <c r="G84" s="397" t="s">
        <v>196</v>
      </c>
      <c r="H84" s="398"/>
      <c r="I84" s="398"/>
      <c r="J84" s="399"/>
      <c r="K84" s="399"/>
      <c r="L84" s="400"/>
      <c r="M84" s="399">
        <f>'Tabla Crec'!C9</f>
        <v>1978000</v>
      </c>
      <c r="N84" s="516" t="s">
        <v>296</v>
      </c>
      <c r="O84" s="306"/>
      <c r="P84" s="389"/>
      <c r="Q84" s="425"/>
      <c r="R84" s="642">
        <f>IF(N31="NO",0,0)</f>
        <v>0</v>
      </c>
    </row>
    <row r="85" spans="1:19" ht="18.75" x14ac:dyDescent="0.3">
      <c r="A85" s="272"/>
      <c r="B85" s="361"/>
      <c r="C85" s="68"/>
      <c r="D85" s="388"/>
      <c r="E85" s="68"/>
      <c r="F85" s="67"/>
      <c r="G85" s="301" t="str">
        <f>IF(T23=8,"Financiamiento de Gastos Estimado","Enganche")</f>
        <v>Enganche</v>
      </c>
      <c r="H85" s="282"/>
      <c r="I85" s="282"/>
      <c r="J85" s="328"/>
      <c r="K85" s="328"/>
      <c r="L85" s="289"/>
      <c r="M85" s="328">
        <f>IF(OR(T23=4,T23=5,T23=7,T23=6,T23=11),0,IF(OR(T23=4),H22-M84,IF(T23=3,H23-H24-M84,IF(T23=8,H22-M84,H23-M84-H24))))</f>
        <v>0</v>
      </c>
      <c r="N85" s="284"/>
      <c r="O85" s="329" t="s">
        <v>131</v>
      </c>
      <c r="P85" s="390"/>
      <c r="Q85" s="426"/>
      <c r="R85" s="639" t="s">
        <v>37</v>
      </c>
    </row>
    <row r="86" spans="1:19" ht="18.75" x14ac:dyDescent="0.3">
      <c r="A86" s="272"/>
      <c r="B86" s="361"/>
      <c r="C86" s="68"/>
      <c r="D86" s="388"/>
      <c r="E86" s="68"/>
      <c r="F86" s="67"/>
      <c r="G86" s="301" t="s">
        <v>132</v>
      </c>
      <c r="H86" s="282"/>
      <c r="I86" s="282"/>
      <c r="J86" s="285"/>
      <c r="K86" s="285"/>
      <c r="L86" s="289"/>
      <c r="M86" s="285">
        <f>'Parametro Destino'!F7</f>
        <v>79120</v>
      </c>
      <c r="N86" s="286"/>
      <c r="O86" s="80"/>
      <c r="P86" s="391"/>
      <c r="Q86" s="427"/>
      <c r="R86" s="639" t="s">
        <v>38</v>
      </c>
    </row>
    <row r="87" spans="1:19" ht="18.75" x14ac:dyDescent="0.3">
      <c r="A87" s="272"/>
      <c r="B87" s="361"/>
      <c r="C87" s="68"/>
      <c r="D87" s="388"/>
      <c r="E87" s="68"/>
      <c r="F87" s="67"/>
      <c r="G87" s="301" t="str">
        <f>IF(W21=1,"Apertura Sustitución","Apertura")</f>
        <v>Apertura</v>
      </c>
      <c r="H87" s="282"/>
      <c r="I87" s="282"/>
      <c r="J87" s="285"/>
      <c r="K87" s="285"/>
      <c r="L87" s="289"/>
      <c r="M87" s="285">
        <f>'Parametro Destino'!C8*Simulación!M84</f>
        <v>19780</v>
      </c>
      <c r="N87" s="287"/>
      <c r="O87" s="80"/>
      <c r="P87" s="391"/>
      <c r="Q87" s="427"/>
      <c r="R87" s="639"/>
    </row>
    <row r="88" spans="1:19" ht="20.25" customHeight="1" x14ac:dyDescent="0.3">
      <c r="A88" s="272"/>
      <c r="B88" s="361"/>
      <c r="C88" s="68"/>
      <c r="D88" s="388"/>
      <c r="E88" s="68"/>
      <c r="F88" s="67"/>
      <c r="G88" s="301" t="str">
        <f>IF(T21=8,"2 Avalúos","Avalúo")</f>
        <v>Avalúo</v>
      </c>
      <c r="H88" s="282"/>
      <c r="I88" s="282"/>
      <c r="J88" s="285"/>
      <c r="K88" s="285"/>
      <c r="L88" s="289"/>
      <c r="M88" s="285">
        <f>'Parametro Destino'!F6</f>
        <v>0</v>
      </c>
      <c r="N88" s="284"/>
      <c r="O88" s="80"/>
      <c r="P88" s="391"/>
      <c r="Q88" s="427"/>
      <c r="R88" s="639"/>
      <c r="S88" s="643"/>
    </row>
    <row r="89" spans="1:19" ht="20.25" customHeight="1" x14ac:dyDescent="0.3">
      <c r="A89" s="272"/>
      <c r="B89" s="361"/>
      <c r="C89" s="68"/>
      <c r="D89" s="388"/>
      <c r="E89" s="68"/>
      <c r="F89" s="67"/>
      <c r="G89" s="301" t="str">
        <f>IF(N23&gt;79.99%,"Trámite CUV","")</f>
        <v>Trámite CUV</v>
      </c>
      <c r="H89" s="282"/>
      <c r="I89" s="282"/>
      <c r="J89" s="285"/>
      <c r="K89" s="285"/>
      <c r="L89" s="289"/>
      <c r="M89" s="328">
        <f>IF(N23&gt;79.99%,260*1.16,"")</f>
        <v>301.59999999999997</v>
      </c>
      <c r="O89" s="80"/>
      <c r="P89" s="391"/>
      <c r="Q89" s="427"/>
      <c r="R89" s="639"/>
      <c r="S89" s="643"/>
    </row>
    <row r="90" spans="1:19" ht="19.5" thickBot="1" x14ac:dyDescent="0.35">
      <c r="A90" s="272"/>
      <c r="B90" s="361"/>
      <c r="C90" s="68"/>
      <c r="D90" s="388"/>
      <c r="E90" s="68"/>
      <c r="F90" s="67"/>
      <c r="G90" s="401" t="s">
        <v>377</v>
      </c>
      <c r="H90" s="402"/>
      <c r="I90" s="402"/>
      <c r="J90" s="403"/>
      <c r="K90" s="403"/>
      <c r="L90" s="404"/>
      <c r="M90" s="403"/>
      <c r="N90" s="288"/>
      <c r="O90" s="67"/>
      <c r="P90" s="391"/>
      <c r="Q90" s="427"/>
      <c r="R90" s="639"/>
    </row>
    <row r="91" spans="1:19" ht="19.5" thickTop="1" x14ac:dyDescent="0.3">
      <c r="A91" s="272"/>
      <c r="B91" s="361"/>
      <c r="C91" s="68"/>
      <c r="D91" s="388"/>
      <c r="E91" s="330"/>
      <c r="F91" s="300"/>
      <c r="G91" s="327" t="s">
        <v>134</v>
      </c>
      <c r="H91" s="282"/>
      <c r="I91" s="282"/>
      <c r="J91" s="331"/>
      <c r="K91" s="331"/>
      <c r="L91" s="332"/>
      <c r="M91" s="331">
        <f>SUM(M85:M90)</f>
        <v>99201.600000000006</v>
      </c>
      <c r="N91" s="289"/>
      <c r="O91" s="67"/>
      <c r="P91" s="391"/>
      <c r="Q91" s="427"/>
      <c r="R91" s="639"/>
    </row>
    <row r="92" spans="1:19" ht="18.75" x14ac:dyDescent="0.3">
      <c r="A92" s="272"/>
      <c r="B92" s="361"/>
      <c r="C92" s="68"/>
      <c r="D92" s="388"/>
      <c r="E92" s="330"/>
      <c r="F92" s="333"/>
      <c r="G92" s="300"/>
      <c r="H92" s="289"/>
      <c r="I92" s="289"/>
      <c r="J92" s="289"/>
      <c r="K92" s="289"/>
      <c r="L92" s="289"/>
      <c r="M92" s="289"/>
      <c r="N92" s="289"/>
      <c r="O92" s="67"/>
      <c r="P92" s="391"/>
      <c r="Q92" s="427"/>
      <c r="R92" s="639"/>
    </row>
    <row r="93" spans="1:19" ht="18.75" x14ac:dyDescent="0.3">
      <c r="A93" s="272"/>
      <c r="B93" s="361"/>
      <c r="C93" s="68"/>
      <c r="D93" s="388"/>
      <c r="E93" s="330"/>
      <c r="F93" s="333"/>
      <c r="G93" s="300"/>
      <c r="H93" s="289"/>
      <c r="I93" s="810" t="s">
        <v>195</v>
      </c>
      <c r="J93" s="810"/>
      <c r="K93" s="810"/>
      <c r="L93" s="290">
        <f>IF(J21="SI",N40,N25)</f>
        <v>0.113</v>
      </c>
      <c r="M93" s="291"/>
      <c r="N93" s="289"/>
      <c r="O93" s="67"/>
      <c r="P93" s="391"/>
      <c r="Q93" s="427"/>
      <c r="R93" s="639"/>
    </row>
    <row r="94" spans="1:19" ht="18.75" x14ac:dyDescent="0.3">
      <c r="A94" s="272"/>
      <c r="B94" s="361"/>
      <c r="C94" s="68"/>
      <c r="D94" s="388"/>
      <c r="E94" s="330"/>
      <c r="F94" s="333"/>
      <c r="G94" s="333"/>
      <c r="H94" s="334"/>
      <c r="I94" s="810" t="s">
        <v>153</v>
      </c>
      <c r="J94" s="810"/>
      <c r="K94" s="810"/>
      <c r="L94" s="662"/>
      <c r="M94" s="662" t="s">
        <v>181</v>
      </c>
      <c r="N94" s="292"/>
      <c r="O94" s="80"/>
      <c r="P94" s="391"/>
      <c r="Q94" s="427"/>
      <c r="R94" s="639"/>
      <c r="S94" s="555" t="s">
        <v>223</v>
      </c>
    </row>
    <row r="95" spans="1:19" ht="18.75" x14ac:dyDescent="0.3">
      <c r="A95" s="272"/>
      <c r="B95" s="361"/>
      <c r="C95" s="68"/>
      <c r="D95" s="388"/>
      <c r="E95" s="330"/>
      <c r="F95" s="333"/>
      <c r="G95" s="334" t="s">
        <v>178</v>
      </c>
      <c r="H95" s="334"/>
      <c r="I95" s="811">
        <f>L93</f>
        <v>0.113</v>
      </c>
      <c r="J95" s="811"/>
      <c r="K95" s="811"/>
      <c r="L95" s="282"/>
      <c r="M95" s="335">
        <f>N25</f>
        <v>0.113</v>
      </c>
      <c r="N95" s="336"/>
      <c r="O95" s="67"/>
      <c r="P95" s="391"/>
      <c r="Q95" s="427"/>
      <c r="R95" s="639"/>
      <c r="S95" s="644"/>
    </row>
    <row r="96" spans="1:19" ht="18.75" x14ac:dyDescent="0.3">
      <c r="A96" s="272"/>
      <c r="B96" s="361"/>
      <c r="C96" s="68"/>
      <c r="D96" s="388"/>
      <c r="E96" s="330"/>
      <c r="F96" s="333"/>
      <c r="G96" s="289" t="s">
        <v>45</v>
      </c>
      <c r="H96" s="289"/>
      <c r="I96" s="812">
        <f ca="1">'Tabla Fijo'!M4</f>
        <v>0.14109559024889062</v>
      </c>
      <c r="J96" s="812"/>
      <c r="K96" s="812"/>
      <c r="L96" s="293"/>
      <c r="M96" s="337">
        <f ca="1">'Tabla Crec'!M4</f>
        <v>0.1406691570821057</v>
      </c>
      <c r="N96" s="338" t="s">
        <v>393</v>
      </c>
      <c r="O96" s="67"/>
      <c r="P96" s="391"/>
      <c r="Q96" s="427"/>
      <c r="R96" s="639"/>
    </row>
    <row r="97" spans="1:18" ht="18.75" x14ac:dyDescent="0.3">
      <c r="A97" s="272"/>
      <c r="B97" s="361"/>
      <c r="C97" s="68"/>
      <c r="D97" s="388"/>
      <c r="E97" s="330"/>
      <c r="F97" s="299"/>
      <c r="G97" s="334"/>
      <c r="H97" s="334"/>
      <c r="I97" s="813"/>
      <c r="J97" s="813"/>
      <c r="K97" s="813"/>
      <c r="L97" s="282"/>
      <c r="M97" s="285"/>
      <c r="N97" s="284"/>
      <c r="O97" s="80" t="s">
        <v>394</v>
      </c>
      <c r="P97" s="391"/>
      <c r="Q97" s="427"/>
      <c r="R97" s="639"/>
    </row>
    <row r="98" spans="1:18" ht="18.75" x14ac:dyDescent="0.3">
      <c r="A98" s="272"/>
      <c r="B98" s="361"/>
      <c r="C98" s="68"/>
      <c r="D98" s="388"/>
      <c r="E98" s="330"/>
      <c r="F98" s="299"/>
      <c r="G98" s="301" t="s">
        <v>135</v>
      </c>
      <c r="H98" s="334"/>
      <c r="I98" s="814">
        <f ca="1">'Tabla Fijo'!D9</f>
        <v>3411.0002275301063</v>
      </c>
      <c r="J98" s="814"/>
      <c r="K98" s="814"/>
      <c r="L98" s="294"/>
      <c r="M98" s="294">
        <f ca="1">'Tabla Crec'!D9</f>
        <v>1871.9740254765907</v>
      </c>
      <c r="N98" s="298"/>
      <c r="O98" s="80"/>
      <c r="P98" s="391"/>
      <c r="Q98" s="427"/>
      <c r="R98" s="639"/>
    </row>
    <row r="99" spans="1:18" ht="18.75" x14ac:dyDescent="0.3">
      <c r="A99" s="272"/>
      <c r="B99" s="361"/>
      <c r="C99" s="68"/>
      <c r="D99" s="388"/>
      <c r="E99" s="330"/>
      <c r="F99" s="299"/>
      <c r="G99" s="301" t="s">
        <v>136</v>
      </c>
      <c r="H99" s="334"/>
      <c r="I99" s="814">
        <f ca="1">'Tabla Fijo'!F9</f>
        <v>17384.422222222223</v>
      </c>
      <c r="J99" s="814"/>
      <c r="K99" s="814"/>
      <c r="L99" s="294"/>
      <c r="M99" s="294">
        <f ca="1">'Tabla Crec'!F9</f>
        <v>17384.422222222223</v>
      </c>
      <c r="N99" s="298"/>
      <c r="O99" s="80"/>
      <c r="P99" s="391"/>
      <c r="Q99" s="427"/>
      <c r="R99" s="639"/>
    </row>
    <row r="100" spans="1:18" ht="18.75" x14ac:dyDescent="0.3">
      <c r="A100" s="272"/>
      <c r="B100" s="361"/>
      <c r="C100" s="68"/>
      <c r="D100" s="388"/>
      <c r="E100" s="295"/>
      <c r="F100" s="296"/>
      <c r="G100" s="301" t="s">
        <v>137</v>
      </c>
      <c r="H100" s="334"/>
      <c r="I100" s="814">
        <f>'Tabla Fijo'!I9</f>
        <v>1582.4</v>
      </c>
      <c r="J100" s="814"/>
      <c r="K100" s="814"/>
      <c r="L100" s="294"/>
      <c r="M100" s="294">
        <f>'Tabla Crec'!I9</f>
        <v>1582.4</v>
      </c>
      <c r="N100" s="298"/>
      <c r="O100" s="80"/>
      <c r="P100" s="391"/>
      <c r="Q100" s="427"/>
      <c r="R100" s="639"/>
    </row>
    <row r="101" spans="1:18" ht="18.75" x14ac:dyDescent="0.3">
      <c r="A101" s="272"/>
      <c r="B101" s="361"/>
      <c r="C101" s="68"/>
      <c r="D101" s="388"/>
      <c r="E101" s="295"/>
      <c r="F101" s="296"/>
      <c r="G101" s="297" t="s">
        <v>138</v>
      </c>
      <c r="H101" s="334"/>
      <c r="I101" s="814">
        <f>'Tabla Fijo'!J9</f>
        <v>166.35080000000002</v>
      </c>
      <c r="J101" s="814"/>
      <c r="K101" s="814"/>
      <c r="L101" s="294"/>
      <c r="M101" s="294">
        <f>'Tabla Crec'!J9</f>
        <v>166.35080000000002</v>
      </c>
      <c r="N101" s="298"/>
      <c r="O101" s="80"/>
      <c r="P101" s="391"/>
      <c r="Q101" s="427"/>
      <c r="R101" s="639"/>
    </row>
    <row r="102" spans="1:18" ht="18.75" x14ac:dyDescent="0.3">
      <c r="A102" s="272"/>
      <c r="B102" s="361"/>
      <c r="C102" s="68"/>
      <c r="D102" s="392"/>
      <c r="E102" s="295"/>
      <c r="F102" s="299"/>
      <c r="G102" s="297" t="s">
        <v>139</v>
      </c>
      <c r="H102" s="334"/>
      <c r="I102" s="814">
        <f ca="1">'Tabla Fijo'!K9</f>
        <v>311.17272652266251</v>
      </c>
      <c r="J102" s="814"/>
      <c r="K102" s="814"/>
      <c r="L102" s="294"/>
      <c r="M102" s="294">
        <f ca="1">'Tabla Crec'!K9</f>
        <v>296.09026974253806</v>
      </c>
      <c r="N102" s="298"/>
      <c r="O102" s="80"/>
      <c r="P102" s="391"/>
      <c r="Q102" s="427"/>
      <c r="R102" s="639"/>
    </row>
    <row r="103" spans="1:18" ht="18.75" x14ac:dyDescent="0.3">
      <c r="A103" s="272"/>
      <c r="B103" s="361"/>
      <c r="C103" s="68"/>
      <c r="D103" s="272"/>
      <c r="E103" s="300"/>
      <c r="F103" s="299"/>
      <c r="G103" s="301" t="s">
        <v>182</v>
      </c>
      <c r="H103" s="339"/>
      <c r="I103" s="814">
        <f>'Tabla Fijo'!L9</f>
        <v>399</v>
      </c>
      <c r="J103" s="814"/>
      <c r="K103" s="814"/>
      <c r="L103" s="294"/>
      <c r="M103" s="294">
        <f>'Tabla Crec'!L9</f>
        <v>399</v>
      </c>
      <c r="N103" s="298"/>
      <c r="O103" s="80"/>
      <c r="P103" s="391"/>
      <c r="Q103" s="427"/>
      <c r="R103" s="639"/>
    </row>
    <row r="104" spans="1:18" ht="19.5" thickBot="1" x14ac:dyDescent="0.35">
      <c r="A104" s="272"/>
      <c r="B104" s="361"/>
      <c r="C104" s="68"/>
      <c r="D104" s="392"/>
      <c r="E104" s="295"/>
      <c r="F104" s="340"/>
      <c r="G104" s="401" t="s">
        <v>140</v>
      </c>
      <c r="H104" s="405"/>
      <c r="I104" s="815">
        <f ca="1">'Tabla Fijo'!M9</f>
        <v>140.243764243626</v>
      </c>
      <c r="J104" s="815"/>
      <c r="K104" s="815"/>
      <c r="L104" s="406"/>
      <c r="M104" s="406">
        <f ca="1">'Tabla Crec'!M9</f>
        <v>137.83057115880609</v>
      </c>
      <c r="N104" s="298"/>
      <c r="O104" s="341"/>
      <c r="P104" s="393"/>
      <c r="Q104" s="428"/>
      <c r="R104" s="639"/>
    </row>
    <row r="105" spans="1:18" ht="19.5" thickTop="1" x14ac:dyDescent="0.3">
      <c r="A105" s="272"/>
      <c r="B105" s="361"/>
      <c r="C105" s="68"/>
      <c r="D105" s="392"/>
      <c r="E105" s="295"/>
      <c r="F105" s="340"/>
      <c r="G105" s="327" t="s">
        <v>141</v>
      </c>
      <c r="H105" s="342"/>
      <c r="I105" s="814">
        <f ca="1">SUM(I98:K104)</f>
        <v>23394.589740518619</v>
      </c>
      <c r="J105" s="814"/>
      <c r="K105" s="814"/>
      <c r="L105" s="294" t="str">
        <f>IF('Parametro Destino'!I4&lt;'Parametro Destino'!I3,'Parametro Destino'!I5,"")</f>
        <v/>
      </c>
      <c r="M105" s="294">
        <f ca="1">SUM(M98:M104)</f>
        <v>21838.067888600159</v>
      </c>
      <c r="N105" s="343" t="s">
        <v>167</v>
      </c>
      <c r="O105" s="344">
        <f>'Parametro Destino'!F5</f>
        <v>20</v>
      </c>
      <c r="P105" s="393"/>
      <c r="Q105" s="428"/>
      <c r="R105" s="639"/>
    </row>
    <row r="106" spans="1:18" ht="18.75" x14ac:dyDescent="0.3">
      <c r="A106" s="272"/>
      <c r="B106" s="361"/>
      <c r="C106" s="68"/>
      <c r="D106" s="392"/>
      <c r="E106" s="295"/>
      <c r="F106" s="763"/>
      <c r="G106" s="764"/>
      <c r="H106" s="763"/>
      <c r="I106" s="763"/>
      <c r="J106" s="740"/>
      <c r="K106" s="740"/>
      <c r="L106" s="765"/>
      <c r="M106" s="766"/>
      <c r="N106" s="765"/>
      <c r="O106" s="767"/>
      <c r="P106" s="393"/>
      <c r="Q106" s="428"/>
      <c r="R106" s="639"/>
    </row>
    <row r="107" spans="1:18" ht="18.75" x14ac:dyDescent="0.3">
      <c r="A107" s="272"/>
      <c r="B107" s="361"/>
      <c r="C107" s="68"/>
      <c r="D107" s="392"/>
      <c r="E107" s="68"/>
      <c r="F107" s="768"/>
      <c r="G107" s="764"/>
      <c r="H107" s="763"/>
      <c r="I107" s="763"/>
      <c r="J107" s="753"/>
      <c r="K107" s="753"/>
      <c r="L107" s="769"/>
      <c r="M107" s="770"/>
      <c r="N107" s="769"/>
      <c r="O107" s="767"/>
      <c r="P107" s="393"/>
      <c r="Q107" s="428"/>
      <c r="R107" s="639"/>
    </row>
    <row r="108" spans="1:18" ht="19.350000000000001" customHeight="1" x14ac:dyDescent="0.3">
      <c r="A108" s="272"/>
      <c r="B108" s="361"/>
      <c r="C108" s="68"/>
      <c r="D108" s="392"/>
      <c r="E108" s="68"/>
      <c r="F108" s="768"/>
      <c r="G108" s="771"/>
      <c r="H108" s="768"/>
      <c r="I108" s="768"/>
      <c r="J108" s="753"/>
      <c r="K108" s="753"/>
      <c r="L108" s="772"/>
      <c r="M108" s="772"/>
      <c r="N108" s="773"/>
      <c r="O108" s="767"/>
      <c r="P108" s="393"/>
      <c r="Q108" s="428"/>
      <c r="R108" s="639"/>
    </row>
    <row r="109" spans="1:18" ht="17.25" x14ac:dyDescent="0.3">
      <c r="A109" s="272"/>
      <c r="B109" s="361"/>
      <c r="C109" s="68"/>
      <c r="D109" s="392"/>
      <c r="E109" s="68"/>
      <c r="F109" s="768"/>
      <c r="G109" s="771"/>
      <c r="H109" s="768"/>
      <c r="I109" s="768"/>
      <c r="J109" s="773"/>
      <c r="K109" s="773"/>
      <c r="L109" s="772"/>
      <c r="M109" s="772"/>
      <c r="N109" s="773"/>
      <c r="O109" s="767"/>
      <c r="P109" s="393"/>
      <c r="Q109" s="428"/>
      <c r="R109" s="639"/>
    </row>
    <row r="110" spans="1:18" ht="17.25" x14ac:dyDescent="0.3">
      <c r="A110" s="272"/>
      <c r="B110" s="361"/>
      <c r="C110" s="68"/>
      <c r="D110" s="394"/>
      <c r="E110" s="395"/>
      <c r="F110" s="774"/>
      <c r="G110" s="774"/>
      <c r="H110" s="774"/>
      <c r="I110" s="774"/>
      <c r="J110" s="774"/>
      <c r="K110" s="774"/>
      <c r="L110" s="774"/>
      <c r="M110" s="774"/>
      <c r="N110" s="805"/>
      <c r="O110" s="806"/>
      <c r="P110" s="396"/>
      <c r="Q110" s="428"/>
      <c r="R110" s="639"/>
    </row>
    <row r="111" spans="1:18" ht="17.25" x14ac:dyDescent="0.3">
      <c r="A111" s="272"/>
      <c r="B111" s="362"/>
      <c r="C111" s="302"/>
      <c r="D111" s="70"/>
      <c r="E111" s="70"/>
      <c r="F111" s="71"/>
      <c r="G111" s="70"/>
      <c r="H111" s="303"/>
      <c r="I111" s="303"/>
      <c r="J111" s="303"/>
      <c r="K111" s="303"/>
      <c r="L111" s="303"/>
      <c r="M111" s="303"/>
      <c r="N111" s="303"/>
      <c r="O111" s="303"/>
      <c r="P111" s="303"/>
      <c r="Q111" s="429"/>
      <c r="R111" s="639"/>
    </row>
    <row r="112" spans="1:18" ht="15.75" x14ac:dyDescent="0.25">
      <c r="A112" s="272"/>
      <c r="B112" s="660" t="s">
        <v>210</v>
      </c>
      <c r="C112" s="661"/>
      <c r="D112" s="661"/>
      <c r="E112" s="661"/>
      <c r="F112" s="661"/>
      <c r="G112" s="661"/>
      <c r="H112" s="661"/>
      <c r="I112" s="661"/>
      <c r="J112" s="661"/>
      <c r="K112" s="661"/>
      <c r="L112" s="661"/>
      <c r="M112" s="661"/>
      <c r="N112" s="661"/>
      <c r="O112" s="661"/>
      <c r="P112" s="661"/>
      <c r="Q112" s="430"/>
      <c r="R112" s="645">
        <f>H25+R84</f>
        <v>1978000</v>
      </c>
    </row>
    <row r="113" spans="1:49" ht="15.75" x14ac:dyDescent="0.25">
      <c r="A113" s="272"/>
      <c r="B113" s="807" t="s">
        <v>209</v>
      </c>
      <c r="C113" s="808"/>
      <c r="D113" s="808"/>
      <c r="E113" s="808"/>
      <c r="F113" s="808"/>
      <c r="G113" s="808"/>
      <c r="H113" s="808"/>
      <c r="I113" s="808"/>
      <c r="J113" s="808"/>
      <c r="K113" s="808"/>
      <c r="L113" s="808"/>
      <c r="M113" s="808"/>
      <c r="N113" s="808"/>
      <c r="O113" s="808"/>
      <c r="P113" s="808"/>
      <c r="Q113" s="430"/>
      <c r="R113" s="646">
        <f>'Parametro Destino'!C7</f>
        <v>2160000</v>
      </c>
    </row>
    <row r="114" spans="1:49" ht="17.25" customHeight="1" x14ac:dyDescent="0.25">
      <c r="A114" s="272"/>
      <c r="B114" s="807" t="s">
        <v>211</v>
      </c>
      <c r="C114" s="808"/>
      <c r="D114" s="808"/>
      <c r="E114" s="808"/>
      <c r="F114" s="808"/>
      <c r="G114" s="808"/>
      <c r="H114" s="808"/>
      <c r="I114" s="808"/>
      <c r="J114" s="808"/>
      <c r="K114" s="808"/>
      <c r="L114" s="808"/>
      <c r="M114" s="808"/>
      <c r="N114" s="808"/>
      <c r="O114" s="808"/>
      <c r="P114" s="808"/>
      <c r="Q114" s="430"/>
      <c r="R114" s="639">
        <f>IF(N31="SI",MAX(R115,R117),MIN(R115,R117))</f>
        <v>2160000</v>
      </c>
    </row>
    <row r="115" spans="1:49" ht="17.25" customHeight="1" x14ac:dyDescent="0.25">
      <c r="A115" s="272"/>
      <c r="B115" s="363" t="s">
        <v>197</v>
      </c>
      <c r="C115" s="350"/>
      <c r="D115" s="350"/>
      <c r="E115" s="350"/>
      <c r="F115" s="350"/>
      <c r="G115" s="350"/>
      <c r="H115" s="350"/>
      <c r="I115" s="350"/>
      <c r="J115" s="350"/>
      <c r="K115" s="350"/>
      <c r="L115" s="350"/>
      <c r="M115" s="350"/>
      <c r="N115" s="350"/>
      <c r="O115" s="350"/>
      <c r="P115" s="350"/>
      <c r="Q115" s="431"/>
      <c r="R115" s="647">
        <f>IF('Parametro Destino'!C2=8,'Parametro Destino'!F3,MIN((H23*'Parametro Destino'!C6),'Parametro Destino'!F2,'Parametro Destino'!C7))</f>
        <v>2160000</v>
      </c>
    </row>
    <row r="116" spans="1:49" ht="17.25" customHeight="1" x14ac:dyDescent="0.25">
      <c r="A116" s="272"/>
      <c r="B116" s="363" t="s">
        <v>205</v>
      </c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50"/>
      <c r="O116" s="350"/>
      <c r="P116" s="350"/>
      <c r="Q116" s="431"/>
      <c r="R116" s="647"/>
    </row>
    <row r="117" spans="1:49" ht="17.25" customHeight="1" x14ac:dyDescent="0.25">
      <c r="A117" s="272"/>
      <c r="B117" s="363"/>
      <c r="C117" s="350"/>
      <c r="D117" s="350"/>
      <c r="E117" s="350"/>
      <c r="F117" s="350"/>
      <c r="G117" s="350"/>
      <c r="H117" s="350"/>
      <c r="I117" s="350"/>
      <c r="J117" s="350"/>
      <c r="K117" s="350"/>
      <c r="L117" s="350"/>
      <c r="M117" s="350"/>
      <c r="N117" s="350"/>
      <c r="O117" s="350"/>
      <c r="P117" s="350"/>
      <c r="Q117" s="431"/>
      <c r="R117" s="647">
        <f>IF(N31="si",(R115+R84),R115)</f>
        <v>2160000</v>
      </c>
    </row>
    <row r="118" spans="1:49" ht="17.25" customHeight="1" x14ac:dyDescent="0.3">
      <c r="A118" s="272"/>
      <c r="B118" s="364" t="s">
        <v>389</v>
      </c>
      <c r="C118" s="345"/>
      <c r="D118" s="346"/>
      <c r="E118" s="347"/>
      <c r="F118" s="347"/>
      <c r="G118" s="348"/>
      <c r="H118" s="349"/>
      <c r="I118" s="349"/>
      <c r="J118" s="349"/>
      <c r="K118" s="349"/>
      <c r="L118" s="349"/>
      <c r="M118" s="349"/>
      <c r="N118" s="349"/>
      <c r="O118" s="809" t="s">
        <v>385</v>
      </c>
      <c r="P118" s="809"/>
      <c r="Q118" s="432"/>
      <c r="R118" s="648">
        <f>IF(T23=4,MIN(H22+R84,R115),IF(T23=3,MIN(R114,R113),IF(T23=8,MIN(R115,R117),R117)))</f>
        <v>0</v>
      </c>
    </row>
    <row r="119" spans="1:49" s="305" customFormat="1" ht="18" thickBot="1" x14ac:dyDescent="0.35">
      <c r="A119" s="304"/>
      <c r="B119" s="365"/>
      <c r="C119" s="366"/>
      <c r="D119" s="367"/>
      <c r="E119" s="367"/>
      <c r="F119" s="368"/>
      <c r="G119" s="369"/>
      <c r="H119" s="370"/>
      <c r="I119" s="370"/>
      <c r="J119" s="370"/>
      <c r="K119" s="370"/>
      <c r="L119" s="370"/>
      <c r="M119" s="370"/>
      <c r="N119" s="370"/>
      <c r="O119" s="370"/>
      <c r="P119" s="370"/>
      <c r="Q119" s="433"/>
      <c r="R119" s="649"/>
      <c r="S119" s="649"/>
      <c r="T119" s="649"/>
      <c r="U119" s="649"/>
      <c r="V119" s="649"/>
      <c r="W119" s="649"/>
      <c r="X119" s="649"/>
      <c r="Y119" s="649"/>
      <c r="Z119" s="649"/>
      <c r="AA119" s="649"/>
      <c r="AB119" s="649"/>
      <c r="AC119" s="649"/>
      <c r="AD119" s="649"/>
      <c r="AE119" s="649"/>
      <c r="AF119" s="649"/>
      <c r="AG119" s="649"/>
      <c r="AH119" s="649"/>
      <c r="AI119" s="649"/>
      <c r="AJ119" s="649"/>
      <c r="AK119" s="649"/>
      <c r="AL119" s="649"/>
      <c r="AM119" s="649"/>
      <c r="AN119" s="649"/>
      <c r="AO119" s="649"/>
      <c r="AP119" s="649"/>
      <c r="AQ119" s="649"/>
      <c r="AR119" s="649"/>
      <c r="AS119" s="649"/>
      <c r="AT119" s="620"/>
      <c r="AU119" s="620"/>
      <c r="AV119" s="635"/>
      <c r="AW119" s="635"/>
    </row>
    <row r="120" spans="1:49" ht="17.25" hidden="1" x14ac:dyDescent="0.3">
      <c r="A120" s="67"/>
      <c r="B120" s="74"/>
      <c r="C120" s="74"/>
      <c r="D120" s="70"/>
      <c r="E120" s="70"/>
      <c r="F120" s="71"/>
      <c r="G120" s="71"/>
      <c r="H120" s="75"/>
      <c r="I120" s="75"/>
      <c r="J120" s="75"/>
      <c r="K120" s="75"/>
      <c r="L120" s="75"/>
      <c r="M120" s="75"/>
      <c r="N120" s="75"/>
      <c r="O120" s="75"/>
      <c r="P120" s="75"/>
      <c r="Q120" s="434"/>
    </row>
    <row r="121" spans="1:49" ht="17.25" hidden="1" x14ac:dyDescent="0.3">
      <c r="A121" s="67"/>
      <c r="B121" s="74"/>
      <c r="C121" s="74"/>
      <c r="D121" s="73"/>
      <c r="E121" s="73"/>
      <c r="F121" s="71"/>
      <c r="G121" s="71"/>
      <c r="H121" s="75"/>
      <c r="I121" s="75"/>
      <c r="J121" s="75"/>
      <c r="K121" s="75"/>
      <c r="L121" s="75"/>
      <c r="M121" s="75"/>
      <c r="N121" s="75"/>
      <c r="O121" s="75"/>
      <c r="P121" s="75"/>
      <c r="Q121" s="434"/>
    </row>
    <row r="122" spans="1:49" ht="17.25" hidden="1" x14ac:dyDescent="0.3">
      <c r="A122" s="67"/>
      <c r="B122" s="68"/>
      <c r="C122" s="68"/>
      <c r="D122" s="68"/>
      <c r="E122" s="68"/>
      <c r="F122" s="75"/>
      <c r="G122" s="73"/>
      <c r="H122" s="75"/>
      <c r="I122" s="75"/>
      <c r="J122" s="75"/>
      <c r="K122" s="75"/>
      <c r="L122" s="75"/>
      <c r="M122" s="75"/>
      <c r="N122" s="75"/>
      <c r="O122" s="75"/>
      <c r="P122" s="75"/>
      <c r="Q122" s="434"/>
    </row>
    <row r="123" spans="1:49" ht="17.25" hidden="1" x14ac:dyDescent="0.3">
      <c r="A123" s="67"/>
      <c r="B123" s="68"/>
      <c r="C123" s="68"/>
      <c r="D123" s="68"/>
      <c r="E123" s="68"/>
      <c r="F123" s="75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435"/>
    </row>
    <row r="124" spans="1:49" ht="17.25" hidden="1" x14ac:dyDescent="0.3">
      <c r="A124" s="67"/>
      <c r="B124" s="68"/>
      <c r="C124" s="68"/>
      <c r="D124" s="78"/>
      <c r="E124" s="78"/>
      <c r="F124" s="78"/>
      <c r="G124" s="77"/>
      <c r="H124" s="79"/>
      <c r="I124" s="79"/>
      <c r="J124" s="79"/>
      <c r="K124" s="79"/>
      <c r="L124" s="79"/>
      <c r="M124" s="79"/>
      <c r="N124" s="79"/>
      <c r="O124" s="79"/>
      <c r="P124" s="79"/>
      <c r="Q124" s="436"/>
    </row>
    <row r="125" spans="1:49" ht="17.25" hidden="1" x14ac:dyDescent="0.3">
      <c r="A125" s="67"/>
      <c r="B125" s="68"/>
      <c r="C125" s="68"/>
      <c r="D125" s="68"/>
      <c r="E125" s="68"/>
      <c r="F125" s="75"/>
      <c r="G125" s="77"/>
      <c r="H125" s="79"/>
      <c r="I125" s="79"/>
      <c r="J125" s="79"/>
      <c r="K125" s="79"/>
      <c r="L125" s="79"/>
      <c r="M125" s="79"/>
      <c r="N125" s="79"/>
      <c r="O125" s="79"/>
      <c r="P125" s="79"/>
      <c r="Q125" s="436"/>
    </row>
    <row r="126" spans="1:49" ht="17.25" hidden="1" x14ac:dyDescent="0.3">
      <c r="B126" s="81"/>
      <c r="C126" s="81"/>
      <c r="D126" s="82"/>
      <c r="E126" s="82"/>
      <c r="F126" s="83"/>
      <c r="G126" s="82"/>
      <c r="H126" s="84"/>
      <c r="I126" s="84"/>
      <c r="J126" s="84"/>
      <c r="K126" s="84"/>
      <c r="L126" s="84"/>
      <c r="M126" s="84"/>
      <c r="N126" s="84"/>
      <c r="O126" s="85"/>
      <c r="P126" s="85"/>
      <c r="Q126" s="437"/>
    </row>
    <row r="127" spans="1:49" ht="17.25" hidden="1" x14ac:dyDescent="0.3">
      <c r="B127" s="81"/>
      <c r="C127" s="81"/>
      <c r="D127" s="82"/>
      <c r="E127" s="82"/>
      <c r="F127" s="83"/>
      <c r="G127" s="82"/>
      <c r="H127" s="84"/>
      <c r="I127" s="84"/>
      <c r="J127" s="84"/>
      <c r="K127" s="84"/>
      <c r="L127" s="84"/>
      <c r="M127" s="84"/>
      <c r="N127" s="84"/>
      <c r="O127" s="85"/>
      <c r="P127" s="85"/>
      <c r="Q127" s="437"/>
    </row>
    <row r="128" spans="1:49" ht="16.5" hidden="1" x14ac:dyDescent="0.3"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438"/>
    </row>
    <row r="129" spans="2:17" ht="16.5" hidden="1" x14ac:dyDescent="0.3"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438"/>
    </row>
    <row r="130" spans="2:17" ht="16.5" hidden="1" x14ac:dyDescent="0.3"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438"/>
    </row>
    <row r="131" spans="2:17" ht="16.5" hidden="1" x14ac:dyDescent="0.3"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438"/>
    </row>
    <row r="132" spans="2:17" ht="16.5" hidden="1" x14ac:dyDescent="0.3"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438"/>
    </row>
    <row r="133" spans="2:17" ht="16.5" hidden="1" x14ac:dyDescent="0.3"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438"/>
    </row>
    <row r="134" spans="2:17" ht="16.5" hidden="1" x14ac:dyDescent="0.3"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438"/>
    </row>
    <row r="135" spans="2:17" ht="16.5" hidden="1" x14ac:dyDescent="0.3"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438"/>
    </row>
    <row r="136" spans="2:17" ht="16.5" hidden="1" x14ac:dyDescent="0.3"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438"/>
    </row>
    <row r="137" spans="2:17" ht="16.5" hidden="1" x14ac:dyDescent="0.3"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438"/>
    </row>
    <row r="138" spans="2:17" ht="17.25" hidden="1" x14ac:dyDescent="0.3">
      <c r="B138" s="87"/>
      <c r="C138" s="87"/>
      <c r="D138" s="87"/>
      <c r="E138" s="87"/>
      <c r="F138" s="87"/>
      <c r="G138" s="87"/>
      <c r="H138" s="88"/>
      <c r="I138" s="88"/>
      <c r="J138" s="89"/>
      <c r="K138" s="89"/>
      <c r="L138" s="87"/>
      <c r="M138" s="87"/>
      <c r="N138" s="87"/>
      <c r="O138" s="87"/>
      <c r="P138" s="87"/>
      <c r="Q138" s="439"/>
    </row>
    <row r="139" spans="2:17" ht="17.25" hidden="1" x14ac:dyDescent="0.3">
      <c r="B139" s="90"/>
      <c r="C139" s="90"/>
      <c r="D139" s="90"/>
      <c r="E139" s="90"/>
      <c r="F139" s="90"/>
      <c r="G139" s="90"/>
      <c r="H139" s="91"/>
      <c r="I139" s="91"/>
      <c r="J139" s="92"/>
      <c r="K139" s="92"/>
      <c r="L139" s="90"/>
      <c r="M139" s="90"/>
      <c r="N139" s="90"/>
      <c r="O139" s="90"/>
      <c r="P139" s="90"/>
      <c r="Q139" s="440"/>
    </row>
    <row r="140" spans="2:17" ht="17.25" hidden="1" x14ac:dyDescent="0.3">
      <c r="B140" s="90"/>
      <c r="C140" s="90"/>
      <c r="D140" s="90"/>
      <c r="E140" s="90"/>
      <c r="F140" s="90"/>
      <c r="G140" s="90"/>
      <c r="H140" s="91"/>
      <c r="I140" s="91"/>
      <c r="J140" s="90"/>
      <c r="K140" s="90"/>
      <c r="L140" s="90"/>
      <c r="M140" s="90"/>
      <c r="N140" s="90"/>
      <c r="O140" s="90"/>
      <c r="P140" s="90"/>
      <c r="Q140" s="440"/>
    </row>
    <row r="141" spans="2:17" ht="17.25" hidden="1" x14ac:dyDescent="0.3">
      <c r="B141" s="93"/>
      <c r="C141" s="93"/>
      <c r="D141" s="93"/>
      <c r="E141" s="93"/>
      <c r="F141" s="94"/>
      <c r="G141" s="95"/>
      <c r="H141" s="91"/>
      <c r="I141" s="91"/>
      <c r="J141" s="93"/>
      <c r="K141" s="93"/>
      <c r="L141" s="96"/>
      <c r="M141" s="96"/>
      <c r="N141" s="96"/>
      <c r="O141" s="94"/>
      <c r="P141" s="94"/>
      <c r="Q141" s="441"/>
    </row>
    <row r="142" spans="2:17" ht="17.25" hidden="1" x14ac:dyDescent="0.3">
      <c r="B142" s="93"/>
      <c r="C142" s="93"/>
      <c r="D142" s="93"/>
      <c r="E142" s="93"/>
      <c r="F142" s="94"/>
      <c r="G142" s="97"/>
      <c r="H142" s="93"/>
      <c r="I142" s="93"/>
      <c r="J142" s="91"/>
      <c r="K142" s="91"/>
      <c r="L142" s="94"/>
      <c r="M142" s="94"/>
      <c r="N142" s="98"/>
      <c r="O142" s="99"/>
      <c r="P142" s="99"/>
      <c r="Q142" s="442"/>
    </row>
    <row r="143" spans="2:17" ht="17.25" hidden="1" x14ac:dyDescent="0.3">
      <c r="B143" s="100"/>
      <c r="C143" s="100"/>
      <c r="D143" s="100"/>
      <c r="E143" s="100"/>
      <c r="F143" s="101"/>
      <c r="G143" s="102"/>
      <c r="H143" s="100"/>
      <c r="I143" s="100"/>
      <c r="J143" s="100"/>
      <c r="K143" s="100"/>
      <c r="L143" s="101"/>
      <c r="M143" s="101"/>
      <c r="N143" s="103"/>
      <c r="O143" s="104"/>
      <c r="P143" s="104"/>
      <c r="Q143" s="443"/>
    </row>
    <row r="144" spans="2:17" ht="17.25" hidden="1" x14ac:dyDescent="0.3">
      <c r="B144" s="100"/>
      <c r="C144" s="100"/>
      <c r="D144" s="100"/>
      <c r="E144" s="100"/>
      <c r="F144" s="106"/>
      <c r="G144" s="106"/>
      <c r="H144" s="100"/>
      <c r="I144" s="100"/>
      <c r="J144" s="100"/>
      <c r="K144" s="100"/>
      <c r="L144" s="107"/>
      <c r="M144" s="107"/>
      <c r="N144" s="100"/>
      <c r="O144" s="104"/>
      <c r="P144" s="104"/>
      <c r="Q144" s="443"/>
    </row>
    <row r="145" spans="1:17" ht="17.25" hidden="1" x14ac:dyDescent="0.3">
      <c r="B145" s="108"/>
      <c r="C145" s="108"/>
      <c r="D145" s="109"/>
      <c r="E145" s="109"/>
      <c r="F145" s="109"/>
      <c r="G145" s="109"/>
      <c r="H145" s="109"/>
      <c r="I145" s="109"/>
      <c r="J145" s="110"/>
      <c r="K145" s="110"/>
      <c r="L145" s="109"/>
      <c r="M145" s="109"/>
      <c r="N145" s="109"/>
      <c r="O145" s="105"/>
      <c r="P145" s="105"/>
      <c r="Q145" s="444"/>
    </row>
    <row r="146" spans="1:17" ht="15" hidden="1" x14ac:dyDescent="0.25">
      <c r="A146" s="111"/>
      <c r="B146" s="112"/>
      <c r="C146" s="112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445"/>
    </row>
    <row r="147" spans="1:17" ht="17.25" hidden="1" x14ac:dyDescent="0.3">
      <c r="A147" s="106"/>
      <c r="B147" s="114"/>
      <c r="C147" s="114"/>
      <c r="D147" s="115"/>
      <c r="E147" s="115"/>
      <c r="F147" s="115"/>
      <c r="G147" s="106"/>
      <c r="H147" s="115"/>
      <c r="I147" s="115"/>
      <c r="J147" s="116"/>
      <c r="K147" s="116"/>
      <c r="L147" s="117"/>
      <c r="M147" s="117"/>
      <c r="N147" s="117"/>
      <c r="O147" s="117"/>
      <c r="P147" s="117"/>
      <c r="Q147" s="446"/>
    </row>
    <row r="148" spans="1:17" ht="15" hidden="1" x14ac:dyDescent="0.25">
      <c r="A148" s="111"/>
      <c r="B148" s="112"/>
      <c r="C148" s="112"/>
      <c r="D148" s="118"/>
      <c r="E148" s="118"/>
      <c r="F148" s="118"/>
      <c r="G148" s="119"/>
      <c r="H148" s="118"/>
      <c r="I148" s="118"/>
      <c r="J148" s="118"/>
      <c r="K148" s="118"/>
      <c r="L148" s="118"/>
      <c r="M148" s="118"/>
      <c r="N148" s="118"/>
      <c r="O148" s="118"/>
      <c r="P148" s="118"/>
      <c r="Q148" s="447"/>
    </row>
    <row r="149" spans="1:17" ht="15" hidden="1" x14ac:dyDescent="0.25">
      <c r="A149" s="111"/>
      <c r="B149" s="112"/>
      <c r="C149" s="112"/>
      <c r="D149" s="118"/>
      <c r="E149" s="118"/>
      <c r="F149" s="118"/>
      <c r="G149" s="120"/>
      <c r="H149" s="118"/>
      <c r="I149" s="118"/>
      <c r="J149" s="118"/>
      <c r="K149" s="118"/>
      <c r="L149" s="118"/>
      <c r="M149" s="118"/>
      <c r="N149" s="118"/>
      <c r="O149" s="118"/>
      <c r="P149" s="118"/>
      <c r="Q149" s="447"/>
    </row>
    <row r="150" spans="1:17" ht="15" hidden="1" x14ac:dyDescent="0.25">
      <c r="A150" s="111"/>
      <c r="B150" s="121"/>
      <c r="C150" s="121"/>
      <c r="D150" s="122"/>
      <c r="E150" s="118"/>
      <c r="F150" s="118"/>
      <c r="G150" s="120"/>
      <c r="H150" s="118"/>
      <c r="I150" s="118"/>
      <c r="J150" s="118"/>
      <c r="K150" s="118"/>
      <c r="L150" s="118"/>
      <c r="M150" s="118"/>
      <c r="N150" s="118"/>
      <c r="O150" s="118"/>
      <c r="P150" s="118"/>
      <c r="Q150" s="447"/>
    </row>
    <row r="151" spans="1:17" ht="15" hidden="1" x14ac:dyDescent="0.25">
      <c r="A151" s="111"/>
      <c r="B151" s="123"/>
      <c r="C151" s="123"/>
      <c r="D151" s="124"/>
      <c r="E151" s="118"/>
      <c r="F151" s="118"/>
      <c r="G151" s="125"/>
      <c r="H151" s="118"/>
      <c r="I151" s="118"/>
      <c r="J151" s="118"/>
      <c r="K151" s="118"/>
      <c r="L151" s="118"/>
      <c r="M151" s="118"/>
      <c r="N151" s="118"/>
      <c r="O151" s="118"/>
      <c r="P151" s="118"/>
      <c r="Q151" s="447"/>
    </row>
    <row r="152" spans="1:17" ht="15" hidden="1" x14ac:dyDescent="0.25">
      <c r="A152" s="111"/>
      <c r="B152" s="123"/>
      <c r="C152" s="123"/>
      <c r="D152" s="124"/>
      <c r="E152" s="118"/>
      <c r="F152" s="118"/>
      <c r="G152" s="125"/>
      <c r="H152" s="118"/>
      <c r="I152" s="118"/>
      <c r="J152" s="118"/>
      <c r="K152" s="118"/>
      <c r="L152" s="118"/>
      <c r="M152" s="118"/>
      <c r="N152" s="118"/>
      <c r="O152" s="118"/>
      <c r="P152" s="118"/>
      <c r="Q152" s="447"/>
    </row>
    <row r="153" spans="1:17" ht="15" hidden="1" x14ac:dyDescent="0.25">
      <c r="A153" s="111"/>
      <c r="B153" s="123"/>
      <c r="C153" s="123"/>
      <c r="D153" s="124"/>
      <c r="E153" s="118"/>
      <c r="F153" s="118"/>
      <c r="G153" s="125"/>
      <c r="H153" s="118"/>
      <c r="I153" s="118"/>
      <c r="J153" s="118"/>
      <c r="K153" s="118"/>
      <c r="L153" s="118"/>
      <c r="M153" s="118"/>
      <c r="N153" s="118"/>
      <c r="O153" s="118"/>
      <c r="P153" s="118"/>
      <c r="Q153" s="447"/>
    </row>
    <row r="154" spans="1:17" ht="15" hidden="1" x14ac:dyDescent="0.25">
      <c r="A154" s="111"/>
      <c r="B154" s="123"/>
      <c r="C154" s="123"/>
      <c r="D154" s="124"/>
      <c r="E154" s="118"/>
      <c r="F154" s="118"/>
      <c r="G154" s="125"/>
      <c r="H154" s="118"/>
      <c r="I154" s="118"/>
      <c r="J154" s="118"/>
      <c r="K154" s="118"/>
      <c r="L154" s="118"/>
      <c r="M154" s="118"/>
      <c r="N154" s="118"/>
      <c r="O154" s="118"/>
      <c r="P154" s="118"/>
      <c r="Q154" s="447"/>
    </row>
    <row r="155" spans="1:17" ht="15" hidden="1" x14ac:dyDescent="0.25">
      <c r="A155" s="111"/>
      <c r="B155" s="123"/>
      <c r="C155" s="123"/>
      <c r="D155" s="124"/>
      <c r="E155" s="118"/>
      <c r="F155" s="118"/>
      <c r="G155" s="125"/>
      <c r="H155" s="118"/>
      <c r="I155" s="118"/>
      <c r="J155" s="118"/>
      <c r="K155" s="118"/>
      <c r="L155" s="118"/>
      <c r="M155" s="118"/>
      <c r="N155" s="118"/>
      <c r="O155" s="118"/>
      <c r="P155" s="118"/>
      <c r="Q155" s="447"/>
    </row>
    <row r="156" spans="1:17" ht="15" hidden="1" x14ac:dyDescent="0.25">
      <c r="A156" s="111"/>
      <c r="B156" s="123"/>
      <c r="C156" s="123"/>
      <c r="D156" s="124"/>
      <c r="E156" s="118"/>
      <c r="F156" s="118"/>
      <c r="G156" s="125"/>
      <c r="H156" s="118"/>
      <c r="I156" s="118"/>
      <c r="J156" s="118"/>
      <c r="K156" s="118"/>
      <c r="L156" s="118"/>
      <c r="M156" s="118"/>
      <c r="N156" s="118"/>
      <c r="O156" s="118"/>
      <c r="P156" s="118"/>
      <c r="Q156" s="447"/>
    </row>
    <row r="157" spans="1:17" ht="15" hidden="1" x14ac:dyDescent="0.25">
      <c r="A157" s="111"/>
      <c r="B157" s="123"/>
      <c r="C157" s="123"/>
      <c r="D157" s="124"/>
      <c r="E157" s="118"/>
      <c r="F157" s="118"/>
      <c r="G157" s="125"/>
      <c r="H157" s="118"/>
      <c r="I157" s="118"/>
      <c r="J157" s="118"/>
      <c r="K157" s="118"/>
      <c r="L157" s="118"/>
      <c r="M157" s="118"/>
      <c r="N157" s="118"/>
      <c r="O157" s="118"/>
      <c r="P157" s="118"/>
      <c r="Q157" s="447"/>
    </row>
    <row r="158" spans="1:17" ht="15" hidden="1" x14ac:dyDescent="0.25">
      <c r="A158" s="111"/>
      <c r="B158" s="123"/>
      <c r="C158" s="123"/>
      <c r="D158" s="124"/>
      <c r="E158" s="118"/>
      <c r="F158" s="118"/>
      <c r="G158" s="125"/>
      <c r="H158" s="118"/>
      <c r="I158" s="118"/>
      <c r="J158" s="118"/>
      <c r="K158" s="118"/>
      <c r="L158" s="118"/>
      <c r="M158" s="118"/>
      <c r="N158" s="118"/>
      <c r="O158" s="118"/>
      <c r="P158" s="118"/>
      <c r="Q158" s="447"/>
    </row>
    <row r="159" spans="1:17" ht="15" hidden="1" x14ac:dyDescent="0.25">
      <c r="A159" s="111"/>
      <c r="B159" s="123"/>
      <c r="C159" s="123"/>
      <c r="D159" s="124"/>
      <c r="E159" s="118"/>
      <c r="F159" s="118"/>
      <c r="G159" s="125"/>
      <c r="H159" s="118"/>
      <c r="I159" s="118"/>
      <c r="J159" s="118"/>
      <c r="K159" s="118"/>
      <c r="L159" s="118"/>
      <c r="M159" s="118"/>
      <c r="N159" s="118"/>
      <c r="O159" s="118"/>
      <c r="P159" s="118"/>
      <c r="Q159" s="447"/>
    </row>
    <row r="160" spans="1:17" ht="15" hidden="1" x14ac:dyDescent="0.25">
      <c r="A160" s="111"/>
      <c r="B160" s="123"/>
      <c r="C160" s="123"/>
      <c r="D160" s="124"/>
      <c r="E160" s="118"/>
      <c r="F160" s="118"/>
      <c r="G160" s="125"/>
      <c r="H160" s="118"/>
      <c r="I160" s="118"/>
      <c r="J160" s="118"/>
      <c r="K160" s="118"/>
      <c r="L160" s="118"/>
      <c r="M160" s="118"/>
      <c r="N160" s="118"/>
      <c r="O160" s="118"/>
      <c r="P160" s="118"/>
      <c r="Q160" s="447"/>
    </row>
    <row r="161" spans="1:17" ht="15" hidden="1" x14ac:dyDescent="0.25">
      <c r="A161" s="111"/>
      <c r="B161" s="123"/>
      <c r="C161" s="123"/>
      <c r="D161" s="124"/>
      <c r="E161" s="118"/>
      <c r="F161" s="118"/>
      <c r="G161" s="125"/>
      <c r="H161" s="118"/>
      <c r="I161" s="118"/>
      <c r="J161" s="118"/>
      <c r="K161" s="118"/>
      <c r="L161" s="118"/>
      <c r="M161" s="118"/>
      <c r="N161" s="118"/>
      <c r="O161" s="118"/>
      <c r="P161" s="118"/>
      <c r="Q161" s="447"/>
    </row>
    <row r="162" spans="1:17" ht="15" hidden="1" x14ac:dyDescent="0.25">
      <c r="A162" s="111"/>
      <c r="B162" s="123"/>
      <c r="C162" s="123"/>
      <c r="D162" s="124"/>
      <c r="E162" s="118"/>
      <c r="F162" s="118"/>
      <c r="G162" s="125"/>
      <c r="H162" s="118"/>
      <c r="I162" s="118"/>
      <c r="J162" s="118"/>
      <c r="K162" s="118"/>
      <c r="L162" s="118"/>
      <c r="M162" s="118"/>
      <c r="N162" s="118"/>
      <c r="O162" s="118"/>
      <c r="P162" s="118"/>
      <c r="Q162" s="447"/>
    </row>
    <row r="163" spans="1:17" ht="15" hidden="1" x14ac:dyDescent="0.25">
      <c r="A163" s="111"/>
      <c r="B163" s="123"/>
      <c r="C163" s="123"/>
      <c r="D163" s="124"/>
      <c r="E163" s="118"/>
      <c r="F163" s="118"/>
      <c r="G163" s="125"/>
      <c r="H163" s="118"/>
      <c r="I163" s="118"/>
      <c r="J163" s="118"/>
      <c r="K163" s="118"/>
      <c r="L163" s="118"/>
      <c r="M163" s="118"/>
      <c r="N163" s="118"/>
      <c r="O163" s="118"/>
      <c r="P163" s="118"/>
      <c r="Q163" s="447"/>
    </row>
    <row r="164" spans="1:17" ht="15" hidden="1" x14ac:dyDescent="0.25">
      <c r="A164" s="111"/>
      <c r="B164" s="123"/>
      <c r="C164" s="123"/>
      <c r="D164" s="124"/>
      <c r="E164" s="118"/>
      <c r="F164" s="118"/>
      <c r="G164" s="125"/>
      <c r="H164" s="118"/>
      <c r="I164" s="118"/>
      <c r="J164" s="118"/>
      <c r="K164" s="118"/>
      <c r="L164" s="118"/>
      <c r="M164" s="118"/>
      <c r="N164" s="118"/>
      <c r="O164" s="118"/>
      <c r="P164" s="118"/>
      <c r="Q164" s="447"/>
    </row>
    <row r="165" spans="1:17" ht="15" hidden="1" x14ac:dyDescent="0.25">
      <c r="A165" s="111"/>
      <c r="B165" s="123"/>
      <c r="C165" s="123"/>
      <c r="D165" s="124"/>
      <c r="E165" s="118"/>
      <c r="F165" s="118"/>
      <c r="G165" s="125"/>
      <c r="H165" s="118"/>
      <c r="I165" s="118"/>
      <c r="J165" s="118"/>
      <c r="K165" s="118"/>
      <c r="L165" s="118"/>
      <c r="M165" s="118"/>
      <c r="N165" s="118"/>
      <c r="O165" s="118"/>
      <c r="P165" s="118"/>
      <c r="Q165" s="447"/>
    </row>
    <row r="166" spans="1:17" ht="15" hidden="1" x14ac:dyDescent="0.25">
      <c r="A166" s="111"/>
      <c r="B166" s="123"/>
      <c r="C166" s="123"/>
      <c r="D166" s="124"/>
      <c r="E166" s="118"/>
      <c r="F166" s="118"/>
      <c r="G166" s="125"/>
      <c r="H166" s="118"/>
      <c r="I166" s="118"/>
      <c r="J166" s="118"/>
      <c r="K166" s="118"/>
      <c r="L166" s="118"/>
      <c r="M166" s="118"/>
      <c r="N166" s="118"/>
      <c r="O166" s="118"/>
      <c r="P166" s="118"/>
      <c r="Q166" s="447"/>
    </row>
    <row r="167" spans="1:17" ht="15" hidden="1" x14ac:dyDescent="0.25">
      <c r="A167" s="111"/>
      <c r="B167" s="123"/>
      <c r="C167" s="123"/>
      <c r="D167" s="124"/>
      <c r="E167" s="118"/>
      <c r="F167" s="118"/>
      <c r="G167" s="125"/>
      <c r="H167" s="118"/>
      <c r="I167" s="118"/>
      <c r="J167" s="118"/>
      <c r="K167" s="118"/>
      <c r="L167" s="118"/>
      <c r="M167" s="118"/>
      <c r="N167" s="118"/>
      <c r="O167" s="118"/>
      <c r="P167" s="118"/>
      <c r="Q167" s="447"/>
    </row>
    <row r="168" spans="1:17" ht="15" hidden="1" x14ac:dyDescent="0.25">
      <c r="A168" s="111"/>
      <c r="B168" s="123"/>
      <c r="C168" s="123"/>
      <c r="D168" s="124"/>
      <c r="E168" s="118"/>
      <c r="F168" s="118"/>
      <c r="G168" s="125"/>
      <c r="H168" s="118"/>
      <c r="I168" s="118"/>
      <c r="J168" s="118"/>
      <c r="K168" s="118"/>
      <c r="L168" s="118"/>
      <c r="M168" s="118"/>
      <c r="N168" s="118"/>
      <c r="O168" s="118"/>
      <c r="P168" s="118"/>
      <c r="Q168" s="447"/>
    </row>
    <row r="169" spans="1:17" ht="15" hidden="1" x14ac:dyDescent="0.25">
      <c r="A169" s="111"/>
      <c r="B169" s="123"/>
      <c r="C169" s="123"/>
      <c r="D169" s="124"/>
      <c r="E169" s="118"/>
      <c r="F169" s="118"/>
      <c r="G169" s="125"/>
      <c r="H169" s="118"/>
      <c r="I169" s="118"/>
      <c r="J169" s="118"/>
      <c r="K169" s="118"/>
      <c r="L169" s="118"/>
      <c r="M169" s="118"/>
      <c r="N169" s="118"/>
      <c r="O169" s="118"/>
      <c r="P169" s="118"/>
      <c r="Q169" s="447"/>
    </row>
    <row r="170" spans="1:17" ht="15" hidden="1" x14ac:dyDescent="0.25">
      <c r="A170" s="111"/>
      <c r="B170" s="123"/>
      <c r="C170" s="123"/>
      <c r="D170" s="124"/>
      <c r="E170" s="118"/>
      <c r="F170" s="118"/>
      <c r="G170" s="125"/>
      <c r="H170" s="118"/>
      <c r="I170" s="118"/>
      <c r="J170" s="118"/>
      <c r="K170" s="118"/>
      <c r="L170" s="118"/>
      <c r="M170" s="118"/>
      <c r="N170" s="118"/>
      <c r="O170" s="118"/>
      <c r="P170" s="118"/>
      <c r="Q170" s="447"/>
    </row>
    <row r="171" spans="1:17" ht="15" hidden="1" x14ac:dyDescent="0.25">
      <c r="A171" s="111"/>
      <c r="B171" s="123"/>
      <c r="C171" s="123"/>
      <c r="D171" s="124"/>
      <c r="E171" s="118"/>
      <c r="F171" s="118"/>
      <c r="G171" s="125"/>
      <c r="H171" s="118"/>
      <c r="I171" s="118"/>
      <c r="J171" s="118"/>
      <c r="K171" s="118"/>
      <c r="L171" s="118"/>
      <c r="M171" s="118"/>
      <c r="N171" s="118"/>
      <c r="O171" s="118"/>
      <c r="P171" s="118"/>
      <c r="Q171" s="447"/>
    </row>
    <row r="172" spans="1:17" ht="15" hidden="1" x14ac:dyDescent="0.25">
      <c r="A172" s="111"/>
      <c r="B172" s="123"/>
      <c r="C172" s="123"/>
      <c r="D172" s="124"/>
      <c r="E172" s="118"/>
      <c r="F172" s="118"/>
      <c r="G172" s="125"/>
      <c r="H172" s="118"/>
      <c r="I172" s="118"/>
      <c r="J172" s="118"/>
      <c r="K172" s="118"/>
      <c r="L172" s="118"/>
      <c r="M172" s="118"/>
      <c r="N172" s="118"/>
      <c r="O172" s="118"/>
      <c r="P172" s="118"/>
      <c r="Q172" s="447"/>
    </row>
    <row r="173" spans="1:17" ht="15" hidden="1" x14ac:dyDescent="0.25">
      <c r="A173" s="111"/>
      <c r="B173" s="123"/>
      <c r="C173" s="123"/>
      <c r="D173" s="124"/>
      <c r="E173" s="118"/>
      <c r="F173" s="118"/>
      <c r="G173" s="125"/>
      <c r="H173" s="118"/>
      <c r="I173" s="118"/>
      <c r="J173" s="118"/>
      <c r="K173" s="118"/>
      <c r="L173" s="118"/>
      <c r="M173" s="118"/>
      <c r="N173" s="118"/>
      <c r="O173" s="118"/>
      <c r="P173" s="118"/>
      <c r="Q173" s="447"/>
    </row>
    <row r="174" spans="1:17" ht="15" hidden="1" x14ac:dyDescent="0.25">
      <c r="A174" s="111"/>
      <c r="B174" s="123"/>
      <c r="C174" s="123"/>
      <c r="D174" s="124"/>
      <c r="E174" s="118"/>
      <c r="F174" s="118"/>
      <c r="G174" s="125"/>
      <c r="H174" s="118"/>
      <c r="I174" s="118"/>
      <c r="J174" s="118"/>
      <c r="K174" s="118"/>
      <c r="L174" s="118"/>
      <c r="M174" s="118"/>
      <c r="N174" s="118"/>
      <c r="O174" s="118"/>
      <c r="P174" s="118"/>
      <c r="Q174" s="447"/>
    </row>
    <row r="175" spans="1:17" ht="15" hidden="1" x14ac:dyDescent="0.25">
      <c r="A175" s="111"/>
      <c r="B175" s="123"/>
      <c r="C175" s="123"/>
      <c r="D175" s="124"/>
      <c r="E175" s="118"/>
      <c r="F175" s="118"/>
      <c r="G175" s="125"/>
      <c r="H175" s="118"/>
      <c r="I175" s="118"/>
      <c r="J175" s="118"/>
      <c r="K175" s="118"/>
      <c r="L175" s="118"/>
      <c r="M175" s="118"/>
      <c r="N175" s="118"/>
      <c r="O175" s="118"/>
      <c r="P175" s="118"/>
      <c r="Q175" s="447"/>
    </row>
    <row r="176" spans="1:17" ht="15" hidden="1" x14ac:dyDescent="0.25">
      <c r="A176" s="111"/>
      <c r="B176" s="123"/>
      <c r="C176" s="123"/>
      <c r="D176" s="124"/>
      <c r="E176" s="118"/>
      <c r="F176" s="118"/>
      <c r="G176" s="125"/>
      <c r="H176" s="118"/>
      <c r="I176" s="118"/>
      <c r="J176" s="118"/>
      <c r="K176" s="118"/>
      <c r="L176" s="118"/>
      <c r="M176" s="118"/>
      <c r="N176" s="118"/>
      <c r="O176" s="118"/>
      <c r="P176" s="118"/>
      <c r="Q176" s="447"/>
    </row>
    <row r="177" spans="1:17" ht="15" hidden="1" x14ac:dyDescent="0.25">
      <c r="A177" s="111"/>
      <c r="B177" s="123"/>
      <c r="C177" s="123"/>
      <c r="D177" s="124"/>
      <c r="E177" s="118"/>
      <c r="F177" s="118"/>
      <c r="G177" s="125"/>
      <c r="H177" s="118"/>
      <c r="I177" s="118"/>
      <c r="J177" s="118"/>
      <c r="K177" s="118"/>
      <c r="L177" s="118"/>
      <c r="M177" s="118"/>
      <c r="N177" s="118"/>
      <c r="O177" s="118"/>
      <c r="P177" s="118"/>
      <c r="Q177" s="447"/>
    </row>
    <row r="178" spans="1:17" ht="15" hidden="1" x14ac:dyDescent="0.25">
      <c r="A178" s="111"/>
      <c r="B178" s="123"/>
      <c r="C178" s="123"/>
      <c r="D178" s="124"/>
      <c r="E178" s="118"/>
      <c r="F178" s="118"/>
      <c r="G178" s="125"/>
      <c r="H178" s="118"/>
      <c r="I178" s="118"/>
      <c r="J178" s="118"/>
      <c r="K178" s="118"/>
      <c r="L178" s="118"/>
      <c r="M178" s="118"/>
      <c r="N178" s="118"/>
      <c r="O178" s="118"/>
      <c r="P178" s="118"/>
      <c r="Q178" s="447"/>
    </row>
    <row r="179" spans="1:17" ht="15" hidden="1" x14ac:dyDescent="0.25">
      <c r="A179" s="111"/>
      <c r="B179" s="123"/>
      <c r="C179" s="123"/>
      <c r="D179" s="124"/>
      <c r="E179" s="118"/>
      <c r="F179" s="118"/>
      <c r="G179" s="125"/>
      <c r="H179" s="118"/>
      <c r="I179" s="118"/>
      <c r="J179" s="118"/>
      <c r="K179" s="118"/>
      <c r="L179" s="118"/>
      <c r="M179" s="118"/>
      <c r="N179" s="118"/>
      <c r="O179" s="118"/>
      <c r="P179" s="118"/>
      <c r="Q179" s="447"/>
    </row>
    <row r="180" spans="1:17" ht="15" hidden="1" x14ac:dyDescent="0.25">
      <c r="A180" s="111"/>
      <c r="B180" s="123"/>
      <c r="C180" s="123"/>
      <c r="D180" s="124"/>
      <c r="E180" s="118"/>
      <c r="F180" s="118"/>
      <c r="G180" s="125"/>
      <c r="H180" s="118"/>
      <c r="I180" s="118"/>
      <c r="J180" s="118"/>
      <c r="K180" s="118"/>
      <c r="L180" s="118"/>
      <c r="M180" s="118"/>
      <c r="N180" s="118"/>
      <c r="O180" s="118"/>
      <c r="P180" s="118"/>
      <c r="Q180" s="447"/>
    </row>
    <row r="181" spans="1:17" ht="15" hidden="1" x14ac:dyDescent="0.25">
      <c r="A181" s="111"/>
      <c r="B181" s="123"/>
      <c r="C181" s="123"/>
      <c r="D181" s="124"/>
      <c r="E181" s="118"/>
      <c r="F181" s="118"/>
      <c r="G181" s="125"/>
      <c r="H181" s="118"/>
      <c r="I181" s="118"/>
      <c r="J181" s="118"/>
      <c r="K181" s="118"/>
      <c r="L181" s="118"/>
      <c r="M181" s="118"/>
      <c r="N181" s="118"/>
      <c r="O181" s="118"/>
      <c r="P181" s="118"/>
      <c r="Q181" s="447"/>
    </row>
    <row r="182" spans="1:17" ht="15" hidden="1" x14ac:dyDescent="0.25">
      <c r="A182" s="111"/>
      <c r="B182" s="123"/>
      <c r="C182" s="123"/>
      <c r="D182" s="124"/>
      <c r="E182" s="118"/>
      <c r="F182" s="118"/>
      <c r="G182" s="125"/>
      <c r="H182" s="118"/>
      <c r="I182" s="118"/>
      <c r="J182" s="118"/>
      <c r="K182" s="118"/>
      <c r="L182" s="118"/>
      <c r="M182" s="118"/>
      <c r="N182" s="118"/>
      <c r="O182" s="118"/>
      <c r="P182" s="118"/>
      <c r="Q182" s="447"/>
    </row>
    <row r="183" spans="1:17" ht="15" hidden="1" x14ac:dyDescent="0.25">
      <c r="A183" s="111"/>
      <c r="B183" s="123"/>
      <c r="C183" s="123"/>
      <c r="D183" s="124"/>
      <c r="E183" s="118"/>
      <c r="F183" s="118"/>
      <c r="G183" s="125"/>
      <c r="H183" s="118"/>
      <c r="I183" s="118"/>
      <c r="J183" s="118"/>
      <c r="K183" s="118"/>
      <c r="L183" s="118"/>
      <c r="M183" s="118"/>
      <c r="N183" s="118"/>
      <c r="O183" s="118"/>
      <c r="P183" s="118"/>
      <c r="Q183" s="447"/>
    </row>
    <row r="184" spans="1:17" ht="15.75" hidden="1" x14ac:dyDescent="0.25">
      <c r="B184" s="126"/>
      <c r="C184" s="126"/>
      <c r="D184" s="124"/>
      <c r="E184" s="118"/>
      <c r="F184" s="118"/>
      <c r="G184" s="125"/>
      <c r="H184" s="118"/>
      <c r="I184" s="118"/>
      <c r="J184" s="118"/>
      <c r="K184" s="118"/>
      <c r="L184" s="118"/>
      <c r="M184" s="118"/>
      <c r="N184" s="118"/>
      <c r="O184" s="118"/>
      <c r="P184" s="118"/>
      <c r="Q184" s="447"/>
    </row>
    <row r="185" spans="1:17" ht="15.75" hidden="1" x14ac:dyDescent="0.25">
      <c r="B185" s="126"/>
      <c r="C185" s="126"/>
      <c r="D185" s="124"/>
      <c r="E185" s="118"/>
      <c r="F185" s="118"/>
      <c r="G185" s="125"/>
      <c r="H185" s="118"/>
      <c r="I185" s="118"/>
      <c r="J185" s="118"/>
      <c r="K185" s="118"/>
      <c r="L185" s="118"/>
      <c r="M185" s="118"/>
      <c r="N185" s="118"/>
      <c r="O185" s="118"/>
      <c r="P185" s="118"/>
      <c r="Q185" s="447"/>
    </row>
    <row r="186" spans="1:17" ht="15.75" hidden="1" x14ac:dyDescent="0.25">
      <c r="B186" s="126"/>
      <c r="C186" s="126"/>
      <c r="D186" s="124"/>
      <c r="E186" s="118"/>
      <c r="F186" s="118"/>
      <c r="G186" s="125"/>
      <c r="H186" s="118"/>
      <c r="I186" s="118"/>
      <c r="J186" s="118"/>
      <c r="K186" s="118"/>
      <c r="L186" s="118"/>
      <c r="M186" s="118"/>
      <c r="N186" s="118"/>
      <c r="O186" s="118"/>
      <c r="P186" s="118"/>
      <c r="Q186" s="447"/>
    </row>
    <row r="187" spans="1:17" ht="15.75" hidden="1" x14ac:dyDescent="0.25">
      <c r="B187" s="126"/>
      <c r="C187" s="126"/>
      <c r="D187" s="124"/>
      <c r="E187" s="118"/>
      <c r="F187" s="118"/>
      <c r="G187" s="125"/>
      <c r="H187" s="118"/>
      <c r="I187" s="118"/>
      <c r="J187" s="118"/>
      <c r="K187" s="118"/>
      <c r="L187" s="118"/>
      <c r="M187" s="118"/>
      <c r="N187" s="118"/>
      <c r="O187" s="118"/>
      <c r="P187" s="118"/>
      <c r="Q187" s="447"/>
    </row>
    <row r="188" spans="1:17" ht="15.75" hidden="1" x14ac:dyDescent="0.25">
      <c r="B188" s="126"/>
      <c r="C188" s="126"/>
      <c r="D188" s="124"/>
      <c r="E188" s="118"/>
      <c r="F188" s="118"/>
      <c r="G188" s="125"/>
      <c r="H188" s="118"/>
      <c r="I188" s="118"/>
      <c r="J188" s="118"/>
      <c r="K188" s="118"/>
      <c r="L188" s="118"/>
      <c r="M188" s="118"/>
      <c r="N188" s="118"/>
      <c r="O188" s="118"/>
      <c r="P188" s="118"/>
      <c r="Q188" s="447"/>
    </row>
    <row r="189" spans="1:17" ht="15.75" hidden="1" x14ac:dyDescent="0.25">
      <c r="B189" s="126"/>
      <c r="C189" s="126"/>
      <c r="D189" s="124"/>
      <c r="E189" s="118"/>
      <c r="F189" s="118"/>
      <c r="G189" s="125"/>
      <c r="H189" s="118"/>
      <c r="I189" s="118"/>
      <c r="J189" s="118"/>
      <c r="K189" s="118"/>
      <c r="L189" s="118"/>
      <c r="M189" s="118"/>
      <c r="N189" s="118"/>
      <c r="O189" s="118"/>
      <c r="P189" s="118"/>
      <c r="Q189" s="447"/>
    </row>
    <row r="190" spans="1:17" ht="15.75" hidden="1" x14ac:dyDescent="0.25">
      <c r="B190" s="126"/>
      <c r="C190" s="126"/>
      <c r="D190" s="124"/>
      <c r="E190" s="118"/>
      <c r="F190" s="118"/>
      <c r="G190" s="125"/>
      <c r="H190" s="118"/>
      <c r="I190" s="118"/>
      <c r="J190" s="118"/>
      <c r="K190" s="118"/>
      <c r="L190" s="118"/>
      <c r="M190" s="118"/>
      <c r="N190" s="118"/>
      <c r="O190" s="118"/>
      <c r="P190" s="118"/>
      <c r="Q190" s="447"/>
    </row>
    <row r="191" spans="1:17" ht="15.75" hidden="1" x14ac:dyDescent="0.25">
      <c r="B191" s="126"/>
      <c r="C191" s="126"/>
      <c r="D191" s="124"/>
      <c r="E191" s="118"/>
      <c r="F191" s="118"/>
      <c r="G191" s="125"/>
      <c r="H191" s="118"/>
      <c r="I191" s="118"/>
      <c r="J191" s="118"/>
      <c r="K191" s="118"/>
      <c r="L191" s="118"/>
      <c r="M191" s="118"/>
      <c r="N191" s="118"/>
      <c r="O191" s="118"/>
      <c r="P191" s="118"/>
      <c r="Q191" s="447"/>
    </row>
    <row r="192" spans="1:17" ht="15.75" hidden="1" x14ac:dyDescent="0.25">
      <c r="B192" s="126"/>
      <c r="C192" s="126"/>
      <c r="D192" s="124"/>
      <c r="E192" s="118"/>
      <c r="F192" s="118"/>
      <c r="G192" s="125"/>
      <c r="H192" s="118"/>
      <c r="I192" s="118"/>
      <c r="J192" s="118"/>
      <c r="K192" s="118"/>
      <c r="L192" s="118"/>
      <c r="M192" s="118"/>
      <c r="N192" s="118"/>
      <c r="O192" s="118"/>
      <c r="P192" s="118"/>
      <c r="Q192" s="447"/>
    </row>
    <row r="193" spans="1:17" ht="15.75" hidden="1" x14ac:dyDescent="0.25">
      <c r="B193" s="126"/>
      <c r="C193" s="126"/>
      <c r="D193" s="124"/>
      <c r="E193" s="118"/>
      <c r="F193" s="118"/>
      <c r="G193" s="125"/>
      <c r="H193" s="118"/>
      <c r="I193" s="118"/>
      <c r="J193" s="118"/>
      <c r="K193" s="118"/>
      <c r="L193" s="118"/>
      <c r="M193" s="118"/>
      <c r="N193" s="118"/>
      <c r="O193" s="118"/>
      <c r="P193" s="118"/>
      <c r="Q193" s="447"/>
    </row>
    <row r="194" spans="1:17" ht="15.75" hidden="1" x14ac:dyDescent="0.25">
      <c r="B194" s="126"/>
      <c r="C194" s="126"/>
      <c r="D194" s="124"/>
      <c r="E194" s="118"/>
      <c r="F194" s="118"/>
      <c r="G194" s="125"/>
      <c r="H194" s="118"/>
      <c r="I194" s="118"/>
      <c r="J194" s="118"/>
      <c r="K194" s="118"/>
      <c r="L194" s="118"/>
      <c r="M194" s="118"/>
      <c r="N194" s="118"/>
      <c r="O194" s="118"/>
      <c r="P194" s="118"/>
      <c r="Q194" s="447"/>
    </row>
    <row r="195" spans="1:17" ht="15" hidden="1" x14ac:dyDescent="0.25">
      <c r="A195" s="111"/>
      <c r="B195" s="127"/>
      <c r="C195" s="127"/>
      <c r="D195" s="124"/>
      <c r="E195" s="118"/>
      <c r="F195" s="118"/>
      <c r="G195" s="125"/>
      <c r="H195" s="118"/>
      <c r="I195" s="118"/>
      <c r="J195" s="118"/>
      <c r="K195" s="118"/>
      <c r="L195" s="118"/>
      <c r="M195" s="118"/>
      <c r="N195" s="118"/>
      <c r="O195" s="118"/>
      <c r="P195" s="118"/>
      <c r="Q195" s="447"/>
    </row>
    <row r="196" spans="1:17" ht="15.75" hidden="1" x14ac:dyDescent="0.25">
      <c r="B196" s="128"/>
      <c r="C196" s="128"/>
      <c r="D196" s="124"/>
      <c r="E196" s="118"/>
      <c r="F196" s="118"/>
      <c r="G196" s="125"/>
      <c r="H196" s="118"/>
      <c r="I196" s="118"/>
      <c r="J196" s="118"/>
      <c r="K196" s="118"/>
      <c r="L196" s="118"/>
      <c r="M196" s="118"/>
      <c r="N196" s="118"/>
      <c r="O196" s="118"/>
      <c r="P196" s="118"/>
      <c r="Q196" s="447"/>
    </row>
    <row r="197" spans="1:17" ht="15.75" hidden="1" x14ac:dyDescent="0.25">
      <c r="B197" s="128"/>
      <c r="C197" s="128"/>
      <c r="D197" s="124"/>
      <c r="E197" s="118"/>
      <c r="F197" s="118"/>
      <c r="G197" s="125"/>
      <c r="H197" s="118"/>
      <c r="I197" s="118"/>
      <c r="J197" s="118"/>
      <c r="K197" s="118"/>
      <c r="L197" s="118"/>
      <c r="M197" s="118"/>
      <c r="N197" s="118"/>
      <c r="O197" s="118"/>
      <c r="P197" s="118"/>
      <c r="Q197" s="447"/>
    </row>
    <row r="198" spans="1:17" ht="15.75" hidden="1" x14ac:dyDescent="0.25">
      <c r="B198" s="128"/>
      <c r="C198" s="128"/>
      <c r="D198" s="124"/>
      <c r="E198" s="118"/>
      <c r="F198" s="118"/>
      <c r="G198" s="125"/>
      <c r="H198" s="118"/>
      <c r="I198" s="118"/>
      <c r="J198" s="118"/>
      <c r="K198" s="118"/>
      <c r="L198" s="118"/>
      <c r="M198" s="118"/>
      <c r="N198" s="118"/>
      <c r="O198" s="118"/>
      <c r="P198" s="118"/>
      <c r="Q198" s="447"/>
    </row>
    <row r="199" spans="1:17" ht="15.75" hidden="1" x14ac:dyDescent="0.25">
      <c r="B199" s="128"/>
      <c r="C199" s="128"/>
      <c r="D199" s="124"/>
      <c r="E199" s="118"/>
      <c r="F199" s="118"/>
      <c r="G199" s="125"/>
      <c r="H199" s="118"/>
      <c r="I199" s="118"/>
      <c r="J199" s="118"/>
      <c r="K199" s="118"/>
      <c r="L199" s="118"/>
      <c r="M199" s="118"/>
      <c r="N199" s="118"/>
      <c r="O199" s="118"/>
      <c r="P199" s="118"/>
      <c r="Q199" s="447"/>
    </row>
    <row r="200" spans="1:17" ht="15.75" hidden="1" x14ac:dyDescent="0.25">
      <c r="B200" s="128"/>
      <c r="C200" s="128"/>
      <c r="D200" s="124"/>
      <c r="E200" s="118"/>
      <c r="F200" s="118"/>
      <c r="G200" s="125"/>
      <c r="H200" s="118"/>
      <c r="I200" s="118"/>
      <c r="J200" s="118"/>
      <c r="K200" s="118"/>
      <c r="L200" s="118"/>
      <c r="M200" s="118"/>
      <c r="N200" s="118"/>
      <c r="O200" s="118"/>
      <c r="P200" s="118"/>
      <c r="Q200" s="447"/>
    </row>
    <row r="201" spans="1:17" ht="15.75" hidden="1" x14ac:dyDescent="0.25">
      <c r="B201" s="128"/>
      <c r="C201" s="128"/>
      <c r="D201" s="124"/>
      <c r="E201" s="118"/>
      <c r="F201" s="118"/>
      <c r="G201" s="125"/>
      <c r="H201" s="118"/>
      <c r="I201" s="118"/>
      <c r="J201" s="118"/>
      <c r="K201" s="118"/>
      <c r="L201" s="118"/>
      <c r="M201" s="118"/>
      <c r="N201" s="118"/>
      <c r="O201" s="118"/>
      <c r="P201" s="118"/>
      <c r="Q201" s="447"/>
    </row>
    <row r="202" spans="1:17" ht="15.75" hidden="1" x14ac:dyDescent="0.25">
      <c r="B202" s="128"/>
      <c r="C202" s="128"/>
      <c r="D202" s="124"/>
      <c r="E202" s="118"/>
      <c r="F202" s="118"/>
      <c r="G202" s="125"/>
      <c r="H202" s="118"/>
      <c r="I202" s="118"/>
      <c r="J202" s="118"/>
      <c r="K202" s="118"/>
      <c r="L202" s="118"/>
      <c r="M202" s="118"/>
      <c r="N202" s="118"/>
      <c r="O202" s="118"/>
      <c r="P202" s="118"/>
      <c r="Q202" s="447"/>
    </row>
    <row r="203" spans="1:17" ht="15.75" hidden="1" x14ac:dyDescent="0.25">
      <c r="B203" s="128"/>
      <c r="C203" s="128"/>
      <c r="D203" s="124"/>
      <c r="E203" s="118"/>
      <c r="F203" s="118"/>
      <c r="G203" s="125"/>
      <c r="H203" s="118"/>
      <c r="I203" s="118"/>
      <c r="J203" s="118"/>
      <c r="K203" s="118"/>
      <c r="L203" s="118"/>
      <c r="M203" s="118"/>
      <c r="N203" s="118"/>
      <c r="O203" s="118"/>
      <c r="P203" s="118"/>
      <c r="Q203" s="447"/>
    </row>
    <row r="204" spans="1:17" ht="15.75" hidden="1" x14ac:dyDescent="0.25">
      <c r="B204" s="128"/>
      <c r="C204" s="128"/>
      <c r="D204" s="124"/>
      <c r="E204" s="118"/>
      <c r="F204" s="118"/>
      <c r="G204" s="125"/>
      <c r="H204" s="118"/>
      <c r="I204" s="118"/>
      <c r="J204" s="118"/>
      <c r="K204" s="118"/>
      <c r="L204" s="118"/>
      <c r="M204" s="118"/>
      <c r="N204" s="118"/>
      <c r="O204" s="118"/>
      <c r="P204" s="118"/>
      <c r="Q204" s="447"/>
    </row>
    <row r="205" spans="1:17" ht="15.75" hidden="1" x14ac:dyDescent="0.25">
      <c r="B205" s="128"/>
      <c r="C205" s="128"/>
      <c r="D205" s="124"/>
      <c r="E205" s="118"/>
      <c r="F205" s="118"/>
      <c r="G205" s="125"/>
      <c r="H205" s="118"/>
      <c r="I205" s="118"/>
      <c r="J205" s="118"/>
      <c r="K205" s="118"/>
      <c r="L205" s="118"/>
      <c r="M205" s="118"/>
      <c r="N205" s="118"/>
      <c r="O205" s="118"/>
      <c r="P205" s="118"/>
      <c r="Q205" s="447"/>
    </row>
    <row r="206" spans="1:17" ht="15.75" hidden="1" x14ac:dyDescent="0.25">
      <c r="B206" s="128"/>
      <c r="C206" s="128"/>
      <c r="D206" s="124"/>
      <c r="E206" s="118"/>
      <c r="F206" s="118"/>
      <c r="G206" s="125"/>
      <c r="H206" s="118"/>
      <c r="I206" s="118"/>
      <c r="J206" s="118"/>
      <c r="K206" s="118"/>
      <c r="L206" s="118"/>
      <c r="M206" s="118"/>
      <c r="N206" s="118"/>
      <c r="O206" s="118"/>
      <c r="P206" s="118"/>
      <c r="Q206" s="447"/>
    </row>
    <row r="207" spans="1:17" ht="15" hidden="1" x14ac:dyDescent="0.25">
      <c r="A207" s="111"/>
      <c r="B207" s="127"/>
      <c r="C207" s="127"/>
      <c r="D207" s="124"/>
      <c r="E207" s="118"/>
      <c r="F207" s="118"/>
      <c r="G207" s="125"/>
      <c r="H207" s="118"/>
      <c r="I207" s="118"/>
      <c r="J207" s="118"/>
      <c r="K207" s="118"/>
      <c r="L207" s="118"/>
      <c r="M207" s="118"/>
      <c r="N207" s="118"/>
      <c r="O207" s="118"/>
      <c r="P207" s="118"/>
      <c r="Q207" s="447"/>
    </row>
    <row r="208" spans="1:17" ht="15.75" hidden="1" x14ac:dyDescent="0.25">
      <c r="B208" s="128"/>
      <c r="C208" s="128"/>
      <c r="D208" s="124"/>
      <c r="E208" s="118"/>
      <c r="F208" s="118"/>
      <c r="G208" s="125"/>
      <c r="H208" s="118"/>
      <c r="I208" s="118"/>
      <c r="J208" s="118"/>
      <c r="K208" s="118"/>
      <c r="L208" s="118"/>
      <c r="M208" s="118"/>
      <c r="N208" s="118"/>
      <c r="O208" s="118"/>
      <c r="P208" s="118"/>
      <c r="Q208" s="447"/>
    </row>
    <row r="209" spans="1:17" ht="15.75" hidden="1" x14ac:dyDescent="0.25">
      <c r="B209" s="128"/>
      <c r="C209" s="128"/>
      <c r="D209" s="124"/>
      <c r="E209" s="118"/>
      <c r="F209" s="118"/>
      <c r="G209" s="125"/>
      <c r="H209" s="118"/>
      <c r="I209" s="118"/>
      <c r="J209" s="118"/>
      <c r="K209" s="118"/>
      <c r="L209" s="118"/>
      <c r="M209" s="118"/>
      <c r="N209" s="118"/>
      <c r="O209" s="118"/>
      <c r="P209" s="118"/>
      <c r="Q209" s="447"/>
    </row>
    <row r="210" spans="1:17" ht="15.75" hidden="1" x14ac:dyDescent="0.25">
      <c r="B210" s="128"/>
      <c r="C210" s="128"/>
      <c r="D210" s="124"/>
      <c r="E210" s="118"/>
      <c r="F210" s="118"/>
      <c r="G210" s="125"/>
      <c r="H210" s="118"/>
      <c r="I210" s="118"/>
      <c r="J210" s="118"/>
      <c r="K210" s="118"/>
      <c r="L210" s="118"/>
      <c r="M210" s="118"/>
      <c r="N210" s="118"/>
      <c r="O210" s="118"/>
      <c r="P210" s="118"/>
      <c r="Q210" s="447"/>
    </row>
    <row r="211" spans="1:17" ht="15.75" hidden="1" x14ac:dyDescent="0.25">
      <c r="B211" s="128"/>
      <c r="C211" s="128"/>
      <c r="D211" s="124"/>
      <c r="E211" s="118"/>
      <c r="F211" s="118"/>
      <c r="G211" s="125"/>
      <c r="H211" s="118"/>
      <c r="I211" s="118"/>
      <c r="J211" s="118"/>
      <c r="K211" s="118"/>
      <c r="L211" s="118"/>
      <c r="M211" s="118"/>
      <c r="N211" s="118"/>
      <c r="O211" s="118"/>
      <c r="P211" s="118"/>
      <c r="Q211" s="447"/>
    </row>
    <row r="212" spans="1:17" ht="15.75" hidden="1" x14ac:dyDescent="0.25">
      <c r="B212" s="128"/>
      <c r="C212" s="128"/>
      <c r="D212" s="124"/>
      <c r="E212" s="118"/>
      <c r="F212" s="118"/>
      <c r="G212" s="125"/>
      <c r="H212" s="118"/>
      <c r="I212" s="118"/>
      <c r="J212" s="118"/>
      <c r="K212" s="118"/>
      <c r="L212" s="118"/>
      <c r="M212" s="118"/>
      <c r="N212" s="118"/>
      <c r="O212" s="118"/>
      <c r="P212" s="118"/>
      <c r="Q212" s="447"/>
    </row>
    <row r="213" spans="1:17" ht="15.75" hidden="1" x14ac:dyDescent="0.25">
      <c r="B213" s="128"/>
      <c r="C213" s="128"/>
      <c r="D213" s="124"/>
      <c r="E213" s="118"/>
      <c r="F213" s="118"/>
      <c r="G213" s="125"/>
      <c r="H213" s="118"/>
      <c r="I213" s="118"/>
      <c r="J213" s="118"/>
      <c r="K213" s="118"/>
      <c r="L213" s="118"/>
      <c r="M213" s="118"/>
      <c r="N213" s="118"/>
      <c r="O213" s="118"/>
      <c r="P213" s="118"/>
      <c r="Q213" s="447"/>
    </row>
    <row r="214" spans="1:17" ht="15.75" hidden="1" x14ac:dyDescent="0.25">
      <c r="B214" s="128"/>
      <c r="C214" s="128"/>
      <c r="D214" s="124"/>
      <c r="E214" s="118"/>
      <c r="F214" s="118"/>
      <c r="G214" s="125"/>
      <c r="H214" s="118"/>
      <c r="I214" s="118"/>
      <c r="J214" s="118"/>
      <c r="K214" s="118"/>
      <c r="L214" s="118"/>
      <c r="M214" s="118"/>
      <c r="N214" s="118"/>
      <c r="O214" s="118"/>
      <c r="P214" s="118"/>
      <c r="Q214" s="447"/>
    </row>
    <row r="215" spans="1:17" ht="15.75" hidden="1" x14ac:dyDescent="0.25">
      <c r="B215" s="128"/>
      <c r="C215" s="128"/>
      <c r="D215" s="124"/>
      <c r="E215" s="118"/>
      <c r="F215" s="118"/>
      <c r="G215" s="125"/>
      <c r="H215" s="118"/>
      <c r="I215" s="118"/>
      <c r="J215" s="118"/>
      <c r="K215" s="118"/>
      <c r="L215" s="118"/>
      <c r="M215" s="118"/>
      <c r="N215" s="118"/>
      <c r="O215" s="118"/>
      <c r="P215" s="118"/>
      <c r="Q215" s="447"/>
    </row>
    <row r="216" spans="1:17" ht="15.75" hidden="1" x14ac:dyDescent="0.25">
      <c r="B216" s="128"/>
      <c r="C216" s="128"/>
      <c r="D216" s="124"/>
      <c r="E216" s="118"/>
      <c r="F216" s="118"/>
      <c r="G216" s="125"/>
      <c r="H216" s="118"/>
      <c r="I216" s="118"/>
      <c r="J216" s="118"/>
      <c r="K216" s="118"/>
      <c r="L216" s="118"/>
      <c r="M216" s="118"/>
      <c r="N216" s="118"/>
      <c r="O216" s="118"/>
      <c r="P216" s="118"/>
      <c r="Q216" s="447"/>
    </row>
    <row r="217" spans="1:17" ht="15.75" hidden="1" x14ac:dyDescent="0.25">
      <c r="B217" s="128"/>
      <c r="C217" s="128"/>
      <c r="D217" s="124"/>
      <c r="E217" s="118"/>
      <c r="F217" s="118"/>
      <c r="G217" s="125"/>
      <c r="H217" s="118"/>
      <c r="I217" s="118"/>
      <c r="J217" s="118"/>
      <c r="K217" s="118"/>
      <c r="L217" s="118"/>
      <c r="M217" s="118"/>
      <c r="N217" s="118"/>
      <c r="O217" s="118"/>
      <c r="P217" s="118"/>
      <c r="Q217" s="447"/>
    </row>
    <row r="218" spans="1:17" ht="15.75" hidden="1" x14ac:dyDescent="0.25">
      <c r="B218" s="128"/>
      <c r="C218" s="128"/>
      <c r="D218" s="124"/>
      <c r="E218" s="118"/>
      <c r="F218" s="118"/>
      <c r="G218" s="125"/>
      <c r="H218" s="118"/>
      <c r="I218" s="118"/>
      <c r="J218" s="118"/>
      <c r="K218" s="118"/>
      <c r="L218" s="118"/>
      <c r="M218" s="118"/>
      <c r="N218" s="118"/>
      <c r="O218" s="118"/>
      <c r="P218" s="118"/>
      <c r="Q218" s="447"/>
    </row>
    <row r="219" spans="1:17" ht="15" hidden="1" x14ac:dyDescent="0.25">
      <c r="A219" s="111"/>
      <c r="B219" s="127"/>
      <c r="C219" s="127"/>
      <c r="D219" s="124"/>
      <c r="E219" s="118"/>
      <c r="F219" s="118"/>
      <c r="G219" s="125"/>
      <c r="H219" s="118"/>
      <c r="I219" s="118"/>
      <c r="J219" s="118"/>
      <c r="K219" s="118"/>
      <c r="L219" s="118"/>
      <c r="M219" s="118"/>
      <c r="N219" s="118"/>
      <c r="O219" s="118"/>
      <c r="P219" s="118"/>
      <c r="Q219" s="447"/>
    </row>
    <row r="220" spans="1:17" ht="15.75" hidden="1" x14ac:dyDescent="0.25">
      <c r="B220" s="128"/>
      <c r="C220" s="128"/>
      <c r="D220" s="124"/>
      <c r="E220" s="118"/>
      <c r="F220" s="118"/>
      <c r="G220" s="125"/>
      <c r="H220" s="118"/>
      <c r="I220" s="118"/>
      <c r="J220" s="118"/>
      <c r="K220" s="118"/>
      <c r="L220" s="118"/>
      <c r="M220" s="118"/>
      <c r="N220" s="118"/>
      <c r="O220" s="118"/>
      <c r="P220" s="118"/>
      <c r="Q220" s="447"/>
    </row>
    <row r="221" spans="1:17" ht="15.75" hidden="1" x14ac:dyDescent="0.25">
      <c r="B221" s="128"/>
      <c r="C221" s="128"/>
      <c r="D221" s="124"/>
      <c r="E221" s="118"/>
      <c r="F221" s="118"/>
      <c r="G221" s="125"/>
      <c r="H221" s="118"/>
      <c r="I221" s="118"/>
      <c r="J221" s="118"/>
      <c r="K221" s="118"/>
      <c r="L221" s="118"/>
      <c r="M221" s="118"/>
      <c r="N221" s="118"/>
      <c r="O221" s="118"/>
      <c r="P221" s="118"/>
      <c r="Q221" s="447"/>
    </row>
    <row r="222" spans="1:17" ht="15.75" hidden="1" x14ac:dyDescent="0.25">
      <c r="B222" s="128"/>
      <c r="C222" s="128"/>
      <c r="D222" s="124"/>
      <c r="E222" s="118"/>
      <c r="F222" s="118"/>
      <c r="G222" s="125"/>
      <c r="H222" s="118"/>
      <c r="I222" s="118"/>
      <c r="J222" s="118"/>
      <c r="K222" s="118"/>
      <c r="L222" s="118"/>
      <c r="M222" s="118"/>
      <c r="N222" s="118"/>
      <c r="O222" s="118"/>
      <c r="P222" s="118"/>
      <c r="Q222" s="447"/>
    </row>
    <row r="223" spans="1:17" ht="15.75" hidden="1" x14ac:dyDescent="0.25">
      <c r="B223" s="128"/>
      <c r="C223" s="128"/>
      <c r="D223" s="124"/>
      <c r="E223" s="118"/>
      <c r="F223" s="118"/>
      <c r="G223" s="125"/>
      <c r="H223" s="118"/>
      <c r="I223" s="118"/>
      <c r="J223" s="118"/>
      <c r="K223" s="118"/>
      <c r="L223" s="118"/>
      <c r="M223" s="118"/>
      <c r="N223" s="118"/>
      <c r="O223" s="118"/>
      <c r="P223" s="118"/>
      <c r="Q223" s="447"/>
    </row>
    <row r="224" spans="1:17" ht="15.75" hidden="1" x14ac:dyDescent="0.25">
      <c r="B224" s="128"/>
      <c r="C224" s="128"/>
      <c r="D224" s="124"/>
      <c r="E224" s="118"/>
      <c r="F224" s="118"/>
      <c r="G224" s="125"/>
      <c r="H224" s="118"/>
      <c r="I224" s="118"/>
      <c r="J224" s="118"/>
      <c r="K224" s="118"/>
      <c r="L224" s="118"/>
      <c r="M224" s="118"/>
      <c r="N224" s="118"/>
      <c r="O224" s="118"/>
      <c r="P224" s="118"/>
      <c r="Q224" s="447"/>
    </row>
    <row r="225" spans="1:17" ht="15.75" hidden="1" x14ac:dyDescent="0.25">
      <c r="B225" s="128"/>
      <c r="C225" s="128"/>
      <c r="D225" s="124"/>
      <c r="E225" s="118"/>
      <c r="F225" s="118"/>
      <c r="G225" s="125"/>
      <c r="H225" s="118"/>
      <c r="I225" s="118"/>
      <c r="J225" s="118"/>
      <c r="K225" s="118"/>
      <c r="L225" s="118"/>
      <c r="M225" s="118"/>
      <c r="N225" s="118"/>
      <c r="O225" s="118"/>
      <c r="P225" s="118"/>
      <c r="Q225" s="447"/>
    </row>
    <row r="226" spans="1:17" ht="15.75" hidden="1" x14ac:dyDescent="0.25">
      <c r="B226" s="128"/>
      <c r="C226" s="128"/>
      <c r="D226" s="124"/>
      <c r="E226" s="118"/>
      <c r="F226" s="118"/>
      <c r="G226" s="125"/>
      <c r="H226" s="118"/>
      <c r="I226" s="118"/>
      <c r="J226" s="118"/>
      <c r="K226" s="118"/>
      <c r="L226" s="118"/>
      <c r="M226" s="118"/>
      <c r="N226" s="118"/>
      <c r="O226" s="118"/>
      <c r="P226" s="118"/>
      <c r="Q226" s="447"/>
    </row>
    <row r="227" spans="1:17" ht="15.75" hidden="1" x14ac:dyDescent="0.25">
      <c r="B227" s="128"/>
      <c r="C227" s="128"/>
      <c r="D227" s="124"/>
      <c r="E227" s="118"/>
      <c r="F227" s="118"/>
      <c r="G227" s="125"/>
      <c r="H227" s="118"/>
      <c r="I227" s="118"/>
      <c r="J227" s="118"/>
      <c r="K227" s="118"/>
      <c r="L227" s="118"/>
      <c r="M227" s="118"/>
      <c r="N227" s="118"/>
      <c r="O227" s="118"/>
      <c r="P227" s="118"/>
      <c r="Q227" s="447"/>
    </row>
    <row r="228" spans="1:17" ht="15.75" hidden="1" x14ac:dyDescent="0.25">
      <c r="B228" s="128"/>
      <c r="C228" s="128"/>
      <c r="D228" s="124"/>
      <c r="E228" s="118"/>
      <c r="F228" s="118"/>
      <c r="G228" s="125"/>
      <c r="H228" s="118"/>
      <c r="I228" s="118"/>
      <c r="J228" s="118"/>
      <c r="K228" s="118"/>
      <c r="L228" s="118"/>
      <c r="M228" s="118"/>
      <c r="N228" s="118"/>
      <c r="O228" s="118"/>
      <c r="P228" s="118"/>
      <c r="Q228" s="447"/>
    </row>
    <row r="229" spans="1:17" ht="15.75" hidden="1" x14ac:dyDescent="0.25">
      <c r="B229" s="128"/>
      <c r="C229" s="128"/>
      <c r="D229" s="124"/>
      <c r="E229" s="118"/>
      <c r="F229" s="118"/>
      <c r="G229" s="125"/>
      <c r="H229" s="118"/>
      <c r="I229" s="118"/>
      <c r="J229" s="118"/>
      <c r="K229" s="118"/>
      <c r="L229" s="118"/>
      <c r="M229" s="118"/>
      <c r="N229" s="118"/>
      <c r="O229" s="118"/>
      <c r="P229" s="118"/>
      <c r="Q229" s="447"/>
    </row>
    <row r="230" spans="1:17" ht="15.75" hidden="1" x14ac:dyDescent="0.25">
      <c r="B230" s="128"/>
      <c r="C230" s="128"/>
      <c r="D230" s="124"/>
      <c r="E230" s="118"/>
      <c r="F230" s="118"/>
      <c r="G230" s="125"/>
      <c r="H230" s="118"/>
      <c r="I230" s="118"/>
      <c r="J230" s="118"/>
      <c r="K230" s="118"/>
      <c r="L230" s="118"/>
      <c r="M230" s="118"/>
      <c r="N230" s="118"/>
      <c r="O230" s="118"/>
      <c r="P230" s="118"/>
      <c r="Q230" s="447"/>
    </row>
    <row r="231" spans="1:17" ht="15" hidden="1" x14ac:dyDescent="0.25">
      <c r="A231" s="111"/>
      <c r="B231" s="127"/>
      <c r="C231" s="127"/>
      <c r="D231" s="124"/>
      <c r="E231" s="118"/>
      <c r="F231" s="118"/>
      <c r="G231" s="125"/>
      <c r="H231" s="118"/>
      <c r="I231" s="118"/>
      <c r="J231" s="118"/>
      <c r="K231" s="118"/>
      <c r="L231" s="118"/>
      <c r="M231" s="118"/>
      <c r="N231" s="118"/>
      <c r="O231" s="118"/>
      <c r="P231" s="118"/>
      <c r="Q231" s="447"/>
    </row>
    <row r="232" spans="1:17" ht="15.75" hidden="1" x14ac:dyDescent="0.25">
      <c r="B232" s="128"/>
      <c r="C232" s="128"/>
      <c r="D232" s="124"/>
      <c r="E232" s="118"/>
      <c r="F232" s="118"/>
      <c r="G232" s="125"/>
      <c r="H232" s="118"/>
      <c r="I232" s="118"/>
      <c r="J232" s="118"/>
      <c r="K232" s="118"/>
      <c r="L232" s="118"/>
      <c r="M232" s="118"/>
      <c r="N232" s="118"/>
      <c r="O232" s="118"/>
      <c r="P232" s="118"/>
      <c r="Q232" s="447"/>
    </row>
    <row r="233" spans="1:17" ht="15.75" hidden="1" x14ac:dyDescent="0.25">
      <c r="B233" s="128"/>
      <c r="C233" s="128"/>
      <c r="D233" s="124"/>
      <c r="E233" s="118"/>
      <c r="F233" s="118"/>
      <c r="G233" s="125"/>
      <c r="H233" s="118"/>
      <c r="I233" s="118"/>
      <c r="J233" s="118"/>
      <c r="K233" s="118"/>
      <c r="L233" s="118"/>
      <c r="M233" s="118"/>
      <c r="N233" s="118"/>
      <c r="O233" s="118"/>
      <c r="P233" s="118"/>
      <c r="Q233" s="447"/>
    </row>
    <row r="234" spans="1:17" ht="15.75" hidden="1" x14ac:dyDescent="0.25">
      <c r="B234" s="128"/>
      <c r="C234" s="128"/>
      <c r="D234" s="124"/>
      <c r="E234" s="118"/>
      <c r="F234" s="118"/>
      <c r="G234" s="125"/>
      <c r="H234" s="118"/>
      <c r="I234" s="118"/>
      <c r="J234" s="118"/>
      <c r="K234" s="118"/>
      <c r="L234" s="118"/>
      <c r="M234" s="118"/>
      <c r="N234" s="118"/>
      <c r="O234" s="118"/>
      <c r="P234" s="118"/>
      <c r="Q234" s="447"/>
    </row>
    <row r="235" spans="1:17" ht="15.75" hidden="1" x14ac:dyDescent="0.25">
      <c r="B235" s="128"/>
      <c r="C235" s="128"/>
      <c r="D235" s="124"/>
      <c r="E235" s="118"/>
      <c r="F235" s="118"/>
      <c r="G235" s="125"/>
      <c r="H235" s="118"/>
      <c r="I235" s="118"/>
      <c r="J235" s="118"/>
      <c r="K235" s="118"/>
      <c r="L235" s="118"/>
      <c r="M235" s="118"/>
      <c r="N235" s="118"/>
      <c r="O235" s="118"/>
      <c r="P235" s="118"/>
      <c r="Q235" s="447"/>
    </row>
    <row r="236" spans="1:17" ht="15.75" hidden="1" x14ac:dyDescent="0.25">
      <c r="B236" s="128"/>
      <c r="C236" s="128"/>
      <c r="D236" s="124"/>
      <c r="E236" s="118"/>
      <c r="F236" s="118"/>
      <c r="G236" s="125"/>
      <c r="H236" s="118"/>
      <c r="I236" s="118"/>
      <c r="J236" s="118"/>
      <c r="K236" s="118"/>
      <c r="L236" s="118"/>
      <c r="M236" s="118"/>
      <c r="N236" s="118"/>
      <c r="O236" s="118"/>
      <c r="P236" s="118"/>
      <c r="Q236" s="447"/>
    </row>
    <row r="237" spans="1:17" ht="15.75" hidden="1" x14ac:dyDescent="0.25">
      <c r="B237" s="128"/>
      <c r="C237" s="128"/>
      <c r="D237" s="124"/>
      <c r="E237" s="118"/>
      <c r="F237" s="118"/>
      <c r="G237" s="125"/>
      <c r="H237" s="118"/>
      <c r="I237" s="118"/>
      <c r="J237" s="118"/>
      <c r="K237" s="118"/>
      <c r="L237" s="118"/>
      <c r="M237" s="118"/>
      <c r="N237" s="118"/>
      <c r="O237" s="118"/>
      <c r="P237" s="118"/>
      <c r="Q237" s="447"/>
    </row>
    <row r="238" spans="1:17" ht="15.75" hidden="1" x14ac:dyDescent="0.25">
      <c r="B238" s="128"/>
      <c r="C238" s="128"/>
      <c r="D238" s="124"/>
      <c r="E238" s="118"/>
      <c r="F238" s="118"/>
      <c r="G238" s="125"/>
      <c r="H238" s="118"/>
      <c r="I238" s="118"/>
      <c r="J238" s="118"/>
      <c r="K238" s="118"/>
      <c r="L238" s="118"/>
      <c r="M238" s="118"/>
      <c r="N238" s="118"/>
      <c r="O238" s="118"/>
      <c r="P238" s="118"/>
      <c r="Q238" s="447"/>
    </row>
    <row r="239" spans="1:17" ht="15.75" hidden="1" x14ac:dyDescent="0.25">
      <c r="B239" s="128"/>
      <c r="C239" s="128"/>
      <c r="D239" s="124"/>
      <c r="E239" s="118"/>
      <c r="F239" s="118"/>
      <c r="G239" s="125"/>
      <c r="H239" s="118"/>
      <c r="I239" s="118"/>
      <c r="J239" s="118"/>
      <c r="K239" s="118"/>
      <c r="L239" s="118"/>
      <c r="M239" s="118"/>
      <c r="N239" s="118"/>
      <c r="O239" s="118"/>
      <c r="P239" s="118"/>
      <c r="Q239" s="447"/>
    </row>
    <row r="240" spans="1:17" ht="15.75" hidden="1" x14ac:dyDescent="0.25">
      <c r="B240" s="128"/>
      <c r="C240" s="128"/>
      <c r="D240" s="124"/>
      <c r="E240" s="118"/>
      <c r="F240" s="118"/>
      <c r="G240" s="125"/>
      <c r="H240" s="118"/>
      <c r="I240" s="118"/>
      <c r="J240" s="118"/>
      <c r="K240" s="118"/>
      <c r="L240" s="118"/>
      <c r="M240" s="118"/>
      <c r="N240" s="118"/>
      <c r="O240" s="118"/>
      <c r="P240" s="118"/>
      <c r="Q240" s="447"/>
    </row>
    <row r="241" spans="1:17" ht="15.75" hidden="1" x14ac:dyDescent="0.25">
      <c r="B241" s="128"/>
      <c r="C241" s="128"/>
      <c r="D241" s="124"/>
      <c r="E241" s="118"/>
      <c r="F241" s="118"/>
      <c r="G241" s="125"/>
      <c r="H241" s="118"/>
      <c r="I241" s="118"/>
      <c r="J241" s="118"/>
      <c r="K241" s="118"/>
      <c r="L241" s="118"/>
      <c r="M241" s="118"/>
      <c r="N241" s="118"/>
      <c r="O241" s="118"/>
      <c r="P241" s="118"/>
      <c r="Q241" s="447"/>
    </row>
    <row r="242" spans="1:17" ht="15.75" hidden="1" x14ac:dyDescent="0.25">
      <c r="B242" s="128"/>
      <c r="C242" s="128"/>
      <c r="D242" s="124"/>
      <c r="E242" s="118"/>
      <c r="F242" s="118"/>
      <c r="G242" s="125"/>
      <c r="H242" s="118"/>
      <c r="I242" s="118"/>
      <c r="J242" s="118"/>
      <c r="K242" s="118"/>
      <c r="L242" s="118"/>
      <c r="M242" s="118"/>
      <c r="N242" s="118"/>
      <c r="O242" s="118"/>
      <c r="P242" s="118"/>
      <c r="Q242" s="447"/>
    </row>
    <row r="243" spans="1:17" ht="15" hidden="1" x14ac:dyDescent="0.25">
      <c r="A243" s="111"/>
      <c r="B243" s="127"/>
      <c r="C243" s="127"/>
      <c r="D243" s="124"/>
      <c r="E243" s="118"/>
      <c r="F243" s="118"/>
      <c r="G243" s="125"/>
      <c r="H243" s="118"/>
      <c r="I243" s="118"/>
      <c r="J243" s="118"/>
      <c r="K243" s="118"/>
      <c r="L243" s="118"/>
      <c r="M243" s="118"/>
      <c r="N243" s="118"/>
      <c r="O243" s="118"/>
      <c r="P243" s="118"/>
      <c r="Q243" s="447"/>
    </row>
    <row r="244" spans="1:17" ht="15.75" hidden="1" x14ac:dyDescent="0.25">
      <c r="B244" s="128"/>
      <c r="C244" s="128"/>
      <c r="D244" s="124"/>
      <c r="E244" s="118"/>
      <c r="F244" s="118"/>
      <c r="G244" s="125"/>
      <c r="H244" s="118"/>
      <c r="I244" s="118"/>
      <c r="J244" s="118"/>
      <c r="K244" s="118"/>
      <c r="L244" s="118"/>
      <c r="M244" s="118"/>
      <c r="N244" s="118"/>
      <c r="O244" s="118"/>
      <c r="P244" s="118"/>
      <c r="Q244" s="447"/>
    </row>
    <row r="245" spans="1:17" ht="15.75" hidden="1" x14ac:dyDescent="0.25">
      <c r="B245" s="128"/>
      <c r="C245" s="128"/>
      <c r="D245" s="124"/>
      <c r="E245" s="118"/>
      <c r="F245" s="118"/>
      <c r="G245" s="125"/>
      <c r="H245" s="118"/>
      <c r="I245" s="118"/>
      <c r="J245" s="118"/>
      <c r="K245" s="118"/>
      <c r="L245" s="118"/>
      <c r="M245" s="118"/>
      <c r="N245" s="118"/>
      <c r="O245" s="118"/>
      <c r="P245" s="118"/>
      <c r="Q245" s="447"/>
    </row>
    <row r="246" spans="1:17" ht="15.75" hidden="1" x14ac:dyDescent="0.25">
      <c r="B246" s="128"/>
      <c r="C246" s="128"/>
      <c r="D246" s="124"/>
      <c r="E246" s="118"/>
      <c r="F246" s="118"/>
      <c r="G246" s="125"/>
      <c r="H246" s="118"/>
      <c r="I246" s="118"/>
      <c r="J246" s="118"/>
      <c r="K246" s="118"/>
      <c r="L246" s="118"/>
      <c r="M246" s="118"/>
      <c r="N246" s="118"/>
      <c r="O246" s="118"/>
      <c r="P246" s="118"/>
      <c r="Q246" s="447"/>
    </row>
    <row r="247" spans="1:17" ht="15.75" hidden="1" x14ac:dyDescent="0.25">
      <c r="B247" s="128"/>
      <c r="C247" s="128"/>
      <c r="D247" s="124"/>
      <c r="E247" s="118"/>
      <c r="F247" s="118"/>
      <c r="G247" s="125"/>
      <c r="H247" s="118"/>
      <c r="I247" s="118"/>
      <c r="J247" s="118"/>
      <c r="K247" s="118"/>
      <c r="L247" s="118"/>
      <c r="M247" s="118"/>
      <c r="N247" s="118"/>
      <c r="O247" s="118"/>
      <c r="P247" s="118"/>
      <c r="Q247" s="447"/>
    </row>
    <row r="248" spans="1:17" ht="15.75" hidden="1" x14ac:dyDescent="0.25">
      <c r="B248" s="128"/>
      <c r="C248" s="128"/>
      <c r="D248" s="124"/>
      <c r="E248" s="118"/>
      <c r="F248" s="118"/>
      <c r="G248" s="125"/>
      <c r="H248" s="118"/>
      <c r="I248" s="118"/>
      <c r="J248" s="118"/>
      <c r="K248" s="118"/>
      <c r="L248" s="118"/>
      <c r="M248" s="118"/>
      <c r="N248" s="118"/>
      <c r="O248" s="118"/>
      <c r="P248" s="118"/>
      <c r="Q248" s="447"/>
    </row>
    <row r="249" spans="1:17" ht="15.75" hidden="1" x14ac:dyDescent="0.25">
      <c r="B249" s="128"/>
      <c r="C249" s="128"/>
      <c r="D249" s="124"/>
      <c r="E249" s="118"/>
      <c r="F249" s="118"/>
      <c r="G249" s="125"/>
      <c r="H249" s="118"/>
      <c r="I249" s="118"/>
      <c r="J249" s="118"/>
      <c r="K249" s="118"/>
      <c r="L249" s="118"/>
      <c r="M249" s="118"/>
      <c r="N249" s="118"/>
      <c r="O249" s="118"/>
      <c r="P249" s="118"/>
      <c r="Q249" s="447"/>
    </row>
    <row r="250" spans="1:17" ht="15.75" hidden="1" x14ac:dyDescent="0.25">
      <c r="B250" s="128"/>
      <c r="C250" s="128"/>
      <c r="D250" s="124"/>
      <c r="E250" s="118"/>
      <c r="F250" s="118"/>
      <c r="G250" s="125"/>
      <c r="H250" s="118"/>
      <c r="I250" s="118"/>
      <c r="J250" s="118"/>
      <c r="K250" s="118"/>
      <c r="L250" s="118"/>
      <c r="M250" s="118"/>
      <c r="N250" s="118"/>
      <c r="O250" s="118"/>
      <c r="P250" s="118"/>
      <c r="Q250" s="447"/>
    </row>
    <row r="251" spans="1:17" ht="15.75" hidden="1" x14ac:dyDescent="0.25">
      <c r="B251" s="128"/>
      <c r="C251" s="128"/>
      <c r="D251" s="124"/>
      <c r="E251" s="118"/>
      <c r="F251" s="118"/>
      <c r="G251" s="125"/>
      <c r="H251" s="118"/>
      <c r="I251" s="118"/>
      <c r="J251" s="118"/>
      <c r="K251" s="118"/>
      <c r="L251" s="118"/>
      <c r="M251" s="118"/>
      <c r="N251" s="118"/>
      <c r="O251" s="118"/>
      <c r="P251" s="118"/>
      <c r="Q251" s="447"/>
    </row>
    <row r="252" spans="1:17" ht="15.75" hidden="1" x14ac:dyDescent="0.25">
      <c r="B252" s="128"/>
      <c r="C252" s="128"/>
      <c r="D252" s="124"/>
      <c r="E252" s="118"/>
      <c r="F252" s="118"/>
      <c r="G252" s="125"/>
      <c r="H252" s="118"/>
      <c r="I252" s="118"/>
      <c r="J252" s="118"/>
      <c r="K252" s="118"/>
      <c r="L252" s="118"/>
      <c r="M252" s="118"/>
      <c r="N252" s="118"/>
      <c r="O252" s="118"/>
      <c r="P252" s="118"/>
      <c r="Q252" s="447"/>
    </row>
    <row r="253" spans="1:17" ht="15.75" hidden="1" x14ac:dyDescent="0.25">
      <c r="B253" s="128"/>
      <c r="C253" s="128"/>
      <c r="D253" s="124"/>
      <c r="E253" s="118"/>
      <c r="F253" s="118"/>
      <c r="G253" s="125"/>
      <c r="H253" s="118"/>
      <c r="I253" s="118"/>
      <c r="J253" s="118"/>
      <c r="K253" s="118"/>
      <c r="L253" s="118"/>
      <c r="M253" s="118"/>
      <c r="N253" s="118"/>
      <c r="O253" s="118"/>
      <c r="P253" s="118"/>
      <c r="Q253" s="447"/>
    </row>
    <row r="254" spans="1:17" ht="15.75" hidden="1" x14ac:dyDescent="0.25">
      <c r="B254" s="128"/>
      <c r="C254" s="128"/>
      <c r="D254" s="124"/>
      <c r="E254" s="118"/>
      <c r="F254" s="118"/>
      <c r="G254" s="125"/>
      <c r="H254" s="118"/>
      <c r="I254" s="118"/>
      <c r="J254" s="118"/>
      <c r="K254" s="118"/>
      <c r="L254" s="118"/>
      <c r="M254" s="118"/>
      <c r="N254" s="118"/>
      <c r="O254" s="118"/>
      <c r="P254" s="118"/>
      <c r="Q254" s="447"/>
    </row>
    <row r="255" spans="1:17" ht="15" hidden="1" x14ac:dyDescent="0.25">
      <c r="A255" s="111"/>
      <c r="B255" s="127"/>
      <c r="C255" s="127"/>
      <c r="D255" s="124"/>
      <c r="E255" s="118"/>
      <c r="F255" s="118"/>
      <c r="G255" s="125"/>
      <c r="H255" s="118"/>
      <c r="I255" s="118"/>
      <c r="J255" s="118"/>
      <c r="K255" s="118"/>
      <c r="L255" s="118"/>
      <c r="M255" s="118"/>
      <c r="N255" s="118"/>
      <c r="O255" s="118"/>
      <c r="P255" s="118"/>
      <c r="Q255" s="447"/>
    </row>
    <row r="256" spans="1:17" ht="15.75" hidden="1" x14ac:dyDescent="0.25">
      <c r="B256" s="128"/>
      <c r="C256" s="128"/>
      <c r="D256" s="124"/>
      <c r="E256" s="118"/>
      <c r="F256" s="118"/>
      <c r="G256" s="125"/>
      <c r="H256" s="118"/>
      <c r="I256" s="118"/>
      <c r="J256" s="118"/>
      <c r="K256" s="118"/>
      <c r="L256" s="118"/>
      <c r="M256" s="118"/>
      <c r="N256" s="118"/>
      <c r="O256" s="118"/>
      <c r="P256" s="118"/>
      <c r="Q256" s="447"/>
    </row>
    <row r="257" spans="1:17" ht="15.75" hidden="1" x14ac:dyDescent="0.25">
      <c r="B257" s="128"/>
      <c r="C257" s="128"/>
      <c r="D257" s="124"/>
      <c r="E257" s="118"/>
      <c r="F257" s="118"/>
      <c r="G257" s="125"/>
      <c r="H257" s="118"/>
      <c r="I257" s="118"/>
      <c r="J257" s="118"/>
      <c r="K257" s="118"/>
      <c r="L257" s="118"/>
      <c r="M257" s="118"/>
      <c r="N257" s="118"/>
      <c r="O257" s="118"/>
      <c r="P257" s="118"/>
      <c r="Q257" s="447"/>
    </row>
    <row r="258" spans="1:17" ht="15.75" hidden="1" x14ac:dyDescent="0.25">
      <c r="B258" s="128"/>
      <c r="C258" s="128"/>
      <c r="D258" s="124"/>
      <c r="E258" s="118"/>
      <c r="F258" s="118"/>
      <c r="G258" s="125"/>
      <c r="H258" s="118"/>
      <c r="I258" s="118"/>
      <c r="J258" s="118"/>
      <c r="K258" s="118"/>
      <c r="L258" s="118"/>
      <c r="M258" s="118"/>
      <c r="N258" s="118"/>
      <c r="O258" s="118"/>
      <c r="P258" s="118"/>
      <c r="Q258" s="447"/>
    </row>
    <row r="259" spans="1:17" ht="15.75" hidden="1" x14ac:dyDescent="0.25">
      <c r="B259" s="128"/>
      <c r="C259" s="128"/>
      <c r="D259" s="124"/>
      <c r="E259" s="118"/>
      <c r="F259" s="118"/>
      <c r="G259" s="125"/>
      <c r="H259" s="118"/>
      <c r="I259" s="118"/>
      <c r="J259" s="118"/>
      <c r="K259" s="118"/>
      <c r="L259" s="118"/>
      <c r="M259" s="118"/>
      <c r="N259" s="118"/>
      <c r="O259" s="118"/>
      <c r="P259" s="118"/>
      <c r="Q259" s="447"/>
    </row>
    <row r="260" spans="1:17" ht="15.75" hidden="1" x14ac:dyDescent="0.25">
      <c r="B260" s="128"/>
      <c r="C260" s="128"/>
      <c r="D260" s="124"/>
      <c r="E260" s="118"/>
      <c r="F260" s="118"/>
      <c r="G260" s="125"/>
      <c r="H260" s="118"/>
      <c r="I260" s="118"/>
      <c r="J260" s="118"/>
      <c r="K260" s="118"/>
      <c r="L260" s="118"/>
      <c r="M260" s="118"/>
      <c r="N260" s="118"/>
      <c r="O260" s="118"/>
      <c r="P260" s="118"/>
      <c r="Q260" s="447"/>
    </row>
    <row r="261" spans="1:17" ht="15.75" hidden="1" x14ac:dyDescent="0.25">
      <c r="B261" s="128"/>
      <c r="C261" s="128"/>
      <c r="D261" s="124"/>
      <c r="E261" s="118"/>
      <c r="F261" s="118"/>
      <c r="G261" s="125"/>
      <c r="H261" s="118"/>
      <c r="I261" s="118"/>
      <c r="J261" s="118"/>
      <c r="K261" s="118"/>
      <c r="L261" s="118"/>
      <c r="M261" s="118"/>
      <c r="N261" s="118"/>
      <c r="O261" s="118"/>
      <c r="P261" s="118"/>
      <c r="Q261" s="447"/>
    </row>
    <row r="262" spans="1:17" ht="15.75" hidden="1" x14ac:dyDescent="0.25">
      <c r="B262" s="128"/>
      <c r="C262" s="128"/>
      <c r="D262" s="124"/>
      <c r="E262" s="118"/>
      <c r="F262" s="118"/>
      <c r="G262" s="125"/>
      <c r="H262" s="118"/>
      <c r="I262" s="118"/>
      <c r="J262" s="118"/>
      <c r="K262" s="118"/>
      <c r="L262" s="118"/>
      <c r="M262" s="118"/>
      <c r="N262" s="118"/>
      <c r="O262" s="118"/>
      <c r="P262" s="118"/>
      <c r="Q262" s="447"/>
    </row>
    <row r="263" spans="1:17" ht="15.75" hidden="1" x14ac:dyDescent="0.25">
      <c r="B263" s="128"/>
      <c r="C263" s="128"/>
      <c r="D263" s="124"/>
      <c r="E263" s="118"/>
      <c r="F263" s="118"/>
      <c r="G263" s="125"/>
      <c r="H263" s="118"/>
      <c r="I263" s="118"/>
      <c r="J263" s="118"/>
      <c r="K263" s="118"/>
      <c r="L263" s="118"/>
      <c r="M263" s="118"/>
      <c r="N263" s="118"/>
      <c r="O263" s="118"/>
      <c r="P263" s="118"/>
      <c r="Q263" s="447"/>
    </row>
    <row r="264" spans="1:17" ht="15.75" hidden="1" x14ac:dyDescent="0.25">
      <c r="B264" s="128"/>
      <c r="C264" s="128"/>
      <c r="D264" s="124"/>
      <c r="E264" s="118"/>
      <c r="F264" s="118"/>
      <c r="G264" s="125"/>
      <c r="H264" s="118"/>
      <c r="I264" s="118"/>
      <c r="J264" s="118"/>
      <c r="K264" s="118"/>
      <c r="L264" s="118"/>
      <c r="M264" s="118"/>
      <c r="N264" s="118"/>
      <c r="O264" s="118"/>
      <c r="P264" s="118"/>
      <c r="Q264" s="447"/>
    </row>
    <row r="265" spans="1:17" ht="15.75" hidden="1" x14ac:dyDescent="0.25">
      <c r="B265" s="128"/>
      <c r="C265" s="128"/>
      <c r="D265" s="124"/>
      <c r="E265" s="118"/>
      <c r="F265" s="118"/>
      <c r="G265" s="125"/>
      <c r="H265" s="118"/>
      <c r="I265" s="118"/>
      <c r="J265" s="118"/>
      <c r="K265" s="118"/>
      <c r="L265" s="118"/>
      <c r="M265" s="118"/>
      <c r="N265" s="118"/>
      <c r="O265" s="118"/>
      <c r="P265" s="118"/>
      <c r="Q265" s="447"/>
    </row>
    <row r="266" spans="1:17" ht="15.75" hidden="1" x14ac:dyDescent="0.25">
      <c r="B266" s="128"/>
      <c r="C266" s="128"/>
      <c r="D266" s="124"/>
      <c r="E266" s="118"/>
      <c r="F266" s="118"/>
      <c r="G266" s="125"/>
      <c r="H266" s="118"/>
      <c r="I266" s="118"/>
      <c r="J266" s="118"/>
      <c r="K266" s="118"/>
      <c r="L266" s="118"/>
      <c r="M266" s="118"/>
      <c r="N266" s="118"/>
      <c r="O266" s="118"/>
      <c r="P266" s="118"/>
      <c r="Q266" s="447"/>
    </row>
    <row r="267" spans="1:17" ht="15" hidden="1" x14ac:dyDescent="0.25">
      <c r="A267" s="111"/>
      <c r="B267" s="127"/>
      <c r="C267" s="127"/>
      <c r="D267" s="124"/>
      <c r="E267" s="118"/>
      <c r="F267" s="118"/>
      <c r="G267" s="125"/>
      <c r="H267" s="118"/>
      <c r="I267" s="118"/>
      <c r="J267" s="118"/>
      <c r="K267" s="118"/>
      <c r="L267" s="118"/>
      <c r="M267" s="118"/>
      <c r="N267" s="118"/>
      <c r="O267" s="118"/>
      <c r="P267" s="118"/>
      <c r="Q267" s="447"/>
    </row>
    <row r="268" spans="1:17" ht="15.75" hidden="1" x14ac:dyDescent="0.25">
      <c r="B268" s="128"/>
      <c r="C268" s="128"/>
      <c r="D268" s="124"/>
      <c r="E268" s="118"/>
      <c r="F268" s="118"/>
      <c r="G268" s="125"/>
      <c r="H268" s="118"/>
      <c r="I268" s="118"/>
      <c r="J268" s="118"/>
      <c r="K268" s="118"/>
      <c r="L268" s="118"/>
      <c r="M268" s="118"/>
      <c r="N268" s="118"/>
      <c r="O268" s="118"/>
      <c r="P268" s="118"/>
      <c r="Q268" s="447"/>
    </row>
    <row r="269" spans="1:17" ht="15.75" hidden="1" x14ac:dyDescent="0.25">
      <c r="B269" s="128"/>
      <c r="C269" s="128"/>
      <c r="D269" s="124"/>
      <c r="E269" s="118"/>
      <c r="F269" s="118"/>
      <c r="G269" s="125"/>
      <c r="H269" s="118"/>
      <c r="I269" s="118"/>
      <c r="J269" s="118"/>
      <c r="K269" s="118"/>
      <c r="L269" s="118"/>
      <c r="M269" s="118"/>
      <c r="N269" s="118"/>
      <c r="O269" s="118"/>
      <c r="P269" s="118"/>
      <c r="Q269" s="447"/>
    </row>
    <row r="270" spans="1:17" ht="15.75" hidden="1" x14ac:dyDescent="0.25">
      <c r="B270" s="128"/>
      <c r="C270" s="128"/>
      <c r="D270" s="124"/>
      <c r="E270" s="118"/>
      <c r="F270" s="118"/>
      <c r="G270" s="125"/>
      <c r="H270" s="118"/>
      <c r="I270" s="118"/>
      <c r="J270" s="118"/>
      <c r="K270" s="118"/>
      <c r="L270" s="118"/>
      <c r="M270" s="118"/>
      <c r="N270" s="118"/>
      <c r="O270" s="118"/>
      <c r="P270" s="118"/>
      <c r="Q270" s="447"/>
    </row>
    <row r="271" spans="1:17" ht="15.75" hidden="1" x14ac:dyDescent="0.25">
      <c r="B271" s="128"/>
      <c r="C271" s="128"/>
      <c r="D271" s="124"/>
      <c r="E271" s="118"/>
      <c r="F271" s="118"/>
      <c r="G271" s="125"/>
      <c r="H271" s="118"/>
      <c r="I271" s="118"/>
      <c r="J271" s="118"/>
      <c r="K271" s="118"/>
      <c r="L271" s="118"/>
      <c r="M271" s="118"/>
      <c r="N271" s="118"/>
      <c r="O271" s="118"/>
      <c r="P271" s="118"/>
      <c r="Q271" s="447"/>
    </row>
    <row r="272" spans="1:17" ht="15.75" hidden="1" x14ac:dyDescent="0.25">
      <c r="B272" s="128"/>
      <c r="C272" s="128"/>
      <c r="D272" s="124"/>
      <c r="E272" s="118"/>
      <c r="F272" s="118"/>
      <c r="G272" s="125"/>
      <c r="H272" s="118"/>
      <c r="I272" s="118"/>
      <c r="J272" s="118"/>
      <c r="K272" s="118"/>
      <c r="L272" s="118"/>
      <c r="M272" s="118"/>
      <c r="N272" s="118"/>
      <c r="O272" s="118"/>
      <c r="P272" s="118"/>
      <c r="Q272" s="447"/>
    </row>
    <row r="273" spans="1:17" ht="15.75" hidden="1" x14ac:dyDescent="0.25">
      <c r="B273" s="128"/>
      <c r="C273" s="128"/>
      <c r="D273" s="124"/>
      <c r="E273" s="118"/>
      <c r="F273" s="118"/>
      <c r="G273" s="125"/>
      <c r="H273" s="118"/>
      <c r="I273" s="118"/>
      <c r="J273" s="118"/>
      <c r="K273" s="118"/>
      <c r="L273" s="118"/>
      <c r="M273" s="118"/>
      <c r="N273" s="118"/>
      <c r="O273" s="118"/>
      <c r="P273" s="118"/>
      <c r="Q273" s="447"/>
    </row>
    <row r="274" spans="1:17" ht="15.75" hidden="1" x14ac:dyDescent="0.25">
      <c r="B274" s="128"/>
      <c r="C274" s="128"/>
      <c r="D274" s="124"/>
      <c r="E274" s="118"/>
      <c r="F274" s="118"/>
      <c r="G274" s="125"/>
      <c r="H274" s="118"/>
      <c r="I274" s="118"/>
      <c r="J274" s="118"/>
      <c r="K274" s="118"/>
      <c r="L274" s="118"/>
      <c r="M274" s="118"/>
      <c r="N274" s="118"/>
      <c r="O274" s="118"/>
      <c r="P274" s="118"/>
      <c r="Q274" s="447"/>
    </row>
    <row r="275" spans="1:17" ht="15.75" hidden="1" x14ac:dyDescent="0.25">
      <c r="B275" s="128"/>
      <c r="C275" s="128"/>
      <c r="D275" s="124"/>
      <c r="E275" s="118"/>
      <c r="F275" s="118"/>
      <c r="G275" s="125"/>
      <c r="H275" s="118"/>
      <c r="I275" s="118"/>
      <c r="J275" s="118"/>
      <c r="K275" s="118"/>
      <c r="L275" s="118"/>
      <c r="M275" s="118"/>
      <c r="N275" s="118"/>
      <c r="O275" s="118"/>
      <c r="P275" s="118"/>
      <c r="Q275" s="447"/>
    </row>
    <row r="276" spans="1:17" ht="15.75" hidden="1" x14ac:dyDescent="0.25">
      <c r="B276" s="128"/>
      <c r="C276" s="128"/>
      <c r="D276" s="124"/>
      <c r="E276" s="118"/>
      <c r="F276" s="118"/>
      <c r="G276" s="125"/>
      <c r="H276" s="118"/>
      <c r="I276" s="118"/>
      <c r="J276" s="118"/>
      <c r="K276" s="118"/>
      <c r="L276" s="118"/>
      <c r="M276" s="118"/>
      <c r="N276" s="118"/>
      <c r="O276" s="118"/>
      <c r="P276" s="118"/>
      <c r="Q276" s="447"/>
    </row>
    <row r="277" spans="1:17" ht="15.75" hidden="1" x14ac:dyDescent="0.25">
      <c r="B277" s="128"/>
      <c r="C277" s="128"/>
      <c r="D277" s="124"/>
      <c r="E277" s="118"/>
      <c r="F277" s="118"/>
      <c r="G277" s="125"/>
      <c r="H277" s="118"/>
      <c r="I277" s="118"/>
      <c r="J277" s="118"/>
      <c r="K277" s="118"/>
      <c r="L277" s="118"/>
      <c r="M277" s="118"/>
      <c r="N277" s="118"/>
      <c r="O277" s="118"/>
      <c r="P277" s="118"/>
      <c r="Q277" s="447"/>
    </row>
    <row r="278" spans="1:17" ht="15.75" hidden="1" x14ac:dyDescent="0.25">
      <c r="B278" s="128"/>
      <c r="C278" s="128"/>
      <c r="D278" s="124"/>
      <c r="E278" s="118"/>
      <c r="F278" s="118"/>
      <c r="G278" s="125"/>
      <c r="H278" s="118"/>
      <c r="I278" s="118"/>
      <c r="J278" s="118"/>
      <c r="K278" s="118"/>
      <c r="L278" s="118"/>
      <c r="M278" s="118"/>
      <c r="N278" s="118"/>
      <c r="O278" s="118"/>
      <c r="P278" s="118"/>
      <c r="Q278" s="447"/>
    </row>
    <row r="279" spans="1:17" ht="15" hidden="1" x14ac:dyDescent="0.25">
      <c r="A279" s="111"/>
      <c r="B279" s="127"/>
      <c r="C279" s="127"/>
      <c r="D279" s="124"/>
      <c r="E279" s="118"/>
      <c r="F279" s="118"/>
      <c r="G279" s="125"/>
      <c r="H279" s="118"/>
      <c r="I279" s="118"/>
      <c r="J279" s="118"/>
      <c r="K279" s="118"/>
      <c r="L279" s="118"/>
      <c r="M279" s="118"/>
      <c r="N279" s="118"/>
      <c r="O279" s="118"/>
      <c r="P279" s="118"/>
      <c r="Q279" s="447"/>
    </row>
    <row r="280" spans="1:17" ht="15.75" hidden="1" x14ac:dyDescent="0.25">
      <c r="B280" s="128"/>
      <c r="C280" s="128"/>
      <c r="D280" s="124"/>
      <c r="E280" s="118"/>
      <c r="F280" s="118"/>
      <c r="G280" s="125"/>
      <c r="H280" s="118"/>
      <c r="I280" s="118"/>
      <c r="J280" s="118"/>
      <c r="K280" s="118"/>
      <c r="L280" s="118"/>
      <c r="M280" s="118"/>
      <c r="N280" s="118"/>
      <c r="O280" s="118"/>
      <c r="P280" s="118"/>
      <c r="Q280" s="447"/>
    </row>
    <row r="281" spans="1:17" ht="15.75" hidden="1" x14ac:dyDescent="0.25">
      <c r="B281" s="128"/>
      <c r="C281" s="128"/>
      <c r="D281" s="124"/>
      <c r="E281" s="118"/>
      <c r="F281" s="118"/>
      <c r="G281" s="125"/>
      <c r="H281" s="118"/>
      <c r="I281" s="118"/>
      <c r="J281" s="118"/>
      <c r="K281" s="118"/>
      <c r="L281" s="118"/>
      <c r="M281" s="118"/>
      <c r="N281" s="118"/>
      <c r="O281" s="118"/>
      <c r="P281" s="118"/>
      <c r="Q281" s="447"/>
    </row>
    <row r="282" spans="1:17" ht="15.75" hidden="1" x14ac:dyDescent="0.25">
      <c r="B282" s="128"/>
      <c r="C282" s="128"/>
      <c r="D282" s="124"/>
      <c r="E282" s="118"/>
      <c r="F282" s="118"/>
      <c r="G282" s="125"/>
      <c r="H282" s="118"/>
      <c r="I282" s="118"/>
      <c r="J282" s="118"/>
      <c r="K282" s="118"/>
      <c r="L282" s="118"/>
      <c r="M282" s="118"/>
      <c r="N282" s="118"/>
      <c r="O282" s="118"/>
      <c r="P282" s="118"/>
      <c r="Q282" s="447"/>
    </row>
    <row r="283" spans="1:17" ht="15.75" hidden="1" x14ac:dyDescent="0.25">
      <c r="B283" s="128"/>
      <c r="C283" s="128"/>
      <c r="D283" s="124"/>
      <c r="E283" s="118"/>
      <c r="F283" s="118"/>
      <c r="G283" s="125"/>
      <c r="H283" s="118"/>
      <c r="I283" s="118"/>
      <c r="J283" s="118"/>
      <c r="K283" s="118"/>
      <c r="L283" s="118"/>
      <c r="M283" s="118"/>
      <c r="N283" s="118"/>
      <c r="O283" s="118"/>
      <c r="P283" s="118"/>
      <c r="Q283" s="447"/>
    </row>
    <row r="284" spans="1:17" ht="15.75" hidden="1" x14ac:dyDescent="0.25">
      <c r="B284" s="128"/>
      <c r="C284" s="128"/>
      <c r="D284" s="124"/>
      <c r="E284" s="118"/>
      <c r="F284" s="118"/>
      <c r="G284" s="125"/>
      <c r="H284" s="118"/>
      <c r="I284" s="118"/>
      <c r="J284" s="118"/>
      <c r="K284" s="118"/>
      <c r="L284" s="118"/>
      <c r="M284" s="118"/>
      <c r="N284" s="118"/>
      <c r="O284" s="118"/>
      <c r="P284" s="118"/>
      <c r="Q284" s="447"/>
    </row>
    <row r="285" spans="1:17" ht="15.75" hidden="1" x14ac:dyDescent="0.25">
      <c r="B285" s="128"/>
      <c r="C285" s="128"/>
      <c r="D285" s="124"/>
      <c r="E285" s="118"/>
      <c r="F285" s="118"/>
      <c r="G285" s="125"/>
      <c r="H285" s="118"/>
      <c r="I285" s="118"/>
      <c r="J285" s="118"/>
      <c r="K285" s="118"/>
      <c r="L285" s="118"/>
      <c r="M285" s="118"/>
      <c r="N285" s="118"/>
      <c r="O285" s="118"/>
      <c r="P285" s="118"/>
      <c r="Q285" s="447"/>
    </row>
    <row r="286" spans="1:17" ht="15.75" hidden="1" x14ac:dyDescent="0.25">
      <c r="B286" s="128"/>
      <c r="C286" s="128"/>
      <c r="D286" s="124"/>
      <c r="E286" s="118"/>
      <c r="F286" s="118"/>
      <c r="G286" s="125"/>
      <c r="H286" s="118"/>
      <c r="I286" s="118"/>
      <c r="J286" s="118"/>
      <c r="K286" s="118"/>
      <c r="L286" s="118"/>
      <c r="M286" s="118"/>
      <c r="N286" s="118"/>
      <c r="O286" s="118"/>
      <c r="P286" s="118"/>
      <c r="Q286" s="447"/>
    </row>
    <row r="287" spans="1:17" ht="15.75" hidden="1" x14ac:dyDescent="0.25">
      <c r="B287" s="128"/>
      <c r="C287" s="128"/>
      <c r="D287" s="124"/>
      <c r="E287" s="118"/>
      <c r="F287" s="118"/>
      <c r="G287" s="125"/>
      <c r="H287" s="118"/>
      <c r="I287" s="118"/>
      <c r="J287" s="118"/>
      <c r="K287" s="118"/>
      <c r="L287" s="118"/>
      <c r="M287" s="118"/>
      <c r="N287" s="118"/>
      <c r="O287" s="118"/>
      <c r="P287" s="118"/>
      <c r="Q287" s="447"/>
    </row>
    <row r="288" spans="1:17" ht="15.75" hidden="1" x14ac:dyDescent="0.25">
      <c r="B288" s="128"/>
      <c r="C288" s="128"/>
      <c r="D288" s="124"/>
      <c r="E288" s="118"/>
      <c r="F288" s="118"/>
      <c r="G288" s="125"/>
      <c r="H288" s="118"/>
      <c r="I288" s="118"/>
      <c r="J288" s="118"/>
      <c r="K288" s="118"/>
      <c r="L288" s="118"/>
      <c r="M288" s="118"/>
      <c r="N288" s="118"/>
      <c r="O288" s="118"/>
      <c r="P288" s="118"/>
      <c r="Q288" s="447"/>
    </row>
    <row r="289" spans="1:17" ht="15.75" hidden="1" x14ac:dyDescent="0.25">
      <c r="B289" s="128"/>
      <c r="C289" s="128"/>
      <c r="D289" s="124"/>
      <c r="E289" s="118"/>
      <c r="F289" s="118"/>
      <c r="G289" s="125"/>
      <c r="H289" s="118"/>
      <c r="I289" s="118"/>
      <c r="J289" s="118"/>
      <c r="K289" s="118"/>
      <c r="L289" s="118"/>
      <c r="M289" s="118"/>
      <c r="N289" s="118"/>
      <c r="O289" s="118"/>
      <c r="P289" s="118"/>
      <c r="Q289" s="447"/>
    </row>
    <row r="290" spans="1:17" ht="15.75" hidden="1" x14ac:dyDescent="0.25">
      <c r="B290" s="128"/>
      <c r="C290" s="128"/>
      <c r="D290" s="124"/>
      <c r="E290" s="118"/>
      <c r="F290" s="118"/>
      <c r="G290" s="125"/>
      <c r="H290" s="118"/>
      <c r="I290" s="118"/>
      <c r="J290" s="118"/>
      <c r="K290" s="118"/>
      <c r="L290" s="118"/>
      <c r="M290" s="118"/>
      <c r="N290" s="118"/>
      <c r="O290" s="118"/>
      <c r="P290" s="118"/>
      <c r="Q290" s="447"/>
    </row>
    <row r="291" spans="1:17" ht="15" hidden="1" x14ac:dyDescent="0.25">
      <c r="A291" s="111"/>
      <c r="B291" s="127"/>
      <c r="C291" s="127"/>
      <c r="D291" s="124"/>
      <c r="E291" s="118"/>
      <c r="F291" s="118"/>
      <c r="G291" s="125"/>
      <c r="H291" s="118"/>
      <c r="I291" s="118"/>
      <c r="J291" s="118"/>
      <c r="K291" s="118"/>
      <c r="L291" s="118"/>
      <c r="M291" s="118"/>
      <c r="N291" s="118"/>
      <c r="O291" s="118"/>
      <c r="P291" s="118"/>
      <c r="Q291" s="447"/>
    </row>
    <row r="292" spans="1:17" ht="15.75" hidden="1" x14ac:dyDescent="0.25">
      <c r="B292" s="128"/>
      <c r="C292" s="128"/>
      <c r="D292" s="124"/>
      <c r="E292" s="118"/>
      <c r="F292" s="118"/>
      <c r="G292" s="125"/>
      <c r="H292" s="118"/>
      <c r="I292" s="118"/>
      <c r="J292" s="118"/>
      <c r="K292" s="118"/>
      <c r="L292" s="118"/>
      <c r="M292" s="118"/>
      <c r="N292" s="118"/>
      <c r="O292" s="118"/>
      <c r="P292" s="118"/>
      <c r="Q292" s="447"/>
    </row>
    <row r="293" spans="1:17" ht="15.75" hidden="1" x14ac:dyDescent="0.25">
      <c r="B293" s="128"/>
      <c r="C293" s="128"/>
      <c r="D293" s="124"/>
      <c r="E293" s="118"/>
      <c r="F293" s="118"/>
      <c r="G293" s="125"/>
      <c r="H293" s="118"/>
      <c r="I293" s="118"/>
      <c r="J293" s="118"/>
      <c r="K293" s="118"/>
      <c r="L293" s="118"/>
      <c r="M293" s="118"/>
      <c r="N293" s="118"/>
      <c r="O293" s="118"/>
      <c r="P293" s="118"/>
      <c r="Q293" s="447"/>
    </row>
    <row r="294" spans="1:17" ht="15.75" hidden="1" x14ac:dyDescent="0.25">
      <c r="B294" s="128"/>
      <c r="C294" s="128"/>
      <c r="D294" s="124"/>
      <c r="E294" s="118"/>
      <c r="F294" s="118"/>
      <c r="G294" s="125"/>
      <c r="H294" s="118"/>
      <c r="I294" s="118"/>
      <c r="J294" s="118"/>
      <c r="K294" s="118"/>
      <c r="L294" s="118"/>
      <c r="M294" s="118"/>
      <c r="N294" s="118"/>
      <c r="O294" s="118"/>
      <c r="P294" s="118"/>
      <c r="Q294" s="447"/>
    </row>
    <row r="295" spans="1:17" ht="15.75" hidden="1" x14ac:dyDescent="0.25">
      <c r="B295" s="128"/>
      <c r="C295" s="128"/>
      <c r="D295" s="124"/>
      <c r="E295" s="118"/>
      <c r="F295" s="118"/>
      <c r="G295" s="125"/>
      <c r="H295" s="118"/>
      <c r="I295" s="118"/>
      <c r="J295" s="118"/>
      <c r="K295" s="118"/>
      <c r="L295" s="118"/>
      <c r="M295" s="118"/>
      <c r="N295" s="118"/>
      <c r="O295" s="118"/>
      <c r="P295" s="118"/>
      <c r="Q295" s="447"/>
    </row>
    <row r="296" spans="1:17" ht="15.75" hidden="1" x14ac:dyDescent="0.25">
      <c r="B296" s="128"/>
      <c r="C296" s="128"/>
      <c r="D296" s="124"/>
      <c r="E296" s="118"/>
      <c r="F296" s="118"/>
      <c r="G296" s="125"/>
      <c r="H296" s="118"/>
      <c r="I296" s="118"/>
      <c r="J296" s="118"/>
      <c r="K296" s="118"/>
      <c r="L296" s="118"/>
      <c r="M296" s="118"/>
      <c r="N296" s="118"/>
      <c r="O296" s="118"/>
      <c r="P296" s="118"/>
      <c r="Q296" s="447"/>
    </row>
    <row r="297" spans="1:17" ht="15.75" hidden="1" x14ac:dyDescent="0.25">
      <c r="B297" s="128"/>
      <c r="C297" s="128"/>
      <c r="D297" s="124"/>
      <c r="E297" s="118"/>
      <c r="F297" s="118"/>
      <c r="G297" s="125"/>
      <c r="H297" s="118"/>
      <c r="I297" s="118"/>
      <c r="J297" s="118"/>
      <c r="K297" s="118"/>
      <c r="L297" s="118"/>
      <c r="M297" s="118"/>
      <c r="N297" s="118"/>
      <c r="O297" s="118"/>
      <c r="P297" s="118"/>
      <c r="Q297" s="447"/>
    </row>
    <row r="298" spans="1:17" ht="15.75" hidden="1" x14ac:dyDescent="0.25">
      <c r="B298" s="128"/>
      <c r="C298" s="128"/>
      <c r="D298" s="124"/>
      <c r="E298" s="118"/>
      <c r="F298" s="118"/>
      <c r="G298" s="125"/>
      <c r="H298" s="118"/>
      <c r="I298" s="118"/>
      <c r="J298" s="118"/>
      <c r="K298" s="118"/>
      <c r="L298" s="118"/>
      <c r="M298" s="118"/>
      <c r="N298" s="118"/>
      <c r="O298" s="118"/>
      <c r="P298" s="118"/>
      <c r="Q298" s="447"/>
    </row>
    <row r="299" spans="1:17" ht="15.75" hidden="1" x14ac:dyDescent="0.25">
      <c r="B299" s="128"/>
      <c r="C299" s="128"/>
      <c r="D299" s="124"/>
      <c r="E299" s="118"/>
      <c r="F299" s="118"/>
      <c r="G299" s="125"/>
      <c r="H299" s="118"/>
      <c r="I299" s="118"/>
      <c r="J299" s="118"/>
      <c r="K299" s="118"/>
      <c r="L299" s="118"/>
      <c r="M299" s="118"/>
      <c r="N299" s="118"/>
      <c r="O299" s="118"/>
      <c r="P299" s="118"/>
      <c r="Q299" s="447"/>
    </row>
    <row r="300" spans="1:17" ht="15.75" hidden="1" x14ac:dyDescent="0.25">
      <c r="B300" s="128"/>
      <c r="C300" s="128"/>
      <c r="D300" s="124"/>
      <c r="E300" s="118"/>
      <c r="F300" s="118"/>
      <c r="G300" s="125"/>
      <c r="H300" s="118"/>
      <c r="I300" s="118"/>
      <c r="J300" s="118"/>
      <c r="K300" s="118"/>
      <c r="L300" s="118"/>
      <c r="M300" s="118"/>
      <c r="N300" s="118"/>
      <c r="O300" s="118"/>
      <c r="P300" s="118"/>
      <c r="Q300" s="447"/>
    </row>
    <row r="301" spans="1:17" ht="15.75" hidden="1" x14ac:dyDescent="0.25">
      <c r="B301" s="128"/>
      <c r="C301" s="128"/>
      <c r="D301" s="124"/>
      <c r="E301" s="118"/>
      <c r="F301" s="118"/>
      <c r="G301" s="125"/>
      <c r="H301" s="118"/>
      <c r="I301" s="118"/>
      <c r="J301" s="118"/>
      <c r="K301" s="118"/>
      <c r="L301" s="118"/>
      <c r="M301" s="118"/>
      <c r="N301" s="118"/>
      <c r="O301" s="118"/>
      <c r="P301" s="118"/>
      <c r="Q301" s="447"/>
    </row>
    <row r="302" spans="1:17" ht="15.75" hidden="1" x14ac:dyDescent="0.25">
      <c r="B302" s="128"/>
      <c r="C302" s="128"/>
      <c r="D302" s="124"/>
      <c r="E302" s="118"/>
      <c r="F302" s="118"/>
      <c r="G302" s="125"/>
      <c r="H302" s="118"/>
      <c r="I302" s="118"/>
      <c r="J302" s="118"/>
      <c r="K302" s="118"/>
      <c r="L302" s="118"/>
      <c r="M302" s="118"/>
      <c r="N302" s="118"/>
      <c r="O302" s="118"/>
      <c r="P302" s="118"/>
      <c r="Q302" s="447"/>
    </row>
    <row r="303" spans="1:17" ht="15" hidden="1" x14ac:dyDescent="0.25">
      <c r="A303" s="111"/>
      <c r="B303" s="127"/>
      <c r="C303" s="127"/>
      <c r="D303" s="124"/>
      <c r="E303" s="118"/>
      <c r="F303" s="118"/>
      <c r="G303" s="125"/>
      <c r="H303" s="118"/>
      <c r="I303" s="118"/>
      <c r="J303" s="118"/>
      <c r="K303" s="118"/>
      <c r="L303" s="118"/>
      <c r="M303" s="118"/>
      <c r="N303" s="118"/>
      <c r="O303" s="118"/>
      <c r="P303" s="118"/>
      <c r="Q303" s="447"/>
    </row>
    <row r="304" spans="1:17" ht="15.75" hidden="1" x14ac:dyDescent="0.25">
      <c r="B304" s="128"/>
      <c r="C304" s="128"/>
      <c r="D304" s="124"/>
      <c r="E304" s="118"/>
      <c r="F304" s="118"/>
      <c r="G304" s="125"/>
      <c r="H304" s="118"/>
      <c r="I304" s="118"/>
      <c r="J304" s="118"/>
      <c r="K304" s="118"/>
      <c r="L304" s="118"/>
      <c r="M304" s="118"/>
      <c r="N304" s="118"/>
      <c r="O304" s="118"/>
      <c r="P304" s="118"/>
      <c r="Q304" s="447"/>
    </row>
    <row r="305" spans="1:17" ht="15.75" hidden="1" x14ac:dyDescent="0.25">
      <c r="B305" s="128"/>
      <c r="C305" s="128"/>
      <c r="D305" s="124"/>
      <c r="E305" s="118"/>
      <c r="F305" s="118"/>
      <c r="G305" s="125"/>
      <c r="H305" s="118"/>
      <c r="I305" s="118"/>
      <c r="J305" s="118"/>
      <c r="K305" s="118"/>
      <c r="L305" s="118"/>
      <c r="M305" s="118"/>
      <c r="N305" s="118"/>
      <c r="O305" s="118"/>
      <c r="P305" s="118"/>
      <c r="Q305" s="447"/>
    </row>
    <row r="306" spans="1:17" ht="15.75" hidden="1" x14ac:dyDescent="0.25">
      <c r="B306" s="128"/>
      <c r="C306" s="128"/>
      <c r="D306" s="124"/>
      <c r="E306" s="118"/>
      <c r="F306" s="118"/>
      <c r="G306" s="125"/>
      <c r="H306" s="118"/>
      <c r="I306" s="118"/>
      <c r="J306" s="118"/>
      <c r="K306" s="118"/>
      <c r="L306" s="118"/>
      <c r="M306" s="118"/>
      <c r="N306" s="118"/>
      <c r="O306" s="118"/>
      <c r="P306" s="118"/>
      <c r="Q306" s="447"/>
    </row>
    <row r="307" spans="1:17" ht="15.75" hidden="1" x14ac:dyDescent="0.25">
      <c r="B307" s="128"/>
      <c r="C307" s="128"/>
      <c r="D307" s="124"/>
      <c r="E307" s="118"/>
      <c r="F307" s="118"/>
      <c r="G307" s="125"/>
      <c r="H307" s="118"/>
      <c r="I307" s="118"/>
      <c r="J307" s="118"/>
      <c r="K307" s="118"/>
      <c r="L307" s="118"/>
      <c r="M307" s="118"/>
      <c r="N307" s="118"/>
      <c r="O307" s="118"/>
      <c r="P307" s="118"/>
      <c r="Q307" s="447"/>
    </row>
    <row r="308" spans="1:17" ht="15.75" hidden="1" x14ac:dyDescent="0.25">
      <c r="B308" s="128"/>
      <c r="C308" s="128"/>
      <c r="D308" s="124"/>
      <c r="E308" s="118"/>
      <c r="F308" s="118"/>
      <c r="G308" s="125"/>
      <c r="H308" s="118"/>
      <c r="I308" s="118"/>
      <c r="J308" s="118"/>
      <c r="K308" s="118"/>
      <c r="L308" s="118"/>
      <c r="M308" s="118"/>
      <c r="N308" s="118"/>
      <c r="O308" s="118"/>
      <c r="P308" s="118"/>
      <c r="Q308" s="447"/>
    </row>
    <row r="309" spans="1:17" ht="15.75" hidden="1" x14ac:dyDescent="0.25">
      <c r="B309" s="128"/>
      <c r="C309" s="128"/>
      <c r="D309" s="124"/>
      <c r="E309" s="118"/>
      <c r="F309" s="118"/>
      <c r="G309" s="125"/>
      <c r="H309" s="118"/>
      <c r="I309" s="118"/>
      <c r="J309" s="118"/>
      <c r="K309" s="118"/>
      <c r="L309" s="118"/>
      <c r="M309" s="118"/>
      <c r="N309" s="118"/>
      <c r="O309" s="118"/>
      <c r="P309" s="118"/>
      <c r="Q309" s="447"/>
    </row>
    <row r="310" spans="1:17" ht="15.75" hidden="1" x14ac:dyDescent="0.25">
      <c r="B310" s="128"/>
      <c r="C310" s="128"/>
      <c r="D310" s="124"/>
      <c r="E310" s="118"/>
      <c r="F310" s="118"/>
      <c r="G310" s="125"/>
      <c r="H310" s="118"/>
      <c r="I310" s="118"/>
      <c r="J310" s="118"/>
      <c r="K310" s="118"/>
      <c r="L310" s="118"/>
      <c r="M310" s="118"/>
      <c r="N310" s="118"/>
      <c r="O310" s="118"/>
      <c r="P310" s="118"/>
      <c r="Q310" s="447"/>
    </row>
    <row r="311" spans="1:17" ht="15.75" hidden="1" x14ac:dyDescent="0.25">
      <c r="B311" s="128"/>
      <c r="C311" s="128"/>
      <c r="D311" s="124"/>
      <c r="E311" s="118"/>
      <c r="F311" s="118"/>
      <c r="G311" s="125"/>
      <c r="H311" s="118"/>
      <c r="I311" s="118"/>
      <c r="J311" s="118"/>
      <c r="K311" s="118"/>
      <c r="L311" s="118"/>
      <c r="M311" s="118"/>
      <c r="N311" s="118"/>
      <c r="O311" s="118"/>
      <c r="P311" s="118"/>
      <c r="Q311" s="447"/>
    </row>
    <row r="312" spans="1:17" ht="15.75" hidden="1" x14ac:dyDescent="0.25">
      <c r="B312" s="128"/>
      <c r="C312" s="128"/>
      <c r="D312" s="124"/>
      <c r="E312" s="118"/>
      <c r="F312" s="118"/>
      <c r="G312" s="125"/>
      <c r="H312" s="118"/>
      <c r="I312" s="118"/>
      <c r="J312" s="118"/>
      <c r="K312" s="118"/>
      <c r="L312" s="118"/>
      <c r="M312" s="118"/>
      <c r="N312" s="118"/>
      <c r="O312" s="118"/>
      <c r="P312" s="118"/>
      <c r="Q312" s="447"/>
    </row>
    <row r="313" spans="1:17" ht="15.75" hidden="1" x14ac:dyDescent="0.25">
      <c r="B313" s="128"/>
      <c r="C313" s="128"/>
      <c r="D313" s="124"/>
      <c r="E313" s="118"/>
      <c r="F313" s="118"/>
      <c r="G313" s="125"/>
      <c r="H313" s="118"/>
      <c r="I313" s="118"/>
      <c r="J313" s="118"/>
      <c r="K313" s="118"/>
      <c r="L313" s="118"/>
      <c r="M313" s="118"/>
      <c r="N313" s="118"/>
      <c r="O313" s="118"/>
      <c r="P313" s="118"/>
      <c r="Q313" s="447"/>
    </row>
    <row r="314" spans="1:17" ht="15.75" hidden="1" x14ac:dyDescent="0.25">
      <c r="B314" s="128"/>
      <c r="C314" s="128"/>
      <c r="D314" s="124"/>
      <c r="E314" s="118"/>
      <c r="F314" s="118"/>
      <c r="G314" s="125"/>
      <c r="H314" s="118"/>
      <c r="I314" s="118"/>
      <c r="J314" s="118"/>
      <c r="K314" s="118"/>
      <c r="L314" s="118"/>
      <c r="M314" s="118"/>
      <c r="N314" s="118"/>
      <c r="O314" s="118"/>
      <c r="P314" s="118"/>
      <c r="Q314" s="447"/>
    </row>
    <row r="315" spans="1:17" ht="15" hidden="1" x14ac:dyDescent="0.25">
      <c r="A315" s="111"/>
      <c r="B315" s="127"/>
      <c r="C315" s="127"/>
      <c r="D315" s="124"/>
      <c r="E315" s="118"/>
      <c r="F315" s="118"/>
      <c r="G315" s="125"/>
      <c r="H315" s="118"/>
      <c r="I315" s="118"/>
      <c r="J315" s="118"/>
      <c r="K315" s="118"/>
      <c r="L315" s="118"/>
      <c r="M315" s="118"/>
      <c r="N315" s="118"/>
      <c r="O315" s="118"/>
      <c r="P315" s="118"/>
      <c r="Q315" s="447"/>
    </row>
    <row r="316" spans="1:17" ht="15.75" hidden="1" x14ac:dyDescent="0.25">
      <c r="B316" s="128"/>
      <c r="C316" s="128"/>
      <c r="D316" s="124"/>
      <c r="E316" s="118"/>
      <c r="F316" s="118"/>
      <c r="G316" s="125"/>
      <c r="H316" s="118"/>
      <c r="I316" s="118"/>
      <c r="J316" s="118"/>
      <c r="K316" s="118"/>
      <c r="L316" s="118"/>
      <c r="M316" s="118"/>
      <c r="N316" s="118"/>
      <c r="O316" s="118"/>
      <c r="P316" s="118"/>
      <c r="Q316" s="447"/>
    </row>
    <row r="317" spans="1:17" ht="15.75" hidden="1" x14ac:dyDescent="0.25">
      <c r="B317" s="128"/>
      <c r="C317" s="128"/>
      <c r="D317" s="124"/>
      <c r="E317" s="118"/>
      <c r="F317" s="118"/>
      <c r="G317" s="125"/>
      <c r="H317" s="118"/>
      <c r="I317" s="118"/>
      <c r="J317" s="118"/>
      <c r="K317" s="118"/>
      <c r="L317" s="118"/>
      <c r="M317" s="118"/>
      <c r="N317" s="118"/>
      <c r="O317" s="118"/>
      <c r="P317" s="118"/>
      <c r="Q317" s="447"/>
    </row>
    <row r="318" spans="1:17" ht="15.75" hidden="1" x14ac:dyDescent="0.25">
      <c r="B318" s="128"/>
      <c r="C318" s="128"/>
      <c r="D318" s="124"/>
      <c r="E318" s="118"/>
      <c r="F318" s="118"/>
      <c r="G318" s="125"/>
      <c r="H318" s="118"/>
      <c r="I318" s="118"/>
      <c r="J318" s="118"/>
      <c r="K318" s="118"/>
      <c r="L318" s="118"/>
      <c r="M318" s="118"/>
      <c r="N318" s="118"/>
      <c r="O318" s="118"/>
      <c r="P318" s="118"/>
      <c r="Q318" s="447"/>
    </row>
    <row r="319" spans="1:17" ht="15.75" hidden="1" x14ac:dyDescent="0.25">
      <c r="B319" s="128"/>
      <c r="C319" s="128"/>
      <c r="D319" s="124"/>
      <c r="E319" s="118"/>
      <c r="F319" s="118"/>
      <c r="G319" s="125"/>
      <c r="H319" s="118"/>
      <c r="I319" s="118"/>
      <c r="J319" s="118"/>
      <c r="K319" s="118"/>
      <c r="L319" s="118"/>
      <c r="M319" s="118"/>
      <c r="N319" s="118"/>
      <c r="O319" s="118"/>
      <c r="P319" s="118"/>
      <c r="Q319" s="447"/>
    </row>
    <row r="320" spans="1:17" ht="15.75" hidden="1" x14ac:dyDescent="0.25">
      <c r="B320" s="128"/>
      <c r="C320" s="128"/>
      <c r="D320" s="124"/>
      <c r="E320" s="118"/>
      <c r="F320" s="118"/>
      <c r="G320" s="125"/>
      <c r="H320" s="118"/>
      <c r="I320" s="118"/>
      <c r="J320" s="118"/>
      <c r="K320" s="118"/>
      <c r="L320" s="118"/>
      <c r="M320" s="118"/>
      <c r="N320" s="118"/>
      <c r="O320" s="118"/>
      <c r="P320" s="118"/>
      <c r="Q320" s="447"/>
    </row>
    <row r="321" spans="1:17" ht="15.75" hidden="1" x14ac:dyDescent="0.25">
      <c r="B321" s="128"/>
      <c r="C321" s="128"/>
      <c r="D321" s="124"/>
      <c r="E321" s="118"/>
      <c r="F321" s="118"/>
      <c r="G321" s="125"/>
      <c r="H321" s="118"/>
      <c r="I321" s="118"/>
      <c r="J321" s="118"/>
      <c r="K321" s="118"/>
      <c r="L321" s="118"/>
      <c r="M321" s="118"/>
      <c r="N321" s="118"/>
      <c r="O321" s="118"/>
      <c r="P321" s="118"/>
      <c r="Q321" s="447"/>
    </row>
    <row r="322" spans="1:17" ht="15.75" hidden="1" x14ac:dyDescent="0.25">
      <c r="B322" s="128"/>
      <c r="C322" s="128"/>
      <c r="D322" s="124"/>
      <c r="E322" s="118"/>
      <c r="F322" s="118"/>
      <c r="G322" s="125"/>
      <c r="H322" s="118"/>
      <c r="I322" s="118"/>
      <c r="J322" s="118"/>
      <c r="K322" s="118"/>
      <c r="L322" s="118"/>
      <c r="M322" s="118"/>
      <c r="N322" s="118"/>
      <c r="O322" s="118"/>
      <c r="P322" s="118"/>
      <c r="Q322" s="447"/>
    </row>
    <row r="323" spans="1:17" ht="15.75" hidden="1" x14ac:dyDescent="0.25">
      <c r="B323" s="128"/>
      <c r="C323" s="128"/>
      <c r="D323" s="124"/>
      <c r="E323" s="118"/>
      <c r="F323" s="118"/>
      <c r="G323" s="125"/>
      <c r="H323" s="118"/>
      <c r="I323" s="118"/>
      <c r="J323" s="118"/>
      <c r="K323" s="118"/>
      <c r="L323" s="118"/>
      <c r="M323" s="118"/>
      <c r="N323" s="118"/>
      <c r="O323" s="118"/>
      <c r="P323" s="118"/>
      <c r="Q323" s="447"/>
    </row>
    <row r="324" spans="1:17" ht="15.75" hidden="1" x14ac:dyDescent="0.25">
      <c r="B324" s="128"/>
      <c r="C324" s="128"/>
      <c r="D324" s="124"/>
      <c r="E324" s="118"/>
      <c r="F324" s="118"/>
      <c r="G324" s="125"/>
      <c r="H324" s="118"/>
      <c r="I324" s="118"/>
      <c r="J324" s="118"/>
      <c r="K324" s="118"/>
      <c r="L324" s="118"/>
      <c r="M324" s="118"/>
      <c r="N324" s="118"/>
      <c r="O324" s="118"/>
      <c r="P324" s="118"/>
      <c r="Q324" s="447"/>
    </row>
    <row r="325" spans="1:17" ht="15.75" hidden="1" x14ac:dyDescent="0.25">
      <c r="B325" s="128"/>
      <c r="C325" s="128"/>
      <c r="D325" s="124"/>
      <c r="E325" s="118"/>
      <c r="F325" s="118"/>
      <c r="G325" s="125"/>
      <c r="H325" s="118"/>
      <c r="I325" s="118"/>
      <c r="J325" s="118"/>
      <c r="K325" s="118"/>
      <c r="L325" s="118"/>
      <c r="M325" s="118"/>
      <c r="N325" s="118"/>
      <c r="O325" s="118"/>
      <c r="P325" s="118"/>
      <c r="Q325" s="447"/>
    </row>
    <row r="326" spans="1:17" ht="15.75" hidden="1" x14ac:dyDescent="0.25">
      <c r="B326" s="128"/>
      <c r="C326" s="128"/>
      <c r="D326" s="124"/>
      <c r="E326" s="118"/>
      <c r="F326" s="118"/>
      <c r="G326" s="125"/>
      <c r="H326" s="118"/>
      <c r="I326" s="118"/>
      <c r="J326" s="118"/>
      <c r="K326" s="118"/>
      <c r="L326" s="118"/>
      <c r="M326" s="118"/>
      <c r="N326" s="118"/>
      <c r="O326" s="118"/>
      <c r="P326" s="118"/>
      <c r="Q326" s="447"/>
    </row>
    <row r="327" spans="1:17" ht="15" hidden="1" x14ac:dyDescent="0.25">
      <c r="A327" s="111"/>
      <c r="B327" s="127"/>
      <c r="C327" s="127"/>
      <c r="D327" s="124"/>
      <c r="E327" s="118"/>
      <c r="F327" s="118"/>
      <c r="G327" s="125"/>
      <c r="H327" s="118"/>
      <c r="I327" s="118"/>
      <c r="J327" s="118"/>
      <c r="K327" s="118"/>
      <c r="L327" s="118"/>
      <c r="M327" s="118"/>
      <c r="N327" s="118"/>
      <c r="O327" s="118"/>
      <c r="P327" s="118"/>
      <c r="Q327" s="447"/>
    </row>
    <row r="328" spans="1:17" ht="15.75" hidden="1" x14ac:dyDescent="0.25">
      <c r="B328" s="128"/>
      <c r="C328" s="128"/>
      <c r="D328" s="124"/>
      <c r="E328" s="118"/>
      <c r="F328" s="118"/>
      <c r="G328" s="125"/>
      <c r="H328" s="118"/>
      <c r="I328" s="118"/>
      <c r="J328" s="118"/>
      <c r="K328" s="118"/>
      <c r="L328" s="118"/>
      <c r="M328" s="118"/>
      <c r="N328" s="118"/>
      <c r="O328" s="118"/>
      <c r="P328" s="118"/>
      <c r="Q328" s="447"/>
    </row>
    <row r="329" spans="1:17" ht="15.75" hidden="1" x14ac:dyDescent="0.25">
      <c r="B329" s="128"/>
      <c r="C329" s="128"/>
      <c r="D329" s="124"/>
      <c r="E329" s="118"/>
      <c r="F329" s="118"/>
      <c r="G329" s="125"/>
      <c r="H329" s="118"/>
      <c r="I329" s="118"/>
      <c r="J329" s="118"/>
      <c r="K329" s="118"/>
      <c r="L329" s="118"/>
      <c r="M329" s="118"/>
      <c r="N329" s="118"/>
      <c r="O329" s="118"/>
      <c r="P329" s="118"/>
      <c r="Q329" s="447"/>
    </row>
    <row r="330" spans="1:17" ht="15.75" hidden="1" x14ac:dyDescent="0.25">
      <c r="B330" s="128"/>
      <c r="C330" s="128"/>
      <c r="D330" s="124"/>
      <c r="E330" s="118"/>
      <c r="F330" s="118"/>
      <c r="G330" s="125"/>
      <c r="H330" s="118"/>
      <c r="I330" s="118"/>
      <c r="J330" s="118"/>
      <c r="K330" s="118"/>
      <c r="L330" s="118"/>
      <c r="M330" s="118"/>
      <c r="N330" s="118"/>
      <c r="O330" s="118"/>
      <c r="P330" s="118"/>
      <c r="Q330" s="447"/>
    </row>
    <row r="331" spans="1:17" ht="15.75" hidden="1" x14ac:dyDescent="0.25">
      <c r="B331" s="127"/>
      <c r="C331" s="127"/>
      <c r="D331" s="124"/>
      <c r="E331" s="118"/>
      <c r="F331" s="118"/>
      <c r="G331" s="125"/>
      <c r="H331" s="118"/>
      <c r="I331" s="118"/>
      <c r="J331" s="118"/>
      <c r="K331" s="118"/>
      <c r="L331" s="118"/>
      <c r="M331" s="118"/>
      <c r="N331" s="118"/>
      <c r="O331" s="118"/>
      <c r="P331" s="118"/>
      <c r="Q331" s="447"/>
    </row>
    <row r="332" spans="1:17" ht="15.75" hidden="1" x14ac:dyDescent="0.25">
      <c r="B332" s="128"/>
      <c r="C332" s="128"/>
      <c r="D332" s="124"/>
      <c r="E332" s="118"/>
      <c r="F332" s="118"/>
      <c r="G332" s="125"/>
      <c r="H332" s="118"/>
      <c r="I332" s="118"/>
      <c r="J332" s="118"/>
      <c r="K332" s="118"/>
      <c r="L332" s="118"/>
      <c r="M332" s="118"/>
      <c r="N332" s="118"/>
      <c r="O332" s="118"/>
      <c r="P332" s="118"/>
      <c r="Q332" s="447"/>
    </row>
    <row r="333" spans="1:17" ht="15.75" hidden="1" x14ac:dyDescent="0.25">
      <c r="B333" s="128"/>
      <c r="C333" s="128"/>
      <c r="D333" s="124"/>
      <c r="E333" s="118"/>
      <c r="F333" s="118"/>
      <c r="G333" s="125"/>
      <c r="H333" s="118"/>
      <c r="I333" s="118"/>
      <c r="J333" s="118"/>
      <c r="K333" s="118"/>
      <c r="L333" s="118"/>
      <c r="M333" s="118"/>
      <c r="N333" s="118"/>
      <c r="O333" s="118"/>
      <c r="P333" s="118"/>
      <c r="Q333" s="447"/>
    </row>
    <row r="334" spans="1:17" ht="15.75" hidden="1" x14ac:dyDescent="0.25">
      <c r="B334" s="128"/>
      <c r="C334" s="128"/>
      <c r="D334" s="124"/>
      <c r="E334" s="118"/>
      <c r="F334" s="118"/>
      <c r="G334" s="125"/>
      <c r="H334" s="118"/>
      <c r="I334" s="118"/>
      <c r="J334" s="118"/>
      <c r="K334" s="118"/>
      <c r="L334" s="118"/>
      <c r="M334" s="118"/>
      <c r="N334" s="118"/>
      <c r="O334" s="118"/>
      <c r="P334" s="118"/>
      <c r="Q334" s="447"/>
    </row>
    <row r="335" spans="1:17" ht="15.75" hidden="1" x14ac:dyDescent="0.25">
      <c r="B335" s="127"/>
      <c r="C335" s="127"/>
      <c r="D335" s="124"/>
      <c r="E335" s="118"/>
      <c r="F335" s="118"/>
      <c r="G335" s="125"/>
      <c r="H335" s="118"/>
      <c r="I335" s="118"/>
      <c r="J335" s="118"/>
      <c r="K335" s="118"/>
      <c r="L335" s="118"/>
      <c r="M335" s="118"/>
      <c r="N335" s="118"/>
      <c r="O335" s="118"/>
      <c r="P335" s="118"/>
      <c r="Q335" s="447"/>
    </row>
    <row r="336" spans="1:17" ht="15.75" hidden="1" x14ac:dyDescent="0.25">
      <c r="B336" s="128"/>
      <c r="C336" s="128"/>
      <c r="D336" s="124"/>
      <c r="E336" s="118"/>
      <c r="F336" s="118"/>
      <c r="G336" s="125"/>
      <c r="H336" s="118"/>
      <c r="I336" s="118"/>
      <c r="J336" s="118"/>
      <c r="K336" s="118"/>
      <c r="L336" s="118"/>
      <c r="M336" s="118"/>
      <c r="N336" s="118"/>
      <c r="O336" s="118"/>
      <c r="P336" s="118"/>
      <c r="Q336" s="447"/>
    </row>
    <row r="337" spans="2:17" ht="15.75" hidden="1" x14ac:dyDescent="0.25">
      <c r="B337" s="128"/>
      <c r="C337" s="128"/>
      <c r="D337" s="124"/>
      <c r="E337" s="118"/>
      <c r="F337" s="118"/>
      <c r="G337" s="125"/>
      <c r="H337" s="118"/>
      <c r="I337" s="118"/>
      <c r="J337" s="118"/>
      <c r="K337" s="118"/>
      <c r="L337" s="118"/>
      <c r="M337" s="118"/>
      <c r="N337" s="118"/>
      <c r="O337" s="118"/>
      <c r="P337" s="118"/>
      <c r="Q337" s="447"/>
    </row>
    <row r="338" spans="2:17" ht="15.75" hidden="1" x14ac:dyDescent="0.25">
      <c r="B338" s="128"/>
      <c r="C338" s="128"/>
      <c r="D338" s="124"/>
      <c r="E338" s="118"/>
      <c r="F338" s="118"/>
      <c r="G338" s="125"/>
      <c r="H338" s="118"/>
      <c r="I338" s="118"/>
      <c r="J338" s="118"/>
      <c r="K338" s="118"/>
      <c r="L338" s="118"/>
      <c r="M338" s="118"/>
      <c r="N338" s="118"/>
      <c r="O338" s="118"/>
      <c r="P338" s="118"/>
      <c r="Q338" s="447"/>
    </row>
    <row r="339" spans="2:17" ht="15.75" hidden="1" x14ac:dyDescent="0.25">
      <c r="B339" s="127"/>
      <c r="C339" s="127"/>
      <c r="D339" s="124"/>
      <c r="E339" s="118"/>
      <c r="F339" s="118"/>
      <c r="G339" s="125"/>
      <c r="H339" s="118"/>
      <c r="I339" s="118"/>
      <c r="J339" s="118"/>
      <c r="K339" s="118"/>
      <c r="L339" s="118"/>
      <c r="M339" s="118"/>
      <c r="N339" s="118"/>
      <c r="O339" s="118"/>
      <c r="P339" s="118"/>
      <c r="Q339" s="447"/>
    </row>
    <row r="340" spans="2:17" ht="15.75" hidden="1" x14ac:dyDescent="0.25">
      <c r="B340" s="128"/>
      <c r="C340" s="128"/>
      <c r="D340" s="124"/>
      <c r="E340" s="118"/>
      <c r="F340" s="118"/>
      <c r="G340" s="125"/>
      <c r="H340" s="118"/>
      <c r="I340" s="118"/>
      <c r="J340" s="118"/>
      <c r="K340" s="118"/>
      <c r="L340" s="118"/>
      <c r="M340" s="118"/>
      <c r="N340" s="118"/>
      <c r="O340" s="118"/>
      <c r="P340" s="118"/>
      <c r="Q340" s="447"/>
    </row>
    <row r="341" spans="2:17" ht="15.75" hidden="1" x14ac:dyDescent="0.25">
      <c r="B341" s="128"/>
      <c r="C341" s="128"/>
      <c r="D341" s="124"/>
      <c r="E341" s="118"/>
      <c r="F341" s="118"/>
      <c r="G341" s="125"/>
      <c r="H341" s="118"/>
      <c r="I341" s="118"/>
      <c r="J341" s="118"/>
      <c r="K341" s="118"/>
      <c r="L341" s="118"/>
      <c r="M341" s="118"/>
      <c r="N341" s="118"/>
      <c r="O341" s="118"/>
      <c r="P341" s="118"/>
      <c r="Q341" s="447"/>
    </row>
    <row r="342" spans="2:17" ht="15.75" hidden="1" x14ac:dyDescent="0.25">
      <c r="B342" s="128"/>
      <c r="C342" s="128"/>
      <c r="D342" s="124"/>
      <c r="E342" s="118"/>
      <c r="F342" s="118"/>
      <c r="G342" s="125"/>
      <c r="H342" s="118"/>
      <c r="I342" s="118"/>
      <c r="J342" s="118"/>
      <c r="K342" s="118"/>
      <c r="L342" s="118"/>
      <c r="M342" s="118"/>
      <c r="N342" s="118"/>
      <c r="O342" s="118"/>
      <c r="P342" s="118"/>
      <c r="Q342" s="447"/>
    </row>
    <row r="343" spans="2:17" ht="15.75" hidden="1" x14ac:dyDescent="0.25">
      <c r="B343" s="127"/>
      <c r="C343" s="127"/>
      <c r="D343" s="124"/>
      <c r="E343" s="118"/>
      <c r="F343" s="118"/>
      <c r="G343" s="125"/>
      <c r="H343" s="118"/>
      <c r="I343" s="118"/>
      <c r="J343" s="118"/>
      <c r="K343" s="118"/>
      <c r="L343" s="118"/>
      <c r="M343" s="118"/>
      <c r="N343" s="118"/>
      <c r="O343" s="118"/>
      <c r="P343" s="118"/>
      <c r="Q343" s="447"/>
    </row>
    <row r="344" spans="2:17" ht="15.75" hidden="1" x14ac:dyDescent="0.25">
      <c r="B344" s="128"/>
      <c r="C344" s="128"/>
      <c r="D344" s="124"/>
      <c r="E344" s="118"/>
      <c r="F344" s="118"/>
      <c r="G344" s="125"/>
      <c r="H344" s="118"/>
      <c r="I344" s="118"/>
      <c r="J344" s="118"/>
      <c r="K344" s="118"/>
      <c r="L344" s="118"/>
      <c r="M344" s="118"/>
      <c r="N344" s="118"/>
      <c r="O344" s="118"/>
      <c r="P344" s="118"/>
      <c r="Q344" s="447"/>
    </row>
    <row r="345" spans="2:17" ht="15.75" hidden="1" x14ac:dyDescent="0.25">
      <c r="B345" s="128"/>
      <c r="C345" s="128"/>
      <c r="D345" s="124"/>
      <c r="E345" s="118"/>
      <c r="F345" s="118"/>
      <c r="G345" s="125"/>
      <c r="H345" s="118"/>
      <c r="I345" s="118"/>
      <c r="J345" s="118"/>
      <c r="K345" s="118"/>
      <c r="L345" s="118"/>
      <c r="M345" s="118"/>
      <c r="N345" s="118"/>
      <c r="O345" s="118"/>
      <c r="P345" s="118"/>
      <c r="Q345" s="447"/>
    </row>
    <row r="346" spans="2:17" ht="15.75" hidden="1" x14ac:dyDescent="0.25">
      <c r="B346" s="128"/>
      <c r="C346" s="128"/>
      <c r="D346" s="124"/>
      <c r="E346" s="118"/>
      <c r="F346" s="118"/>
      <c r="G346" s="125"/>
      <c r="H346" s="118"/>
      <c r="I346" s="118"/>
      <c r="J346" s="118"/>
      <c r="K346" s="118"/>
      <c r="L346" s="118"/>
      <c r="M346" s="118"/>
      <c r="N346" s="118"/>
      <c r="O346" s="118"/>
      <c r="P346" s="118"/>
      <c r="Q346" s="447"/>
    </row>
    <row r="347" spans="2:17" ht="15.75" hidden="1" x14ac:dyDescent="0.25">
      <c r="B347" s="127"/>
      <c r="C347" s="127"/>
      <c r="D347" s="124"/>
      <c r="E347" s="118"/>
      <c r="F347" s="118"/>
      <c r="G347" s="125"/>
      <c r="H347" s="118"/>
      <c r="I347" s="118"/>
      <c r="J347" s="118"/>
      <c r="K347" s="118"/>
      <c r="L347" s="118"/>
      <c r="M347" s="118"/>
      <c r="N347" s="118"/>
      <c r="O347" s="118"/>
      <c r="P347" s="118"/>
      <c r="Q347" s="447"/>
    </row>
    <row r="348" spans="2:17" ht="15.75" hidden="1" x14ac:dyDescent="0.25">
      <c r="B348" s="128"/>
      <c r="C348" s="128"/>
      <c r="D348" s="124"/>
      <c r="E348" s="118"/>
      <c r="F348" s="118"/>
      <c r="G348" s="125"/>
      <c r="H348" s="118"/>
      <c r="I348" s="118"/>
      <c r="J348" s="118"/>
      <c r="K348" s="118"/>
      <c r="L348" s="118"/>
      <c r="M348" s="118"/>
      <c r="N348" s="118"/>
      <c r="O348" s="118"/>
      <c r="P348" s="118"/>
      <c r="Q348" s="447"/>
    </row>
    <row r="349" spans="2:17" ht="15.75" hidden="1" x14ac:dyDescent="0.25">
      <c r="B349" s="128"/>
      <c r="C349" s="128"/>
      <c r="D349" s="124"/>
      <c r="E349" s="118"/>
      <c r="F349" s="118"/>
      <c r="G349" s="125"/>
      <c r="H349" s="118"/>
      <c r="I349" s="118"/>
      <c r="J349" s="118"/>
      <c r="K349" s="118"/>
      <c r="L349" s="118"/>
      <c r="M349" s="118"/>
      <c r="N349" s="118"/>
      <c r="O349" s="118"/>
      <c r="P349" s="118"/>
      <c r="Q349" s="447"/>
    </row>
    <row r="350" spans="2:17" ht="15.75" hidden="1" x14ac:dyDescent="0.25">
      <c r="B350" s="128"/>
      <c r="C350" s="128"/>
      <c r="D350" s="124"/>
      <c r="E350" s="118"/>
      <c r="F350" s="118"/>
      <c r="G350" s="125"/>
      <c r="H350" s="118"/>
      <c r="I350" s="118"/>
      <c r="J350" s="118"/>
      <c r="K350" s="118"/>
      <c r="L350" s="118"/>
      <c r="M350" s="118"/>
      <c r="N350" s="118"/>
      <c r="O350" s="118"/>
      <c r="P350" s="118"/>
      <c r="Q350" s="447"/>
    </row>
    <row r="351" spans="2:17" ht="15.75" hidden="1" x14ac:dyDescent="0.25">
      <c r="B351" s="127"/>
      <c r="C351" s="127"/>
      <c r="D351" s="124"/>
      <c r="E351" s="118"/>
      <c r="F351" s="118"/>
      <c r="G351" s="125"/>
      <c r="H351" s="118"/>
      <c r="I351" s="118"/>
      <c r="J351" s="118"/>
      <c r="K351" s="118"/>
      <c r="L351" s="118"/>
      <c r="M351" s="118"/>
      <c r="N351" s="118"/>
      <c r="O351" s="118"/>
      <c r="P351" s="118"/>
      <c r="Q351" s="447"/>
    </row>
    <row r="352" spans="2:17" ht="15.75" hidden="1" x14ac:dyDescent="0.25">
      <c r="B352" s="128"/>
      <c r="C352" s="128"/>
      <c r="D352" s="124"/>
      <c r="E352" s="118"/>
      <c r="F352" s="118"/>
      <c r="G352" s="125"/>
      <c r="H352" s="118"/>
      <c r="I352" s="118"/>
      <c r="J352" s="118"/>
      <c r="K352" s="118"/>
      <c r="L352" s="118"/>
      <c r="M352" s="118"/>
      <c r="N352" s="118"/>
      <c r="O352" s="118"/>
      <c r="P352" s="118"/>
      <c r="Q352" s="447"/>
    </row>
    <row r="353" spans="2:17" ht="15.75" hidden="1" x14ac:dyDescent="0.25">
      <c r="B353" s="128"/>
      <c r="C353" s="128"/>
      <c r="D353" s="124"/>
      <c r="E353" s="118"/>
      <c r="F353" s="118"/>
      <c r="G353" s="125"/>
      <c r="H353" s="118"/>
      <c r="I353" s="118"/>
      <c r="J353" s="118"/>
      <c r="K353" s="118"/>
      <c r="L353" s="118"/>
      <c r="M353" s="118"/>
      <c r="N353" s="118"/>
      <c r="O353" s="118"/>
      <c r="P353" s="118"/>
      <c r="Q353" s="447"/>
    </row>
    <row r="354" spans="2:17" ht="15.75" hidden="1" x14ac:dyDescent="0.25">
      <c r="B354" s="128"/>
      <c r="C354" s="128"/>
      <c r="D354" s="124"/>
      <c r="E354" s="118"/>
      <c r="F354" s="118"/>
      <c r="G354" s="125"/>
      <c r="H354" s="118"/>
      <c r="I354" s="118"/>
      <c r="J354" s="118"/>
      <c r="K354" s="118"/>
      <c r="L354" s="118"/>
      <c r="M354" s="118"/>
      <c r="N354" s="118"/>
      <c r="O354" s="118"/>
      <c r="P354" s="118"/>
      <c r="Q354" s="447"/>
    </row>
    <row r="355" spans="2:17" ht="15.75" hidden="1" x14ac:dyDescent="0.25">
      <c r="B355" s="127"/>
      <c r="C355" s="127"/>
      <c r="D355" s="124"/>
      <c r="E355" s="118"/>
      <c r="F355" s="118"/>
      <c r="G355" s="125"/>
      <c r="H355" s="118"/>
      <c r="I355" s="118"/>
      <c r="J355" s="118"/>
      <c r="K355" s="118"/>
      <c r="L355" s="118"/>
      <c r="M355" s="118"/>
      <c r="N355" s="118"/>
      <c r="O355" s="118"/>
      <c r="P355" s="118"/>
      <c r="Q355" s="447"/>
    </row>
    <row r="356" spans="2:17" ht="15.75" hidden="1" x14ac:dyDescent="0.25">
      <c r="B356" s="128"/>
      <c r="C356" s="128"/>
      <c r="D356" s="124"/>
      <c r="E356" s="118"/>
      <c r="F356" s="118"/>
      <c r="G356" s="125"/>
      <c r="H356" s="118"/>
      <c r="I356" s="118"/>
      <c r="J356" s="118"/>
      <c r="K356" s="118"/>
      <c r="L356" s="118"/>
      <c r="M356" s="118"/>
      <c r="N356" s="118"/>
      <c r="O356" s="118"/>
      <c r="P356" s="118"/>
      <c r="Q356" s="447"/>
    </row>
    <row r="357" spans="2:17" ht="15.75" hidden="1" x14ac:dyDescent="0.25">
      <c r="B357" s="128"/>
      <c r="C357" s="128"/>
      <c r="D357" s="124"/>
      <c r="E357" s="118"/>
      <c r="F357" s="118"/>
      <c r="G357" s="125"/>
      <c r="H357" s="118"/>
      <c r="I357" s="118"/>
      <c r="J357" s="118"/>
      <c r="K357" s="118"/>
      <c r="L357" s="118"/>
      <c r="M357" s="118"/>
      <c r="N357" s="118"/>
      <c r="O357" s="118"/>
      <c r="P357" s="118"/>
      <c r="Q357" s="447"/>
    </row>
    <row r="358" spans="2:17" ht="15.75" hidden="1" x14ac:dyDescent="0.25">
      <c r="B358" s="128"/>
      <c r="C358" s="128"/>
      <c r="D358" s="124"/>
      <c r="E358" s="118"/>
      <c r="F358" s="118"/>
      <c r="G358" s="125"/>
      <c r="H358" s="118"/>
      <c r="I358" s="118"/>
      <c r="J358" s="118"/>
      <c r="K358" s="118"/>
      <c r="L358" s="118"/>
      <c r="M358" s="118"/>
      <c r="N358" s="118"/>
      <c r="O358" s="118"/>
      <c r="P358" s="118"/>
      <c r="Q358" s="447"/>
    </row>
    <row r="359" spans="2:17" ht="15.75" hidden="1" x14ac:dyDescent="0.25">
      <c r="B359" s="127"/>
      <c r="C359" s="127"/>
      <c r="D359" s="124"/>
      <c r="E359" s="118"/>
      <c r="F359" s="118"/>
      <c r="G359" s="125"/>
      <c r="H359" s="118"/>
      <c r="I359" s="118"/>
      <c r="J359" s="118"/>
      <c r="K359" s="118"/>
      <c r="L359" s="118"/>
      <c r="M359" s="118"/>
      <c r="N359" s="118"/>
      <c r="O359" s="118"/>
      <c r="P359" s="118"/>
      <c r="Q359" s="447"/>
    </row>
    <row r="360" spans="2:17" ht="15.75" hidden="1" x14ac:dyDescent="0.25">
      <c r="B360" s="128"/>
      <c r="C360" s="128"/>
      <c r="D360" s="124"/>
      <c r="E360" s="118"/>
      <c r="F360" s="118"/>
      <c r="G360" s="125"/>
      <c r="H360" s="118"/>
      <c r="I360" s="118"/>
      <c r="J360" s="118"/>
      <c r="K360" s="118"/>
      <c r="L360" s="118"/>
      <c r="M360" s="118"/>
      <c r="N360" s="118"/>
      <c r="O360" s="118"/>
      <c r="P360" s="118"/>
      <c r="Q360" s="447"/>
    </row>
    <row r="361" spans="2:17" ht="15.75" hidden="1" x14ac:dyDescent="0.25">
      <c r="B361" s="128"/>
      <c r="C361" s="128"/>
      <c r="D361" s="124"/>
      <c r="E361" s="118"/>
      <c r="F361" s="118"/>
      <c r="G361" s="125"/>
      <c r="H361" s="118"/>
      <c r="I361" s="118"/>
      <c r="J361" s="118"/>
      <c r="K361" s="118"/>
      <c r="L361" s="118"/>
      <c r="M361" s="118"/>
      <c r="N361" s="118"/>
      <c r="O361" s="118"/>
      <c r="P361" s="118"/>
      <c r="Q361" s="447"/>
    </row>
    <row r="362" spans="2:17" ht="15.75" hidden="1" x14ac:dyDescent="0.25">
      <c r="B362" s="128"/>
      <c r="C362" s="128"/>
      <c r="D362" s="124"/>
      <c r="E362" s="118"/>
      <c r="F362" s="118"/>
      <c r="G362" s="125"/>
      <c r="H362" s="118"/>
      <c r="I362" s="118"/>
      <c r="J362" s="118"/>
      <c r="K362" s="118"/>
      <c r="L362" s="118"/>
      <c r="M362" s="118"/>
      <c r="N362" s="118"/>
      <c r="O362" s="118"/>
      <c r="P362" s="118"/>
      <c r="Q362" s="447"/>
    </row>
    <row r="363" spans="2:17" ht="15.75" hidden="1" x14ac:dyDescent="0.25">
      <c r="B363" s="128"/>
      <c r="C363" s="128"/>
      <c r="D363" s="124"/>
      <c r="E363" s="118"/>
      <c r="F363" s="118"/>
      <c r="G363" s="125"/>
      <c r="H363" s="118"/>
      <c r="I363" s="118"/>
      <c r="J363" s="118"/>
      <c r="K363" s="118"/>
      <c r="L363" s="118"/>
      <c r="M363" s="118"/>
      <c r="N363" s="118"/>
      <c r="O363" s="118"/>
      <c r="P363" s="118"/>
      <c r="Q363" s="447"/>
    </row>
    <row r="364" spans="2:17" ht="15.75" hidden="1" x14ac:dyDescent="0.25">
      <c r="B364" s="128"/>
      <c r="C364" s="128"/>
      <c r="D364" s="124"/>
      <c r="E364" s="118"/>
      <c r="F364" s="118"/>
      <c r="G364" s="125"/>
      <c r="H364" s="118"/>
      <c r="I364" s="118"/>
      <c r="J364" s="118"/>
      <c r="K364" s="118"/>
      <c r="L364" s="118"/>
      <c r="M364" s="118"/>
      <c r="N364" s="118"/>
      <c r="O364" s="118"/>
      <c r="P364" s="118"/>
      <c r="Q364" s="447"/>
    </row>
    <row r="365" spans="2:17" ht="15.75" hidden="1" x14ac:dyDescent="0.25">
      <c r="B365" s="128"/>
      <c r="C365" s="128"/>
      <c r="D365" s="124"/>
      <c r="E365" s="118"/>
      <c r="F365" s="118"/>
      <c r="G365" s="125"/>
      <c r="H365" s="118"/>
      <c r="I365" s="118"/>
      <c r="J365" s="118"/>
      <c r="K365" s="118"/>
      <c r="L365" s="118"/>
      <c r="M365" s="118"/>
      <c r="N365" s="118"/>
      <c r="O365" s="118"/>
      <c r="P365" s="118"/>
      <c r="Q365" s="447"/>
    </row>
    <row r="366" spans="2:17" ht="15.75" hidden="1" x14ac:dyDescent="0.25">
      <c r="B366" s="127"/>
      <c r="C366" s="127"/>
      <c r="D366" s="124"/>
      <c r="E366" s="118"/>
      <c r="F366" s="118"/>
      <c r="G366" s="125"/>
      <c r="H366" s="118"/>
      <c r="I366" s="118"/>
      <c r="J366" s="118"/>
      <c r="K366" s="118"/>
      <c r="L366" s="118"/>
      <c r="M366" s="118"/>
      <c r="N366" s="118"/>
      <c r="O366" s="118"/>
      <c r="P366" s="118"/>
      <c r="Q366" s="447"/>
    </row>
    <row r="367" spans="2:17" ht="15.75" hidden="1" x14ac:dyDescent="0.25">
      <c r="B367" s="128"/>
      <c r="C367" s="128"/>
      <c r="D367" s="124"/>
      <c r="E367" s="118"/>
      <c r="F367" s="118"/>
      <c r="G367" s="125"/>
      <c r="H367" s="118"/>
      <c r="I367" s="118"/>
      <c r="J367" s="118"/>
      <c r="K367" s="118"/>
      <c r="L367" s="118"/>
      <c r="M367" s="118"/>
      <c r="N367" s="118"/>
      <c r="O367" s="118"/>
      <c r="P367" s="118"/>
      <c r="Q367" s="447"/>
    </row>
    <row r="368" spans="2:17" ht="15.75" hidden="1" x14ac:dyDescent="0.25">
      <c r="B368" s="128"/>
      <c r="C368" s="128"/>
      <c r="D368" s="124"/>
      <c r="E368" s="118"/>
      <c r="F368" s="118"/>
      <c r="G368" s="125"/>
      <c r="H368" s="118"/>
      <c r="I368" s="118"/>
      <c r="J368" s="118"/>
      <c r="K368" s="118"/>
      <c r="L368" s="118"/>
      <c r="M368" s="118"/>
      <c r="N368" s="118"/>
      <c r="O368" s="118"/>
      <c r="P368" s="118"/>
      <c r="Q368" s="447"/>
    </row>
    <row r="369" spans="2:17" ht="15.75" hidden="1" x14ac:dyDescent="0.25">
      <c r="B369" s="129"/>
      <c r="C369" s="129"/>
      <c r="D369" s="130"/>
      <c r="E369" s="131"/>
      <c r="F369" s="131"/>
      <c r="G369" s="132"/>
      <c r="H369" s="131"/>
      <c r="I369" s="131"/>
      <c r="J369" s="131"/>
      <c r="K369" s="131"/>
      <c r="L369" s="131"/>
      <c r="M369" s="131"/>
      <c r="N369" s="131"/>
      <c r="O369" s="131"/>
      <c r="P369" s="131"/>
      <c r="Q369" s="447"/>
    </row>
    <row r="370" spans="2:17" ht="15.75" hidden="1" x14ac:dyDescent="0.25">
      <c r="B370" s="133"/>
      <c r="C370" s="133"/>
      <c r="D370" s="130"/>
      <c r="E370" s="131"/>
      <c r="F370" s="131"/>
      <c r="G370" s="132"/>
      <c r="H370" s="131"/>
      <c r="I370" s="131"/>
      <c r="J370" s="131"/>
      <c r="K370" s="131"/>
      <c r="L370" s="131"/>
      <c r="M370" s="131"/>
      <c r="N370" s="131"/>
      <c r="O370" s="131"/>
      <c r="P370" s="131"/>
      <c r="Q370" s="447"/>
    </row>
    <row r="371" spans="2:17" ht="15.75" hidden="1" x14ac:dyDescent="0.25">
      <c r="B371" s="129"/>
      <c r="C371" s="129"/>
      <c r="D371" s="130"/>
      <c r="E371" s="131"/>
      <c r="F371" s="131"/>
      <c r="G371" s="132"/>
      <c r="H371" s="131"/>
      <c r="I371" s="131"/>
      <c r="J371" s="131"/>
      <c r="K371" s="131"/>
      <c r="L371" s="131"/>
      <c r="M371" s="131"/>
      <c r="N371" s="131"/>
      <c r="O371" s="131"/>
      <c r="P371" s="131"/>
      <c r="Q371" s="447"/>
    </row>
    <row r="372" spans="2:17" ht="15.75" hidden="1" x14ac:dyDescent="0.25">
      <c r="B372" s="129"/>
      <c r="C372" s="129"/>
      <c r="D372" s="130"/>
      <c r="E372" s="131"/>
      <c r="F372" s="131"/>
      <c r="G372" s="132"/>
      <c r="H372" s="131"/>
      <c r="I372" s="131"/>
      <c r="J372" s="131"/>
      <c r="K372" s="131"/>
      <c r="L372" s="131"/>
      <c r="M372" s="131"/>
      <c r="N372" s="131"/>
      <c r="O372" s="131"/>
      <c r="P372" s="131"/>
      <c r="Q372" s="447"/>
    </row>
    <row r="373" spans="2:17" ht="15.75" hidden="1" x14ac:dyDescent="0.25">
      <c r="B373" s="129"/>
      <c r="C373" s="129"/>
      <c r="D373" s="130"/>
      <c r="E373" s="131"/>
      <c r="F373" s="131"/>
      <c r="G373" s="132"/>
      <c r="H373" s="131"/>
      <c r="I373" s="131"/>
      <c r="J373" s="131"/>
      <c r="K373" s="131"/>
      <c r="L373" s="131"/>
      <c r="M373" s="131"/>
      <c r="N373" s="131"/>
      <c r="O373" s="131"/>
      <c r="P373" s="131"/>
      <c r="Q373" s="447"/>
    </row>
    <row r="374" spans="2:17" ht="15.75" hidden="1" x14ac:dyDescent="0.25">
      <c r="B374" s="133"/>
      <c r="C374" s="133"/>
      <c r="D374" s="130"/>
      <c r="E374" s="131"/>
      <c r="F374" s="131"/>
      <c r="G374" s="132"/>
      <c r="H374" s="131"/>
      <c r="I374" s="131"/>
      <c r="J374" s="131"/>
      <c r="K374" s="131"/>
      <c r="L374" s="131"/>
      <c r="M374" s="131"/>
      <c r="N374" s="131"/>
      <c r="O374" s="131"/>
      <c r="P374" s="131"/>
      <c r="Q374" s="447"/>
    </row>
    <row r="375" spans="2:17" ht="15.75" hidden="1" x14ac:dyDescent="0.25">
      <c r="B375" s="129"/>
      <c r="C375" s="129"/>
      <c r="D375" s="130"/>
      <c r="E375" s="131"/>
      <c r="F375" s="131"/>
      <c r="G375" s="132"/>
      <c r="H375" s="131"/>
      <c r="I375" s="131"/>
      <c r="J375" s="131"/>
      <c r="K375" s="131"/>
      <c r="L375" s="131"/>
      <c r="M375" s="131"/>
      <c r="N375" s="131"/>
      <c r="O375" s="131"/>
      <c r="P375" s="131"/>
      <c r="Q375" s="447"/>
    </row>
    <row r="376" spans="2:17" ht="15.75" hidden="1" x14ac:dyDescent="0.25">
      <c r="B376" s="129"/>
      <c r="C376" s="129"/>
      <c r="D376" s="130"/>
      <c r="E376" s="131"/>
      <c r="F376" s="131"/>
      <c r="G376" s="132"/>
      <c r="H376" s="131"/>
      <c r="I376" s="131"/>
      <c r="J376" s="131"/>
      <c r="K376" s="131"/>
      <c r="L376" s="131"/>
      <c r="M376" s="131"/>
      <c r="N376" s="131"/>
      <c r="O376" s="131"/>
      <c r="P376" s="131"/>
      <c r="Q376" s="447"/>
    </row>
    <row r="377" spans="2:17" ht="15.75" hidden="1" x14ac:dyDescent="0.25">
      <c r="B377" s="129"/>
      <c r="C377" s="129"/>
      <c r="D377" s="130"/>
      <c r="E377" s="131"/>
      <c r="F377" s="131"/>
      <c r="G377" s="132"/>
      <c r="H377" s="131"/>
      <c r="I377" s="131"/>
      <c r="J377" s="131"/>
      <c r="K377" s="131"/>
      <c r="L377" s="131"/>
      <c r="M377" s="131"/>
      <c r="N377" s="131"/>
      <c r="O377" s="131"/>
      <c r="P377" s="131"/>
      <c r="Q377" s="447"/>
    </row>
    <row r="378" spans="2:17" ht="15.75" hidden="1" x14ac:dyDescent="0.25">
      <c r="B378" s="133"/>
      <c r="C378" s="133"/>
      <c r="D378" s="130"/>
      <c r="E378" s="131"/>
      <c r="F378" s="131"/>
      <c r="G378" s="132"/>
      <c r="H378" s="131"/>
      <c r="I378" s="131"/>
      <c r="J378" s="131"/>
      <c r="K378" s="131"/>
      <c r="L378" s="131"/>
      <c r="M378" s="131"/>
      <c r="N378" s="131"/>
      <c r="O378" s="131"/>
      <c r="P378" s="131"/>
      <c r="Q378" s="447"/>
    </row>
    <row r="379" spans="2:17" ht="15.75" hidden="1" x14ac:dyDescent="0.25">
      <c r="B379" s="129"/>
      <c r="C379" s="129"/>
      <c r="D379" s="130"/>
      <c r="E379" s="131"/>
      <c r="F379" s="131"/>
      <c r="G379" s="132"/>
      <c r="H379" s="131"/>
      <c r="I379" s="131"/>
      <c r="J379" s="131"/>
      <c r="K379" s="131"/>
      <c r="L379" s="131"/>
      <c r="M379" s="131"/>
      <c r="N379" s="131"/>
      <c r="O379" s="131"/>
      <c r="P379" s="131"/>
      <c r="Q379" s="447"/>
    </row>
    <row r="380" spans="2:17" ht="15.75" hidden="1" x14ac:dyDescent="0.25">
      <c r="B380" s="129"/>
      <c r="C380" s="129"/>
      <c r="D380" s="130"/>
      <c r="E380" s="131"/>
      <c r="F380" s="131"/>
      <c r="G380" s="132"/>
      <c r="H380" s="131"/>
      <c r="I380" s="131"/>
      <c r="J380" s="131"/>
      <c r="K380" s="131"/>
      <c r="L380" s="131"/>
      <c r="M380" s="131"/>
      <c r="N380" s="131"/>
      <c r="O380" s="131"/>
      <c r="P380" s="131"/>
      <c r="Q380" s="447"/>
    </row>
    <row r="381" spans="2:17" ht="15.75" hidden="1" x14ac:dyDescent="0.25">
      <c r="B381" s="129"/>
      <c r="C381" s="129"/>
      <c r="D381" s="130"/>
      <c r="E381" s="131"/>
      <c r="F381" s="131"/>
      <c r="G381" s="132"/>
      <c r="H381" s="131"/>
      <c r="I381" s="131"/>
      <c r="J381" s="131"/>
      <c r="K381" s="131"/>
      <c r="L381" s="131"/>
      <c r="M381" s="131"/>
      <c r="N381" s="131"/>
      <c r="O381" s="131"/>
      <c r="P381" s="131"/>
      <c r="Q381" s="447"/>
    </row>
    <row r="382" spans="2:17" ht="15.75" hidden="1" x14ac:dyDescent="0.25">
      <c r="B382" s="133"/>
      <c r="C382" s="133"/>
      <c r="D382" s="130"/>
      <c r="E382" s="131"/>
      <c r="F382" s="131"/>
      <c r="G382" s="132"/>
      <c r="H382" s="131"/>
      <c r="I382" s="131"/>
      <c r="J382" s="131"/>
      <c r="K382" s="131"/>
      <c r="L382" s="131"/>
      <c r="M382" s="131"/>
      <c r="N382" s="131"/>
      <c r="O382" s="131"/>
      <c r="P382" s="131"/>
      <c r="Q382" s="447"/>
    </row>
    <row r="383" spans="2:17" ht="15.75" hidden="1" x14ac:dyDescent="0.25">
      <c r="B383" s="129"/>
      <c r="C383" s="129"/>
      <c r="D383" s="130"/>
      <c r="E383" s="131"/>
      <c r="F383" s="131"/>
      <c r="G383" s="132"/>
      <c r="H383" s="131"/>
      <c r="I383" s="131"/>
      <c r="J383" s="131"/>
      <c r="K383" s="131"/>
      <c r="L383" s="131"/>
      <c r="M383" s="131"/>
      <c r="N383" s="131"/>
      <c r="O383" s="131"/>
      <c r="P383" s="131"/>
      <c r="Q383" s="447"/>
    </row>
    <row r="384" spans="2:17" ht="15.75" hidden="1" x14ac:dyDescent="0.25">
      <c r="B384" s="129"/>
      <c r="C384" s="129"/>
      <c r="D384" s="130"/>
      <c r="E384" s="131"/>
      <c r="F384" s="131"/>
      <c r="G384" s="132"/>
      <c r="H384" s="131"/>
      <c r="I384" s="131"/>
      <c r="J384" s="131"/>
      <c r="K384" s="131"/>
      <c r="L384" s="131"/>
      <c r="M384" s="131"/>
      <c r="N384" s="131"/>
      <c r="O384" s="131"/>
      <c r="P384" s="131"/>
      <c r="Q384" s="447"/>
    </row>
    <row r="385" spans="2:17" ht="15.75" hidden="1" x14ac:dyDescent="0.25">
      <c r="B385" s="129"/>
      <c r="C385" s="129"/>
      <c r="D385" s="130"/>
      <c r="E385" s="131"/>
      <c r="F385" s="131"/>
      <c r="G385" s="132"/>
      <c r="H385" s="131"/>
      <c r="I385" s="131"/>
      <c r="J385" s="131"/>
      <c r="K385" s="131"/>
      <c r="L385" s="131"/>
      <c r="M385" s="131"/>
      <c r="N385" s="131"/>
      <c r="O385" s="131"/>
      <c r="P385" s="131"/>
      <c r="Q385" s="447"/>
    </row>
    <row r="386" spans="2:17" ht="15.75" hidden="1" x14ac:dyDescent="0.25">
      <c r="B386" s="129"/>
      <c r="C386" s="129"/>
      <c r="D386" s="130"/>
      <c r="E386" s="131"/>
      <c r="F386" s="131"/>
      <c r="G386" s="132"/>
      <c r="H386" s="131"/>
      <c r="I386" s="131"/>
      <c r="J386" s="131"/>
      <c r="K386" s="131"/>
      <c r="L386" s="131"/>
      <c r="M386" s="131"/>
      <c r="N386" s="131"/>
      <c r="O386" s="131"/>
      <c r="P386" s="131"/>
      <c r="Q386" s="447"/>
    </row>
    <row r="387" spans="2:17" ht="15.75" hidden="1" x14ac:dyDescent="0.25">
      <c r="B387" s="129"/>
      <c r="C387" s="129"/>
      <c r="D387" s="130"/>
      <c r="E387" s="131"/>
      <c r="F387" s="131"/>
      <c r="G387" s="132"/>
      <c r="H387" s="131"/>
      <c r="I387" s="131"/>
      <c r="J387" s="131"/>
      <c r="K387" s="131"/>
      <c r="L387" s="131"/>
      <c r="M387" s="131"/>
      <c r="N387" s="131"/>
      <c r="O387" s="131"/>
      <c r="P387" s="131"/>
      <c r="Q387" s="447"/>
    </row>
    <row r="388" spans="2:17" ht="15.75" hidden="1" x14ac:dyDescent="0.25"/>
    <row r="389" spans="2:17" ht="15.75" hidden="1" x14ac:dyDescent="0.25"/>
    <row r="390" spans="2:17" ht="15.75" hidden="1" x14ac:dyDescent="0.25"/>
  </sheetData>
  <sheetProtection algorithmName="SHA-512" hashValue="FQnJu9wq6h1fg2vVfISYXCpC9YPx+W4vCEHvA7aVBfzwHo8lCkXQwd8AKwccg0S+vUp/tCu8llkFhcMC90E4uA==" saltValue="bCdmVmqTQInLrp6/ASwXSg==" spinCount="100000" sheet="1" formatRows="0"/>
  <dataConsolidate/>
  <customSheetViews>
    <customSheetView guid="{2895BDFA-91D6-4BDF-AC0D-65BC924663AC}" scale="85" showGridLines="0" fitToPage="1" printArea="1" hiddenRows="1" hiddenColumns="1">
      <selection activeCell="H27" sqref="H27"/>
      <pageMargins left="0.25" right="0.25" top="0.75" bottom="0.75" header="0.3" footer="0.3"/>
      <printOptions horizontalCentered="1" verticalCentered="1"/>
      <pageSetup scale="58" orientation="portrait" r:id="rId1"/>
    </customSheetView>
  </customSheetViews>
  <mergeCells count="47">
    <mergeCell ref="D19:P19"/>
    <mergeCell ref="I102:K102"/>
    <mergeCell ref="I103:K103"/>
    <mergeCell ref="B7:O7"/>
    <mergeCell ref="F12:H12"/>
    <mergeCell ref="M12:N12"/>
    <mergeCell ref="M11:N11"/>
    <mergeCell ref="F11:H11"/>
    <mergeCell ref="M13:N13"/>
    <mergeCell ref="F14:G14"/>
    <mergeCell ref="D18:P18"/>
    <mergeCell ref="N8:O8"/>
    <mergeCell ref="D9:O9"/>
    <mergeCell ref="D81:P81"/>
    <mergeCell ref="E33:O33"/>
    <mergeCell ref="D38:P38"/>
    <mergeCell ref="E34:O34"/>
    <mergeCell ref="N110:O110"/>
    <mergeCell ref="B114:P114"/>
    <mergeCell ref="B113:P113"/>
    <mergeCell ref="O118:P118"/>
    <mergeCell ref="I93:K93"/>
    <mergeCell ref="I94:K94"/>
    <mergeCell ref="I95:K95"/>
    <mergeCell ref="I96:K96"/>
    <mergeCell ref="I97:K97"/>
    <mergeCell ref="I98:K98"/>
    <mergeCell ref="I104:K104"/>
    <mergeCell ref="I105:K105"/>
    <mergeCell ref="I99:K99"/>
    <mergeCell ref="I100:K100"/>
    <mergeCell ref="I101:K101"/>
    <mergeCell ref="D49:P49"/>
    <mergeCell ref="I61:K61"/>
    <mergeCell ref="I62:K62"/>
    <mergeCell ref="I63:K63"/>
    <mergeCell ref="I64:K64"/>
    <mergeCell ref="I65:K65"/>
    <mergeCell ref="I66:K66"/>
    <mergeCell ref="I67:K67"/>
    <mergeCell ref="I68:K68"/>
    <mergeCell ref="I69:K69"/>
    <mergeCell ref="I70:K70"/>
    <mergeCell ref="I71:K71"/>
    <mergeCell ref="I72:K72"/>
    <mergeCell ref="I73:K73"/>
    <mergeCell ref="N78:O78"/>
  </mergeCells>
  <conditionalFormatting sqref="D18">
    <cfRule type="expression" dxfId="69" priority="77" stopIfTrue="1">
      <formula>$D$18&lt;&gt;"DATOS DEL CRÉDITO"</formula>
    </cfRule>
  </conditionalFormatting>
  <conditionalFormatting sqref="L107 O104 N107">
    <cfRule type="expression" dxfId="68" priority="76" stopIfTrue="1">
      <formula>$N$94="Pagos Crecientes"</formula>
    </cfRule>
  </conditionalFormatting>
  <conditionalFormatting sqref="E24">
    <cfRule type="expression" dxfId="67" priority="75" stopIfTrue="1">
      <formula>$D$36=3</formula>
    </cfRule>
  </conditionalFormatting>
  <conditionalFormatting sqref="N31">
    <cfRule type="expression" dxfId="66" priority="58">
      <formula>$T$24="MEJORA"</formula>
    </cfRule>
  </conditionalFormatting>
  <conditionalFormatting sqref="H22">
    <cfRule type="expression" dxfId="65" priority="87">
      <formula>OR($T$23=8, $T$23=6)</formula>
    </cfRule>
  </conditionalFormatting>
  <conditionalFormatting sqref="H27:I27">
    <cfRule type="expression" dxfId="64" priority="55" stopIfTrue="1">
      <formula>$T$23=10</formula>
    </cfRule>
    <cfRule type="expression" dxfId="63" priority="88">
      <formula>$T$23=7</formula>
    </cfRule>
  </conditionalFormatting>
  <conditionalFormatting sqref="H29:I29">
    <cfRule type="expression" dxfId="62" priority="89" stopIfTrue="1">
      <formula>$T$23=6</formula>
    </cfRule>
  </conditionalFormatting>
  <conditionalFormatting sqref="O23">
    <cfRule type="expression" dxfId="61" priority="45" stopIfTrue="1">
      <formula>$O$23=0</formula>
    </cfRule>
  </conditionalFormatting>
  <conditionalFormatting sqref="M95:M105">
    <cfRule type="expression" dxfId="60" priority="35">
      <formula>$N$25=7.9%</formula>
    </cfRule>
    <cfRule type="expression" dxfId="59" priority="36">
      <formula>$N$25=9.2%</formula>
    </cfRule>
  </conditionalFormatting>
  <conditionalFormatting sqref="D18:P18">
    <cfRule type="expression" dxfId="58" priority="33">
      <formula>$D$18="EL AFORO SUPERA AL MÁXIMO PARA EL PRODUCTO revisa el monto ajustado"</formula>
    </cfRule>
  </conditionalFormatting>
  <conditionalFormatting sqref="N84">
    <cfRule type="expression" dxfId="57" priority="32">
      <formula>"D18=""EL AFORO SUPERA AL MÁXIMO PARA EL PRODUCTO revisa el monto ajustado"""</formula>
    </cfRule>
  </conditionalFormatting>
  <conditionalFormatting sqref="N94:O105">
    <cfRule type="expression" dxfId="56" priority="90" stopIfTrue="1">
      <formula>$I$95=9.9%</formula>
    </cfRule>
    <cfRule type="expression" dxfId="55" priority="91" stopIfTrue="1">
      <formula>$I$95=8.9%</formula>
    </cfRule>
    <cfRule type="expression" dxfId="54" priority="92" stopIfTrue="1">
      <formula>$I$95=9.55%</formula>
    </cfRule>
    <cfRule type="expression" dxfId="53" priority="93">
      <formula>0.079</formula>
    </cfRule>
  </conditionalFormatting>
  <conditionalFormatting sqref="H40">
    <cfRule type="expression" dxfId="52" priority="23">
      <formula>$H$40&lt;$H$42</formula>
    </cfRule>
  </conditionalFormatting>
  <conditionalFormatting sqref="M95:N105">
    <cfRule type="expression" dxfId="51" priority="22">
      <formula>$W$21=1</formula>
    </cfRule>
  </conditionalFormatting>
  <conditionalFormatting sqref="L75 O72 N75">
    <cfRule type="expression" dxfId="50" priority="17" stopIfTrue="1">
      <formula>$N$94="Pagos Crecientes"</formula>
    </cfRule>
  </conditionalFormatting>
  <conditionalFormatting sqref="M63:M71">
    <cfRule type="expression" dxfId="49" priority="15">
      <formula>$N$25=7.9%</formula>
    </cfRule>
    <cfRule type="expression" dxfId="48" priority="16">
      <formula>$N$25=9.2%</formula>
    </cfRule>
  </conditionalFormatting>
  <conditionalFormatting sqref="N52">
    <cfRule type="expression" dxfId="47" priority="14">
      <formula>"D18=""EL AFORO SUPERA AL MÁXIMO PARA EL PRODUCTO revisa el monto ajustado"""</formula>
    </cfRule>
  </conditionalFormatting>
  <conditionalFormatting sqref="N62:O73">
    <cfRule type="expression" dxfId="46" priority="18" stopIfTrue="1">
      <formula>$I$95=9.9%</formula>
    </cfRule>
    <cfRule type="expression" dxfId="45" priority="19" stopIfTrue="1">
      <formula>$I$95=8.9%</formula>
    </cfRule>
    <cfRule type="expression" dxfId="44" priority="20" stopIfTrue="1">
      <formula>$I$95=9.55%</formula>
    </cfRule>
    <cfRule type="expression" dxfId="43" priority="21">
      <formula>0.079</formula>
    </cfRule>
  </conditionalFormatting>
  <conditionalFormatting sqref="L73:N73 M63:N72">
    <cfRule type="expression" dxfId="42" priority="13">
      <formula>$W$21=1</formula>
    </cfRule>
  </conditionalFormatting>
  <conditionalFormatting sqref="L73:M73 M72">
    <cfRule type="expression" dxfId="41" priority="9" stopIfTrue="1">
      <formula>$I$95=9.9%</formula>
    </cfRule>
    <cfRule type="expression" dxfId="40" priority="10" stopIfTrue="1">
      <formula>$I$95=8.9%</formula>
    </cfRule>
    <cfRule type="expression" dxfId="39" priority="11" stopIfTrue="1">
      <formula>$I$95=9.55%</formula>
    </cfRule>
    <cfRule type="expression" dxfId="38" priority="12">
      <formula>0.079</formula>
    </cfRule>
  </conditionalFormatting>
  <conditionalFormatting sqref="D49:P49">
    <cfRule type="expression" dxfId="37" priority="8">
      <formula>$T$23&lt;10</formula>
    </cfRule>
  </conditionalFormatting>
  <conditionalFormatting sqref="J21">
    <cfRule type="expression" dxfId="36" priority="96">
      <formula>$H$21="SUSTITUCION"</formula>
    </cfRule>
  </conditionalFormatting>
  <conditionalFormatting sqref="J20">
    <cfRule type="expression" dxfId="35" priority="97">
      <formula>$H$21="SUSTITUCION"</formula>
    </cfRule>
  </conditionalFormatting>
  <conditionalFormatting sqref="M94">
    <cfRule type="expression" dxfId="34" priority="5">
      <formula>$T$23=12</formula>
    </cfRule>
    <cfRule type="expression" dxfId="33" priority="6">
      <formula>$T$23=11</formula>
    </cfRule>
    <cfRule type="expression" dxfId="32" priority="7">
      <formula>$J$21="SI"</formula>
    </cfRule>
  </conditionalFormatting>
  <conditionalFormatting sqref="O105">
    <cfRule type="expression" dxfId="31" priority="2">
      <formula>$T$23=12</formula>
    </cfRule>
    <cfRule type="expression" dxfId="30" priority="3">
      <formula>$T$23=11</formula>
    </cfRule>
    <cfRule type="expression" dxfId="29" priority="4">
      <formula>$J$21="SI"</formula>
    </cfRule>
  </conditionalFormatting>
  <conditionalFormatting sqref="D19">
    <cfRule type="expression" dxfId="28" priority="1">
      <formula>$T$23=12</formula>
    </cfRule>
  </conditionalFormatting>
  <dataValidations count="5">
    <dataValidation type="list" allowBlank="1" showInputMessage="1" showErrorMessage="1" sqref="N31" xr:uid="{00000000-0002-0000-0100-000000000000}">
      <formula1>$R$85:$R$86</formula1>
    </dataValidation>
    <dataValidation type="list" allowBlank="1" showInputMessage="1" showErrorMessage="1" sqref="N21" xr:uid="{00000000-0002-0000-0100-000001000000}">
      <formula1>$S$16:$S$17</formula1>
    </dataValidation>
    <dataValidation type="list" allowBlank="1" showInputMessage="1" showErrorMessage="1" sqref="N27" xr:uid="{00000000-0002-0000-0100-000002000000}">
      <formula1>$U$11:$U$26</formula1>
    </dataValidation>
    <dataValidation type="list" allowBlank="1" showInputMessage="1" showErrorMessage="1" sqref="J21:K21" xr:uid="{00000000-0002-0000-0100-000003000000}">
      <formula1>$W$19:$W$20</formula1>
    </dataValidation>
    <dataValidation type="list" allowBlank="1" showInputMessage="1" showErrorMessage="1" sqref="H21" xr:uid="{00000000-0002-0000-0100-000004000000}">
      <formula1>LISTA_DESTINOS</formula1>
    </dataValidation>
  </dataValidations>
  <printOptions horizontalCentered="1" verticalCentered="1"/>
  <pageMargins left="0.25" right="0.25" top="0.75" bottom="0.75" header="0.3" footer="0.3"/>
  <pageSetup scale="56" orientation="portrait" r:id="rId2"/>
  <ignoredErrors>
    <ignoredError sqref="M100:M105 M98 I96 M96" evalError="1"/>
    <ignoredError sqref="L105" formula="1"/>
    <ignoredError sqref="H46 M52:M59 G53:H57 L61 I63:K63 G72 I65:K73 J64:K64 N55" unlockedFormula="1"/>
    <ignoredError sqref="I64" evalError="1" unlockedFormula="1"/>
  </ignoredError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U99"/>
  <sheetViews>
    <sheetView zoomScale="80" zoomScaleNormal="80" workbookViewId="0">
      <selection activeCell="F8" sqref="F8"/>
    </sheetView>
  </sheetViews>
  <sheetFormatPr baseColWidth="10" defaultRowHeight="15" x14ac:dyDescent="0.25"/>
  <cols>
    <col min="1" max="1" width="3" bestFit="1" customWidth="1"/>
    <col min="2" max="2" width="29.42578125" bestFit="1" customWidth="1"/>
    <col min="3" max="3" width="29.5703125" bestFit="1" customWidth="1"/>
    <col min="4" max="4" width="22.42578125" customWidth="1"/>
    <col min="5" max="5" width="22.5703125" bestFit="1" customWidth="1"/>
    <col min="6" max="6" width="16.5703125" bestFit="1" customWidth="1"/>
    <col min="7" max="7" width="14.5703125" bestFit="1" customWidth="1"/>
    <col min="8" max="8" width="25.85546875" bestFit="1" customWidth="1"/>
    <col min="9" max="9" width="16.85546875" bestFit="1" customWidth="1"/>
    <col min="10" max="10" width="12.5703125" bestFit="1" customWidth="1"/>
    <col min="12" max="12" width="15.85546875" style="237" customWidth="1"/>
    <col min="13" max="13" width="11.42578125" style="237"/>
    <col min="14" max="14" width="24.42578125" customWidth="1"/>
    <col min="20" max="20" width="15.5703125" bestFit="1" customWidth="1"/>
  </cols>
  <sheetData>
    <row r="1" spans="1:13" x14ac:dyDescent="0.25">
      <c r="D1" s="515"/>
      <c r="H1" s="609">
        <f>MIN(G3,G4)</f>
        <v>72720</v>
      </c>
      <c r="I1" t="s">
        <v>212</v>
      </c>
    </row>
    <row r="2" spans="1:13" x14ac:dyDescent="0.25">
      <c r="B2" s="151" t="s">
        <v>154</v>
      </c>
      <c r="C2" s="147">
        <f>VLOOKUP(Simulación!H21,'Parametro Destino'!B13:E24,4,)</f>
        <v>4</v>
      </c>
      <c r="D2" t="s">
        <v>193</v>
      </c>
      <c r="E2" s="151" t="s">
        <v>161</v>
      </c>
      <c r="F2" s="148">
        <f>(Simulación!H23)-Simulación!H24</f>
        <v>2400000</v>
      </c>
      <c r="H2" s="609">
        <f>(Simulación!H22+Simulación!H23)*'Parametro Destino'!C6</f>
        <v>2160000</v>
      </c>
    </row>
    <row r="3" spans="1:13" x14ac:dyDescent="0.25">
      <c r="B3" s="151" t="s">
        <v>155</v>
      </c>
      <c r="C3" s="513">
        <f>IF(AND(Simulación!N25=8.9%,Simulación!N21="si"),2,IF(Simulación!N25=8.9%,1,2))</f>
        <v>2</v>
      </c>
      <c r="D3" s="224" t="s">
        <v>216</v>
      </c>
      <c r="E3" s="151" t="s">
        <v>160</v>
      </c>
      <c r="F3" s="609">
        <f>IF(C2=8,H1,H2)</f>
        <v>2160000</v>
      </c>
      <c r="G3" s="609">
        <f>(Simulación!H22+Simulación!H23)*'Parametro Destino'!C6</f>
        <v>2160000</v>
      </c>
      <c r="H3" s="151" t="s">
        <v>173</v>
      </c>
      <c r="I3" s="147">
        <f>IF(C3=1,5,5)</f>
        <v>5</v>
      </c>
    </row>
    <row r="4" spans="1:13" x14ac:dyDescent="0.25">
      <c r="B4" s="151" t="s">
        <v>156</v>
      </c>
      <c r="C4" s="148">
        <f>MIN((Simulación!H23*0.7),Simulación!H27)</f>
        <v>1680000</v>
      </c>
      <c r="E4" s="151" t="s">
        <v>165</v>
      </c>
      <c r="F4" s="147">
        <f>IF(I4&lt;I3,I3,IF(C3=2,MIN(20,PLAZO_SIMULACION),MIN(PLAZO_SIMULACION,20)))</f>
        <v>20</v>
      </c>
      <c r="G4" s="609">
        <f>Simulación!H22+M22</f>
        <v>72720</v>
      </c>
      <c r="H4" s="151" t="s">
        <v>174</v>
      </c>
      <c r="I4" s="147">
        <f>PLAZO_SIMULACION</f>
        <v>20</v>
      </c>
    </row>
    <row r="5" spans="1:13" x14ac:dyDescent="0.25">
      <c r="B5" s="151" t="s">
        <v>157</v>
      </c>
      <c r="C5" s="149">
        <f>Simulación!N23</f>
        <v>0.82416666666666671</v>
      </c>
      <c r="D5" s="517"/>
      <c r="E5" s="151" t="s">
        <v>166</v>
      </c>
      <c r="F5" s="147">
        <f>IF(C2=9,IF(F4&lt;=10,10,IF(F4&lt;=15,15,"N/A")),IF(F4&lt;=15,15,IF(F4&lt;=20,20,"N/A")))</f>
        <v>20</v>
      </c>
      <c r="H5" s="151" t="s">
        <v>175</v>
      </c>
      <c r="I5" s="147" t="str">
        <f>IF(I3=5,"Plazo Min 5 años","Plazo Min 3 años")</f>
        <v>Plazo Min 5 años</v>
      </c>
    </row>
    <row r="6" spans="1:13" x14ac:dyDescent="0.25">
      <c r="B6" s="151" t="s">
        <v>158</v>
      </c>
      <c r="C6" s="149">
        <f>MIN(I8:I9)</f>
        <v>0.9</v>
      </c>
      <c r="D6" s="518"/>
      <c r="E6" s="151" t="s">
        <v>171</v>
      </c>
      <c r="F6" s="609">
        <f>IF(C2=8,(J30+L30),J30)</f>
        <v>0</v>
      </c>
      <c r="H6" s="151" t="s">
        <v>179</v>
      </c>
      <c r="I6" s="147" t="str">
        <f>Simulación!N21</f>
        <v>NO</v>
      </c>
      <c r="K6" s="508">
        <v>7.9000000000000001E-2</v>
      </c>
      <c r="L6" s="509">
        <f>50%</f>
        <v>0.5</v>
      </c>
    </row>
    <row r="7" spans="1:13" ht="15" customHeight="1" x14ac:dyDescent="0.25">
      <c r="B7" s="151" t="s">
        <v>159</v>
      </c>
      <c r="C7" s="514">
        <f>IF(Simulación!T23=6,MIN(MIN((Simulación!H23*0.4),MIN(F8,2500000),(Simulación!H23*'Parametro Destino'!C6))+Simulación!H22,Simulación!H23*'Parametro Destino'!C6),IF(C2=8,F3,IF(C2=7,MIN(Simulación!H27,(Simulación!H23*0.7)),IF(C2=3, MIN((Simulación!H23*'Parametro Destino'!C6),(F2)),C6*Simulación!H23))))</f>
        <v>2160000</v>
      </c>
      <c r="D7" s="504" t="s">
        <v>295</v>
      </c>
      <c r="E7" s="151" t="s">
        <v>172</v>
      </c>
      <c r="F7" s="610">
        <f>IF(OR(Simulación!T23=1,Simulación!T23=2,Simulación!T23=3,Simulación!T23=9,Simulación!T23=10),
Simulación!N29*Simulación!H23,IF(Simulación!T23=8,'Parametro Destino'!M21,Simulación!H25*Simulación!N29))</f>
        <v>79120</v>
      </c>
      <c r="H7" s="151" t="s">
        <v>184</v>
      </c>
      <c r="I7" s="147" t="str">
        <f>Simulación!N31</f>
        <v>NO</v>
      </c>
      <c r="K7" s="508">
        <v>8.8999999999999996E-2</v>
      </c>
      <c r="L7" s="509">
        <v>0.6</v>
      </c>
      <c r="M7" s="511"/>
    </row>
    <row r="8" spans="1:13" x14ac:dyDescent="0.25">
      <c r="B8" s="151" t="s">
        <v>162</v>
      </c>
      <c r="C8" s="149">
        <f>VLOOKUP(C2,A13:D24,4)</f>
        <v>0.01</v>
      </c>
      <c r="E8" s="151" t="s">
        <v>147</v>
      </c>
      <c r="F8" s="210">
        <f>Simulación!H29</f>
        <v>0</v>
      </c>
      <c r="H8" s="151" t="s">
        <v>187</v>
      </c>
      <c r="I8" s="149">
        <f>IF(I10&lt;G18,H19,IF(I10&lt;G17,H18,IF(I10&lt;G16,H17,IF(I10&lt;G15,H16,H15))))</f>
        <v>1</v>
      </c>
      <c r="K8" s="508">
        <v>9.2499999999999999E-2</v>
      </c>
      <c r="L8" s="510">
        <v>0.7</v>
      </c>
      <c r="M8" s="239">
        <f>IF(AND(Simulación!N21="NO"),60%,90%)</f>
        <v>0.6</v>
      </c>
    </row>
    <row r="9" spans="1:13" x14ac:dyDescent="0.25">
      <c r="B9" s="151" t="s">
        <v>163</v>
      </c>
      <c r="C9" s="148">
        <f>IF(C3=1,200000,200000)</f>
        <v>200000</v>
      </c>
      <c r="E9" s="241" t="s">
        <v>214</v>
      </c>
      <c r="F9" s="242"/>
      <c r="H9" s="151" t="s">
        <v>189</v>
      </c>
      <c r="I9" s="149">
        <f>VLOOKUP(C2,A13:D24,3,0)</f>
        <v>0.9</v>
      </c>
      <c r="K9" s="508">
        <v>9.5000000000000001E-2</v>
      </c>
      <c r="L9" s="509">
        <v>0.9</v>
      </c>
      <c r="M9" s="240"/>
    </row>
    <row r="10" spans="1:13" x14ac:dyDescent="0.25">
      <c r="B10" s="151" t="s">
        <v>164</v>
      </c>
      <c r="C10" s="150">
        <f>IF(C2=9,15,20)</f>
        <v>20</v>
      </c>
      <c r="E10" s="507">
        <f>VLOOKUP(I11,K6:L11,2)</f>
        <v>0.9</v>
      </c>
      <c r="H10" s="151" t="s">
        <v>188</v>
      </c>
      <c r="I10" s="210">
        <f>Simulación!H25</f>
        <v>1978000</v>
      </c>
      <c r="K10" s="508">
        <v>0.10150000000000001</v>
      </c>
      <c r="L10" s="509">
        <v>0.9</v>
      </c>
      <c r="M10" s="224" t="s">
        <v>225</v>
      </c>
    </row>
    <row r="11" spans="1:13" x14ac:dyDescent="0.25">
      <c r="D11" s="205"/>
      <c r="F11" s="656">
        <f>IF(Simulación!J21="SI",80%,IF($I$11=7.9%,50%,90%))</f>
        <v>0.9</v>
      </c>
      <c r="H11" s="222" t="s">
        <v>191</v>
      </c>
      <c r="I11" s="223">
        <f>Simulación!N25</f>
        <v>0.113</v>
      </c>
      <c r="K11" s="508">
        <v>0.10349999999999999</v>
      </c>
      <c r="L11" s="509">
        <v>0.9</v>
      </c>
    </row>
    <row r="12" spans="1:13" ht="30" x14ac:dyDescent="0.25">
      <c r="A12" s="151"/>
      <c r="B12" s="152" t="s">
        <v>154</v>
      </c>
      <c r="C12" s="152" t="s">
        <v>151</v>
      </c>
      <c r="D12" s="153" t="s">
        <v>152</v>
      </c>
      <c r="E12" s="151"/>
      <c r="G12" t="s">
        <v>395</v>
      </c>
    </row>
    <row r="13" spans="1:13" x14ac:dyDescent="0.25">
      <c r="A13" s="147">
        <v>1</v>
      </c>
      <c r="B13" s="451" t="s">
        <v>143</v>
      </c>
      <c r="C13" s="506">
        <f>E10</f>
        <v>0.9</v>
      </c>
      <c r="D13" s="624">
        <f>IF(I6="SI",0%,1%)</f>
        <v>0.01</v>
      </c>
      <c r="E13" s="147">
        <v>1</v>
      </c>
    </row>
    <row r="14" spans="1:13" x14ac:dyDescent="0.25">
      <c r="A14" s="147">
        <v>2</v>
      </c>
      <c r="B14" s="451" t="s">
        <v>145</v>
      </c>
      <c r="C14" s="506">
        <f>E10</f>
        <v>0.9</v>
      </c>
      <c r="D14" s="624">
        <f>IF(I6="SI",0%,1%)</f>
        <v>0.01</v>
      </c>
      <c r="E14" s="147">
        <v>2</v>
      </c>
      <c r="F14" s="831" t="s">
        <v>185</v>
      </c>
      <c r="G14" s="831"/>
      <c r="H14" s="831"/>
      <c r="J14" s="234" t="s">
        <v>208</v>
      </c>
    </row>
    <row r="15" spans="1:13" x14ac:dyDescent="0.25">
      <c r="A15" s="147">
        <v>3</v>
      </c>
      <c r="B15" s="451" t="s">
        <v>146</v>
      </c>
      <c r="C15" s="506">
        <f>E10</f>
        <v>0.9</v>
      </c>
      <c r="D15" s="624">
        <f>IF(I6="SI",0%,1%)</f>
        <v>0.01</v>
      </c>
      <c r="E15" s="147">
        <v>3</v>
      </c>
      <c r="F15" s="218" t="s">
        <v>186</v>
      </c>
      <c r="G15" s="219">
        <v>8000000</v>
      </c>
      <c r="H15" s="220">
        <v>1</v>
      </c>
      <c r="I15" s="234"/>
      <c r="J15" s="234" t="s">
        <v>206</v>
      </c>
    </row>
    <row r="16" spans="1:13" x14ac:dyDescent="0.25">
      <c r="A16" s="147">
        <v>4</v>
      </c>
      <c r="B16" s="243" t="s">
        <v>144</v>
      </c>
      <c r="C16" s="512">
        <f>F11</f>
        <v>0.9</v>
      </c>
      <c r="D16" s="624">
        <f>IF(I7="SI",0%,1%)</f>
        <v>0.01</v>
      </c>
      <c r="E16" s="147">
        <v>4</v>
      </c>
      <c r="F16" s="218" t="s">
        <v>186</v>
      </c>
      <c r="G16" s="219">
        <v>7000000</v>
      </c>
      <c r="H16" s="220">
        <v>1</v>
      </c>
      <c r="J16" s="234" t="s">
        <v>207</v>
      </c>
    </row>
    <row r="17" spans="1:14" x14ac:dyDescent="0.25">
      <c r="A17" s="147">
        <v>5</v>
      </c>
      <c r="B17" s="147" t="s">
        <v>147</v>
      </c>
      <c r="C17" s="505">
        <f>IF($C$3=1,0.4,0.4)</f>
        <v>0.4</v>
      </c>
      <c r="D17" s="625">
        <v>0.01</v>
      </c>
      <c r="E17" s="147">
        <v>5</v>
      </c>
      <c r="F17" s="218" t="s">
        <v>186</v>
      </c>
      <c r="G17" s="219">
        <v>7000000</v>
      </c>
      <c r="H17" s="220">
        <v>1</v>
      </c>
    </row>
    <row r="18" spans="1:14" x14ac:dyDescent="0.25">
      <c r="A18" s="147">
        <v>6</v>
      </c>
      <c r="B18" s="147" t="s">
        <v>148</v>
      </c>
      <c r="C18" s="505">
        <f>IF(AND($C$2=6,I7="SI"),0.7,0.8)</f>
        <v>0.8</v>
      </c>
      <c r="D18" s="624">
        <f>IF(I7="SI",0%,1%)</f>
        <v>0.01</v>
      </c>
      <c r="E18" s="147">
        <v>6</v>
      </c>
      <c r="F18" s="218" t="s">
        <v>186</v>
      </c>
      <c r="G18" s="219">
        <v>5000000</v>
      </c>
      <c r="H18" s="220">
        <v>1</v>
      </c>
      <c r="L18" s="611" t="s">
        <v>378</v>
      </c>
      <c r="M18" s="612"/>
    </row>
    <row r="19" spans="1:14" x14ac:dyDescent="0.25">
      <c r="A19" s="147">
        <v>7</v>
      </c>
      <c r="B19" s="147" t="s">
        <v>149</v>
      </c>
      <c r="C19" s="505">
        <v>0.7</v>
      </c>
      <c r="D19" s="625">
        <v>0.01</v>
      </c>
      <c r="E19" s="147">
        <v>7</v>
      </c>
      <c r="F19" s="218" t="s">
        <v>190</v>
      </c>
      <c r="G19" s="219">
        <v>6000000</v>
      </c>
      <c r="H19" s="220">
        <v>1</v>
      </c>
      <c r="L19" s="611" t="s">
        <v>133</v>
      </c>
      <c r="M19" s="612">
        <f>N19*C8</f>
        <v>720</v>
      </c>
      <c r="N19" s="617">
        <f>(Simulación!H22*1.04)+M20+M21</f>
        <v>72000</v>
      </c>
    </row>
    <row r="20" spans="1:14" x14ac:dyDescent="0.25">
      <c r="A20" s="621">
        <v>11</v>
      </c>
      <c r="B20" s="621" t="s">
        <v>317</v>
      </c>
      <c r="C20" s="622">
        <v>0.6</v>
      </c>
      <c r="D20" s="626">
        <v>1.4999999999999999E-2</v>
      </c>
      <c r="E20" s="621">
        <v>11</v>
      </c>
      <c r="F20" s="497"/>
      <c r="G20" s="623"/>
      <c r="H20" s="240"/>
      <c r="L20" s="611" t="s">
        <v>379</v>
      </c>
      <c r="M20" s="612">
        <f>F6</f>
        <v>0</v>
      </c>
    </row>
    <row r="21" spans="1:14" x14ac:dyDescent="0.25">
      <c r="A21" s="621">
        <v>12</v>
      </c>
      <c r="B21" s="621" t="s">
        <v>384</v>
      </c>
      <c r="C21" s="622">
        <v>0.6</v>
      </c>
      <c r="D21" s="626">
        <v>1.4999999999999999E-2</v>
      </c>
      <c r="E21" s="621">
        <v>12</v>
      </c>
      <c r="F21" s="497"/>
      <c r="G21" s="623"/>
      <c r="H21" s="240"/>
      <c r="L21" s="611" t="s">
        <v>380</v>
      </c>
      <c r="M21" s="612">
        <f>(Simulación!H22*Simulación!N29)+(Simulación!H23*N21)</f>
        <v>72000</v>
      </c>
      <c r="N21" s="614">
        <f>Simulación!N29*0.75</f>
        <v>0.03</v>
      </c>
    </row>
    <row r="22" spans="1:14" ht="17.25" x14ac:dyDescent="0.25">
      <c r="A22" s="147">
        <v>8</v>
      </c>
      <c r="B22" s="147" t="s">
        <v>150</v>
      </c>
      <c r="C22" s="505">
        <f>IF($C$3=1,0.6999,0.8)</f>
        <v>0.8</v>
      </c>
      <c r="D22" s="625">
        <v>0.01</v>
      </c>
      <c r="E22" s="147">
        <v>8</v>
      </c>
      <c r="L22" s="615">
        <f>M22/G4</f>
        <v>1</v>
      </c>
      <c r="M22" s="616">
        <f>SUM(M19:M21)</f>
        <v>72720</v>
      </c>
      <c r="N22" s="617">
        <f>M22*-1</f>
        <v>-72720</v>
      </c>
    </row>
    <row r="23" spans="1:14" x14ac:dyDescent="0.25">
      <c r="A23" s="147">
        <v>9</v>
      </c>
      <c r="B23" s="451" t="s">
        <v>183</v>
      </c>
      <c r="C23" s="505">
        <v>0.8</v>
      </c>
      <c r="D23" s="624">
        <v>0.01</v>
      </c>
      <c r="E23" s="147">
        <v>9</v>
      </c>
      <c r="H23" s="232"/>
    </row>
    <row r="24" spans="1:14" x14ac:dyDescent="0.25">
      <c r="A24" s="147">
        <v>10</v>
      </c>
      <c r="B24" s="451" t="s">
        <v>192</v>
      </c>
      <c r="C24" s="505">
        <v>0.7</v>
      </c>
      <c r="D24" s="624">
        <v>0.01</v>
      </c>
      <c r="E24" s="229">
        <v>10</v>
      </c>
    </row>
    <row r="25" spans="1:14" x14ac:dyDescent="0.25">
      <c r="F25" s="832"/>
      <c r="G25" s="832"/>
      <c r="H25" s="832"/>
    </row>
    <row r="26" spans="1:14" x14ac:dyDescent="0.25">
      <c r="D26" s="496" t="s">
        <v>291</v>
      </c>
      <c r="E26" t="s">
        <v>292</v>
      </c>
      <c r="F26" s="230"/>
      <c r="G26" s="231"/>
      <c r="H26" s="230"/>
      <c r="I26" t="s">
        <v>200</v>
      </c>
      <c r="J26" s="612">
        <f>Simulación!H23</f>
        <v>2400000</v>
      </c>
      <c r="K26" s="613" t="s">
        <v>381</v>
      </c>
      <c r="L26" s="612">
        <f>Simulación!H22</f>
        <v>0</v>
      </c>
    </row>
    <row r="27" spans="1:14" x14ac:dyDescent="0.25">
      <c r="D27" s="496" t="s">
        <v>291</v>
      </c>
      <c r="F27" s="230"/>
      <c r="G27" s="231"/>
      <c r="H27" s="230"/>
      <c r="I27" t="s">
        <v>201</v>
      </c>
      <c r="J27">
        <f>+IF(J26&lt;=E33,F33,IF(J26&lt;=E34,F34,IF(J26&lt;=E35,F35,IF(J26&lt;=E36,F36,IF(J26&lt;=E37,F37,"Se Cotiza")))))</f>
        <v>2.5</v>
      </c>
      <c r="L27" s="613">
        <f>+IF(J26&lt;=E33,F33,IF(J26&lt;=E34,F34,IF(J26&lt;=E35,F35,IF(J26&lt;=E36,F36,IF(J26&lt;=E37,F37,"Se Cotiza")))))</f>
        <v>2.5</v>
      </c>
    </row>
    <row r="28" spans="1:14" x14ac:dyDescent="0.25">
      <c r="D28" s="502" t="s">
        <v>293</v>
      </c>
      <c r="F28" s="230"/>
      <c r="G28" s="231"/>
      <c r="H28" s="230"/>
      <c r="I28" t="s">
        <v>202</v>
      </c>
      <c r="J28">
        <f>+IF(J26&lt;=E33,G33,IF(J26&lt;=E34,G34,IF(J26&lt;=E35,G35,IF(J26&lt;=E36,G36,IF(J26&lt;=E37,G37,"Se Cotiza")))))</f>
        <v>3000</v>
      </c>
      <c r="L28" s="613">
        <f>+IF(J26&lt;=E33,G33,IF(J26&lt;=E34,G34,IF(J26&lt;=E35,G35,IF(J26&lt;=E36,G36,IF(J26&lt;=E37,G37,"Se Cotiza")))))</f>
        <v>3000</v>
      </c>
    </row>
    <row r="29" spans="1:14" x14ac:dyDescent="0.25">
      <c r="F29" s="230"/>
      <c r="G29" s="231"/>
      <c r="H29" s="230"/>
      <c r="I29" t="s">
        <v>203</v>
      </c>
      <c r="J29">
        <f>IF((J26*J27/1000)&lt;J28,J28,(J26*J27/1000))</f>
        <v>6000</v>
      </c>
      <c r="L29" s="613">
        <f>IF((J26*J27/1000)&lt;J28,J28,(J26*J27/1000))</f>
        <v>6000</v>
      </c>
    </row>
    <row r="30" spans="1:14" x14ac:dyDescent="0.25">
      <c r="F30" s="230"/>
      <c r="G30" s="231"/>
      <c r="H30" s="230"/>
      <c r="I30" s="227" t="s">
        <v>204</v>
      </c>
      <c r="J30" s="228">
        <f>IF(J28="Se Cotiza", "Se Cotiza",IF(OR(C2=4,C2=6),IF(J26&lt;=3000000,0,J29),J29))</f>
        <v>0</v>
      </c>
      <c r="L30" s="618">
        <f>IF(J28="Se Cotiza", "Se Cotiza",IF(OR(C2=4,C2=6),IF(J26&lt;=3000000,0,J29-12500),J29))</f>
        <v>0</v>
      </c>
    </row>
    <row r="31" spans="1:14" x14ac:dyDescent="0.25">
      <c r="F31" s="231"/>
      <c r="G31" s="231"/>
      <c r="H31" s="231"/>
      <c r="I31" s="227"/>
      <c r="J31" s="227"/>
    </row>
    <row r="32" spans="1:14" x14ac:dyDescent="0.25">
      <c r="E32" s="833" t="s">
        <v>199</v>
      </c>
      <c r="F32" s="834"/>
      <c r="G32" s="835"/>
    </row>
    <row r="33" spans="5:14" x14ac:dyDescent="0.25">
      <c r="E33" s="225">
        <v>1000000</v>
      </c>
      <c r="F33" s="226">
        <v>3</v>
      </c>
      <c r="G33" s="225">
        <v>2000</v>
      </c>
    </row>
    <row r="34" spans="5:14" x14ac:dyDescent="0.25">
      <c r="E34" s="225">
        <v>5000000</v>
      </c>
      <c r="F34" s="226">
        <v>2.5</v>
      </c>
      <c r="G34" s="225">
        <v>3000</v>
      </c>
    </row>
    <row r="35" spans="5:14" x14ac:dyDescent="0.25">
      <c r="E35" s="225">
        <v>10000000</v>
      </c>
      <c r="F35" s="226">
        <v>2</v>
      </c>
      <c r="G35" s="225">
        <v>12500</v>
      </c>
    </row>
    <row r="36" spans="5:14" x14ac:dyDescent="0.25">
      <c r="E36" s="225">
        <v>20000000</v>
      </c>
      <c r="F36" s="226">
        <v>1.75</v>
      </c>
      <c r="G36" s="225">
        <v>20000</v>
      </c>
    </row>
    <row r="37" spans="5:14" x14ac:dyDescent="0.25">
      <c r="E37" s="225">
        <v>100000000</v>
      </c>
      <c r="F37" s="226">
        <v>1.5</v>
      </c>
      <c r="G37" s="225">
        <v>30000</v>
      </c>
    </row>
    <row r="42" spans="5:14" x14ac:dyDescent="0.25">
      <c r="I42" s="536" t="s">
        <v>313</v>
      </c>
    </row>
    <row r="43" spans="5:14" x14ac:dyDescent="0.25">
      <c r="I43" s="536" t="s">
        <v>314</v>
      </c>
    </row>
    <row r="44" spans="5:14" x14ac:dyDescent="0.25">
      <c r="I44" s="233"/>
      <c r="L44" s="237" t="s">
        <v>388</v>
      </c>
      <c r="M44" s="658" t="str">
        <f>Simulación!J21</f>
        <v>NO</v>
      </c>
    </row>
    <row r="45" spans="5:14" x14ac:dyDescent="0.25">
      <c r="I45" s="528" t="s">
        <v>301</v>
      </c>
      <c r="L45" s="237" t="s">
        <v>386</v>
      </c>
      <c r="M45" s="237" t="s">
        <v>387</v>
      </c>
    </row>
    <row r="46" spans="5:14" x14ac:dyDescent="0.25">
      <c r="I46" s="528" t="s">
        <v>307</v>
      </c>
      <c r="L46" s="776">
        <f>IF(C62="&lt;=3M",0.0995,0.1035)</f>
        <v>9.9500000000000005E-2</v>
      </c>
      <c r="M46" s="527">
        <f>IF(C62="&lt;=3M",0.104,0.109)</f>
        <v>0.104</v>
      </c>
      <c r="N46" s="527">
        <f>IF(C62="&lt;=3M",0.0995,0.1035)</f>
        <v>9.9500000000000005E-2</v>
      </c>
    </row>
    <row r="47" spans="5:14" x14ac:dyDescent="0.25">
      <c r="J47" s="528" t="s">
        <v>308</v>
      </c>
      <c r="K47" s="528" t="s">
        <v>309</v>
      </c>
      <c r="L47" s="776">
        <f>IF(C62="&lt;=3M",0.1025,0.1065)</f>
        <v>0.10249999999999999</v>
      </c>
      <c r="N47" s="527">
        <f>IF(C62="&lt;=3M",0.1025,0.1065)</f>
        <v>0.10249999999999999</v>
      </c>
    </row>
    <row r="48" spans="5:14" x14ac:dyDescent="0.25">
      <c r="H48" t="s">
        <v>302</v>
      </c>
      <c r="I48" s="527">
        <f>IF(C62="&lt;=3M",0.0995,0.1045)</f>
        <v>9.9500000000000005E-2</v>
      </c>
      <c r="L48" s="776">
        <f>IF(C62="&lt;=3M",0.11,0.1125)</f>
        <v>0.11</v>
      </c>
      <c r="N48" s="527">
        <f>IF(C62="&lt;=3M",0.11,0.1125)</f>
        <v>0.11</v>
      </c>
    </row>
    <row r="49" spans="2:21" x14ac:dyDescent="0.25">
      <c r="H49" t="s">
        <v>303</v>
      </c>
      <c r="I49" s="527">
        <f>IF(C62="&lt;=3M",0.1115,0.115)</f>
        <v>0.1115</v>
      </c>
      <c r="L49" s="776">
        <f>IF(C62="&lt;=3M",0.113,0.1165)</f>
        <v>0.113</v>
      </c>
      <c r="N49" s="527">
        <f>IF(C62="&lt;=3M",0.113,0.1165)</f>
        <v>0.113</v>
      </c>
    </row>
    <row r="50" spans="2:21" x14ac:dyDescent="0.25">
      <c r="H50" t="s">
        <v>304</v>
      </c>
      <c r="I50" s="522">
        <f>IF(C62="&lt;=3M",0.0995,0.1035)</f>
        <v>9.9500000000000005E-2</v>
      </c>
    </row>
    <row r="51" spans="2:21" x14ac:dyDescent="0.25">
      <c r="D51" t="s">
        <v>222</v>
      </c>
      <c r="H51" t="s">
        <v>305</v>
      </c>
      <c r="I51" s="522">
        <f>IF(C62="&lt;=3M",0.1015,0.107)</f>
        <v>0.10150000000000001</v>
      </c>
    </row>
    <row r="52" spans="2:21" ht="15.75" thickBot="1" x14ac:dyDescent="0.3">
      <c r="H52" t="s">
        <v>306</v>
      </c>
      <c r="I52" s="522">
        <f>IF(C62="&lt;=3M",0.12,0.123)</f>
        <v>0.12</v>
      </c>
    </row>
    <row r="53" spans="2:21" x14ac:dyDescent="0.25">
      <c r="B53" s="354" t="s">
        <v>184</v>
      </c>
      <c r="C53" s="450" t="str">
        <f>Simulación!N31</f>
        <v>NO</v>
      </c>
      <c r="D53" s="450"/>
      <c r="E53" s="450"/>
      <c r="F53" s="450"/>
      <c r="G53" s="450"/>
      <c r="H53" s="450" t="s">
        <v>226</v>
      </c>
      <c r="I53" s="450"/>
      <c r="J53" s="450"/>
      <c r="K53" s="450"/>
      <c r="L53" s="450"/>
      <c r="M53" s="450"/>
      <c r="N53" s="450"/>
      <c r="O53" s="450"/>
      <c r="P53" s="450"/>
      <c r="Q53" s="450"/>
      <c r="R53" s="450"/>
      <c r="S53" s="630"/>
      <c r="T53" s="631"/>
      <c r="U53" s="631"/>
    </row>
    <row r="54" spans="2:21" ht="17.25" x14ac:dyDescent="0.25">
      <c r="B54" s="147" t="s">
        <v>227</v>
      </c>
      <c r="C54" s="451" t="str">
        <f>+Simulación!N21</f>
        <v>NO</v>
      </c>
      <c r="E54" s="147" t="s">
        <v>226</v>
      </c>
      <c r="F54" s="452">
        <f>INDEX(I55:T58,MATCH(C57,H55:H58,0),MATCH(C55,I54:T54,0))</f>
        <v>0.113</v>
      </c>
      <c r="H54" s="147" t="s">
        <v>228</v>
      </c>
      <c r="I54" s="501" t="s">
        <v>143</v>
      </c>
      <c r="J54" s="501" t="s">
        <v>145</v>
      </c>
      <c r="K54" s="501" t="s">
        <v>146</v>
      </c>
      <c r="L54" s="453" t="s">
        <v>144</v>
      </c>
      <c r="M54" s="453" t="s">
        <v>147</v>
      </c>
      <c r="N54" s="453" t="s">
        <v>148</v>
      </c>
      <c r="O54" s="453" t="s">
        <v>149</v>
      </c>
      <c r="P54" s="453" t="s">
        <v>150</v>
      </c>
      <c r="Q54" s="453" t="s">
        <v>183</v>
      </c>
      <c r="R54" s="453" t="s">
        <v>192</v>
      </c>
      <c r="S54" s="627" t="s">
        <v>317</v>
      </c>
      <c r="T54" s="627" t="s">
        <v>384</v>
      </c>
      <c r="U54" s="631"/>
    </row>
    <row r="55" spans="2:21" x14ac:dyDescent="0.25">
      <c r="B55" s="455" t="s">
        <v>217</v>
      </c>
      <c r="C55" s="456" t="str">
        <f>+Simulación!H21</f>
        <v>SUSTITUCION</v>
      </c>
      <c r="E55" s="147" t="s">
        <v>297</v>
      </c>
      <c r="F55" s="452">
        <f>INDEX(I62:T65,MATCH(C57,H62:H65,0),MATCH(C55,I61:T61,0))</f>
        <v>0.113</v>
      </c>
      <c r="H55" s="147" t="s">
        <v>229</v>
      </c>
      <c r="I55" s="523"/>
      <c r="J55" s="523"/>
      <c r="K55" s="523"/>
      <c r="L55" s="523"/>
      <c r="M55" s="523"/>
      <c r="N55" s="523"/>
      <c r="O55" s="523"/>
      <c r="P55" s="523"/>
      <c r="Q55" s="523"/>
      <c r="R55" s="523"/>
      <c r="S55" s="454"/>
      <c r="U55" s="631"/>
    </row>
    <row r="56" spans="2:21" x14ac:dyDescent="0.25">
      <c r="B56" s="455" t="s">
        <v>228</v>
      </c>
      <c r="C56" s="457">
        <f>+Simulación!N23</f>
        <v>0.82416666666666671</v>
      </c>
      <c r="F56" s="521"/>
      <c r="H56" s="147" t="s">
        <v>230</v>
      </c>
      <c r="I56" s="537">
        <f>IF(C54="si",I48,I50)</f>
        <v>9.9500000000000005E-2</v>
      </c>
      <c r="J56" s="537">
        <f>IF(C54="si",I48,I50)</f>
        <v>9.9500000000000005E-2</v>
      </c>
      <c r="K56" s="537">
        <f>IF(C54="si",I48,I50)</f>
        <v>9.9500000000000005E-2</v>
      </c>
      <c r="L56" s="537">
        <f>IF(M44="SI",M46,L68)</f>
        <v>0.10249999999999999</v>
      </c>
      <c r="M56" s="522">
        <f>IF(C62="&lt;=3M",0.0995,0.1035)</f>
        <v>9.9500000000000005E-2</v>
      </c>
      <c r="N56" s="537">
        <f>IF(C53="SI",N46,N47)</f>
        <v>0.10249999999999999</v>
      </c>
      <c r="O56" s="522">
        <f>IF(C62="&lt;=3M",0.101,0.106)</f>
        <v>0.10100000000000001</v>
      </c>
      <c r="P56" s="522">
        <f>IF(C62="&lt;=3M",0.0995,0.1035)</f>
        <v>9.9500000000000005E-2</v>
      </c>
      <c r="Q56" s="522">
        <f>IF(C62="&lt;=3M",0.102,0.106)</f>
        <v>0.10199999999999999</v>
      </c>
      <c r="R56" s="522">
        <f>IF(C62="&lt;=3M",0.101,0.106)</f>
        <v>0.10100000000000001</v>
      </c>
      <c r="S56" s="628">
        <f>IF(C62="&lt;=3M",0.135,0.144)</f>
        <v>0.13500000000000001</v>
      </c>
      <c r="T56" s="526">
        <f>IF(C62="&lt;=3M",0.12,0.13)</f>
        <v>0.12</v>
      </c>
      <c r="U56" s="631"/>
    </row>
    <row r="57" spans="2:21" x14ac:dyDescent="0.25">
      <c r="B57" s="455" t="s">
        <v>231</v>
      </c>
      <c r="C57" s="147" t="str">
        <f>IF(C56&lt;=0.6,"&lt;= 60%",IF(C56&lt;=0.7,"&lt;= 70%","&lt;= 90%"))</f>
        <v>&lt;= 90%</v>
      </c>
      <c r="E57" s="147"/>
      <c r="F57" s="521"/>
      <c r="H57" s="147" t="s">
        <v>232</v>
      </c>
      <c r="I57" s="537">
        <f>IF(C54="si",I49,I51)</f>
        <v>0.10150000000000001</v>
      </c>
      <c r="J57" s="537">
        <f>IF(C54="si",I49,I51)</f>
        <v>0.10150000000000001</v>
      </c>
      <c r="K57" s="537">
        <f>IF(C54="si",I49,I51)</f>
        <v>0.10150000000000001</v>
      </c>
      <c r="L57" s="537">
        <f>IF(M44="SI",M46,L69)</f>
        <v>0.113</v>
      </c>
      <c r="M57" s="522">
        <f>IF(C62="&lt;=3M",0.103,0.1065)</f>
        <v>0.10299999999999999</v>
      </c>
      <c r="N57" s="537">
        <f>IF(C53="SI",N48,N49)</f>
        <v>0.113</v>
      </c>
      <c r="O57" s="522">
        <f>IF(C62="&lt;=3M",0.104,0.1095)</f>
        <v>0.104</v>
      </c>
      <c r="P57" s="522">
        <f>IF(C62="&lt;=3M",0.1015,0.107)</f>
        <v>0.10150000000000001</v>
      </c>
      <c r="Q57" s="522">
        <f>IF(C62="&lt;=3M",0.102,0.106)</f>
        <v>0.10199999999999999</v>
      </c>
      <c r="R57" s="522">
        <f>IF(C62="&lt;=3M",0.104,0.109)</f>
        <v>0.104</v>
      </c>
      <c r="S57" s="628">
        <f>IF(C62="&lt;=3M",0.135,0.144)</f>
        <v>0.13500000000000001</v>
      </c>
      <c r="T57" s="526">
        <f>IF(C62="&lt;=3M",0.12,0.13)</f>
        <v>0.12</v>
      </c>
      <c r="U57" s="631"/>
    </row>
    <row r="58" spans="2:21" x14ac:dyDescent="0.25">
      <c r="B58" s="455" t="s">
        <v>219</v>
      </c>
      <c r="C58" s="451">
        <f>+PLAZO_SIMULACION</f>
        <v>20</v>
      </c>
      <c r="E58" s="147"/>
      <c r="F58" s="526"/>
      <c r="H58" s="147" t="s">
        <v>278</v>
      </c>
      <c r="I58" s="537">
        <f>IF(C54="si",I49,I52)</f>
        <v>0.12</v>
      </c>
      <c r="J58" s="537">
        <f>IF(C54="si",I49,I52)</f>
        <v>0.12</v>
      </c>
      <c r="K58" s="537">
        <f>IF(C54="si",I49,I52)</f>
        <v>0.12</v>
      </c>
      <c r="L58" s="537">
        <f>IF(M44="SI",M46,L70)</f>
        <v>0.113</v>
      </c>
      <c r="M58" s="522">
        <f>IF(C62="&lt;=3M",0.12,0.123)</f>
        <v>0.12</v>
      </c>
      <c r="N58" s="537">
        <f>IF(C53="SI",N48,N49)</f>
        <v>0.113</v>
      </c>
      <c r="O58" s="522">
        <f>IF(C62="&lt;=3M",0.12,0.123)</f>
        <v>0.12</v>
      </c>
      <c r="P58" s="522">
        <f>IF(C62="&lt;=3M",0.12,0.123)</f>
        <v>0.12</v>
      </c>
      <c r="Q58" s="522">
        <f>IF(C62="&lt;=3M",0.102,0.106)</f>
        <v>0.10199999999999999</v>
      </c>
      <c r="R58" s="522">
        <f>IF(C62="&lt;=3M",0.12,0.123)</f>
        <v>0.12</v>
      </c>
      <c r="S58" s="628">
        <f>IF(C62="&lt;=3M",0.135,0.144)</f>
        <v>0.13500000000000001</v>
      </c>
      <c r="T58" s="526">
        <f>IF(C62="&lt;=3M",0.12,0.13)</f>
        <v>0.12</v>
      </c>
      <c r="U58" s="631"/>
    </row>
    <row r="59" spans="2:21" x14ac:dyDescent="0.25">
      <c r="B59" s="455" t="s">
        <v>233</v>
      </c>
      <c r="C59" s="458" t="str">
        <f>IF(C58=5,"5 años","&gt; 5 años")</f>
        <v>&gt; 5 años</v>
      </c>
      <c r="L59" s="496" t="s">
        <v>294</v>
      </c>
      <c r="M59"/>
      <c r="S59" s="628"/>
      <c r="T59" s="224"/>
      <c r="U59" s="631"/>
    </row>
    <row r="60" spans="2:21" x14ac:dyDescent="0.25">
      <c r="B60" s="458" t="s">
        <v>234</v>
      </c>
      <c r="C60" s="459">
        <f>VLOOKUP(C59,E$54:$F55,2,FALSE)</f>
        <v>0.113</v>
      </c>
      <c r="H60" t="s">
        <v>297</v>
      </c>
      <c r="L60"/>
      <c r="M60"/>
      <c r="S60" s="628"/>
      <c r="T60" s="224"/>
      <c r="U60" s="631"/>
    </row>
    <row r="61" spans="2:21" ht="17.25" x14ac:dyDescent="0.25">
      <c r="B61" s="460" t="s">
        <v>298</v>
      </c>
      <c r="C61" s="525">
        <f>Simulación!H25</f>
        <v>1978000</v>
      </c>
      <c r="E61" t="s">
        <v>390</v>
      </c>
      <c r="F61" s="224">
        <v>0.109</v>
      </c>
      <c r="H61" s="147" t="s">
        <v>228</v>
      </c>
      <c r="I61" s="501" t="s">
        <v>143</v>
      </c>
      <c r="J61" s="501" t="s">
        <v>145</v>
      </c>
      <c r="K61" s="501" t="s">
        <v>146</v>
      </c>
      <c r="L61" s="453" t="s">
        <v>144</v>
      </c>
      <c r="M61" s="453" t="s">
        <v>147</v>
      </c>
      <c r="N61" s="453" t="s">
        <v>148</v>
      </c>
      <c r="O61" s="453" t="s">
        <v>149</v>
      </c>
      <c r="P61" s="453" t="s">
        <v>150</v>
      </c>
      <c r="Q61" s="453" t="s">
        <v>183</v>
      </c>
      <c r="R61" s="453" t="s">
        <v>192</v>
      </c>
      <c r="S61" s="629" t="s">
        <v>317</v>
      </c>
      <c r="T61" s="629" t="s">
        <v>384</v>
      </c>
      <c r="U61" s="631"/>
    </row>
    <row r="62" spans="2:21" x14ac:dyDescent="0.25">
      <c r="B62" s="460" t="s">
        <v>299</v>
      </c>
      <c r="C62" s="237" t="str">
        <f>IF(C61&gt;3000000,"&gt;3M","&lt;=3M")</f>
        <v>&lt;=3M</v>
      </c>
      <c r="E62" t="s">
        <v>391</v>
      </c>
      <c r="F62" s="224">
        <v>0.104</v>
      </c>
      <c r="H62" s="147" t="s">
        <v>229</v>
      </c>
      <c r="I62" s="523"/>
      <c r="J62" s="523"/>
      <c r="K62" s="523"/>
      <c r="L62" s="523"/>
      <c r="M62" s="523"/>
      <c r="N62" s="523"/>
      <c r="O62" s="523"/>
      <c r="P62" s="523"/>
      <c r="Q62" s="523"/>
      <c r="R62" s="523"/>
      <c r="S62" s="628">
        <f>IF(C62="&lt;=3M",0.135,0.144)</f>
        <v>0.13500000000000001</v>
      </c>
      <c r="T62" s="526">
        <f>IF(C62="&lt;=3M",0.12,0.13)</f>
        <v>0.12</v>
      </c>
      <c r="U62" s="631"/>
    </row>
    <row r="63" spans="2:21" x14ac:dyDescent="0.25">
      <c r="B63" s="460"/>
      <c r="H63" s="147" t="s">
        <v>230</v>
      </c>
      <c r="I63" s="537">
        <f>IF(C54="si",I48,I50)</f>
        <v>9.9500000000000005E-2</v>
      </c>
      <c r="J63" s="537">
        <f>IF(C54="si",I48,I50)</f>
        <v>9.9500000000000005E-2</v>
      </c>
      <c r="K63" s="537">
        <f>IF(C54="si",I48,I50)</f>
        <v>9.9500000000000005E-2</v>
      </c>
      <c r="L63" s="537">
        <f>IF(M44="SI",M46,L68)</f>
        <v>0.10249999999999999</v>
      </c>
      <c r="M63" s="522">
        <f>IF(C62="&lt;=3M",0.0995,0.1035)</f>
        <v>9.9500000000000005E-2</v>
      </c>
      <c r="N63" s="537">
        <f>IF(C53="SI",N46,N47)</f>
        <v>0.10249999999999999</v>
      </c>
      <c r="O63" s="522">
        <f>IF(C62="&lt;=3M",0.101,0.106)</f>
        <v>0.10100000000000001</v>
      </c>
      <c r="P63" s="522">
        <f>IF(C62="&lt;=3M",0.0995,0.1035)</f>
        <v>9.9500000000000005E-2</v>
      </c>
      <c r="Q63" s="522">
        <f>IF(C62="&lt;=3M",0.102,0.106)</f>
        <v>0.10199999999999999</v>
      </c>
      <c r="R63" s="522">
        <f>IF(C62="&lt;=3M",0.101,0.106)</f>
        <v>0.10100000000000001</v>
      </c>
      <c r="S63" s="628">
        <f>IF(C62="&lt;=3M",0.135,0.144)</f>
        <v>0.13500000000000001</v>
      </c>
      <c r="T63" s="526">
        <f>IF(C62="&lt;=3M",0.12,0.13)</f>
        <v>0.12</v>
      </c>
      <c r="U63" s="631"/>
    </row>
    <row r="64" spans="2:21" x14ac:dyDescent="0.25">
      <c r="B64" s="460"/>
      <c r="H64" s="147" t="s">
        <v>232</v>
      </c>
      <c r="I64" s="537">
        <f>IF(C54="si",I49,I51)</f>
        <v>0.10150000000000001</v>
      </c>
      <c r="J64" s="537">
        <f>IF(C54="si",I49,I51)</f>
        <v>0.10150000000000001</v>
      </c>
      <c r="K64" s="537">
        <f>IF(C54="si",I49,I51)</f>
        <v>0.10150000000000001</v>
      </c>
      <c r="L64" s="537">
        <f>IF(M44="SI",M46,L69)</f>
        <v>0.113</v>
      </c>
      <c r="M64" s="522">
        <f>IF(C62="&lt;=3M",0.103,0.1065)</f>
        <v>0.10299999999999999</v>
      </c>
      <c r="N64" s="537">
        <f>IF(C53="SI",N48,N49)</f>
        <v>0.113</v>
      </c>
      <c r="O64" s="522">
        <f>IF(C62="&lt;=3M",0.104,0.1095)</f>
        <v>0.104</v>
      </c>
      <c r="P64" s="522">
        <f>IF(C62="&lt;=3M",0.1015,0.107)</f>
        <v>0.10150000000000001</v>
      </c>
      <c r="Q64" s="522">
        <f>IF(C62="&lt;=3M",0.102,0.106)</f>
        <v>0.10199999999999999</v>
      </c>
      <c r="R64" s="522">
        <f>IF(C62="&lt;=3M",0.104,0.109)</f>
        <v>0.104</v>
      </c>
      <c r="S64" s="628">
        <f>IF(C62="&lt;=3M",0.135,0.144)</f>
        <v>0.13500000000000001</v>
      </c>
      <c r="T64" s="526">
        <f>IF(C62="&lt;=3M",0.12,0.13)</f>
        <v>0.12</v>
      </c>
      <c r="U64" s="631"/>
    </row>
    <row r="65" spans="2:21" x14ac:dyDescent="0.25">
      <c r="B65" s="461" t="s">
        <v>235</v>
      </c>
      <c r="C65" s="462"/>
      <c r="D65" s="462"/>
      <c r="E65" s="462"/>
      <c r="F65" s="462"/>
      <c r="H65" s="147" t="s">
        <v>278</v>
      </c>
      <c r="I65" s="537">
        <f>IF(C54="si",I49,I52)</f>
        <v>0.12</v>
      </c>
      <c r="J65" s="537">
        <f>IF(C54="si",I49,I52)</f>
        <v>0.12</v>
      </c>
      <c r="K65" s="537">
        <f>IF(C54="si",I49,I52)</f>
        <v>0.12</v>
      </c>
      <c r="L65" s="537">
        <f>IF(M44="SI",M46,L70)</f>
        <v>0.113</v>
      </c>
      <c r="M65" s="522">
        <f>IF(C62="&lt;=3M",0.12,0.123)</f>
        <v>0.12</v>
      </c>
      <c r="N65" s="537">
        <f>IF(C53="SI",N48,N49)</f>
        <v>0.113</v>
      </c>
      <c r="O65" s="522">
        <f>IF(C62="&lt;=3M",0.12,0.123)</f>
        <v>0.12</v>
      </c>
      <c r="P65" s="522">
        <f>IF(C62="&lt;=3M",0.12,0.123)</f>
        <v>0.12</v>
      </c>
      <c r="Q65" s="522">
        <f>IF(C62="&lt;=3M",0.102,0.106)</f>
        <v>0.10199999999999999</v>
      </c>
      <c r="R65" s="522">
        <f>IF(C62="&lt;=3M",0.12,0.123)</f>
        <v>0.12</v>
      </c>
      <c r="S65" s="628">
        <f>IF(C62="&lt;=3M",0.135,0.144)</f>
        <v>0.13500000000000001</v>
      </c>
      <c r="T65" s="526">
        <f>IF(C62="&lt;=3M",0.12,0.13)</f>
        <v>0.12</v>
      </c>
      <c r="U65" s="631"/>
    </row>
    <row r="66" spans="2:21" x14ac:dyDescent="0.25">
      <c r="B66" s="463" t="s">
        <v>236</v>
      </c>
      <c r="C66" s="464"/>
      <c r="D66" s="464"/>
      <c r="L66"/>
      <c r="M66"/>
      <c r="S66" s="632"/>
      <c r="T66" s="631"/>
      <c r="U66" s="631"/>
    </row>
    <row r="67" spans="2:21" x14ac:dyDescent="0.25">
      <c r="B67" s="458" t="s">
        <v>237</v>
      </c>
      <c r="C67" s="458"/>
      <c r="D67" s="458"/>
      <c r="E67" s="458"/>
      <c r="F67" s="458"/>
      <c r="G67" s="524"/>
      <c r="L67"/>
      <c r="M67"/>
      <c r="S67" s="454"/>
    </row>
    <row r="68" spans="2:21" x14ac:dyDescent="0.25">
      <c r="B68" s="460" t="s">
        <v>300</v>
      </c>
      <c r="I68" s="526"/>
      <c r="J68" s="526"/>
      <c r="L68" s="527">
        <f>IF(C53="SI",L46,L47)</f>
        <v>0.10249999999999999</v>
      </c>
      <c r="M68"/>
      <c r="S68" s="454"/>
    </row>
    <row r="69" spans="2:21" x14ac:dyDescent="0.25">
      <c r="I69" s="526"/>
      <c r="J69" s="526"/>
      <c r="K69" s="521"/>
      <c r="L69" s="527">
        <f>IF(C53="SI",L48,L49)</f>
        <v>0.113</v>
      </c>
      <c r="M69" s="521"/>
      <c r="N69" s="521"/>
      <c r="O69" s="521"/>
      <c r="P69" s="521"/>
      <c r="Q69" s="521"/>
      <c r="R69" s="521"/>
      <c r="S69" s="454"/>
    </row>
    <row r="70" spans="2:21" ht="15.75" x14ac:dyDescent="0.25">
      <c r="B70" s="280" t="s">
        <v>129</v>
      </c>
      <c r="C70" s="525">
        <f>Simulación!H25</f>
        <v>1978000</v>
      </c>
      <c r="I70" s="526"/>
      <c r="J70" s="526"/>
      <c r="K70" s="521"/>
      <c r="L70" s="527">
        <f>IF(C53="SI",L48,L49)</f>
        <v>0.113</v>
      </c>
      <c r="M70" s="521"/>
      <c r="N70" s="521"/>
      <c r="O70" s="521"/>
      <c r="P70" s="521"/>
      <c r="Q70" s="521"/>
      <c r="R70" s="521"/>
      <c r="S70" s="454"/>
    </row>
    <row r="71" spans="2:21" ht="18.75" x14ac:dyDescent="0.3">
      <c r="B71" s="327" t="s">
        <v>382</v>
      </c>
      <c r="C71" s="525">
        <f>Simulación!H42</f>
        <v>0</v>
      </c>
      <c r="E71" t="s">
        <v>383</v>
      </c>
      <c r="I71" s="526"/>
      <c r="J71" s="526"/>
      <c r="K71" s="521"/>
      <c r="L71" s="521"/>
      <c r="M71" s="521"/>
      <c r="N71" s="521"/>
      <c r="O71" s="521"/>
      <c r="P71" s="521"/>
      <c r="Q71" s="521"/>
      <c r="R71" s="521"/>
      <c r="S71" s="454"/>
    </row>
    <row r="72" spans="2:21" x14ac:dyDescent="0.25">
      <c r="I72" s="526"/>
      <c r="J72" s="526"/>
      <c r="K72" s="521"/>
      <c r="L72" s="521"/>
      <c r="M72" s="521"/>
      <c r="N72" s="521"/>
      <c r="O72" s="521"/>
      <c r="P72" s="521"/>
      <c r="Q72" s="521"/>
      <c r="R72" s="521"/>
      <c r="S72" s="454"/>
    </row>
    <row r="73" spans="2:21" x14ac:dyDescent="0.25">
      <c r="C73" s="237"/>
      <c r="I73" s="526"/>
      <c r="J73" s="526"/>
      <c r="L73"/>
      <c r="M73"/>
      <c r="S73" s="454"/>
    </row>
    <row r="74" spans="2:21" x14ac:dyDescent="0.25">
      <c r="L74"/>
      <c r="M74"/>
      <c r="S74" s="454"/>
    </row>
    <row r="75" spans="2:21" x14ac:dyDescent="0.25">
      <c r="L75"/>
      <c r="M75"/>
      <c r="S75" s="454"/>
    </row>
    <row r="76" spans="2:21" x14ac:dyDescent="0.25">
      <c r="I76" s="521"/>
      <c r="J76" s="521"/>
      <c r="K76" s="521"/>
      <c r="L76" s="521"/>
      <c r="M76" s="521"/>
      <c r="N76" s="521"/>
      <c r="O76" s="521"/>
      <c r="P76" s="521"/>
      <c r="Q76" s="521"/>
      <c r="R76" s="521"/>
      <c r="S76" s="454"/>
    </row>
    <row r="77" spans="2:21" x14ac:dyDescent="0.25">
      <c r="I77" s="521"/>
      <c r="J77" s="521"/>
      <c r="K77" s="521"/>
      <c r="L77" s="521"/>
      <c r="M77" s="521"/>
      <c r="N77" s="521"/>
      <c r="O77" s="521"/>
      <c r="P77" s="521"/>
      <c r="Q77" s="521"/>
      <c r="R77" s="521"/>
      <c r="S77" s="454"/>
    </row>
    <row r="78" spans="2:21" x14ac:dyDescent="0.25">
      <c r="B78" s="460"/>
      <c r="I78" s="521"/>
      <c r="J78" s="521"/>
      <c r="K78" s="521"/>
      <c r="L78" s="521"/>
      <c r="M78" s="521"/>
      <c r="N78" s="521"/>
      <c r="O78" s="521"/>
      <c r="P78" s="521"/>
      <c r="Q78" s="521"/>
      <c r="R78" s="521"/>
      <c r="S78" s="454"/>
    </row>
    <row r="79" spans="2:21" x14ac:dyDescent="0.25">
      <c r="B79" s="465" t="s">
        <v>238</v>
      </c>
      <c r="C79" s="466"/>
      <c r="D79" s="466"/>
      <c r="E79" s="466"/>
      <c r="I79" s="521"/>
      <c r="J79" s="521"/>
      <c r="K79" s="521"/>
      <c r="L79" s="521"/>
      <c r="M79" s="521"/>
      <c r="N79" s="521"/>
      <c r="O79" s="521"/>
      <c r="P79" s="521"/>
      <c r="Q79" s="521"/>
      <c r="R79" s="521"/>
      <c r="S79" s="454"/>
    </row>
    <row r="80" spans="2:21" x14ac:dyDescent="0.25">
      <c r="B80" s="460"/>
      <c r="H80" s="497" t="s">
        <v>280</v>
      </c>
      <c r="I80" s="237" t="s">
        <v>281</v>
      </c>
      <c r="J80" s="499" t="s">
        <v>290</v>
      </c>
      <c r="K80" s="499"/>
      <c r="L80" s="500"/>
      <c r="M80" s="500"/>
      <c r="N80" s="499"/>
      <c r="S80" s="454"/>
    </row>
    <row r="81" spans="2:19" x14ac:dyDescent="0.25">
      <c r="B81" s="465" t="s">
        <v>239</v>
      </c>
      <c r="C81" s="466"/>
      <c r="D81" s="466"/>
      <c r="E81" s="466"/>
      <c r="F81" s="466"/>
      <c r="G81" s="466"/>
      <c r="H81" s="497" t="s">
        <v>226</v>
      </c>
      <c r="I81" s="237" t="s">
        <v>229</v>
      </c>
      <c r="J81" s="496" t="s">
        <v>283</v>
      </c>
      <c r="S81" s="454"/>
    </row>
    <row r="82" spans="2:19" x14ac:dyDescent="0.25">
      <c r="B82" s="465" t="s">
        <v>240</v>
      </c>
      <c r="C82" s="466"/>
      <c r="D82" s="466"/>
      <c r="E82" s="466"/>
      <c r="F82" s="466"/>
      <c r="G82" s="466"/>
      <c r="H82" s="497" t="s">
        <v>282</v>
      </c>
      <c r="I82" s="237" t="s">
        <v>230</v>
      </c>
      <c r="J82" s="496" t="s">
        <v>284</v>
      </c>
      <c r="L82" s="498">
        <v>8.8999999999999996E-2</v>
      </c>
      <c r="S82" s="454"/>
    </row>
    <row r="83" spans="2:19" x14ac:dyDescent="0.25">
      <c r="B83" s="836" t="s">
        <v>241</v>
      </c>
      <c r="C83" s="837"/>
      <c r="D83" s="837"/>
      <c r="E83" s="837"/>
      <c r="F83" s="837"/>
      <c r="G83" s="838"/>
      <c r="H83" s="497" t="s">
        <v>282</v>
      </c>
      <c r="I83" s="237" t="s">
        <v>232</v>
      </c>
      <c r="J83" s="496" t="s">
        <v>285</v>
      </c>
      <c r="S83" s="454"/>
    </row>
    <row r="84" spans="2:19" x14ac:dyDescent="0.25">
      <c r="B84" s="839"/>
      <c r="C84" s="840"/>
      <c r="D84" s="840"/>
      <c r="E84" s="840"/>
      <c r="F84" s="840"/>
      <c r="G84" s="841"/>
      <c r="H84" s="497" t="s">
        <v>287</v>
      </c>
      <c r="I84" s="237" t="s">
        <v>278</v>
      </c>
      <c r="J84" s="496" t="s">
        <v>286</v>
      </c>
      <c r="S84" s="454"/>
    </row>
    <row r="85" spans="2:19" x14ac:dyDescent="0.25">
      <c r="B85" s="842"/>
      <c r="C85" s="843"/>
      <c r="D85" s="843"/>
      <c r="E85" s="843"/>
      <c r="F85" s="843"/>
      <c r="G85" s="844"/>
      <c r="H85" s="497" t="s">
        <v>288</v>
      </c>
      <c r="I85" s="237"/>
      <c r="J85" s="496" t="s">
        <v>289</v>
      </c>
      <c r="S85" s="454"/>
    </row>
    <row r="86" spans="2:19" x14ac:dyDescent="0.25">
      <c r="B86" s="465" t="s">
        <v>242</v>
      </c>
      <c r="C86" s="466"/>
      <c r="D86" s="466"/>
      <c r="H86" s="497"/>
      <c r="I86" s="237"/>
      <c r="J86" s="496"/>
      <c r="S86" s="454"/>
    </row>
    <row r="87" spans="2:19" x14ac:dyDescent="0.25">
      <c r="B87" s="460"/>
      <c r="H87" s="497"/>
      <c r="I87" s="237"/>
      <c r="J87" s="496"/>
      <c r="S87" s="454"/>
    </row>
    <row r="88" spans="2:19" x14ac:dyDescent="0.25">
      <c r="B88" s="467" t="s">
        <v>243</v>
      </c>
      <c r="S88" s="454"/>
    </row>
    <row r="89" spans="2:19" x14ac:dyDescent="0.25">
      <c r="B89" s="460"/>
      <c r="S89" s="454"/>
    </row>
    <row r="90" spans="2:19" x14ac:dyDescent="0.25">
      <c r="B90" s="460"/>
      <c r="S90" s="454"/>
    </row>
    <row r="91" spans="2:19" x14ac:dyDescent="0.25">
      <c r="B91" s="460"/>
      <c r="S91" s="454"/>
    </row>
    <row r="92" spans="2:19" x14ac:dyDescent="0.25">
      <c r="B92" s="460"/>
      <c r="S92" s="454"/>
    </row>
    <row r="93" spans="2:19" x14ac:dyDescent="0.25">
      <c r="B93" s="460"/>
      <c r="S93" s="454"/>
    </row>
    <row r="94" spans="2:19" x14ac:dyDescent="0.25">
      <c r="B94" s="460"/>
      <c r="S94" s="454"/>
    </row>
    <row r="95" spans="2:19" x14ac:dyDescent="0.25">
      <c r="B95" s="460"/>
      <c r="S95" s="454"/>
    </row>
    <row r="96" spans="2:19" x14ac:dyDescent="0.25">
      <c r="B96" s="460"/>
      <c r="S96" s="454"/>
    </row>
    <row r="97" spans="2:19" x14ac:dyDescent="0.25">
      <c r="B97" s="460"/>
      <c r="S97" s="454"/>
    </row>
    <row r="98" spans="2:19" x14ac:dyDescent="0.25">
      <c r="B98" s="460"/>
      <c r="S98" s="454"/>
    </row>
    <row r="99" spans="2:19" ht="15.75" thickBot="1" x14ac:dyDescent="0.3">
      <c r="B99" s="468"/>
      <c r="C99" s="469"/>
      <c r="D99" s="469"/>
      <c r="E99" s="469"/>
      <c r="F99" s="469"/>
      <c r="G99" s="469"/>
      <c r="H99" s="469"/>
      <c r="I99" s="469"/>
      <c r="J99" s="469"/>
      <c r="K99" s="469"/>
      <c r="L99" s="470"/>
      <c r="M99" s="470"/>
      <c r="N99" s="469"/>
      <c r="O99" s="469"/>
      <c r="P99" s="469"/>
      <c r="Q99" s="469"/>
      <c r="R99" s="469"/>
      <c r="S99" s="471"/>
    </row>
  </sheetData>
  <customSheetViews>
    <customSheetView guid="{2895BDFA-91D6-4BDF-AC0D-65BC924663AC}" state="hidden" topLeftCell="A4">
      <selection activeCell="E15" sqref="E15"/>
      <pageMargins left="0.7" right="0.7" top="0.75" bottom="0.75" header="0.3" footer="0.3"/>
    </customSheetView>
  </customSheetViews>
  <mergeCells count="4">
    <mergeCell ref="F14:H14"/>
    <mergeCell ref="F25:H25"/>
    <mergeCell ref="E32:G32"/>
    <mergeCell ref="B83:G85"/>
  </mergeCells>
  <pageMargins left="0.7" right="0.7" top="0.75" bottom="0.75" header="0.3" footer="0.3"/>
  <pageSetup paperSize="142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00B050"/>
    <pageSetUpPr fitToPage="1"/>
  </sheetPr>
  <dimension ref="B1:AH2673"/>
  <sheetViews>
    <sheetView view="pageBreakPreview" topLeftCell="A16" zoomScale="93" zoomScaleNormal="100" workbookViewId="0">
      <selection activeCell="F8" sqref="F8"/>
    </sheetView>
  </sheetViews>
  <sheetFormatPr baseColWidth="10" defaultColWidth="11.42578125" defaultRowHeight="12.75" x14ac:dyDescent="0.25"/>
  <cols>
    <col min="1" max="1" width="2" style="7" customWidth="1"/>
    <col min="2" max="2" width="15.42578125" style="7" bestFit="1" customWidth="1"/>
    <col min="3" max="4" width="13.42578125" style="7" bestFit="1" customWidth="1"/>
    <col min="5" max="5" width="13.85546875" style="7" bestFit="1" customWidth="1"/>
    <col min="6" max="6" width="17.5703125" style="7" bestFit="1" customWidth="1"/>
    <col min="7" max="7" width="16.5703125" style="8" customWidth="1"/>
    <col min="8" max="8" width="18.140625" style="8" customWidth="1"/>
    <col min="9" max="9" width="16.42578125" style="8" customWidth="1"/>
    <col min="10" max="10" width="13.42578125" style="7" customWidth="1"/>
    <col min="11" max="11" width="14.5703125" style="8" customWidth="1"/>
    <col min="12" max="12" width="12.85546875" style="8" customWidth="1"/>
    <col min="13" max="13" width="22.5703125" style="7" bestFit="1" customWidth="1"/>
    <col min="14" max="14" width="14.140625" style="36" customWidth="1"/>
    <col min="15" max="15" width="21" style="36" customWidth="1"/>
    <col min="16" max="16" width="13.5703125" style="36" customWidth="1"/>
    <col min="17" max="17" width="12.42578125" style="36" customWidth="1"/>
    <col min="18" max="18" width="11" style="36" customWidth="1"/>
    <col min="19" max="19" width="11" style="36" bestFit="1" customWidth="1"/>
    <col min="20" max="20" width="11.5703125" style="36" bestFit="1" customWidth="1"/>
    <col min="21" max="21" width="10" style="36" bestFit="1" customWidth="1"/>
    <col min="22" max="22" width="10.85546875" style="36" customWidth="1"/>
    <col min="23" max="23" width="12" style="36" customWidth="1"/>
    <col min="24" max="24" width="10" style="36" bestFit="1" customWidth="1"/>
    <col min="25" max="26" width="10.85546875" style="36" customWidth="1"/>
    <col min="27" max="27" width="14" style="36" bestFit="1" customWidth="1"/>
    <col min="28" max="28" width="9.42578125" style="36" customWidth="1"/>
    <col min="29" max="29" width="11.5703125" style="36" customWidth="1"/>
    <col min="30" max="30" width="14.42578125" style="36" customWidth="1"/>
    <col min="31" max="31" width="13.42578125" style="36" customWidth="1"/>
    <col min="32" max="32" width="12" style="7" customWidth="1"/>
    <col min="33" max="33" width="14.42578125" style="36" customWidth="1"/>
    <col min="34" max="34" width="13.42578125" style="7" bestFit="1" customWidth="1"/>
    <col min="35" max="16384" width="11.42578125" style="7"/>
  </cols>
  <sheetData>
    <row r="1" spans="2:34" ht="12.75" customHeight="1" x14ac:dyDescent="0.25">
      <c r="B1" s="846" t="s">
        <v>326</v>
      </c>
      <c r="C1" s="846"/>
      <c r="D1" s="846"/>
      <c r="E1" s="846"/>
      <c r="F1" s="846"/>
      <c r="G1" s="846"/>
      <c r="J1" s="1"/>
      <c r="M1" s="1"/>
      <c r="N1" s="1"/>
      <c r="O1" s="566"/>
      <c r="P1" s="566"/>
      <c r="Q1" s="566"/>
      <c r="R1" s="566"/>
      <c r="S1" s="566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G1" s="7"/>
    </row>
    <row r="2" spans="2:34" ht="12.75" customHeight="1" x14ac:dyDescent="0.25">
      <c r="B2" s="846"/>
      <c r="C2" s="846"/>
      <c r="D2" s="846"/>
      <c r="E2" s="846"/>
      <c r="F2" s="846"/>
      <c r="G2" s="846"/>
      <c r="I2" s="7"/>
      <c r="K2" s="7"/>
      <c r="M2" s="1"/>
      <c r="N2" s="1"/>
      <c r="O2" s="567"/>
      <c r="P2" s="567"/>
      <c r="Q2" s="566"/>
      <c r="R2" s="566"/>
      <c r="S2" s="566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G2" s="7"/>
    </row>
    <row r="3" spans="2:34" ht="25.5" x14ac:dyDescent="0.25">
      <c r="B3" s="21" t="s">
        <v>1</v>
      </c>
      <c r="C3" s="21" t="s">
        <v>93</v>
      </c>
      <c r="D3" s="21" t="s">
        <v>327</v>
      </c>
      <c r="E3" s="21" t="s">
        <v>328</v>
      </c>
      <c r="F3" s="8"/>
      <c r="H3" s="7"/>
      <c r="I3" s="7"/>
      <c r="K3" s="7"/>
      <c r="L3" s="21" t="s">
        <v>30</v>
      </c>
      <c r="M3" s="21" t="s">
        <v>329</v>
      </c>
      <c r="N3" s="21" t="s">
        <v>45</v>
      </c>
      <c r="O3" s="568"/>
      <c r="P3" s="569"/>
      <c r="Q3" s="566"/>
      <c r="R3" s="566"/>
      <c r="S3" s="566"/>
      <c r="T3" s="1"/>
      <c r="U3" s="1"/>
      <c r="V3" s="1"/>
      <c r="W3" s="1"/>
      <c r="X3" s="1"/>
      <c r="Y3" s="1"/>
      <c r="Z3" s="1"/>
      <c r="AA3" s="1"/>
      <c r="AB3" s="1"/>
      <c r="AC3" s="1"/>
      <c r="AD3" s="7"/>
      <c r="AE3" s="7"/>
      <c r="AG3" s="7"/>
    </row>
    <row r="4" spans="2:34" ht="12.75" customHeight="1" x14ac:dyDescent="0.25">
      <c r="B4" s="570">
        <f>IF('Parametro Destino'!C2&gt;=11,MIN(Simulación!H25,'Parametro Destino'!C7),MIN(Simulación!H42,'Parametro Destino'!C7))</f>
        <v>2160000</v>
      </c>
      <c r="C4" s="571">
        <f>12*Simulación!H46</f>
        <v>240</v>
      </c>
      <c r="D4" s="572">
        <f>'Parametro Destino'!C60</f>
        <v>0.113</v>
      </c>
      <c r="E4" s="605">
        <v>9.9000000000000005E-2</v>
      </c>
      <c r="F4" s="8"/>
      <c r="H4" s="7"/>
      <c r="I4" s="7"/>
      <c r="K4" s="7"/>
      <c r="L4" s="605">
        <v>1.4999999999999999E-2</v>
      </c>
      <c r="M4" s="573">
        <f>MTO_SOLICITADO*L4</f>
        <v>32400</v>
      </c>
      <c r="N4" s="574">
        <f ca="1">(1+IRR(AG20:AG2667,0))^(360/30)-1</f>
        <v>0.14085222996503055</v>
      </c>
      <c r="O4" s="568"/>
      <c r="P4" s="569"/>
      <c r="Q4" s="566"/>
      <c r="R4" s="566"/>
      <c r="S4" s="566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7"/>
      <c r="AG4" s="7"/>
    </row>
    <row r="5" spans="2:34" ht="12.75" customHeight="1" x14ac:dyDescent="0.25">
      <c r="D5" s="2"/>
      <c r="I5" s="7"/>
      <c r="K5" s="7"/>
      <c r="L5" s="7"/>
      <c r="N5" s="7"/>
      <c r="O5" s="575"/>
      <c r="P5" s="569"/>
      <c r="Q5" s="566"/>
      <c r="R5" s="566"/>
      <c r="S5" s="56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G5" s="1"/>
    </row>
    <row r="6" spans="2:34" ht="12.75" customHeight="1" x14ac:dyDescent="0.25">
      <c r="B6" s="21" t="s">
        <v>330</v>
      </c>
      <c r="C6" s="21" t="s">
        <v>331</v>
      </c>
      <c r="D6" s="21" t="s">
        <v>15</v>
      </c>
      <c r="I6" s="7"/>
      <c r="K6" s="7"/>
      <c r="L6" s="7"/>
      <c r="M6" s="21" t="s">
        <v>332</v>
      </c>
      <c r="N6" s="7"/>
      <c r="O6" s="576"/>
      <c r="P6" s="567"/>
      <c r="Q6" s="566"/>
      <c r="R6" s="566"/>
      <c r="S6" s="566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G6" s="1"/>
    </row>
    <row r="7" spans="2:34" ht="12.75" customHeight="1" x14ac:dyDescent="0.25">
      <c r="B7" s="577" t="s">
        <v>333</v>
      </c>
      <c r="C7" s="578">
        <v>0</v>
      </c>
      <c r="D7" s="579">
        <v>12</v>
      </c>
      <c r="I7" s="7"/>
      <c r="K7" s="7"/>
      <c r="L7" s="7"/>
      <c r="M7" s="573">
        <f>Simulación!$M$88</f>
        <v>0</v>
      </c>
      <c r="N7" s="7"/>
      <c r="O7" s="576"/>
      <c r="P7" s="567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G7" s="1"/>
    </row>
    <row r="8" spans="2:34" ht="12.75" customHeight="1" x14ac:dyDescent="0.25">
      <c r="D8" s="2"/>
      <c r="I8" s="7"/>
      <c r="K8" s="7"/>
      <c r="L8" s="7"/>
      <c r="N8" s="7"/>
      <c r="O8" s="7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G8" s="1"/>
    </row>
    <row r="9" spans="2:34" ht="25.5" x14ac:dyDescent="0.25">
      <c r="B9" s="21" t="s">
        <v>92</v>
      </c>
      <c r="C9" s="21" t="s">
        <v>334</v>
      </c>
      <c r="D9" s="21" t="s">
        <v>335</v>
      </c>
      <c r="E9" s="21" t="s">
        <v>336</v>
      </c>
      <c r="F9" s="21" t="s">
        <v>337</v>
      </c>
      <c r="K9" s="7"/>
      <c r="L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580"/>
      <c r="AB9" s="580"/>
      <c r="AC9" s="580"/>
      <c r="AD9" s="580"/>
      <c r="AE9" s="580"/>
      <c r="AG9" s="7"/>
      <c r="AH9" s="13"/>
    </row>
    <row r="10" spans="2:34" x14ac:dyDescent="0.25">
      <c r="B10" s="570">
        <f>Simulación!$H$23*0.7</f>
        <v>1680000</v>
      </c>
      <c r="C10" s="581">
        <v>8.0000000000000004E-4</v>
      </c>
      <c r="D10" s="581">
        <v>1.1000000000000001</v>
      </c>
      <c r="E10" s="581">
        <f>IF(G10="si",0.0098,0)</f>
        <v>9.7999999999999997E-3</v>
      </c>
      <c r="F10" s="579">
        <f>IF(H10="si",98,0)</f>
        <v>98</v>
      </c>
      <c r="G10" s="582" t="s">
        <v>371</v>
      </c>
      <c r="H10" s="582" t="s">
        <v>371</v>
      </c>
      <c r="K10" s="7"/>
      <c r="L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G10" s="7"/>
      <c r="AH10" s="13"/>
    </row>
    <row r="11" spans="2:34" x14ac:dyDescent="0.25">
      <c r="K11" s="7"/>
      <c r="L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G11" s="7"/>
    </row>
    <row r="12" spans="2:34" ht="25.5" x14ac:dyDescent="0.25">
      <c r="B12" s="21" t="s">
        <v>76</v>
      </c>
      <c r="C12" s="21" t="s">
        <v>14</v>
      </c>
      <c r="D12" s="21" t="s">
        <v>49</v>
      </c>
      <c r="E12" s="21" t="s">
        <v>338</v>
      </c>
      <c r="F12" s="21" t="s">
        <v>339</v>
      </c>
      <c r="G12" s="21" t="s">
        <v>372</v>
      </c>
      <c r="H12" s="7"/>
      <c r="I12" s="7"/>
      <c r="K12" s="7"/>
      <c r="L12" s="21" t="s">
        <v>13</v>
      </c>
      <c r="M12" s="21" t="s">
        <v>19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G12" s="5" t="s">
        <v>44</v>
      </c>
    </row>
    <row r="13" spans="2:34" ht="15" x14ac:dyDescent="0.25">
      <c r="B13" s="583">
        <f>H13</f>
        <v>399</v>
      </c>
      <c r="C13" s="584">
        <f ca="1">Simulación!$N$8</f>
        <v>45660</v>
      </c>
      <c r="D13" s="49">
        <f ca="1">IF(DAY(FECHA_APERTURA)&lt;= 19,
               DATE(YEAR(DATE(YEAR(FECHA_APERTURA),MONTH(FECHA_APERTURA)+2,)),
                              MONTH(DATE(YEAR(FECHA_APERTURA),MONTH(FECHA_APERTURA)+2,)),
                              4),
               DATE(YEAR(DATE(YEAR(FECHA_APERTURA),MONTH(FECHA_APERTURA)+3,)),
                               MONTH(DATE(YEAR(FECHA_APERTURA),MONTH(FECHA_APERTURA)+3,)),
                               4))</f>
        <v>45692</v>
      </c>
      <c r="E13" s="585" t="s">
        <v>371</v>
      </c>
      <c r="F13" s="585" t="s">
        <v>38</v>
      </c>
      <c r="G13" s="606">
        <v>0.16</v>
      </c>
      <c r="H13" s="636">
        <f>IF(OR('Parametro Destino'!C2=11,'Parametro Destino'!C2=12),0,399)</f>
        <v>399</v>
      </c>
      <c r="I13" s="7"/>
      <c r="K13" s="7"/>
      <c r="L13" s="586">
        <f ca="1">SUMIF(B21:B2673, CONCATENATE("&lt;",PLAZO),L21:L2673)</f>
        <v>79.204011654829401</v>
      </c>
      <c r="M13" s="587">
        <f ca="1">TOTAL_FINANCIADO/SUMA_INV</f>
        <v>27271.345918856568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G13" s="588">
        <f>MTO_SOLICITADO - M4-M7</f>
        <v>2127600</v>
      </c>
    </row>
    <row r="14" spans="2:34" x14ac:dyDescent="0.25">
      <c r="H14" s="48"/>
      <c r="I14" s="7"/>
      <c r="N14" s="1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589" t="s">
        <v>340</v>
      </c>
      <c r="AE14" s="589" t="s">
        <v>341</v>
      </c>
      <c r="AF14" s="589"/>
      <c r="AG14" s="7"/>
    </row>
    <row r="15" spans="2:34" x14ac:dyDescent="0.25">
      <c r="B15" s="21" t="s">
        <v>342</v>
      </c>
      <c r="H15" s="48"/>
      <c r="I15" s="7"/>
      <c r="N15" s="15"/>
      <c r="O15" s="580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589"/>
      <c r="AE15" s="589"/>
      <c r="AF15" s="589"/>
      <c r="AG15" s="7"/>
    </row>
    <row r="16" spans="2:34" x14ac:dyDescent="0.25">
      <c r="B16" s="579">
        <v>0</v>
      </c>
      <c r="H16" s="48"/>
      <c r="I16" s="7"/>
      <c r="N16" s="15"/>
      <c r="O16" s="580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589"/>
      <c r="AE16" s="589"/>
      <c r="AF16" s="589"/>
      <c r="AG16" s="7"/>
    </row>
    <row r="17" spans="2:33" x14ac:dyDescent="0.25">
      <c r="H17" s="48"/>
      <c r="I17" s="7"/>
      <c r="N17" s="15"/>
      <c r="O17" s="590">
        <f t="shared" ref="O17:AA17" ca="1" si="0">SUMIF($B$21:$B$831,CONCATENATE("&lt;",PLAZO),O21:O831)</f>
        <v>2159999.9999999995</v>
      </c>
      <c r="P17" s="590">
        <f t="shared" ca="1" si="0"/>
        <v>3526138.9899999993</v>
      </c>
      <c r="Q17" s="590">
        <f t="shared" ca="1" si="0"/>
        <v>564182.16</v>
      </c>
      <c r="R17" s="590">
        <f t="shared" si="0"/>
        <v>95760</v>
      </c>
      <c r="S17" s="590">
        <f t="shared" si="0"/>
        <v>15321.600000000029</v>
      </c>
      <c r="T17" s="590">
        <f t="shared" si="0"/>
        <v>39924.192000000032</v>
      </c>
      <c r="U17" s="590">
        <f t="shared" si="0"/>
        <v>6387.8707199999844</v>
      </c>
      <c r="V17" s="590">
        <f t="shared" ca="1" si="0"/>
        <v>295207.71999999997</v>
      </c>
      <c r="W17" s="590">
        <f t="shared" si="0"/>
        <v>20275.199999999917</v>
      </c>
      <c r="X17" s="590">
        <f t="shared" si="0"/>
        <v>3244.7999999999961</v>
      </c>
      <c r="Y17" s="590">
        <f t="shared" ca="1" si="0"/>
        <v>60390.15</v>
      </c>
      <c r="Z17" s="590">
        <f t="shared" ca="1" si="0"/>
        <v>9662.3600000000024</v>
      </c>
      <c r="AA17" s="590">
        <f t="shared" ca="1" si="0"/>
        <v>6796495.7800000003</v>
      </c>
      <c r="AB17" s="7"/>
      <c r="AC17" s="7"/>
      <c r="AD17" s="589"/>
      <c r="AE17" s="589"/>
      <c r="AF17" s="589"/>
      <c r="AG17" s="7"/>
    </row>
    <row r="18" spans="2:33" s="591" customFormat="1" x14ac:dyDescent="0.25">
      <c r="B18" s="591" t="s">
        <v>343</v>
      </c>
      <c r="C18" s="591" t="s">
        <v>344</v>
      </c>
      <c r="D18" s="591" t="s">
        <v>345</v>
      </c>
      <c r="E18" s="591" t="s">
        <v>346</v>
      </c>
      <c r="G18" s="592" t="s">
        <v>347</v>
      </c>
      <c r="H18" s="592" t="s">
        <v>348</v>
      </c>
      <c r="I18" s="591" t="s">
        <v>349</v>
      </c>
      <c r="J18" s="591" t="s">
        <v>350</v>
      </c>
      <c r="K18" s="592" t="s">
        <v>351</v>
      </c>
      <c r="L18" s="592" t="s">
        <v>352</v>
      </c>
      <c r="M18" s="591" t="s">
        <v>353</v>
      </c>
      <c r="N18" s="591" t="s">
        <v>354</v>
      </c>
      <c r="O18" s="591" t="s">
        <v>355</v>
      </c>
      <c r="P18" s="591" t="s">
        <v>356</v>
      </c>
      <c r="Q18" s="591" t="s">
        <v>357</v>
      </c>
      <c r="R18" s="847" t="s">
        <v>358</v>
      </c>
      <c r="S18" s="847"/>
      <c r="T18" s="847" t="s">
        <v>359</v>
      </c>
      <c r="U18" s="847"/>
      <c r="V18" s="591" t="s">
        <v>360</v>
      </c>
      <c r="W18" s="847" t="s">
        <v>361</v>
      </c>
      <c r="X18" s="847"/>
      <c r="Y18" s="847" t="s">
        <v>362</v>
      </c>
      <c r="Z18" s="847"/>
      <c r="AA18" s="591" t="s">
        <v>363</v>
      </c>
      <c r="AC18" s="845" t="s">
        <v>364</v>
      </c>
      <c r="AD18" s="845"/>
      <c r="AE18" s="845"/>
      <c r="AG18" s="591" t="s">
        <v>365</v>
      </c>
    </row>
    <row r="19" spans="2:33" ht="38.25" x14ac:dyDescent="0.25">
      <c r="B19" s="21" t="s">
        <v>2</v>
      </c>
      <c r="C19" s="21" t="s">
        <v>0</v>
      </c>
      <c r="D19" s="21" t="s">
        <v>22</v>
      </c>
      <c r="E19" s="21" t="s">
        <v>24</v>
      </c>
      <c r="F19" s="21" t="s">
        <v>366</v>
      </c>
      <c r="G19" s="22" t="s">
        <v>8</v>
      </c>
      <c r="H19" s="22" t="s">
        <v>10</v>
      </c>
      <c r="I19" s="22" t="s">
        <v>11</v>
      </c>
      <c r="J19" s="22" t="s">
        <v>31</v>
      </c>
      <c r="K19" s="23" t="s">
        <v>9</v>
      </c>
      <c r="L19" s="24" t="s">
        <v>12</v>
      </c>
      <c r="M19" s="22" t="s">
        <v>115</v>
      </c>
      <c r="N19" s="25" t="s">
        <v>3</v>
      </c>
      <c r="O19" s="25" t="s">
        <v>4</v>
      </c>
      <c r="P19" s="25" t="s">
        <v>28</v>
      </c>
      <c r="Q19" s="25" t="s">
        <v>367</v>
      </c>
      <c r="R19" s="25" t="s">
        <v>6</v>
      </c>
      <c r="S19" s="25" t="s">
        <v>27</v>
      </c>
      <c r="T19" s="25" t="s">
        <v>17</v>
      </c>
      <c r="U19" s="25" t="s">
        <v>34</v>
      </c>
      <c r="V19" s="25" t="s">
        <v>21</v>
      </c>
      <c r="W19" s="25" t="s">
        <v>41</v>
      </c>
      <c r="X19" s="25" t="s">
        <v>42</v>
      </c>
      <c r="Y19" s="25" t="s">
        <v>39</v>
      </c>
      <c r="Z19" s="25" t="s">
        <v>40</v>
      </c>
      <c r="AA19" s="593" t="s">
        <v>368</v>
      </c>
      <c r="AB19" s="594" t="s">
        <v>369</v>
      </c>
      <c r="AC19" s="595" t="s">
        <v>218</v>
      </c>
      <c r="AD19" s="46" t="s">
        <v>81</v>
      </c>
      <c r="AE19" s="46" t="s">
        <v>370</v>
      </c>
      <c r="AG19" s="26" t="s">
        <v>43</v>
      </c>
    </row>
    <row r="20" spans="2:33" x14ac:dyDescent="0.25">
      <c r="B20" s="27"/>
      <c r="C20" s="27"/>
      <c r="D20" s="27"/>
      <c r="E20" s="27"/>
      <c r="F20" s="27"/>
      <c r="G20" s="28"/>
      <c r="H20" s="28"/>
      <c r="I20" s="28"/>
      <c r="J20" s="27"/>
      <c r="K20" s="28"/>
      <c r="L20" s="27"/>
      <c r="M20" s="28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596"/>
      <c r="AB20" s="27"/>
      <c r="AC20" s="597"/>
      <c r="AD20" s="27"/>
      <c r="AE20" s="27"/>
      <c r="AG20" s="598">
        <f>AG13*-1</f>
        <v>-2127600</v>
      </c>
    </row>
    <row r="21" spans="2:33" x14ac:dyDescent="0.25">
      <c r="B21" s="30">
        <v>0</v>
      </c>
      <c r="C21" s="19">
        <f ca="1">IF(B21=0,FECHA_1ER_PAGO,EDATE(C20,1))</f>
        <v>45692</v>
      </c>
      <c r="D21" s="30">
        <f ca="1">IF(B21=0,FECHA_1ER_PAGO-FECHA_APERTURA+1, C21-C20)</f>
        <v>33</v>
      </c>
      <c r="E21" s="599">
        <f>IF(B21=0,TASA,IF(B21=MESES_INC_TASA,E20+INCREMENTO_TASA,E20))</f>
        <v>0.113</v>
      </c>
      <c r="F21" s="599">
        <f>E21*(1+$G$13)</f>
        <v>0.13108</v>
      </c>
      <c r="G21" s="33">
        <f ca="1">IF(B21&lt;MESES_GRACIA, 0, 1 + D21 * F21 / 360 + FACTOR_SEG_DEUD)</f>
        <v>1.0128156666666666</v>
      </c>
      <c r="H21" s="33">
        <f t="shared" ref="H21:H84" si="1">IF(B21 = 0, 0,            IF(H20=0, G21, H20 * G21 ))</f>
        <v>0</v>
      </c>
      <c r="I21" s="33">
        <f>IF(H21=0, 0, 1/H21)</f>
        <v>0</v>
      </c>
      <c r="J21" s="30" t="b">
        <f t="shared" ref="J21:J84" si="2">MOD(B21, MESES_INC)=0</f>
        <v>1</v>
      </c>
      <c r="K21" s="33">
        <f>IF(B21=0, 1, IF(J21,K19*(1+INCREMENTO),K19))</f>
        <v>1</v>
      </c>
      <c r="L21" s="33">
        <f xml:space="preserve"> I21*K21</f>
        <v>0</v>
      </c>
      <c r="M21" s="600">
        <f ca="1">ROUND(CUOTA_INIT*K21,2)</f>
        <v>27271.35</v>
      </c>
      <c r="N21" s="601">
        <f t="shared" ref="N21:N84" si="3">IF(B21=0,TOTAL_FINANCIADO, ROUND(N20-O20,2))</f>
        <v>2160000</v>
      </c>
      <c r="O21" s="601">
        <f t="shared" ref="O21:O84" si="4">IF(B21=0, 0,
   IF((B21+1) = PLAZO, N21,
   IF(B21&lt;MESES_GRACIA, 0, M21-P21-V21-Q21)))</f>
        <v>0</v>
      </c>
      <c r="P21" s="601">
        <f t="shared" ref="P21:P84" ca="1" si="5" xml:space="preserve"> IF(B21&lt;MESES_GRACIA, 0, ROUND(N21 * D21 *E21 /360,2))</f>
        <v>22374</v>
      </c>
      <c r="Q21" s="601">
        <f ca="1">ROUND(P21*$G$13,2)</f>
        <v>3579.84</v>
      </c>
      <c r="R21" s="602">
        <f xml:space="preserve"> COMISION_AMORT</f>
        <v>399</v>
      </c>
      <c r="S21" s="602">
        <f>ROUND(R21*IVA,2)</f>
        <v>63.84</v>
      </c>
      <c r="T21" s="602">
        <f>SEGURO_DAÑOS_MENS</f>
        <v>166.35080000000002</v>
      </c>
      <c r="U21" s="602">
        <f>T21*IVA</f>
        <v>26.616128000000003</v>
      </c>
      <c r="V21" s="602">
        <f t="shared" ref="V21:V84" si="6">ROUND(N21 * FACTOR_SEG_DEUD,2)</f>
        <v>1728</v>
      </c>
      <c r="W21" s="602">
        <f t="shared" ref="W21:W84" si="7">ROUND(SEGURO_INTERIORES/(1+IVA),2)</f>
        <v>84.48</v>
      </c>
      <c r="X21" s="602">
        <f t="shared" ref="X21:X84" si="8">ROUND(W21*IVA,2)</f>
        <v>13.52</v>
      </c>
      <c r="Y21" s="602">
        <f ca="1">ROUND((SUM(O21:X21)-Q21) * FACTOR_SEG_DESEMPLEO,2)</f>
        <v>243.59</v>
      </c>
      <c r="Z21" s="602">
        <f t="shared" ref="Z21:Z84" ca="1" si="9">ROUND(Y21*IVA,2)</f>
        <v>38.97</v>
      </c>
      <c r="AA21" s="603">
        <f t="shared" ref="AA21:AA84" ca="1" si="10">IF(B21&gt;=PLAZO,0,ROUND(SUM(O21:Z21),2))</f>
        <v>28718.21</v>
      </c>
      <c r="AB21" s="602"/>
      <c r="AC21" s="604">
        <f t="shared" ref="AC21:AC84" si="11">IF(AB21="SI",TASA_PP,TASA)</f>
        <v>0.113</v>
      </c>
      <c r="AD21" s="602">
        <f t="shared" ref="AD21:AD84" ca="1" si="12">N21 * D21 * AC21 /360</f>
        <v>22374</v>
      </c>
      <c r="AE21" s="602">
        <f t="shared" ref="AE21:AE84" ca="1" si="13">IF(B21&gt;=PLAZO, 0, O21+R21+S21+T21+U21+V21+W21+X21+Y21+Z21+AD21)</f>
        <v>25138.366927999999</v>
      </c>
      <c r="AF21" s="580"/>
      <c r="AG21" s="602">
        <f ca="1">IF(N21&gt; 0,O21+P21+V21+R21+T21+W21+Y21, 0)</f>
        <v>24995.4208</v>
      </c>
    </row>
    <row r="22" spans="2:33" x14ac:dyDescent="0.25">
      <c r="B22" s="30">
        <v>1</v>
      </c>
      <c r="C22" s="19">
        <f t="shared" ref="C22:C52" ca="1" si="14">IF(B22=0,FECHA_1ER_PAGO,EDATE(C21,1))</f>
        <v>45720</v>
      </c>
      <c r="D22" s="30">
        <f t="shared" ref="D22:D84" ca="1" si="15">IF(B22=0,FECHA_1ER_PAGO-FECHA_APERTURA, C22-C21)</f>
        <v>28</v>
      </c>
      <c r="E22" s="599">
        <f t="shared" ref="E22:E84" si="16">IF(B22=0,TASA,IF(B22=MESES_INC_TASA,E21+INCREMENTO_TASA,E21))</f>
        <v>0.113</v>
      </c>
      <c r="F22" s="599">
        <f t="shared" ref="F22:F85" si="17">E22*(1+$G$13)</f>
        <v>0.13108</v>
      </c>
      <c r="G22" s="33">
        <f t="shared" ref="G22:G84" ca="1" si="18">IF(B22&lt;MESES_GRACIA, 0, 1 + D22 * F22 / 360 + FACTOR_SEG_DEUD)</f>
        <v>1.0109951111111111</v>
      </c>
      <c r="H22" s="33">
        <f ca="1">IF(B22 = 0, 0,            IF(H21=0, G22, H21 * G22 ))</f>
        <v>1.0109951111111111</v>
      </c>
      <c r="I22" s="33">
        <f ca="1">IF(H22=0, 0, 1/H22)</f>
        <v>0.9891244665871558</v>
      </c>
      <c r="J22" s="30" t="b">
        <f t="shared" si="2"/>
        <v>0</v>
      </c>
      <c r="K22" s="33">
        <f t="shared" ref="K22:K85" si="19">IF(B22=0, 1, IF(J22,K21*(1+INCREMENTO),K21))</f>
        <v>1</v>
      </c>
      <c r="L22" s="33">
        <f ca="1" xml:space="preserve"> I22*K22</f>
        <v>0.9891244665871558</v>
      </c>
      <c r="M22" s="600">
        <f t="shared" ref="M22:M84" ca="1" si="20">ROUND(CUOTA_INIT*K22,2)</f>
        <v>27271.35</v>
      </c>
      <c r="N22" s="601">
        <f t="shared" si="3"/>
        <v>2160000</v>
      </c>
      <c r="O22" s="601">
        <f t="shared" ca="1" si="4"/>
        <v>3521.9099999999985</v>
      </c>
      <c r="P22" s="601">
        <f t="shared" ca="1" si="5"/>
        <v>18984</v>
      </c>
      <c r="Q22" s="601">
        <f t="shared" ref="Q22:Q85" ca="1" si="21">ROUND(P22*$G$13,2)</f>
        <v>3037.44</v>
      </c>
      <c r="R22" s="602">
        <f t="shared" ref="R22:R84" si="22" xml:space="preserve"> COMISION_AMORT</f>
        <v>399</v>
      </c>
      <c r="S22" s="602">
        <f>ROUND(R22*IVA,2)</f>
        <v>63.84</v>
      </c>
      <c r="T22" s="602">
        <f t="shared" ref="T22:T84" si="23">SEGURO_DAÑOS_MENS</f>
        <v>166.35080000000002</v>
      </c>
      <c r="U22" s="602">
        <f t="shared" ref="U22:U84" si="24">T22*IVA</f>
        <v>26.616128000000003</v>
      </c>
      <c r="V22" s="602">
        <f t="shared" si="6"/>
        <v>1728</v>
      </c>
      <c r="W22" s="602">
        <f t="shared" si="7"/>
        <v>84.48</v>
      </c>
      <c r="X22" s="602">
        <f t="shared" si="8"/>
        <v>13.52</v>
      </c>
      <c r="Y22" s="602">
        <f t="shared" ref="Y22:Y84" ca="1" si="25">ROUND((SUM(O22:X22)-Q22) * FACTOR_SEG_DESEMPLEO,2)</f>
        <v>244.88</v>
      </c>
      <c r="Z22" s="602">
        <f t="shared" ca="1" si="9"/>
        <v>39.18</v>
      </c>
      <c r="AA22" s="603">
        <f t="shared" ca="1" si="10"/>
        <v>28309.22</v>
      </c>
      <c r="AB22" s="602"/>
      <c r="AC22" s="604">
        <f t="shared" si="11"/>
        <v>0.113</v>
      </c>
      <c r="AD22" s="602">
        <f t="shared" ca="1" si="12"/>
        <v>18984</v>
      </c>
      <c r="AE22" s="602">
        <f t="shared" ca="1" si="13"/>
        <v>25271.776927999999</v>
      </c>
      <c r="AF22" s="580"/>
      <c r="AG22" s="602">
        <f t="shared" ref="AG22:AG85" ca="1" si="26">IF(N22&gt; 0,O22+P22+V22+R22+T22+W22+Y22, 0)</f>
        <v>25128.620800000001</v>
      </c>
    </row>
    <row r="23" spans="2:33" x14ac:dyDescent="0.25">
      <c r="B23" s="30">
        <v>2</v>
      </c>
      <c r="C23" s="19">
        <f t="shared" ca="1" si="14"/>
        <v>45751</v>
      </c>
      <c r="D23" s="30">
        <f t="shared" ca="1" si="15"/>
        <v>31</v>
      </c>
      <c r="E23" s="599">
        <f t="shared" si="16"/>
        <v>0.113</v>
      </c>
      <c r="F23" s="599">
        <f t="shared" si="17"/>
        <v>0.13108</v>
      </c>
      <c r="G23" s="33">
        <f t="shared" ca="1" si="18"/>
        <v>1.0120874444444443</v>
      </c>
      <c r="H23" s="33">
        <f t="shared" ca="1" si="1"/>
        <v>1.0232154583502715</v>
      </c>
      <c r="I23" s="33">
        <f ca="1">IF(H23=0, 0, 1/H23)</f>
        <v>0.97731127089527969</v>
      </c>
      <c r="J23" s="30" t="b">
        <f t="shared" si="2"/>
        <v>0</v>
      </c>
      <c r="K23" s="33">
        <f t="shared" si="19"/>
        <v>1</v>
      </c>
      <c r="L23" s="33">
        <f t="shared" ref="L23:L86" ca="1" si="27" xml:space="preserve"> I23*K23</f>
        <v>0.97731127089527969</v>
      </c>
      <c r="M23" s="600">
        <f t="shared" ca="1" si="20"/>
        <v>27271.35</v>
      </c>
      <c r="N23" s="601">
        <f t="shared" ca="1" si="3"/>
        <v>2156478.09</v>
      </c>
      <c r="O23" s="601">
        <f t="shared" ca="1" si="4"/>
        <v>1205.0399999999986</v>
      </c>
      <c r="P23" s="601">
        <f t="shared" ca="1" si="5"/>
        <v>20983.73</v>
      </c>
      <c r="Q23" s="601">
        <f t="shared" ca="1" si="21"/>
        <v>3357.4</v>
      </c>
      <c r="R23" s="602">
        <f t="shared" si="22"/>
        <v>399</v>
      </c>
      <c r="S23" s="602">
        <f t="shared" ref="S23:S84" si="28">ROUND(R23*IVA,2)</f>
        <v>63.84</v>
      </c>
      <c r="T23" s="602">
        <f t="shared" si="23"/>
        <v>166.35080000000002</v>
      </c>
      <c r="U23" s="602">
        <f t="shared" si="24"/>
        <v>26.616128000000003</v>
      </c>
      <c r="V23" s="602">
        <f t="shared" ca="1" si="6"/>
        <v>1725.18</v>
      </c>
      <c r="W23" s="602">
        <f t="shared" si="7"/>
        <v>84.48</v>
      </c>
      <c r="X23" s="602">
        <f t="shared" si="8"/>
        <v>13.52</v>
      </c>
      <c r="Y23" s="602">
        <f t="shared" ca="1" si="25"/>
        <v>241.74</v>
      </c>
      <c r="Z23" s="602">
        <f t="shared" ca="1" si="9"/>
        <v>38.68</v>
      </c>
      <c r="AA23" s="603">
        <f t="shared" ca="1" si="10"/>
        <v>28305.58</v>
      </c>
      <c r="AB23" s="602"/>
      <c r="AC23" s="604">
        <f t="shared" si="11"/>
        <v>0.113</v>
      </c>
      <c r="AD23" s="602">
        <f t="shared" ca="1" si="12"/>
        <v>20983.729859083331</v>
      </c>
      <c r="AE23" s="602">
        <f t="shared" ca="1" si="13"/>
        <v>24948.176787083328</v>
      </c>
      <c r="AF23" s="580"/>
      <c r="AG23" s="602">
        <f t="shared" ca="1" si="26"/>
        <v>24805.520799999998</v>
      </c>
    </row>
    <row r="24" spans="2:33" x14ac:dyDescent="0.25">
      <c r="B24" s="30">
        <v>3</v>
      </c>
      <c r="C24" s="19">
        <f t="shared" ca="1" si="14"/>
        <v>45781</v>
      </c>
      <c r="D24" s="30">
        <f t="shared" ca="1" si="15"/>
        <v>30</v>
      </c>
      <c r="E24" s="599">
        <f t="shared" si="16"/>
        <v>0.113</v>
      </c>
      <c r="F24" s="599">
        <f t="shared" si="17"/>
        <v>0.13108</v>
      </c>
      <c r="G24" s="33">
        <f t="shared" ca="1" si="18"/>
        <v>1.0117233333333333</v>
      </c>
      <c r="H24" s="33">
        <f ca="1">IF(B24 = 0, 0,            IF(H23=0, G24, H23 * G24 ))</f>
        <v>1.0352109542403312</v>
      </c>
      <c r="I24" s="33">
        <f t="shared" ref="I24:I87" ca="1" si="29">IF(H24=0, 0, 1/H24)</f>
        <v>0.96598668696838708</v>
      </c>
      <c r="J24" s="30" t="b">
        <f t="shared" si="2"/>
        <v>0</v>
      </c>
      <c r="K24" s="33">
        <f t="shared" si="19"/>
        <v>1</v>
      </c>
      <c r="L24" s="33">
        <f t="shared" ca="1" si="27"/>
        <v>0.96598668696838708</v>
      </c>
      <c r="M24" s="600">
        <f t="shared" ca="1" si="20"/>
        <v>27271.35</v>
      </c>
      <c r="N24" s="601">
        <f t="shared" ca="1" si="3"/>
        <v>2155273.0499999998</v>
      </c>
      <c r="O24" s="601">
        <f t="shared" ca="1" si="4"/>
        <v>2004.3599999999965</v>
      </c>
      <c r="P24" s="601">
        <f t="shared" ca="1" si="5"/>
        <v>20295.490000000002</v>
      </c>
      <c r="Q24" s="601">
        <f t="shared" ca="1" si="21"/>
        <v>3247.28</v>
      </c>
      <c r="R24" s="602">
        <f t="shared" si="22"/>
        <v>399</v>
      </c>
      <c r="S24" s="602">
        <f t="shared" si="28"/>
        <v>63.84</v>
      </c>
      <c r="T24" s="602">
        <f t="shared" si="23"/>
        <v>166.35080000000002</v>
      </c>
      <c r="U24" s="602">
        <f t="shared" si="24"/>
        <v>26.616128000000003</v>
      </c>
      <c r="V24" s="602">
        <f t="shared" ca="1" si="6"/>
        <v>1724.22</v>
      </c>
      <c r="W24" s="602">
        <f t="shared" si="7"/>
        <v>84.48</v>
      </c>
      <c r="X24" s="602">
        <f t="shared" si="8"/>
        <v>13.52</v>
      </c>
      <c r="Y24" s="602">
        <f ca="1">ROUND((SUM(O24:X24)-Q24) * FACTOR_SEG_DESEMPLEO,2)</f>
        <v>242.82</v>
      </c>
      <c r="Z24" s="602">
        <f t="shared" ca="1" si="9"/>
        <v>38.85</v>
      </c>
      <c r="AA24" s="603">
        <f t="shared" ca="1" si="10"/>
        <v>28306.83</v>
      </c>
      <c r="AB24" s="602"/>
      <c r="AC24" s="604">
        <f t="shared" si="11"/>
        <v>0.113</v>
      </c>
      <c r="AD24" s="602">
        <f t="shared" ca="1" si="12"/>
        <v>20295.487887499999</v>
      </c>
      <c r="AE24" s="602">
        <f t="shared" ca="1" si="13"/>
        <v>25059.544815499998</v>
      </c>
      <c r="AF24" s="580"/>
      <c r="AG24" s="602">
        <f t="shared" ca="1" si="26"/>
        <v>24916.720799999999</v>
      </c>
    </row>
    <row r="25" spans="2:33" x14ac:dyDescent="0.25">
      <c r="B25" s="30">
        <v>4</v>
      </c>
      <c r="C25" s="19">
        <f t="shared" ca="1" si="14"/>
        <v>45812</v>
      </c>
      <c r="D25" s="30">
        <f t="shared" ca="1" si="15"/>
        <v>31</v>
      </c>
      <c r="E25" s="599">
        <f t="shared" si="16"/>
        <v>0.113</v>
      </c>
      <c r="F25" s="599">
        <f t="shared" si="17"/>
        <v>0.13108</v>
      </c>
      <c r="G25" s="33">
        <f t="shared" ca="1" si="18"/>
        <v>1.0120874444444443</v>
      </c>
      <c r="H25" s="33">
        <f t="shared" ca="1" si="1"/>
        <v>1.0477240091379914</v>
      </c>
      <c r="I25" s="33">
        <f t="shared" ca="1" si="29"/>
        <v>0.95444982770104125</v>
      </c>
      <c r="J25" s="30" t="b">
        <f t="shared" si="2"/>
        <v>0</v>
      </c>
      <c r="K25" s="33">
        <f t="shared" si="19"/>
        <v>1</v>
      </c>
      <c r="L25" s="33">
        <f t="shared" ca="1" si="27"/>
        <v>0.95444982770104125</v>
      </c>
      <c r="M25" s="600">
        <f t="shared" ca="1" si="20"/>
        <v>27271.35</v>
      </c>
      <c r="N25" s="601">
        <f t="shared" ca="1" si="3"/>
        <v>2153268.69</v>
      </c>
      <c r="O25" s="601">
        <f t="shared" ca="1" si="4"/>
        <v>1243.8399999999988</v>
      </c>
      <c r="P25" s="601">
        <f t="shared" ca="1" si="5"/>
        <v>20952.5</v>
      </c>
      <c r="Q25" s="601">
        <f t="shared" ca="1" si="21"/>
        <v>3352.4</v>
      </c>
      <c r="R25" s="602">
        <f t="shared" si="22"/>
        <v>399</v>
      </c>
      <c r="S25" s="602">
        <f t="shared" si="28"/>
        <v>63.84</v>
      </c>
      <c r="T25" s="602">
        <f t="shared" si="23"/>
        <v>166.35080000000002</v>
      </c>
      <c r="U25" s="602">
        <f t="shared" si="24"/>
        <v>26.616128000000003</v>
      </c>
      <c r="V25" s="602">
        <f t="shared" ca="1" si="6"/>
        <v>1722.61</v>
      </c>
      <c r="W25" s="602">
        <f t="shared" si="7"/>
        <v>84.48</v>
      </c>
      <c r="X25" s="602">
        <f t="shared" si="8"/>
        <v>13.52</v>
      </c>
      <c r="Y25" s="602">
        <f t="shared" ca="1" si="25"/>
        <v>241.79</v>
      </c>
      <c r="Z25" s="602">
        <f ca="1">ROUND(Y25*IVA,2)</f>
        <v>38.69</v>
      </c>
      <c r="AA25" s="603">
        <f t="shared" ca="1" si="10"/>
        <v>28305.64</v>
      </c>
      <c r="AB25" s="602"/>
      <c r="AC25" s="604">
        <f t="shared" si="11"/>
        <v>0.113</v>
      </c>
      <c r="AD25" s="602">
        <f t="shared" ca="1" si="12"/>
        <v>20952.500614083332</v>
      </c>
      <c r="AE25" s="602">
        <f t="shared" ca="1" si="13"/>
        <v>24953.23754208333</v>
      </c>
      <c r="AF25" s="580"/>
      <c r="AG25" s="602">
        <f t="shared" ca="1" si="26"/>
        <v>24810.570800000001</v>
      </c>
    </row>
    <row r="26" spans="2:33" x14ac:dyDescent="0.25">
      <c r="B26" s="30">
        <v>5</v>
      </c>
      <c r="C26" s="19">
        <f t="shared" ca="1" si="14"/>
        <v>45842</v>
      </c>
      <c r="D26" s="30">
        <f t="shared" ca="1" si="15"/>
        <v>30</v>
      </c>
      <c r="E26" s="599">
        <f t="shared" si="16"/>
        <v>0.113</v>
      </c>
      <c r="F26" s="599">
        <f t="shared" si="17"/>
        <v>0.13108</v>
      </c>
      <c r="G26" s="33">
        <f t="shared" ca="1" si="18"/>
        <v>1.0117233333333333</v>
      </c>
      <c r="H26" s="33">
        <f t="shared" ca="1" si="1"/>
        <v>1.0600068269384524</v>
      </c>
      <c r="I26" s="33">
        <f t="shared" ca="1" si="29"/>
        <v>0.94339015050330743</v>
      </c>
      <c r="J26" s="30" t="b">
        <f t="shared" si="2"/>
        <v>0</v>
      </c>
      <c r="K26" s="33">
        <f t="shared" si="19"/>
        <v>1</v>
      </c>
      <c r="L26" s="33">
        <f t="shared" ca="1" si="27"/>
        <v>0.94339015050330743</v>
      </c>
      <c r="M26" s="600">
        <f t="shared" ca="1" si="20"/>
        <v>27271.35</v>
      </c>
      <c r="N26" s="601">
        <f t="shared" ca="1" si="3"/>
        <v>2152024.85</v>
      </c>
      <c r="O26" s="601">
        <f t="shared" ca="1" si="4"/>
        <v>2042.4499999999971</v>
      </c>
      <c r="P26" s="601">
        <f t="shared" ca="1" si="5"/>
        <v>20264.900000000001</v>
      </c>
      <c r="Q26" s="601">
        <f t="shared" ca="1" si="21"/>
        <v>3242.38</v>
      </c>
      <c r="R26" s="602">
        <f t="shared" si="22"/>
        <v>399</v>
      </c>
      <c r="S26" s="602">
        <f t="shared" si="28"/>
        <v>63.84</v>
      </c>
      <c r="T26" s="602">
        <f t="shared" si="23"/>
        <v>166.35080000000002</v>
      </c>
      <c r="U26" s="602">
        <f t="shared" si="24"/>
        <v>26.616128000000003</v>
      </c>
      <c r="V26" s="602">
        <f t="shared" ca="1" si="6"/>
        <v>1721.62</v>
      </c>
      <c r="W26" s="602">
        <f t="shared" si="7"/>
        <v>84.48</v>
      </c>
      <c r="X26" s="602">
        <f t="shared" si="8"/>
        <v>13.52</v>
      </c>
      <c r="Y26" s="602">
        <f t="shared" ca="1" si="25"/>
        <v>242.87</v>
      </c>
      <c r="Z26" s="602">
        <f t="shared" ca="1" si="9"/>
        <v>38.86</v>
      </c>
      <c r="AA26" s="603">
        <f t="shared" ca="1" si="10"/>
        <v>28306.89</v>
      </c>
      <c r="AB26" s="602"/>
      <c r="AC26" s="604">
        <f t="shared" si="11"/>
        <v>0.113</v>
      </c>
      <c r="AD26" s="602">
        <f t="shared" ca="1" si="12"/>
        <v>20264.900670833336</v>
      </c>
      <c r="AE26" s="602">
        <f t="shared" ca="1" si="13"/>
        <v>25064.507598833334</v>
      </c>
      <c r="AF26" s="580"/>
      <c r="AG26" s="602">
        <f t="shared" ca="1" si="26"/>
        <v>24921.670799999996</v>
      </c>
    </row>
    <row r="27" spans="2:33" x14ac:dyDescent="0.25">
      <c r="B27" s="30">
        <v>6</v>
      </c>
      <c r="C27" s="19">
        <f t="shared" ca="1" si="14"/>
        <v>45873</v>
      </c>
      <c r="D27" s="30">
        <f t="shared" ca="1" si="15"/>
        <v>31</v>
      </c>
      <c r="E27" s="599">
        <f t="shared" si="16"/>
        <v>0.113</v>
      </c>
      <c r="F27" s="599">
        <f t="shared" si="17"/>
        <v>0.13108</v>
      </c>
      <c r="G27" s="33">
        <f t="shared" ca="1" si="18"/>
        <v>1.0120874444444443</v>
      </c>
      <c r="H27" s="33">
        <f t="shared" ca="1" si="1"/>
        <v>1.0728196005698025</v>
      </c>
      <c r="I27" s="33">
        <f t="shared" ca="1" si="29"/>
        <v>0.93212316354853497</v>
      </c>
      <c r="J27" s="30" t="b">
        <f t="shared" si="2"/>
        <v>0</v>
      </c>
      <c r="K27" s="33">
        <f t="shared" si="19"/>
        <v>1</v>
      </c>
      <c r="L27" s="33">
        <f t="shared" ca="1" si="27"/>
        <v>0.93212316354853497</v>
      </c>
      <c r="M27" s="600">
        <f t="shared" ca="1" si="20"/>
        <v>27271.35</v>
      </c>
      <c r="N27" s="601">
        <f t="shared" ca="1" si="3"/>
        <v>2149982.4</v>
      </c>
      <c r="O27" s="601">
        <f t="shared" ca="1" si="4"/>
        <v>1283.5599999999981</v>
      </c>
      <c r="P27" s="601">
        <f t="shared" ca="1" si="5"/>
        <v>20920.52</v>
      </c>
      <c r="Q27" s="601">
        <f t="shared" ca="1" si="21"/>
        <v>3347.28</v>
      </c>
      <c r="R27" s="602">
        <f t="shared" si="22"/>
        <v>399</v>
      </c>
      <c r="S27" s="602">
        <f t="shared" si="28"/>
        <v>63.84</v>
      </c>
      <c r="T27" s="602">
        <f t="shared" si="23"/>
        <v>166.35080000000002</v>
      </c>
      <c r="U27" s="602">
        <f t="shared" si="24"/>
        <v>26.616128000000003</v>
      </c>
      <c r="V27" s="602">
        <f t="shared" ca="1" si="6"/>
        <v>1719.99</v>
      </c>
      <c r="W27" s="602">
        <f t="shared" si="7"/>
        <v>84.48</v>
      </c>
      <c r="X27" s="602">
        <f t="shared" si="8"/>
        <v>13.52</v>
      </c>
      <c r="Y27" s="602">
        <f t="shared" ca="1" si="25"/>
        <v>241.84</v>
      </c>
      <c r="Z27" s="602">
        <f t="shared" ca="1" si="9"/>
        <v>38.69</v>
      </c>
      <c r="AA27" s="603">
        <f t="shared" ca="1" si="10"/>
        <v>28305.69</v>
      </c>
      <c r="AB27" s="602"/>
      <c r="AC27" s="604">
        <f t="shared" si="11"/>
        <v>0.113</v>
      </c>
      <c r="AD27" s="602">
        <f t="shared" ca="1" si="12"/>
        <v>20920.523186666665</v>
      </c>
      <c r="AE27" s="602">
        <f t="shared" ca="1" si="13"/>
        <v>24958.410114666665</v>
      </c>
      <c r="AG27" s="602">
        <f t="shared" ca="1" si="26"/>
        <v>24815.7408</v>
      </c>
    </row>
    <row r="28" spans="2:33" x14ac:dyDescent="0.25">
      <c r="B28" s="30">
        <v>7</v>
      </c>
      <c r="C28" s="19">
        <f t="shared" ca="1" si="14"/>
        <v>45904</v>
      </c>
      <c r="D28" s="30">
        <f t="shared" ca="1" si="15"/>
        <v>31</v>
      </c>
      <c r="E28" s="599">
        <f t="shared" si="16"/>
        <v>0.113</v>
      </c>
      <c r="F28" s="599">
        <f t="shared" si="17"/>
        <v>0.13108</v>
      </c>
      <c r="G28" s="33">
        <f t="shared" ca="1" si="18"/>
        <v>1.0120874444444443</v>
      </c>
      <c r="H28" s="33">
        <f t="shared" ca="1" si="1"/>
        <v>1.085787247890601</v>
      </c>
      <c r="I28" s="33">
        <f t="shared" ca="1" si="29"/>
        <v>0.9209907391551494</v>
      </c>
      <c r="J28" s="30" t="b">
        <f t="shared" si="2"/>
        <v>0</v>
      </c>
      <c r="K28" s="33">
        <f t="shared" si="19"/>
        <v>1</v>
      </c>
      <c r="L28" s="33">
        <f t="shared" ca="1" si="27"/>
        <v>0.9209907391551494</v>
      </c>
      <c r="M28" s="600">
        <f t="shared" ca="1" si="20"/>
        <v>27271.35</v>
      </c>
      <c r="N28" s="601">
        <f t="shared" ca="1" si="3"/>
        <v>2148698.84</v>
      </c>
      <c r="O28" s="601">
        <f t="shared" ca="1" si="4"/>
        <v>1299.0799999999995</v>
      </c>
      <c r="P28" s="601">
        <f t="shared" ca="1" si="5"/>
        <v>20908.03</v>
      </c>
      <c r="Q28" s="601">
        <f t="shared" ca="1" si="21"/>
        <v>3345.28</v>
      </c>
      <c r="R28" s="602">
        <f t="shared" si="22"/>
        <v>399</v>
      </c>
      <c r="S28" s="602">
        <f t="shared" si="28"/>
        <v>63.84</v>
      </c>
      <c r="T28" s="602">
        <f t="shared" si="23"/>
        <v>166.35080000000002</v>
      </c>
      <c r="U28" s="602">
        <f t="shared" si="24"/>
        <v>26.616128000000003</v>
      </c>
      <c r="V28" s="602">
        <f t="shared" ca="1" si="6"/>
        <v>1718.96</v>
      </c>
      <c r="W28" s="602">
        <f t="shared" si="7"/>
        <v>84.48</v>
      </c>
      <c r="X28" s="602">
        <f t="shared" si="8"/>
        <v>13.52</v>
      </c>
      <c r="Y28" s="602">
        <f t="shared" ca="1" si="25"/>
        <v>241.86</v>
      </c>
      <c r="Z28" s="602">
        <f t="shared" ca="1" si="9"/>
        <v>38.700000000000003</v>
      </c>
      <c r="AA28" s="603">
        <f t="shared" ca="1" si="10"/>
        <v>28305.72</v>
      </c>
      <c r="AB28" s="602"/>
      <c r="AC28" s="604">
        <f t="shared" si="11"/>
        <v>0.113</v>
      </c>
      <c r="AD28" s="602">
        <f t="shared" ca="1" si="12"/>
        <v>20908.033434777775</v>
      </c>
      <c r="AE28" s="602">
        <f t="shared" ca="1" si="13"/>
        <v>24960.440362777776</v>
      </c>
      <c r="AG28" s="602">
        <f t="shared" ca="1" si="26"/>
        <v>24817.760799999996</v>
      </c>
    </row>
    <row r="29" spans="2:33" x14ac:dyDescent="0.25">
      <c r="B29" s="30">
        <v>8</v>
      </c>
      <c r="C29" s="19">
        <f t="shared" ca="1" si="14"/>
        <v>45934</v>
      </c>
      <c r="D29" s="30">
        <f t="shared" ca="1" si="15"/>
        <v>30</v>
      </c>
      <c r="E29" s="599">
        <f t="shared" si="16"/>
        <v>0.113</v>
      </c>
      <c r="F29" s="599">
        <f t="shared" si="17"/>
        <v>0.13108</v>
      </c>
      <c r="G29" s="33">
        <f t="shared" ca="1" si="18"/>
        <v>1.0117233333333333</v>
      </c>
      <c r="H29" s="33">
        <f t="shared" ca="1" si="1"/>
        <v>1.098516293726705</v>
      </c>
      <c r="I29" s="33">
        <f t="shared" ca="1" si="29"/>
        <v>0.91031876878904594</v>
      </c>
      <c r="J29" s="30" t="b">
        <f t="shared" si="2"/>
        <v>0</v>
      </c>
      <c r="K29" s="33">
        <f t="shared" si="19"/>
        <v>1</v>
      </c>
      <c r="L29" s="33">
        <f t="shared" ca="1" si="27"/>
        <v>0.91031876878904594</v>
      </c>
      <c r="M29" s="600">
        <f t="shared" ca="1" si="20"/>
        <v>27271.35</v>
      </c>
      <c r="N29" s="601">
        <f t="shared" ca="1" si="3"/>
        <v>2147399.7599999998</v>
      </c>
      <c r="O29" s="601">
        <f t="shared" ca="1" si="4"/>
        <v>2096.66</v>
      </c>
      <c r="P29" s="601">
        <f t="shared" ca="1" si="5"/>
        <v>20221.349999999999</v>
      </c>
      <c r="Q29" s="601">
        <f t="shared" ca="1" si="21"/>
        <v>3235.42</v>
      </c>
      <c r="R29" s="602">
        <f t="shared" si="22"/>
        <v>399</v>
      </c>
      <c r="S29" s="602">
        <f t="shared" si="28"/>
        <v>63.84</v>
      </c>
      <c r="T29" s="602">
        <f t="shared" si="23"/>
        <v>166.35080000000002</v>
      </c>
      <c r="U29" s="602">
        <f t="shared" si="24"/>
        <v>26.616128000000003</v>
      </c>
      <c r="V29" s="602">
        <f t="shared" ca="1" si="6"/>
        <v>1717.92</v>
      </c>
      <c r="W29" s="602">
        <f t="shared" si="7"/>
        <v>84.48</v>
      </c>
      <c r="X29" s="602">
        <f t="shared" si="8"/>
        <v>13.52</v>
      </c>
      <c r="Y29" s="602">
        <f t="shared" ca="1" si="25"/>
        <v>242.94</v>
      </c>
      <c r="Z29" s="602">
        <f t="shared" ca="1" si="9"/>
        <v>38.869999999999997</v>
      </c>
      <c r="AA29" s="603">
        <f t="shared" ca="1" si="10"/>
        <v>28306.97</v>
      </c>
      <c r="AB29" s="602"/>
      <c r="AC29" s="604">
        <f t="shared" si="11"/>
        <v>0.113</v>
      </c>
      <c r="AD29" s="602">
        <f t="shared" ca="1" si="12"/>
        <v>20221.347740000001</v>
      </c>
      <c r="AE29" s="602">
        <f t="shared" ca="1" si="13"/>
        <v>25071.544668000002</v>
      </c>
      <c r="AG29" s="602">
        <f t="shared" ca="1" si="26"/>
        <v>24928.700799999999</v>
      </c>
    </row>
    <row r="30" spans="2:33" x14ac:dyDescent="0.25">
      <c r="B30" s="30">
        <v>9</v>
      </c>
      <c r="C30" s="19">
        <f t="shared" ca="1" si="14"/>
        <v>45965</v>
      </c>
      <c r="D30" s="30">
        <f t="shared" ca="1" si="15"/>
        <v>31</v>
      </c>
      <c r="E30" s="599">
        <f t="shared" si="16"/>
        <v>0.113</v>
      </c>
      <c r="F30" s="599">
        <f t="shared" si="17"/>
        <v>0.13108</v>
      </c>
      <c r="G30" s="33">
        <f t="shared" ca="1" si="18"/>
        <v>1.0120874444444443</v>
      </c>
      <c r="H30" s="33">
        <f t="shared" ca="1" si="1"/>
        <v>1.1117945483984435</v>
      </c>
      <c r="I30" s="33">
        <f t="shared" ca="1" si="29"/>
        <v>0.89944675609402369</v>
      </c>
      <c r="J30" s="30" t="b">
        <f t="shared" si="2"/>
        <v>0</v>
      </c>
      <c r="K30" s="33">
        <f t="shared" si="19"/>
        <v>1</v>
      </c>
      <c r="L30" s="33">
        <f t="shared" ca="1" si="27"/>
        <v>0.89944675609402369</v>
      </c>
      <c r="M30" s="600">
        <f t="shared" ca="1" si="20"/>
        <v>27271.35</v>
      </c>
      <c r="N30" s="601">
        <f t="shared" ca="1" si="3"/>
        <v>2145303.1</v>
      </c>
      <c r="O30" s="601">
        <f t="shared" ca="1" si="4"/>
        <v>1340.1199999999972</v>
      </c>
      <c r="P30" s="601">
        <f t="shared" ca="1" si="5"/>
        <v>20874.990000000002</v>
      </c>
      <c r="Q30" s="601">
        <f t="shared" ca="1" si="21"/>
        <v>3340</v>
      </c>
      <c r="R30" s="602">
        <f t="shared" si="22"/>
        <v>399</v>
      </c>
      <c r="S30" s="602">
        <f t="shared" si="28"/>
        <v>63.84</v>
      </c>
      <c r="T30" s="602">
        <f t="shared" si="23"/>
        <v>166.35080000000002</v>
      </c>
      <c r="U30" s="602">
        <f t="shared" si="24"/>
        <v>26.616128000000003</v>
      </c>
      <c r="V30" s="602">
        <f t="shared" ca="1" si="6"/>
        <v>1716.24</v>
      </c>
      <c r="W30" s="602">
        <f t="shared" si="7"/>
        <v>84.48</v>
      </c>
      <c r="X30" s="602">
        <f t="shared" si="8"/>
        <v>13.52</v>
      </c>
      <c r="Y30" s="602">
        <f t="shared" ca="1" si="25"/>
        <v>241.91</v>
      </c>
      <c r="Z30" s="602">
        <f t="shared" ca="1" si="9"/>
        <v>38.71</v>
      </c>
      <c r="AA30" s="603">
        <f t="shared" ca="1" si="10"/>
        <v>28305.78</v>
      </c>
      <c r="AB30" s="602"/>
      <c r="AC30" s="604">
        <f t="shared" si="11"/>
        <v>0.113</v>
      </c>
      <c r="AD30" s="602">
        <f t="shared" ca="1" si="12"/>
        <v>20874.990998055557</v>
      </c>
      <c r="AE30" s="602">
        <f t="shared" ca="1" si="13"/>
        <v>24965.777926055554</v>
      </c>
      <c r="AG30" s="602">
        <f t="shared" ca="1" si="26"/>
        <v>24823.090800000002</v>
      </c>
    </row>
    <row r="31" spans="2:33" x14ac:dyDescent="0.25">
      <c r="B31" s="30">
        <v>10</v>
      </c>
      <c r="C31" s="19">
        <f t="shared" ca="1" si="14"/>
        <v>45995</v>
      </c>
      <c r="D31" s="30">
        <f t="shared" ca="1" si="15"/>
        <v>30</v>
      </c>
      <c r="E31" s="599">
        <f t="shared" si="16"/>
        <v>0.113</v>
      </c>
      <c r="F31" s="599">
        <f t="shared" si="17"/>
        <v>0.13108</v>
      </c>
      <c r="G31" s="33">
        <f t="shared" ca="1" si="18"/>
        <v>1.0117233333333333</v>
      </c>
      <c r="H31" s="33">
        <f t="shared" ca="1" si="1"/>
        <v>1.1248284864875011</v>
      </c>
      <c r="I31" s="33">
        <f t="shared" ca="1" si="29"/>
        <v>0.88902442640183954</v>
      </c>
      <c r="J31" s="30" t="b">
        <f t="shared" si="2"/>
        <v>0</v>
      </c>
      <c r="K31" s="33">
        <f t="shared" si="19"/>
        <v>1</v>
      </c>
      <c r="L31" s="33">
        <f t="shared" ca="1" si="27"/>
        <v>0.88902442640183954</v>
      </c>
      <c r="M31" s="600">
        <f t="shared" ca="1" si="20"/>
        <v>27271.35</v>
      </c>
      <c r="N31" s="601">
        <f t="shared" ca="1" si="3"/>
        <v>2143962.98</v>
      </c>
      <c r="O31" s="601">
        <f t="shared" ca="1" si="4"/>
        <v>2136.9599999999991</v>
      </c>
      <c r="P31" s="601">
        <f t="shared" ca="1" si="5"/>
        <v>20188.98</v>
      </c>
      <c r="Q31" s="601">
        <f t="shared" ca="1" si="21"/>
        <v>3230.24</v>
      </c>
      <c r="R31" s="602">
        <f t="shared" si="22"/>
        <v>399</v>
      </c>
      <c r="S31" s="602">
        <f t="shared" si="28"/>
        <v>63.84</v>
      </c>
      <c r="T31" s="602">
        <f t="shared" si="23"/>
        <v>166.35080000000002</v>
      </c>
      <c r="U31" s="602">
        <f t="shared" si="24"/>
        <v>26.616128000000003</v>
      </c>
      <c r="V31" s="602">
        <f t="shared" ca="1" si="6"/>
        <v>1715.17</v>
      </c>
      <c r="W31" s="602">
        <f t="shared" si="7"/>
        <v>84.48</v>
      </c>
      <c r="X31" s="602">
        <f t="shared" si="8"/>
        <v>13.52</v>
      </c>
      <c r="Y31" s="602">
        <f t="shared" ca="1" si="25"/>
        <v>242.99</v>
      </c>
      <c r="Z31" s="602">
        <f t="shared" ca="1" si="9"/>
        <v>38.880000000000003</v>
      </c>
      <c r="AA31" s="603">
        <f t="shared" ca="1" si="10"/>
        <v>28307.03</v>
      </c>
      <c r="AB31" s="602"/>
      <c r="AC31" s="604">
        <f t="shared" si="11"/>
        <v>0.113</v>
      </c>
      <c r="AD31" s="602">
        <f t="shared" ca="1" si="12"/>
        <v>20188.984728333333</v>
      </c>
      <c r="AE31" s="602">
        <f t="shared" ca="1" si="13"/>
        <v>25076.791656333331</v>
      </c>
      <c r="AG31" s="602">
        <f t="shared" ca="1" si="26"/>
        <v>24933.930800000002</v>
      </c>
    </row>
    <row r="32" spans="2:33" x14ac:dyDescent="0.25">
      <c r="B32" s="30">
        <v>11</v>
      </c>
      <c r="C32" s="19">
        <f t="shared" ca="1" si="14"/>
        <v>46026</v>
      </c>
      <c r="D32" s="30">
        <f t="shared" ca="1" si="15"/>
        <v>31</v>
      </c>
      <c r="E32" s="599">
        <f t="shared" si="16"/>
        <v>0.113</v>
      </c>
      <c r="F32" s="599">
        <f t="shared" si="17"/>
        <v>0.13108</v>
      </c>
      <c r="G32" s="33">
        <f t="shared" ca="1" si="18"/>
        <v>1.0120874444444443</v>
      </c>
      <c r="H32" s="33">
        <f t="shared" ca="1" si="1"/>
        <v>1.1384247883274472</v>
      </c>
      <c r="I32" s="33">
        <f t="shared" ca="1" si="29"/>
        <v>0.87840673380731782</v>
      </c>
      <c r="J32" s="30" t="b">
        <f t="shared" si="2"/>
        <v>0</v>
      </c>
      <c r="K32" s="33">
        <f t="shared" si="19"/>
        <v>1</v>
      </c>
      <c r="L32" s="33">
        <f t="shared" ca="1" si="27"/>
        <v>0.87840673380731782</v>
      </c>
      <c r="M32" s="600">
        <f t="shared" ca="1" si="20"/>
        <v>27271.35</v>
      </c>
      <c r="N32" s="601">
        <f t="shared" ca="1" si="3"/>
        <v>2141826.02</v>
      </c>
      <c r="O32" s="601">
        <f t="shared" ca="1" si="4"/>
        <v>1382.1399999999985</v>
      </c>
      <c r="P32" s="601">
        <f t="shared" ca="1" si="5"/>
        <v>20841.16</v>
      </c>
      <c r="Q32" s="601">
        <f t="shared" ca="1" si="21"/>
        <v>3334.59</v>
      </c>
      <c r="R32" s="602">
        <f t="shared" si="22"/>
        <v>399</v>
      </c>
      <c r="S32" s="602">
        <f t="shared" si="28"/>
        <v>63.84</v>
      </c>
      <c r="T32" s="602">
        <f t="shared" si="23"/>
        <v>166.35080000000002</v>
      </c>
      <c r="U32" s="602">
        <f t="shared" si="24"/>
        <v>26.616128000000003</v>
      </c>
      <c r="V32" s="602">
        <f t="shared" ca="1" si="6"/>
        <v>1713.46</v>
      </c>
      <c r="W32" s="602">
        <f t="shared" si="7"/>
        <v>84.48</v>
      </c>
      <c r="X32" s="602">
        <f t="shared" si="8"/>
        <v>13.52</v>
      </c>
      <c r="Y32" s="602">
        <f t="shared" ca="1" si="25"/>
        <v>241.97</v>
      </c>
      <c r="Z32" s="602">
        <f t="shared" ca="1" si="9"/>
        <v>38.72</v>
      </c>
      <c r="AA32" s="603">
        <f t="shared" ca="1" si="10"/>
        <v>28305.85</v>
      </c>
      <c r="AB32" s="602"/>
      <c r="AC32" s="604">
        <f t="shared" si="11"/>
        <v>0.113</v>
      </c>
      <c r="AD32" s="602">
        <f t="shared" ca="1" si="12"/>
        <v>20841.157077944445</v>
      </c>
      <c r="AE32" s="602">
        <f t="shared" ca="1" si="13"/>
        <v>24971.254005944444</v>
      </c>
      <c r="AG32" s="602">
        <f t="shared" ca="1" si="26"/>
        <v>24828.560799999999</v>
      </c>
    </row>
    <row r="33" spans="2:33" x14ac:dyDescent="0.25">
      <c r="B33" s="30">
        <v>12</v>
      </c>
      <c r="C33" s="19">
        <f t="shared" ca="1" si="14"/>
        <v>46057</v>
      </c>
      <c r="D33" s="30">
        <f t="shared" ca="1" si="15"/>
        <v>31</v>
      </c>
      <c r="E33" s="599">
        <f t="shared" si="16"/>
        <v>0.113</v>
      </c>
      <c r="F33" s="599">
        <f t="shared" si="17"/>
        <v>0.13108</v>
      </c>
      <c r="G33" s="33">
        <f t="shared" ca="1" si="18"/>
        <v>1.0120874444444443</v>
      </c>
      <c r="H33" s="33">
        <f t="shared" ca="1" si="1"/>
        <v>1.1521854347105336</v>
      </c>
      <c r="I33" s="33">
        <f t="shared" ca="1" si="29"/>
        <v>0.86791584919768794</v>
      </c>
      <c r="J33" s="30" t="b">
        <f t="shared" si="2"/>
        <v>1</v>
      </c>
      <c r="K33" s="33">
        <f>IF(B33=0, 1, IF(J33,K32*(1+INCREMENTO),K32))</f>
        <v>1</v>
      </c>
      <c r="L33" s="33">
        <f t="shared" ca="1" si="27"/>
        <v>0.86791584919768794</v>
      </c>
      <c r="M33" s="600">
        <f t="shared" ca="1" si="20"/>
        <v>27271.35</v>
      </c>
      <c r="N33" s="601">
        <f t="shared" ca="1" si="3"/>
        <v>2140443.88</v>
      </c>
      <c r="O33" s="601">
        <f t="shared" ca="1" si="4"/>
        <v>1398.85</v>
      </c>
      <c r="P33" s="601">
        <f t="shared" ca="1" si="5"/>
        <v>20827.71</v>
      </c>
      <c r="Q33" s="601">
        <f t="shared" ca="1" si="21"/>
        <v>3332.43</v>
      </c>
      <c r="R33" s="602">
        <f t="shared" si="22"/>
        <v>399</v>
      </c>
      <c r="S33" s="602">
        <f t="shared" si="28"/>
        <v>63.84</v>
      </c>
      <c r="T33" s="602">
        <f t="shared" si="23"/>
        <v>166.35080000000002</v>
      </c>
      <c r="U33" s="602">
        <f t="shared" si="24"/>
        <v>26.616128000000003</v>
      </c>
      <c r="V33" s="602">
        <f t="shared" ca="1" si="6"/>
        <v>1712.36</v>
      </c>
      <c r="W33" s="602">
        <f t="shared" si="7"/>
        <v>84.48</v>
      </c>
      <c r="X33" s="602">
        <f t="shared" si="8"/>
        <v>13.52</v>
      </c>
      <c r="Y33" s="602">
        <f t="shared" ca="1" si="25"/>
        <v>241.99</v>
      </c>
      <c r="Z33" s="602">
        <f t="shared" ca="1" si="9"/>
        <v>38.72</v>
      </c>
      <c r="AA33" s="603">
        <f t="shared" ca="1" si="10"/>
        <v>28305.87</v>
      </c>
      <c r="AB33" s="602"/>
      <c r="AC33" s="604">
        <f t="shared" si="11"/>
        <v>0.113</v>
      </c>
      <c r="AD33" s="602">
        <f t="shared" ca="1" si="12"/>
        <v>20827.708087888888</v>
      </c>
      <c r="AE33" s="602">
        <f t="shared" ca="1" si="13"/>
        <v>24973.435015888888</v>
      </c>
      <c r="AG33" s="602">
        <f t="shared" ca="1" si="26"/>
        <v>24830.7408</v>
      </c>
    </row>
    <row r="34" spans="2:33" x14ac:dyDescent="0.25">
      <c r="B34" s="30">
        <v>13</v>
      </c>
      <c r="C34" s="19">
        <f t="shared" ca="1" si="14"/>
        <v>46085</v>
      </c>
      <c r="D34" s="30">
        <f t="shared" ca="1" si="15"/>
        <v>28</v>
      </c>
      <c r="E34" s="599">
        <f t="shared" si="16"/>
        <v>0.113</v>
      </c>
      <c r="F34" s="599">
        <f t="shared" si="17"/>
        <v>0.13108</v>
      </c>
      <c r="G34" s="33">
        <f t="shared" ca="1" si="18"/>
        <v>1.0109951111111111</v>
      </c>
      <c r="H34" s="33">
        <f t="shared" ca="1" si="1"/>
        <v>1.1648538415857796</v>
      </c>
      <c r="I34" s="33">
        <f t="shared" ca="1" si="29"/>
        <v>0.85847680138020144</v>
      </c>
      <c r="J34" s="30" t="b">
        <f t="shared" si="2"/>
        <v>0</v>
      </c>
      <c r="K34" s="33">
        <f t="shared" si="19"/>
        <v>1</v>
      </c>
      <c r="L34" s="33">
        <f t="shared" ca="1" si="27"/>
        <v>0.85847680138020144</v>
      </c>
      <c r="M34" s="600">
        <f t="shared" ca="1" si="20"/>
        <v>27271.35</v>
      </c>
      <c r="N34" s="601">
        <f t="shared" ca="1" si="3"/>
        <v>2139045.0299999998</v>
      </c>
      <c r="O34" s="601">
        <f t="shared" ca="1" si="4"/>
        <v>3752.3099999999972</v>
      </c>
      <c r="P34" s="601">
        <f t="shared" ca="1" si="5"/>
        <v>18799.830000000002</v>
      </c>
      <c r="Q34" s="601">
        <f t="shared" ca="1" si="21"/>
        <v>3007.97</v>
      </c>
      <c r="R34" s="602">
        <f t="shared" si="22"/>
        <v>399</v>
      </c>
      <c r="S34" s="602">
        <f t="shared" si="28"/>
        <v>63.84</v>
      </c>
      <c r="T34" s="602">
        <f t="shared" si="23"/>
        <v>166.35080000000002</v>
      </c>
      <c r="U34" s="602">
        <f t="shared" si="24"/>
        <v>26.616128000000003</v>
      </c>
      <c r="V34" s="602">
        <f t="shared" ca="1" si="6"/>
        <v>1711.24</v>
      </c>
      <c r="W34" s="602">
        <f t="shared" si="7"/>
        <v>84.48</v>
      </c>
      <c r="X34" s="602">
        <f t="shared" si="8"/>
        <v>13.52</v>
      </c>
      <c r="Y34" s="602">
        <f t="shared" ca="1" si="25"/>
        <v>245.17</v>
      </c>
      <c r="Z34" s="602">
        <f t="shared" ca="1" si="9"/>
        <v>39.229999999999997</v>
      </c>
      <c r="AA34" s="603">
        <f t="shared" ca="1" si="10"/>
        <v>28309.56</v>
      </c>
      <c r="AB34" s="602"/>
      <c r="AC34" s="604">
        <f t="shared" si="11"/>
        <v>0.113</v>
      </c>
      <c r="AD34" s="602">
        <f t="shared" ca="1" si="12"/>
        <v>18799.829097000002</v>
      </c>
      <c r="AE34" s="602">
        <f t="shared" ca="1" si="13"/>
        <v>25301.586024999997</v>
      </c>
      <c r="AG34" s="602">
        <f t="shared" ca="1" si="26"/>
        <v>25158.380799999999</v>
      </c>
    </row>
    <row r="35" spans="2:33" x14ac:dyDescent="0.25">
      <c r="B35" s="30">
        <v>14</v>
      </c>
      <c r="C35" s="19">
        <f t="shared" ca="1" si="14"/>
        <v>46116</v>
      </c>
      <c r="D35" s="30">
        <f t="shared" ca="1" si="15"/>
        <v>31</v>
      </c>
      <c r="E35" s="599">
        <f t="shared" si="16"/>
        <v>0.113</v>
      </c>
      <c r="F35" s="599">
        <f t="shared" si="17"/>
        <v>0.13108</v>
      </c>
      <c r="G35" s="33">
        <f t="shared" ca="1" si="18"/>
        <v>1.0120874444444443</v>
      </c>
      <c r="H35" s="33">
        <f t="shared" ca="1" si="1"/>
        <v>1.1789339476818452</v>
      </c>
      <c r="I35" s="33">
        <f t="shared" ca="1" si="29"/>
        <v>0.8482239416095485</v>
      </c>
      <c r="J35" s="30" t="b">
        <f t="shared" si="2"/>
        <v>0</v>
      </c>
      <c r="K35" s="33">
        <f t="shared" si="19"/>
        <v>1</v>
      </c>
      <c r="L35" s="33">
        <f t="shared" ca="1" si="27"/>
        <v>0.8482239416095485</v>
      </c>
      <c r="M35" s="600">
        <f t="shared" ca="1" si="20"/>
        <v>27271.35</v>
      </c>
      <c r="N35" s="601">
        <f t="shared" ca="1" si="3"/>
        <v>2135292.7200000002</v>
      </c>
      <c r="O35" s="601">
        <f t="shared" ca="1" si="4"/>
        <v>1461.1299999999974</v>
      </c>
      <c r="P35" s="601">
        <f t="shared" ca="1" si="5"/>
        <v>20777.580000000002</v>
      </c>
      <c r="Q35" s="601">
        <f t="shared" ca="1" si="21"/>
        <v>3324.41</v>
      </c>
      <c r="R35" s="602">
        <f t="shared" si="22"/>
        <v>399</v>
      </c>
      <c r="S35" s="602">
        <f t="shared" si="28"/>
        <v>63.84</v>
      </c>
      <c r="T35" s="602">
        <f t="shared" si="23"/>
        <v>166.35080000000002</v>
      </c>
      <c r="U35" s="602">
        <f t="shared" si="24"/>
        <v>26.616128000000003</v>
      </c>
      <c r="V35" s="602">
        <f t="shared" ca="1" si="6"/>
        <v>1708.23</v>
      </c>
      <c r="W35" s="602">
        <f t="shared" si="7"/>
        <v>84.48</v>
      </c>
      <c r="X35" s="602">
        <f t="shared" si="8"/>
        <v>13.52</v>
      </c>
      <c r="Y35" s="602">
        <f t="shared" ca="1" si="25"/>
        <v>242.07</v>
      </c>
      <c r="Z35" s="602">
        <f t="shared" ca="1" si="9"/>
        <v>38.729999999999997</v>
      </c>
      <c r="AA35" s="603">
        <f t="shared" ca="1" si="10"/>
        <v>28305.96</v>
      </c>
      <c r="AB35" s="602"/>
      <c r="AC35" s="604">
        <f t="shared" si="11"/>
        <v>0.113</v>
      </c>
      <c r="AD35" s="602">
        <f t="shared" ca="1" si="12"/>
        <v>20777.584439333335</v>
      </c>
      <c r="AE35" s="602">
        <f t="shared" ca="1" si="13"/>
        <v>24981.551367333333</v>
      </c>
      <c r="AF35" s="7" t="s">
        <v>65</v>
      </c>
      <c r="AG35" s="602">
        <f t="shared" ca="1" si="26"/>
        <v>24838.840799999998</v>
      </c>
    </row>
    <row r="36" spans="2:33" x14ac:dyDescent="0.25">
      <c r="B36" s="30">
        <v>15</v>
      </c>
      <c r="C36" s="19">
        <f t="shared" ca="1" si="14"/>
        <v>46146</v>
      </c>
      <c r="D36" s="30">
        <f t="shared" ca="1" si="15"/>
        <v>30</v>
      </c>
      <c r="E36" s="599">
        <f t="shared" si="16"/>
        <v>0.113</v>
      </c>
      <c r="F36" s="599">
        <f t="shared" si="17"/>
        <v>0.13108</v>
      </c>
      <c r="G36" s="33">
        <f t="shared" ca="1" si="18"/>
        <v>1.0117233333333333</v>
      </c>
      <c r="H36" s="33">
        <f t="shared" ca="1" si="1"/>
        <v>1.192754983328502</v>
      </c>
      <c r="I36" s="33">
        <f t="shared" ca="1" si="29"/>
        <v>0.83839515573382895</v>
      </c>
      <c r="J36" s="30" t="b">
        <f t="shared" si="2"/>
        <v>0</v>
      </c>
      <c r="K36" s="33">
        <f t="shared" si="19"/>
        <v>1</v>
      </c>
      <c r="L36" s="33">
        <f t="shared" ca="1" si="27"/>
        <v>0.83839515573382895</v>
      </c>
      <c r="M36" s="600">
        <f t="shared" ca="1" si="20"/>
        <v>27271.35</v>
      </c>
      <c r="N36" s="601">
        <f t="shared" ca="1" si="3"/>
        <v>2133831.59</v>
      </c>
      <c r="O36" s="601">
        <f t="shared" ca="1" si="4"/>
        <v>2255.7299999999973</v>
      </c>
      <c r="P36" s="601">
        <f t="shared" ca="1" si="5"/>
        <v>20093.580000000002</v>
      </c>
      <c r="Q36" s="601">
        <f t="shared" ca="1" si="21"/>
        <v>3214.97</v>
      </c>
      <c r="R36" s="602">
        <f t="shared" si="22"/>
        <v>399</v>
      </c>
      <c r="S36" s="602">
        <f t="shared" si="28"/>
        <v>63.84</v>
      </c>
      <c r="T36" s="602">
        <f t="shared" si="23"/>
        <v>166.35080000000002</v>
      </c>
      <c r="U36" s="602">
        <f t="shared" si="24"/>
        <v>26.616128000000003</v>
      </c>
      <c r="V36" s="602">
        <f t="shared" ca="1" si="6"/>
        <v>1707.07</v>
      </c>
      <c r="W36" s="602">
        <f t="shared" si="7"/>
        <v>84.48</v>
      </c>
      <c r="X36" s="602">
        <f t="shared" si="8"/>
        <v>13.52</v>
      </c>
      <c r="Y36" s="602">
        <f t="shared" ca="1" si="25"/>
        <v>243.14</v>
      </c>
      <c r="Z36" s="602">
        <f t="shared" ca="1" si="9"/>
        <v>38.9</v>
      </c>
      <c r="AA36" s="603">
        <f t="shared" ca="1" si="10"/>
        <v>28307.200000000001</v>
      </c>
      <c r="AB36" s="602"/>
      <c r="AC36" s="604">
        <f t="shared" si="11"/>
        <v>0.113</v>
      </c>
      <c r="AD36" s="602">
        <f t="shared" ca="1" si="12"/>
        <v>20093.580805833331</v>
      </c>
      <c r="AE36" s="602">
        <f t="shared" ca="1" si="13"/>
        <v>25092.22773383333</v>
      </c>
      <c r="AG36" s="602">
        <f t="shared" ca="1" si="26"/>
        <v>24949.350799999997</v>
      </c>
    </row>
    <row r="37" spans="2:33" x14ac:dyDescent="0.25">
      <c r="B37" s="30">
        <v>16</v>
      </c>
      <c r="C37" s="19">
        <f t="shared" ca="1" si="14"/>
        <v>46177</v>
      </c>
      <c r="D37" s="30">
        <f t="shared" ca="1" si="15"/>
        <v>31</v>
      </c>
      <c r="E37" s="599">
        <f t="shared" si="16"/>
        <v>0.113</v>
      </c>
      <c r="F37" s="599">
        <f t="shared" si="17"/>
        <v>0.13108</v>
      </c>
      <c r="G37" s="33">
        <f t="shared" ca="1" si="18"/>
        <v>1.0120874444444443</v>
      </c>
      <c r="H37" s="33">
        <f t="shared" ca="1" si="1"/>
        <v>1.2071723429253194</v>
      </c>
      <c r="I37" s="33">
        <f t="shared" ca="1" si="29"/>
        <v>0.82838213272573635</v>
      </c>
      <c r="J37" s="30" t="b">
        <f t="shared" si="2"/>
        <v>0</v>
      </c>
      <c r="K37" s="33">
        <f t="shared" si="19"/>
        <v>1</v>
      </c>
      <c r="L37" s="33">
        <f t="shared" ca="1" si="27"/>
        <v>0.82838213272573635</v>
      </c>
      <c r="M37" s="600">
        <f t="shared" ca="1" si="20"/>
        <v>27271.35</v>
      </c>
      <c r="N37" s="601">
        <f t="shared" ca="1" si="3"/>
        <v>2131575.86</v>
      </c>
      <c r="O37" s="601">
        <f t="shared" ca="1" si="4"/>
        <v>1506.04</v>
      </c>
      <c r="P37" s="601">
        <f t="shared" ca="1" si="5"/>
        <v>20741.419999999998</v>
      </c>
      <c r="Q37" s="601">
        <f t="shared" ca="1" si="21"/>
        <v>3318.63</v>
      </c>
      <c r="R37" s="602">
        <f t="shared" si="22"/>
        <v>399</v>
      </c>
      <c r="S37" s="602">
        <f t="shared" si="28"/>
        <v>63.84</v>
      </c>
      <c r="T37" s="602">
        <f t="shared" si="23"/>
        <v>166.35080000000002</v>
      </c>
      <c r="U37" s="602">
        <f t="shared" si="24"/>
        <v>26.616128000000003</v>
      </c>
      <c r="V37" s="602">
        <f t="shared" ca="1" si="6"/>
        <v>1705.26</v>
      </c>
      <c r="W37" s="602">
        <f t="shared" si="7"/>
        <v>84.48</v>
      </c>
      <c r="X37" s="602">
        <f t="shared" si="8"/>
        <v>13.52</v>
      </c>
      <c r="Y37" s="602">
        <f t="shared" ca="1" si="25"/>
        <v>242.12</v>
      </c>
      <c r="Z37" s="602">
        <f t="shared" ca="1" si="9"/>
        <v>38.74</v>
      </c>
      <c r="AA37" s="603">
        <f t="shared" ca="1" si="10"/>
        <v>28306.02</v>
      </c>
      <c r="AB37" s="602"/>
      <c r="AC37" s="604">
        <f t="shared" si="11"/>
        <v>0.113</v>
      </c>
      <c r="AD37" s="602">
        <f t="shared" ca="1" si="12"/>
        <v>20741.41732661111</v>
      </c>
      <c r="AE37" s="602">
        <f t="shared" ca="1" si="13"/>
        <v>24987.384254611112</v>
      </c>
      <c r="AG37" s="602">
        <f t="shared" ca="1" si="26"/>
        <v>24844.670799999996</v>
      </c>
    </row>
    <row r="38" spans="2:33" x14ac:dyDescent="0.25">
      <c r="B38" s="30">
        <v>17</v>
      </c>
      <c r="C38" s="19">
        <f t="shared" ca="1" si="14"/>
        <v>46207</v>
      </c>
      <c r="D38" s="30">
        <f t="shared" ca="1" si="15"/>
        <v>30</v>
      </c>
      <c r="E38" s="599">
        <f t="shared" si="16"/>
        <v>0.113</v>
      </c>
      <c r="F38" s="599">
        <f t="shared" si="17"/>
        <v>0.13108</v>
      </c>
      <c r="G38" s="33">
        <f t="shared" ca="1" si="18"/>
        <v>1.0117233333333333</v>
      </c>
      <c r="H38" s="33">
        <f t="shared" ca="1" si="1"/>
        <v>1.2213244266922139</v>
      </c>
      <c r="I38" s="33">
        <f t="shared" ca="1" si="29"/>
        <v>0.81878326359881293</v>
      </c>
      <c r="J38" s="30" t="b">
        <f t="shared" si="2"/>
        <v>0</v>
      </c>
      <c r="K38" s="33">
        <f t="shared" si="19"/>
        <v>1</v>
      </c>
      <c r="L38" s="33">
        <f t="shared" ca="1" si="27"/>
        <v>0.81878326359881293</v>
      </c>
      <c r="M38" s="600">
        <f t="shared" ca="1" si="20"/>
        <v>27271.35</v>
      </c>
      <c r="N38" s="601">
        <f t="shared" ca="1" si="3"/>
        <v>2130069.8199999998</v>
      </c>
      <c r="O38" s="601">
        <f t="shared" ca="1" si="4"/>
        <v>2299.8199999999993</v>
      </c>
      <c r="P38" s="601">
        <f t="shared" ca="1" si="5"/>
        <v>20058.16</v>
      </c>
      <c r="Q38" s="601">
        <f t="shared" ca="1" si="21"/>
        <v>3209.31</v>
      </c>
      <c r="R38" s="602">
        <f t="shared" si="22"/>
        <v>399</v>
      </c>
      <c r="S38" s="602">
        <f t="shared" si="28"/>
        <v>63.84</v>
      </c>
      <c r="T38" s="602">
        <f t="shared" si="23"/>
        <v>166.35080000000002</v>
      </c>
      <c r="U38" s="602">
        <f t="shared" si="24"/>
        <v>26.616128000000003</v>
      </c>
      <c r="V38" s="602">
        <f t="shared" ca="1" si="6"/>
        <v>1704.06</v>
      </c>
      <c r="W38" s="602">
        <f t="shared" si="7"/>
        <v>84.48</v>
      </c>
      <c r="X38" s="602">
        <f t="shared" si="8"/>
        <v>13.52</v>
      </c>
      <c r="Y38" s="602">
        <f t="shared" ca="1" si="25"/>
        <v>243.2</v>
      </c>
      <c r="Z38" s="602">
        <f t="shared" ca="1" si="9"/>
        <v>38.909999999999997</v>
      </c>
      <c r="AA38" s="603">
        <f t="shared" ca="1" si="10"/>
        <v>28307.27</v>
      </c>
      <c r="AB38" s="602"/>
      <c r="AC38" s="604">
        <f t="shared" si="11"/>
        <v>0.113</v>
      </c>
      <c r="AD38" s="602">
        <f t="shared" ca="1" si="12"/>
        <v>20058.157471666666</v>
      </c>
      <c r="AE38" s="602">
        <f t="shared" ca="1" si="13"/>
        <v>25097.954399666665</v>
      </c>
      <c r="AG38" s="602">
        <f t="shared" ca="1" si="26"/>
        <v>24955.070800000001</v>
      </c>
    </row>
    <row r="39" spans="2:33" x14ac:dyDescent="0.25">
      <c r="B39" s="30">
        <v>18</v>
      </c>
      <c r="C39" s="19">
        <f t="shared" ca="1" si="14"/>
        <v>46238</v>
      </c>
      <c r="D39" s="30">
        <f t="shared" ca="1" si="15"/>
        <v>31</v>
      </c>
      <c r="E39" s="599">
        <f t="shared" si="16"/>
        <v>0.113</v>
      </c>
      <c r="F39" s="599">
        <f t="shared" si="17"/>
        <v>0.13108</v>
      </c>
      <c r="G39" s="33">
        <f t="shared" ca="1" si="18"/>
        <v>1.0120874444444443</v>
      </c>
      <c r="H39" s="33">
        <f t="shared" ca="1" si="1"/>
        <v>1.2360871178484989</v>
      </c>
      <c r="I39" s="33">
        <f t="shared" ca="1" si="29"/>
        <v>0.80900446704806217</v>
      </c>
      <c r="J39" s="30" t="b">
        <f t="shared" si="2"/>
        <v>0</v>
      </c>
      <c r="K39" s="33">
        <f t="shared" si="19"/>
        <v>1</v>
      </c>
      <c r="L39" s="33">
        <f t="shared" ca="1" si="27"/>
        <v>0.80900446704806217</v>
      </c>
      <c r="M39" s="600">
        <f t="shared" ca="1" si="20"/>
        <v>27271.35</v>
      </c>
      <c r="N39" s="601">
        <f t="shared" ca="1" si="3"/>
        <v>2127770</v>
      </c>
      <c r="O39" s="601">
        <f t="shared" ca="1" si="4"/>
        <v>1552.0499999999975</v>
      </c>
      <c r="P39" s="601">
        <f t="shared" ca="1" si="5"/>
        <v>20704.38</v>
      </c>
      <c r="Q39" s="601">
        <f t="shared" ca="1" si="21"/>
        <v>3312.7</v>
      </c>
      <c r="R39" s="602">
        <f t="shared" si="22"/>
        <v>399</v>
      </c>
      <c r="S39" s="602">
        <f t="shared" si="28"/>
        <v>63.84</v>
      </c>
      <c r="T39" s="602">
        <f t="shared" si="23"/>
        <v>166.35080000000002</v>
      </c>
      <c r="U39" s="602">
        <f t="shared" si="24"/>
        <v>26.616128000000003</v>
      </c>
      <c r="V39" s="602">
        <f t="shared" ca="1" si="6"/>
        <v>1702.22</v>
      </c>
      <c r="W39" s="602">
        <f t="shared" si="7"/>
        <v>84.48</v>
      </c>
      <c r="X39" s="602">
        <f t="shared" si="8"/>
        <v>13.52</v>
      </c>
      <c r="Y39" s="602">
        <f t="shared" ca="1" si="25"/>
        <v>242.18</v>
      </c>
      <c r="Z39" s="602">
        <f t="shared" ca="1" si="9"/>
        <v>38.75</v>
      </c>
      <c r="AA39" s="603">
        <f t="shared" ca="1" si="10"/>
        <v>28306.09</v>
      </c>
      <c r="AB39" s="602"/>
      <c r="AC39" s="604">
        <f t="shared" si="11"/>
        <v>0.113</v>
      </c>
      <c r="AD39" s="602">
        <f t="shared" ca="1" si="12"/>
        <v>20704.384194444447</v>
      </c>
      <c r="AE39" s="602">
        <f t="shared" ca="1" si="13"/>
        <v>24993.391122444446</v>
      </c>
      <c r="AG39" s="602">
        <f t="shared" ca="1" si="26"/>
        <v>24850.660800000001</v>
      </c>
    </row>
    <row r="40" spans="2:33" x14ac:dyDescent="0.25">
      <c r="B40" s="30">
        <v>19</v>
      </c>
      <c r="C40" s="19">
        <f t="shared" ca="1" si="14"/>
        <v>46269</v>
      </c>
      <c r="D40" s="30">
        <f t="shared" ca="1" si="15"/>
        <v>31</v>
      </c>
      <c r="E40" s="599">
        <f t="shared" si="16"/>
        <v>0.113</v>
      </c>
      <c r="F40" s="599">
        <f t="shared" si="17"/>
        <v>0.13108</v>
      </c>
      <c r="G40" s="33">
        <f t="shared" ca="1" si="18"/>
        <v>1.0120874444444443</v>
      </c>
      <c r="H40" s="33">
        <f t="shared" ca="1" si="1"/>
        <v>1.2510282522139859</v>
      </c>
      <c r="I40" s="33">
        <f t="shared" ca="1" si="29"/>
        <v>0.79934245947704785</v>
      </c>
      <c r="J40" s="30" t="b">
        <f t="shared" si="2"/>
        <v>0</v>
      </c>
      <c r="K40" s="33">
        <f t="shared" si="19"/>
        <v>1</v>
      </c>
      <c r="L40" s="33">
        <f t="shared" ca="1" si="27"/>
        <v>0.79934245947704785</v>
      </c>
      <c r="M40" s="600">
        <f t="shared" ca="1" si="20"/>
        <v>27271.35</v>
      </c>
      <c r="N40" s="601">
        <f t="shared" ca="1" si="3"/>
        <v>2126217.9500000002</v>
      </c>
      <c r="O40" s="601">
        <f t="shared" ca="1" si="4"/>
        <v>1570.8199999999993</v>
      </c>
      <c r="P40" s="601">
        <f t="shared" ca="1" si="5"/>
        <v>20689.28</v>
      </c>
      <c r="Q40" s="601">
        <f t="shared" ca="1" si="21"/>
        <v>3310.28</v>
      </c>
      <c r="R40" s="602">
        <f t="shared" si="22"/>
        <v>399</v>
      </c>
      <c r="S40" s="602">
        <f t="shared" si="28"/>
        <v>63.84</v>
      </c>
      <c r="T40" s="602">
        <f t="shared" si="23"/>
        <v>166.35080000000002</v>
      </c>
      <c r="U40" s="602">
        <f t="shared" si="24"/>
        <v>26.616128000000003</v>
      </c>
      <c r="V40" s="602">
        <f t="shared" ca="1" si="6"/>
        <v>1700.97</v>
      </c>
      <c r="W40" s="602">
        <f t="shared" si="7"/>
        <v>84.48</v>
      </c>
      <c r="X40" s="602">
        <f t="shared" si="8"/>
        <v>13.52</v>
      </c>
      <c r="Y40" s="602">
        <f t="shared" ca="1" si="25"/>
        <v>242.21</v>
      </c>
      <c r="Z40" s="602">
        <f t="shared" ca="1" si="9"/>
        <v>38.75</v>
      </c>
      <c r="AA40" s="603">
        <f t="shared" ca="1" si="10"/>
        <v>28306.12</v>
      </c>
      <c r="AB40" s="602"/>
      <c r="AC40" s="604">
        <f t="shared" si="11"/>
        <v>0.113</v>
      </c>
      <c r="AD40" s="602">
        <f t="shared" ca="1" si="12"/>
        <v>20689.281885694447</v>
      </c>
      <c r="AE40" s="602">
        <f t="shared" ca="1" si="13"/>
        <v>24995.838813694445</v>
      </c>
      <c r="AG40" s="602">
        <f t="shared" ca="1" si="26"/>
        <v>24853.110799999999</v>
      </c>
    </row>
    <row r="41" spans="2:33" x14ac:dyDescent="0.25">
      <c r="B41" s="30">
        <v>20</v>
      </c>
      <c r="C41" s="19">
        <f t="shared" ca="1" si="14"/>
        <v>46299</v>
      </c>
      <c r="D41" s="30">
        <f t="shared" ca="1" si="15"/>
        <v>30</v>
      </c>
      <c r="E41" s="599">
        <f t="shared" si="16"/>
        <v>0.113</v>
      </c>
      <c r="F41" s="599">
        <f t="shared" si="17"/>
        <v>0.13108</v>
      </c>
      <c r="G41" s="33">
        <f t="shared" ca="1" si="18"/>
        <v>1.0117233333333333</v>
      </c>
      <c r="H41" s="33">
        <f t="shared" ca="1" si="1"/>
        <v>1.2656944734241078</v>
      </c>
      <c r="I41" s="33">
        <f t="shared" ca="1" si="29"/>
        <v>0.79008008725413847</v>
      </c>
      <c r="J41" s="30" t="b">
        <f t="shared" si="2"/>
        <v>0</v>
      </c>
      <c r="K41" s="33">
        <f t="shared" si="19"/>
        <v>1</v>
      </c>
      <c r="L41" s="33">
        <f t="shared" ca="1" si="27"/>
        <v>0.79008008725413847</v>
      </c>
      <c r="M41" s="600">
        <f t="shared" ca="1" si="20"/>
        <v>27271.35</v>
      </c>
      <c r="N41" s="601">
        <f t="shared" ca="1" si="3"/>
        <v>2124647.13</v>
      </c>
      <c r="O41" s="601">
        <f t="shared" ca="1" si="4"/>
        <v>2363.409999999998</v>
      </c>
      <c r="P41" s="601">
        <f t="shared" ca="1" si="5"/>
        <v>20007.09</v>
      </c>
      <c r="Q41" s="601">
        <f t="shared" ca="1" si="21"/>
        <v>3201.13</v>
      </c>
      <c r="R41" s="602">
        <f t="shared" si="22"/>
        <v>399</v>
      </c>
      <c r="S41" s="602">
        <f t="shared" si="28"/>
        <v>63.84</v>
      </c>
      <c r="T41" s="602">
        <f t="shared" si="23"/>
        <v>166.35080000000002</v>
      </c>
      <c r="U41" s="602">
        <f t="shared" si="24"/>
        <v>26.616128000000003</v>
      </c>
      <c r="V41" s="602">
        <f t="shared" ca="1" si="6"/>
        <v>1699.72</v>
      </c>
      <c r="W41" s="602">
        <f t="shared" si="7"/>
        <v>84.48</v>
      </c>
      <c r="X41" s="602">
        <f t="shared" si="8"/>
        <v>13.52</v>
      </c>
      <c r="Y41" s="602">
        <f t="shared" ca="1" si="25"/>
        <v>243.28</v>
      </c>
      <c r="Z41" s="602">
        <f t="shared" ca="1" si="9"/>
        <v>38.92</v>
      </c>
      <c r="AA41" s="603">
        <f t="shared" ca="1" si="10"/>
        <v>28307.360000000001</v>
      </c>
      <c r="AB41" s="602"/>
      <c r="AC41" s="604">
        <f t="shared" si="11"/>
        <v>0.113</v>
      </c>
      <c r="AD41" s="602">
        <f t="shared" ca="1" si="12"/>
        <v>20007.093807500001</v>
      </c>
      <c r="AE41" s="602">
        <f t="shared" ca="1" si="13"/>
        <v>25106.230735500001</v>
      </c>
      <c r="AG41" s="602">
        <f t="shared" ca="1" si="26"/>
        <v>24963.3308</v>
      </c>
    </row>
    <row r="42" spans="2:33" x14ac:dyDescent="0.25">
      <c r="B42" s="30">
        <v>21</v>
      </c>
      <c r="C42" s="19">
        <f t="shared" ca="1" si="14"/>
        <v>46330</v>
      </c>
      <c r="D42" s="30">
        <f t="shared" ca="1" si="15"/>
        <v>31</v>
      </c>
      <c r="E42" s="599">
        <f t="shared" si="16"/>
        <v>0.113</v>
      </c>
      <c r="F42" s="599">
        <f t="shared" si="17"/>
        <v>0.13108</v>
      </c>
      <c r="G42" s="33">
        <f t="shared" ca="1" si="18"/>
        <v>1.0120874444444443</v>
      </c>
      <c r="H42" s="33">
        <f t="shared" ca="1" si="1"/>
        <v>1.280993485055262</v>
      </c>
      <c r="I42" s="33">
        <f t="shared" ca="1" si="29"/>
        <v>0.78064409512345023</v>
      </c>
      <c r="J42" s="30" t="b">
        <f t="shared" si="2"/>
        <v>0</v>
      </c>
      <c r="K42" s="33">
        <f t="shared" si="19"/>
        <v>1</v>
      </c>
      <c r="L42" s="33">
        <f t="shared" ca="1" si="27"/>
        <v>0.78064409512345023</v>
      </c>
      <c r="M42" s="600">
        <f t="shared" ca="1" si="20"/>
        <v>27271.35</v>
      </c>
      <c r="N42" s="601">
        <f t="shared" ca="1" si="3"/>
        <v>2122283.7200000002</v>
      </c>
      <c r="O42" s="601">
        <f t="shared" ca="1" si="4"/>
        <v>1618.3599999999988</v>
      </c>
      <c r="P42" s="601">
        <f t="shared" ca="1" si="5"/>
        <v>20651</v>
      </c>
      <c r="Q42" s="601">
        <f t="shared" ca="1" si="21"/>
        <v>3304.16</v>
      </c>
      <c r="R42" s="602">
        <f t="shared" si="22"/>
        <v>399</v>
      </c>
      <c r="S42" s="602">
        <f t="shared" si="28"/>
        <v>63.84</v>
      </c>
      <c r="T42" s="602">
        <f t="shared" si="23"/>
        <v>166.35080000000002</v>
      </c>
      <c r="U42" s="602">
        <f t="shared" si="24"/>
        <v>26.616128000000003</v>
      </c>
      <c r="V42" s="602">
        <f t="shared" ca="1" si="6"/>
        <v>1697.83</v>
      </c>
      <c r="W42" s="602">
        <f t="shared" si="7"/>
        <v>84.48</v>
      </c>
      <c r="X42" s="602">
        <f t="shared" si="8"/>
        <v>13.52</v>
      </c>
      <c r="Y42" s="602">
        <f t="shared" ca="1" si="25"/>
        <v>242.27</v>
      </c>
      <c r="Z42" s="602">
        <f t="shared" ca="1" si="9"/>
        <v>38.76</v>
      </c>
      <c r="AA42" s="603">
        <f t="shared" ca="1" si="10"/>
        <v>28306.19</v>
      </c>
      <c r="AB42" s="602"/>
      <c r="AC42" s="604">
        <f t="shared" si="11"/>
        <v>0.113</v>
      </c>
      <c r="AD42" s="602">
        <f t="shared" ca="1" si="12"/>
        <v>20650.999642111114</v>
      </c>
      <c r="AE42" s="602">
        <f t="shared" ca="1" si="13"/>
        <v>25002.026570111113</v>
      </c>
      <c r="AG42" s="602">
        <f t="shared" ca="1" si="26"/>
        <v>24859.290800000002</v>
      </c>
    </row>
    <row r="43" spans="2:33" x14ac:dyDescent="0.25">
      <c r="B43" s="30">
        <v>22</v>
      </c>
      <c r="C43" s="19">
        <f t="shared" ca="1" si="14"/>
        <v>46360</v>
      </c>
      <c r="D43" s="30">
        <f t="shared" ca="1" si="15"/>
        <v>30</v>
      </c>
      <c r="E43" s="599">
        <f t="shared" si="16"/>
        <v>0.113</v>
      </c>
      <c r="F43" s="599">
        <f t="shared" si="17"/>
        <v>0.13108</v>
      </c>
      <c r="G43" s="33">
        <f t="shared" ca="1" si="18"/>
        <v>1.0117233333333333</v>
      </c>
      <c r="H43" s="33">
        <f t="shared" ca="1" si="1"/>
        <v>1.2960109986783932</v>
      </c>
      <c r="I43" s="33">
        <f t="shared" ca="1" si="29"/>
        <v>0.77159838999803987</v>
      </c>
      <c r="J43" s="30" t="b">
        <f t="shared" si="2"/>
        <v>0</v>
      </c>
      <c r="K43" s="33">
        <f t="shared" si="19"/>
        <v>1</v>
      </c>
      <c r="L43" s="33">
        <f t="shared" ca="1" si="27"/>
        <v>0.77159838999803987</v>
      </c>
      <c r="M43" s="600">
        <f t="shared" ca="1" si="20"/>
        <v>27271.35</v>
      </c>
      <c r="N43" s="601">
        <f t="shared" ca="1" si="3"/>
        <v>2120665.36</v>
      </c>
      <c r="O43" s="601">
        <f t="shared" ca="1" si="4"/>
        <v>2410.0800000000004</v>
      </c>
      <c r="P43" s="601">
        <f t="shared" ca="1" si="5"/>
        <v>19969.599999999999</v>
      </c>
      <c r="Q43" s="601">
        <f t="shared" ca="1" si="21"/>
        <v>3195.14</v>
      </c>
      <c r="R43" s="602">
        <f t="shared" si="22"/>
        <v>399</v>
      </c>
      <c r="S43" s="602">
        <f t="shared" si="28"/>
        <v>63.84</v>
      </c>
      <c r="T43" s="602">
        <f t="shared" si="23"/>
        <v>166.35080000000002</v>
      </c>
      <c r="U43" s="602">
        <f t="shared" si="24"/>
        <v>26.616128000000003</v>
      </c>
      <c r="V43" s="602">
        <f t="shared" ca="1" si="6"/>
        <v>1696.53</v>
      </c>
      <c r="W43" s="602">
        <f t="shared" si="7"/>
        <v>84.48</v>
      </c>
      <c r="X43" s="602">
        <f t="shared" si="8"/>
        <v>13.52</v>
      </c>
      <c r="Y43" s="602">
        <f t="shared" ca="1" si="25"/>
        <v>243.33</v>
      </c>
      <c r="Z43" s="602">
        <f t="shared" ca="1" si="9"/>
        <v>38.93</v>
      </c>
      <c r="AA43" s="603">
        <f t="shared" ca="1" si="10"/>
        <v>28307.42</v>
      </c>
      <c r="AB43" s="602"/>
      <c r="AC43" s="604">
        <f t="shared" si="11"/>
        <v>0.113</v>
      </c>
      <c r="AD43" s="602">
        <f t="shared" ca="1" si="12"/>
        <v>19969.598806666665</v>
      </c>
      <c r="AE43" s="602">
        <f t="shared" ca="1" si="13"/>
        <v>25112.275734666666</v>
      </c>
      <c r="AG43" s="602">
        <f t="shared" ca="1" si="26"/>
        <v>24969.370800000001</v>
      </c>
    </row>
    <row r="44" spans="2:33" x14ac:dyDescent="0.25">
      <c r="B44" s="30">
        <v>23</v>
      </c>
      <c r="C44" s="19">
        <f t="shared" ca="1" si="14"/>
        <v>46391</v>
      </c>
      <c r="D44" s="30">
        <f t="shared" ca="1" si="15"/>
        <v>31</v>
      </c>
      <c r="E44" s="599">
        <f t="shared" si="16"/>
        <v>0.113</v>
      </c>
      <c r="F44" s="599">
        <f t="shared" si="17"/>
        <v>0.13108</v>
      </c>
      <c r="G44" s="33">
        <f t="shared" ca="1" si="18"/>
        <v>1.0120874444444443</v>
      </c>
      <c r="H44" s="33">
        <f t="shared" ca="1" si="1"/>
        <v>1.3116764596243071</v>
      </c>
      <c r="I44" s="33">
        <f t="shared" ca="1" si="29"/>
        <v>0.76238312631334548</v>
      </c>
      <c r="J44" s="30" t="b">
        <f t="shared" si="2"/>
        <v>0</v>
      </c>
      <c r="K44" s="33">
        <f t="shared" si="19"/>
        <v>1</v>
      </c>
      <c r="L44" s="33">
        <f t="shared" ca="1" si="27"/>
        <v>0.76238312631334548</v>
      </c>
      <c r="M44" s="600">
        <f t="shared" ca="1" si="20"/>
        <v>27271.35</v>
      </c>
      <c r="N44" s="601">
        <f t="shared" ca="1" si="3"/>
        <v>2118255.2799999998</v>
      </c>
      <c r="O44" s="601">
        <f t="shared" ca="1" si="4"/>
        <v>1667.059999999999</v>
      </c>
      <c r="P44" s="601">
        <f t="shared" ca="1" si="5"/>
        <v>20611.8</v>
      </c>
      <c r="Q44" s="601">
        <f t="shared" ca="1" si="21"/>
        <v>3297.89</v>
      </c>
      <c r="R44" s="602">
        <f t="shared" si="22"/>
        <v>399</v>
      </c>
      <c r="S44" s="602">
        <f t="shared" si="28"/>
        <v>63.84</v>
      </c>
      <c r="T44" s="602">
        <f t="shared" si="23"/>
        <v>166.35080000000002</v>
      </c>
      <c r="U44" s="602">
        <f t="shared" si="24"/>
        <v>26.616128000000003</v>
      </c>
      <c r="V44" s="602">
        <f t="shared" ca="1" si="6"/>
        <v>1694.6</v>
      </c>
      <c r="W44" s="602">
        <f t="shared" si="7"/>
        <v>84.48</v>
      </c>
      <c r="X44" s="602">
        <f t="shared" si="8"/>
        <v>13.52</v>
      </c>
      <c r="Y44" s="602">
        <f t="shared" ca="1" si="25"/>
        <v>242.33</v>
      </c>
      <c r="Z44" s="602">
        <f t="shared" ca="1" si="9"/>
        <v>38.770000000000003</v>
      </c>
      <c r="AA44" s="603">
        <f t="shared" ca="1" si="10"/>
        <v>28306.26</v>
      </c>
      <c r="AB44" s="602"/>
      <c r="AC44" s="604">
        <f t="shared" si="11"/>
        <v>0.113</v>
      </c>
      <c r="AD44" s="602">
        <f t="shared" ca="1" si="12"/>
        <v>20611.800682888887</v>
      </c>
      <c r="AE44" s="602">
        <f t="shared" ca="1" si="13"/>
        <v>25008.367610888887</v>
      </c>
      <c r="AG44" s="602">
        <f t="shared" ca="1" si="26"/>
        <v>24865.620799999997</v>
      </c>
    </row>
    <row r="45" spans="2:33" x14ac:dyDescent="0.25">
      <c r="B45" s="30">
        <v>24</v>
      </c>
      <c r="C45" s="19">
        <f t="shared" ca="1" si="14"/>
        <v>46422</v>
      </c>
      <c r="D45" s="30">
        <f t="shared" ca="1" si="15"/>
        <v>31</v>
      </c>
      <c r="E45" s="599">
        <f t="shared" si="16"/>
        <v>0.113</v>
      </c>
      <c r="F45" s="599">
        <f t="shared" si="17"/>
        <v>0.13108</v>
      </c>
      <c r="G45" s="33">
        <f t="shared" ca="1" si="18"/>
        <v>1.0120874444444443</v>
      </c>
      <c r="H45" s="33">
        <f t="shared" ca="1" si="1"/>
        <v>1.3275312759591014</v>
      </c>
      <c r="I45" s="33">
        <f t="shared" ca="1" si="29"/>
        <v>0.75327792128854376</v>
      </c>
      <c r="J45" s="30" t="b">
        <f t="shared" si="2"/>
        <v>1</v>
      </c>
      <c r="K45" s="33">
        <f t="shared" si="19"/>
        <v>1</v>
      </c>
      <c r="L45" s="33">
        <f t="shared" ca="1" si="27"/>
        <v>0.75327792128854376</v>
      </c>
      <c r="M45" s="600">
        <f t="shared" ca="1" si="20"/>
        <v>27271.35</v>
      </c>
      <c r="N45" s="601">
        <f t="shared" ca="1" si="3"/>
        <v>2116588.2200000002</v>
      </c>
      <c r="O45" s="601">
        <f t="shared" ca="1" si="4"/>
        <v>1687.2099999999964</v>
      </c>
      <c r="P45" s="601">
        <f t="shared" ca="1" si="5"/>
        <v>20595.580000000002</v>
      </c>
      <c r="Q45" s="601">
        <f t="shared" ca="1" si="21"/>
        <v>3295.29</v>
      </c>
      <c r="R45" s="602">
        <f t="shared" si="22"/>
        <v>399</v>
      </c>
      <c r="S45" s="602">
        <f t="shared" si="28"/>
        <v>63.84</v>
      </c>
      <c r="T45" s="602">
        <f t="shared" si="23"/>
        <v>166.35080000000002</v>
      </c>
      <c r="U45" s="602">
        <f t="shared" si="24"/>
        <v>26.616128000000003</v>
      </c>
      <c r="V45" s="602">
        <f t="shared" ca="1" si="6"/>
        <v>1693.27</v>
      </c>
      <c r="W45" s="602">
        <f t="shared" si="7"/>
        <v>84.48</v>
      </c>
      <c r="X45" s="602">
        <f t="shared" si="8"/>
        <v>13.52</v>
      </c>
      <c r="Y45" s="602">
        <f t="shared" ca="1" si="25"/>
        <v>242.35</v>
      </c>
      <c r="Z45" s="602">
        <f t="shared" ca="1" si="9"/>
        <v>38.78</v>
      </c>
      <c r="AA45" s="603">
        <f t="shared" ca="1" si="10"/>
        <v>28306.29</v>
      </c>
      <c r="AB45" s="602"/>
      <c r="AC45" s="604">
        <f t="shared" si="11"/>
        <v>0.113</v>
      </c>
      <c r="AD45" s="602">
        <f t="shared" ca="1" si="12"/>
        <v>20595.579262944448</v>
      </c>
      <c r="AE45" s="602">
        <f t="shared" ca="1" si="13"/>
        <v>25010.996190944446</v>
      </c>
      <c r="AG45" s="602">
        <f t="shared" ca="1" si="26"/>
        <v>24868.240799999996</v>
      </c>
    </row>
    <row r="46" spans="2:33" x14ac:dyDescent="0.25">
      <c r="B46" s="30">
        <v>25</v>
      </c>
      <c r="C46" s="19">
        <f t="shared" ca="1" si="14"/>
        <v>46450</v>
      </c>
      <c r="D46" s="30">
        <f t="shared" ca="1" si="15"/>
        <v>28</v>
      </c>
      <c r="E46" s="599">
        <f t="shared" si="16"/>
        <v>0.113</v>
      </c>
      <c r="F46" s="599">
        <f t="shared" si="17"/>
        <v>0.13108</v>
      </c>
      <c r="G46" s="33">
        <f t="shared" ca="1" si="18"/>
        <v>1.0109951111111111</v>
      </c>
      <c r="H46" s="33">
        <f t="shared" ca="1" si="1"/>
        <v>1.3421276298417468</v>
      </c>
      <c r="I46" s="33">
        <f t="shared" ca="1" si="29"/>
        <v>0.74508562208641227</v>
      </c>
      <c r="J46" s="30" t="b">
        <f t="shared" si="2"/>
        <v>0</v>
      </c>
      <c r="K46" s="33">
        <f t="shared" si="19"/>
        <v>1</v>
      </c>
      <c r="L46" s="33">
        <f t="shared" ca="1" si="27"/>
        <v>0.74508562208641227</v>
      </c>
      <c r="M46" s="600">
        <f t="shared" ca="1" si="20"/>
        <v>27271.35</v>
      </c>
      <c r="N46" s="601">
        <f t="shared" ca="1" si="3"/>
        <v>2114901.0099999998</v>
      </c>
      <c r="O46" s="601">
        <f t="shared" ca="1" si="4"/>
        <v>4017.7799999999975</v>
      </c>
      <c r="P46" s="601">
        <f t="shared" ca="1" si="5"/>
        <v>18587.63</v>
      </c>
      <c r="Q46" s="601">
        <f t="shared" ca="1" si="21"/>
        <v>2974.02</v>
      </c>
      <c r="R46" s="602">
        <f t="shared" si="22"/>
        <v>399</v>
      </c>
      <c r="S46" s="602">
        <f t="shared" si="28"/>
        <v>63.84</v>
      </c>
      <c r="T46" s="602">
        <f t="shared" si="23"/>
        <v>166.35080000000002</v>
      </c>
      <c r="U46" s="602">
        <f t="shared" si="24"/>
        <v>26.616128000000003</v>
      </c>
      <c r="V46" s="602">
        <f t="shared" ca="1" si="6"/>
        <v>1691.92</v>
      </c>
      <c r="W46" s="602">
        <f t="shared" si="7"/>
        <v>84.48</v>
      </c>
      <c r="X46" s="602">
        <f t="shared" si="8"/>
        <v>13.52</v>
      </c>
      <c r="Y46" s="602">
        <f t="shared" ca="1" si="25"/>
        <v>245.5</v>
      </c>
      <c r="Z46" s="602">
        <f t="shared" ca="1" si="9"/>
        <v>39.28</v>
      </c>
      <c r="AA46" s="603">
        <f t="shared" ca="1" si="10"/>
        <v>28309.94</v>
      </c>
      <c r="AB46" s="602"/>
      <c r="AC46" s="604">
        <f t="shared" si="11"/>
        <v>0.113</v>
      </c>
      <c r="AD46" s="602">
        <f t="shared" ca="1" si="12"/>
        <v>18587.629987888886</v>
      </c>
      <c r="AE46" s="602">
        <f t="shared" ca="1" si="13"/>
        <v>25335.916915888884</v>
      </c>
      <c r="AG46" s="602">
        <f t="shared" ca="1" si="26"/>
        <v>25192.660800000001</v>
      </c>
    </row>
    <row r="47" spans="2:33" x14ac:dyDescent="0.25">
      <c r="B47" s="30">
        <v>26</v>
      </c>
      <c r="C47" s="19">
        <f t="shared" ca="1" si="14"/>
        <v>46481</v>
      </c>
      <c r="D47" s="30">
        <f t="shared" ca="1" si="15"/>
        <v>31</v>
      </c>
      <c r="E47" s="599">
        <f t="shared" si="16"/>
        <v>0.113</v>
      </c>
      <c r="F47" s="599">
        <f t="shared" si="17"/>
        <v>0.13108</v>
      </c>
      <c r="G47" s="33">
        <f t="shared" ca="1" si="18"/>
        <v>1.0120874444444443</v>
      </c>
      <c r="H47" s="33">
        <f t="shared" ca="1" si="1"/>
        <v>1.3583505230048127</v>
      </c>
      <c r="I47" s="33">
        <f t="shared" ca="1" si="29"/>
        <v>0.73618700259186109</v>
      </c>
      <c r="J47" s="30" t="b">
        <f t="shared" si="2"/>
        <v>0</v>
      </c>
      <c r="K47" s="33">
        <f t="shared" si="19"/>
        <v>1</v>
      </c>
      <c r="L47" s="33">
        <f t="shared" ca="1" si="27"/>
        <v>0.73618700259186109</v>
      </c>
      <c r="M47" s="600">
        <f t="shared" ca="1" si="20"/>
        <v>27271.35</v>
      </c>
      <c r="N47" s="601">
        <f t="shared" ca="1" si="3"/>
        <v>2110883.23</v>
      </c>
      <c r="O47" s="601">
        <f t="shared" ca="1" si="4"/>
        <v>1756.1599999999989</v>
      </c>
      <c r="P47" s="601">
        <f t="shared" ca="1" si="5"/>
        <v>20540.07</v>
      </c>
      <c r="Q47" s="601">
        <f t="shared" ca="1" si="21"/>
        <v>3286.41</v>
      </c>
      <c r="R47" s="602">
        <f t="shared" si="22"/>
        <v>399</v>
      </c>
      <c r="S47" s="602">
        <f t="shared" si="28"/>
        <v>63.84</v>
      </c>
      <c r="T47" s="602">
        <f t="shared" si="23"/>
        <v>166.35080000000002</v>
      </c>
      <c r="U47" s="602">
        <f t="shared" si="24"/>
        <v>26.616128000000003</v>
      </c>
      <c r="V47" s="602">
        <f t="shared" ca="1" si="6"/>
        <v>1688.71</v>
      </c>
      <c r="W47" s="602">
        <f t="shared" si="7"/>
        <v>84.48</v>
      </c>
      <c r="X47" s="602">
        <f t="shared" si="8"/>
        <v>13.52</v>
      </c>
      <c r="Y47" s="602">
        <f t="shared" ca="1" si="25"/>
        <v>242.44</v>
      </c>
      <c r="Z47" s="602">
        <f t="shared" ca="1" si="9"/>
        <v>38.79</v>
      </c>
      <c r="AA47" s="603">
        <f t="shared" ca="1" si="10"/>
        <v>28306.39</v>
      </c>
      <c r="AB47" s="602"/>
      <c r="AC47" s="604">
        <f t="shared" si="11"/>
        <v>0.113</v>
      </c>
      <c r="AD47" s="602">
        <f t="shared" ca="1" si="12"/>
        <v>20540.066540805557</v>
      </c>
      <c r="AE47" s="602">
        <f t="shared" ca="1" si="13"/>
        <v>25019.973468805554</v>
      </c>
      <c r="AG47" s="602">
        <f t="shared" ca="1" si="26"/>
        <v>24877.210799999997</v>
      </c>
    </row>
    <row r="48" spans="2:33" x14ac:dyDescent="0.25">
      <c r="B48" s="30">
        <v>27</v>
      </c>
      <c r="C48" s="19">
        <f t="shared" ca="1" si="14"/>
        <v>46511</v>
      </c>
      <c r="D48" s="30">
        <f t="shared" ca="1" si="15"/>
        <v>30</v>
      </c>
      <c r="E48" s="599">
        <f t="shared" si="16"/>
        <v>0.113</v>
      </c>
      <c r="F48" s="599">
        <f t="shared" si="17"/>
        <v>0.13108</v>
      </c>
      <c r="G48" s="33">
        <f t="shared" ca="1" si="18"/>
        <v>1.0117233333333333</v>
      </c>
      <c r="H48" s="33">
        <f t="shared" ca="1" si="1"/>
        <v>1.3742749189695058</v>
      </c>
      <c r="I48" s="33">
        <f t="shared" ca="1" si="29"/>
        <v>0.72765644355195369</v>
      </c>
      <c r="J48" s="30" t="b">
        <f t="shared" si="2"/>
        <v>0</v>
      </c>
      <c r="K48" s="33">
        <f t="shared" si="19"/>
        <v>1</v>
      </c>
      <c r="L48" s="33">
        <f t="shared" ca="1" si="27"/>
        <v>0.72765644355195369</v>
      </c>
      <c r="M48" s="600">
        <f t="shared" ca="1" si="20"/>
        <v>27271.35</v>
      </c>
      <c r="N48" s="601">
        <f t="shared" ca="1" si="3"/>
        <v>2109127.0699999998</v>
      </c>
      <c r="O48" s="601">
        <f t="shared" ca="1" si="4"/>
        <v>2545.3499999999976</v>
      </c>
      <c r="P48" s="601">
        <f t="shared" ca="1" si="5"/>
        <v>19860.95</v>
      </c>
      <c r="Q48" s="601">
        <f t="shared" ca="1" si="21"/>
        <v>3177.75</v>
      </c>
      <c r="R48" s="602">
        <f t="shared" si="22"/>
        <v>399</v>
      </c>
      <c r="S48" s="602">
        <f t="shared" si="28"/>
        <v>63.84</v>
      </c>
      <c r="T48" s="602">
        <f t="shared" si="23"/>
        <v>166.35080000000002</v>
      </c>
      <c r="U48" s="602">
        <f t="shared" si="24"/>
        <v>26.616128000000003</v>
      </c>
      <c r="V48" s="602">
        <f t="shared" ca="1" si="6"/>
        <v>1687.3</v>
      </c>
      <c r="W48" s="602">
        <f t="shared" si="7"/>
        <v>84.48</v>
      </c>
      <c r="X48" s="602">
        <f t="shared" si="8"/>
        <v>13.52</v>
      </c>
      <c r="Y48" s="602">
        <f t="shared" ca="1" si="25"/>
        <v>243.5</v>
      </c>
      <c r="Z48" s="602">
        <f t="shared" ca="1" si="9"/>
        <v>38.96</v>
      </c>
      <c r="AA48" s="603">
        <f t="shared" ca="1" si="10"/>
        <v>28307.62</v>
      </c>
      <c r="AB48" s="602"/>
      <c r="AC48" s="604">
        <f t="shared" si="11"/>
        <v>0.113</v>
      </c>
      <c r="AD48" s="602">
        <f t="shared" ca="1" si="12"/>
        <v>19860.946575833332</v>
      </c>
      <c r="AE48" s="602">
        <f t="shared" ca="1" si="13"/>
        <v>25129.86350383333</v>
      </c>
      <c r="AG48" s="602">
        <f t="shared" ca="1" si="26"/>
        <v>24986.930799999998</v>
      </c>
    </row>
    <row r="49" spans="2:33" x14ac:dyDescent="0.25">
      <c r="B49" s="30">
        <v>28</v>
      </c>
      <c r="C49" s="19">
        <f t="shared" ca="1" si="14"/>
        <v>46542</v>
      </c>
      <c r="D49" s="30">
        <f t="shared" ca="1" si="15"/>
        <v>31</v>
      </c>
      <c r="E49" s="599">
        <f t="shared" si="16"/>
        <v>0.113</v>
      </c>
      <c r="F49" s="599">
        <f t="shared" si="17"/>
        <v>0.13108</v>
      </c>
      <c r="G49" s="33">
        <f t="shared" ca="1" si="18"/>
        <v>1.0120874444444443</v>
      </c>
      <c r="H49" s="33">
        <f t="shared" ca="1" si="1"/>
        <v>1.390886390703943</v>
      </c>
      <c r="I49" s="33">
        <f t="shared" ca="1" si="29"/>
        <v>0.71896598218484897</v>
      </c>
      <c r="J49" s="30" t="b">
        <f t="shared" si="2"/>
        <v>0</v>
      </c>
      <c r="K49" s="33">
        <f t="shared" si="19"/>
        <v>1</v>
      </c>
      <c r="L49" s="33">
        <f t="shared" ca="1" si="27"/>
        <v>0.71896598218484897</v>
      </c>
      <c r="M49" s="600">
        <f t="shared" ca="1" si="20"/>
        <v>27271.35</v>
      </c>
      <c r="N49" s="601">
        <f t="shared" ca="1" si="3"/>
        <v>2106581.7200000002</v>
      </c>
      <c r="O49" s="601">
        <f t="shared" ca="1" si="4"/>
        <v>1808.1599999999989</v>
      </c>
      <c r="P49" s="601">
        <f t="shared" ca="1" si="5"/>
        <v>20498.21</v>
      </c>
      <c r="Q49" s="601">
        <f t="shared" ca="1" si="21"/>
        <v>3279.71</v>
      </c>
      <c r="R49" s="602">
        <f t="shared" si="22"/>
        <v>399</v>
      </c>
      <c r="S49" s="602">
        <f t="shared" si="28"/>
        <v>63.84</v>
      </c>
      <c r="T49" s="602">
        <f t="shared" si="23"/>
        <v>166.35080000000002</v>
      </c>
      <c r="U49" s="602">
        <f t="shared" si="24"/>
        <v>26.616128000000003</v>
      </c>
      <c r="V49" s="602">
        <f t="shared" ca="1" si="6"/>
        <v>1685.27</v>
      </c>
      <c r="W49" s="602">
        <f t="shared" si="7"/>
        <v>84.48</v>
      </c>
      <c r="X49" s="602">
        <f t="shared" si="8"/>
        <v>13.52</v>
      </c>
      <c r="Y49" s="602">
        <f t="shared" ca="1" si="25"/>
        <v>242.51</v>
      </c>
      <c r="Z49" s="602">
        <f t="shared" ca="1" si="9"/>
        <v>38.799999999999997</v>
      </c>
      <c r="AA49" s="603">
        <f t="shared" ca="1" si="10"/>
        <v>28306.47</v>
      </c>
      <c r="AB49" s="602"/>
      <c r="AC49" s="604">
        <f t="shared" si="11"/>
        <v>0.113</v>
      </c>
      <c r="AD49" s="602">
        <f t="shared" ca="1" si="12"/>
        <v>20498.210458777779</v>
      </c>
      <c r="AE49" s="602">
        <f t="shared" ca="1" si="13"/>
        <v>25026.757386777779</v>
      </c>
      <c r="AG49" s="602">
        <f t="shared" ca="1" si="26"/>
        <v>24883.980799999998</v>
      </c>
    </row>
    <row r="50" spans="2:33" x14ac:dyDescent="0.25">
      <c r="B50" s="30">
        <v>29</v>
      </c>
      <c r="C50" s="19">
        <f t="shared" ca="1" si="14"/>
        <v>46572</v>
      </c>
      <c r="D50" s="30">
        <f t="shared" ca="1" si="15"/>
        <v>30</v>
      </c>
      <c r="E50" s="599">
        <f t="shared" si="16"/>
        <v>0.113</v>
      </c>
      <c r="F50" s="599">
        <f t="shared" si="17"/>
        <v>0.13108</v>
      </c>
      <c r="G50" s="33">
        <f t="shared" ca="1" si="18"/>
        <v>1.0117233333333333</v>
      </c>
      <c r="H50" s="33">
        <f t="shared" ca="1" si="1"/>
        <v>1.4071922154909622</v>
      </c>
      <c r="I50" s="33">
        <f t="shared" ca="1" si="29"/>
        <v>0.71063497153521782</v>
      </c>
      <c r="J50" s="30" t="b">
        <f t="shared" si="2"/>
        <v>0</v>
      </c>
      <c r="K50" s="33">
        <f t="shared" si="19"/>
        <v>1</v>
      </c>
      <c r="L50" s="33">
        <f t="shared" ca="1" si="27"/>
        <v>0.71063497153521782</v>
      </c>
      <c r="M50" s="600">
        <f t="shared" ca="1" si="20"/>
        <v>27271.35</v>
      </c>
      <c r="N50" s="601">
        <f t="shared" ca="1" si="3"/>
        <v>2104773.56</v>
      </c>
      <c r="O50" s="601">
        <f t="shared" ca="1" si="4"/>
        <v>2596.3899999999981</v>
      </c>
      <c r="P50" s="601">
        <f t="shared" ca="1" si="5"/>
        <v>19819.95</v>
      </c>
      <c r="Q50" s="601">
        <f t="shared" ca="1" si="21"/>
        <v>3171.19</v>
      </c>
      <c r="R50" s="602">
        <f t="shared" si="22"/>
        <v>399</v>
      </c>
      <c r="S50" s="602">
        <f t="shared" si="28"/>
        <v>63.84</v>
      </c>
      <c r="T50" s="602">
        <f t="shared" si="23"/>
        <v>166.35080000000002</v>
      </c>
      <c r="U50" s="602">
        <f t="shared" si="24"/>
        <v>26.616128000000003</v>
      </c>
      <c r="V50" s="602">
        <f t="shared" ca="1" si="6"/>
        <v>1683.82</v>
      </c>
      <c r="W50" s="602">
        <f t="shared" si="7"/>
        <v>84.48</v>
      </c>
      <c r="X50" s="602">
        <f t="shared" si="8"/>
        <v>13.52</v>
      </c>
      <c r="Y50" s="602">
        <f t="shared" ca="1" si="25"/>
        <v>243.57</v>
      </c>
      <c r="Z50" s="602">
        <f t="shared" ca="1" si="9"/>
        <v>38.97</v>
      </c>
      <c r="AA50" s="603">
        <f t="shared" ca="1" si="10"/>
        <v>28307.7</v>
      </c>
      <c r="AB50" s="602"/>
      <c r="AC50" s="604">
        <f t="shared" si="11"/>
        <v>0.113</v>
      </c>
      <c r="AD50" s="602">
        <f t="shared" ca="1" si="12"/>
        <v>19819.951023333335</v>
      </c>
      <c r="AE50" s="602">
        <f t="shared" ca="1" si="13"/>
        <v>25136.507951333333</v>
      </c>
      <c r="AG50" s="602">
        <f t="shared" ca="1" si="26"/>
        <v>24993.560799999999</v>
      </c>
    </row>
    <row r="51" spans="2:33" x14ac:dyDescent="0.25">
      <c r="B51" s="30">
        <v>30</v>
      </c>
      <c r="C51" s="19">
        <f t="shared" ca="1" si="14"/>
        <v>46603</v>
      </c>
      <c r="D51" s="30">
        <f t="shared" ca="1" si="15"/>
        <v>31</v>
      </c>
      <c r="E51" s="599">
        <f t="shared" si="16"/>
        <v>0.113</v>
      </c>
      <c r="F51" s="599">
        <f t="shared" si="17"/>
        <v>0.13108</v>
      </c>
      <c r="G51" s="33">
        <f t="shared" ca="1" si="18"/>
        <v>1.0120874444444443</v>
      </c>
      <c r="H51" s="33">
        <f t="shared" ca="1" si="1"/>
        <v>1.4242015732183637</v>
      </c>
      <c r="I51" s="33">
        <f t="shared" ca="1" si="29"/>
        <v>0.7021477990227416</v>
      </c>
      <c r="J51" s="30" t="b">
        <f t="shared" si="2"/>
        <v>0</v>
      </c>
      <c r="K51" s="33">
        <f t="shared" si="19"/>
        <v>1</v>
      </c>
      <c r="L51" s="33">
        <f t="shared" ca="1" si="27"/>
        <v>0.7021477990227416</v>
      </c>
      <c r="M51" s="600">
        <f t="shared" ca="1" si="20"/>
        <v>27271.35</v>
      </c>
      <c r="N51" s="601">
        <f t="shared" ca="1" si="3"/>
        <v>2102177.17</v>
      </c>
      <c r="O51" s="601">
        <f t="shared" ca="1" si="4"/>
        <v>1861.4</v>
      </c>
      <c r="P51" s="601">
        <f t="shared" ca="1" si="5"/>
        <v>20455.349999999999</v>
      </c>
      <c r="Q51" s="601">
        <f t="shared" ca="1" si="21"/>
        <v>3272.86</v>
      </c>
      <c r="R51" s="602">
        <f t="shared" si="22"/>
        <v>399</v>
      </c>
      <c r="S51" s="602">
        <f t="shared" si="28"/>
        <v>63.84</v>
      </c>
      <c r="T51" s="602">
        <f t="shared" si="23"/>
        <v>166.35080000000002</v>
      </c>
      <c r="U51" s="602">
        <f t="shared" si="24"/>
        <v>26.616128000000003</v>
      </c>
      <c r="V51" s="602">
        <f t="shared" ca="1" si="6"/>
        <v>1681.74</v>
      </c>
      <c r="W51" s="602">
        <f t="shared" si="7"/>
        <v>84.48</v>
      </c>
      <c r="X51" s="602">
        <f t="shared" si="8"/>
        <v>13.52</v>
      </c>
      <c r="Y51" s="602">
        <f t="shared" ca="1" si="25"/>
        <v>242.57</v>
      </c>
      <c r="Z51" s="602">
        <f t="shared" ca="1" si="9"/>
        <v>38.81</v>
      </c>
      <c r="AA51" s="603">
        <f t="shared" ca="1" si="10"/>
        <v>28306.54</v>
      </c>
      <c r="AB51" s="602"/>
      <c r="AC51" s="604">
        <f t="shared" si="11"/>
        <v>0.113</v>
      </c>
      <c r="AD51" s="602">
        <f t="shared" ca="1" si="12"/>
        <v>20455.351740305556</v>
      </c>
      <c r="AE51" s="602">
        <f t="shared" ca="1" si="13"/>
        <v>25033.678668305554</v>
      </c>
      <c r="AG51" s="602">
        <f t="shared" ca="1" si="26"/>
        <v>24890.890800000001</v>
      </c>
    </row>
    <row r="52" spans="2:33" x14ac:dyDescent="0.25">
      <c r="B52" s="30">
        <v>31</v>
      </c>
      <c r="C52" s="19">
        <f t="shared" ca="1" si="14"/>
        <v>46634</v>
      </c>
      <c r="D52" s="30">
        <f t="shared" ca="1" si="15"/>
        <v>31</v>
      </c>
      <c r="E52" s="599">
        <f t="shared" si="16"/>
        <v>0.113</v>
      </c>
      <c r="F52" s="599">
        <f t="shared" si="17"/>
        <v>0.13108</v>
      </c>
      <c r="G52" s="33">
        <f t="shared" ca="1" si="18"/>
        <v>1.0120874444444443</v>
      </c>
      <c r="H52" s="33">
        <f t="shared" ca="1" si="1"/>
        <v>1.4414165306123308</v>
      </c>
      <c r="I52" s="33">
        <f t="shared" ca="1" si="29"/>
        <v>0.69376198951679025</v>
      </c>
      <c r="J52" s="30" t="b">
        <f t="shared" si="2"/>
        <v>0</v>
      </c>
      <c r="K52" s="33">
        <f t="shared" si="19"/>
        <v>1</v>
      </c>
      <c r="L52" s="33">
        <f t="shared" ca="1" si="27"/>
        <v>0.69376198951679025</v>
      </c>
      <c r="M52" s="600">
        <f t="shared" ca="1" si="20"/>
        <v>27271.35</v>
      </c>
      <c r="N52" s="601">
        <f t="shared" ca="1" si="3"/>
        <v>2100315.77</v>
      </c>
      <c r="O52" s="601">
        <f t="shared" ca="1" si="4"/>
        <v>1883.8999999999969</v>
      </c>
      <c r="P52" s="601">
        <f t="shared" ca="1" si="5"/>
        <v>20437.240000000002</v>
      </c>
      <c r="Q52" s="601">
        <f t="shared" ca="1" si="21"/>
        <v>3269.96</v>
      </c>
      <c r="R52" s="602">
        <f t="shared" si="22"/>
        <v>399</v>
      </c>
      <c r="S52" s="602">
        <f t="shared" si="28"/>
        <v>63.84</v>
      </c>
      <c r="T52" s="602">
        <f t="shared" si="23"/>
        <v>166.35080000000002</v>
      </c>
      <c r="U52" s="602">
        <f t="shared" si="24"/>
        <v>26.616128000000003</v>
      </c>
      <c r="V52" s="602">
        <f t="shared" ca="1" si="6"/>
        <v>1680.25</v>
      </c>
      <c r="W52" s="602">
        <f t="shared" si="7"/>
        <v>84.48</v>
      </c>
      <c r="X52" s="602">
        <f t="shared" si="8"/>
        <v>13.52</v>
      </c>
      <c r="Y52" s="602">
        <f t="shared" ca="1" si="25"/>
        <v>242.6</v>
      </c>
      <c r="Z52" s="602">
        <f t="shared" ca="1" si="9"/>
        <v>38.82</v>
      </c>
      <c r="AA52" s="603">
        <f t="shared" ca="1" si="10"/>
        <v>28306.58</v>
      </c>
      <c r="AB52" s="602"/>
      <c r="AC52" s="604">
        <f t="shared" si="11"/>
        <v>0.113</v>
      </c>
      <c r="AD52" s="602">
        <f t="shared" ca="1" si="12"/>
        <v>20437.239284194446</v>
      </c>
      <c r="AE52" s="602">
        <f t="shared" ca="1" si="13"/>
        <v>25036.616212194444</v>
      </c>
      <c r="AG52" s="602">
        <f t="shared" ca="1" si="26"/>
        <v>24893.820799999998</v>
      </c>
    </row>
    <row r="53" spans="2:33" x14ac:dyDescent="0.25">
      <c r="B53" s="30">
        <v>32</v>
      </c>
      <c r="C53" s="19">
        <f t="shared" ref="C53:C84" ca="1" si="30">IF(B53=0,FECHA_1ER_PAGO,EDATE(C52,1))</f>
        <v>46664</v>
      </c>
      <c r="D53" s="30">
        <f t="shared" ca="1" si="15"/>
        <v>30</v>
      </c>
      <c r="E53" s="599">
        <f t="shared" si="16"/>
        <v>0.113</v>
      </c>
      <c r="F53" s="599">
        <f t="shared" si="17"/>
        <v>0.13108</v>
      </c>
      <c r="G53" s="33">
        <f t="shared" ca="1" si="18"/>
        <v>1.0117233333333333</v>
      </c>
      <c r="H53" s="33">
        <f t="shared" ca="1" si="1"/>
        <v>1.458314737072876</v>
      </c>
      <c r="I53" s="33">
        <f t="shared" ca="1" si="29"/>
        <v>0.68572302986335887</v>
      </c>
      <c r="J53" s="30" t="b">
        <f t="shared" si="2"/>
        <v>0</v>
      </c>
      <c r="K53" s="33">
        <f t="shared" si="19"/>
        <v>1</v>
      </c>
      <c r="L53" s="33">
        <f t="shared" ca="1" si="27"/>
        <v>0.68572302986335887</v>
      </c>
      <c r="M53" s="600">
        <f t="shared" ca="1" si="20"/>
        <v>27271.35</v>
      </c>
      <c r="N53" s="601">
        <f t="shared" ca="1" si="3"/>
        <v>2098431.87</v>
      </c>
      <c r="O53" s="601">
        <f t="shared" ca="1" si="4"/>
        <v>2670.7299999999991</v>
      </c>
      <c r="P53" s="601">
        <f t="shared" ca="1" si="5"/>
        <v>19760.23</v>
      </c>
      <c r="Q53" s="601">
        <f t="shared" ca="1" si="21"/>
        <v>3161.64</v>
      </c>
      <c r="R53" s="602">
        <f t="shared" si="22"/>
        <v>399</v>
      </c>
      <c r="S53" s="602">
        <f t="shared" si="28"/>
        <v>63.84</v>
      </c>
      <c r="T53" s="602">
        <f t="shared" si="23"/>
        <v>166.35080000000002</v>
      </c>
      <c r="U53" s="602">
        <f t="shared" si="24"/>
        <v>26.616128000000003</v>
      </c>
      <c r="V53" s="602">
        <f t="shared" ca="1" si="6"/>
        <v>1678.75</v>
      </c>
      <c r="W53" s="602">
        <f t="shared" si="7"/>
        <v>84.48</v>
      </c>
      <c r="X53" s="602">
        <f t="shared" si="8"/>
        <v>13.52</v>
      </c>
      <c r="Y53" s="602">
        <f t="shared" ca="1" si="25"/>
        <v>243.66</v>
      </c>
      <c r="Z53" s="602">
        <f t="shared" ca="1" si="9"/>
        <v>38.99</v>
      </c>
      <c r="AA53" s="603">
        <f t="shared" ca="1" si="10"/>
        <v>28307.81</v>
      </c>
      <c r="AB53" s="602"/>
      <c r="AC53" s="604">
        <f t="shared" si="11"/>
        <v>0.113</v>
      </c>
      <c r="AD53" s="602">
        <f t="shared" ca="1" si="12"/>
        <v>19760.233442500001</v>
      </c>
      <c r="AE53" s="602">
        <f t="shared" ca="1" si="13"/>
        <v>25146.1703705</v>
      </c>
      <c r="AG53" s="602">
        <f t="shared" ca="1" si="26"/>
        <v>25003.200799999999</v>
      </c>
    </row>
    <row r="54" spans="2:33" x14ac:dyDescent="0.25">
      <c r="B54" s="30">
        <v>33</v>
      </c>
      <c r="C54" s="19">
        <f t="shared" ca="1" si="30"/>
        <v>46695</v>
      </c>
      <c r="D54" s="30">
        <f t="shared" ca="1" si="15"/>
        <v>31</v>
      </c>
      <c r="E54" s="599">
        <f t="shared" si="16"/>
        <v>0.113</v>
      </c>
      <c r="F54" s="599">
        <f t="shared" si="17"/>
        <v>0.13108</v>
      </c>
      <c r="G54" s="33">
        <f t="shared" ca="1" si="18"/>
        <v>1.0120874444444443</v>
      </c>
      <c r="H54" s="33">
        <f t="shared" ca="1" si="1"/>
        <v>1.4759420354397588</v>
      </c>
      <c r="I54" s="33">
        <f t="shared" ca="1" si="29"/>
        <v>0.67753338274022989</v>
      </c>
      <c r="J54" s="30" t="b">
        <f t="shared" si="2"/>
        <v>0</v>
      </c>
      <c r="K54" s="33">
        <f t="shared" si="19"/>
        <v>1</v>
      </c>
      <c r="L54" s="33">
        <f t="shared" ca="1" si="27"/>
        <v>0.67753338274022989</v>
      </c>
      <c r="M54" s="600">
        <f t="shared" ca="1" si="20"/>
        <v>27271.35</v>
      </c>
      <c r="N54" s="601">
        <f t="shared" ca="1" si="3"/>
        <v>2095761.14</v>
      </c>
      <c r="O54" s="601">
        <f t="shared" ca="1" si="4"/>
        <v>1938.9500000000007</v>
      </c>
      <c r="P54" s="601">
        <f t="shared" ca="1" si="5"/>
        <v>20392.919999999998</v>
      </c>
      <c r="Q54" s="601">
        <f t="shared" ca="1" si="21"/>
        <v>3262.87</v>
      </c>
      <c r="R54" s="602">
        <f t="shared" si="22"/>
        <v>399</v>
      </c>
      <c r="S54" s="602">
        <f t="shared" si="28"/>
        <v>63.84</v>
      </c>
      <c r="T54" s="602">
        <f t="shared" si="23"/>
        <v>166.35080000000002</v>
      </c>
      <c r="U54" s="602">
        <f t="shared" si="24"/>
        <v>26.616128000000003</v>
      </c>
      <c r="V54" s="602">
        <f t="shared" ca="1" si="6"/>
        <v>1676.61</v>
      </c>
      <c r="W54" s="602">
        <f t="shared" si="7"/>
        <v>84.48</v>
      </c>
      <c r="X54" s="602">
        <f t="shared" si="8"/>
        <v>13.52</v>
      </c>
      <c r="Y54" s="602">
        <f t="shared" ca="1" si="25"/>
        <v>242.67</v>
      </c>
      <c r="Z54" s="602">
        <f t="shared" ca="1" si="9"/>
        <v>38.83</v>
      </c>
      <c r="AA54" s="603">
        <f t="shared" ca="1" si="10"/>
        <v>28306.66</v>
      </c>
      <c r="AB54" s="602"/>
      <c r="AC54" s="604">
        <f t="shared" si="11"/>
        <v>0.113</v>
      </c>
      <c r="AD54" s="602">
        <f t="shared" ca="1" si="12"/>
        <v>20392.920203944443</v>
      </c>
      <c r="AE54" s="602">
        <f t="shared" ca="1" si="13"/>
        <v>25043.787131944446</v>
      </c>
      <c r="AG54" s="602">
        <f t="shared" ca="1" si="26"/>
        <v>24900.980799999998</v>
      </c>
    </row>
    <row r="55" spans="2:33" x14ac:dyDescent="0.25">
      <c r="B55" s="30">
        <v>34</v>
      </c>
      <c r="C55" s="19">
        <f t="shared" ca="1" si="30"/>
        <v>46725</v>
      </c>
      <c r="D55" s="30">
        <f t="shared" ca="1" si="15"/>
        <v>30</v>
      </c>
      <c r="E55" s="599">
        <f t="shared" si="16"/>
        <v>0.113</v>
      </c>
      <c r="F55" s="599">
        <f t="shared" si="17"/>
        <v>0.13108</v>
      </c>
      <c r="G55" s="33">
        <f t="shared" ca="1" si="18"/>
        <v>1.0117233333333333</v>
      </c>
      <c r="H55" s="33">
        <f t="shared" ca="1" si="1"/>
        <v>1.4932449959018974</v>
      </c>
      <c r="I55" s="33">
        <f t="shared" ca="1" si="29"/>
        <v>0.66968247189471752</v>
      </c>
      <c r="J55" s="30" t="b">
        <f t="shared" si="2"/>
        <v>0</v>
      </c>
      <c r="K55" s="33">
        <f t="shared" si="19"/>
        <v>1</v>
      </c>
      <c r="L55" s="33">
        <f t="shared" ca="1" si="27"/>
        <v>0.66968247189471752</v>
      </c>
      <c r="M55" s="600">
        <f t="shared" ca="1" si="20"/>
        <v>27271.35</v>
      </c>
      <c r="N55" s="601">
        <f t="shared" ca="1" si="3"/>
        <v>2093822.19</v>
      </c>
      <c r="O55" s="601">
        <f t="shared" ca="1" si="4"/>
        <v>2724.7699999999973</v>
      </c>
      <c r="P55" s="601">
        <f t="shared" ca="1" si="5"/>
        <v>19716.830000000002</v>
      </c>
      <c r="Q55" s="601">
        <f t="shared" ca="1" si="21"/>
        <v>3154.69</v>
      </c>
      <c r="R55" s="602">
        <f t="shared" si="22"/>
        <v>399</v>
      </c>
      <c r="S55" s="602">
        <f t="shared" si="28"/>
        <v>63.84</v>
      </c>
      <c r="T55" s="602">
        <f t="shared" si="23"/>
        <v>166.35080000000002</v>
      </c>
      <c r="U55" s="602">
        <f t="shared" si="24"/>
        <v>26.616128000000003</v>
      </c>
      <c r="V55" s="602">
        <f t="shared" ca="1" si="6"/>
        <v>1675.06</v>
      </c>
      <c r="W55" s="602">
        <f t="shared" si="7"/>
        <v>84.48</v>
      </c>
      <c r="X55" s="602">
        <f t="shared" si="8"/>
        <v>13.52</v>
      </c>
      <c r="Y55" s="602">
        <f t="shared" ca="1" si="25"/>
        <v>243.73</v>
      </c>
      <c r="Z55" s="602">
        <f t="shared" ca="1" si="9"/>
        <v>39</v>
      </c>
      <c r="AA55" s="603">
        <f t="shared" ca="1" si="10"/>
        <v>28307.89</v>
      </c>
      <c r="AB55" s="602"/>
      <c r="AC55" s="604">
        <f t="shared" si="11"/>
        <v>0.113</v>
      </c>
      <c r="AD55" s="602">
        <f t="shared" ca="1" si="12"/>
        <v>19716.825622499997</v>
      </c>
      <c r="AE55" s="602">
        <f t="shared" ca="1" si="13"/>
        <v>25153.192550499996</v>
      </c>
      <c r="AG55" s="602">
        <f t="shared" ca="1" si="26"/>
        <v>25010.220799999999</v>
      </c>
    </row>
    <row r="56" spans="2:33" x14ac:dyDescent="0.25">
      <c r="B56" s="30">
        <v>35</v>
      </c>
      <c r="C56" s="19">
        <f t="shared" ca="1" si="30"/>
        <v>46756</v>
      </c>
      <c r="D56" s="30">
        <f t="shared" ca="1" si="15"/>
        <v>31</v>
      </c>
      <c r="E56" s="599">
        <f t="shared" si="16"/>
        <v>0.113</v>
      </c>
      <c r="F56" s="599">
        <f t="shared" si="17"/>
        <v>0.13108</v>
      </c>
      <c r="G56" s="33">
        <f t="shared" ca="1" si="18"/>
        <v>1.0120874444444443</v>
      </c>
      <c r="H56" s="33">
        <f t="shared" ca="1" si="1"/>
        <v>1.5112945118318062</v>
      </c>
      <c r="I56" s="33">
        <f t="shared" ca="1" si="29"/>
        <v>0.66168439848823535</v>
      </c>
      <c r="J56" s="30" t="b">
        <f t="shared" si="2"/>
        <v>0</v>
      </c>
      <c r="K56" s="33">
        <f t="shared" si="19"/>
        <v>1</v>
      </c>
      <c r="L56" s="33">
        <f t="shared" ca="1" si="27"/>
        <v>0.66168439848823535</v>
      </c>
      <c r="M56" s="600">
        <f t="shared" ca="1" si="20"/>
        <v>27271.35</v>
      </c>
      <c r="N56" s="601">
        <f t="shared" ca="1" si="3"/>
        <v>2091097.42</v>
      </c>
      <c r="O56" s="601">
        <f t="shared" ca="1" si="4"/>
        <v>1995.3199999999974</v>
      </c>
      <c r="P56" s="601">
        <f t="shared" ca="1" si="5"/>
        <v>20347.54</v>
      </c>
      <c r="Q56" s="601">
        <f t="shared" ca="1" si="21"/>
        <v>3255.61</v>
      </c>
      <c r="R56" s="602">
        <f t="shared" si="22"/>
        <v>399</v>
      </c>
      <c r="S56" s="602">
        <f t="shared" si="28"/>
        <v>63.84</v>
      </c>
      <c r="T56" s="602">
        <f t="shared" si="23"/>
        <v>166.35080000000002</v>
      </c>
      <c r="U56" s="602">
        <f t="shared" si="24"/>
        <v>26.616128000000003</v>
      </c>
      <c r="V56" s="602">
        <f t="shared" ca="1" si="6"/>
        <v>1672.88</v>
      </c>
      <c r="W56" s="602">
        <f t="shared" si="7"/>
        <v>84.48</v>
      </c>
      <c r="X56" s="602">
        <f t="shared" si="8"/>
        <v>13.52</v>
      </c>
      <c r="Y56" s="602">
        <f t="shared" ca="1" si="25"/>
        <v>242.74</v>
      </c>
      <c r="Z56" s="602">
        <f t="shared" ca="1" si="9"/>
        <v>38.840000000000003</v>
      </c>
      <c r="AA56" s="603">
        <f t="shared" ca="1" si="10"/>
        <v>28306.74</v>
      </c>
      <c r="AB56" s="602"/>
      <c r="AC56" s="604">
        <f t="shared" si="11"/>
        <v>0.113</v>
      </c>
      <c r="AD56" s="602">
        <f t="shared" ca="1" si="12"/>
        <v>20347.539617388888</v>
      </c>
      <c r="AE56" s="602">
        <f t="shared" ca="1" si="13"/>
        <v>25051.126545388885</v>
      </c>
      <c r="AG56" s="602">
        <f t="shared" ca="1" si="26"/>
        <v>24908.310799999999</v>
      </c>
    </row>
    <row r="57" spans="2:33" x14ac:dyDescent="0.25">
      <c r="B57" s="30">
        <v>36</v>
      </c>
      <c r="C57" s="19">
        <f t="shared" ca="1" si="30"/>
        <v>46787</v>
      </c>
      <c r="D57" s="30">
        <f t="shared" ca="1" si="15"/>
        <v>31</v>
      </c>
      <c r="E57" s="599">
        <f t="shared" si="16"/>
        <v>0.113</v>
      </c>
      <c r="F57" s="599">
        <f t="shared" si="17"/>
        <v>0.13108</v>
      </c>
      <c r="G57" s="33">
        <f t="shared" ca="1" si="18"/>
        <v>1.0120874444444443</v>
      </c>
      <c r="H57" s="33">
        <f t="shared" ca="1" si="1"/>
        <v>1.5295622002827667</v>
      </c>
      <c r="I57" s="33">
        <f t="shared" ca="1" si="29"/>
        <v>0.65378184673701556</v>
      </c>
      <c r="J57" s="30" t="b">
        <f t="shared" si="2"/>
        <v>1</v>
      </c>
      <c r="K57" s="33">
        <f t="shared" si="19"/>
        <v>1</v>
      </c>
      <c r="L57" s="33">
        <f t="shared" ca="1" si="27"/>
        <v>0.65378184673701556</v>
      </c>
      <c r="M57" s="600">
        <f t="shared" ca="1" si="20"/>
        <v>27271.35</v>
      </c>
      <c r="N57" s="601">
        <f t="shared" ca="1" si="3"/>
        <v>2089102.1</v>
      </c>
      <c r="O57" s="601">
        <f t="shared" ca="1" si="4"/>
        <v>2019.4499999999998</v>
      </c>
      <c r="P57" s="601">
        <f t="shared" ca="1" si="5"/>
        <v>20328.12</v>
      </c>
      <c r="Q57" s="601">
        <f t="shared" ca="1" si="21"/>
        <v>3252.5</v>
      </c>
      <c r="R57" s="602">
        <f t="shared" si="22"/>
        <v>399</v>
      </c>
      <c r="S57" s="602">
        <f t="shared" si="28"/>
        <v>63.84</v>
      </c>
      <c r="T57" s="602">
        <f t="shared" si="23"/>
        <v>166.35080000000002</v>
      </c>
      <c r="U57" s="602">
        <f t="shared" si="24"/>
        <v>26.616128000000003</v>
      </c>
      <c r="V57" s="602">
        <f t="shared" ca="1" si="6"/>
        <v>1671.28</v>
      </c>
      <c r="W57" s="602">
        <f t="shared" si="7"/>
        <v>84.48</v>
      </c>
      <c r="X57" s="602">
        <f t="shared" si="8"/>
        <v>13.52</v>
      </c>
      <c r="Y57" s="602">
        <f t="shared" ca="1" si="25"/>
        <v>242.77</v>
      </c>
      <c r="Z57" s="602">
        <f t="shared" ca="1" si="9"/>
        <v>38.840000000000003</v>
      </c>
      <c r="AA57" s="603">
        <f t="shared" ca="1" si="10"/>
        <v>28306.77</v>
      </c>
      <c r="AB57" s="602"/>
      <c r="AC57" s="604">
        <f t="shared" si="11"/>
        <v>0.113</v>
      </c>
      <c r="AD57" s="602">
        <f t="shared" ca="1" si="12"/>
        <v>20328.124045277778</v>
      </c>
      <c r="AE57" s="602">
        <f t="shared" ca="1" si="13"/>
        <v>25054.27097327778</v>
      </c>
      <c r="AG57" s="602">
        <f t="shared" ca="1" si="26"/>
        <v>24911.450799999999</v>
      </c>
    </row>
    <row r="58" spans="2:33" x14ac:dyDescent="0.25">
      <c r="B58" s="30">
        <v>37</v>
      </c>
      <c r="C58" s="19">
        <f t="shared" ca="1" si="30"/>
        <v>46816</v>
      </c>
      <c r="D58" s="30">
        <f t="shared" ca="1" si="15"/>
        <v>29</v>
      </c>
      <c r="E58" s="599">
        <f t="shared" si="16"/>
        <v>0.113</v>
      </c>
      <c r="F58" s="599">
        <f t="shared" si="17"/>
        <v>0.13108</v>
      </c>
      <c r="G58" s="33">
        <f t="shared" ca="1" si="18"/>
        <v>1.0113592222222221</v>
      </c>
      <c r="H58" s="33">
        <f t="shared" ca="1" si="1"/>
        <v>1.5469368372184895</v>
      </c>
      <c r="I58" s="33">
        <f t="shared" ca="1" si="29"/>
        <v>0.64643880470134529</v>
      </c>
      <c r="J58" s="30" t="b">
        <f t="shared" si="2"/>
        <v>0</v>
      </c>
      <c r="K58" s="33">
        <f t="shared" si="19"/>
        <v>1</v>
      </c>
      <c r="L58" s="33">
        <f t="shared" ca="1" si="27"/>
        <v>0.64643880470134529</v>
      </c>
      <c r="M58" s="600">
        <f t="shared" ca="1" si="20"/>
        <v>27271.35</v>
      </c>
      <c r="N58" s="601">
        <f t="shared" ca="1" si="3"/>
        <v>2087082.65</v>
      </c>
      <c r="O58" s="601">
        <f t="shared" ca="1" si="4"/>
        <v>3563.7099999999987</v>
      </c>
      <c r="P58" s="601">
        <f t="shared" ca="1" si="5"/>
        <v>18998.25</v>
      </c>
      <c r="Q58" s="601">
        <f t="shared" ca="1" si="21"/>
        <v>3039.72</v>
      </c>
      <c r="R58" s="602">
        <f t="shared" si="22"/>
        <v>399</v>
      </c>
      <c r="S58" s="602">
        <f t="shared" si="28"/>
        <v>63.84</v>
      </c>
      <c r="T58" s="602">
        <f t="shared" si="23"/>
        <v>166.35080000000002</v>
      </c>
      <c r="U58" s="602">
        <f t="shared" si="24"/>
        <v>26.616128000000003</v>
      </c>
      <c r="V58" s="602">
        <f t="shared" ca="1" si="6"/>
        <v>1669.67</v>
      </c>
      <c r="W58" s="602">
        <f t="shared" si="7"/>
        <v>84.48</v>
      </c>
      <c r="X58" s="602">
        <f t="shared" si="8"/>
        <v>13.52</v>
      </c>
      <c r="Y58" s="602">
        <f t="shared" ca="1" si="25"/>
        <v>244.86</v>
      </c>
      <c r="Z58" s="602">
        <f t="shared" ca="1" si="9"/>
        <v>39.18</v>
      </c>
      <c r="AA58" s="603">
        <f t="shared" ca="1" si="10"/>
        <v>28309.200000000001</v>
      </c>
      <c r="AB58" s="602"/>
      <c r="AC58" s="604">
        <f t="shared" si="11"/>
        <v>0.113</v>
      </c>
      <c r="AD58" s="602">
        <f t="shared" ca="1" si="12"/>
        <v>18998.249566805553</v>
      </c>
      <c r="AE58" s="602">
        <f t="shared" ca="1" si="13"/>
        <v>25269.476494805553</v>
      </c>
      <c r="AG58" s="602">
        <f t="shared" ca="1" si="26"/>
        <v>25126.320799999998</v>
      </c>
    </row>
    <row r="59" spans="2:33" x14ac:dyDescent="0.25">
      <c r="B59" s="30">
        <v>38</v>
      </c>
      <c r="C59" s="19">
        <f t="shared" ca="1" si="30"/>
        <v>46847</v>
      </c>
      <c r="D59" s="30">
        <f t="shared" ca="1" si="15"/>
        <v>31</v>
      </c>
      <c r="E59" s="599">
        <f t="shared" si="16"/>
        <v>0.113</v>
      </c>
      <c r="F59" s="599">
        <f t="shared" si="17"/>
        <v>0.13108</v>
      </c>
      <c r="G59" s="33">
        <f t="shared" ca="1" si="18"/>
        <v>1.0120874444444443</v>
      </c>
      <c r="H59" s="33">
        <f t="shared" ca="1" si="1"/>
        <v>1.5656353502974325</v>
      </c>
      <c r="I59" s="33">
        <f t="shared" ca="1" si="29"/>
        <v>0.63871833234349518</v>
      </c>
      <c r="J59" s="30" t="b">
        <f t="shared" si="2"/>
        <v>0</v>
      </c>
      <c r="K59" s="33">
        <f t="shared" si="19"/>
        <v>1</v>
      </c>
      <c r="L59" s="33">
        <f t="shared" ca="1" si="27"/>
        <v>0.63871833234349518</v>
      </c>
      <c r="M59" s="600">
        <f t="shared" ca="1" si="20"/>
        <v>27271.35</v>
      </c>
      <c r="N59" s="601">
        <f t="shared" ca="1" si="3"/>
        <v>2083518.94</v>
      </c>
      <c r="O59" s="601">
        <f t="shared" ca="1" si="4"/>
        <v>2086.9199999999996</v>
      </c>
      <c r="P59" s="601">
        <f t="shared" ca="1" si="5"/>
        <v>20273.8</v>
      </c>
      <c r="Q59" s="601">
        <f t="shared" ca="1" si="21"/>
        <v>3243.81</v>
      </c>
      <c r="R59" s="602">
        <f t="shared" si="22"/>
        <v>399</v>
      </c>
      <c r="S59" s="602">
        <f t="shared" si="28"/>
        <v>63.84</v>
      </c>
      <c r="T59" s="602">
        <f t="shared" si="23"/>
        <v>166.35080000000002</v>
      </c>
      <c r="U59" s="602">
        <f t="shared" si="24"/>
        <v>26.616128000000003</v>
      </c>
      <c r="V59" s="602">
        <f t="shared" ca="1" si="6"/>
        <v>1666.82</v>
      </c>
      <c r="W59" s="602">
        <f t="shared" si="7"/>
        <v>84.48</v>
      </c>
      <c r="X59" s="602">
        <f t="shared" si="8"/>
        <v>13.52</v>
      </c>
      <c r="Y59" s="602">
        <f t="shared" ca="1" si="25"/>
        <v>242.86</v>
      </c>
      <c r="Z59" s="602">
        <f t="shared" ca="1" si="9"/>
        <v>38.86</v>
      </c>
      <c r="AA59" s="603">
        <f t="shared" ca="1" si="10"/>
        <v>28306.880000000001</v>
      </c>
      <c r="AB59" s="602"/>
      <c r="AC59" s="604">
        <f t="shared" si="11"/>
        <v>0.113</v>
      </c>
      <c r="AD59" s="602">
        <f t="shared" ca="1" si="12"/>
        <v>20273.796796722225</v>
      </c>
      <c r="AE59" s="602">
        <f t="shared" ca="1" si="13"/>
        <v>25063.063724722226</v>
      </c>
      <c r="AG59" s="602">
        <f t="shared" ca="1" si="26"/>
        <v>24920.230799999998</v>
      </c>
    </row>
    <row r="60" spans="2:33" x14ac:dyDescent="0.25">
      <c r="B60" s="30">
        <v>39</v>
      </c>
      <c r="C60" s="19">
        <f t="shared" ca="1" si="30"/>
        <v>46877</v>
      </c>
      <c r="D60" s="30">
        <f t="shared" ca="1" si="15"/>
        <v>30</v>
      </c>
      <c r="E60" s="599">
        <f t="shared" si="16"/>
        <v>0.113</v>
      </c>
      <c r="F60" s="599">
        <f t="shared" si="17"/>
        <v>0.13108</v>
      </c>
      <c r="G60" s="33">
        <f t="shared" ca="1" si="18"/>
        <v>1.0117233333333333</v>
      </c>
      <c r="H60" s="33">
        <f t="shared" ca="1" si="1"/>
        <v>1.5839898153874195</v>
      </c>
      <c r="I60" s="33">
        <f t="shared" ca="1" si="29"/>
        <v>0.63131719048042956</v>
      </c>
      <c r="J60" s="30" t="b">
        <f t="shared" si="2"/>
        <v>0</v>
      </c>
      <c r="K60" s="33">
        <f t="shared" si="19"/>
        <v>1</v>
      </c>
      <c r="L60" s="33">
        <f t="shared" ca="1" si="27"/>
        <v>0.63131719048042956</v>
      </c>
      <c r="M60" s="600">
        <f t="shared" ca="1" si="20"/>
        <v>27271.35</v>
      </c>
      <c r="N60" s="601">
        <f t="shared" ca="1" si="3"/>
        <v>2081432.02</v>
      </c>
      <c r="O60" s="601">
        <f t="shared" ca="1" si="4"/>
        <v>2870.0299999999975</v>
      </c>
      <c r="P60" s="601">
        <f t="shared" ca="1" si="5"/>
        <v>19600.150000000001</v>
      </c>
      <c r="Q60" s="601">
        <f t="shared" ca="1" si="21"/>
        <v>3136.02</v>
      </c>
      <c r="R60" s="602">
        <f t="shared" si="22"/>
        <v>399</v>
      </c>
      <c r="S60" s="602">
        <f t="shared" si="28"/>
        <v>63.84</v>
      </c>
      <c r="T60" s="602">
        <f t="shared" si="23"/>
        <v>166.35080000000002</v>
      </c>
      <c r="U60" s="602">
        <f t="shared" si="24"/>
        <v>26.616128000000003</v>
      </c>
      <c r="V60" s="602">
        <f t="shared" ca="1" si="6"/>
        <v>1665.15</v>
      </c>
      <c r="W60" s="602">
        <f t="shared" si="7"/>
        <v>84.48</v>
      </c>
      <c r="X60" s="602">
        <f t="shared" si="8"/>
        <v>13.52</v>
      </c>
      <c r="Y60" s="602">
        <f t="shared" ca="1" si="25"/>
        <v>243.91</v>
      </c>
      <c r="Z60" s="602">
        <f t="shared" ca="1" si="9"/>
        <v>39.03</v>
      </c>
      <c r="AA60" s="603">
        <f t="shared" ca="1" si="10"/>
        <v>28308.1</v>
      </c>
      <c r="AB60" s="602"/>
      <c r="AC60" s="604">
        <f t="shared" si="11"/>
        <v>0.113</v>
      </c>
      <c r="AD60" s="602">
        <f t="shared" ca="1" si="12"/>
        <v>19600.15152166667</v>
      </c>
      <c r="AE60" s="602">
        <f t="shared" ca="1" si="13"/>
        <v>25172.078449666667</v>
      </c>
      <c r="AG60" s="602">
        <f t="shared" ca="1" si="26"/>
        <v>25029.070800000001</v>
      </c>
    </row>
    <row r="61" spans="2:33" x14ac:dyDescent="0.25">
      <c r="B61" s="30">
        <v>40</v>
      </c>
      <c r="C61" s="19">
        <f t="shared" ca="1" si="30"/>
        <v>46908</v>
      </c>
      <c r="D61" s="30">
        <f t="shared" ca="1" si="15"/>
        <v>31</v>
      </c>
      <c r="E61" s="599">
        <f t="shared" si="16"/>
        <v>0.113</v>
      </c>
      <c r="F61" s="599">
        <f t="shared" si="17"/>
        <v>0.13108</v>
      </c>
      <c r="G61" s="33">
        <f t="shared" ca="1" si="18"/>
        <v>1.0120874444444443</v>
      </c>
      <c r="H61" s="33">
        <f t="shared" ca="1" si="1"/>
        <v>1.6031362042814805</v>
      </c>
      <c r="I61" s="33">
        <f t="shared" ca="1" si="29"/>
        <v>0.62377731681769122</v>
      </c>
      <c r="J61" s="30" t="b">
        <f t="shared" si="2"/>
        <v>0</v>
      </c>
      <c r="K61" s="33">
        <f t="shared" si="19"/>
        <v>1</v>
      </c>
      <c r="L61" s="33">
        <f t="shared" ca="1" si="27"/>
        <v>0.62377731681769122</v>
      </c>
      <c r="M61" s="600">
        <f t="shared" ca="1" si="20"/>
        <v>27271.35</v>
      </c>
      <c r="N61" s="601">
        <f t="shared" ca="1" si="3"/>
        <v>2078561.99</v>
      </c>
      <c r="O61" s="601">
        <f t="shared" ca="1" si="4"/>
        <v>2146.8499999999967</v>
      </c>
      <c r="P61" s="601">
        <f t="shared" ca="1" si="5"/>
        <v>20225.560000000001</v>
      </c>
      <c r="Q61" s="601">
        <f t="shared" ca="1" si="21"/>
        <v>3236.09</v>
      </c>
      <c r="R61" s="602">
        <f t="shared" si="22"/>
        <v>399</v>
      </c>
      <c r="S61" s="602">
        <f t="shared" si="28"/>
        <v>63.84</v>
      </c>
      <c r="T61" s="602">
        <f t="shared" si="23"/>
        <v>166.35080000000002</v>
      </c>
      <c r="U61" s="602">
        <f t="shared" si="24"/>
        <v>26.616128000000003</v>
      </c>
      <c r="V61" s="602">
        <f t="shared" ca="1" si="6"/>
        <v>1662.85</v>
      </c>
      <c r="W61" s="602">
        <f t="shared" si="7"/>
        <v>84.48</v>
      </c>
      <c r="X61" s="602">
        <f t="shared" si="8"/>
        <v>13.52</v>
      </c>
      <c r="Y61" s="602">
        <f t="shared" ca="1" si="25"/>
        <v>242.93</v>
      </c>
      <c r="Z61" s="602">
        <f t="shared" ca="1" si="9"/>
        <v>38.869999999999997</v>
      </c>
      <c r="AA61" s="603">
        <f t="shared" ca="1" si="10"/>
        <v>28306.959999999999</v>
      </c>
      <c r="AB61" s="602"/>
      <c r="AC61" s="604">
        <f t="shared" si="11"/>
        <v>0.113</v>
      </c>
      <c r="AD61" s="602">
        <f t="shared" ca="1" si="12"/>
        <v>20225.562919361109</v>
      </c>
      <c r="AE61" s="602">
        <f t="shared" ca="1" si="13"/>
        <v>25070.869847361108</v>
      </c>
      <c r="AG61" s="602">
        <f t="shared" ca="1" si="26"/>
        <v>24928.020799999995</v>
      </c>
    </row>
    <row r="62" spans="2:33" x14ac:dyDescent="0.25">
      <c r="B62" s="30">
        <v>41</v>
      </c>
      <c r="C62" s="19">
        <f t="shared" ca="1" si="30"/>
        <v>46938</v>
      </c>
      <c r="D62" s="30">
        <f t="shared" ca="1" si="15"/>
        <v>30</v>
      </c>
      <c r="E62" s="599">
        <f t="shared" si="16"/>
        <v>0.113</v>
      </c>
      <c r="F62" s="599">
        <f t="shared" si="17"/>
        <v>0.13108</v>
      </c>
      <c r="G62" s="33">
        <f t="shared" ca="1" si="18"/>
        <v>1.0117233333333333</v>
      </c>
      <c r="H62" s="33">
        <f t="shared" ca="1" si="1"/>
        <v>1.6219303043830071</v>
      </c>
      <c r="I62" s="33">
        <f t="shared" ca="1" si="29"/>
        <v>0.61654930381266071</v>
      </c>
      <c r="J62" s="30" t="b">
        <f t="shared" si="2"/>
        <v>0</v>
      </c>
      <c r="K62" s="33">
        <f t="shared" si="19"/>
        <v>1</v>
      </c>
      <c r="L62" s="33">
        <f t="shared" ca="1" si="27"/>
        <v>0.61654930381266071</v>
      </c>
      <c r="M62" s="600">
        <f t="shared" ca="1" si="20"/>
        <v>27271.35</v>
      </c>
      <c r="N62" s="601">
        <f t="shared" ca="1" si="3"/>
        <v>2076415.14</v>
      </c>
      <c r="O62" s="601">
        <f t="shared" ca="1" si="4"/>
        <v>2928.8399999999988</v>
      </c>
      <c r="P62" s="601">
        <f t="shared" ca="1" si="5"/>
        <v>19552.91</v>
      </c>
      <c r="Q62" s="601">
        <f t="shared" ca="1" si="21"/>
        <v>3128.47</v>
      </c>
      <c r="R62" s="602">
        <f t="shared" si="22"/>
        <v>399</v>
      </c>
      <c r="S62" s="602">
        <f t="shared" si="28"/>
        <v>63.84</v>
      </c>
      <c r="T62" s="602">
        <f t="shared" si="23"/>
        <v>166.35080000000002</v>
      </c>
      <c r="U62" s="602">
        <f t="shared" si="24"/>
        <v>26.616128000000003</v>
      </c>
      <c r="V62" s="602">
        <f t="shared" ca="1" si="6"/>
        <v>1661.13</v>
      </c>
      <c r="W62" s="602">
        <f t="shared" si="7"/>
        <v>84.48</v>
      </c>
      <c r="X62" s="602">
        <f t="shared" si="8"/>
        <v>13.52</v>
      </c>
      <c r="Y62" s="602">
        <f t="shared" ca="1" si="25"/>
        <v>243.99</v>
      </c>
      <c r="Z62" s="602">
        <f t="shared" ca="1" si="9"/>
        <v>39.04</v>
      </c>
      <c r="AA62" s="603">
        <f t="shared" ca="1" si="10"/>
        <v>28308.19</v>
      </c>
      <c r="AB62" s="602"/>
      <c r="AC62" s="604">
        <f t="shared" si="11"/>
        <v>0.113</v>
      </c>
      <c r="AD62" s="602">
        <f t="shared" ca="1" si="12"/>
        <v>19552.909234999999</v>
      </c>
      <c r="AE62" s="602">
        <f t="shared" ca="1" si="13"/>
        <v>25179.716162999997</v>
      </c>
      <c r="AG62" s="602">
        <f t="shared" ca="1" si="26"/>
        <v>25036.700800000002</v>
      </c>
    </row>
    <row r="63" spans="2:33" x14ac:dyDescent="0.25">
      <c r="B63" s="30">
        <v>42</v>
      </c>
      <c r="C63" s="19">
        <f t="shared" ca="1" si="30"/>
        <v>46969</v>
      </c>
      <c r="D63" s="30">
        <f t="shared" ca="1" si="15"/>
        <v>31</v>
      </c>
      <c r="E63" s="599">
        <f t="shared" si="16"/>
        <v>0.113</v>
      </c>
      <c r="F63" s="599">
        <f t="shared" si="17"/>
        <v>0.13108</v>
      </c>
      <c r="G63" s="33">
        <f t="shared" ca="1" si="18"/>
        <v>1.0120874444444443</v>
      </c>
      <c r="H63" s="33">
        <f t="shared" ca="1" si="1"/>
        <v>1.6415352968299974</v>
      </c>
      <c r="I63" s="33">
        <f t="shared" ca="1" si="29"/>
        <v>0.60918580424747526</v>
      </c>
      <c r="J63" s="30" t="b">
        <f t="shared" si="2"/>
        <v>0</v>
      </c>
      <c r="K63" s="33">
        <f t="shared" si="19"/>
        <v>1</v>
      </c>
      <c r="L63" s="33">
        <f t="shared" ca="1" si="27"/>
        <v>0.60918580424747526</v>
      </c>
      <c r="M63" s="600">
        <f t="shared" ca="1" si="20"/>
        <v>27271.35</v>
      </c>
      <c r="N63" s="601">
        <f t="shared" ca="1" si="3"/>
        <v>2073486.3</v>
      </c>
      <c r="O63" s="601">
        <f t="shared" ca="1" si="4"/>
        <v>2208.2000000000003</v>
      </c>
      <c r="P63" s="601">
        <f t="shared" ca="1" si="5"/>
        <v>20176.169999999998</v>
      </c>
      <c r="Q63" s="601">
        <f t="shared" ca="1" si="21"/>
        <v>3228.19</v>
      </c>
      <c r="R63" s="602">
        <f t="shared" si="22"/>
        <v>399</v>
      </c>
      <c r="S63" s="602">
        <f t="shared" si="28"/>
        <v>63.84</v>
      </c>
      <c r="T63" s="602">
        <f t="shared" si="23"/>
        <v>166.35080000000002</v>
      </c>
      <c r="U63" s="602">
        <f t="shared" si="24"/>
        <v>26.616128000000003</v>
      </c>
      <c r="V63" s="602">
        <f t="shared" ca="1" si="6"/>
        <v>1658.79</v>
      </c>
      <c r="W63" s="602">
        <f t="shared" si="7"/>
        <v>84.48</v>
      </c>
      <c r="X63" s="602">
        <f t="shared" si="8"/>
        <v>13.52</v>
      </c>
      <c r="Y63" s="602">
        <f t="shared" ca="1" si="25"/>
        <v>243.01</v>
      </c>
      <c r="Z63" s="602">
        <f t="shared" ca="1" si="9"/>
        <v>38.880000000000003</v>
      </c>
      <c r="AA63" s="603">
        <f t="shared" ca="1" si="10"/>
        <v>28307.05</v>
      </c>
      <c r="AB63" s="602"/>
      <c r="AC63" s="604">
        <f t="shared" si="11"/>
        <v>0.113</v>
      </c>
      <c r="AD63" s="602">
        <f t="shared" ca="1" si="12"/>
        <v>20176.173635833336</v>
      </c>
      <c r="AE63" s="602">
        <f t="shared" ca="1" si="13"/>
        <v>25078.860563833339</v>
      </c>
      <c r="AG63" s="602">
        <f t="shared" ca="1" si="26"/>
        <v>24936.000799999998</v>
      </c>
    </row>
    <row r="64" spans="2:33" x14ac:dyDescent="0.25">
      <c r="B64" s="30">
        <v>43</v>
      </c>
      <c r="C64" s="19">
        <f t="shared" ca="1" si="30"/>
        <v>47000</v>
      </c>
      <c r="D64" s="30">
        <f t="shared" ca="1" si="15"/>
        <v>31</v>
      </c>
      <c r="E64" s="599">
        <f t="shared" si="16"/>
        <v>0.113</v>
      </c>
      <c r="F64" s="599">
        <f t="shared" si="17"/>
        <v>0.13108</v>
      </c>
      <c r="G64" s="33">
        <f t="shared" ca="1" si="18"/>
        <v>1.0120874444444443</v>
      </c>
      <c r="H64" s="33">
        <f t="shared" ca="1" si="1"/>
        <v>1.6613772635340245</v>
      </c>
      <c r="I64" s="33">
        <f t="shared" ca="1" si="29"/>
        <v>0.6019102475694379</v>
      </c>
      <c r="J64" s="30" t="b">
        <f t="shared" si="2"/>
        <v>0</v>
      </c>
      <c r="K64" s="33">
        <f t="shared" si="19"/>
        <v>1</v>
      </c>
      <c r="L64" s="33">
        <f t="shared" ca="1" si="27"/>
        <v>0.6019102475694379</v>
      </c>
      <c r="M64" s="600">
        <f t="shared" ca="1" si="20"/>
        <v>27271.35</v>
      </c>
      <c r="N64" s="601">
        <f t="shared" ca="1" si="3"/>
        <v>2071278.1</v>
      </c>
      <c r="O64" s="601">
        <f t="shared" ca="1" si="4"/>
        <v>2234.8899999999994</v>
      </c>
      <c r="P64" s="601">
        <f t="shared" ca="1" si="5"/>
        <v>20154.689999999999</v>
      </c>
      <c r="Q64" s="601">
        <f t="shared" ca="1" si="21"/>
        <v>3224.75</v>
      </c>
      <c r="R64" s="602">
        <f t="shared" si="22"/>
        <v>399</v>
      </c>
      <c r="S64" s="602">
        <f t="shared" si="28"/>
        <v>63.84</v>
      </c>
      <c r="T64" s="602">
        <f t="shared" si="23"/>
        <v>166.35080000000002</v>
      </c>
      <c r="U64" s="602">
        <f t="shared" si="24"/>
        <v>26.616128000000003</v>
      </c>
      <c r="V64" s="602">
        <f t="shared" ca="1" si="6"/>
        <v>1657.02</v>
      </c>
      <c r="W64" s="602">
        <f t="shared" si="7"/>
        <v>84.48</v>
      </c>
      <c r="X64" s="602">
        <f t="shared" si="8"/>
        <v>13.52</v>
      </c>
      <c r="Y64" s="602">
        <f t="shared" ca="1" si="25"/>
        <v>243.04</v>
      </c>
      <c r="Z64" s="602">
        <f t="shared" ca="1" si="9"/>
        <v>38.89</v>
      </c>
      <c r="AA64" s="603">
        <f t="shared" ca="1" si="10"/>
        <v>28307.09</v>
      </c>
      <c r="AB64" s="602"/>
      <c r="AC64" s="604">
        <f t="shared" si="11"/>
        <v>0.113</v>
      </c>
      <c r="AD64" s="602">
        <f t="shared" ca="1" si="12"/>
        <v>20154.686623055557</v>
      </c>
      <c r="AE64" s="602">
        <f t="shared" ca="1" si="13"/>
        <v>25082.333551055555</v>
      </c>
      <c r="AG64" s="602">
        <f t="shared" ca="1" si="26"/>
        <v>24939.470799999999</v>
      </c>
    </row>
    <row r="65" spans="2:33" x14ac:dyDescent="0.25">
      <c r="B65" s="30">
        <v>44</v>
      </c>
      <c r="C65" s="19">
        <f t="shared" ca="1" si="30"/>
        <v>47030</v>
      </c>
      <c r="D65" s="30">
        <f t="shared" ca="1" si="15"/>
        <v>30</v>
      </c>
      <c r="E65" s="599">
        <f t="shared" si="16"/>
        <v>0.113</v>
      </c>
      <c r="F65" s="599">
        <f t="shared" si="17"/>
        <v>0.13108</v>
      </c>
      <c r="G65" s="33">
        <f t="shared" ca="1" si="18"/>
        <v>1.0117233333333333</v>
      </c>
      <c r="H65" s="33">
        <f t="shared" ca="1" si="1"/>
        <v>1.6808541429868551</v>
      </c>
      <c r="I65" s="33">
        <f t="shared" ca="1" si="29"/>
        <v>0.59493561899607394</v>
      </c>
      <c r="J65" s="30" t="b">
        <f t="shared" si="2"/>
        <v>0</v>
      </c>
      <c r="K65" s="33">
        <f t="shared" si="19"/>
        <v>1</v>
      </c>
      <c r="L65" s="33">
        <f t="shared" ca="1" si="27"/>
        <v>0.59493561899607394</v>
      </c>
      <c r="M65" s="600">
        <f t="shared" ca="1" si="20"/>
        <v>27271.35</v>
      </c>
      <c r="N65" s="601">
        <f t="shared" ca="1" si="3"/>
        <v>2069043.21</v>
      </c>
      <c r="O65" s="601">
        <f t="shared" ca="1" si="4"/>
        <v>3015.2699999999973</v>
      </c>
      <c r="P65" s="601">
        <f t="shared" ca="1" si="5"/>
        <v>19483.490000000002</v>
      </c>
      <c r="Q65" s="601">
        <f t="shared" ca="1" si="21"/>
        <v>3117.36</v>
      </c>
      <c r="R65" s="602">
        <f t="shared" si="22"/>
        <v>399</v>
      </c>
      <c r="S65" s="602">
        <f t="shared" si="28"/>
        <v>63.84</v>
      </c>
      <c r="T65" s="602">
        <f t="shared" si="23"/>
        <v>166.35080000000002</v>
      </c>
      <c r="U65" s="602">
        <f t="shared" si="24"/>
        <v>26.616128000000003</v>
      </c>
      <c r="V65" s="602">
        <f t="shared" ca="1" si="6"/>
        <v>1655.23</v>
      </c>
      <c r="W65" s="602">
        <f t="shared" si="7"/>
        <v>84.48</v>
      </c>
      <c r="X65" s="602">
        <f t="shared" si="8"/>
        <v>13.52</v>
      </c>
      <c r="Y65" s="602">
        <f t="shared" ca="1" si="25"/>
        <v>244.1</v>
      </c>
      <c r="Z65" s="602">
        <f t="shared" ca="1" si="9"/>
        <v>39.06</v>
      </c>
      <c r="AA65" s="603">
        <f t="shared" ca="1" si="10"/>
        <v>28308.32</v>
      </c>
      <c r="AB65" s="602"/>
      <c r="AC65" s="604">
        <f t="shared" si="11"/>
        <v>0.113</v>
      </c>
      <c r="AD65" s="602">
        <f t="shared" ca="1" si="12"/>
        <v>19483.490227499999</v>
      </c>
      <c r="AE65" s="602">
        <f t="shared" ca="1" si="13"/>
        <v>25190.957155499997</v>
      </c>
      <c r="AG65" s="602">
        <f t="shared" ca="1" si="26"/>
        <v>25047.920799999996</v>
      </c>
    </row>
    <row r="66" spans="2:33" x14ac:dyDescent="0.25">
      <c r="B66" s="30">
        <v>45</v>
      </c>
      <c r="C66" s="19">
        <f t="shared" ca="1" si="30"/>
        <v>47061</v>
      </c>
      <c r="D66" s="30">
        <f t="shared" ca="1" si="15"/>
        <v>31</v>
      </c>
      <c r="E66" s="599">
        <f t="shared" si="16"/>
        <v>0.113</v>
      </c>
      <c r="F66" s="599">
        <f t="shared" si="17"/>
        <v>0.13108</v>
      </c>
      <c r="G66" s="33">
        <f t="shared" ca="1" si="18"/>
        <v>1.0120874444444443</v>
      </c>
      <c r="H66" s="33">
        <f t="shared" ca="1" si="1"/>
        <v>1.7011713740594228</v>
      </c>
      <c r="I66" s="33">
        <f t="shared" ca="1" si="29"/>
        <v>0.58783025346455753</v>
      </c>
      <c r="J66" s="30" t="b">
        <f t="shared" si="2"/>
        <v>0</v>
      </c>
      <c r="K66" s="33">
        <f t="shared" si="19"/>
        <v>1</v>
      </c>
      <c r="L66" s="33">
        <f t="shared" ca="1" si="27"/>
        <v>0.58783025346455753</v>
      </c>
      <c r="M66" s="600">
        <f t="shared" ca="1" si="20"/>
        <v>27271.35</v>
      </c>
      <c r="N66" s="601">
        <f t="shared" ca="1" si="3"/>
        <v>2066027.94</v>
      </c>
      <c r="O66" s="601">
        <f t="shared" ca="1" si="4"/>
        <v>2298.3500000000004</v>
      </c>
      <c r="P66" s="601">
        <f t="shared" ca="1" si="5"/>
        <v>20103.599999999999</v>
      </c>
      <c r="Q66" s="601">
        <f t="shared" ca="1" si="21"/>
        <v>3216.58</v>
      </c>
      <c r="R66" s="602">
        <f t="shared" si="22"/>
        <v>399</v>
      </c>
      <c r="S66" s="602">
        <f t="shared" si="28"/>
        <v>63.84</v>
      </c>
      <c r="T66" s="602">
        <f t="shared" si="23"/>
        <v>166.35080000000002</v>
      </c>
      <c r="U66" s="602">
        <f t="shared" si="24"/>
        <v>26.616128000000003</v>
      </c>
      <c r="V66" s="602">
        <f t="shared" ca="1" si="6"/>
        <v>1652.82</v>
      </c>
      <c r="W66" s="602">
        <f t="shared" si="7"/>
        <v>84.48</v>
      </c>
      <c r="X66" s="602">
        <f t="shared" si="8"/>
        <v>13.52</v>
      </c>
      <c r="Y66" s="602">
        <f t="shared" ca="1" si="25"/>
        <v>243.12</v>
      </c>
      <c r="Z66" s="602">
        <f t="shared" ca="1" si="9"/>
        <v>38.9</v>
      </c>
      <c r="AA66" s="603">
        <f t="shared" ca="1" si="10"/>
        <v>28307.18</v>
      </c>
      <c r="AB66" s="602"/>
      <c r="AC66" s="604">
        <f t="shared" si="11"/>
        <v>0.113</v>
      </c>
      <c r="AD66" s="602">
        <f t="shared" ca="1" si="12"/>
        <v>20103.5996495</v>
      </c>
      <c r="AE66" s="602">
        <f t="shared" ca="1" si="13"/>
        <v>25090.5965775</v>
      </c>
      <c r="AG66" s="602">
        <f t="shared" ca="1" si="26"/>
        <v>24947.720799999996</v>
      </c>
    </row>
    <row r="67" spans="2:33" x14ac:dyDescent="0.25">
      <c r="B67" s="30">
        <v>46</v>
      </c>
      <c r="C67" s="19">
        <f t="shared" ca="1" si="30"/>
        <v>47091</v>
      </c>
      <c r="D67" s="30">
        <f t="shared" ca="1" si="15"/>
        <v>30</v>
      </c>
      <c r="E67" s="599">
        <f t="shared" si="16"/>
        <v>0.113</v>
      </c>
      <c r="F67" s="599">
        <f t="shared" si="17"/>
        <v>0.13108</v>
      </c>
      <c r="G67" s="33">
        <f t="shared" ca="1" si="18"/>
        <v>1.0117233333333333</v>
      </c>
      <c r="H67" s="33">
        <f t="shared" ca="1" si="1"/>
        <v>1.7211147731346461</v>
      </c>
      <c r="I67" s="33">
        <f t="shared" ca="1" si="29"/>
        <v>0.58101877667269786</v>
      </c>
      <c r="J67" s="30" t="b">
        <f t="shared" si="2"/>
        <v>0</v>
      </c>
      <c r="K67" s="33">
        <f t="shared" si="19"/>
        <v>1</v>
      </c>
      <c r="L67" s="33">
        <f t="shared" ca="1" si="27"/>
        <v>0.58101877667269786</v>
      </c>
      <c r="M67" s="600">
        <f t="shared" ca="1" si="20"/>
        <v>27271.35</v>
      </c>
      <c r="N67" s="601">
        <f t="shared" ca="1" si="3"/>
        <v>2063729.59</v>
      </c>
      <c r="O67" s="601">
        <f t="shared" ca="1" si="4"/>
        <v>3077.5699999999983</v>
      </c>
      <c r="P67" s="601">
        <f t="shared" ca="1" si="5"/>
        <v>19433.45</v>
      </c>
      <c r="Q67" s="601">
        <f t="shared" ca="1" si="21"/>
        <v>3109.35</v>
      </c>
      <c r="R67" s="602">
        <f t="shared" si="22"/>
        <v>399</v>
      </c>
      <c r="S67" s="602">
        <f t="shared" si="28"/>
        <v>63.84</v>
      </c>
      <c r="T67" s="602">
        <f t="shared" si="23"/>
        <v>166.35080000000002</v>
      </c>
      <c r="U67" s="602">
        <f t="shared" si="24"/>
        <v>26.616128000000003</v>
      </c>
      <c r="V67" s="602">
        <f t="shared" ca="1" si="6"/>
        <v>1650.98</v>
      </c>
      <c r="W67" s="602">
        <f t="shared" si="7"/>
        <v>84.48</v>
      </c>
      <c r="X67" s="602">
        <f t="shared" si="8"/>
        <v>13.52</v>
      </c>
      <c r="Y67" s="602">
        <f t="shared" ca="1" si="25"/>
        <v>244.17</v>
      </c>
      <c r="Z67" s="602">
        <f t="shared" ca="1" si="9"/>
        <v>39.07</v>
      </c>
      <c r="AA67" s="603">
        <f t="shared" ca="1" si="10"/>
        <v>28308.400000000001</v>
      </c>
      <c r="AB67" s="602"/>
      <c r="AC67" s="604">
        <f t="shared" si="11"/>
        <v>0.113</v>
      </c>
      <c r="AD67" s="602">
        <f t="shared" ca="1" si="12"/>
        <v>19433.453639166666</v>
      </c>
      <c r="AE67" s="602">
        <f t="shared" ca="1" si="13"/>
        <v>25199.050567166665</v>
      </c>
      <c r="AG67" s="602">
        <f t="shared" ca="1" si="26"/>
        <v>25056.000799999998</v>
      </c>
    </row>
    <row r="68" spans="2:33" x14ac:dyDescent="0.25">
      <c r="B68" s="30">
        <v>47</v>
      </c>
      <c r="C68" s="19">
        <f t="shared" ca="1" si="30"/>
        <v>47122</v>
      </c>
      <c r="D68" s="30">
        <f t="shared" ca="1" si="15"/>
        <v>31</v>
      </c>
      <c r="E68" s="599">
        <f t="shared" si="16"/>
        <v>0.113</v>
      </c>
      <c r="F68" s="599">
        <f t="shared" si="17"/>
        <v>0.13108</v>
      </c>
      <c r="G68" s="33">
        <f t="shared" ca="1" si="18"/>
        <v>1.0120874444444443</v>
      </c>
      <c r="H68" s="33">
        <f t="shared" ca="1" si="1"/>
        <v>1.7419186523374235</v>
      </c>
      <c r="I68" s="33">
        <f t="shared" ca="1" si="29"/>
        <v>0.574079621145415</v>
      </c>
      <c r="J68" s="30" t="b">
        <f t="shared" si="2"/>
        <v>0</v>
      </c>
      <c r="K68" s="33">
        <f t="shared" si="19"/>
        <v>1</v>
      </c>
      <c r="L68" s="33">
        <f t="shared" ca="1" si="27"/>
        <v>0.574079621145415</v>
      </c>
      <c r="M68" s="600">
        <f t="shared" ca="1" si="20"/>
        <v>27271.35</v>
      </c>
      <c r="N68" s="601">
        <f t="shared" ca="1" si="3"/>
        <v>2060652.02</v>
      </c>
      <c r="O68" s="601">
        <f t="shared" ca="1" si="4"/>
        <v>2363.3299999999972</v>
      </c>
      <c r="P68" s="601">
        <f t="shared" ca="1" si="5"/>
        <v>20051.29</v>
      </c>
      <c r="Q68" s="601">
        <f t="shared" ca="1" si="21"/>
        <v>3208.21</v>
      </c>
      <c r="R68" s="602">
        <f t="shared" si="22"/>
        <v>399</v>
      </c>
      <c r="S68" s="602">
        <f t="shared" si="28"/>
        <v>63.84</v>
      </c>
      <c r="T68" s="602">
        <f t="shared" si="23"/>
        <v>166.35080000000002</v>
      </c>
      <c r="U68" s="602">
        <f t="shared" si="24"/>
        <v>26.616128000000003</v>
      </c>
      <c r="V68" s="602">
        <f t="shared" ca="1" si="6"/>
        <v>1648.52</v>
      </c>
      <c r="W68" s="602">
        <f t="shared" si="7"/>
        <v>84.48</v>
      </c>
      <c r="X68" s="602">
        <f t="shared" si="8"/>
        <v>13.52</v>
      </c>
      <c r="Y68" s="602">
        <f t="shared" ca="1" si="25"/>
        <v>243.21</v>
      </c>
      <c r="Z68" s="602">
        <f t="shared" ca="1" si="9"/>
        <v>38.909999999999997</v>
      </c>
      <c r="AA68" s="603">
        <f t="shared" ca="1" si="10"/>
        <v>28307.279999999999</v>
      </c>
      <c r="AB68" s="602"/>
      <c r="AC68" s="604">
        <f t="shared" si="11"/>
        <v>0.113</v>
      </c>
      <c r="AD68" s="602">
        <f t="shared" ca="1" si="12"/>
        <v>20051.288961277776</v>
      </c>
      <c r="AE68" s="602">
        <f t="shared" ca="1" si="13"/>
        <v>25099.065889277772</v>
      </c>
      <c r="AG68" s="602">
        <f t="shared" ca="1" si="26"/>
        <v>24956.180799999998</v>
      </c>
    </row>
    <row r="69" spans="2:33" x14ac:dyDescent="0.25">
      <c r="B69" s="30">
        <v>48</v>
      </c>
      <c r="C69" s="19">
        <f t="shared" ca="1" si="30"/>
        <v>47153</v>
      </c>
      <c r="D69" s="30">
        <f t="shared" ca="1" si="15"/>
        <v>31</v>
      </c>
      <c r="E69" s="599">
        <f t="shared" si="16"/>
        <v>0.113</v>
      </c>
      <c r="F69" s="599">
        <f t="shared" si="17"/>
        <v>0.13108</v>
      </c>
      <c r="G69" s="33">
        <f t="shared" ca="1" si="18"/>
        <v>1.0120874444444443</v>
      </c>
      <c r="H69" s="33">
        <f t="shared" ca="1" si="1"/>
        <v>1.7629739972742935</v>
      </c>
      <c r="I69" s="33">
        <f t="shared" ca="1" si="29"/>
        <v>0.56722334052917645</v>
      </c>
      <c r="J69" s="30" t="b">
        <f t="shared" si="2"/>
        <v>1</v>
      </c>
      <c r="K69" s="33">
        <f t="shared" si="19"/>
        <v>1</v>
      </c>
      <c r="L69" s="33">
        <f t="shared" ca="1" si="27"/>
        <v>0.56722334052917645</v>
      </c>
      <c r="M69" s="600">
        <f t="shared" ca="1" si="20"/>
        <v>27271.35</v>
      </c>
      <c r="N69" s="601">
        <f t="shared" ca="1" si="3"/>
        <v>2058288.69</v>
      </c>
      <c r="O69" s="601">
        <f t="shared" ca="1" si="4"/>
        <v>2391.8999999999974</v>
      </c>
      <c r="P69" s="601">
        <f t="shared" ca="1" si="5"/>
        <v>20028.29</v>
      </c>
      <c r="Q69" s="601">
        <f t="shared" ca="1" si="21"/>
        <v>3204.53</v>
      </c>
      <c r="R69" s="602">
        <f t="shared" si="22"/>
        <v>399</v>
      </c>
      <c r="S69" s="602">
        <f t="shared" si="28"/>
        <v>63.84</v>
      </c>
      <c r="T69" s="602">
        <f t="shared" si="23"/>
        <v>166.35080000000002</v>
      </c>
      <c r="U69" s="602">
        <f t="shared" si="24"/>
        <v>26.616128000000003</v>
      </c>
      <c r="V69" s="602">
        <f t="shared" ca="1" si="6"/>
        <v>1646.63</v>
      </c>
      <c r="W69" s="602">
        <f t="shared" si="7"/>
        <v>84.48</v>
      </c>
      <c r="X69" s="602">
        <f t="shared" si="8"/>
        <v>13.52</v>
      </c>
      <c r="Y69" s="602">
        <f t="shared" ca="1" si="25"/>
        <v>243.24</v>
      </c>
      <c r="Z69" s="602">
        <f t="shared" ca="1" si="9"/>
        <v>38.92</v>
      </c>
      <c r="AA69" s="603">
        <f t="shared" ca="1" si="10"/>
        <v>28307.32</v>
      </c>
      <c r="AB69" s="602"/>
      <c r="AC69" s="604">
        <f t="shared" si="11"/>
        <v>0.113</v>
      </c>
      <c r="AD69" s="602">
        <f t="shared" ca="1" si="12"/>
        <v>20028.292447416668</v>
      </c>
      <c r="AE69" s="602">
        <f t="shared" ca="1" si="13"/>
        <v>25102.789375416665</v>
      </c>
      <c r="AG69" s="602">
        <f t="shared" ca="1" si="26"/>
        <v>24959.890800000001</v>
      </c>
    </row>
    <row r="70" spans="2:33" x14ac:dyDescent="0.25">
      <c r="B70" s="30">
        <v>49</v>
      </c>
      <c r="C70" s="19">
        <f t="shared" ca="1" si="30"/>
        <v>47181</v>
      </c>
      <c r="D70" s="30">
        <f t="shared" ca="1" si="15"/>
        <v>28</v>
      </c>
      <c r="E70" s="599">
        <f t="shared" si="16"/>
        <v>0.113</v>
      </c>
      <c r="F70" s="599">
        <f t="shared" si="17"/>
        <v>0.13108</v>
      </c>
      <c r="G70" s="33">
        <f t="shared" ca="1" si="18"/>
        <v>1.0109951111111111</v>
      </c>
      <c r="H70" s="33">
        <f t="shared" ca="1" si="1"/>
        <v>1.7823580922603239</v>
      </c>
      <c r="I70" s="33">
        <f t="shared" ca="1" si="29"/>
        <v>0.56105448413670633</v>
      </c>
      <c r="J70" s="30" t="b">
        <f t="shared" si="2"/>
        <v>0</v>
      </c>
      <c r="K70" s="33">
        <f t="shared" si="19"/>
        <v>1</v>
      </c>
      <c r="L70" s="33">
        <f t="shared" ca="1" si="27"/>
        <v>0.56105448413670633</v>
      </c>
      <c r="M70" s="600">
        <f t="shared" ca="1" si="20"/>
        <v>27271.35</v>
      </c>
      <c r="N70" s="601">
        <f t="shared" ca="1" si="3"/>
        <v>2055896.79</v>
      </c>
      <c r="O70" s="601">
        <f t="shared" ca="1" si="4"/>
        <v>4666.5299999999988</v>
      </c>
      <c r="P70" s="601">
        <f t="shared" ca="1" si="5"/>
        <v>18069.05</v>
      </c>
      <c r="Q70" s="601">
        <f t="shared" ca="1" si="21"/>
        <v>2891.05</v>
      </c>
      <c r="R70" s="602">
        <f t="shared" si="22"/>
        <v>399</v>
      </c>
      <c r="S70" s="602">
        <f t="shared" si="28"/>
        <v>63.84</v>
      </c>
      <c r="T70" s="602">
        <f t="shared" si="23"/>
        <v>166.35080000000002</v>
      </c>
      <c r="U70" s="602">
        <f t="shared" si="24"/>
        <v>26.616128000000003</v>
      </c>
      <c r="V70" s="602">
        <f t="shared" ca="1" si="6"/>
        <v>1644.72</v>
      </c>
      <c r="W70" s="602">
        <f t="shared" si="7"/>
        <v>84.48</v>
      </c>
      <c r="X70" s="602">
        <f t="shared" si="8"/>
        <v>13.52</v>
      </c>
      <c r="Y70" s="602">
        <f t="shared" ca="1" si="25"/>
        <v>246.31</v>
      </c>
      <c r="Z70" s="602">
        <f t="shared" ca="1" si="9"/>
        <v>39.409999999999997</v>
      </c>
      <c r="AA70" s="603">
        <f t="shared" ca="1" si="10"/>
        <v>28310.880000000001</v>
      </c>
      <c r="AB70" s="602"/>
      <c r="AC70" s="604">
        <f t="shared" si="11"/>
        <v>0.113</v>
      </c>
      <c r="AD70" s="602">
        <f t="shared" ca="1" si="12"/>
        <v>18069.048454333333</v>
      </c>
      <c r="AE70" s="602">
        <f t="shared" ca="1" si="13"/>
        <v>25419.825382333333</v>
      </c>
      <c r="AG70" s="602">
        <f t="shared" ca="1" si="26"/>
        <v>25276.4408</v>
      </c>
    </row>
    <row r="71" spans="2:33" x14ac:dyDescent="0.25">
      <c r="B71" s="30">
        <v>50</v>
      </c>
      <c r="C71" s="19">
        <f t="shared" ca="1" si="30"/>
        <v>47212</v>
      </c>
      <c r="D71" s="30">
        <f t="shared" ca="1" si="15"/>
        <v>31</v>
      </c>
      <c r="E71" s="599">
        <f t="shared" si="16"/>
        <v>0.113</v>
      </c>
      <c r="F71" s="599">
        <f t="shared" si="17"/>
        <v>0.13108</v>
      </c>
      <c r="G71" s="33">
        <f t="shared" ca="1" si="18"/>
        <v>1.0120874444444443</v>
      </c>
      <c r="H71" s="33">
        <f t="shared" ca="1" si="1"/>
        <v>1.8039022466806263</v>
      </c>
      <c r="I71" s="33">
        <f t="shared" ca="1" si="29"/>
        <v>0.55435376381403556</v>
      </c>
      <c r="J71" s="30" t="b">
        <f t="shared" si="2"/>
        <v>0</v>
      </c>
      <c r="K71" s="33">
        <f t="shared" si="19"/>
        <v>1</v>
      </c>
      <c r="L71" s="33">
        <f t="shared" ca="1" si="27"/>
        <v>0.55435376381403556</v>
      </c>
      <c r="M71" s="600">
        <f t="shared" ca="1" si="20"/>
        <v>27271.35</v>
      </c>
      <c r="N71" s="601">
        <f t="shared" ca="1" si="3"/>
        <v>2051230.26</v>
      </c>
      <c r="O71" s="601">
        <f t="shared" ca="1" si="4"/>
        <v>2477.2199999999984</v>
      </c>
      <c r="P71" s="601">
        <f t="shared" ca="1" si="5"/>
        <v>19959.61</v>
      </c>
      <c r="Q71" s="601">
        <f t="shared" ca="1" si="21"/>
        <v>3193.54</v>
      </c>
      <c r="R71" s="602">
        <f t="shared" si="22"/>
        <v>399</v>
      </c>
      <c r="S71" s="602">
        <f t="shared" si="28"/>
        <v>63.84</v>
      </c>
      <c r="T71" s="602">
        <f t="shared" si="23"/>
        <v>166.35080000000002</v>
      </c>
      <c r="U71" s="602">
        <f t="shared" si="24"/>
        <v>26.616128000000003</v>
      </c>
      <c r="V71" s="602">
        <f t="shared" ca="1" si="6"/>
        <v>1640.98</v>
      </c>
      <c r="W71" s="602">
        <f t="shared" si="7"/>
        <v>84.48</v>
      </c>
      <c r="X71" s="602">
        <f t="shared" si="8"/>
        <v>13.52</v>
      </c>
      <c r="Y71" s="602">
        <f t="shared" ca="1" si="25"/>
        <v>243.35</v>
      </c>
      <c r="Z71" s="602">
        <f t="shared" ca="1" si="9"/>
        <v>38.94</v>
      </c>
      <c r="AA71" s="603">
        <f t="shared" ca="1" si="10"/>
        <v>28307.45</v>
      </c>
      <c r="AB71" s="602"/>
      <c r="AC71" s="604">
        <f t="shared" si="11"/>
        <v>0.113</v>
      </c>
      <c r="AD71" s="602">
        <f t="shared" ca="1" si="12"/>
        <v>19959.610002166668</v>
      </c>
      <c r="AE71" s="602">
        <f t="shared" ca="1" si="13"/>
        <v>25113.906930166668</v>
      </c>
      <c r="AG71" s="602">
        <f t="shared" ca="1" si="26"/>
        <v>24970.990799999996</v>
      </c>
    </row>
    <row r="72" spans="2:33" x14ac:dyDescent="0.25">
      <c r="B72" s="30">
        <v>51</v>
      </c>
      <c r="C72" s="19">
        <f t="shared" ca="1" si="30"/>
        <v>47242</v>
      </c>
      <c r="D72" s="30">
        <f t="shared" ca="1" si="15"/>
        <v>30</v>
      </c>
      <c r="E72" s="599">
        <f t="shared" si="16"/>
        <v>0.113</v>
      </c>
      <c r="F72" s="599">
        <f t="shared" si="17"/>
        <v>0.13108</v>
      </c>
      <c r="G72" s="33">
        <f t="shared" ca="1" si="18"/>
        <v>1.0117233333333333</v>
      </c>
      <c r="H72" s="33">
        <f t="shared" ca="1" si="1"/>
        <v>1.8250499940192122</v>
      </c>
      <c r="I72" s="33">
        <f t="shared" ca="1" si="29"/>
        <v>0.54793019548892041</v>
      </c>
      <c r="J72" s="30" t="b">
        <f t="shared" si="2"/>
        <v>0</v>
      </c>
      <c r="K72" s="33">
        <f t="shared" si="19"/>
        <v>1</v>
      </c>
      <c r="L72" s="33">
        <f t="shared" ca="1" si="27"/>
        <v>0.54793019548892041</v>
      </c>
      <c r="M72" s="600">
        <f t="shared" ca="1" si="20"/>
        <v>27271.35</v>
      </c>
      <c r="N72" s="601">
        <f t="shared" ca="1" si="3"/>
        <v>2048753.04</v>
      </c>
      <c r="O72" s="601">
        <f t="shared" ca="1" si="4"/>
        <v>3253.1400000000003</v>
      </c>
      <c r="P72" s="601">
        <f t="shared" ca="1" si="5"/>
        <v>19292.419999999998</v>
      </c>
      <c r="Q72" s="601">
        <f t="shared" ca="1" si="21"/>
        <v>3086.79</v>
      </c>
      <c r="R72" s="602">
        <f t="shared" si="22"/>
        <v>399</v>
      </c>
      <c r="S72" s="602">
        <f t="shared" si="28"/>
        <v>63.84</v>
      </c>
      <c r="T72" s="602">
        <f t="shared" si="23"/>
        <v>166.35080000000002</v>
      </c>
      <c r="U72" s="602">
        <f t="shared" si="24"/>
        <v>26.616128000000003</v>
      </c>
      <c r="V72" s="602">
        <f t="shared" ca="1" si="6"/>
        <v>1639</v>
      </c>
      <c r="W72" s="602">
        <f t="shared" si="7"/>
        <v>84.48</v>
      </c>
      <c r="X72" s="602">
        <f t="shared" si="8"/>
        <v>13.52</v>
      </c>
      <c r="Y72" s="602">
        <f t="shared" ca="1" si="25"/>
        <v>244.4</v>
      </c>
      <c r="Z72" s="602">
        <f t="shared" ca="1" si="9"/>
        <v>39.1</v>
      </c>
      <c r="AA72" s="603">
        <f t="shared" ca="1" si="10"/>
        <v>28308.66</v>
      </c>
      <c r="AB72" s="602"/>
      <c r="AC72" s="604">
        <f t="shared" si="11"/>
        <v>0.113</v>
      </c>
      <c r="AD72" s="602">
        <f t="shared" ca="1" si="12"/>
        <v>19292.424460000002</v>
      </c>
      <c r="AE72" s="602">
        <f t="shared" ca="1" si="13"/>
        <v>25221.871388000003</v>
      </c>
      <c r="AG72" s="602">
        <f t="shared" ca="1" si="26"/>
        <v>25078.790799999999</v>
      </c>
    </row>
    <row r="73" spans="2:33" x14ac:dyDescent="0.25">
      <c r="B73" s="30">
        <v>52</v>
      </c>
      <c r="C73" s="19">
        <f t="shared" ca="1" si="30"/>
        <v>47273</v>
      </c>
      <c r="D73" s="30">
        <f t="shared" ca="1" si="15"/>
        <v>31</v>
      </c>
      <c r="E73" s="599">
        <f t="shared" si="16"/>
        <v>0.113</v>
      </c>
      <c r="F73" s="599">
        <f t="shared" si="17"/>
        <v>0.13108</v>
      </c>
      <c r="G73" s="33">
        <f t="shared" ca="1" si="18"/>
        <v>1.0120874444444443</v>
      </c>
      <c r="H73" s="33">
        <f t="shared" ca="1" si="1"/>
        <v>1.8471101844302529</v>
      </c>
      <c r="I73" s="33">
        <f t="shared" ca="1" si="29"/>
        <v>0.54138621963608158</v>
      </c>
      <c r="J73" s="30" t="b">
        <f t="shared" si="2"/>
        <v>0</v>
      </c>
      <c r="K73" s="33">
        <f t="shared" si="19"/>
        <v>1</v>
      </c>
      <c r="L73" s="33">
        <f t="shared" ca="1" si="27"/>
        <v>0.54138621963608158</v>
      </c>
      <c r="M73" s="600">
        <f t="shared" ca="1" si="20"/>
        <v>27271.35</v>
      </c>
      <c r="N73" s="601">
        <f t="shared" ca="1" si="3"/>
        <v>2045499.9</v>
      </c>
      <c r="O73" s="601">
        <f t="shared" ca="1" si="4"/>
        <v>2546.4800000000005</v>
      </c>
      <c r="P73" s="601">
        <f t="shared" ca="1" si="5"/>
        <v>19903.849999999999</v>
      </c>
      <c r="Q73" s="601">
        <f t="shared" ca="1" si="21"/>
        <v>3184.62</v>
      </c>
      <c r="R73" s="602">
        <f t="shared" si="22"/>
        <v>399</v>
      </c>
      <c r="S73" s="602">
        <f t="shared" si="28"/>
        <v>63.84</v>
      </c>
      <c r="T73" s="602">
        <f t="shared" si="23"/>
        <v>166.35080000000002</v>
      </c>
      <c r="U73" s="602">
        <f t="shared" si="24"/>
        <v>26.616128000000003</v>
      </c>
      <c r="V73" s="602">
        <f t="shared" ca="1" si="6"/>
        <v>1636.4</v>
      </c>
      <c r="W73" s="602">
        <f t="shared" si="7"/>
        <v>84.48</v>
      </c>
      <c r="X73" s="602">
        <f t="shared" si="8"/>
        <v>13.52</v>
      </c>
      <c r="Y73" s="602">
        <f t="shared" ca="1" si="25"/>
        <v>243.44</v>
      </c>
      <c r="Z73" s="602">
        <f t="shared" ca="1" si="9"/>
        <v>38.950000000000003</v>
      </c>
      <c r="AA73" s="603">
        <f t="shared" ca="1" si="10"/>
        <v>28307.55</v>
      </c>
      <c r="AB73" s="602"/>
      <c r="AC73" s="604">
        <f t="shared" si="11"/>
        <v>0.113</v>
      </c>
      <c r="AD73" s="602">
        <f t="shared" ca="1" si="12"/>
        <v>19903.850415833334</v>
      </c>
      <c r="AE73" s="602">
        <f t="shared" ca="1" si="13"/>
        <v>25122.927343833333</v>
      </c>
      <c r="AG73" s="602">
        <f t="shared" ca="1" si="26"/>
        <v>24980.000799999998</v>
      </c>
    </row>
    <row r="74" spans="2:33" x14ac:dyDescent="0.25">
      <c r="B74" s="30">
        <v>53</v>
      </c>
      <c r="C74" s="19">
        <f t="shared" ca="1" si="30"/>
        <v>47303</v>
      </c>
      <c r="D74" s="30">
        <f t="shared" ca="1" si="15"/>
        <v>30</v>
      </c>
      <c r="E74" s="599">
        <f t="shared" si="16"/>
        <v>0.113</v>
      </c>
      <c r="F74" s="599">
        <f t="shared" si="17"/>
        <v>0.13108</v>
      </c>
      <c r="G74" s="33">
        <f t="shared" ca="1" si="18"/>
        <v>1.0117233333333333</v>
      </c>
      <c r="H74" s="33">
        <f t="shared" ca="1" si="1"/>
        <v>1.8687644728257236</v>
      </c>
      <c r="I74" s="33">
        <f t="shared" ca="1" si="29"/>
        <v>0.53511291259080862</v>
      </c>
      <c r="J74" s="30" t="b">
        <f t="shared" si="2"/>
        <v>0</v>
      </c>
      <c r="K74" s="33">
        <f t="shared" si="19"/>
        <v>1</v>
      </c>
      <c r="L74" s="33">
        <f t="shared" ca="1" si="27"/>
        <v>0.53511291259080862</v>
      </c>
      <c r="M74" s="600">
        <f t="shared" ca="1" si="20"/>
        <v>27271.35</v>
      </c>
      <c r="N74" s="601">
        <f t="shared" ca="1" si="3"/>
        <v>2042953.42</v>
      </c>
      <c r="O74" s="601">
        <f t="shared" ca="1" si="4"/>
        <v>3321.1299999999974</v>
      </c>
      <c r="P74" s="601">
        <f t="shared" ca="1" si="5"/>
        <v>19237.810000000001</v>
      </c>
      <c r="Q74" s="601">
        <f t="shared" ca="1" si="21"/>
        <v>3078.05</v>
      </c>
      <c r="R74" s="602">
        <f t="shared" si="22"/>
        <v>399</v>
      </c>
      <c r="S74" s="602">
        <f t="shared" si="28"/>
        <v>63.84</v>
      </c>
      <c r="T74" s="602">
        <f t="shared" si="23"/>
        <v>166.35080000000002</v>
      </c>
      <c r="U74" s="602">
        <f t="shared" si="24"/>
        <v>26.616128000000003</v>
      </c>
      <c r="V74" s="602">
        <f t="shared" ca="1" si="6"/>
        <v>1634.36</v>
      </c>
      <c r="W74" s="602">
        <f t="shared" si="7"/>
        <v>84.48</v>
      </c>
      <c r="X74" s="602">
        <f t="shared" si="8"/>
        <v>13.52</v>
      </c>
      <c r="Y74" s="602">
        <f t="shared" ca="1" si="25"/>
        <v>244.48</v>
      </c>
      <c r="Z74" s="602">
        <f t="shared" ca="1" si="9"/>
        <v>39.119999999999997</v>
      </c>
      <c r="AA74" s="603">
        <f t="shared" ca="1" si="10"/>
        <v>28308.76</v>
      </c>
      <c r="AB74" s="602"/>
      <c r="AC74" s="604">
        <f t="shared" si="11"/>
        <v>0.113</v>
      </c>
      <c r="AD74" s="602">
        <f t="shared" ca="1" si="12"/>
        <v>19237.811371666667</v>
      </c>
      <c r="AE74" s="602">
        <f t="shared" ca="1" si="13"/>
        <v>25230.708299666665</v>
      </c>
      <c r="AG74" s="602">
        <f t="shared" ca="1" si="26"/>
        <v>25087.610799999999</v>
      </c>
    </row>
    <row r="75" spans="2:33" x14ac:dyDescent="0.25">
      <c r="B75" s="30">
        <v>54</v>
      </c>
      <c r="C75" s="19">
        <f t="shared" ca="1" si="30"/>
        <v>47334</v>
      </c>
      <c r="D75" s="30">
        <f t="shared" ca="1" si="15"/>
        <v>31</v>
      </c>
      <c r="E75" s="599">
        <f t="shared" si="16"/>
        <v>0.113</v>
      </c>
      <c r="F75" s="599">
        <f t="shared" si="17"/>
        <v>0.13108</v>
      </c>
      <c r="G75" s="33">
        <f t="shared" ca="1" si="18"/>
        <v>1.0120874444444443</v>
      </c>
      <c r="H75" s="33">
        <f t="shared" ca="1" si="1"/>
        <v>1.8913530595707557</v>
      </c>
      <c r="I75" s="33">
        <f t="shared" ca="1" si="29"/>
        <v>0.52872201461262391</v>
      </c>
      <c r="J75" s="30" t="b">
        <f t="shared" si="2"/>
        <v>0</v>
      </c>
      <c r="K75" s="33">
        <f t="shared" si="19"/>
        <v>1</v>
      </c>
      <c r="L75" s="33">
        <f t="shared" ca="1" si="27"/>
        <v>0.52872201461262391</v>
      </c>
      <c r="M75" s="600">
        <f t="shared" ca="1" si="20"/>
        <v>27271.35</v>
      </c>
      <c r="N75" s="601">
        <f t="shared" ca="1" si="3"/>
        <v>2039632.29</v>
      </c>
      <c r="O75" s="601">
        <f t="shared" ca="1" si="4"/>
        <v>2617.4</v>
      </c>
      <c r="P75" s="601">
        <f t="shared" ca="1" si="5"/>
        <v>19846.759999999998</v>
      </c>
      <c r="Q75" s="601">
        <f t="shared" ca="1" si="21"/>
        <v>3175.48</v>
      </c>
      <c r="R75" s="602">
        <f t="shared" si="22"/>
        <v>399</v>
      </c>
      <c r="S75" s="602">
        <f t="shared" si="28"/>
        <v>63.84</v>
      </c>
      <c r="T75" s="602">
        <f t="shared" si="23"/>
        <v>166.35080000000002</v>
      </c>
      <c r="U75" s="602">
        <f t="shared" si="24"/>
        <v>26.616128000000003</v>
      </c>
      <c r="V75" s="602">
        <f t="shared" ca="1" si="6"/>
        <v>1631.71</v>
      </c>
      <c r="W75" s="602">
        <f t="shared" si="7"/>
        <v>84.48</v>
      </c>
      <c r="X75" s="602">
        <f t="shared" si="8"/>
        <v>13.52</v>
      </c>
      <c r="Y75" s="602">
        <f t="shared" ca="1" si="25"/>
        <v>243.53</v>
      </c>
      <c r="Z75" s="602">
        <f t="shared" ca="1" si="9"/>
        <v>38.96</v>
      </c>
      <c r="AA75" s="603">
        <f t="shared" ca="1" si="10"/>
        <v>28307.65</v>
      </c>
      <c r="AB75" s="602"/>
      <c r="AC75" s="604">
        <f t="shared" si="11"/>
        <v>0.113</v>
      </c>
      <c r="AD75" s="602">
        <f t="shared" ca="1" si="12"/>
        <v>19846.755310750003</v>
      </c>
      <c r="AE75" s="602">
        <f t="shared" ca="1" si="13"/>
        <v>25132.162238750003</v>
      </c>
      <c r="AG75" s="602">
        <f t="shared" ca="1" si="26"/>
        <v>24989.230799999998</v>
      </c>
    </row>
    <row r="76" spans="2:33" x14ac:dyDescent="0.25">
      <c r="B76" s="30">
        <v>55</v>
      </c>
      <c r="C76" s="19">
        <f t="shared" ca="1" si="30"/>
        <v>47365</v>
      </c>
      <c r="D76" s="30">
        <f t="shared" ca="1" si="15"/>
        <v>31</v>
      </c>
      <c r="E76" s="599">
        <f t="shared" si="16"/>
        <v>0.113</v>
      </c>
      <c r="F76" s="599">
        <f t="shared" si="17"/>
        <v>0.13108</v>
      </c>
      <c r="G76" s="33">
        <f t="shared" ca="1" si="18"/>
        <v>1.0120874444444443</v>
      </c>
      <c r="H76" s="33">
        <f t="shared" ca="1" si="1"/>
        <v>1.9142146846031469</v>
      </c>
      <c r="I76" s="33">
        <f t="shared" ca="1" si="29"/>
        <v>0.52240744366001923</v>
      </c>
      <c r="J76" s="30" t="b">
        <f t="shared" si="2"/>
        <v>0</v>
      </c>
      <c r="K76" s="33">
        <f t="shared" si="19"/>
        <v>1</v>
      </c>
      <c r="L76" s="33">
        <f t="shared" ca="1" si="27"/>
        <v>0.52240744366001923</v>
      </c>
      <c r="M76" s="600">
        <f t="shared" ca="1" si="20"/>
        <v>27271.35</v>
      </c>
      <c r="N76" s="601">
        <f t="shared" ca="1" si="3"/>
        <v>2037014.89</v>
      </c>
      <c r="O76" s="601">
        <f t="shared" ca="1" si="4"/>
        <v>2649.0399999999981</v>
      </c>
      <c r="P76" s="601">
        <f t="shared" ca="1" si="5"/>
        <v>19821.29</v>
      </c>
      <c r="Q76" s="601">
        <f t="shared" ca="1" si="21"/>
        <v>3171.41</v>
      </c>
      <c r="R76" s="602">
        <f t="shared" si="22"/>
        <v>399</v>
      </c>
      <c r="S76" s="602">
        <f t="shared" si="28"/>
        <v>63.84</v>
      </c>
      <c r="T76" s="602">
        <f t="shared" si="23"/>
        <v>166.35080000000002</v>
      </c>
      <c r="U76" s="602">
        <f t="shared" si="24"/>
        <v>26.616128000000003</v>
      </c>
      <c r="V76" s="602">
        <f t="shared" ca="1" si="6"/>
        <v>1629.61</v>
      </c>
      <c r="W76" s="602">
        <f t="shared" si="7"/>
        <v>84.48</v>
      </c>
      <c r="X76" s="602">
        <f t="shared" si="8"/>
        <v>13.52</v>
      </c>
      <c r="Y76" s="602">
        <f t="shared" ca="1" si="25"/>
        <v>243.57</v>
      </c>
      <c r="Z76" s="602">
        <f t="shared" ca="1" si="9"/>
        <v>38.97</v>
      </c>
      <c r="AA76" s="603">
        <f t="shared" ca="1" si="10"/>
        <v>28307.7</v>
      </c>
      <c r="AB76" s="602"/>
      <c r="AC76" s="604">
        <f t="shared" si="11"/>
        <v>0.113</v>
      </c>
      <c r="AD76" s="602">
        <f t="shared" ca="1" si="12"/>
        <v>19821.286554638889</v>
      </c>
      <c r="AE76" s="602">
        <f t="shared" ca="1" si="13"/>
        <v>25136.283482638886</v>
      </c>
      <c r="AG76" s="602">
        <f t="shared" ca="1" si="26"/>
        <v>24993.340799999998</v>
      </c>
    </row>
    <row r="77" spans="2:33" x14ac:dyDescent="0.25">
      <c r="B77" s="30">
        <v>56</v>
      </c>
      <c r="C77" s="19">
        <f t="shared" ca="1" si="30"/>
        <v>47395</v>
      </c>
      <c r="D77" s="30">
        <f t="shared" ca="1" si="15"/>
        <v>30</v>
      </c>
      <c r="E77" s="599">
        <f t="shared" si="16"/>
        <v>0.113</v>
      </c>
      <c r="F77" s="599">
        <f t="shared" si="17"/>
        <v>0.13108</v>
      </c>
      <c r="G77" s="33">
        <f t="shared" ca="1" si="18"/>
        <v>1.0117233333333333</v>
      </c>
      <c r="H77" s="33">
        <f t="shared" ca="1" si="1"/>
        <v>1.9366556614223112</v>
      </c>
      <c r="I77" s="33">
        <f t="shared" ca="1" si="29"/>
        <v>0.51635405297892956</v>
      </c>
      <c r="J77" s="30" t="b">
        <f t="shared" si="2"/>
        <v>0</v>
      </c>
      <c r="K77" s="33">
        <f t="shared" si="19"/>
        <v>1</v>
      </c>
      <c r="L77" s="33">
        <f t="shared" ca="1" si="27"/>
        <v>0.51635405297892956</v>
      </c>
      <c r="M77" s="600">
        <f t="shared" ca="1" si="20"/>
        <v>27271.35</v>
      </c>
      <c r="N77" s="601">
        <f t="shared" ca="1" si="3"/>
        <v>2034365.85</v>
      </c>
      <c r="O77" s="601">
        <f t="shared" ca="1" si="4"/>
        <v>3421.7999999999979</v>
      </c>
      <c r="P77" s="601">
        <f t="shared" ca="1" si="5"/>
        <v>19156.95</v>
      </c>
      <c r="Q77" s="601">
        <f t="shared" ca="1" si="21"/>
        <v>3065.11</v>
      </c>
      <c r="R77" s="602">
        <f t="shared" si="22"/>
        <v>399</v>
      </c>
      <c r="S77" s="602">
        <f t="shared" si="28"/>
        <v>63.84</v>
      </c>
      <c r="T77" s="602">
        <f t="shared" si="23"/>
        <v>166.35080000000002</v>
      </c>
      <c r="U77" s="602">
        <f t="shared" si="24"/>
        <v>26.616128000000003</v>
      </c>
      <c r="V77" s="602">
        <f t="shared" ca="1" si="6"/>
        <v>1627.49</v>
      </c>
      <c r="W77" s="602">
        <f t="shared" si="7"/>
        <v>84.48</v>
      </c>
      <c r="X77" s="602">
        <f t="shared" si="8"/>
        <v>13.52</v>
      </c>
      <c r="Y77" s="602">
        <f t="shared" ca="1" si="25"/>
        <v>244.61</v>
      </c>
      <c r="Z77" s="602">
        <f t="shared" ca="1" si="9"/>
        <v>39.14</v>
      </c>
      <c r="AA77" s="603">
        <f t="shared" ca="1" si="10"/>
        <v>28308.91</v>
      </c>
      <c r="AB77" s="602"/>
      <c r="AC77" s="604">
        <f t="shared" si="11"/>
        <v>0.113</v>
      </c>
      <c r="AD77" s="602">
        <f t="shared" ca="1" si="12"/>
        <v>19156.9450875</v>
      </c>
      <c r="AE77" s="602">
        <f t="shared" ca="1" si="13"/>
        <v>25243.792015499999</v>
      </c>
      <c r="AG77" s="602">
        <f t="shared" ca="1" si="26"/>
        <v>25100.680800000002</v>
      </c>
    </row>
    <row r="78" spans="2:33" x14ac:dyDescent="0.25">
      <c r="B78" s="30">
        <v>57</v>
      </c>
      <c r="C78" s="19">
        <f t="shared" ca="1" si="30"/>
        <v>47426</v>
      </c>
      <c r="D78" s="30">
        <f t="shared" ca="1" si="15"/>
        <v>31</v>
      </c>
      <c r="E78" s="599">
        <f t="shared" si="16"/>
        <v>0.113</v>
      </c>
      <c r="F78" s="599">
        <f t="shared" si="17"/>
        <v>0.13108</v>
      </c>
      <c r="G78" s="33">
        <f t="shared" ca="1" si="18"/>
        <v>1.0120874444444443</v>
      </c>
      <c r="H78" s="33">
        <f t="shared" ca="1" si="1"/>
        <v>1.9600648791377719</v>
      </c>
      <c r="I78" s="33">
        <f t="shared" ca="1" si="29"/>
        <v>0.51018719361978349</v>
      </c>
      <c r="J78" s="30" t="b">
        <f t="shared" si="2"/>
        <v>0</v>
      </c>
      <c r="K78" s="33">
        <f t="shared" si="19"/>
        <v>1</v>
      </c>
      <c r="L78" s="33">
        <f t="shared" ca="1" si="27"/>
        <v>0.51018719361978349</v>
      </c>
      <c r="M78" s="600">
        <f t="shared" ca="1" si="20"/>
        <v>27271.35</v>
      </c>
      <c r="N78" s="601">
        <f t="shared" ca="1" si="3"/>
        <v>2030944.05</v>
      </c>
      <c r="O78" s="601">
        <f t="shared" ca="1" si="4"/>
        <v>2722.4299999999994</v>
      </c>
      <c r="P78" s="601">
        <f t="shared" ca="1" si="5"/>
        <v>19762.21</v>
      </c>
      <c r="Q78" s="601">
        <f t="shared" ca="1" si="21"/>
        <v>3161.95</v>
      </c>
      <c r="R78" s="602">
        <f t="shared" si="22"/>
        <v>399</v>
      </c>
      <c r="S78" s="602">
        <f t="shared" si="28"/>
        <v>63.84</v>
      </c>
      <c r="T78" s="602">
        <f t="shared" si="23"/>
        <v>166.35080000000002</v>
      </c>
      <c r="U78" s="602">
        <f t="shared" si="24"/>
        <v>26.616128000000003</v>
      </c>
      <c r="V78" s="602">
        <f t="shared" ca="1" si="6"/>
        <v>1624.76</v>
      </c>
      <c r="W78" s="602">
        <f t="shared" si="7"/>
        <v>84.48</v>
      </c>
      <c r="X78" s="602">
        <f t="shared" si="8"/>
        <v>13.52</v>
      </c>
      <c r="Y78" s="602">
        <f t="shared" ca="1" si="25"/>
        <v>243.66</v>
      </c>
      <c r="Z78" s="602">
        <f t="shared" ca="1" si="9"/>
        <v>38.99</v>
      </c>
      <c r="AA78" s="603">
        <f t="shared" ca="1" si="10"/>
        <v>28307.81</v>
      </c>
      <c r="AB78" s="602"/>
      <c r="AC78" s="604">
        <f t="shared" si="11"/>
        <v>0.113</v>
      </c>
      <c r="AD78" s="602">
        <f t="shared" ca="1" si="12"/>
        <v>19762.213908750004</v>
      </c>
      <c r="AE78" s="602">
        <f t="shared" ca="1" si="13"/>
        <v>25145.860836750002</v>
      </c>
      <c r="AG78" s="602">
        <f t="shared" ca="1" si="26"/>
        <v>25002.890799999997</v>
      </c>
    </row>
    <row r="79" spans="2:33" x14ac:dyDescent="0.25">
      <c r="B79" s="30">
        <v>58</v>
      </c>
      <c r="C79" s="19">
        <f t="shared" ca="1" si="30"/>
        <v>47456</v>
      </c>
      <c r="D79" s="30">
        <f t="shared" ca="1" si="15"/>
        <v>30</v>
      </c>
      <c r="E79" s="599">
        <f t="shared" si="16"/>
        <v>0.113</v>
      </c>
      <c r="F79" s="599">
        <f t="shared" si="17"/>
        <v>0.13108</v>
      </c>
      <c r="G79" s="33">
        <f t="shared" ca="1" si="18"/>
        <v>1.0117233333333333</v>
      </c>
      <c r="H79" s="33">
        <f t="shared" ca="1" si="1"/>
        <v>1.9830433730708636</v>
      </c>
      <c r="I79" s="33">
        <f t="shared" ca="1" si="29"/>
        <v>0.50427540495568635</v>
      </c>
      <c r="J79" s="30" t="b">
        <f t="shared" si="2"/>
        <v>0</v>
      </c>
      <c r="K79" s="33">
        <f t="shared" si="19"/>
        <v>1</v>
      </c>
      <c r="L79" s="33">
        <f t="shared" ca="1" si="27"/>
        <v>0.50427540495568635</v>
      </c>
      <c r="M79" s="600">
        <f t="shared" ca="1" si="20"/>
        <v>27271.35</v>
      </c>
      <c r="N79" s="601">
        <f t="shared" ca="1" si="3"/>
        <v>2028221.62</v>
      </c>
      <c r="O79" s="601">
        <f t="shared" ca="1" si="4"/>
        <v>3493.8299999999986</v>
      </c>
      <c r="P79" s="601">
        <f t="shared" ca="1" si="5"/>
        <v>19099.09</v>
      </c>
      <c r="Q79" s="601">
        <f t="shared" ca="1" si="21"/>
        <v>3055.85</v>
      </c>
      <c r="R79" s="602">
        <f t="shared" si="22"/>
        <v>399</v>
      </c>
      <c r="S79" s="602">
        <f t="shared" si="28"/>
        <v>63.84</v>
      </c>
      <c r="T79" s="602">
        <f t="shared" si="23"/>
        <v>166.35080000000002</v>
      </c>
      <c r="U79" s="602">
        <f t="shared" si="24"/>
        <v>26.616128000000003</v>
      </c>
      <c r="V79" s="602">
        <f t="shared" ca="1" si="6"/>
        <v>1622.58</v>
      </c>
      <c r="W79" s="602">
        <f t="shared" si="7"/>
        <v>84.48</v>
      </c>
      <c r="X79" s="602">
        <f t="shared" si="8"/>
        <v>13.52</v>
      </c>
      <c r="Y79" s="602">
        <f t="shared" ca="1" si="25"/>
        <v>244.7</v>
      </c>
      <c r="Z79" s="602">
        <f t="shared" ca="1" si="9"/>
        <v>39.15</v>
      </c>
      <c r="AA79" s="603">
        <f t="shared" ca="1" si="10"/>
        <v>28309.01</v>
      </c>
      <c r="AB79" s="602"/>
      <c r="AC79" s="604">
        <f t="shared" si="11"/>
        <v>0.113</v>
      </c>
      <c r="AD79" s="602">
        <f t="shared" ca="1" si="12"/>
        <v>19099.086921666669</v>
      </c>
      <c r="AE79" s="602">
        <f t="shared" ca="1" si="13"/>
        <v>25253.153849666665</v>
      </c>
      <c r="AG79" s="602">
        <f t="shared" ca="1" si="26"/>
        <v>25110.0308</v>
      </c>
    </row>
    <row r="80" spans="2:33" x14ac:dyDescent="0.25">
      <c r="B80" s="30">
        <v>59</v>
      </c>
      <c r="C80" s="19">
        <f t="shared" ca="1" si="30"/>
        <v>47487</v>
      </c>
      <c r="D80" s="30">
        <f t="shared" ca="1" si="15"/>
        <v>31</v>
      </c>
      <c r="E80" s="599">
        <f t="shared" si="16"/>
        <v>0.113</v>
      </c>
      <c r="F80" s="599">
        <f t="shared" si="17"/>
        <v>0.13108</v>
      </c>
      <c r="G80" s="33">
        <f t="shared" ca="1" si="18"/>
        <v>1.0120874444444443</v>
      </c>
      <c r="H80" s="33">
        <f t="shared" ca="1" si="1"/>
        <v>2.0070132996737811</v>
      </c>
      <c r="I80" s="33">
        <f t="shared" ca="1" si="29"/>
        <v>0.4982528018935099</v>
      </c>
      <c r="J80" s="30" t="b">
        <f t="shared" si="2"/>
        <v>0</v>
      </c>
      <c r="K80" s="33">
        <f t="shared" si="19"/>
        <v>1</v>
      </c>
      <c r="L80" s="33">
        <f t="shared" ca="1" si="27"/>
        <v>0.4982528018935099</v>
      </c>
      <c r="M80" s="600">
        <f t="shared" ca="1" si="20"/>
        <v>27271.35</v>
      </c>
      <c r="N80" s="601">
        <f t="shared" ca="1" si="3"/>
        <v>2024727.79</v>
      </c>
      <c r="O80" s="601">
        <f t="shared" ca="1" si="4"/>
        <v>2797.559999999999</v>
      </c>
      <c r="P80" s="601">
        <f t="shared" ca="1" si="5"/>
        <v>19701.73</v>
      </c>
      <c r="Q80" s="601">
        <f t="shared" ca="1" si="21"/>
        <v>3152.28</v>
      </c>
      <c r="R80" s="602">
        <f t="shared" si="22"/>
        <v>399</v>
      </c>
      <c r="S80" s="602">
        <f t="shared" si="28"/>
        <v>63.84</v>
      </c>
      <c r="T80" s="602">
        <f t="shared" si="23"/>
        <v>166.35080000000002</v>
      </c>
      <c r="U80" s="602">
        <f t="shared" si="24"/>
        <v>26.616128000000003</v>
      </c>
      <c r="V80" s="602">
        <f t="shared" ca="1" si="6"/>
        <v>1619.78</v>
      </c>
      <c r="W80" s="602">
        <f t="shared" si="7"/>
        <v>84.48</v>
      </c>
      <c r="X80" s="602">
        <f t="shared" si="8"/>
        <v>13.52</v>
      </c>
      <c r="Y80" s="602">
        <f t="shared" ca="1" si="25"/>
        <v>243.75</v>
      </c>
      <c r="Z80" s="602">
        <f t="shared" ca="1" si="9"/>
        <v>39</v>
      </c>
      <c r="AA80" s="603">
        <f t="shared" ca="1" si="10"/>
        <v>28307.91</v>
      </c>
      <c r="AB80" s="602"/>
      <c r="AC80" s="604">
        <f t="shared" si="11"/>
        <v>0.113</v>
      </c>
      <c r="AD80" s="602">
        <f t="shared" ca="1" si="12"/>
        <v>19701.726245472222</v>
      </c>
      <c r="AE80" s="602">
        <f t="shared" ca="1" si="13"/>
        <v>25155.623173472221</v>
      </c>
      <c r="AG80" s="602">
        <f t="shared" ca="1" si="26"/>
        <v>25012.650799999996</v>
      </c>
    </row>
    <row r="81" spans="2:33" x14ac:dyDescent="0.25">
      <c r="B81" s="30">
        <v>60</v>
      </c>
      <c r="C81" s="19">
        <f t="shared" ca="1" si="30"/>
        <v>47518</v>
      </c>
      <c r="D81" s="30">
        <f t="shared" ca="1" si="15"/>
        <v>31</v>
      </c>
      <c r="E81" s="599">
        <f t="shared" si="16"/>
        <v>0.113</v>
      </c>
      <c r="F81" s="599">
        <f t="shared" si="17"/>
        <v>0.13108</v>
      </c>
      <c r="G81" s="33">
        <f t="shared" ca="1" si="18"/>
        <v>1.0120874444444443</v>
      </c>
      <c r="H81" s="33">
        <f t="shared" ca="1" si="1"/>
        <v>2.0312729614328489</v>
      </c>
      <c r="I81" s="33">
        <f t="shared" ca="1" si="29"/>
        <v>0.49230212728012951</v>
      </c>
      <c r="J81" s="30" t="b">
        <f t="shared" si="2"/>
        <v>1</v>
      </c>
      <c r="K81" s="33">
        <f t="shared" si="19"/>
        <v>1</v>
      </c>
      <c r="L81" s="33">
        <f t="shared" ca="1" si="27"/>
        <v>0.49230212728012951</v>
      </c>
      <c r="M81" s="600">
        <f t="shared" ca="1" si="20"/>
        <v>27271.35</v>
      </c>
      <c r="N81" s="601">
        <f t="shared" ca="1" si="3"/>
        <v>2021930.23</v>
      </c>
      <c r="O81" s="601">
        <f t="shared" ca="1" si="4"/>
        <v>2831.3899999999985</v>
      </c>
      <c r="P81" s="601">
        <f t="shared" ca="1" si="5"/>
        <v>19674.5</v>
      </c>
      <c r="Q81" s="601">
        <f t="shared" ca="1" si="21"/>
        <v>3147.92</v>
      </c>
      <c r="R81" s="602">
        <f t="shared" si="22"/>
        <v>399</v>
      </c>
      <c r="S81" s="602">
        <f t="shared" si="28"/>
        <v>63.84</v>
      </c>
      <c r="T81" s="602">
        <f t="shared" si="23"/>
        <v>166.35080000000002</v>
      </c>
      <c r="U81" s="602">
        <f t="shared" si="24"/>
        <v>26.616128000000003</v>
      </c>
      <c r="V81" s="602">
        <f t="shared" ca="1" si="6"/>
        <v>1617.54</v>
      </c>
      <c r="W81" s="602">
        <f t="shared" si="7"/>
        <v>84.48</v>
      </c>
      <c r="X81" s="602">
        <f t="shared" si="8"/>
        <v>13.52</v>
      </c>
      <c r="Y81" s="602">
        <f t="shared" ca="1" si="25"/>
        <v>243.8</v>
      </c>
      <c r="Z81" s="602">
        <f t="shared" ca="1" si="9"/>
        <v>39.01</v>
      </c>
      <c r="AA81" s="603">
        <f t="shared" ca="1" si="10"/>
        <v>28307.97</v>
      </c>
      <c r="AB81" s="602"/>
      <c r="AC81" s="604">
        <f t="shared" si="11"/>
        <v>0.113</v>
      </c>
      <c r="AD81" s="602">
        <f t="shared" ca="1" si="12"/>
        <v>19674.504432472226</v>
      </c>
      <c r="AE81" s="602">
        <f t="shared" ca="1" si="13"/>
        <v>25160.051360472225</v>
      </c>
      <c r="AG81" s="602">
        <f t="shared" ca="1" si="26"/>
        <v>25017.060799999999</v>
      </c>
    </row>
    <row r="82" spans="2:33" x14ac:dyDescent="0.25">
      <c r="B82" s="30">
        <v>61</v>
      </c>
      <c r="C82" s="19">
        <f t="shared" ca="1" si="30"/>
        <v>47546</v>
      </c>
      <c r="D82" s="30">
        <f t="shared" ca="1" si="15"/>
        <v>28</v>
      </c>
      <c r="E82" s="599">
        <f t="shared" si="16"/>
        <v>0.113</v>
      </c>
      <c r="F82" s="599">
        <f t="shared" si="17"/>
        <v>0.13108</v>
      </c>
      <c r="G82" s="33">
        <f t="shared" ca="1" si="18"/>
        <v>1.0109951111111111</v>
      </c>
      <c r="H82" s="33">
        <f t="shared" ca="1" si="1"/>
        <v>2.0536070333407985</v>
      </c>
      <c r="I82" s="33">
        <f t="shared" ca="1" si="29"/>
        <v>0.48694807904568022</v>
      </c>
      <c r="J82" s="30" t="b">
        <f t="shared" si="2"/>
        <v>0</v>
      </c>
      <c r="K82" s="33">
        <f t="shared" si="19"/>
        <v>1</v>
      </c>
      <c r="L82" s="33">
        <f t="shared" ca="1" si="27"/>
        <v>0.48694807904568022</v>
      </c>
      <c r="M82" s="600">
        <f t="shared" ca="1" si="20"/>
        <v>27271.35</v>
      </c>
      <c r="N82" s="601">
        <f t="shared" ca="1" si="3"/>
        <v>2019098.84</v>
      </c>
      <c r="O82" s="601">
        <f t="shared" ca="1" si="4"/>
        <v>5071.1299999999992</v>
      </c>
      <c r="P82" s="601">
        <f t="shared" ca="1" si="5"/>
        <v>17745.64</v>
      </c>
      <c r="Q82" s="601">
        <f t="shared" ca="1" si="21"/>
        <v>2839.3</v>
      </c>
      <c r="R82" s="602">
        <f t="shared" si="22"/>
        <v>399</v>
      </c>
      <c r="S82" s="602">
        <f t="shared" si="28"/>
        <v>63.84</v>
      </c>
      <c r="T82" s="602">
        <f t="shared" si="23"/>
        <v>166.35080000000002</v>
      </c>
      <c r="U82" s="602">
        <f t="shared" si="24"/>
        <v>26.616128000000003</v>
      </c>
      <c r="V82" s="602">
        <f t="shared" ca="1" si="6"/>
        <v>1615.28</v>
      </c>
      <c r="W82" s="602">
        <f t="shared" si="7"/>
        <v>84.48</v>
      </c>
      <c r="X82" s="602">
        <f t="shared" si="8"/>
        <v>13.52</v>
      </c>
      <c r="Y82" s="602">
        <f t="shared" ca="1" si="25"/>
        <v>246.82</v>
      </c>
      <c r="Z82" s="602">
        <f t="shared" ca="1" si="9"/>
        <v>39.49</v>
      </c>
      <c r="AA82" s="603">
        <f t="shared" ca="1" si="10"/>
        <v>28311.47</v>
      </c>
      <c r="AB82" s="602"/>
      <c r="AC82" s="604">
        <f t="shared" si="11"/>
        <v>0.113</v>
      </c>
      <c r="AD82" s="602">
        <f t="shared" ca="1" si="12"/>
        <v>17745.635360444445</v>
      </c>
      <c r="AE82" s="602">
        <f t="shared" ca="1" si="13"/>
        <v>25472.162288444444</v>
      </c>
      <c r="AG82" s="602">
        <f t="shared" ca="1" si="26"/>
        <v>25328.700799999995</v>
      </c>
    </row>
    <row r="83" spans="2:33" x14ac:dyDescent="0.25">
      <c r="B83" s="30">
        <v>62</v>
      </c>
      <c r="C83" s="19">
        <f t="shared" ca="1" si="30"/>
        <v>47577</v>
      </c>
      <c r="D83" s="30">
        <f t="shared" ca="1" si="15"/>
        <v>31</v>
      </c>
      <c r="E83" s="599">
        <f t="shared" si="16"/>
        <v>0.113</v>
      </c>
      <c r="F83" s="599">
        <f t="shared" si="17"/>
        <v>0.13108</v>
      </c>
      <c r="G83" s="33">
        <f t="shared" ca="1" si="18"/>
        <v>1.0120874444444443</v>
      </c>
      <c r="H83" s="33">
        <f t="shared" ca="1" si="1"/>
        <v>2.0784298942670256</v>
      </c>
      <c r="I83" s="33">
        <f t="shared" ca="1" si="29"/>
        <v>0.4811324176765932</v>
      </c>
      <c r="J83" s="30" t="b">
        <f t="shared" si="2"/>
        <v>0</v>
      </c>
      <c r="K83" s="33">
        <f t="shared" si="19"/>
        <v>1</v>
      </c>
      <c r="L83" s="33">
        <f t="shared" ca="1" si="27"/>
        <v>0.4811324176765932</v>
      </c>
      <c r="M83" s="600">
        <f t="shared" ca="1" si="20"/>
        <v>27271.35</v>
      </c>
      <c r="N83" s="601">
        <f t="shared" ca="1" si="3"/>
        <v>2014027.71</v>
      </c>
      <c r="O83" s="601">
        <f t="shared" ca="1" si="4"/>
        <v>2926.8999999999978</v>
      </c>
      <c r="P83" s="601">
        <f t="shared" ca="1" si="5"/>
        <v>19597.61</v>
      </c>
      <c r="Q83" s="601">
        <f t="shared" ca="1" si="21"/>
        <v>3135.62</v>
      </c>
      <c r="R83" s="602">
        <f t="shared" si="22"/>
        <v>399</v>
      </c>
      <c r="S83" s="602">
        <f t="shared" si="28"/>
        <v>63.84</v>
      </c>
      <c r="T83" s="602">
        <f t="shared" si="23"/>
        <v>166.35080000000002</v>
      </c>
      <c r="U83" s="602">
        <f t="shared" si="24"/>
        <v>26.616128000000003</v>
      </c>
      <c r="V83" s="602">
        <f t="shared" ca="1" si="6"/>
        <v>1611.22</v>
      </c>
      <c r="W83" s="602">
        <f t="shared" si="7"/>
        <v>84.48</v>
      </c>
      <c r="X83" s="602">
        <f t="shared" si="8"/>
        <v>13.52</v>
      </c>
      <c r="Y83" s="602">
        <f t="shared" ca="1" si="25"/>
        <v>243.92</v>
      </c>
      <c r="Z83" s="602">
        <f t="shared" ca="1" si="9"/>
        <v>39.03</v>
      </c>
      <c r="AA83" s="603">
        <f t="shared" ca="1" si="10"/>
        <v>28308.11</v>
      </c>
      <c r="AB83" s="602"/>
      <c r="AC83" s="604">
        <f t="shared" si="11"/>
        <v>0.113</v>
      </c>
      <c r="AD83" s="602">
        <f t="shared" ca="1" si="12"/>
        <v>19597.60852258333</v>
      </c>
      <c r="AE83" s="602">
        <f t="shared" ca="1" si="13"/>
        <v>25172.485450583328</v>
      </c>
      <c r="AG83" s="602">
        <f t="shared" ca="1" si="26"/>
        <v>25029.480799999998</v>
      </c>
    </row>
    <row r="84" spans="2:33" x14ac:dyDescent="0.25">
      <c r="B84" s="30">
        <v>63</v>
      </c>
      <c r="C84" s="19">
        <f t="shared" ca="1" si="30"/>
        <v>47607</v>
      </c>
      <c r="D84" s="30">
        <f t="shared" ca="1" si="15"/>
        <v>30</v>
      </c>
      <c r="E84" s="599">
        <f t="shared" si="16"/>
        <v>0.113</v>
      </c>
      <c r="F84" s="599">
        <f t="shared" si="17"/>
        <v>0.13108</v>
      </c>
      <c r="G84" s="33">
        <f t="shared" ca="1" si="18"/>
        <v>1.0117233333333333</v>
      </c>
      <c r="H84" s="33">
        <f t="shared" ca="1" si="1"/>
        <v>2.1027960207274825</v>
      </c>
      <c r="I84" s="33">
        <f t="shared" ca="1" si="29"/>
        <v>0.47555730091882159</v>
      </c>
      <c r="J84" s="30" t="b">
        <f t="shared" si="2"/>
        <v>0</v>
      </c>
      <c r="K84" s="33">
        <f t="shared" si="19"/>
        <v>1</v>
      </c>
      <c r="L84" s="33">
        <f t="shared" ca="1" si="27"/>
        <v>0.47555730091882159</v>
      </c>
      <c r="M84" s="600">
        <f t="shared" ca="1" si="20"/>
        <v>27271.35</v>
      </c>
      <c r="N84" s="601">
        <f t="shared" ca="1" si="3"/>
        <v>2011100.81</v>
      </c>
      <c r="O84" s="601">
        <f t="shared" ca="1" si="4"/>
        <v>3694.5399999999995</v>
      </c>
      <c r="P84" s="601">
        <f t="shared" ca="1" si="5"/>
        <v>18937.87</v>
      </c>
      <c r="Q84" s="601">
        <f t="shared" ca="1" si="21"/>
        <v>3030.06</v>
      </c>
      <c r="R84" s="602">
        <f t="shared" si="22"/>
        <v>399</v>
      </c>
      <c r="S84" s="602">
        <f t="shared" si="28"/>
        <v>63.84</v>
      </c>
      <c r="T84" s="602">
        <f t="shared" si="23"/>
        <v>166.35080000000002</v>
      </c>
      <c r="U84" s="602">
        <f t="shared" si="24"/>
        <v>26.616128000000003</v>
      </c>
      <c r="V84" s="602">
        <f t="shared" ca="1" si="6"/>
        <v>1608.88</v>
      </c>
      <c r="W84" s="602">
        <f t="shared" si="7"/>
        <v>84.48</v>
      </c>
      <c r="X84" s="602">
        <f t="shared" si="8"/>
        <v>13.52</v>
      </c>
      <c r="Y84" s="602">
        <f t="shared" ca="1" si="25"/>
        <v>244.95</v>
      </c>
      <c r="Z84" s="602">
        <f t="shared" ca="1" si="9"/>
        <v>39.19</v>
      </c>
      <c r="AA84" s="603">
        <f t="shared" ca="1" si="10"/>
        <v>28309.3</v>
      </c>
      <c r="AB84" s="602"/>
      <c r="AC84" s="604">
        <f t="shared" si="11"/>
        <v>0.113</v>
      </c>
      <c r="AD84" s="602">
        <f t="shared" ca="1" si="12"/>
        <v>18937.865960833333</v>
      </c>
      <c r="AE84" s="602">
        <f t="shared" ca="1" si="13"/>
        <v>25279.232888833332</v>
      </c>
      <c r="AG84" s="602">
        <f t="shared" ca="1" si="26"/>
        <v>25136.070800000001</v>
      </c>
    </row>
    <row r="85" spans="2:33" x14ac:dyDescent="0.25">
      <c r="B85" s="30">
        <v>64</v>
      </c>
      <c r="C85" s="19">
        <f t="shared" ref="C85:C148" ca="1" si="31">IF(B85=0,FECHA_1ER_PAGO,EDATE(C84,1))</f>
        <v>47638</v>
      </c>
      <c r="D85" s="30">
        <f t="shared" ref="D85:D148" ca="1" si="32">IF(B85=0,FECHA_1ER_PAGO-FECHA_APERTURA, C85-C84)</f>
        <v>31</v>
      </c>
      <c r="E85" s="599">
        <f t="shared" ref="E85:E148" si="33">IF(B85=0,TASA,IF(B85=MESES_INC_TASA,E84+INCREMENTO_TASA,E84))</f>
        <v>0.113</v>
      </c>
      <c r="F85" s="599">
        <f t="shared" si="17"/>
        <v>0.13108</v>
      </c>
      <c r="G85" s="33">
        <f t="shared" ref="G85:G148" ca="1" si="34">IF(B85&lt;MESES_GRACIA, 0, 1 + D85 * F85 / 360 + FACTOR_SEG_DEUD)</f>
        <v>1.0120874444444443</v>
      </c>
      <c r="H85" s="33">
        <f t="shared" ref="H85:H148" ca="1" si="35">IF(B85 = 0, 0,            IF(H84=0, G85, H84 * G85 ))</f>
        <v>2.1282134508060246</v>
      </c>
      <c r="I85" s="33">
        <f t="shared" ca="1" si="29"/>
        <v>0.46987768055937573</v>
      </c>
      <c r="J85" s="30" t="b">
        <f t="shared" ref="J85:J148" si="36">MOD(B85, MESES_INC)=0</f>
        <v>0</v>
      </c>
      <c r="K85" s="33">
        <f t="shared" si="19"/>
        <v>1</v>
      </c>
      <c r="L85" s="33">
        <f t="shared" ca="1" si="27"/>
        <v>0.46987768055937573</v>
      </c>
      <c r="M85" s="600">
        <f t="shared" ref="M85:M148" ca="1" si="37">ROUND(CUOTA_INIT*K85,2)</f>
        <v>27271.35</v>
      </c>
      <c r="N85" s="601">
        <f t="shared" ref="N85:N148" ca="1" si="38">IF(B85=0,TOTAL_FINANCIADO, ROUND(N84-O84,2))</f>
        <v>2007406.27</v>
      </c>
      <c r="O85" s="601">
        <f t="shared" ref="O85:O148" ca="1" si="39">IF(B85=0, 0,
   IF((B85+1) = PLAZO, N85,
   IF(B85&lt;MESES_GRACIA, 0, M85-P85-V85-Q85)))</f>
        <v>3006.929999999998</v>
      </c>
      <c r="P85" s="601">
        <f t="shared" ref="P85:P148" ca="1" si="40" xml:space="preserve"> IF(B85&lt;MESES_GRACIA, 0, ROUND(N85 * D85 *E85 /360,2))</f>
        <v>19533.18</v>
      </c>
      <c r="Q85" s="601">
        <f t="shared" ca="1" si="21"/>
        <v>3125.31</v>
      </c>
      <c r="R85" s="602">
        <f t="shared" ref="R85:R148" si="41" xml:space="preserve"> COMISION_AMORT</f>
        <v>399</v>
      </c>
      <c r="S85" s="602">
        <f t="shared" ref="S85:S148" si="42">ROUND(R85*IVA,2)</f>
        <v>63.84</v>
      </c>
      <c r="T85" s="602">
        <f t="shared" ref="T85:T148" si="43">SEGURO_DAÑOS_MENS</f>
        <v>166.35080000000002</v>
      </c>
      <c r="U85" s="602">
        <f t="shared" ref="U85:U148" si="44">T85*IVA</f>
        <v>26.616128000000003</v>
      </c>
      <c r="V85" s="602">
        <f t="shared" ref="V85:V148" ca="1" si="45">ROUND(N85 * FACTOR_SEG_DEUD,2)</f>
        <v>1605.93</v>
      </c>
      <c r="W85" s="602">
        <f t="shared" ref="W85:W148" si="46">ROUND(SEGURO_INTERIORES/(1+IVA),2)</f>
        <v>84.48</v>
      </c>
      <c r="X85" s="602">
        <f t="shared" ref="X85:X148" si="47">ROUND(W85*IVA,2)</f>
        <v>13.52</v>
      </c>
      <c r="Y85" s="602">
        <f t="shared" ref="Y85:Y148" ca="1" si="48">ROUND((SUM(O85:X85)-Q85) * FACTOR_SEG_DESEMPLEO,2)</f>
        <v>244.02</v>
      </c>
      <c r="Z85" s="602">
        <f t="shared" ref="Z85:Z148" ca="1" si="49">ROUND(Y85*IVA,2)</f>
        <v>39.04</v>
      </c>
      <c r="AA85" s="603">
        <f t="shared" ref="AA85:AA148" ca="1" si="50">IF(B85&gt;=PLAZO,0,ROUND(SUM(O85:Z85),2))</f>
        <v>28308.22</v>
      </c>
      <c r="AB85" s="602"/>
      <c r="AC85" s="604">
        <f t="shared" ref="AC85:AC148" si="51">IF(AB85="SI",TASA_PP,TASA)</f>
        <v>0.113</v>
      </c>
      <c r="AD85" s="602">
        <f t="shared" ref="AD85:AD148" ca="1" si="52">N85 * D85 * AC85 /360</f>
        <v>19533.178232805556</v>
      </c>
      <c r="AE85" s="602">
        <f t="shared" ref="AE85:AE148" ca="1" si="53">IF(B85&gt;=PLAZO, 0, O85+R85+S85+T85+U85+V85+W85+X85+Y85+Z85+AD85)</f>
        <v>25182.905160805556</v>
      </c>
      <c r="AG85" s="602">
        <f t="shared" ca="1" si="26"/>
        <v>25039.890799999997</v>
      </c>
    </row>
    <row r="86" spans="2:33" x14ac:dyDescent="0.25">
      <c r="B86" s="30">
        <v>65</v>
      </c>
      <c r="C86" s="19">
        <f t="shared" ca="1" si="31"/>
        <v>47668</v>
      </c>
      <c r="D86" s="30">
        <f t="shared" ca="1" si="32"/>
        <v>30</v>
      </c>
      <c r="E86" s="599">
        <f t="shared" si="33"/>
        <v>0.113</v>
      </c>
      <c r="F86" s="599">
        <f t="shared" ref="F86:F149" si="54">E86*(1+$G$13)</f>
        <v>0.13108</v>
      </c>
      <c r="G86" s="33">
        <f t="shared" ca="1" si="34"/>
        <v>1.0117233333333333</v>
      </c>
      <c r="H86" s="33">
        <f t="shared" ca="1" si="35"/>
        <v>2.1531632064943071</v>
      </c>
      <c r="I86" s="33">
        <f t="shared" ca="1" si="29"/>
        <v>0.46443297794789989</v>
      </c>
      <c r="J86" s="30" t="b">
        <f t="shared" si="36"/>
        <v>0</v>
      </c>
      <c r="K86" s="33">
        <f t="shared" ref="K86:K149" si="55">IF(B86=0, 1, IF(J86,K85*(1+INCREMENTO),K85))</f>
        <v>1</v>
      </c>
      <c r="L86" s="33">
        <f t="shared" ca="1" si="27"/>
        <v>0.46443297794789989</v>
      </c>
      <c r="M86" s="600">
        <f t="shared" ca="1" si="37"/>
        <v>27271.35</v>
      </c>
      <c r="N86" s="601">
        <f t="shared" ca="1" si="38"/>
        <v>2004399.34</v>
      </c>
      <c r="O86" s="601">
        <f t="shared" ca="1" si="39"/>
        <v>3773.1099999999997</v>
      </c>
      <c r="P86" s="601">
        <f t="shared" ca="1" si="40"/>
        <v>18874.759999999998</v>
      </c>
      <c r="Q86" s="601">
        <f t="shared" ref="Q86:Q149" ca="1" si="56">ROUND(P86*$G$13,2)</f>
        <v>3019.96</v>
      </c>
      <c r="R86" s="602">
        <f t="shared" si="41"/>
        <v>399</v>
      </c>
      <c r="S86" s="602">
        <f t="shared" si="42"/>
        <v>63.84</v>
      </c>
      <c r="T86" s="602">
        <f t="shared" si="43"/>
        <v>166.35080000000002</v>
      </c>
      <c r="U86" s="602">
        <f t="shared" si="44"/>
        <v>26.616128000000003</v>
      </c>
      <c r="V86" s="602">
        <f t="shared" ca="1" si="45"/>
        <v>1603.52</v>
      </c>
      <c r="W86" s="602">
        <f t="shared" si="46"/>
        <v>84.48</v>
      </c>
      <c r="X86" s="602">
        <f t="shared" si="47"/>
        <v>13.52</v>
      </c>
      <c r="Y86" s="602">
        <f t="shared" ca="1" si="48"/>
        <v>245.05</v>
      </c>
      <c r="Z86" s="602">
        <f t="shared" ca="1" si="49"/>
        <v>39.21</v>
      </c>
      <c r="AA86" s="603">
        <f t="shared" ca="1" si="50"/>
        <v>28309.42</v>
      </c>
      <c r="AB86" s="602"/>
      <c r="AC86" s="604">
        <f t="shared" si="51"/>
        <v>0.113</v>
      </c>
      <c r="AD86" s="602">
        <f t="shared" ca="1" si="52"/>
        <v>18874.760451666669</v>
      </c>
      <c r="AE86" s="602">
        <f t="shared" ca="1" si="53"/>
        <v>25289.457379666666</v>
      </c>
      <c r="AG86" s="602">
        <f t="shared" ref="AG86:AG149" ca="1" si="57">IF(N86&gt; 0,O86+P86+V86+R86+T86+W86+Y86, 0)</f>
        <v>25146.270799999998</v>
      </c>
    </row>
    <row r="87" spans="2:33" x14ac:dyDescent="0.25">
      <c r="B87" s="30">
        <v>66</v>
      </c>
      <c r="C87" s="19">
        <f t="shared" ca="1" si="31"/>
        <v>47699</v>
      </c>
      <c r="D87" s="30">
        <f t="shared" ca="1" si="32"/>
        <v>31</v>
      </c>
      <c r="E87" s="599">
        <f t="shared" si="33"/>
        <v>0.113</v>
      </c>
      <c r="F87" s="599">
        <f t="shared" si="54"/>
        <v>0.13108</v>
      </c>
      <c r="G87" s="33">
        <f t="shared" ca="1" si="34"/>
        <v>1.0120874444444443</v>
      </c>
      <c r="H87" s="33">
        <f t="shared" ca="1" si="35"/>
        <v>2.1791894471326287</v>
      </c>
      <c r="I87" s="33">
        <f t="shared" ca="1" si="29"/>
        <v>0.45888621630202786</v>
      </c>
      <c r="J87" s="30" t="b">
        <f t="shared" si="36"/>
        <v>0</v>
      </c>
      <c r="K87" s="33">
        <f t="shared" si="55"/>
        <v>1</v>
      </c>
      <c r="L87" s="33">
        <f t="shared" ref="L87:L150" ca="1" si="58" xml:space="preserve"> I87*K87</f>
        <v>0.45888621630202786</v>
      </c>
      <c r="M87" s="600">
        <f t="shared" ca="1" si="37"/>
        <v>27271.35</v>
      </c>
      <c r="N87" s="601">
        <f t="shared" ca="1" si="38"/>
        <v>2000626.23</v>
      </c>
      <c r="O87" s="601">
        <f t="shared" ca="1" si="39"/>
        <v>3088.8999999999978</v>
      </c>
      <c r="P87" s="601">
        <f t="shared" ca="1" si="40"/>
        <v>19467.2</v>
      </c>
      <c r="Q87" s="601">
        <f t="shared" ca="1" si="56"/>
        <v>3114.75</v>
      </c>
      <c r="R87" s="602">
        <f t="shared" si="41"/>
        <v>399</v>
      </c>
      <c r="S87" s="602">
        <f t="shared" si="42"/>
        <v>63.84</v>
      </c>
      <c r="T87" s="602">
        <f t="shared" si="43"/>
        <v>166.35080000000002</v>
      </c>
      <c r="U87" s="602">
        <f t="shared" si="44"/>
        <v>26.616128000000003</v>
      </c>
      <c r="V87" s="602">
        <f t="shared" ca="1" si="45"/>
        <v>1600.5</v>
      </c>
      <c r="W87" s="602">
        <f t="shared" si="46"/>
        <v>84.48</v>
      </c>
      <c r="X87" s="602">
        <f t="shared" si="47"/>
        <v>13.52</v>
      </c>
      <c r="Y87" s="602">
        <f t="shared" ca="1" si="48"/>
        <v>244.12</v>
      </c>
      <c r="Z87" s="602">
        <f t="shared" ca="1" si="49"/>
        <v>39.06</v>
      </c>
      <c r="AA87" s="603">
        <f t="shared" ca="1" si="50"/>
        <v>28308.34</v>
      </c>
      <c r="AB87" s="602"/>
      <c r="AC87" s="604">
        <f t="shared" si="51"/>
        <v>0.113</v>
      </c>
      <c r="AD87" s="602">
        <f t="shared" ca="1" si="52"/>
        <v>19467.204676916666</v>
      </c>
      <c r="AE87" s="602">
        <f t="shared" ca="1" si="53"/>
        <v>25193.591604916663</v>
      </c>
      <c r="AG87" s="602">
        <f t="shared" ca="1" si="57"/>
        <v>25050.550799999997</v>
      </c>
    </row>
    <row r="88" spans="2:33" x14ac:dyDescent="0.25">
      <c r="B88" s="30">
        <v>67</v>
      </c>
      <c r="C88" s="19">
        <f t="shared" ca="1" si="31"/>
        <v>47730</v>
      </c>
      <c r="D88" s="30">
        <f t="shared" ca="1" si="32"/>
        <v>31</v>
      </c>
      <c r="E88" s="599">
        <f t="shared" si="33"/>
        <v>0.113</v>
      </c>
      <c r="F88" s="599">
        <f t="shared" si="54"/>
        <v>0.13108</v>
      </c>
      <c r="G88" s="33">
        <f t="shared" ca="1" si="34"/>
        <v>1.0120874444444443</v>
      </c>
      <c r="H88" s="33">
        <f t="shared" ca="1" si="35"/>
        <v>2.2055302785087636</v>
      </c>
      <c r="I88" s="33">
        <f t="shared" ref="I88:I151" ca="1" si="59">IF(H88=0, 0, 1/H88)</f>
        <v>0.45340570009137898</v>
      </c>
      <c r="J88" s="30" t="b">
        <f t="shared" si="36"/>
        <v>0</v>
      </c>
      <c r="K88" s="33">
        <f t="shared" si="55"/>
        <v>1</v>
      </c>
      <c r="L88" s="33">
        <f t="shared" ca="1" si="58"/>
        <v>0.45340570009137898</v>
      </c>
      <c r="M88" s="600">
        <f t="shared" ca="1" si="37"/>
        <v>27271.35</v>
      </c>
      <c r="N88" s="601">
        <f t="shared" ca="1" si="38"/>
        <v>1997537.33</v>
      </c>
      <c r="O88" s="601">
        <f t="shared" ca="1" si="39"/>
        <v>3126.2299999999973</v>
      </c>
      <c r="P88" s="601">
        <f t="shared" ca="1" si="40"/>
        <v>19437.150000000001</v>
      </c>
      <c r="Q88" s="601">
        <f t="shared" ca="1" si="56"/>
        <v>3109.94</v>
      </c>
      <c r="R88" s="602">
        <f t="shared" si="41"/>
        <v>399</v>
      </c>
      <c r="S88" s="602">
        <f t="shared" si="42"/>
        <v>63.84</v>
      </c>
      <c r="T88" s="602">
        <f t="shared" si="43"/>
        <v>166.35080000000002</v>
      </c>
      <c r="U88" s="602">
        <f t="shared" si="44"/>
        <v>26.616128000000003</v>
      </c>
      <c r="V88" s="602">
        <f t="shared" ca="1" si="45"/>
        <v>1598.03</v>
      </c>
      <c r="W88" s="602">
        <f t="shared" si="46"/>
        <v>84.48</v>
      </c>
      <c r="X88" s="602">
        <f t="shared" si="47"/>
        <v>13.52</v>
      </c>
      <c r="Y88" s="602">
        <f t="shared" ca="1" si="48"/>
        <v>244.17</v>
      </c>
      <c r="Z88" s="602">
        <f t="shared" ca="1" si="49"/>
        <v>39.07</v>
      </c>
      <c r="AA88" s="603">
        <f t="shared" ca="1" si="50"/>
        <v>28308.400000000001</v>
      </c>
      <c r="AB88" s="602"/>
      <c r="AC88" s="604">
        <f t="shared" si="51"/>
        <v>0.113</v>
      </c>
      <c r="AD88" s="602">
        <f t="shared" ca="1" si="52"/>
        <v>19437.147963861113</v>
      </c>
      <c r="AE88" s="602">
        <f t="shared" ca="1" si="53"/>
        <v>25198.454891861111</v>
      </c>
      <c r="AG88" s="602">
        <f t="shared" ca="1" si="57"/>
        <v>25055.410799999994</v>
      </c>
    </row>
    <row r="89" spans="2:33" x14ac:dyDescent="0.25">
      <c r="B89" s="30">
        <v>68</v>
      </c>
      <c r="C89" s="19">
        <f t="shared" ca="1" si="31"/>
        <v>47760</v>
      </c>
      <c r="D89" s="30">
        <f t="shared" ca="1" si="32"/>
        <v>30</v>
      </c>
      <c r="E89" s="599">
        <f t="shared" si="33"/>
        <v>0.113</v>
      </c>
      <c r="F89" s="599">
        <f t="shared" si="54"/>
        <v>0.13108</v>
      </c>
      <c r="G89" s="33">
        <f t="shared" ca="1" si="34"/>
        <v>1.0117233333333333</v>
      </c>
      <c r="H89" s="33">
        <f t="shared" ca="1" si="35"/>
        <v>2.2313864451404815</v>
      </c>
      <c r="I89" s="33">
        <f t="shared" ca="1" si="59"/>
        <v>0.44815186637787563</v>
      </c>
      <c r="J89" s="30" t="b">
        <f t="shared" si="36"/>
        <v>0</v>
      </c>
      <c r="K89" s="33">
        <f t="shared" si="55"/>
        <v>1</v>
      </c>
      <c r="L89" s="33">
        <f t="shared" ca="1" si="58"/>
        <v>0.44815186637787563</v>
      </c>
      <c r="M89" s="600">
        <f t="shared" ca="1" si="37"/>
        <v>27271.35</v>
      </c>
      <c r="N89" s="601">
        <f t="shared" ca="1" si="38"/>
        <v>1994411.1</v>
      </c>
      <c r="O89" s="601">
        <f t="shared" ca="1" si="39"/>
        <v>3890.2099999999982</v>
      </c>
      <c r="P89" s="601">
        <f t="shared" ca="1" si="40"/>
        <v>18780.7</v>
      </c>
      <c r="Q89" s="601">
        <f t="shared" ca="1" si="56"/>
        <v>3004.91</v>
      </c>
      <c r="R89" s="602">
        <f t="shared" si="41"/>
        <v>399</v>
      </c>
      <c r="S89" s="602">
        <f t="shared" si="42"/>
        <v>63.84</v>
      </c>
      <c r="T89" s="602">
        <f t="shared" si="43"/>
        <v>166.35080000000002</v>
      </c>
      <c r="U89" s="602">
        <f t="shared" si="44"/>
        <v>26.616128000000003</v>
      </c>
      <c r="V89" s="602">
        <f t="shared" ca="1" si="45"/>
        <v>1595.53</v>
      </c>
      <c r="W89" s="602">
        <f t="shared" si="46"/>
        <v>84.48</v>
      </c>
      <c r="X89" s="602">
        <f t="shared" si="47"/>
        <v>13.52</v>
      </c>
      <c r="Y89" s="602">
        <f t="shared" ca="1" si="48"/>
        <v>245.2</v>
      </c>
      <c r="Z89" s="602">
        <f t="shared" ca="1" si="49"/>
        <v>39.229999999999997</v>
      </c>
      <c r="AA89" s="603">
        <f t="shared" ca="1" si="50"/>
        <v>28309.59</v>
      </c>
      <c r="AB89" s="602"/>
      <c r="AC89" s="604">
        <f t="shared" si="51"/>
        <v>0.113</v>
      </c>
      <c r="AD89" s="602">
        <f t="shared" ca="1" si="52"/>
        <v>18780.704525000001</v>
      </c>
      <c r="AE89" s="602">
        <f t="shared" ca="1" si="53"/>
        <v>25304.681452999997</v>
      </c>
      <c r="AG89" s="602">
        <f t="shared" ca="1" si="57"/>
        <v>25161.470799999999</v>
      </c>
    </row>
    <row r="90" spans="2:33" x14ac:dyDescent="0.25">
      <c r="B90" s="30">
        <v>69</v>
      </c>
      <c r="C90" s="19">
        <f t="shared" ca="1" si="31"/>
        <v>47791</v>
      </c>
      <c r="D90" s="30">
        <f t="shared" ca="1" si="32"/>
        <v>31</v>
      </c>
      <c r="E90" s="599">
        <f t="shared" si="33"/>
        <v>0.113</v>
      </c>
      <c r="F90" s="599">
        <f t="shared" si="54"/>
        <v>0.13108</v>
      </c>
      <c r="G90" s="33">
        <f t="shared" ca="1" si="34"/>
        <v>1.0120874444444443</v>
      </c>
      <c r="H90" s="33">
        <f t="shared" ca="1" si="35"/>
        <v>2.2583582048302033</v>
      </c>
      <c r="I90" s="33">
        <f t="shared" ca="1" si="59"/>
        <v>0.44279955140029964</v>
      </c>
      <c r="J90" s="30" t="b">
        <f t="shared" si="36"/>
        <v>0</v>
      </c>
      <c r="K90" s="33">
        <f t="shared" si="55"/>
        <v>1</v>
      </c>
      <c r="L90" s="33">
        <f t="shared" ca="1" si="58"/>
        <v>0.44279955140029964</v>
      </c>
      <c r="M90" s="600">
        <f t="shared" ca="1" si="37"/>
        <v>27271.35</v>
      </c>
      <c r="N90" s="601">
        <f t="shared" ca="1" si="38"/>
        <v>1990520.89</v>
      </c>
      <c r="O90" s="601">
        <f t="shared" ca="1" si="39"/>
        <v>3211.0399999999995</v>
      </c>
      <c r="P90" s="601">
        <f t="shared" ca="1" si="40"/>
        <v>19368.87</v>
      </c>
      <c r="Q90" s="601">
        <f t="shared" ca="1" si="56"/>
        <v>3099.02</v>
      </c>
      <c r="R90" s="602">
        <f t="shared" si="41"/>
        <v>399</v>
      </c>
      <c r="S90" s="602">
        <f t="shared" si="42"/>
        <v>63.84</v>
      </c>
      <c r="T90" s="602">
        <f t="shared" si="43"/>
        <v>166.35080000000002</v>
      </c>
      <c r="U90" s="602">
        <f t="shared" si="44"/>
        <v>26.616128000000003</v>
      </c>
      <c r="V90" s="602">
        <f t="shared" ca="1" si="45"/>
        <v>1592.42</v>
      </c>
      <c r="W90" s="602">
        <f t="shared" si="46"/>
        <v>84.48</v>
      </c>
      <c r="X90" s="602">
        <f t="shared" si="47"/>
        <v>13.52</v>
      </c>
      <c r="Y90" s="602">
        <f t="shared" ca="1" si="48"/>
        <v>244.28</v>
      </c>
      <c r="Z90" s="602">
        <f t="shared" ca="1" si="49"/>
        <v>39.08</v>
      </c>
      <c r="AA90" s="603">
        <f t="shared" ca="1" si="50"/>
        <v>28308.52</v>
      </c>
      <c r="AB90" s="602"/>
      <c r="AC90" s="604">
        <f t="shared" si="51"/>
        <v>0.113</v>
      </c>
      <c r="AD90" s="602">
        <f t="shared" ca="1" si="52"/>
        <v>19368.87410463889</v>
      </c>
      <c r="AE90" s="602">
        <f t="shared" ca="1" si="53"/>
        <v>25209.501032638887</v>
      </c>
      <c r="AG90" s="602">
        <f t="shared" ca="1" si="57"/>
        <v>25066.4408</v>
      </c>
    </row>
    <row r="91" spans="2:33" x14ac:dyDescent="0.25">
      <c r="B91" s="30">
        <v>70</v>
      </c>
      <c r="C91" s="19">
        <f t="shared" ca="1" si="31"/>
        <v>47821</v>
      </c>
      <c r="D91" s="30">
        <f t="shared" ca="1" si="32"/>
        <v>30</v>
      </c>
      <c r="E91" s="599">
        <f t="shared" si="33"/>
        <v>0.113</v>
      </c>
      <c r="F91" s="599">
        <f t="shared" si="54"/>
        <v>0.13108</v>
      </c>
      <c r="G91" s="33">
        <f t="shared" ca="1" si="34"/>
        <v>1.0117233333333333</v>
      </c>
      <c r="H91" s="33">
        <f t="shared" ca="1" si="35"/>
        <v>2.2848336908514959</v>
      </c>
      <c r="I91" s="33">
        <f t="shared" ca="1" si="59"/>
        <v>0.43766861632162252</v>
      </c>
      <c r="J91" s="30" t="b">
        <f t="shared" si="36"/>
        <v>0</v>
      </c>
      <c r="K91" s="33">
        <f t="shared" si="55"/>
        <v>1</v>
      </c>
      <c r="L91" s="33">
        <f t="shared" ca="1" si="58"/>
        <v>0.43766861632162252</v>
      </c>
      <c r="M91" s="600">
        <f t="shared" ca="1" si="37"/>
        <v>27271.35</v>
      </c>
      <c r="N91" s="601">
        <f t="shared" ca="1" si="38"/>
        <v>1987309.85</v>
      </c>
      <c r="O91" s="601">
        <f t="shared" ca="1" si="39"/>
        <v>3973.4599999999964</v>
      </c>
      <c r="P91" s="601">
        <f t="shared" ca="1" si="40"/>
        <v>18713.830000000002</v>
      </c>
      <c r="Q91" s="601">
        <f t="shared" ca="1" si="56"/>
        <v>2994.21</v>
      </c>
      <c r="R91" s="602">
        <f t="shared" si="41"/>
        <v>399</v>
      </c>
      <c r="S91" s="602">
        <f t="shared" si="42"/>
        <v>63.84</v>
      </c>
      <c r="T91" s="602">
        <f t="shared" si="43"/>
        <v>166.35080000000002</v>
      </c>
      <c r="U91" s="602">
        <f t="shared" si="44"/>
        <v>26.616128000000003</v>
      </c>
      <c r="V91" s="602">
        <f t="shared" ca="1" si="45"/>
        <v>1589.85</v>
      </c>
      <c r="W91" s="602">
        <f t="shared" si="46"/>
        <v>84.48</v>
      </c>
      <c r="X91" s="602">
        <f t="shared" si="47"/>
        <v>13.52</v>
      </c>
      <c r="Y91" s="602">
        <f t="shared" ca="1" si="48"/>
        <v>245.3</v>
      </c>
      <c r="Z91" s="602">
        <f t="shared" ca="1" si="49"/>
        <v>39.25</v>
      </c>
      <c r="AA91" s="603">
        <f t="shared" ca="1" si="50"/>
        <v>28309.71</v>
      </c>
      <c r="AB91" s="602"/>
      <c r="AC91" s="604">
        <f t="shared" si="51"/>
        <v>0.113</v>
      </c>
      <c r="AD91" s="602">
        <f t="shared" ca="1" si="52"/>
        <v>18713.834420833333</v>
      </c>
      <c r="AE91" s="602">
        <f t="shared" ca="1" si="53"/>
        <v>25315.501348833328</v>
      </c>
      <c r="AG91" s="602">
        <f t="shared" ca="1" si="57"/>
        <v>25172.270799999995</v>
      </c>
    </row>
    <row r="92" spans="2:33" x14ac:dyDescent="0.25">
      <c r="B92" s="30">
        <v>71</v>
      </c>
      <c r="C92" s="19">
        <f t="shared" ca="1" si="31"/>
        <v>47852</v>
      </c>
      <c r="D92" s="30">
        <f t="shared" ca="1" si="32"/>
        <v>31</v>
      </c>
      <c r="E92" s="599">
        <f t="shared" si="33"/>
        <v>0.113</v>
      </c>
      <c r="F92" s="599">
        <f t="shared" si="54"/>
        <v>0.13108</v>
      </c>
      <c r="G92" s="33">
        <f t="shared" ca="1" si="34"/>
        <v>1.0120874444444443</v>
      </c>
      <c r="H92" s="33">
        <f t="shared" ca="1" si="35"/>
        <v>2.3124514911544578</v>
      </c>
      <c r="I92" s="33">
        <f t="shared" ca="1" si="59"/>
        <v>0.43244150367053302</v>
      </c>
      <c r="J92" s="30" t="b">
        <f t="shared" si="36"/>
        <v>0</v>
      </c>
      <c r="K92" s="33">
        <f t="shared" si="55"/>
        <v>1</v>
      </c>
      <c r="L92" s="33">
        <f t="shared" ca="1" si="58"/>
        <v>0.43244150367053302</v>
      </c>
      <c r="M92" s="600">
        <f t="shared" ca="1" si="37"/>
        <v>27271.35</v>
      </c>
      <c r="N92" s="601">
        <f t="shared" ca="1" si="38"/>
        <v>1983336.39</v>
      </c>
      <c r="O92" s="601">
        <f t="shared" ca="1" si="39"/>
        <v>3297.8899999999994</v>
      </c>
      <c r="P92" s="601">
        <f t="shared" ca="1" si="40"/>
        <v>19298.96</v>
      </c>
      <c r="Q92" s="601">
        <f t="shared" ca="1" si="56"/>
        <v>3087.83</v>
      </c>
      <c r="R92" s="602">
        <f t="shared" si="41"/>
        <v>399</v>
      </c>
      <c r="S92" s="602">
        <f t="shared" si="42"/>
        <v>63.84</v>
      </c>
      <c r="T92" s="602">
        <f t="shared" si="43"/>
        <v>166.35080000000002</v>
      </c>
      <c r="U92" s="602">
        <f t="shared" si="44"/>
        <v>26.616128000000003</v>
      </c>
      <c r="V92" s="602">
        <f t="shared" ca="1" si="45"/>
        <v>1586.67</v>
      </c>
      <c r="W92" s="602">
        <f t="shared" si="46"/>
        <v>84.48</v>
      </c>
      <c r="X92" s="602">
        <f t="shared" si="47"/>
        <v>13.52</v>
      </c>
      <c r="Y92" s="602">
        <f t="shared" ca="1" si="48"/>
        <v>244.39</v>
      </c>
      <c r="Z92" s="602">
        <f t="shared" ca="1" si="49"/>
        <v>39.1</v>
      </c>
      <c r="AA92" s="603">
        <f t="shared" ca="1" si="50"/>
        <v>28308.65</v>
      </c>
      <c r="AB92" s="602"/>
      <c r="AC92" s="604">
        <f t="shared" si="51"/>
        <v>0.113</v>
      </c>
      <c r="AD92" s="602">
        <f t="shared" ca="1" si="52"/>
        <v>19298.96492825</v>
      </c>
      <c r="AE92" s="602">
        <f t="shared" ca="1" si="53"/>
        <v>25220.821856250001</v>
      </c>
      <c r="AG92" s="602">
        <f t="shared" ca="1" si="57"/>
        <v>25077.740799999996</v>
      </c>
    </row>
    <row r="93" spans="2:33" x14ac:dyDescent="0.25">
      <c r="B93" s="30">
        <v>72</v>
      </c>
      <c r="C93" s="19">
        <f t="shared" ca="1" si="31"/>
        <v>47883</v>
      </c>
      <c r="D93" s="30">
        <f t="shared" ca="1" si="32"/>
        <v>31</v>
      </c>
      <c r="E93" s="599">
        <f t="shared" si="33"/>
        <v>0.113</v>
      </c>
      <c r="F93" s="599">
        <f t="shared" si="54"/>
        <v>0.13108</v>
      </c>
      <c r="G93" s="33">
        <f t="shared" ca="1" si="34"/>
        <v>1.0120874444444443</v>
      </c>
      <c r="H93" s="33">
        <f t="shared" ca="1" si="35"/>
        <v>2.3404031200842597</v>
      </c>
      <c r="I93" s="33">
        <f t="shared" ca="1" si="59"/>
        <v>0.42727681886016194</v>
      </c>
      <c r="J93" s="30" t="b">
        <f t="shared" si="36"/>
        <v>1</v>
      </c>
      <c r="K93" s="33">
        <f t="shared" si="55"/>
        <v>1</v>
      </c>
      <c r="L93" s="33">
        <f t="shared" ca="1" si="58"/>
        <v>0.42727681886016194</v>
      </c>
      <c r="M93" s="600">
        <f t="shared" ca="1" si="37"/>
        <v>27271.35</v>
      </c>
      <c r="N93" s="601">
        <f t="shared" ca="1" si="38"/>
        <v>1980038.5</v>
      </c>
      <c r="O93" s="601">
        <f t="shared" ca="1" si="39"/>
        <v>3337.75</v>
      </c>
      <c r="P93" s="601">
        <f t="shared" ca="1" si="40"/>
        <v>19266.87</v>
      </c>
      <c r="Q93" s="601">
        <f t="shared" ca="1" si="56"/>
        <v>3082.7</v>
      </c>
      <c r="R93" s="602">
        <f t="shared" si="41"/>
        <v>399</v>
      </c>
      <c r="S93" s="602">
        <f t="shared" si="42"/>
        <v>63.84</v>
      </c>
      <c r="T93" s="602">
        <f t="shared" si="43"/>
        <v>166.35080000000002</v>
      </c>
      <c r="U93" s="602">
        <f t="shared" si="44"/>
        <v>26.616128000000003</v>
      </c>
      <c r="V93" s="602">
        <f t="shared" ca="1" si="45"/>
        <v>1584.03</v>
      </c>
      <c r="W93" s="602">
        <f t="shared" si="46"/>
        <v>84.48</v>
      </c>
      <c r="X93" s="602">
        <f t="shared" si="47"/>
        <v>13.52</v>
      </c>
      <c r="Y93" s="602">
        <f t="shared" ca="1" si="48"/>
        <v>244.44</v>
      </c>
      <c r="Z93" s="602">
        <f t="shared" ca="1" si="49"/>
        <v>39.11</v>
      </c>
      <c r="AA93" s="603">
        <f t="shared" ca="1" si="50"/>
        <v>28308.71</v>
      </c>
      <c r="AB93" s="602"/>
      <c r="AC93" s="604">
        <f t="shared" si="51"/>
        <v>0.113</v>
      </c>
      <c r="AD93" s="602">
        <f t="shared" ca="1" si="52"/>
        <v>19266.87462638889</v>
      </c>
      <c r="AE93" s="602">
        <f t="shared" ca="1" si="53"/>
        <v>25226.01155438889</v>
      </c>
      <c r="AG93" s="602">
        <f t="shared" ca="1" si="57"/>
        <v>25082.920799999996</v>
      </c>
    </row>
    <row r="94" spans="2:33" x14ac:dyDescent="0.25">
      <c r="B94" s="30">
        <v>73</v>
      </c>
      <c r="C94" s="19">
        <f t="shared" ca="1" si="31"/>
        <v>47911</v>
      </c>
      <c r="D94" s="30">
        <f t="shared" ca="1" si="32"/>
        <v>28</v>
      </c>
      <c r="E94" s="599">
        <f t="shared" si="33"/>
        <v>0.113</v>
      </c>
      <c r="F94" s="599">
        <f t="shared" si="54"/>
        <v>0.13108</v>
      </c>
      <c r="G94" s="33">
        <f t="shared" ca="1" si="34"/>
        <v>1.0109951111111111</v>
      </c>
      <c r="H94" s="33">
        <f t="shared" ca="1" si="35"/>
        <v>2.3661361124343769</v>
      </c>
      <c r="I94" s="33">
        <f t="shared" ca="1" si="59"/>
        <v>0.42262995554011445</v>
      </c>
      <c r="J94" s="30" t="b">
        <f t="shared" si="36"/>
        <v>0</v>
      </c>
      <c r="K94" s="33">
        <f t="shared" si="55"/>
        <v>1</v>
      </c>
      <c r="L94" s="33">
        <f t="shared" ca="1" si="58"/>
        <v>0.42262995554011445</v>
      </c>
      <c r="M94" s="600">
        <f t="shared" ca="1" si="37"/>
        <v>27271.35</v>
      </c>
      <c r="N94" s="601">
        <f t="shared" ca="1" si="38"/>
        <v>1976700.75</v>
      </c>
      <c r="O94" s="601">
        <f t="shared" ca="1" si="39"/>
        <v>5537.3099999999977</v>
      </c>
      <c r="P94" s="601">
        <f t="shared" ca="1" si="40"/>
        <v>17373</v>
      </c>
      <c r="Q94" s="601">
        <f t="shared" ca="1" si="56"/>
        <v>2779.68</v>
      </c>
      <c r="R94" s="602">
        <f t="shared" si="41"/>
        <v>399</v>
      </c>
      <c r="S94" s="602">
        <f t="shared" si="42"/>
        <v>63.84</v>
      </c>
      <c r="T94" s="602">
        <f t="shared" si="43"/>
        <v>166.35080000000002</v>
      </c>
      <c r="U94" s="602">
        <f t="shared" si="44"/>
        <v>26.616128000000003</v>
      </c>
      <c r="V94" s="602">
        <f t="shared" ca="1" si="45"/>
        <v>1581.36</v>
      </c>
      <c r="W94" s="602">
        <f t="shared" si="46"/>
        <v>84.48</v>
      </c>
      <c r="X94" s="602">
        <f t="shared" si="47"/>
        <v>13.52</v>
      </c>
      <c r="Y94" s="602">
        <f t="shared" ca="1" si="48"/>
        <v>247.41</v>
      </c>
      <c r="Z94" s="602">
        <f t="shared" ca="1" si="49"/>
        <v>39.590000000000003</v>
      </c>
      <c r="AA94" s="603">
        <f t="shared" ca="1" si="50"/>
        <v>28312.16</v>
      </c>
      <c r="AB94" s="602"/>
      <c r="AC94" s="604">
        <f t="shared" si="51"/>
        <v>0.113</v>
      </c>
      <c r="AD94" s="602">
        <f t="shared" ca="1" si="52"/>
        <v>17373.003258333334</v>
      </c>
      <c r="AE94" s="602">
        <f t="shared" ca="1" si="53"/>
        <v>25532.48018633333</v>
      </c>
      <c r="AG94" s="602">
        <f t="shared" ca="1" si="57"/>
        <v>25388.910799999998</v>
      </c>
    </row>
    <row r="95" spans="2:33" x14ac:dyDescent="0.25">
      <c r="B95" s="30">
        <v>74</v>
      </c>
      <c r="C95" s="19">
        <f t="shared" ca="1" si="31"/>
        <v>47942</v>
      </c>
      <c r="D95" s="30">
        <f t="shared" ca="1" si="32"/>
        <v>31</v>
      </c>
      <c r="E95" s="599">
        <f t="shared" si="33"/>
        <v>0.113</v>
      </c>
      <c r="F95" s="599">
        <f t="shared" si="54"/>
        <v>0.13108</v>
      </c>
      <c r="G95" s="33">
        <f t="shared" ca="1" si="34"/>
        <v>1.0120874444444443</v>
      </c>
      <c r="H95" s="33">
        <f t="shared" ca="1" si="35"/>
        <v>2.3947366512414208</v>
      </c>
      <c r="I95" s="33">
        <f t="shared" ca="1" si="59"/>
        <v>0.41758245086431717</v>
      </c>
      <c r="J95" s="30" t="b">
        <f t="shared" si="36"/>
        <v>0</v>
      </c>
      <c r="K95" s="33">
        <f t="shared" si="55"/>
        <v>1</v>
      </c>
      <c r="L95" s="33">
        <f t="shared" ca="1" si="58"/>
        <v>0.41758245086431717</v>
      </c>
      <c r="M95" s="600">
        <f t="shared" ca="1" si="37"/>
        <v>27271.35</v>
      </c>
      <c r="N95" s="601">
        <f t="shared" ca="1" si="38"/>
        <v>1971163.44</v>
      </c>
      <c r="O95" s="601">
        <f t="shared" ca="1" si="39"/>
        <v>3445.0199999999977</v>
      </c>
      <c r="P95" s="601">
        <f t="shared" ca="1" si="40"/>
        <v>19180.52</v>
      </c>
      <c r="Q95" s="601">
        <f t="shared" ca="1" si="56"/>
        <v>3068.88</v>
      </c>
      <c r="R95" s="602">
        <f t="shared" si="41"/>
        <v>399</v>
      </c>
      <c r="S95" s="602">
        <f t="shared" si="42"/>
        <v>63.84</v>
      </c>
      <c r="T95" s="602">
        <f t="shared" si="43"/>
        <v>166.35080000000002</v>
      </c>
      <c r="U95" s="602">
        <f t="shared" si="44"/>
        <v>26.616128000000003</v>
      </c>
      <c r="V95" s="602">
        <f t="shared" ca="1" si="45"/>
        <v>1576.93</v>
      </c>
      <c r="W95" s="602">
        <f t="shared" si="46"/>
        <v>84.48</v>
      </c>
      <c r="X95" s="602">
        <f t="shared" si="47"/>
        <v>13.52</v>
      </c>
      <c r="Y95" s="602">
        <f t="shared" ca="1" si="48"/>
        <v>244.57</v>
      </c>
      <c r="Z95" s="602">
        <f t="shared" ca="1" si="49"/>
        <v>39.130000000000003</v>
      </c>
      <c r="AA95" s="603">
        <f t="shared" ca="1" si="50"/>
        <v>28308.86</v>
      </c>
      <c r="AB95" s="602"/>
      <c r="AC95" s="604">
        <f t="shared" si="51"/>
        <v>0.113</v>
      </c>
      <c r="AD95" s="602">
        <f t="shared" ca="1" si="52"/>
        <v>19180.515361999998</v>
      </c>
      <c r="AE95" s="602">
        <f t="shared" ca="1" si="53"/>
        <v>25239.972289999998</v>
      </c>
      <c r="AG95" s="602">
        <f t="shared" ca="1" si="57"/>
        <v>25096.870799999997</v>
      </c>
    </row>
    <row r="96" spans="2:33" x14ac:dyDescent="0.25">
      <c r="B96" s="30">
        <v>75</v>
      </c>
      <c r="C96" s="19">
        <f t="shared" ca="1" si="31"/>
        <v>47972</v>
      </c>
      <c r="D96" s="30">
        <f t="shared" ca="1" si="32"/>
        <v>30</v>
      </c>
      <c r="E96" s="599">
        <f t="shared" si="33"/>
        <v>0.113</v>
      </c>
      <c r="F96" s="599">
        <f t="shared" si="54"/>
        <v>0.13108</v>
      </c>
      <c r="G96" s="33">
        <f t="shared" ca="1" si="34"/>
        <v>1.0117233333333333</v>
      </c>
      <c r="H96" s="33">
        <f t="shared" ca="1" si="35"/>
        <v>2.4228109472494741</v>
      </c>
      <c r="I96" s="33">
        <f t="shared" ca="1" si="59"/>
        <v>0.41274371866911957</v>
      </c>
      <c r="J96" s="30" t="b">
        <f t="shared" si="36"/>
        <v>0</v>
      </c>
      <c r="K96" s="33">
        <f t="shared" si="55"/>
        <v>1</v>
      </c>
      <c r="L96" s="33">
        <f t="shared" ca="1" si="58"/>
        <v>0.41274371866911957</v>
      </c>
      <c r="M96" s="600">
        <f t="shared" ca="1" si="37"/>
        <v>27271.35</v>
      </c>
      <c r="N96" s="601">
        <f t="shared" ca="1" si="38"/>
        <v>1967718.42</v>
      </c>
      <c r="O96" s="601">
        <f t="shared" ca="1" si="39"/>
        <v>4203.13</v>
      </c>
      <c r="P96" s="601">
        <f t="shared" ca="1" si="40"/>
        <v>18529.349999999999</v>
      </c>
      <c r="Q96" s="601">
        <f t="shared" ca="1" si="56"/>
        <v>2964.7</v>
      </c>
      <c r="R96" s="602">
        <f t="shared" si="41"/>
        <v>399</v>
      </c>
      <c r="S96" s="602">
        <f t="shared" si="42"/>
        <v>63.84</v>
      </c>
      <c r="T96" s="602">
        <f t="shared" si="43"/>
        <v>166.35080000000002</v>
      </c>
      <c r="U96" s="602">
        <f t="shared" si="44"/>
        <v>26.616128000000003</v>
      </c>
      <c r="V96" s="602">
        <f t="shared" ca="1" si="45"/>
        <v>1574.17</v>
      </c>
      <c r="W96" s="602">
        <f t="shared" si="46"/>
        <v>84.48</v>
      </c>
      <c r="X96" s="602">
        <f t="shared" si="47"/>
        <v>13.52</v>
      </c>
      <c r="Y96" s="602">
        <f t="shared" ca="1" si="48"/>
        <v>245.59</v>
      </c>
      <c r="Z96" s="602">
        <f t="shared" ca="1" si="49"/>
        <v>39.29</v>
      </c>
      <c r="AA96" s="603">
        <f t="shared" ca="1" si="50"/>
        <v>28310.04</v>
      </c>
      <c r="AB96" s="602"/>
      <c r="AC96" s="604">
        <f t="shared" si="51"/>
        <v>0.113</v>
      </c>
      <c r="AD96" s="602">
        <f t="shared" ca="1" si="52"/>
        <v>18529.348454999999</v>
      </c>
      <c r="AE96" s="602">
        <f t="shared" ca="1" si="53"/>
        <v>25345.335382999998</v>
      </c>
      <c r="AG96" s="602">
        <f t="shared" ca="1" si="57"/>
        <v>25202.070800000001</v>
      </c>
    </row>
    <row r="97" spans="2:33" x14ac:dyDescent="0.25">
      <c r="B97" s="30">
        <v>76</v>
      </c>
      <c r="C97" s="19">
        <f t="shared" ca="1" si="31"/>
        <v>48003</v>
      </c>
      <c r="D97" s="30">
        <f t="shared" ca="1" si="32"/>
        <v>31</v>
      </c>
      <c r="E97" s="599">
        <f t="shared" si="33"/>
        <v>0.113</v>
      </c>
      <c r="F97" s="599">
        <f t="shared" si="54"/>
        <v>0.13108</v>
      </c>
      <c r="G97" s="33">
        <f t="shared" ca="1" si="34"/>
        <v>1.0120874444444443</v>
      </c>
      <c r="H97" s="33">
        <f t="shared" ca="1" si="35"/>
        <v>2.4520965399737435</v>
      </c>
      <c r="I97" s="33">
        <f t="shared" ca="1" si="59"/>
        <v>0.40781428614173071</v>
      </c>
      <c r="J97" s="30" t="b">
        <f t="shared" si="36"/>
        <v>0</v>
      </c>
      <c r="K97" s="33">
        <f t="shared" si="55"/>
        <v>1</v>
      </c>
      <c r="L97" s="33">
        <f t="shared" ca="1" si="58"/>
        <v>0.40781428614173071</v>
      </c>
      <c r="M97" s="600">
        <f t="shared" ca="1" si="37"/>
        <v>27271.35</v>
      </c>
      <c r="N97" s="601">
        <f t="shared" ca="1" si="38"/>
        <v>1963515.29</v>
      </c>
      <c r="O97" s="601">
        <f t="shared" ca="1" si="39"/>
        <v>3537.4799999999991</v>
      </c>
      <c r="P97" s="601">
        <f t="shared" ca="1" si="40"/>
        <v>19106.09</v>
      </c>
      <c r="Q97" s="601">
        <f t="shared" ca="1" si="56"/>
        <v>3056.97</v>
      </c>
      <c r="R97" s="602">
        <f t="shared" si="41"/>
        <v>399</v>
      </c>
      <c r="S97" s="602">
        <f t="shared" si="42"/>
        <v>63.84</v>
      </c>
      <c r="T97" s="602">
        <f t="shared" si="43"/>
        <v>166.35080000000002</v>
      </c>
      <c r="U97" s="602">
        <f t="shared" si="44"/>
        <v>26.616128000000003</v>
      </c>
      <c r="V97" s="602">
        <f t="shared" ca="1" si="45"/>
        <v>1570.81</v>
      </c>
      <c r="W97" s="602">
        <f t="shared" si="46"/>
        <v>84.48</v>
      </c>
      <c r="X97" s="602">
        <f t="shared" si="47"/>
        <v>13.52</v>
      </c>
      <c r="Y97" s="602">
        <f t="shared" ca="1" si="48"/>
        <v>244.69</v>
      </c>
      <c r="Z97" s="602">
        <f t="shared" ca="1" si="49"/>
        <v>39.15</v>
      </c>
      <c r="AA97" s="603">
        <f t="shared" ca="1" si="50"/>
        <v>28309</v>
      </c>
      <c r="AB97" s="602"/>
      <c r="AC97" s="604">
        <f t="shared" si="51"/>
        <v>0.113</v>
      </c>
      <c r="AD97" s="602">
        <f t="shared" ca="1" si="52"/>
        <v>19106.094613527777</v>
      </c>
      <c r="AE97" s="602">
        <f t="shared" ca="1" si="53"/>
        <v>25252.031541527776</v>
      </c>
      <c r="AG97" s="602">
        <f t="shared" ca="1" si="57"/>
        <v>25108.900799999999</v>
      </c>
    </row>
    <row r="98" spans="2:33" x14ac:dyDescent="0.25">
      <c r="B98" s="30">
        <v>77</v>
      </c>
      <c r="C98" s="19">
        <f t="shared" ca="1" si="31"/>
        <v>48033</v>
      </c>
      <c r="D98" s="30">
        <f t="shared" ca="1" si="32"/>
        <v>30</v>
      </c>
      <c r="E98" s="599">
        <f t="shared" si="33"/>
        <v>0.113</v>
      </c>
      <c r="F98" s="599">
        <f t="shared" si="54"/>
        <v>0.13108</v>
      </c>
      <c r="G98" s="33">
        <f t="shared" ca="1" si="34"/>
        <v>1.0117233333333333</v>
      </c>
      <c r="H98" s="33">
        <f t="shared" ca="1" si="35"/>
        <v>2.480843285077369</v>
      </c>
      <c r="I98" s="33">
        <f t="shared" ca="1" si="59"/>
        <v>0.40308874245106274</v>
      </c>
      <c r="J98" s="30" t="b">
        <f t="shared" si="36"/>
        <v>0</v>
      </c>
      <c r="K98" s="33">
        <f t="shared" si="55"/>
        <v>1</v>
      </c>
      <c r="L98" s="33">
        <f t="shared" ca="1" si="58"/>
        <v>0.40308874245106274</v>
      </c>
      <c r="M98" s="600">
        <f t="shared" ca="1" si="37"/>
        <v>27271.35</v>
      </c>
      <c r="N98" s="601">
        <f t="shared" ca="1" si="38"/>
        <v>1959977.81</v>
      </c>
      <c r="O98" s="601">
        <f t="shared" ca="1" si="39"/>
        <v>4293.8799999999992</v>
      </c>
      <c r="P98" s="601">
        <f t="shared" ca="1" si="40"/>
        <v>18456.46</v>
      </c>
      <c r="Q98" s="601">
        <f t="shared" ca="1" si="56"/>
        <v>2953.03</v>
      </c>
      <c r="R98" s="602">
        <f t="shared" si="41"/>
        <v>399</v>
      </c>
      <c r="S98" s="602">
        <f t="shared" si="42"/>
        <v>63.84</v>
      </c>
      <c r="T98" s="602">
        <f t="shared" si="43"/>
        <v>166.35080000000002</v>
      </c>
      <c r="U98" s="602">
        <f t="shared" si="44"/>
        <v>26.616128000000003</v>
      </c>
      <c r="V98" s="602">
        <f t="shared" ca="1" si="45"/>
        <v>1567.98</v>
      </c>
      <c r="W98" s="602">
        <f t="shared" si="46"/>
        <v>84.48</v>
      </c>
      <c r="X98" s="602">
        <f t="shared" si="47"/>
        <v>13.52</v>
      </c>
      <c r="Y98" s="602">
        <f t="shared" ca="1" si="48"/>
        <v>245.71</v>
      </c>
      <c r="Z98" s="602">
        <f t="shared" ca="1" si="49"/>
        <v>39.31</v>
      </c>
      <c r="AA98" s="603">
        <f t="shared" ca="1" si="50"/>
        <v>28310.18</v>
      </c>
      <c r="AB98" s="602"/>
      <c r="AC98" s="604">
        <f t="shared" si="51"/>
        <v>0.113</v>
      </c>
      <c r="AD98" s="602">
        <f t="shared" ca="1" si="52"/>
        <v>18456.457710833336</v>
      </c>
      <c r="AE98" s="602">
        <f t="shared" ca="1" si="53"/>
        <v>25357.144638833335</v>
      </c>
      <c r="AG98" s="602">
        <f t="shared" ca="1" si="57"/>
        <v>25213.860799999995</v>
      </c>
    </row>
    <row r="99" spans="2:33" x14ac:dyDescent="0.25">
      <c r="B99" s="30">
        <v>78</v>
      </c>
      <c r="C99" s="19">
        <f t="shared" ca="1" si="31"/>
        <v>48064</v>
      </c>
      <c r="D99" s="30">
        <f t="shared" ca="1" si="32"/>
        <v>31</v>
      </c>
      <c r="E99" s="599">
        <f t="shared" si="33"/>
        <v>0.113</v>
      </c>
      <c r="F99" s="599">
        <f t="shared" si="54"/>
        <v>0.13108</v>
      </c>
      <c r="G99" s="33">
        <f t="shared" ca="1" si="34"/>
        <v>1.0120874444444443</v>
      </c>
      <c r="H99" s="33">
        <f t="shared" ca="1" si="35"/>
        <v>2.5108303404611143</v>
      </c>
      <c r="I99" s="33">
        <f t="shared" ca="1" si="59"/>
        <v>0.39827462010688858</v>
      </c>
      <c r="J99" s="30" t="b">
        <f t="shared" si="36"/>
        <v>0</v>
      </c>
      <c r="K99" s="33">
        <f t="shared" si="55"/>
        <v>1</v>
      </c>
      <c r="L99" s="33">
        <f t="shared" ca="1" si="58"/>
        <v>0.39827462010688858</v>
      </c>
      <c r="M99" s="600">
        <f t="shared" ca="1" si="37"/>
        <v>27271.35</v>
      </c>
      <c r="N99" s="601">
        <f t="shared" ca="1" si="38"/>
        <v>1955683.93</v>
      </c>
      <c r="O99" s="601">
        <f t="shared" ca="1" si="39"/>
        <v>3632.1299999999987</v>
      </c>
      <c r="P99" s="601">
        <f t="shared" ca="1" si="40"/>
        <v>19029.89</v>
      </c>
      <c r="Q99" s="601">
        <f t="shared" ca="1" si="56"/>
        <v>3044.78</v>
      </c>
      <c r="R99" s="602">
        <f t="shared" si="41"/>
        <v>399</v>
      </c>
      <c r="S99" s="602">
        <f t="shared" si="42"/>
        <v>63.84</v>
      </c>
      <c r="T99" s="602">
        <f t="shared" si="43"/>
        <v>166.35080000000002</v>
      </c>
      <c r="U99" s="602">
        <f t="shared" si="44"/>
        <v>26.616128000000003</v>
      </c>
      <c r="V99" s="602">
        <f t="shared" ca="1" si="45"/>
        <v>1564.55</v>
      </c>
      <c r="W99" s="602">
        <f t="shared" si="46"/>
        <v>84.48</v>
      </c>
      <c r="X99" s="602">
        <f t="shared" si="47"/>
        <v>13.52</v>
      </c>
      <c r="Y99" s="602">
        <f t="shared" ca="1" si="48"/>
        <v>244.81</v>
      </c>
      <c r="Z99" s="602">
        <f t="shared" ca="1" si="49"/>
        <v>39.17</v>
      </c>
      <c r="AA99" s="603">
        <f t="shared" ca="1" si="50"/>
        <v>28309.14</v>
      </c>
      <c r="AB99" s="602"/>
      <c r="AC99" s="604">
        <f t="shared" si="51"/>
        <v>0.113</v>
      </c>
      <c r="AD99" s="602">
        <f t="shared" ca="1" si="52"/>
        <v>19029.89112997222</v>
      </c>
      <c r="AE99" s="602">
        <f t="shared" ca="1" si="53"/>
        <v>25264.358057972218</v>
      </c>
      <c r="AG99" s="602">
        <f t="shared" ca="1" si="57"/>
        <v>25121.210799999997</v>
      </c>
    </row>
    <row r="100" spans="2:33" x14ac:dyDescent="0.25">
      <c r="B100" s="30">
        <v>79</v>
      </c>
      <c r="C100" s="19">
        <f t="shared" ca="1" si="31"/>
        <v>48095</v>
      </c>
      <c r="D100" s="30">
        <f t="shared" ca="1" si="32"/>
        <v>31</v>
      </c>
      <c r="E100" s="599">
        <f t="shared" si="33"/>
        <v>0.113</v>
      </c>
      <c r="F100" s="599">
        <f t="shared" si="54"/>
        <v>0.13108</v>
      </c>
      <c r="G100" s="33">
        <f t="shared" ca="1" si="34"/>
        <v>1.0120874444444443</v>
      </c>
      <c r="H100" s="33">
        <f t="shared" ca="1" si="35"/>
        <v>2.5411798627108633</v>
      </c>
      <c r="I100" s="33">
        <f t="shared" ca="1" si="59"/>
        <v>0.39351799322588149</v>
      </c>
      <c r="J100" s="30" t="b">
        <f t="shared" si="36"/>
        <v>0</v>
      </c>
      <c r="K100" s="33">
        <f t="shared" si="55"/>
        <v>1</v>
      </c>
      <c r="L100" s="33">
        <f t="shared" ca="1" si="58"/>
        <v>0.39351799322588149</v>
      </c>
      <c r="M100" s="600">
        <f t="shared" ca="1" si="37"/>
        <v>27271.35</v>
      </c>
      <c r="N100" s="601">
        <f t="shared" ca="1" si="38"/>
        <v>1952051.8</v>
      </c>
      <c r="O100" s="601">
        <f t="shared" ca="1" si="39"/>
        <v>3676.0299999999988</v>
      </c>
      <c r="P100" s="601">
        <f t="shared" ca="1" si="40"/>
        <v>18994.55</v>
      </c>
      <c r="Q100" s="601">
        <f t="shared" ca="1" si="56"/>
        <v>3039.13</v>
      </c>
      <c r="R100" s="602">
        <f t="shared" si="41"/>
        <v>399</v>
      </c>
      <c r="S100" s="602">
        <f t="shared" si="42"/>
        <v>63.84</v>
      </c>
      <c r="T100" s="602">
        <f t="shared" si="43"/>
        <v>166.35080000000002</v>
      </c>
      <c r="U100" s="602">
        <f t="shared" si="44"/>
        <v>26.616128000000003</v>
      </c>
      <c r="V100" s="602">
        <f t="shared" ca="1" si="45"/>
        <v>1561.64</v>
      </c>
      <c r="W100" s="602">
        <f t="shared" si="46"/>
        <v>84.48</v>
      </c>
      <c r="X100" s="602">
        <f t="shared" si="47"/>
        <v>13.52</v>
      </c>
      <c r="Y100" s="602">
        <f t="shared" ca="1" si="48"/>
        <v>244.86</v>
      </c>
      <c r="Z100" s="602">
        <f t="shared" ca="1" si="49"/>
        <v>39.18</v>
      </c>
      <c r="AA100" s="603">
        <f t="shared" ca="1" si="50"/>
        <v>28309.200000000001</v>
      </c>
      <c r="AB100" s="602"/>
      <c r="AC100" s="604">
        <f t="shared" si="51"/>
        <v>0.113</v>
      </c>
      <c r="AD100" s="602">
        <f t="shared" ca="1" si="52"/>
        <v>18994.548487222222</v>
      </c>
      <c r="AE100" s="602">
        <f t="shared" ca="1" si="53"/>
        <v>25270.06541522222</v>
      </c>
      <c r="AG100" s="602">
        <f t="shared" ca="1" si="57"/>
        <v>25126.910799999998</v>
      </c>
    </row>
    <row r="101" spans="2:33" x14ac:dyDescent="0.25">
      <c r="B101" s="30">
        <v>80</v>
      </c>
      <c r="C101" s="19">
        <f t="shared" ca="1" si="31"/>
        <v>48125</v>
      </c>
      <c r="D101" s="30">
        <f t="shared" ca="1" si="32"/>
        <v>30</v>
      </c>
      <c r="E101" s="599">
        <f t="shared" si="33"/>
        <v>0.113</v>
      </c>
      <c r="F101" s="599">
        <f t="shared" si="54"/>
        <v>0.13108</v>
      </c>
      <c r="G101" s="33">
        <f t="shared" ca="1" si="34"/>
        <v>1.0117233333333333</v>
      </c>
      <c r="H101" s="33">
        <f t="shared" ca="1" si="35"/>
        <v>2.5709709613013767</v>
      </c>
      <c r="I101" s="33">
        <f t="shared" ca="1" si="59"/>
        <v>0.38895810767688288</v>
      </c>
      <c r="J101" s="30" t="b">
        <f t="shared" si="36"/>
        <v>0</v>
      </c>
      <c r="K101" s="33">
        <f t="shared" si="55"/>
        <v>1</v>
      </c>
      <c r="L101" s="33">
        <f t="shared" ca="1" si="58"/>
        <v>0.38895810767688288</v>
      </c>
      <c r="M101" s="600">
        <f t="shared" ca="1" si="37"/>
        <v>27271.35</v>
      </c>
      <c r="N101" s="601">
        <f t="shared" ca="1" si="38"/>
        <v>1948375.77</v>
      </c>
      <c r="O101" s="601">
        <f t="shared" ca="1" si="39"/>
        <v>4429.8899999999994</v>
      </c>
      <c r="P101" s="601">
        <f t="shared" ca="1" si="40"/>
        <v>18347.21</v>
      </c>
      <c r="Q101" s="601">
        <f t="shared" ca="1" si="56"/>
        <v>2935.55</v>
      </c>
      <c r="R101" s="602">
        <f t="shared" si="41"/>
        <v>399</v>
      </c>
      <c r="S101" s="602">
        <f t="shared" si="42"/>
        <v>63.84</v>
      </c>
      <c r="T101" s="602">
        <f t="shared" si="43"/>
        <v>166.35080000000002</v>
      </c>
      <c r="U101" s="602">
        <f t="shared" si="44"/>
        <v>26.616128000000003</v>
      </c>
      <c r="V101" s="602">
        <f t="shared" ca="1" si="45"/>
        <v>1558.7</v>
      </c>
      <c r="W101" s="602">
        <f t="shared" si="46"/>
        <v>84.48</v>
      </c>
      <c r="X101" s="602">
        <f t="shared" si="47"/>
        <v>13.52</v>
      </c>
      <c r="Y101" s="602">
        <f t="shared" ca="1" si="48"/>
        <v>245.88</v>
      </c>
      <c r="Z101" s="602">
        <f t="shared" ca="1" si="49"/>
        <v>39.340000000000003</v>
      </c>
      <c r="AA101" s="603">
        <f t="shared" ca="1" si="50"/>
        <v>28310.38</v>
      </c>
      <c r="AB101" s="602"/>
      <c r="AC101" s="604">
        <f t="shared" si="51"/>
        <v>0.113</v>
      </c>
      <c r="AD101" s="602">
        <f t="shared" ca="1" si="52"/>
        <v>18347.205167500004</v>
      </c>
      <c r="AE101" s="602">
        <f t="shared" ca="1" si="53"/>
        <v>25374.822095500003</v>
      </c>
      <c r="AG101" s="602">
        <f t="shared" ca="1" si="57"/>
        <v>25231.5108</v>
      </c>
    </row>
    <row r="102" spans="2:33" x14ac:dyDescent="0.25">
      <c r="B102" s="30">
        <v>81</v>
      </c>
      <c r="C102" s="19">
        <f t="shared" ca="1" si="31"/>
        <v>48156</v>
      </c>
      <c r="D102" s="30">
        <f t="shared" ca="1" si="32"/>
        <v>31</v>
      </c>
      <c r="E102" s="599">
        <f t="shared" si="33"/>
        <v>0.113</v>
      </c>
      <c r="F102" s="599">
        <f t="shared" si="54"/>
        <v>0.13108</v>
      </c>
      <c r="G102" s="33">
        <f t="shared" ca="1" si="34"/>
        <v>1.0120874444444443</v>
      </c>
      <c r="H102" s="33">
        <f t="shared" ca="1" si="35"/>
        <v>2.6020474299643865</v>
      </c>
      <c r="I102" s="33">
        <f t="shared" ca="1" si="59"/>
        <v>0.38431274867794657</v>
      </c>
      <c r="J102" s="30" t="b">
        <f t="shared" si="36"/>
        <v>0</v>
      </c>
      <c r="K102" s="33">
        <f t="shared" si="55"/>
        <v>1</v>
      </c>
      <c r="L102" s="33">
        <f t="shared" ca="1" si="58"/>
        <v>0.38431274867794657</v>
      </c>
      <c r="M102" s="600">
        <f t="shared" ca="1" si="37"/>
        <v>27271.35</v>
      </c>
      <c r="N102" s="601">
        <f t="shared" ca="1" si="38"/>
        <v>1943945.88</v>
      </c>
      <c r="O102" s="601">
        <f t="shared" ca="1" si="39"/>
        <v>3774.01</v>
      </c>
      <c r="P102" s="601">
        <f t="shared" ca="1" si="40"/>
        <v>18915.669999999998</v>
      </c>
      <c r="Q102" s="601">
        <f t="shared" ca="1" si="56"/>
        <v>3026.51</v>
      </c>
      <c r="R102" s="602">
        <f t="shared" si="41"/>
        <v>399</v>
      </c>
      <c r="S102" s="602">
        <f t="shared" si="42"/>
        <v>63.84</v>
      </c>
      <c r="T102" s="602">
        <f t="shared" si="43"/>
        <v>166.35080000000002</v>
      </c>
      <c r="U102" s="602">
        <f t="shared" si="44"/>
        <v>26.616128000000003</v>
      </c>
      <c r="V102" s="602">
        <f t="shared" ca="1" si="45"/>
        <v>1555.16</v>
      </c>
      <c r="W102" s="602">
        <f t="shared" si="46"/>
        <v>84.48</v>
      </c>
      <c r="X102" s="602">
        <f t="shared" si="47"/>
        <v>13.52</v>
      </c>
      <c r="Y102" s="602">
        <f t="shared" ca="1" si="48"/>
        <v>244.99</v>
      </c>
      <c r="Z102" s="602">
        <f t="shared" ca="1" si="49"/>
        <v>39.200000000000003</v>
      </c>
      <c r="AA102" s="603">
        <f t="shared" ca="1" si="50"/>
        <v>28309.35</v>
      </c>
      <c r="AB102" s="602"/>
      <c r="AC102" s="604">
        <f t="shared" si="51"/>
        <v>0.113</v>
      </c>
      <c r="AD102" s="602">
        <f t="shared" ca="1" si="52"/>
        <v>18915.673382333331</v>
      </c>
      <c r="AE102" s="602">
        <f t="shared" ca="1" si="53"/>
        <v>25282.840310333329</v>
      </c>
      <c r="AG102" s="602">
        <f t="shared" ca="1" si="57"/>
        <v>25139.660800000001</v>
      </c>
    </row>
    <row r="103" spans="2:33" x14ac:dyDescent="0.25">
      <c r="B103" s="30">
        <v>82</v>
      </c>
      <c r="C103" s="19">
        <f t="shared" ca="1" si="31"/>
        <v>48186</v>
      </c>
      <c r="D103" s="30">
        <f t="shared" ca="1" si="32"/>
        <v>30</v>
      </c>
      <c r="E103" s="599">
        <f t="shared" si="33"/>
        <v>0.113</v>
      </c>
      <c r="F103" s="599">
        <f t="shared" si="54"/>
        <v>0.13108</v>
      </c>
      <c r="G103" s="33">
        <f t="shared" ca="1" si="34"/>
        <v>1.0117233333333333</v>
      </c>
      <c r="H103" s="33">
        <f t="shared" ca="1" si="35"/>
        <v>2.6325520993350024</v>
      </c>
      <c r="I103" s="33">
        <f t="shared" ca="1" si="59"/>
        <v>0.37985952880195822</v>
      </c>
      <c r="J103" s="30" t="b">
        <f t="shared" si="36"/>
        <v>0</v>
      </c>
      <c r="K103" s="33">
        <f t="shared" si="55"/>
        <v>1</v>
      </c>
      <c r="L103" s="33">
        <f t="shared" ca="1" si="58"/>
        <v>0.37985952880195822</v>
      </c>
      <c r="M103" s="600">
        <f t="shared" ca="1" si="37"/>
        <v>27271.35</v>
      </c>
      <c r="N103" s="601">
        <f t="shared" ca="1" si="38"/>
        <v>1940171.87</v>
      </c>
      <c r="O103" s="601">
        <f t="shared" ca="1" si="39"/>
        <v>4526.0699999999979</v>
      </c>
      <c r="P103" s="601">
        <f t="shared" ca="1" si="40"/>
        <v>18269.95</v>
      </c>
      <c r="Q103" s="601">
        <f t="shared" ca="1" si="56"/>
        <v>2923.19</v>
      </c>
      <c r="R103" s="602">
        <f t="shared" si="41"/>
        <v>399</v>
      </c>
      <c r="S103" s="602">
        <f t="shared" si="42"/>
        <v>63.84</v>
      </c>
      <c r="T103" s="602">
        <f t="shared" si="43"/>
        <v>166.35080000000002</v>
      </c>
      <c r="U103" s="602">
        <f t="shared" si="44"/>
        <v>26.616128000000003</v>
      </c>
      <c r="V103" s="602">
        <f t="shared" ca="1" si="45"/>
        <v>1552.14</v>
      </c>
      <c r="W103" s="602">
        <f t="shared" si="46"/>
        <v>84.48</v>
      </c>
      <c r="X103" s="602">
        <f t="shared" si="47"/>
        <v>13.52</v>
      </c>
      <c r="Y103" s="602">
        <f t="shared" ca="1" si="48"/>
        <v>246</v>
      </c>
      <c r="Z103" s="602">
        <f t="shared" ca="1" si="49"/>
        <v>39.36</v>
      </c>
      <c r="AA103" s="603">
        <f t="shared" ca="1" si="50"/>
        <v>28310.52</v>
      </c>
      <c r="AB103" s="602"/>
      <c r="AC103" s="604">
        <f t="shared" si="51"/>
        <v>0.113</v>
      </c>
      <c r="AD103" s="602">
        <f t="shared" ca="1" si="52"/>
        <v>18269.951775833331</v>
      </c>
      <c r="AE103" s="602">
        <f t="shared" ca="1" si="53"/>
        <v>25387.328703833329</v>
      </c>
      <c r="AG103" s="602">
        <f t="shared" ca="1" si="57"/>
        <v>25243.990799999996</v>
      </c>
    </row>
    <row r="104" spans="2:33" x14ac:dyDescent="0.25">
      <c r="B104" s="30">
        <v>83</v>
      </c>
      <c r="C104" s="19">
        <f t="shared" ca="1" si="31"/>
        <v>48217</v>
      </c>
      <c r="D104" s="30">
        <f t="shared" ca="1" si="32"/>
        <v>31</v>
      </c>
      <c r="E104" s="599">
        <f t="shared" si="33"/>
        <v>0.113</v>
      </c>
      <c r="F104" s="599">
        <f t="shared" si="54"/>
        <v>0.13108</v>
      </c>
      <c r="G104" s="33">
        <f t="shared" ca="1" si="34"/>
        <v>1.0120874444444443</v>
      </c>
      <c r="H104" s="33">
        <f t="shared" ca="1" si="35"/>
        <v>2.6643729265828195</v>
      </c>
      <c r="I104" s="33">
        <f t="shared" ca="1" si="59"/>
        <v>0.37532283488653589</v>
      </c>
      <c r="J104" s="30" t="b">
        <f t="shared" si="36"/>
        <v>0</v>
      </c>
      <c r="K104" s="33">
        <f t="shared" si="55"/>
        <v>1</v>
      </c>
      <c r="L104" s="33">
        <f t="shared" ca="1" si="58"/>
        <v>0.37532283488653589</v>
      </c>
      <c r="M104" s="600">
        <f t="shared" ca="1" si="37"/>
        <v>27271.35</v>
      </c>
      <c r="N104" s="601">
        <f t="shared" ca="1" si="38"/>
        <v>1935645.8</v>
      </c>
      <c r="O104" s="601">
        <f t="shared" ca="1" si="39"/>
        <v>3874.3299999999981</v>
      </c>
      <c r="P104" s="601">
        <f t="shared" ca="1" si="40"/>
        <v>18834.91</v>
      </c>
      <c r="Q104" s="601">
        <f t="shared" ca="1" si="56"/>
        <v>3013.59</v>
      </c>
      <c r="R104" s="602">
        <f t="shared" si="41"/>
        <v>399</v>
      </c>
      <c r="S104" s="602">
        <f t="shared" si="42"/>
        <v>63.84</v>
      </c>
      <c r="T104" s="602">
        <f t="shared" si="43"/>
        <v>166.35080000000002</v>
      </c>
      <c r="U104" s="602">
        <f t="shared" si="44"/>
        <v>26.616128000000003</v>
      </c>
      <c r="V104" s="602">
        <f t="shared" ca="1" si="45"/>
        <v>1548.52</v>
      </c>
      <c r="W104" s="602">
        <f t="shared" si="46"/>
        <v>84.48</v>
      </c>
      <c r="X104" s="602">
        <f t="shared" si="47"/>
        <v>13.52</v>
      </c>
      <c r="Y104" s="602">
        <f t="shared" ca="1" si="48"/>
        <v>245.11</v>
      </c>
      <c r="Z104" s="602">
        <f t="shared" ca="1" si="49"/>
        <v>39.22</v>
      </c>
      <c r="AA104" s="603">
        <f t="shared" ca="1" si="50"/>
        <v>28309.49</v>
      </c>
      <c r="AB104" s="602"/>
      <c r="AC104" s="604">
        <f t="shared" si="51"/>
        <v>0.113</v>
      </c>
      <c r="AD104" s="602">
        <f t="shared" ca="1" si="52"/>
        <v>18834.908992777779</v>
      </c>
      <c r="AE104" s="602">
        <f t="shared" ca="1" si="53"/>
        <v>25295.895920777777</v>
      </c>
      <c r="AG104" s="602">
        <f t="shared" ca="1" si="57"/>
        <v>25152.700799999999</v>
      </c>
    </row>
    <row r="105" spans="2:33" x14ac:dyDescent="0.25">
      <c r="B105" s="30">
        <v>84</v>
      </c>
      <c r="C105" s="19">
        <f t="shared" ca="1" si="31"/>
        <v>48248</v>
      </c>
      <c r="D105" s="30">
        <f t="shared" ca="1" si="32"/>
        <v>31</v>
      </c>
      <c r="E105" s="599">
        <f t="shared" si="33"/>
        <v>0.113</v>
      </c>
      <c r="F105" s="599">
        <f t="shared" si="54"/>
        <v>0.13108</v>
      </c>
      <c r="G105" s="33">
        <f t="shared" ca="1" si="34"/>
        <v>1.0120874444444443</v>
      </c>
      <c r="H105" s="33">
        <f t="shared" ca="1" si="35"/>
        <v>2.6965783863121708</v>
      </c>
      <c r="I105" s="33">
        <f t="shared" ca="1" si="59"/>
        <v>0.37084032308350429</v>
      </c>
      <c r="J105" s="30" t="b">
        <f t="shared" si="36"/>
        <v>1</v>
      </c>
      <c r="K105" s="33">
        <f t="shared" si="55"/>
        <v>1</v>
      </c>
      <c r="L105" s="33">
        <f t="shared" ca="1" si="58"/>
        <v>0.37084032308350429</v>
      </c>
      <c r="M105" s="600">
        <f t="shared" ca="1" si="37"/>
        <v>27271.35</v>
      </c>
      <c r="N105" s="601">
        <f t="shared" ca="1" si="38"/>
        <v>1931771.47</v>
      </c>
      <c r="O105" s="601">
        <f t="shared" ca="1" si="39"/>
        <v>3921.1699999999992</v>
      </c>
      <c r="P105" s="601">
        <f t="shared" ca="1" si="40"/>
        <v>18797.21</v>
      </c>
      <c r="Q105" s="601">
        <f t="shared" ca="1" si="56"/>
        <v>3007.55</v>
      </c>
      <c r="R105" s="602">
        <f t="shared" si="41"/>
        <v>399</v>
      </c>
      <c r="S105" s="602">
        <f t="shared" si="42"/>
        <v>63.84</v>
      </c>
      <c r="T105" s="602">
        <f t="shared" si="43"/>
        <v>166.35080000000002</v>
      </c>
      <c r="U105" s="602">
        <f t="shared" si="44"/>
        <v>26.616128000000003</v>
      </c>
      <c r="V105" s="602">
        <f t="shared" ca="1" si="45"/>
        <v>1545.42</v>
      </c>
      <c r="W105" s="602">
        <f t="shared" si="46"/>
        <v>84.48</v>
      </c>
      <c r="X105" s="602">
        <f t="shared" si="47"/>
        <v>13.52</v>
      </c>
      <c r="Y105" s="602">
        <f t="shared" ca="1" si="48"/>
        <v>245.17</v>
      </c>
      <c r="Z105" s="602">
        <f t="shared" ca="1" si="49"/>
        <v>39.229999999999997</v>
      </c>
      <c r="AA105" s="603">
        <f t="shared" ca="1" si="50"/>
        <v>28309.56</v>
      </c>
      <c r="AB105" s="602"/>
      <c r="AC105" s="604">
        <f t="shared" si="51"/>
        <v>0.113</v>
      </c>
      <c r="AD105" s="602">
        <f t="shared" ca="1" si="52"/>
        <v>18797.209609472226</v>
      </c>
      <c r="AE105" s="602">
        <f t="shared" ca="1" si="53"/>
        <v>25302.006537472225</v>
      </c>
      <c r="AG105" s="602">
        <f t="shared" ca="1" si="57"/>
        <v>25158.800799999994</v>
      </c>
    </row>
    <row r="106" spans="2:33" x14ac:dyDescent="0.25">
      <c r="B106" s="30">
        <v>85</v>
      </c>
      <c r="C106" s="19">
        <f t="shared" ca="1" si="31"/>
        <v>48277</v>
      </c>
      <c r="D106" s="30">
        <f t="shared" ca="1" si="32"/>
        <v>29</v>
      </c>
      <c r="E106" s="599">
        <f t="shared" si="33"/>
        <v>0.113</v>
      </c>
      <c r="F106" s="599">
        <f t="shared" si="54"/>
        <v>0.13108</v>
      </c>
      <c r="G106" s="33">
        <f t="shared" ca="1" si="34"/>
        <v>1.0113592222222221</v>
      </c>
      <c r="H106" s="33">
        <f t="shared" ca="1" si="35"/>
        <v>2.7272094194419316</v>
      </c>
      <c r="I106" s="33">
        <f t="shared" ca="1" si="59"/>
        <v>0.36667517825038526</v>
      </c>
      <c r="J106" s="30" t="b">
        <f t="shared" si="36"/>
        <v>0</v>
      </c>
      <c r="K106" s="33">
        <f t="shared" si="55"/>
        <v>1</v>
      </c>
      <c r="L106" s="33">
        <f t="shared" ca="1" si="58"/>
        <v>0.36667517825038526</v>
      </c>
      <c r="M106" s="600">
        <f t="shared" ca="1" si="37"/>
        <v>27271.35</v>
      </c>
      <c r="N106" s="601">
        <f t="shared" ca="1" si="38"/>
        <v>1927850.3</v>
      </c>
      <c r="O106" s="601">
        <f t="shared" ca="1" si="39"/>
        <v>5372.4699999999975</v>
      </c>
      <c r="P106" s="601">
        <f t="shared" ca="1" si="40"/>
        <v>17548.79</v>
      </c>
      <c r="Q106" s="601">
        <f t="shared" ca="1" si="56"/>
        <v>2807.81</v>
      </c>
      <c r="R106" s="602">
        <f t="shared" si="41"/>
        <v>399</v>
      </c>
      <c r="S106" s="602">
        <f t="shared" si="42"/>
        <v>63.84</v>
      </c>
      <c r="T106" s="602">
        <f t="shared" si="43"/>
        <v>166.35080000000002</v>
      </c>
      <c r="U106" s="602">
        <f t="shared" si="44"/>
        <v>26.616128000000003</v>
      </c>
      <c r="V106" s="602">
        <f t="shared" ca="1" si="45"/>
        <v>1542.28</v>
      </c>
      <c r="W106" s="602">
        <f t="shared" si="46"/>
        <v>84.48</v>
      </c>
      <c r="X106" s="602">
        <f t="shared" si="47"/>
        <v>13.52</v>
      </c>
      <c r="Y106" s="602">
        <f t="shared" ca="1" si="48"/>
        <v>247.13</v>
      </c>
      <c r="Z106" s="602">
        <f t="shared" ca="1" si="49"/>
        <v>39.54</v>
      </c>
      <c r="AA106" s="603">
        <f t="shared" ca="1" si="50"/>
        <v>28311.83</v>
      </c>
      <c r="AB106" s="602"/>
      <c r="AC106" s="604">
        <f t="shared" si="51"/>
        <v>0.113</v>
      </c>
      <c r="AD106" s="602">
        <f t="shared" ca="1" si="52"/>
        <v>17548.792869722223</v>
      </c>
      <c r="AE106" s="602">
        <f t="shared" ca="1" si="53"/>
        <v>25504.01979772222</v>
      </c>
      <c r="AG106" s="602">
        <f t="shared" ca="1" si="57"/>
        <v>25360.500799999998</v>
      </c>
    </row>
    <row r="107" spans="2:33" x14ac:dyDescent="0.25">
      <c r="B107" s="30">
        <v>86</v>
      </c>
      <c r="C107" s="19">
        <f t="shared" ca="1" si="31"/>
        <v>48308</v>
      </c>
      <c r="D107" s="30">
        <f t="shared" ca="1" si="32"/>
        <v>31</v>
      </c>
      <c r="E107" s="599">
        <f t="shared" si="33"/>
        <v>0.113</v>
      </c>
      <c r="F107" s="599">
        <f t="shared" si="54"/>
        <v>0.13108</v>
      </c>
      <c r="G107" s="33">
        <f t="shared" ca="1" si="34"/>
        <v>1.0120874444444443</v>
      </c>
      <c r="H107" s="33">
        <f t="shared" ca="1" si="35"/>
        <v>2.7601744117878013</v>
      </c>
      <c r="I107" s="33">
        <f t="shared" ca="1" si="59"/>
        <v>0.36229594612910232</v>
      </c>
      <c r="J107" s="30" t="b">
        <f t="shared" si="36"/>
        <v>0</v>
      </c>
      <c r="K107" s="33">
        <f t="shared" si="55"/>
        <v>1</v>
      </c>
      <c r="L107" s="33">
        <f t="shared" ca="1" si="58"/>
        <v>0.36229594612910232</v>
      </c>
      <c r="M107" s="600">
        <f t="shared" ca="1" si="37"/>
        <v>27271.35</v>
      </c>
      <c r="N107" s="601">
        <f t="shared" ca="1" si="38"/>
        <v>1922477.83</v>
      </c>
      <c r="O107" s="601">
        <f t="shared" ca="1" si="39"/>
        <v>4033.51</v>
      </c>
      <c r="P107" s="601">
        <f t="shared" ca="1" si="40"/>
        <v>18706.78</v>
      </c>
      <c r="Q107" s="601">
        <f t="shared" ca="1" si="56"/>
        <v>2993.08</v>
      </c>
      <c r="R107" s="602">
        <f t="shared" si="41"/>
        <v>399</v>
      </c>
      <c r="S107" s="602">
        <f t="shared" si="42"/>
        <v>63.84</v>
      </c>
      <c r="T107" s="602">
        <f t="shared" si="43"/>
        <v>166.35080000000002</v>
      </c>
      <c r="U107" s="602">
        <f t="shared" si="44"/>
        <v>26.616128000000003</v>
      </c>
      <c r="V107" s="602">
        <f t="shared" ca="1" si="45"/>
        <v>1537.98</v>
      </c>
      <c r="W107" s="602">
        <f t="shared" si="46"/>
        <v>84.48</v>
      </c>
      <c r="X107" s="602">
        <f t="shared" si="47"/>
        <v>13.52</v>
      </c>
      <c r="Y107" s="602">
        <f t="shared" ca="1" si="48"/>
        <v>245.31</v>
      </c>
      <c r="Z107" s="602">
        <f t="shared" ca="1" si="49"/>
        <v>39.25</v>
      </c>
      <c r="AA107" s="603">
        <f t="shared" ca="1" si="50"/>
        <v>28309.72</v>
      </c>
      <c r="AB107" s="602"/>
      <c r="AC107" s="604">
        <f t="shared" si="51"/>
        <v>0.113</v>
      </c>
      <c r="AD107" s="602">
        <f t="shared" ca="1" si="52"/>
        <v>18706.777329138891</v>
      </c>
      <c r="AE107" s="602">
        <f t="shared" ca="1" si="53"/>
        <v>25316.634257138892</v>
      </c>
      <c r="AG107" s="602">
        <f t="shared" ca="1" si="57"/>
        <v>25173.410800000001</v>
      </c>
    </row>
    <row r="108" spans="2:33" x14ac:dyDescent="0.25">
      <c r="B108" s="30">
        <v>87</v>
      </c>
      <c r="C108" s="19">
        <f t="shared" ca="1" si="31"/>
        <v>48338</v>
      </c>
      <c r="D108" s="30">
        <f t="shared" ca="1" si="32"/>
        <v>30</v>
      </c>
      <c r="E108" s="599">
        <f t="shared" si="33"/>
        <v>0.113</v>
      </c>
      <c r="F108" s="599">
        <f t="shared" si="54"/>
        <v>0.13108</v>
      </c>
      <c r="G108" s="33">
        <f t="shared" ca="1" si="34"/>
        <v>1.0117233333333333</v>
      </c>
      <c r="H108" s="33">
        <f t="shared" ca="1" si="35"/>
        <v>2.7925328564753271</v>
      </c>
      <c r="I108" s="33">
        <f t="shared" ca="1" si="59"/>
        <v>0.35809784571780395</v>
      </c>
      <c r="J108" s="30" t="b">
        <f t="shared" si="36"/>
        <v>0</v>
      </c>
      <c r="K108" s="33">
        <f t="shared" si="55"/>
        <v>1</v>
      </c>
      <c r="L108" s="33">
        <f t="shared" ca="1" si="58"/>
        <v>0.35809784571780395</v>
      </c>
      <c r="M108" s="600">
        <f t="shared" ca="1" si="37"/>
        <v>27271.35</v>
      </c>
      <c r="N108" s="601">
        <f t="shared" ca="1" si="38"/>
        <v>1918444.32</v>
      </c>
      <c r="O108" s="601">
        <f t="shared" ca="1" si="39"/>
        <v>4780.78</v>
      </c>
      <c r="P108" s="601">
        <f t="shared" ca="1" si="40"/>
        <v>18065.349999999999</v>
      </c>
      <c r="Q108" s="601">
        <f t="shared" ca="1" si="56"/>
        <v>2890.46</v>
      </c>
      <c r="R108" s="602">
        <f t="shared" si="41"/>
        <v>399</v>
      </c>
      <c r="S108" s="602">
        <f t="shared" si="42"/>
        <v>63.84</v>
      </c>
      <c r="T108" s="602">
        <f t="shared" si="43"/>
        <v>166.35080000000002</v>
      </c>
      <c r="U108" s="602">
        <f t="shared" si="44"/>
        <v>26.616128000000003</v>
      </c>
      <c r="V108" s="602">
        <f t="shared" ca="1" si="45"/>
        <v>1534.76</v>
      </c>
      <c r="W108" s="602">
        <f t="shared" si="46"/>
        <v>84.48</v>
      </c>
      <c r="X108" s="602">
        <f t="shared" si="47"/>
        <v>13.52</v>
      </c>
      <c r="Y108" s="602">
        <f t="shared" ca="1" si="48"/>
        <v>246.32</v>
      </c>
      <c r="Z108" s="602">
        <f t="shared" ca="1" si="49"/>
        <v>39.409999999999997</v>
      </c>
      <c r="AA108" s="603">
        <f t="shared" ca="1" si="50"/>
        <v>28310.89</v>
      </c>
      <c r="AB108" s="602"/>
      <c r="AC108" s="604">
        <f t="shared" si="51"/>
        <v>0.113</v>
      </c>
      <c r="AD108" s="602">
        <f t="shared" ca="1" si="52"/>
        <v>18065.35068</v>
      </c>
      <c r="AE108" s="602">
        <f t="shared" ca="1" si="53"/>
        <v>25420.427607999998</v>
      </c>
      <c r="AG108" s="602">
        <f t="shared" ca="1" si="57"/>
        <v>25277.040799999995</v>
      </c>
    </row>
    <row r="109" spans="2:33" x14ac:dyDescent="0.25">
      <c r="B109" s="30">
        <v>88</v>
      </c>
      <c r="C109" s="19">
        <f t="shared" ca="1" si="31"/>
        <v>48369</v>
      </c>
      <c r="D109" s="30">
        <f t="shared" ca="1" si="32"/>
        <v>31</v>
      </c>
      <c r="E109" s="599">
        <f t="shared" si="33"/>
        <v>0.113</v>
      </c>
      <c r="F109" s="599">
        <f t="shared" si="54"/>
        <v>0.13108</v>
      </c>
      <c r="G109" s="33">
        <f t="shared" ca="1" si="34"/>
        <v>1.0120874444444443</v>
      </c>
      <c r="H109" s="33">
        <f t="shared" ca="1" si="35"/>
        <v>2.8262874422372581</v>
      </c>
      <c r="I109" s="33">
        <f t="shared" ca="1" si="59"/>
        <v>0.35382105339165748</v>
      </c>
      <c r="J109" s="30" t="b">
        <f t="shared" si="36"/>
        <v>0</v>
      </c>
      <c r="K109" s="33">
        <f t="shared" si="55"/>
        <v>1</v>
      </c>
      <c r="L109" s="33">
        <f t="shared" ca="1" si="58"/>
        <v>0.35382105339165748</v>
      </c>
      <c r="M109" s="600">
        <f t="shared" ca="1" si="37"/>
        <v>27271.35</v>
      </c>
      <c r="N109" s="601">
        <f t="shared" ca="1" si="38"/>
        <v>1913663.54</v>
      </c>
      <c r="O109" s="601">
        <f t="shared" ca="1" si="39"/>
        <v>4140.0499999999993</v>
      </c>
      <c r="P109" s="601">
        <f t="shared" ca="1" si="40"/>
        <v>18621.009999999998</v>
      </c>
      <c r="Q109" s="601">
        <f t="shared" ca="1" si="56"/>
        <v>2979.36</v>
      </c>
      <c r="R109" s="602">
        <f t="shared" si="41"/>
        <v>399</v>
      </c>
      <c r="S109" s="602">
        <f t="shared" si="42"/>
        <v>63.84</v>
      </c>
      <c r="T109" s="602">
        <f t="shared" si="43"/>
        <v>166.35080000000002</v>
      </c>
      <c r="U109" s="602">
        <f t="shared" si="44"/>
        <v>26.616128000000003</v>
      </c>
      <c r="V109" s="602">
        <f t="shared" ca="1" si="45"/>
        <v>1530.93</v>
      </c>
      <c r="W109" s="602">
        <f t="shared" si="46"/>
        <v>84.48</v>
      </c>
      <c r="X109" s="602">
        <f t="shared" si="47"/>
        <v>13.52</v>
      </c>
      <c r="Y109" s="602">
        <f t="shared" ca="1" si="48"/>
        <v>245.45</v>
      </c>
      <c r="Z109" s="602">
        <f t="shared" ca="1" si="49"/>
        <v>39.270000000000003</v>
      </c>
      <c r="AA109" s="603">
        <f t="shared" ca="1" si="50"/>
        <v>28309.88</v>
      </c>
      <c r="AB109" s="602"/>
      <c r="AC109" s="604">
        <f t="shared" si="51"/>
        <v>0.113</v>
      </c>
      <c r="AD109" s="602">
        <f t="shared" ca="1" si="52"/>
        <v>18621.009390611114</v>
      </c>
      <c r="AE109" s="602">
        <f t="shared" ca="1" si="53"/>
        <v>25330.516318611113</v>
      </c>
      <c r="AG109" s="602">
        <f t="shared" ca="1" si="57"/>
        <v>25187.270799999998</v>
      </c>
    </row>
    <row r="110" spans="2:33" x14ac:dyDescent="0.25">
      <c r="B110" s="30">
        <v>89</v>
      </c>
      <c r="C110" s="19">
        <f t="shared" ca="1" si="31"/>
        <v>48399</v>
      </c>
      <c r="D110" s="30">
        <f t="shared" ca="1" si="32"/>
        <v>30</v>
      </c>
      <c r="E110" s="599">
        <f t="shared" si="33"/>
        <v>0.113</v>
      </c>
      <c r="F110" s="599">
        <f t="shared" si="54"/>
        <v>0.13108</v>
      </c>
      <c r="G110" s="33">
        <f t="shared" ca="1" si="34"/>
        <v>1.0117233333333333</v>
      </c>
      <c r="H110" s="33">
        <f t="shared" ca="1" si="35"/>
        <v>2.8594209520184197</v>
      </c>
      <c r="I110" s="33">
        <f t="shared" ca="1" si="59"/>
        <v>0.34972115570955581</v>
      </c>
      <c r="J110" s="30" t="b">
        <f t="shared" si="36"/>
        <v>0</v>
      </c>
      <c r="K110" s="33">
        <f t="shared" si="55"/>
        <v>1</v>
      </c>
      <c r="L110" s="33">
        <f t="shared" ca="1" si="58"/>
        <v>0.34972115570955581</v>
      </c>
      <c r="M110" s="600">
        <f t="shared" ca="1" si="37"/>
        <v>27271.35</v>
      </c>
      <c r="N110" s="601">
        <f t="shared" ca="1" si="38"/>
        <v>1909523.49</v>
      </c>
      <c r="O110" s="601">
        <f t="shared" ca="1" si="39"/>
        <v>4885.3600000000006</v>
      </c>
      <c r="P110" s="601">
        <f t="shared" ca="1" si="40"/>
        <v>17981.349999999999</v>
      </c>
      <c r="Q110" s="601">
        <f t="shared" ca="1" si="56"/>
        <v>2877.02</v>
      </c>
      <c r="R110" s="602">
        <f t="shared" si="41"/>
        <v>399</v>
      </c>
      <c r="S110" s="602">
        <f t="shared" si="42"/>
        <v>63.84</v>
      </c>
      <c r="T110" s="602">
        <f t="shared" si="43"/>
        <v>166.35080000000002</v>
      </c>
      <c r="U110" s="602">
        <f t="shared" si="44"/>
        <v>26.616128000000003</v>
      </c>
      <c r="V110" s="602">
        <f t="shared" ca="1" si="45"/>
        <v>1527.62</v>
      </c>
      <c r="W110" s="602">
        <f t="shared" si="46"/>
        <v>84.48</v>
      </c>
      <c r="X110" s="602">
        <f t="shared" si="47"/>
        <v>13.52</v>
      </c>
      <c r="Y110" s="602">
        <f t="shared" ca="1" si="48"/>
        <v>246.45</v>
      </c>
      <c r="Z110" s="602">
        <f t="shared" ca="1" si="49"/>
        <v>39.43</v>
      </c>
      <c r="AA110" s="603">
        <f t="shared" ca="1" si="50"/>
        <v>28311.040000000001</v>
      </c>
      <c r="AB110" s="602"/>
      <c r="AC110" s="604">
        <f t="shared" si="51"/>
        <v>0.113</v>
      </c>
      <c r="AD110" s="602">
        <f t="shared" ca="1" si="52"/>
        <v>17981.346197500003</v>
      </c>
      <c r="AE110" s="602">
        <f t="shared" ca="1" si="53"/>
        <v>25434.013125500001</v>
      </c>
      <c r="AG110" s="602">
        <f t="shared" ca="1" si="57"/>
        <v>25290.610799999999</v>
      </c>
    </row>
    <row r="111" spans="2:33" x14ac:dyDescent="0.25">
      <c r="B111" s="30">
        <v>90</v>
      </c>
      <c r="C111" s="19">
        <f t="shared" ca="1" si="31"/>
        <v>48430</v>
      </c>
      <c r="D111" s="30">
        <f t="shared" ca="1" si="32"/>
        <v>31</v>
      </c>
      <c r="E111" s="599">
        <f t="shared" si="33"/>
        <v>0.113</v>
      </c>
      <c r="F111" s="599">
        <f t="shared" si="54"/>
        <v>0.13108</v>
      </c>
      <c r="G111" s="33">
        <f t="shared" ca="1" si="34"/>
        <v>1.0120874444444443</v>
      </c>
      <c r="H111" s="33">
        <f t="shared" ca="1" si="35"/>
        <v>2.8939840439192226</v>
      </c>
      <c r="I111" s="33">
        <f t="shared" ca="1" si="59"/>
        <v>0.34554440688820609</v>
      </c>
      <c r="J111" s="30" t="b">
        <f t="shared" si="36"/>
        <v>0</v>
      </c>
      <c r="K111" s="33">
        <f t="shared" si="55"/>
        <v>1</v>
      </c>
      <c r="L111" s="33">
        <f t="shared" ca="1" si="58"/>
        <v>0.34554440688820609</v>
      </c>
      <c r="M111" s="600">
        <f t="shared" ca="1" si="37"/>
        <v>27271.35</v>
      </c>
      <c r="N111" s="601">
        <f t="shared" ca="1" si="38"/>
        <v>1904638.13</v>
      </c>
      <c r="O111" s="601">
        <f t="shared" ca="1" si="39"/>
        <v>4249.1399999999994</v>
      </c>
      <c r="P111" s="601">
        <f t="shared" ca="1" si="40"/>
        <v>18533.189999999999</v>
      </c>
      <c r="Q111" s="601">
        <f t="shared" ca="1" si="56"/>
        <v>2965.31</v>
      </c>
      <c r="R111" s="602">
        <f t="shared" si="41"/>
        <v>399</v>
      </c>
      <c r="S111" s="602">
        <f t="shared" si="42"/>
        <v>63.84</v>
      </c>
      <c r="T111" s="602">
        <f t="shared" si="43"/>
        <v>166.35080000000002</v>
      </c>
      <c r="U111" s="602">
        <f t="shared" si="44"/>
        <v>26.616128000000003</v>
      </c>
      <c r="V111" s="602">
        <f t="shared" ca="1" si="45"/>
        <v>1523.71</v>
      </c>
      <c r="W111" s="602">
        <f t="shared" si="46"/>
        <v>84.48</v>
      </c>
      <c r="X111" s="602">
        <f t="shared" si="47"/>
        <v>13.52</v>
      </c>
      <c r="Y111" s="602">
        <f t="shared" ca="1" si="48"/>
        <v>245.59</v>
      </c>
      <c r="Z111" s="602">
        <f t="shared" ca="1" si="49"/>
        <v>39.29</v>
      </c>
      <c r="AA111" s="603">
        <f t="shared" ca="1" si="50"/>
        <v>28310.04</v>
      </c>
      <c r="AB111" s="602"/>
      <c r="AC111" s="604">
        <f t="shared" si="51"/>
        <v>0.113</v>
      </c>
      <c r="AD111" s="602">
        <f t="shared" ca="1" si="52"/>
        <v>18533.187137194443</v>
      </c>
      <c r="AE111" s="602">
        <f t="shared" ca="1" si="53"/>
        <v>25344.724065194445</v>
      </c>
      <c r="AG111" s="602">
        <f t="shared" ca="1" si="57"/>
        <v>25201.460799999997</v>
      </c>
    </row>
    <row r="112" spans="2:33" x14ac:dyDescent="0.25">
      <c r="B112" s="30">
        <v>91</v>
      </c>
      <c r="C112" s="19">
        <f t="shared" ca="1" si="31"/>
        <v>48461</v>
      </c>
      <c r="D112" s="30">
        <f t="shared" ca="1" si="32"/>
        <v>31</v>
      </c>
      <c r="E112" s="599">
        <f t="shared" si="33"/>
        <v>0.113</v>
      </c>
      <c r="F112" s="599">
        <f t="shared" si="54"/>
        <v>0.13108</v>
      </c>
      <c r="G112" s="33">
        <f t="shared" ca="1" si="34"/>
        <v>1.0120874444444443</v>
      </c>
      <c r="H112" s="33">
        <f t="shared" ca="1" si="35"/>
        <v>2.9289649152732045</v>
      </c>
      <c r="I112" s="33">
        <f t="shared" ca="1" si="59"/>
        <v>0.34141754132508045</v>
      </c>
      <c r="J112" s="30" t="b">
        <f t="shared" si="36"/>
        <v>0</v>
      </c>
      <c r="K112" s="33">
        <f t="shared" si="55"/>
        <v>1</v>
      </c>
      <c r="L112" s="33">
        <f t="shared" ca="1" si="58"/>
        <v>0.34141754132508045</v>
      </c>
      <c r="M112" s="600">
        <f t="shared" ca="1" si="37"/>
        <v>27271.35</v>
      </c>
      <c r="N112" s="601">
        <f t="shared" ca="1" si="38"/>
        <v>1900388.99</v>
      </c>
      <c r="O112" s="601">
        <f t="shared" ca="1" si="39"/>
        <v>4300.5099999999984</v>
      </c>
      <c r="P112" s="601">
        <f t="shared" ca="1" si="40"/>
        <v>18491.84</v>
      </c>
      <c r="Q112" s="601">
        <f t="shared" ca="1" si="56"/>
        <v>2958.69</v>
      </c>
      <c r="R112" s="602">
        <f t="shared" si="41"/>
        <v>399</v>
      </c>
      <c r="S112" s="602">
        <f t="shared" si="42"/>
        <v>63.84</v>
      </c>
      <c r="T112" s="602">
        <f t="shared" si="43"/>
        <v>166.35080000000002</v>
      </c>
      <c r="U112" s="602">
        <f t="shared" si="44"/>
        <v>26.616128000000003</v>
      </c>
      <c r="V112" s="602">
        <f t="shared" ca="1" si="45"/>
        <v>1520.31</v>
      </c>
      <c r="W112" s="602">
        <f t="shared" si="46"/>
        <v>84.48</v>
      </c>
      <c r="X112" s="602">
        <f t="shared" si="47"/>
        <v>13.52</v>
      </c>
      <c r="Y112" s="602">
        <f t="shared" ca="1" si="48"/>
        <v>245.65</v>
      </c>
      <c r="Z112" s="602">
        <f t="shared" ca="1" si="49"/>
        <v>39.299999999999997</v>
      </c>
      <c r="AA112" s="603">
        <f t="shared" ca="1" si="50"/>
        <v>28310.11</v>
      </c>
      <c r="AB112" s="602"/>
      <c r="AC112" s="604">
        <f t="shared" si="51"/>
        <v>0.113</v>
      </c>
      <c r="AD112" s="602">
        <f t="shared" ca="1" si="52"/>
        <v>18491.840644361109</v>
      </c>
      <c r="AE112" s="602">
        <f t="shared" ca="1" si="53"/>
        <v>25351.417572361108</v>
      </c>
      <c r="AG112" s="602">
        <f t="shared" ca="1" si="57"/>
        <v>25208.140800000001</v>
      </c>
    </row>
    <row r="113" spans="2:33" x14ac:dyDescent="0.25">
      <c r="B113" s="30">
        <v>92</v>
      </c>
      <c r="C113" s="19">
        <f t="shared" ca="1" si="31"/>
        <v>48491</v>
      </c>
      <c r="D113" s="30">
        <f t="shared" ca="1" si="32"/>
        <v>30</v>
      </c>
      <c r="E113" s="599">
        <f t="shared" si="33"/>
        <v>0.113</v>
      </c>
      <c r="F113" s="599">
        <f t="shared" si="54"/>
        <v>0.13108</v>
      </c>
      <c r="G113" s="33">
        <f t="shared" ca="1" si="34"/>
        <v>1.0117233333333333</v>
      </c>
      <c r="H113" s="33">
        <f t="shared" ca="1" si="35"/>
        <v>2.9633021472965906</v>
      </c>
      <c r="I113" s="33">
        <f t="shared" ca="1" si="59"/>
        <v>0.33746136920674669</v>
      </c>
      <c r="J113" s="30" t="b">
        <f t="shared" si="36"/>
        <v>0</v>
      </c>
      <c r="K113" s="33">
        <f t="shared" si="55"/>
        <v>1</v>
      </c>
      <c r="L113" s="33">
        <f t="shared" ca="1" si="58"/>
        <v>0.33746136920674669</v>
      </c>
      <c r="M113" s="600">
        <f t="shared" ca="1" si="37"/>
        <v>27271.35</v>
      </c>
      <c r="N113" s="601">
        <f t="shared" ca="1" si="38"/>
        <v>1896088.48</v>
      </c>
      <c r="O113" s="601">
        <f t="shared" ca="1" si="39"/>
        <v>5042.8799999999974</v>
      </c>
      <c r="P113" s="601">
        <f t="shared" ca="1" si="40"/>
        <v>17854.830000000002</v>
      </c>
      <c r="Q113" s="601">
        <f t="shared" ca="1" si="56"/>
        <v>2856.77</v>
      </c>
      <c r="R113" s="602">
        <f t="shared" si="41"/>
        <v>399</v>
      </c>
      <c r="S113" s="602">
        <f t="shared" si="42"/>
        <v>63.84</v>
      </c>
      <c r="T113" s="602">
        <f t="shared" si="43"/>
        <v>166.35080000000002</v>
      </c>
      <c r="U113" s="602">
        <f t="shared" si="44"/>
        <v>26.616128000000003</v>
      </c>
      <c r="V113" s="602">
        <f t="shared" ca="1" si="45"/>
        <v>1516.87</v>
      </c>
      <c r="W113" s="602">
        <f t="shared" si="46"/>
        <v>84.48</v>
      </c>
      <c r="X113" s="602">
        <f t="shared" si="47"/>
        <v>13.52</v>
      </c>
      <c r="Y113" s="602">
        <f t="shared" ca="1" si="48"/>
        <v>246.65</v>
      </c>
      <c r="Z113" s="602">
        <f t="shared" ca="1" si="49"/>
        <v>39.46</v>
      </c>
      <c r="AA113" s="603">
        <f t="shared" ca="1" si="50"/>
        <v>28311.27</v>
      </c>
      <c r="AB113" s="602"/>
      <c r="AC113" s="604">
        <f t="shared" si="51"/>
        <v>0.113</v>
      </c>
      <c r="AD113" s="602">
        <f t="shared" ca="1" si="52"/>
        <v>17854.833186666667</v>
      </c>
      <c r="AE113" s="602">
        <f t="shared" ca="1" si="53"/>
        <v>25454.500114666662</v>
      </c>
      <c r="AG113" s="602">
        <f t="shared" ca="1" si="57"/>
        <v>25311.060799999999</v>
      </c>
    </row>
    <row r="114" spans="2:33" x14ac:dyDescent="0.25">
      <c r="B114" s="30">
        <v>93</v>
      </c>
      <c r="C114" s="19">
        <f t="shared" ca="1" si="31"/>
        <v>48522</v>
      </c>
      <c r="D114" s="30">
        <f t="shared" ca="1" si="32"/>
        <v>31</v>
      </c>
      <c r="E114" s="599">
        <f t="shared" si="33"/>
        <v>0.113</v>
      </c>
      <c r="F114" s="599">
        <f t="shared" si="54"/>
        <v>0.13108</v>
      </c>
      <c r="G114" s="33">
        <f t="shared" ca="1" si="34"/>
        <v>1.0120874444444443</v>
      </c>
      <c r="H114" s="33">
        <f t="shared" ca="1" si="35"/>
        <v>2.9991208973741408</v>
      </c>
      <c r="I114" s="33">
        <f t="shared" ca="1" si="59"/>
        <v>0.33343104003427904</v>
      </c>
      <c r="J114" s="30" t="b">
        <f t="shared" si="36"/>
        <v>0</v>
      </c>
      <c r="K114" s="33">
        <f t="shared" si="55"/>
        <v>1</v>
      </c>
      <c r="L114" s="33">
        <f t="shared" ca="1" si="58"/>
        <v>0.33343104003427904</v>
      </c>
      <c r="M114" s="600">
        <f t="shared" ca="1" si="37"/>
        <v>27271.35</v>
      </c>
      <c r="N114" s="601">
        <f t="shared" ca="1" si="38"/>
        <v>1891045.6</v>
      </c>
      <c r="O114" s="601">
        <f t="shared" ca="1" si="39"/>
        <v>4413.4400000000005</v>
      </c>
      <c r="P114" s="601">
        <f t="shared" ca="1" si="40"/>
        <v>18400.919999999998</v>
      </c>
      <c r="Q114" s="601">
        <f t="shared" ca="1" si="56"/>
        <v>2944.15</v>
      </c>
      <c r="R114" s="602">
        <f t="shared" si="41"/>
        <v>399</v>
      </c>
      <c r="S114" s="602">
        <f t="shared" si="42"/>
        <v>63.84</v>
      </c>
      <c r="T114" s="602">
        <f t="shared" si="43"/>
        <v>166.35080000000002</v>
      </c>
      <c r="U114" s="602">
        <f t="shared" si="44"/>
        <v>26.616128000000003</v>
      </c>
      <c r="V114" s="602">
        <f t="shared" ca="1" si="45"/>
        <v>1512.84</v>
      </c>
      <c r="W114" s="602">
        <f t="shared" si="46"/>
        <v>84.48</v>
      </c>
      <c r="X114" s="602">
        <f t="shared" si="47"/>
        <v>13.52</v>
      </c>
      <c r="Y114" s="602">
        <f t="shared" ca="1" si="48"/>
        <v>245.79</v>
      </c>
      <c r="Z114" s="602">
        <f t="shared" ca="1" si="49"/>
        <v>39.33</v>
      </c>
      <c r="AA114" s="603">
        <f t="shared" ca="1" si="50"/>
        <v>28310.28</v>
      </c>
      <c r="AB114" s="602"/>
      <c r="AC114" s="604">
        <f t="shared" si="51"/>
        <v>0.113</v>
      </c>
      <c r="AD114" s="602">
        <f t="shared" ca="1" si="52"/>
        <v>18400.924268888888</v>
      </c>
      <c r="AE114" s="602">
        <f t="shared" ca="1" si="53"/>
        <v>25366.131196888888</v>
      </c>
      <c r="AG114" s="602">
        <f t="shared" ca="1" si="57"/>
        <v>25222.820800000001</v>
      </c>
    </row>
    <row r="115" spans="2:33" x14ac:dyDescent="0.25">
      <c r="B115" s="30">
        <v>94</v>
      </c>
      <c r="C115" s="19">
        <f t="shared" ca="1" si="31"/>
        <v>48552</v>
      </c>
      <c r="D115" s="30">
        <f t="shared" ca="1" si="32"/>
        <v>30</v>
      </c>
      <c r="E115" s="599">
        <f t="shared" si="33"/>
        <v>0.113</v>
      </c>
      <c r="F115" s="599">
        <f t="shared" si="54"/>
        <v>0.13108</v>
      </c>
      <c r="G115" s="33">
        <f t="shared" ca="1" si="34"/>
        <v>1.0117233333333333</v>
      </c>
      <c r="H115" s="33">
        <f t="shared" ca="1" si="35"/>
        <v>3.0342805913610236</v>
      </c>
      <c r="I115" s="33">
        <f t="shared" ca="1" si="59"/>
        <v>0.3295674114144635</v>
      </c>
      <c r="J115" s="30" t="b">
        <f t="shared" si="36"/>
        <v>0</v>
      </c>
      <c r="K115" s="33">
        <f t="shared" si="55"/>
        <v>1</v>
      </c>
      <c r="L115" s="33">
        <f t="shared" ca="1" si="58"/>
        <v>0.3295674114144635</v>
      </c>
      <c r="M115" s="600">
        <f t="shared" ca="1" si="37"/>
        <v>27271.35</v>
      </c>
      <c r="N115" s="601">
        <f t="shared" ca="1" si="38"/>
        <v>1886632.16</v>
      </c>
      <c r="O115" s="601">
        <f t="shared" ca="1" si="39"/>
        <v>5153.7199999999975</v>
      </c>
      <c r="P115" s="601">
        <f t="shared" ca="1" si="40"/>
        <v>17765.79</v>
      </c>
      <c r="Q115" s="601">
        <f t="shared" ca="1" si="56"/>
        <v>2842.53</v>
      </c>
      <c r="R115" s="602">
        <f t="shared" si="41"/>
        <v>399</v>
      </c>
      <c r="S115" s="602">
        <f t="shared" si="42"/>
        <v>63.84</v>
      </c>
      <c r="T115" s="602">
        <f t="shared" si="43"/>
        <v>166.35080000000002</v>
      </c>
      <c r="U115" s="602">
        <f t="shared" si="44"/>
        <v>26.616128000000003</v>
      </c>
      <c r="V115" s="602">
        <f t="shared" ca="1" si="45"/>
        <v>1509.31</v>
      </c>
      <c r="W115" s="602">
        <f t="shared" si="46"/>
        <v>84.48</v>
      </c>
      <c r="X115" s="602">
        <f t="shared" si="47"/>
        <v>13.52</v>
      </c>
      <c r="Y115" s="602">
        <f t="shared" ca="1" si="48"/>
        <v>246.79</v>
      </c>
      <c r="Z115" s="602">
        <f t="shared" ca="1" si="49"/>
        <v>39.49</v>
      </c>
      <c r="AA115" s="603">
        <f t="shared" ca="1" si="50"/>
        <v>28311.439999999999</v>
      </c>
      <c r="AB115" s="602"/>
      <c r="AC115" s="604">
        <f t="shared" si="51"/>
        <v>0.113</v>
      </c>
      <c r="AD115" s="602">
        <f t="shared" ca="1" si="52"/>
        <v>17765.786173333334</v>
      </c>
      <c r="AE115" s="602">
        <f t="shared" ca="1" si="53"/>
        <v>25468.90310133333</v>
      </c>
      <c r="AG115" s="602">
        <f t="shared" ca="1" si="57"/>
        <v>25325.4408</v>
      </c>
    </row>
    <row r="116" spans="2:33" x14ac:dyDescent="0.25">
      <c r="B116" s="30">
        <v>95</v>
      </c>
      <c r="C116" s="19">
        <f t="shared" ca="1" si="31"/>
        <v>48583</v>
      </c>
      <c r="D116" s="30">
        <f t="shared" ca="1" si="32"/>
        <v>31</v>
      </c>
      <c r="E116" s="599">
        <f t="shared" si="33"/>
        <v>0.113</v>
      </c>
      <c r="F116" s="599">
        <f t="shared" si="54"/>
        <v>0.13108</v>
      </c>
      <c r="G116" s="33">
        <f t="shared" ca="1" si="34"/>
        <v>1.0120874444444443</v>
      </c>
      <c r="H116" s="33">
        <f t="shared" ca="1" si="35"/>
        <v>3.0709572894379558</v>
      </c>
      <c r="I116" s="33">
        <f t="shared" ca="1" si="59"/>
        <v>0.32563136043582658</v>
      </c>
      <c r="J116" s="30" t="b">
        <f t="shared" si="36"/>
        <v>0</v>
      </c>
      <c r="K116" s="33">
        <f t="shared" si="55"/>
        <v>1</v>
      </c>
      <c r="L116" s="33">
        <f t="shared" ca="1" si="58"/>
        <v>0.32563136043582658</v>
      </c>
      <c r="M116" s="600">
        <f t="shared" ca="1" si="37"/>
        <v>27271.35</v>
      </c>
      <c r="N116" s="601">
        <f t="shared" ca="1" si="38"/>
        <v>1881478.44</v>
      </c>
      <c r="O116" s="601">
        <f t="shared" ca="1" si="39"/>
        <v>4529.0899999999965</v>
      </c>
      <c r="P116" s="601">
        <f t="shared" ca="1" si="40"/>
        <v>18307.830000000002</v>
      </c>
      <c r="Q116" s="601">
        <f t="shared" ca="1" si="56"/>
        <v>2929.25</v>
      </c>
      <c r="R116" s="602">
        <f t="shared" si="41"/>
        <v>399</v>
      </c>
      <c r="S116" s="602">
        <f t="shared" si="42"/>
        <v>63.84</v>
      </c>
      <c r="T116" s="602">
        <f t="shared" si="43"/>
        <v>166.35080000000002</v>
      </c>
      <c r="U116" s="602">
        <f t="shared" si="44"/>
        <v>26.616128000000003</v>
      </c>
      <c r="V116" s="602">
        <f t="shared" ca="1" si="45"/>
        <v>1505.18</v>
      </c>
      <c r="W116" s="602">
        <f t="shared" si="46"/>
        <v>84.48</v>
      </c>
      <c r="X116" s="602">
        <f t="shared" si="47"/>
        <v>13.52</v>
      </c>
      <c r="Y116" s="602">
        <f t="shared" ca="1" si="48"/>
        <v>245.94</v>
      </c>
      <c r="Z116" s="602">
        <f t="shared" ca="1" si="49"/>
        <v>39.35</v>
      </c>
      <c r="AA116" s="603">
        <f t="shared" ca="1" si="50"/>
        <v>28310.45</v>
      </c>
      <c r="AB116" s="602"/>
      <c r="AC116" s="604">
        <f t="shared" si="51"/>
        <v>0.113</v>
      </c>
      <c r="AD116" s="602">
        <f t="shared" ca="1" si="52"/>
        <v>18307.830486999999</v>
      </c>
      <c r="AE116" s="602">
        <f t="shared" ca="1" si="53"/>
        <v>25381.197414999995</v>
      </c>
      <c r="AG116" s="602">
        <f t="shared" ca="1" si="57"/>
        <v>25237.870799999997</v>
      </c>
    </row>
    <row r="117" spans="2:33" x14ac:dyDescent="0.25">
      <c r="B117" s="30">
        <v>96</v>
      </c>
      <c r="C117" s="19">
        <f t="shared" ca="1" si="31"/>
        <v>48614</v>
      </c>
      <c r="D117" s="30">
        <f t="shared" ca="1" si="32"/>
        <v>31</v>
      </c>
      <c r="E117" s="599">
        <f t="shared" si="33"/>
        <v>0.113</v>
      </c>
      <c r="F117" s="599">
        <f t="shared" si="54"/>
        <v>0.13108</v>
      </c>
      <c r="G117" s="33">
        <f t="shared" ca="1" si="34"/>
        <v>1.0120874444444443</v>
      </c>
      <c r="H117" s="33">
        <f t="shared" ca="1" si="35"/>
        <v>3.1080773150652985</v>
      </c>
      <c r="I117" s="33">
        <f t="shared" ca="1" si="59"/>
        <v>0.32174231804107828</v>
      </c>
      <c r="J117" s="30" t="b">
        <f t="shared" si="36"/>
        <v>1</v>
      </c>
      <c r="K117" s="33">
        <f t="shared" si="55"/>
        <v>1</v>
      </c>
      <c r="L117" s="33">
        <f t="shared" ca="1" si="58"/>
        <v>0.32174231804107828</v>
      </c>
      <c r="M117" s="600">
        <f t="shared" ca="1" si="37"/>
        <v>27271.35</v>
      </c>
      <c r="N117" s="601">
        <f t="shared" ca="1" si="38"/>
        <v>1876949.35</v>
      </c>
      <c r="O117" s="601">
        <f t="shared" ca="1" si="39"/>
        <v>4583.8300000000008</v>
      </c>
      <c r="P117" s="601">
        <f t="shared" ca="1" si="40"/>
        <v>18263.759999999998</v>
      </c>
      <c r="Q117" s="601">
        <f t="shared" ca="1" si="56"/>
        <v>2922.2</v>
      </c>
      <c r="R117" s="602">
        <f t="shared" si="41"/>
        <v>399</v>
      </c>
      <c r="S117" s="602">
        <f t="shared" si="42"/>
        <v>63.84</v>
      </c>
      <c r="T117" s="602">
        <f t="shared" si="43"/>
        <v>166.35080000000002</v>
      </c>
      <c r="U117" s="602">
        <f t="shared" si="44"/>
        <v>26.616128000000003</v>
      </c>
      <c r="V117" s="602">
        <f t="shared" ca="1" si="45"/>
        <v>1501.56</v>
      </c>
      <c r="W117" s="602">
        <f t="shared" si="46"/>
        <v>84.48</v>
      </c>
      <c r="X117" s="602">
        <f t="shared" si="47"/>
        <v>13.52</v>
      </c>
      <c r="Y117" s="602">
        <f t="shared" ca="1" si="48"/>
        <v>246.01</v>
      </c>
      <c r="Z117" s="602">
        <f t="shared" ca="1" si="49"/>
        <v>39.36</v>
      </c>
      <c r="AA117" s="603">
        <f t="shared" ca="1" si="50"/>
        <v>28310.53</v>
      </c>
      <c r="AB117" s="602"/>
      <c r="AC117" s="604">
        <f t="shared" si="51"/>
        <v>0.113</v>
      </c>
      <c r="AD117" s="602">
        <f t="shared" ca="1" si="52"/>
        <v>18263.759925138889</v>
      </c>
      <c r="AE117" s="602">
        <f t="shared" ca="1" si="53"/>
        <v>25388.326853138889</v>
      </c>
      <c r="AG117" s="602">
        <f t="shared" ca="1" si="57"/>
        <v>25244.9908</v>
      </c>
    </row>
    <row r="118" spans="2:33" x14ac:dyDescent="0.25">
      <c r="B118" s="30">
        <v>97</v>
      </c>
      <c r="C118" s="19">
        <f t="shared" ca="1" si="31"/>
        <v>48642</v>
      </c>
      <c r="D118" s="30">
        <f t="shared" ca="1" si="32"/>
        <v>28</v>
      </c>
      <c r="E118" s="599">
        <f t="shared" si="33"/>
        <v>0.113</v>
      </c>
      <c r="F118" s="599">
        <f t="shared" si="54"/>
        <v>0.13108</v>
      </c>
      <c r="G118" s="33">
        <f t="shared" ca="1" si="34"/>
        <v>1.0109951111111111</v>
      </c>
      <c r="H118" s="33">
        <f t="shared" ca="1" si="35"/>
        <v>3.1422509704863653</v>
      </c>
      <c r="I118" s="33">
        <f t="shared" ca="1" si="59"/>
        <v>0.31824319871089657</v>
      </c>
      <c r="J118" s="30" t="b">
        <f t="shared" si="36"/>
        <v>0</v>
      </c>
      <c r="K118" s="33">
        <f t="shared" si="55"/>
        <v>1</v>
      </c>
      <c r="L118" s="33">
        <f t="shared" ca="1" si="58"/>
        <v>0.31824319871089657</v>
      </c>
      <c r="M118" s="600">
        <f t="shared" ca="1" si="37"/>
        <v>27271.35</v>
      </c>
      <c r="N118" s="601">
        <f t="shared" ca="1" si="38"/>
        <v>1872365.52</v>
      </c>
      <c r="O118" s="601">
        <f t="shared" ca="1" si="39"/>
        <v>6684.4900000000007</v>
      </c>
      <c r="P118" s="601">
        <f t="shared" ca="1" si="40"/>
        <v>16456.009999999998</v>
      </c>
      <c r="Q118" s="601">
        <f t="shared" ca="1" si="56"/>
        <v>2632.96</v>
      </c>
      <c r="R118" s="602">
        <f t="shared" si="41"/>
        <v>399</v>
      </c>
      <c r="S118" s="602">
        <f t="shared" si="42"/>
        <v>63.84</v>
      </c>
      <c r="T118" s="602">
        <f t="shared" si="43"/>
        <v>166.35080000000002</v>
      </c>
      <c r="U118" s="602">
        <f t="shared" si="44"/>
        <v>26.616128000000003</v>
      </c>
      <c r="V118" s="602">
        <f t="shared" ca="1" si="45"/>
        <v>1497.89</v>
      </c>
      <c r="W118" s="602">
        <f t="shared" si="46"/>
        <v>84.48</v>
      </c>
      <c r="X118" s="602">
        <f t="shared" si="47"/>
        <v>13.52</v>
      </c>
      <c r="Y118" s="602">
        <f t="shared" ca="1" si="48"/>
        <v>248.84</v>
      </c>
      <c r="Z118" s="602">
        <f t="shared" ca="1" si="49"/>
        <v>39.81</v>
      </c>
      <c r="AA118" s="603">
        <f t="shared" ca="1" si="50"/>
        <v>28313.81</v>
      </c>
      <c r="AB118" s="602"/>
      <c r="AC118" s="604">
        <f t="shared" si="51"/>
        <v>0.113</v>
      </c>
      <c r="AD118" s="602">
        <f t="shared" ca="1" si="52"/>
        <v>16456.012514666669</v>
      </c>
      <c r="AE118" s="602">
        <f t="shared" ca="1" si="53"/>
        <v>25680.849442666669</v>
      </c>
      <c r="AG118" s="602">
        <f t="shared" ca="1" si="57"/>
        <v>25537.060799999999</v>
      </c>
    </row>
    <row r="119" spans="2:33" x14ac:dyDescent="0.25">
      <c r="B119" s="30">
        <v>98</v>
      </c>
      <c r="C119" s="19">
        <f t="shared" ca="1" si="31"/>
        <v>48673</v>
      </c>
      <c r="D119" s="30">
        <f t="shared" ca="1" si="32"/>
        <v>31</v>
      </c>
      <c r="E119" s="599">
        <f t="shared" si="33"/>
        <v>0.113</v>
      </c>
      <c r="F119" s="599">
        <f t="shared" si="54"/>
        <v>0.13108</v>
      </c>
      <c r="G119" s="33">
        <f t="shared" ca="1" si="34"/>
        <v>1.0120874444444443</v>
      </c>
      <c r="H119" s="33">
        <f t="shared" ca="1" si="35"/>
        <v>3.1802327545226206</v>
      </c>
      <c r="I119" s="33">
        <f t="shared" ca="1" si="59"/>
        <v>0.31444239374551952</v>
      </c>
      <c r="J119" s="30" t="b">
        <f t="shared" si="36"/>
        <v>0</v>
      </c>
      <c r="K119" s="33">
        <f t="shared" si="55"/>
        <v>1</v>
      </c>
      <c r="L119" s="33">
        <f t="shared" ca="1" si="58"/>
        <v>0.31444239374551952</v>
      </c>
      <c r="M119" s="600">
        <f t="shared" ca="1" si="37"/>
        <v>27271.35</v>
      </c>
      <c r="N119" s="601">
        <f t="shared" ca="1" si="38"/>
        <v>1865681.03</v>
      </c>
      <c r="O119" s="601">
        <f t="shared" ca="1" si="39"/>
        <v>4720.0399999999981</v>
      </c>
      <c r="P119" s="601">
        <f t="shared" ca="1" si="40"/>
        <v>18154.11</v>
      </c>
      <c r="Q119" s="601">
        <f t="shared" ca="1" si="56"/>
        <v>2904.66</v>
      </c>
      <c r="R119" s="602">
        <f t="shared" si="41"/>
        <v>399</v>
      </c>
      <c r="S119" s="602">
        <f t="shared" si="42"/>
        <v>63.84</v>
      </c>
      <c r="T119" s="602">
        <f t="shared" si="43"/>
        <v>166.35080000000002</v>
      </c>
      <c r="U119" s="602">
        <f t="shared" si="44"/>
        <v>26.616128000000003</v>
      </c>
      <c r="V119" s="602">
        <f t="shared" ca="1" si="45"/>
        <v>1492.54</v>
      </c>
      <c r="W119" s="602">
        <f t="shared" si="46"/>
        <v>84.48</v>
      </c>
      <c r="X119" s="602">
        <f t="shared" si="47"/>
        <v>13.52</v>
      </c>
      <c r="Y119" s="602">
        <f t="shared" ca="1" si="48"/>
        <v>246.18</v>
      </c>
      <c r="Z119" s="602">
        <f t="shared" ca="1" si="49"/>
        <v>39.39</v>
      </c>
      <c r="AA119" s="603">
        <f t="shared" ca="1" si="50"/>
        <v>28310.73</v>
      </c>
      <c r="AB119" s="602"/>
      <c r="AC119" s="604">
        <f t="shared" si="51"/>
        <v>0.113</v>
      </c>
      <c r="AD119" s="602">
        <f t="shared" ca="1" si="52"/>
        <v>18154.112911361113</v>
      </c>
      <c r="AE119" s="602">
        <f t="shared" ca="1" si="53"/>
        <v>25406.069839361113</v>
      </c>
      <c r="AG119" s="602">
        <f t="shared" ca="1" si="57"/>
        <v>25262.700799999999</v>
      </c>
    </row>
    <row r="120" spans="2:33" x14ac:dyDescent="0.25">
      <c r="B120" s="30">
        <v>99</v>
      </c>
      <c r="C120" s="19">
        <f t="shared" ca="1" si="31"/>
        <v>48703</v>
      </c>
      <c r="D120" s="30">
        <f t="shared" ca="1" si="32"/>
        <v>30</v>
      </c>
      <c r="E120" s="599">
        <f t="shared" si="33"/>
        <v>0.113</v>
      </c>
      <c r="F120" s="599">
        <f t="shared" si="54"/>
        <v>0.13108</v>
      </c>
      <c r="G120" s="33">
        <f t="shared" ca="1" si="34"/>
        <v>1.0117233333333333</v>
      </c>
      <c r="H120" s="33">
        <f t="shared" ca="1" si="35"/>
        <v>3.2175156831814742</v>
      </c>
      <c r="I120" s="33">
        <f t="shared" ca="1" si="59"/>
        <v>0.3107987958620303</v>
      </c>
      <c r="J120" s="30" t="b">
        <f t="shared" si="36"/>
        <v>0</v>
      </c>
      <c r="K120" s="33">
        <f t="shared" si="55"/>
        <v>1</v>
      </c>
      <c r="L120" s="33">
        <f t="shared" ca="1" si="58"/>
        <v>0.3107987958620303</v>
      </c>
      <c r="M120" s="600">
        <f t="shared" ca="1" si="37"/>
        <v>27271.35</v>
      </c>
      <c r="N120" s="601">
        <f t="shared" ca="1" si="38"/>
        <v>1860960.99</v>
      </c>
      <c r="O120" s="601">
        <f t="shared" ca="1" si="39"/>
        <v>5454.6799999999985</v>
      </c>
      <c r="P120" s="601">
        <f t="shared" ca="1" si="40"/>
        <v>17524.05</v>
      </c>
      <c r="Q120" s="601">
        <f t="shared" ca="1" si="56"/>
        <v>2803.85</v>
      </c>
      <c r="R120" s="602">
        <f t="shared" si="41"/>
        <v>399</v>
      </c>
      <c r="S120" s="602">
        <f t="shared" si="42"/>
        <v>63.84</v>
      </c>
      <c r="T120" s="602">
        <f t="shared" si="43"/>
        <v>166.35080000000002</v>
      </c>
      <c r="U120" s="602">
        <f t="shared" si="44"/>
        <v>26.616128000000003</v>
      </c>
      <c r="V120" s="602">
        <f t="shared" ca="1" si="45"/>
        <v>1488.77</v>
      </c>
      <c r="W120" s="602">
        <f t="shared" si="46"/>
        <v>84.48</v>
      </c>
      <c r="X120" s="602">
        <f t="shared" si="47"/>
        <v>13.52</v>
      </c>
      <c r="Y120" s="602">
        <f t="shared" ca="1" si="48"/>
        <v>247.17</v>
      </c>
      <c r="Z120" s="602">
        <f t="shared" ca="1" si="49"/>
        <v>39.549999999999997</v>
      </c>
      <c r="AA120" s="603">
        <f t="shared" ca="1" si="50"/>
        <v>28311.88</v>
      </c>
      <c r="AB120" s="602"/>
      <c r="AC120" s="604">
        <f t="shared" si="51"/>
        <v>0.113</v>
      </c>
      <c r="AD120" s="602">
        <f t="shared" ca="1" si="52"/>
        <v>17524.049322500003</v>
      </c>
      <c r="AE120" s="602">
        <f t="shared" ca="1" si="53"/>
        <v>25508.026250500003</v>
      </c>
      <c r="AG120" s="602">
        <f t="shared" ca="1" si="57"/>
        <v>25364.500799999994</v>
      </c>
    </row>
    <row r="121" spans="2:33" x14ac:dyDescent="0.25">
      <c r="B121" s="30">
        <v>100</v>
      </c>
      <c r="C121" s="19">
        <f t="shared" ca="1" si="31"/>
        <v>48734</v>
      </c>
      <c r="D121" s="30">
        <f t="shared" ca="1" si="32"/>
        <v>31</v>
      </c>
      <c r="E121" s="599">
        <f t="shared" si="33"/>
        <v>0.113</v>
      </c>
      <c r="F121" s="599">
        <f t="shared" si="54"/>
        <v>0.13108</v>
      </c>
      <c r="G121" s="33">
        <f t="shared" ca="1" si="34"/>
        <v>1.0120874444444443</v>
      </c>
      <c r="H121" s="33">
        <f t="shared" ca="1" si="35"/>
        <v>3.2564072252510585</v>
      </c>
      <c r="I121" s="33">
        <f t="shared" ca="1" si="59"/>
        <v>0.3070869000184408</v>
      </c>
      <c r="J121" s="30" t="b">
        <f t="shared" si="36"/>
        <v>0</v>
      </c>
      <c r="K121" s="33">
        <f t="shared" si="55"/>
        <v>1</v>
      </c>
      <c r="L121" s="33">
        <f t="shared" ca="1" si="58"/>
        <v>0.3070869000184408</v>
      </c>
      <c r="M121" s="600">
        <f t="shared" ca="1" si="37"/>
        <v>27271.35</v>
      </c>
      <c r="N121" s="601">
        <f t="shared" ca="1" si="38"/>
        <v>1855506.31</v>
      </c>
      <c r="O121" s="601">
        <f t="shared" ca="1" si="39"/>
        <v>4843.0099999999984</v>
      </c>
      <c r="P121" s="601">
        <f t="shared" ca="1" si="40"/>
        <v>18055.11</v>
      </c>
      <c r="Q121" s="601">
        <f t="shared" ca="1" si="56"/>
        <v>2888.82</v>
      </c>
      <c r="R121" s="602">
        <f t="shared" si="41"/>
        <v>399</v>
      </c>
      <c r="S121" s="602">
        <f t="shared" si="42"/>
        <v>63.84</v>
      </c>
      <c r="T121" s="602">
        <f t="shared" si="43"/>
        <v>166.35080000000002</v>
      </c>
      <c r="U121" s="602">
        <f t="shared" si="44"/>
        <v>26.616128000000003</v>
      </c>
      <c r="V121" s="602">
        <f t="shared" ca="1" si="45"/>
        <v>1484.41</v>
      </c>
      <c r="W121" s="602">
        <f t="shared" si="46"/>
        <v>84.48</v>
      </c>
      <c r="X121" s="602">
        <f t="shared" si="47"/>
        <v>13.52</v>
      </c>
      <c r="Y121" s="602">
        <f t="shared" ca="1" si="48"/>
        <v>246.34</v>
      </c>
      <c r="Z121" s="602">
        <f t="shared" ca="1" si="49"/>
        <v>39.409999999999997</v>
      </c>
      <c r="AA121" s="603">
        <f t="shared" ca="1" si="50"/>
        <v>28310.91</v>
      </c>
      <c r="AB121" s="602"/>
      <c r="AC121" s="604">
        <f t="shared" si="51"/>
        <v>0.113</v>
      </c>
      <c r="AD121" s="602">
        <f t="shared" ca="1" si="52"/>
        <v>18055.10723313889</v>
      </c>
      <c r="AE121" s="602">
        <f t="shared" ca="1" si="53"/>
        <v>25422.08416113889</v>
      </c>
      <c r="AG121" s="602">
        <f t="shared" ca="1" si="57"/>
        <v>25278.700799999999</v>
      </c>
    </row>
    <row r="122" spans="2:33" x14ac:dyDescent="0.25">
      <c r="B122" s="30">
        <v>101</v>
      </c>
      <c r="C122" s="19">
        <f t="shared" ca="1" si="31"/>
        <v>48764</v>
      </c>
      <c r="D122" s="30">
        <f t="shared" ca="1" si="32"/>
        <v>30</v>
      </c>
      <c r="E122" s="599">
        <f t="shared" si="33"/>
        <v>0.113</v>
      </c>
      <c r="F122" s="599">
        <f t="shared" si="54"/>
        <v>0.13108</v>
      </c>
      <c r="G122" s="33">
        <f t="shared" ca="1" si="34"/>
        <v>1.0117233333333333</v>
      </c>
      <c r="H122" s="33">
        <f t="shared" ca="1" si="35"/>
        <v>3.2945831726217518</v>
      </c>
      <c r="I122" s="33">
        <f t="shared" ca="1" si="59"/>
        <v>0.30352853384005585</v>
      </c>
      <c r="J122" s="30" t="b">
        <f t="shared" si="36"/>
        <v>0</v>
      </c>
      <c r="K122" s="33">
        <f t="shared" si="55"/>
        <v>1</v>
      </c>
      <c r="L122" s="33">
        <f t="shared" ca="1" si="58"/>
        <v>0.30352853384005585</v>
      </c>
      <c r="M122" s="600">
        <f t="shared" ca="1" si="37"/>
        <v>27271.35</v>
      </c>
      <c r="N122" s="601">
        <f t="shared" ca="1" si="38"/>
        <v>1850663.3</v>
      </c>
      <c r="O122" s="601">
        <f t="shared" ca="1" si="39"/>
        <v>5575.4099999999962</v>
      </c>
      <c r="P122" s="601">
        <f t="shared" ca="1" si="40"/>
        <v>17427.080000000002</v>
      </c>
      <c r="Q122" s="601">
        <f t="shared" ca="1" si="56"/>
        <v>2788.33</v>
      </c>
      <c r="R122" s="602">
        <f t="shared" si="41"/>
        <v>399</v>
      </c>
      <c r="S122" s="602">
        <f t="shared" si="42"/>
        <v>63.84</v>
      </c>
      <c r="T122" s="602">
        <f t="shared" si="43"/>
        <v>166.35080000000002</v>
      </c>
      <c r="U122" s="602">
        <f t="shared" si="44"/>
        <v>26.616128000000003</v>
      </c>
      <c r="V122" s="602">
        <f t="shared" ca="1" si="45"/>
        <v>1480.53</v>
      </c>
      <c r="W122" s="602">
        <f t="shared" si="46"/>
        <v>84.48</v>
      </c>
      <c r="X122" s="602">
        <f t="shared" si="47"/>
        <v>13.52</v>
      </c>
      <c r="Y122" s="602">
        <f t="shared" ca="1" si="48"/>
        <v>247.32</v>
      </c>
      <c r="Z122" s="602">
        <f t="shared" ca="1" si="49"/>
        <v>39.57</v>
      </c>
      <c r="AA122" s="603">
        <f t="shared" ca="1" si="50"/>
        <v>28312.05</v>
      </c>
      <c r="AB122" s="602"/>
      <c r="AC122" s="604">
        <f t="shared" si="51"/>
        <v>0.113</v>
      </c>
      <c r="AD122" s="602">
        <f t="shared" ca="1" si="52"/>
        <v>17427.079408333335</v>
      </c>
      <c r="AE122" s="602">
        <f t="shared" ca="1" si="53"/>
        <v>25523.716336333331</v>
      </c>
      <c r="AG122" s="602">
        <f t="shared" ca="1" si="57"/>
        <v>25380.170799999996</v>
      </c>
    </row>
    <row r="123" spans="2:33" x14ac:dyDescent="0.25">
      <c r="B123" s="30">
        <v>102</v>
      </c>
      <c r="C123" s="19">
        <f t="shared" ca="1" si="31"/>
        <v>48795</v>
      </c>
      <c r="D123" s="30">
        <f t="shared" ca="1" si="32"/>
        <v>31</v>
      </c>
      <c r="E123" s="599">
        <f t="shared" si="33"/>
        <v>0.113</v>
      </c>
      <c r="F123" s="599">
        <f t="shared" si="54"/>
        <v>0.13108</v>
      </c>
      <c r="G123" s="33">
        <f t="shared" ca="1" si="34"/>
        <v>1.0120874444444443</v>
      </c>
      <c r="H123" s="33">
        <f t="shared" ca="1" si="35"/>
        <v>3.3344062636884182</v>
      </c>
      <c r="I123" s="33">
        <f t="shared" ca="1" si="59"/>
        <v>0.29990346733988876</v>
      </c>
      <c r="J123" s="30" t="b">
        <f t="shared" si="36"/>
        <v>0</v>
      </c>
      <c r="K123" s="33">
        <f t="shared" si="55"/>
        <v>1</v>
      </c>
      <c r="L123" s="33">
        <f t="shared" ca="1" si="58"/>
        <v>0.29990346733988876</v>
      </c>
      <c r="M123" s="600">
        <f t="shared" ca="1" si="37"/>
        <v>27271.35</v>
      </c>
      <c r="N123" s="601">
        <f t="shared" ca="1" si="38"/>
        <v>1845087.89</v>
      </c>
      <c r="O123" s="601">
        <f t="shared" ca="1" si="39"/>
        <v>4968.9499999999989</v>
      </c>
      <c r="P123" s="601">
        <f t="shared" ca="1" si="40"/>
        <v>17953.73</v>
      </c>
      <c r="Q123" s="601">
        <f t="shared" ca="1" si="56"/>
        <v>2872.6</v>
      </c>
      <c r="R123" s="602">
        <f t="shared" si="41"/>
        <v>399</v>
      </c>
      <c r="S123" s="602">
        <f t="shared" si="42"/>
        <v>63.84</v>
      </c>
      <c r="T123" s="602">
        <f t="shared" si="43"/>
        <v>166.35080000000002</v>
      </c>
      <c r="U123" s="602">
        <f t="shared" si="44"/>
        <v>26.616128000000003</v>
      </c>
      <c r="V123" s="602">
        <f t="shared" ca="1" si="45"/>
        <v>1476.07</v>
      </c>
      <c r="W123" s="602">
        <f t="shared" si="46"/>
        <v>84.48</v>
      </c>
      <c r="X123" s="602">
        <f t="shared" si="47"/>
        <v>13.52</v>
      </c>
      <c r="Y123" s="602">
        <f t="shared" ca="1" si="48"/>
        <v>246.5</v>
      </c>
      <c r="Z123" s="602">
        <f t="shared" ca="1" si="49"/>
        <v>39.44</v>
      </c>
      <c r="AA123" s="603">
        <f t="shared" ca="1" si="50"/>
        <v>28311.1</v>
      </c>
      <c r="AB123" s="602"/>
      <c r="AC123" s="604">
        <f t="shared" si="51"/>
        <v>0.113</v>
      </c>
      <c r="AD123" s="602">
        <f t="shared" ca="1" si="52"/>
        <v>17953.730218527777</v>
      </c>
      <c r="AE123" s="602">
        <f t="shared" ca="1" si="53"/>
        <v>25438.497146527774</v>
      </c>
      <c r="AG123" s="602">
        <f t="shared" ca="1" si="57"/>
        <v>25295.0808</v>
      </c>
    </row>
    <row r="124" spans="2:33" x14ac:dyDescent="0.25">
      <c r="B124" s="30">
        <v>103</v>
      </c>
      <c r="C124" s="19">
        <f t="shared" ca="1" si="31"/>
        <v>48826</v>
      </c>
      <c r="D124" s="30">
        <f t="shared" ca="1" si="32"/>
        <v>31</v>
      </c>
      <c r="E124" s="599">
        <f t="shared" si="33"/>
        <v>0.113</v>
      </c>
      <c r="F124" s="599">
        <f t="shared" si="54"/>
        <v>0.13108</v>
      </c>
      <c r="G124" s="33">
        <f t="shared" ca="1" si="34"/>
        <v>1.0120874444444443</v>
      </c>
      <c r="H124" s="33">
        <f t="shared" ca="1" si="35"/>
        <v>3.3747107141559591</v>
      </c>
      <c r="I124" s="33">
        <f t="shared" ca="1" si="59"/>
        <v>0.29632169531014385</v>
      </c>
      <c r="J124" s="30" t="b">
        <f t="shared" si="36"/>
        <v>0</v>
      </c>
      <c r="K124" s="33">
        <f t="shared" si="55"/>
        <v>1</v>
      </c>
      <c r="L124" s="33">
        <f t="shared" ca="1" si="58"/>
        <v>0.29632169531014385</v>
      </c>
      <c r="M124" s="600">
        <f t="shared" ca="1" si="37"/>
        <v>27271.35</v>
      </c>
      <c r="N124" s="601">
        <f t="shared" ca="1" si="38"/>
        <v>1840118.94</v>
      </c>
      <c r="O124" s="601">
        <f t="shared" ca="1" si="39"/>
        <v>5029.0099999999966</v>
      </c>
      <c r="P124" s="601">
        <f t="shared" ca="1" si="40"/>
        <v>17905.38</v>
      </c>
      <c r="Q124" s="601">
        <f t="shared" ca="1" si="56"/>
        <v>2864.86</v>
      </c>
      <c r="R124" s="602">
        <f t="shared" si="41"/>
        <v>399</v>
      </c>
      <c r="S124" s="602">
        <f t="shared" si="42"/>
        <v>63.84</v>
      </c>
      <c r="T124" s="602">
        <f t="shared" si="43"/>
        <v>166.35080000000002</v>
      </c>
      <c r="U124" s="602">
        <f t="shared" si="44"/>
        <v>26.616128000000003</v>
      </c>
      <c r="V124" s="602">
        <f t="shared" ca="1" si="45"/>
        <v>1472.1</v>
      </c>
      <c r="W124" s="602">
        <f t="shared" si="46"/>
        <v>84.48</v>
      </c>
      <c r="X124" s="602">
        <f t="shared" si="47"/>
        <v>13.52</v>
      </c>
      <c r="Y124" s="602">
        <f t="shared" ca="1" si="48"/>
        <v>246.57</v>
      </c>
      <c r="Z124" s="602">
        <f t="shared" ca="1" si="49"/>
        <v>39.450000000000003</v>
      </c>
      <c r="AA124" s="603">
        <f t="shared" ca="1" si="50"/>
        <v>28311.18</v>
      </c>
      <c r="AB124" s="602"/>
      <c r="AC124" s="604">
        <f t="shared" si="51"/>
        <v>0.113</v>
      </c>
      <c r="AD124" s="602">
        <f t="shared" ca="1" si="52"/>
        <v>17905.379574500002</v>
      </c>
      <c r="AE124" s="602">
        <f t="shared" ca="1" si="53"/>
        <v>25446.316502499998</v>
      </c>
      <c r="AG124" s="602">
        <f t="shared" ca="1" si="57"/>
        <v>25302.890799999997</v>
      </c>
    </row>
    <row r="125" spans="2:33" x14ac:dyDescent="0.25">
      <c r="B125" s="30">
        <v>104</v>
      </c>
      <c r="C125" s="19">
        <f t="shared" ca="1" si="31"/>
        <v>48856</v>
      </c>
      <c r="D125" s="30">
        <f t="shared" ca="1" si="32"/>
        <v>30</v>
      </c>
      <c r="E125" s="599">
        <f t="shared" si="33"/>
        <v>0.113</v>
      </c>
      <c r="F125" s="599">
        <f t="shared" si="54"/>
        <v>0.13108</v>
      </c>
      <c r="G125" s="33">
        <f t="shared" ca="1" si="34"/>
        <v>1.0117233333333333</v>
      </c>
      <c r="H125" s="33">
        <f t="shared" ca="1" si="35"/>
        <v>3.4142735727615809</v>
      </c>
      <c r="I125" s="33">
        <f t="shared" ca="1" si="59"/>
        <v>0.29288807082648793</v>
      </c>
      <c r="J125" s="30" t="b">
        <f t="shared" si="36"/>
        <v>0</v>
      </c>
      <c r="K125" s="33">
        <f t="shared" si="55"/>
        <v>1</v>
      </c>
      <c r="L125" s="33">
        <f t="shared" ca="1" si="58"/>
        <v>0.29288807082648793</v>
      </c>
      <c r="M125" s="600">
        <f t="shared" ca="1" si="37"/>
        <v>27271.35</v>
      </c>
      <c r="N125" s="601">
        <f t="shared" ca="1" si="38"/>
        <v>1835089.93</v>
      </c>
      <c r="O125" s="601">
        <f t="shared" ca="1" si="39"/>
        <v>5757.9799999999987</v>
      </c>
      <c r="P125" s="601">
        <f t="shared" ca="1" si="40"/>
        <v>17280.43</v>
      </c>
      <c r="Q125" s="601">
        <f t="shared" ca="1" si="56"/>
        <v>2764.87</v>
      </c>
      <c r="R125" s="602">
        <f t="shared" si="41"/>
        <v>399</v>
      </c>
      <c r="S125" s="602">
        <f t="shared" si="42"/>
        <v>63.84</v>
      </c>
      <c r="T125" s="602">
        <f t="shared" si="43"/>
        <v>166.35080000000002</v>
      </c>
      <c r="U125" s="602">
        <f t="shared" si="44"/>
        <v>26.616128000000003</v>
      </c>
      <c r="V125" s="602">
        <f t="shared" ca="1" si="45"/>
        <v>1468.07</v>
      </c>
      <c r="W125" s="602">
        <f t="shared" si="46"/>
        <v>84.48</v>
      </c>
      <c r="X125" s="602">
        <f t="shared" si="47"/>
        <v>13.52</v>
      </c>
      <c r="Y125" s="602">
        <f t="shared" ca="1" si="48"/>
        <v>247.55</v>
      </c>
      <c r="Z125" s="602">
        <f t="shared" ca="1" si="49"/>
        <v>39.61</v>
      </c>
      <c r="AA125" s="603">
        <f t="shared" ca="1" si="50"/>
        <v>28312.32</v>
      </c>
      <c r="AB125" s="602"/>
      <c r="AC125" s="604">
        <f t="shared" si="51"/>
        <v>0.113</v>
      </c>
      <c r="AD125" s="602">
        <f t="shared" ca="1" si="52"/>
        <v>17280.430174166668</v>
      </c>
      <c r="AE125" s="602">
        <f t="shared" ca="1" si="53"/>
        <v>25547.447102166669</v>
      </c>
      <c r="AG125" s="602">
        <f t="shared" ca="1" si="57"/>
        <v>25403.860799999999</v>
      </c>
    </row>
    <row r="126" spans="2:33" x14ac:dyDescent="0.25">
      <c r="B126" s="30">
        <v>105</v>
      </c>
      <c r="C126" s="19">
        <f t="shared" ca="1" si="31"/>
        <v>48887</v>
      </c>
      <c r="D126" s="30">
        <f t="shared" ca="1" si="32"/>
        <v>31</v>
      </c>
      <c r="E126" s="599">
        <f t="shared" si="33"/>
        <v>0.113</v>
      </c>
      <c r="F126" s="599">
        <f t="shared" si="54"/>
        <v>0.13108</v>
      </c>
      <c r="G126" s="33">
        <f t="shared" ca="1" si="34"/>
        <v>1.0120874444444443</v>
      </c>
      <c r="H126" s="33">
        <f t="shared" ca="1" si="35"/>
        <v>3.4555434148904709</v>
      </c>
      <c r="I126" s="33">
        <f t="shared" ca="1" si="59"/>
        <v>0.2893900842602195</v>
      </c>
      <c r="J126" s="30" t="b">
        <f t="shared" si="36"/>
        <v>0</v>
      </c>
      <c r="K126" s="33">
        <f t="shared" si="55"/>
        <v>1</v>
      </c>
      <c r="L126" s="33">
        <f t="shared" ca="1" si="58"/>
        <v>0.2893900842602195</v>
      </c>
      <c r="M126" s="600">
        <f t="shared" ca="1" si="37"/>
        <v>27271.35</v>
      </c>
      <c r="N126" s="601">
        <f t="shared" ca="1" si="38"/>
        <v>1829331.95</v>
      </c>
      <c r="O126" s="601">
        <f t="shared" ca="1" si="39"/>
        <v>5159.3899999999994</v>
      </c>
      <c r="P126" s="601">
        <f t="shared" ca="1" si="40"/>
        <v>17800.419999999998</v>
      </c>
      <c r="Q126" s="601">
        <f t="shared" ca="1" si="56"/>
        <v>2848.07</v>
      </c>
      <c r="R126" s="602">
        <f t="shared" si="41"/>
        <v>399</v>
      </c>
      <c r="S126" s="602">
        <f t="shared" si="42"/>
        <v>63.84</v>
      </c>
      <c r="T126" s="602">
        <f t="shared" si="43"/>
        <v>166.35080000000002</v>
      </c>
      <c r="U126" s="602">
        <f t="shared" si="44"/>
        <v>26.616128000000003</v>
      </c>
      <c r="V126" s="602">
        <f t="shared" ca="1" si="45"/>
        <v>1463.47</v>
      </c>
      <c r="W126" s="602">
        <f t="shared" si="46"/>
        <v>84.48</v>
      </c>
      <c r="X126" s="602">
        <f t="shared" si="47"/>
        <v>13.52</v>
      </c>
      <c r="Y126" s="602">
        <f t="shared" ca="1" si="48"/>
        <v>246.74</v>
      </c>
      <c r="Z126" s="602">
        <f t="shared" ca="1" si="49"/>
        <v>39.479999999999997</v>
      </c>
      <c r="AA126" s="603">
        <f t="shared" ca="1" si="50"/>
        <v>28311.38</v>
      </c>
      <c r="AB126" s="602"/>
      <c r="AC126" s="604">
        <f t="shared" si="51"/>
        <v>0.113</v>
      </c>
      <c r="AD126" s="602">
        <f t="shared" ca="1" si="52"/>
        <v>17800.416169027776</v>
      </c>
      <c r="AE126" s="602">
        <f t="shared" ca="1" si="53"/>
        <v>25463.303097027776</v>
      </c>
      <c r="AG126" s="602">
        <f t="shared" ca="1" si="57"/>
        <v>25319.8508</v>
      </c>
    </row>
    <row r="127" spans="2:33" x14ac:dyDescent="0.25">
      <c r="B127" s="30">
        <v>106</v>
      </c>
      <c r="C127" s="19">
        <f t="shared" ca="1" si="31"/>
        <v>48917</v>
      </c>
      <c r="D127" s="30">
        <f t="shared" ca="1" si="32"/>
        <v>30</v>
      </c>
      <c r="E127" s="599">
        <f t="shared" si="33"/>
        <v>0.113</v>
      </c>
      <c r="F127" s="599">
        <f t="shared" si="54"/>
        <v>0.13108</v>
      </c>
      <c r="G127" s="33">
        <f t="shared" ca="1" si="34"/>
        <v>1.0117233333333333</v>
      </c>
      <c r="H127" s="33">
        <f t="shared" ca="1" si="35"/>
        <v>3.4960539021910368</v>
      </c>
      <c r="I127" s="33">
        <f t="shared" ca="1" si="59"/>
        <v>0.28603677974566777</v>
      </c>
      <c r="J127" s="30" t="b">
        <f t="shared" si="36"/>
        <v>0</v>
      </c>
      <c r="K127" s="33">
        <f t="shared" si="55"/>
        <v>1</v>
      </c>
      <c r="L127" s="33">
        <f t="shared" ca="1" si="58"/>
        <v>0.28603677974566777</v>
      </c>
      <c r="M127" s="600">
        <f t="shared" ca="1" si="37"/>
        <v>27271.35</v>
      </c>
      <c r="N127" s="601">
        <f t="shared" ca="1" si="38"/>
        <v>1824172.56</v>
      </c>
      <c r="O127" s="601">
        <f t="shared" ca="1" si="39"/>
        <v>5885.9699999999993</v>
      </c>
      <c r="P127" s="601">
        <f t="shared" ca="1" si="40"/>
        <v>17177.62</v>
      </c>
      <c r="Q127" s="601">
        <f t="shared" ca="1" si="56"/>
        <v>2748.42</v>
      </c>
      <c r="R127" s="602">
        <f t="shared" si="41"/>
        <v>399</v>
      </c>
      <c r="S127" s="602">
        <f t="shared" si="42"/>
        <v>63.84</v>
      </c>
      <c r="T127" s="602">
        <f t="shared" si="43"/>
        <v>166.35080000000002</v>
      </c>
      <c r="U127" s="602">
        <f t="shared" si="44"/>
        <v>26.616128000000003</v>
      </c>
      <c r="V127" s="602">
        <f t="shared" ca="1" si="45"/>
        <v>1459.34</v>
      </c>
      <c r="W127" s="602">
        <f t="shared" si="46"/>
        <v>84.48</v>
      </c>
      <c r="X127" s="602">
        <f t="shared" si="47"/>
        <v>13.52</v>
      </c>
      <c r="Y127" s="602">
        <f t="shared" ca="1" si="48"/>
        <v>247.71</v>
      </c>
      <c r="Z127" s="602">
        <f t="shared" ca="1" si="49"/>
        <v>39.630000000000003</v>
      </c>
      <c r="AA127" s="603">
        <f t="shared" ca="1" si="50"/>
        <v>28312.5</v>
      </c>
      <c r="AB127" s="602"/>
      <c r="AC127" s="604">
        <f t="shared" si="51"/>
        <v>0.113</v>
      </c>
      <c r="AD127" s="602">
        <f t="shared" ca="1" si="52"/>
        <v>17177.624940000002</v>
      </c>
      <c r="AE127" s="602">
        <f t="shared" ca="1" si="53"/>
        <v>25564.081868000001</v>
      </c>
      <c r="AG127" s="602">
        <f t="shared" ca="1" si="57"/>
        <v>25420.470799999996</v>
      </c>
    </row>
    <row r="128" spans="2:33" x14ac:dyDescent="0.25">
      <c r="B128" s="30">
        <v>107</v>
      </c>
      <c r="C128" s="19">
        <f t="shared" ca="1" si="31"/>
        <v>48948</v>
      </c>
      <c r="D128" s="30">
        <f t="shared" ca="1" si="32"/>
        <v>31</v>
      </c>
      <c r="E128" s="599">
        <f t="shared" si="33"/>
        <v>0.113</v>
      </c>
      <c r="F128" s="599">
        <f t="shared" si="54"/>
        <v>0.13108</v>
      </c>
      <c r="G128" s="33">
        <f t="shared" ca="1" si="34"/>
        <v>1.0120874444444443</v>
      </c>
      <c r="H128" s="33">
        <f t="shared" ca="1" si="35"/>
        <v>3.5383122595085537</v>
      </c>
      <c r="I128" s="33">
        <f t="shared" ca="1" si="59"/>
        <v>0.28262061871805877</v>
      </c>
      <c r="J128" s="30" t="b">
        <f t="shared" si="36"/>
        <v>0</v>
      </c>
      <c r="K128" s="33">
        <f t="shared" si="55"/>
        <v>1</v>
      </c>
      <c r="L128" s="33">
        <f t="shared" ca="1" si="58"/>
        <v>0.28262061871805877</v>
      </c>
      <c r="M128" s="600">
        <f t="shared" ca="1" si="37"/>
        <v>27271.35</v>
      </c>
      <c r="N128" s="601">
        <f t="shared" ca="1" si="38"/>
        <v>1818286.59</v>
      </c>
      <c r="O128" s="601">
        <f t="shared" ca="1" si="39"/>
        <v>5292.91</v>
      </c>
      <c r="P128" s="601">
        <f t="shared" ca="1" si="40"/>
        <v>17692.939999999999</v>
      </c>
      <c r="Q128" s="601">
        <f t="shared" ca="1" si="56"/>
        <v>2830.87</v>
      </c>
      <c r="R128" s="602">
        <f t="shared" si="41"/>
        <v>399</v>
      </c>
      <c r="S128" s="602">
        <f t="shared" si="42"/>
        <v>63.84</v>
      </c>
      <c r="T128" s="602">
        <f t="shared" si="43"/>
        <v>166.35080000000002</v>
      </c>
      <c r="U128" s="602">
        <f t="shared" si="44"/>
        <v>26.616128000000003</v>
      </c>
      <c r="V128" s="602">
        <f t="shared" ca="1" si="45"/>
        <v>1454.63</v>
      </c>
      <c r="W128" s="602">
        <f t="shared" si="46"/>
        <v>84.48</v>
      </c>
      <c r="X128" s="602">
        <f t="shared" si="47"/>
        <v>13.52</v>
      </c>
      <c r="Y128" s="602">
        <f t="shared" ca="1" si="48"/>
        <v>246.9</v>
      </c>
      <c r="Z128" s="602">
        <f t="shared" ca="1" si="49"/>
        <v>39.5</v>
      </c>
      <c r="AA128" s="603">
        <f t="shared" ca="1" si="50"/>
        <v>28311.56</v>
      </c>
      <c r="AB128" s="602"/>
      <c r="AC128" s="604">
        <f t="shared" si="51"/>
        <v>0.113</v>
      </c>
      <c r="AD128" s="602">
        <f t="shared" ca="1" si="52"/>
        <v>17692.938679916668</v>
      </c>
      <c r="AE128" s="602">
        <f t="shared" ca="1" si="53"/>
        <v>25480.685607916668</v>
      </c>
      <c r="AG128" s="602">
        <f t="shared" ca="1" si="57"/>
        <v>25337.210800000001</v>
      </c>
    </row>
    <row r="129" spans="2:33" x14ac:dyDescent="0.25">
      <c r="B129" s="30">
        <v>108</v>
      </c>
      <c r="C129" s="19">
        <f t="shared" ca="1" si="31"/>
        <v>48979</v>
      </c>
      <c r="D129" s="30">
        <f t="shared" ca="1" si="32"/>
        <v>31</v>
      </c>
      <c r="E129" s="599">
        <f t="shared" si="33"/>
        <v>0.113</v>
      </c>
      <c r="F129" s="599">
        <f t="shared" si="54"/>
        <v>0.13108</v>
      </c>
      <c r="G129" s="33">
        <f t="shared" ca="1" si="34"/>
        <v>1.0120874444444443</v>
      </c>
      <c r="H129" s="33">
        <f t="shared" ca="1" si="35"/>
        <v>3.5810814123724595</v>
      </c>
      <c r="I129" s="33">
        <f t="shared" ca="1" si="59"/>
        <v>0.27924525718545501</v>
      </c>
      <c r="J129" s="30" t="b">
        <f t="shared" si="36"/>
        <v>1</v>
      </c>
      <c r="K129" s="33">
        <f t="shared" si="55"/>
        <v>1</v>
      </c>
      <c r="L129" s="33">
        <f t="shared" ca="1" si="58"/>
        <v>0.27924525718545501</v>
      </c>
      <c r="M129" s="600">
        <f t="shared" ca="1" si="37"/>
        <v>27271.35</v>
      </c>
      <c r="N129" s="601">
        <f t="shared" ca="1" si="38"/>
        <v>1812993.68</v>
      </c>
      <c r="O129" s="601">
        <f t="shared" ca="1" si="39"/>
        <v>5356.8899999999994</v>
      </c>
      <c r="P129" s="601">
        <f t="shared" ca="1" si="40"/>
        <v>17641.439999999999</v>
      </c>
      <c r="Q129" s="601">
        <f t="shared" ca="1" si="56"/>
        <v>2822.63</v>
      </c>
      <c r="R129" s="602">
        <f t="shared" si="41"/>
        <v>399</v>
      </c>
      <c r="S129" s="602">
        <f t="shared" si="42"/>
        <v>63.84</v>
      </c>
      <c r="T129" s="602">
        <f t="shared" si="43"/>
        <v>166.35080000000002</v>
      </c>
      <c r="U129" s="602">
        <f t="shared" si="44"/>
        <v>26.616128000000003</v>
      </c>
      <c r="V129" s="602">
        <f t="shared" ca="1" si="45"/>
        <v>1450.39</v>
      </c>
      <c r="W129" s="602">
        <f t="shared" si="46"/>
        <v>84.48</v>
      </c>
      <c r="X129" s="602">
        <f t="shared" si="47"/>
        <v>13.52</v>
      </c>
      <c r="Y129" s="602">
        <f t="shared" ca="1" si="48"/>
        <v>246.98</v>
      </c>
      <c r="Z129" s="602">
        <f t="shared" ca="1" si="49"/>
        <v>39.520000000000003</v>
      </c>
      <c r="AA129" s="603">
        <f t="shared" ca="1" si="50"/>
        <v>28311.66</v>
      </c>
      <c r="AB129" s="602"/>
      <c r="AC129" s="604">
        <f t="shared" si="51"/>
        <v>0.113</v>
      </c>
      <c r="AD129" s="602">
        <f t="shared" ca="1" si="52"/>
        <v>17641.435725111111</v>
      </c>
      <c r="AE129" s="602">
        <f t="shared" ca="1" si="53"/>
        <v>25489.022653111111</v>
      </c>
      <c r="AG129" s="602">
        <f t="shared" ca="1" si="57"/>
        <v>25345.530799999997</v>
      </c>
    </row>
    <row r="130" spans="2:33" x14ac:dyDescent="0.25">
      <c r="B130" s="30">
        <v>109</v>
      </c>
      <c r="C130" s="19">
        <f t="shared" ca="1" si="31"/>
        <v>49007</v>
      </c>
      <c r="D130" s="30">
        <f t="shared" ca="1" si="32"/>
        <v>28</v>
      </c>
      <c r="E130" s="599">
        <f t="shared" si="33"/>
        <v>0.113</v>
      </c>
      <c r="F130" s="599">
        <f t="shared" si="54"/>
        <v>0.13108</v>
      </c>
      <c r="G130" s="33">
        <f t="shared" ca="1" si="34"/>
        <v>1.0109951111111111</v>
      </c>
      <c r="H130" s="33">
        <f t="shared" ca="1" si="35"/>
        <v>3.6204558003994292</v>
      </c>
      <c r="I130" s="33">
        <f t="shared" ca="1" si="59"/>
        <v>0.27620831606055635</v>
      </c>
      <c r="J130" s="30" t="b">
        <f t="shared" si="36"/>
        <v>0</v>
      </c>
      <c r="K130" s="33">
        <f t="shared" si="55"/>
        <v>1</v>
      </c>
      <c r="L130" s="33">
        <f t="shared" ca="1" si="58"/>
        <v>0.27620831606055635</v>
      </c>
      <c r="M130" s="600">
        <f t="shared" ca="1" si="37"/>
        <v>27271.35</v>
      </c>
      <c r="N130" s="601">
        <f t="shared" ca="1" si="38"/>
        <v>1807636.79</v>
      </c>
      <c r="O130" s="601">
        <f t="shared" ca="1" si="39"/>
        <v>7396.1799999999967</v>
      </c>
      <c r="P130" s="601">
        <f t="shared" ca="1" si="40"/>
        <v>15887.12</v>
      </c>
      <c r="Q130" s="601">
        <f t="shared" ca="1" si="56"/>
        <v>2541.94</v>
      </c>
      <c r="R130" s="602">
        <f t="shared" si="41"/>
        <v>399</v>
      </c>
      <c r="S130" s="602">
        <f t="shared" si="42"/>
        <v>63.84</v>
      </c>
      <c r="T130" s="602">
        <f t="shared" si="43"/>
        <v>166.35080000000002</v>
      </c>
      <c r="U130" s="602">
        <f t="shared" si="44"/>
        <v>26.616128000000003</v>
      </c>
      <c r="V130" s="602">
        <f t="shared" ca="1" si="45"/>
        <v>1446.11</v>
      </c>
      <c r="W130" s="602">
        <f t="shared" si="46"/>
        <v>84.48</v>
      </c>
      <c r="X130" s="602">
        <f t="shared" si="47"/>
        <v>13.52</v>
      </c>
      <c r="Y130" s="602">
        <f t="shared" ca="1" si="48"/>
        <v>249.74</v>
      </c>
      <c r="Z130" s="602">
        <f t="shared" ca="1" si="49"/>
        <v>39.96</v>
      </c>
      <c r="AA130" s="603">
        <f t="shared" ca="1" si="50"/>
        <v>28314.86</v>
      </c>
      <c r="AB130" s="602"/>
      <c r="AC130" s="604">
        <f t="shared" si="51"/>
        <v>0.113</v>
      </c>
      <c r="AD130" s="602">
        <f t="shared" ca="1" si="52"/>
        <v>15887.11889877778</v>
      </c>
      <c r="AE130" s="602">
        <f t="shared" ca="1" si="53"/>
        <v>25772.915826777775</v>
      </c>
      <c r="AG130" s="602">
        <f t="shared" ca="1" si="57"/>
        <v>25628.980799999998</v>
      </c>
    </row>
    <row r="131" spans="2:33" x14ac:dyDescent="0.25">
      <c r="B131" s="30">
        <v>110</v>
      </c>
      <c r="C131" s="19">
        <f t="shared" ca="1" si="31"/>
        <v>49038</v>
      </c>
      <c r="D131" s="30">
        <f t="shared" ca="1" si="32"/>
        <v>31</v>
      </c>
      <c r="E131" s="599">
        <f t="shared" si="33"/>
        <v>0.113</v>
      </c>
      <c r="F131" s="599">
        <f t="shared" si="54"/>
        <v>0.13108</v>
      </c>
      <c r="G131" s="33">
        <f t="shared" ca="1" si="34"/>
        <v>1.0120874444444443</v>
      </c>
      <c r="H131" s="33">
        <f t="shared" ca="1" si="35"/>
        <v>3.6642178587503236</v>
      </c>
      <c r="I131" s="33">
        <f t="shared" ca="1" si="59"/>
        <v>0.27290953719139632</v>
      </c>
      <c r="J131" s="30" t="b">
        <f t="shared" si="36"/>
        <v>0</v>
      </c>
      <c r="K131" s="33">
        <f t="shared" si="55"/>
        <v>1</v>
      </c>
      <c r="L131" s="33">
        <f t="shared" ca="1" si="58"/>
        <v>0.27290953719139632</v>
      </c>
      <c r="M131" s="600">
        <f t="shared" ca="1" si="37"/>
        <v>27271.35</v>
      </c>
      <c r="N131" s="601">
        <f t="shared" ca="1" si="38"/>
        <v>1800240.61</v>
      </c>
      <c r="O131" s="601">
        <f t="shared" ca="1" si="39"/>
        <v>5511.0499999999975</v>
      </c>
      <c r="P131" s="601">
        <f t="shared" ca="1" si="40"/>
        <v>17517.34</v>
      </c>
      <c r="Q131" s="601">
        <f t="shared" ca="1" si="56"/>
        <v>2802.77</v>
      </c>
      <c r="R131" s="602">
        <f t="shared" si="41"/>
        <v>399</v>
      </c>
      <c r="S131" s="602">
        <f t="shared" si="42"/>
        <v>63.84</v>
      </c>
      <c r="T131" s="602">
        <f t="shared" si="43"/>
        <v>166.35080000000002</v>
      </c>
      <c r="U131" s="602">
        <f t="shared" si="44"/>
        <v>26.616128000000003</v>
      </c>
      <c r="V131" s="602">
        <f t="shared" ca="1" si="45"/>
        <v>1440.19</v>
      </c>
      <c r="W131" s="602">
        <f t="shared" si="46"/>
        <v>84.48</v>
      </c>
      <c r="X131" s="602">
        <f t="shared" si="47"/>
        <v>13.52</v>
      </c>
      <c r="Y131" s="602">
        <f t="shared" ca="1" si="48"/>
        <v>247.18</v>
      </c>
      <c r="Z131" s="602">
        <f t="shared" ca="1" si="49"/>
        <v>39.549999999999997</v>
      </c>
      <c r="AA131" s="603">
        <f t="shared" ca="1" si="50"/>
        <v>28311.89</v>
      </c>
      <c r="AB131" s="602"/>
      <c r="AC131" s="604">
        <f t="shared" si="51"/>
        <v>0.113</v>
      </c>
      <c r="AD131" s="602">
        <f t="shared" ca="1" si="52"/>
        <v>17517.341268972224</v>
      </c>
      <c r="AE131" s="602">
        <f t="shared" ca="1" si="53"/>
        <v>25509.118196972224</v>
      </c>
      <c r="AG131" s="602">
        <f t="shared" ca="1" si="57"/>
        <v>25365.590799999998</v>
      </c>
    </row>
    <row r="132" spans="2:33" x14ac:dyDescent="0.25">
      <c r="B132" s="30">
        <v>111</v>
      </c>
      <c r="C132" s="19">
        <f t="shared" ca="1" si="31"/>
        <v>49068</v>
      </c>
      <c r="D132" s="30">
        <f t="shared" ca="1" si="32"/>
        <v>30</v>
      </c>
      <c r="E132" s="599">
        <f t="shared" si="33"/>
        <v>0.113</v>
      </c>
      <c r="F132" s="599">
        <f t="shared" si="54"/>
        <v>0.13108</v>
      </c>
      <c r="G132" s="33">
        <f t="shared" ca="1" si="34"/>
        <v>1.0117233333333333</v>
      </c>
      <c r="H132" s="33">
        <f t="shared" ca="1" si="35"/>
        <v>3.7071747061144062</v>
      </c>
      <c r="I132" s="33">
        <f t="shared" ca="1" si="59"/>
        <v>0.26974720084021292</v>
      </c>
      <c r="J132" s="30" t="b">
        <f t="shared" si="36"/>
        <v>0</v>
      </c>
      <c r="K132" s="33">
        <f t="shared" si="55"/>
        <v>1</v>
      </c>
      <c r="L132" s="33">
        <f t="shared" ca="1" si="58"/>
        <v>0.26974720084021292</v>
      </c>
      <c r="M132" s="600">
        <f t="shared" ca="1" si="37"/>
        <v>27271.35</v>
      </c>
      <c r="N132" s="601">
        <f t="shared" ca="1" si="38"/>
        <v>1794729.56</v>
      </c>
      <c r="O132" s="601">
        <f t="shared" ca="1" si="39"/>
        <v>6231.1399999999994</v>
      </c>
      <c r="P132" s="601">
        <f t="shared" ca="1" si="40"/>
        <v>16900.37</v>
      </c>
      <c r="Q132" s="601">
        <f t="shared" ca="1" si="56"/>
        <v>2704.06</v>
      </c>
      <c r="R132" s="602">
        <f t="shared" si="41"/>
        <v>399</v>
      </c>
      <c r="S132" s="602">
        <f t="shared" si="42"/>
        <v>63.84</v>
      </c>
      <c r="T132" s="602">
        <f t="shared" si="43"/>
        <v>166.35080000000002</v>
      </c>
      <c r="U132" s="602">
        <f t="shared" si="44"/>
        <v>26.616128000000003</v>
      </c>
      <c r="V132" s="602">
        <f t="shared" ca="1" si="45"/>
        <v>1435.78</v>
      </c>
      <c r="W132" s="602">
        <f t="shared" si="46"/>
        <v>84.48</v>
      </c>
      <c r="X132" s="602">
        <f t="shared" si="47"/>
        <v>13.52</v>
      </c>
      <c r="Y132" s="602">
        <f t="shared" ca="1" si="48"/>
        <v>248.15</v>
      </c>
      <c r="Z132" s="602">
        <f t="shared" ca="1" si="49"/>
        <v>39.700000000000003</v>
      </c>
      <c r="AA132" s="603">
        <f t="shared" ca="1" si="50"/>
        <v>28313.01</v>
      </c>
      <c r="AB132" s="602"/>
      <c r="AC132" s="604">
        <f t="shared" si="51"/>
        <v>0.113</v>
      </c>
      <c r="AD132" s="602">
        <f t="shared" ca="1" si="52"/>
        <v>16900.370023333337</v>
      </c>
      <c r="AE132" s="602">
        <f t="shared" ca="1" si="53"/>
        <v>25608.946951333339</v>
      </c>
      <c r="AG132" s="602">
        <f t="shared" ca="1" si="57"/>
        <v>25465.270799999998</v>
      </c>
    </row>
    <row r="133" spans="2:33" x14ac:dyDescent="0.25">
      <c r="B133" s="30">
        <v>112</v>
      </c>
      <c r="C133" s="19">
        <f t="shared" ca="1" si="31"/>
        <v>49099</v>
      </c>
      <c r="D133" s="30">
        <f t="shared" ca="1" si="32"/>
        <v>31</v>
      </c>
      <c r="E133" s="599">
        <f t="shared" si="33"/>
        <v>0.113</v>
      </c>
      <c r="F133" s="599">
        <f t="shared" si="54"/>
        <v>0.13108</v>
      </c>
      <c r="G133" s="33">
        <f t="shared" ca="1" si="34"/>
        <v>1.0120874444444443</v>
      </c>
      <c r="H133" s="33">
        <f t="shared" ca="1" si="35"/>
        <v>3.7519849744204135</v>
      </c>
      <c r="I133" s="33">
        <f t="shared" ca="1" si="59"/>
        <v>0.26652558760699052</v>
      </c>
      <c r="J133" s="30" t="b">
        <f t="shared" si="36"/>
        <v>0</v>
      </c>
      <c r="K133" s="33">
        <f t="shared" si="55"/>
        <v>1</v>
      </c>
      <c r="L133" s="33">
        <f t="shared" ca="1" si="58"/>
        <v>0.26652558760699052</v>
      </c>
      <c r="M133" s="600">
        <f t="shared" ca="1" si="37"/>
        <v>27271.35</v>
      </c>
      <c r="N133" s="601">
        <f t="shared" ca="1" si="38"/>
        <v>1788498.42</v>
      </c>
      <c r="O133" s="601">
        <f t="shared" ca="1" si="39"/>
        <v>5652.9799999999977</v>
      </c>
      <c r="P133" s="601">
        <f t="shared" ca="1" si="40"/>
        <v>17403.080000000002</v>
      </c>
      <c r="Q133" s="601">
        <f t="shared" ca="1" si="56"/>
        <v>2784.49</v>
      </c>
      <c r="R133" s="602">
        <f t="shared" si="41"/>
        <v>399</v>
      </c>
      <c r="S133" s="602">
        <f t="shared" si="42"/>
        <v>63.84</v>
      </c>
      <c r="T133" s="602">
        <f t="shared" si="43"/>
        <v>166.35080000000002</v>
      </c>
      <c r="U133" s="602">
        <f t="shared" si="44"/>
        <v>26.616128000000003</v>
      </c>
      <c r="V133" s="602">
        <f t="shared" ca="1" si="45"/>
        <v>1430.8</v>
      </c>
      <c r="W133" s="602">
        <f t="shared" si="46"/>
        <v>84.48</v>
      </c>
      <c r="X133" s="602">
        <f t="shared" si="47"/>
        <v>13.52</v>
      </c>
      <c r="Y133" s="602">
        <f t="shared" ca="1" si="48"/>
        <v>247.36</v>
      </c>
      <c r="Z133" s="602">
        <f t="shared" ca="1" si="49"/>
        <v>39.58</v>
      </c>
      <c r="AA133" s="603">
        <f t="shared" ca="1" si="50"/>
        <v>28312.1</v>
      </c>
      <c r="AB133" s="602"/>
      <c r="AC133" s="604">
        <f t="shared" si="51"/>
        <v>0.113</v>
      </c>
      <c r="AD133" s="602">
        <f t="shared" ca="1" si="52"/>
        <v>17403.083236833332</v>
      </c>
      <c r="AE133" s="602">
        <f t="shared" ca="1" si="53"/>
        <v>25527.610164833328</v>
      </c>
      <c r="AG133" s="602">
        <f t="shared" ca="1" si="57"/>
        <v>25384.050799999997</v>
      </c>
    </row>
    <row r="134" spans="2:33" x14ac:dyDescent="0.25">
      <c r="B134" s="30">
        <v>113</v>
      </c>
      <c r="C134" s="19">
        <f t="shared" ca="1" si="31"/>
        <v>49129</v>
      </c>
      <c r="D134" s="30">
        <f t="shared" ca="1" si="32"/>
        <v>30</v>
      </c>
      <c r="E134" s="599">
        <f t="shared" si="33"/>
        <v>0.113</v>
      </c>
      <c r="F134" s="599">
        <f t="shared" si="54"/>
        <v>0.13108</v>
      </c>
      <c r="G134" s="33">
        <f t="shared" ca="1" si="34"/>
        <v>1.0117233333333333</v>
      </c>
      <c r="H134" s="33">
        <f t="shared" ca="1" si="35"/>
        <v>3.7959707449372022</v>
      </c>
      <c r="I134" s="33">
        <f t="shared" ca="1" si="59"/>
        <v>0.26343722520352125</v>
      </c>
      <c r="J134" s="30" t="b">
        <f t="shared" si="36"/>
        <v>0</v>
      </c>
      <c r="K134" s="33">
        <f t="shared" si="55"/>
        <v>1</v>
      </c>
      <c r="L134" s="33">
        <f t="shared" ca="1" si="58"/>
        <v>0.26343722520352125</v>
      </c>
      <c r="M134" s="600">
        <f t="shared" ca="1" si="37"/>
        <v>27271.35</v>
      </c>
      <c r="N134" s="601">
        <f t="shared" ca="1" si="38"/>
        <v>1782845.4399999999</v>
      </c>
      <c r="O134" s="601">
        <f t="shared" ca="1" si="39"/>
        <v>6370.4599999999991</v>
      </c>
      <c r="P134" s="601">
        <f t="shared" ca="1" si="40"/>
        <v>16788.46</v>
      </c>
      <c r="Q134" s="601">
        <f t="shared" ca="1" si="56"/>
        <v>2686.15</v>
      </c>
      <c r="R134" s="602">
        <f t="shared" si="41"/>
        <v>399</v>
      </c>
      <c r="S134" s="602">
        <f t="shared" si="42"/>
        <v>63.84</v>
      </c>
      <c r="T134" s="602">
        <f t="shared" si="43"/>
        <v>166.35080000000002</v>
      </c>
      <c r="U134" s="602">
        <f t="shared" si="44"/>
        <v>26.616128000000003</v>
      </c>
      <c r="V134" s="602">
        <f t="shared" ca="1" si="45"/>
        <v>1426.28</v>
      </c>
      <c r="W134" s="602">
        <f t="shared" si="46"/>
        <v>84.48</v>
      </c>
      <c r="X134" s="602">
        <f t="shared" si="47"/>
        <v>13.52</v>
      </c>
      <c r="Y134" s="602">
        <f t="shared" ca="1" si="48"/>
        <v>248.32</v>
      </c>
      <c r="Z134" s="602">
        <f t="shared" ca="1" si="49"/>
        <v>39.729999999999997</v>
      </c>
      <c r="AA134" s="603">
        <f t="shared" ca="1" si="50"/>
        <v>28313.21</v>
      </c>
      <c r="AB134" s="602"/>
      <c r="AC134" s="604">
        <f t="shared" si="51"/>
        <v>0.113</v>
      </c>
      <c r="AD134" s="602">
        <f t="shared" ca="1" si="52"/>
        <v>16788.461226666666</v>
      </c>
      <c r="AE134" s="602">
        <f t="shared" ca="1" si="53"/>
        <v>25627.058154666665</v>
      </c>
      <c r="AG134" s="602">
        <f t="shared" ca="1" si="57"/>
        <v>25483.350799999997</v>
      </c>
    </row>
    <row r="135" spans="2:33" x14ac:dyDescent="0.25">
      <c r="B135" s="30">
        <v>114</v>
      </c>
      <c r="C135" s="19">
        <f t="shared" ca="1" si="31"/>
        <v>49160</v>
      </c>
      <c r="D135" s="30">
        <f t="shared" ca="1" si="32"/>
        <v>31</v>
      </c>
      <c r="E135" s="599">
        <f t="shared" si="33"/>
        <v>0.113</v>
      </c>
      <c r="F135" s="599">
        <f t="shared" si="54"/>
        <v>0.13108</v>
      </c>
      <c r="G135" s="33">
        <f t="shared" ca="1" si="34"/>
        <v>1.0120874444444443</v>
      </c>
      <c r="H135" s="33">
        <f t="shared" ca="1" si="35"/>
        <v>3.8418543304293666</v>
      </c>
      <c r="I135" s="33">
        <f t="shared" ca="1" si="59"/>
        <v>0.26029097253363059</v>
      </c>
      <c r="J135" s="30" t="b">
        <f t="shared" si="36"/>
        <v>0</v>
      </c>
      <c r="K135" s="33">
        <f t="shared" si="55"/>
        <v>1</v>
      </c>
      <c r="L135" s="33">
        <f t="shared" ca="1" si="58"/>
        <v>0.26029097253363059</v>
      </c>
      <c r="M135" s="600">
        <f t="shared" ca="1" si="37"/>
        <v>27271.35</v>
      </c>
      <c r="N135" s="601">
        <f t="shared" ca="1" si="38"/>
        <v>1776474.98</v>
      </c>
      <c r="O135" s="601">
        <f t="shared" ca="1" si="39"/>
        <v>5798.3099999999977</v>
      </c>
      <c r="P135" s="601">
        <f t="shared" ca="1" si="40"/>
        <v>17286.09</v>
      </c>
      <c r="Q135" s="601">
        <f t="shared" ca="1" si="56"/>
        <v>2765.77</v>
      </c>
      <c r="R135" s="602">
        <f t="shared" si="41"/>
        <v>399</v>
      </c>
      <c r="S135" s="602">
        <f t="shared" si="42"/>
        <v>63.84</v>
      </c>
      <c r="T135" s="602">
        <f t="shared" si="43"/>
        <v>166.35080000000002</v>
      </c>
      <c r="U135" s="602">
        <f t="shared" si="44"/>
        <v>26.616128000000003</v>
      </c>
      <c r="V135" s="602">
        <f t="shared" ca="1" si="45"/>
        <v>1421.18</v>
      </c>
      <c r="W135" s="602">
        <f t="shared" si="46"/>
        <v>84.48</v>
      </c>
      <c r="X135" s="602">
        <f t="shared" si="47"/>
        <v>13.52</v>
      </c>
      <c r="Y135" s="602">
        <f t="shared" ca="1" si="48"/>
        <v>247.54</v>
      </c>
      <c r="Z135" s="602">
        <f t="shared" ca="1" si="49"/>
        <v>39.61</v>
      </c>
      <c r="AA135" s="603">
        <f t="shared" ca="1" si="50"/>
        <v>28312.31</v>
      </c>
      <c r="AB135" s="602"/>
      <c r="AC135" s="604">
        <f t="shared" si="51"/>
        <v>0.113</v>
      </c>
      <c r="AD135" s="602">
        <f t="shared" ca="1" si="52"/>
        <v>17286.088485944449</v>
      </c>
      <c r="AE135" s="602">
        <f t="shared" ca="1" si="53"/>
        <v>25546.535413944446</v>
      </c>
      <c r="AG135" s="602">
        <f t="shared" ca="1" si="57"/>
        <v>25402.950799999999</v>
      </c>
    </row>
    <row r="136" spans="2:33" x14ac:dyDescent="0.25">
      <c r="B136" s="30">
        <v>115</v>
      </c>
      <c r="C136" s="19">
        <f t="shared" ca="1" si="31"/>
        <v>49191</v>
      </c>
      <c r="D136" s="30">
        <f t="shared" ca="1" si="32"/>
        <v>31</v>
      </c>
      <c r="E136" s="599">
        <f t="shared" si="33"/>
        <v>0.113</v>
      </c>
      <c r="F136" s="599">
        <f t="shared" si="54"/>
        <v>0.13108</v>
      </c>
      <c r="G136" s="33">
        <f t="shared" ca="1" si="34"/>
        <v>1.0120874444444443</v>
      </c>
      <c r="H136" s="33">
        <f t="shared" ca="1" si="35"/>
        <v>3.8882925312120795</v>
      </c>
      <c r="I136" s="33">
        <f t="shared" ca="1" si="59"/>
        <v>0.25718229582080199</v>
      </c>
      <c r="J136" s="30" t="b">
        <f t="shared" si="36"/>
        <v>0</v>
      </c>
      <c r="K136" s="33">
        <f t="shared" si="55"/>
        <v>1</v>
      </c>
      <c r="L136" s="33">
        <f t="shared" ca="1" si="58"/>
        <v>0.25718229582080199</v>
      </c>
      <c r="M136" s="600">
        <f t="shared" ca="1" si="37"/>
        <v>27271.35</v>
      </c>
      <c r="N136" s="601">
        <f t="shared" ca="1" si="38"/>
        <v>1770676.67</v>
      </c>
      <c r="O136" s="601">
        <f t="shared" ca="1" si="39"/>
        <v>5868.3899999999994</v>
      </c>
      <c r="P136" s="601">
        <f t="shared" ca="1" si="40"/>
        <v>17229.669999999998</v>
      </c>
      <c r="Q136" s="601">
        <f t="shared" ca="1" si="56"/>
        <v>2756.75</v>
      </c>
      <c r="R136" s="602">
        <f t="shared" si="41"/>
        <v>399</v>
      </c>
      <c r="S136" s="602">
        <f t="shared" si="42"/>
        <v>63.84</v>
      </c>
      <c r="T136" s="602">
        <f t="shared" si="43"/>
        <v>166.35080000000002</v>
      </c>
      <c r="U136" s="602">
        <f t="shared" si="44"/>
        <v>26.616128000000003</v>
      </c>
      <c r="V136" s="602">
        <f t="shared" ca="1" si="45"/>
        <v>1416.54</v>
      </c>
      <c r="W136" s="602">
        <f t="shared" si="46"/>
        <v>84.48</v>
      </c>
      <c r="X136" s="602">
        <f t="shared" si="47"/>
        <v>13.52</v>
      </c>
      <c r="Y136" s="602">
        <f t="shared" ca="1" si="48"/>
        <v>247.63</v>
      </c>
      <c r="Z136" s="602">
        <f t="shared" ca="1" si="49"/>
        <v>39.619999999999997</v>
      </c>
      <c r="AA136" s="603">
        <f t="shared" ca="1" si="50"/>
        <v>28312.41</v>
      </c>
      <c r="AB136" s="602"/>
      <c r="AC136" s="604">
        <f t="shared" si="51"/>
        <v>0.113</v>
      </c>
      <c r="AD136" s="602">
        <f t="shared" ca="1" si="52"/>
        <v>17229.66770836111</v>
      </c>
      <c r="AE136" s="602">
        <f t="shared" ca="1" si="53"/>
        <v>25555.654636361112</v>
      </c>
      <c r="AG136" s="602">
        <f t="shared" ca="1" si="57"/>
        <v>25412.060799999999</v>
      </c>
    </row>
    <row r="137" spans="2:33" x14ac:dyDescent="0.25">
      <c r="B137" s="30">
        <v>116</v>
      </c>
      <c r="C137" s="19">
        <f t="shared" ca="1" si="31"/>
        <v>49221</v>
      </c>
      <c r="D137" s="30">
        <f t="shared" ca="1" si="32"/>
        <v>30</v>
      </c>
      <c r="E137" s="599">
        <f t="shared" si="33"/>
        <v>0.113</v>
      </c>
      <c r="F137" s="599">
        <f t="shared" si="54"/>
        <v>0.13108</v>
      </c>
      <c r="G137" s="33">
        <f t="shared" ca="1" si="34"/>
        <v>1.0117233333333333</v>
      </c>
      <c r="H137" s="33">
        <f t="shared" ca="1" si="35"/>
        <v>3.933876280652989</v>
      </c>
      <c r="I137" s="33">
        <f t="shared" ca="1" si="59"/>
        <v>0.25420219871124383</v>
      </c>
      <c r="J137" s="30" t="b">
        <f t="shared" si="36"/>
        <v>0</v>
      </c>
      <c r="K137" s="33">
        <f t="shared" si="55"/>
        <v>1</v>
      </c>
      <c r="L137" s="33">
        <f t="shared" ca="1" si="58"/>
        <v>0.25420219871124383</v>
      </c>
      <c r="M137" s="600">
        <f t="shared" ca="1" si="37"/>
        <v>27271.35</v>
      </c>
      <c r="N137" s="601">
        <f t="shared" ca="1" si="38"/>
        <v>1764808.28</v>
      </c>
      <c r="O137" s="601">
        <f t="shared" ca="1" si="39"/>
        <v>6581.909999999998</v>
      </c>
      <c r="P137" s="601">
        <f t="shared" ca="1" si="40"/>
        <v>16618.61</v>
      </c>
      <c r="Q137" s="601">
        <f t="shared" ca="1" si="56"/>
        <v>2658.98</v>
      </c>
      <c r="R137" s="602">
        <f t="shared" si="41"/>
        <v>399</v>
      </c>
      <c r="S137" s="602">
        <f t="shared" si="42"/>
        <v>63.84</v>
      </c>
      <c r="T137" s="602">
        <f t="shared" si="43"/>
        <v>166.35080000000002</v>
      </c>
      <c r="U137" s="602">
        <f t="shared" si="44"/>
        <v>26.616128000000003</v>
      </c>
      <c r="V137" s="602">
        <f t="shared" ca="1" si="45"/>
        <v>1411.85</v>
      </c>
      <c r="W137" s="602">
        <f t="shared" si="46"/>
        <v>84.48</v>
      </c>
      <c r="X137" s="602">
        <f t="shared" si="47"/>
        <v>13.52</v>
      </c>
      <c r="Y137" s="602">
        <f t="shared" ca="1" si="48"/>
        <v>248.59</v>
      </c>
      <c r="Z137" s="602">
        <f t="shared" ca="1" si="49"/>
        <v>39.770000000000003</v>
      </c>
      <c r="AA137" s="603">
        <f t="shared" ca="1" si="50"/>
        <v>28313.52</v>
      </c>
      <c r="AB137" s="602"/>
      <c r="AC137" s="604">
        <f t="shared" si="51"/>
        <v>0.113</v>
      </c>
      <c r="AD137" s="602">
        <f t="shared" ca="1" si="52"/>
        <v>16618.611303333331</v>
      </c>
      <c r="AE137" s="602">
        <f t="shared" ca="1" si="53"/>
        <v>25654.538231333332</v>
      </c>
      <c r="AG137" s="602">
        <f t="shared" ca="1" si="57"/>
        <v>25510.790799999995</v>
      </c>
    </row>
    <row r="138" spans="2:33" x14ac:dyDescent="0.25">
      <c r="B138" s="30">
        <v>117</v>
      </c>
      <c r="C138" s="19">
        <f t="shared" ca="1" si="31"/>
        <v>49252</v>
      </c>
      <c r="D138" s="30">
        <f t="shared" ca="1" si="32"/>
        <v>31</v>
      </c>
      <c r="E138" s="599">
        <f t="shared" si="33"/>
        <v>0.113</v>
      </c>
      <c r="F138" s="599">
        <f t="shared" si="54"/>
        <v>0.13108</v>
      </c>
      <c r="G138" s="33">
        <f t="shared" ca="1" si="34"/>
        <v>1.0120874444444443</v>
      </c>
      <c r="H138" s="33">
        <f t="shared" ca="1" si="35"/>
        <v>3.9814267916466992</v>
      </c>
      <c r="I138" s="33">
        <f t="shared" ca="1" si="59"/>
        <v>0.25116624073009886</v>
      </c>
      <c r="J138" s="30" t="b">
        <f t="shared" si="36"/>
        <v>0</v>
      </c>
      <c r="K138" s="33">
        <f t="shared" si="55"/>
        <v>1</v>
      </c>
      <c r="L138" s="33">
        <f t="shared" ca="1" si="58"/>
        <v>0.25116624073009886</v>
      </c>
      <c r="M138" s="600">
        <f t="shared" ca="1" si="37"/>
        <v>27271.35</v>
      </c>
      <c r="N138" s="601">
        <f t="shared" ca="1" si="38"/>
        <v>1758226.37</v>
      </c>
      <c r="O138" s="601">
        <f t="shared" ca="1" si="39"/>
        <v>6018.8899999999976</v>
      </c>
      <c r="P138" s="601">
        <f t="shared" ca="1" si="40"/>
        <v>17108.52</v>
      </c>
      <c r="Q138" s="601">
        <f t="shared" ca="1" si="56"/>
        <v>2737.36</v>
      </c>
      <c r="R138" s="602">
        <f t="shared" si="41"/>
        <v>399</v>
      </c>
      <c r="S138" s="602">
        <f t="shared" si="42"/>
        <v>63.84</v>
      </c>
      <c r="T138" s="602">
        <f t="shared" si="43"/>
        <v>166.35080000000002</v>
      </c>
      <c r="U138" s="602">
        <f t="shared" si="44"/>
        <v>26.616128000000003</v>
      </c>
      <c r="V138" s="602">
        <f t="shared" ca="1" si="45"/>
        <v>1406.58</v>
      </c>
      <c r="W138" s="602">
        <f t="shared" si="46"/>
        <v>84.48</v>
      </c>
      <c r="X138" s="602">
        <f t="shared" si="47"/>
        <v>13.52</v>
      </c>
      <c r="Y138" s="602">
        <f t="shared" ca="1" si="48"/>
        <v>247.82</v>
      </c>
      <c r="Z138" s="602">
        <f t="shared" ca="1" si="49"/>
        <v>39.65</v>
      </c>
      <c r="AA138" s="603">
        <f t="shared" ca="1" si="50"/>
        <v>28312.63</v>
      </c>
      <c r="AB138" s="602"/>
      <c r="AC138" s="604">
        <f t="shared" si="51"/>
        <v>0.113</v>
      </c>
      <c r="AD138" s="602">
        <f t="shared" ca="1" si="52"/>
        <v>17108.519372527779</v>
      </c>
      <c r="AE138" s="602">
        <f t="shared" ca="1" si="53"/>
        <v>25575.266300527775</v>
      </c>
      <c r="AG138" s="602">
        <f t="shared" ca="1" si="57"/>
        <v>25431.640799999997</v>
      </c>
    </row>
    <row r="139" spans="2:33" x14ac:dyDescent="0.25">
      <c r="B139" s="30">
        <v>118</v>
      </c>
      <c r="C139" s="19">
        <f t="shared" ca="1" si="31"/>
        <v>49282</v>
      </c>
      <c r="D139" s="30">
        <f t="shared" ca="1" si="32"/>
        <v>30</v>
      </c>
      <c r="E139" s="599">
        <f t="shared" si="33"/>
        <v>0.113</v>
      </c>
      <c r="F139" s="599">
        <f t="shared" si="54"/>
        <v>0.13108</v>
      </c>
      <c r="G139" s="33">
        <f t="shared" ca="1" si="34"/>
        <v>1.0117233333333333</v>
      </c>
      <c r="H139" s="33">
        <f t="shared" ca="1" si="35"/>
        <v>4.0281023850674371</v>
      </c>
      <c r="I139" s="33">
        <f t="shared" ca="1" si="59"/>
        <v>0.24825585459473329</v>
      </c>
      <c r="J139" s="30" t="b">
        <f t="shared" si="36"/>
        <v>0</v>
      </c>
      <c r="K139" s="33">
        <f t="shared" si="55"/>
        <v>1</v>
      </c>
      <c r="L139" s="33">
        <f t="shared" ca="1" si="58"/>
        <v>0.24825585459473329</v>
      </c>
      <c r="M139" s="600">
        <f t="shared" ca="1" si="37"/>
        <v>27271.35</v>
      </c>
      <c r="N139" s="601">
        <f t="shared" ca="1" si="38"/>
        <v>1752207.48</v>
      </c>
      <c r="O139" s="601">
        <f t="shared" ca="1" si="39"/>
        <v>6729.6399999999976</v>
      </c>
      <c r="P139" s="601">
        <f t="shared" ca="1" si="40"/>
        <v>16499.95</v>
      </c>
      <c r="Q139" s="601">
        <f t="shared" ca="1" si="56"/>
        <v>2639.99</v>
      </c>
      <c r="R139" s="602">
        <f t="shared" si="41"/>
        <v>399</v>
      </c>
      <c r="S139" s="602">
        <f t="shared" si="42"/>
        <v>63.84</v>
      </c>
      <c r="T139" s="602">
        <f t="shared" si="43"/>
        <v>166.35080000000002</v>
      </c>
      <c r="U139" s="602">
        <f t="shared" si="44"/>
        <v>26.616128000000003</v>
      </c>
      <c r="V139" s="602">
        <f t="shared" ca="1" si="45"/>
        <v>1401.77</v>
      </c>
      <c r="W139" s="602">
        <f t="shared" si="46"/>
        <v>84.48</v>
      </c>
      <c r="X139" s="602">
        <f t="shared" si="47"/>
        <v>13.52</v>
      </c>
      <c r="Y139" s="602">
        <f t="shared" ca="1" si="48"/>
        <v>248.77</v>
      </c>
      <c r="Z139" s="602">
        <f t="shared" ca="1" si="49"/>
        <v>39.799999999999997</v>
      </c>
      <c r="AA139" s="603">
        <f t="shared" ca="1" si="50"/>
        <v>28313.73</v>
      </c>
      <c r="AB139" s="602"/>
      <c r="AC139" s="604">
        <f t="shared" si="51"/>
        <v>0.113</v>
      </c>
      <c r="AD139" s="602">
        <f t="shared" ca="1" si="52"/>
        <v>16499.95377</v>
      </c>
      <c r="AE139" s="602">
        <f t="shared" ca="1" si="53"/>
        <v>25673.740697999998</v>
      </c>
      <c r="AG139" s="602">
        <f t="shared" ca="1" si="57"/>
        <v>25529.960799999997</v>
      </c>
    </row>
    <row r="140" spans="2:33" x14ac:dyDescent="0.25">
      <c r="B140" s="30">
        <v>119</v>
      </c>
      <c r="C140" s="19">
        <f t="shared" ca="1" si="31"/>
        <v>49313</v>
      </c>
      <c r="D140" s="30">
        <f t="shared" ca="1" si="32"/>
        <v>31</v>
      </c>
      <c r="E140" s="599">
        <f t="shared" si="33"/>
        <v>0.113</v>
      </c>
      <c r="F140" s="599">
        <f t="shared" si="54"/>
        <v>0.13108</v>
      </c>
      <c r="G140" s="33">
        <f t="shared" ca="1" si="34"/>
        <v>1.0120874444444443</v>
      </c>
      <c r="H140" s="33">
        <f t="shared" ca="1" si="35"/>
        <v>4.0767918488634738</v>
      </c>
      <c r="I140" s="33">
        <f t="shared" ca="1" si="59"/>
        <v>0.24529091429545993</v>
      </c>
      <c r="J140" s="30" t="b">
        <f t="shared" si="36"/>
        <v>0</v>
      </c>
      <c r="K140" s="33">
        <f t="shared" si="55"/>
        <v>1</v>
      </c>
      <c r="L140" s="33">
        <f t="shared" ca="1" si="58"/>
        <v>0.24529091429545993</v>
      </c>
      <c r="M140" s="600">
        <f t="shared" ca="1" si="37"/>
        <v>27271.35</v>
      </c>
      <c r="N140" s="601">
        <f t="shared" ca="1" si="38"/>
        <v>1745477.84</v>
      </c>
      <c r="O140" s="601">
        <f t="shared" ca="1" si="39"/>
        <v>6172.9799999999959</v>
      </c>
      <c r="P140" s="601">
        <f t="shared" ca="1" si="40"/>
        <v>16984.47</v>
      </c>
      <c r="Q140" s="601">
        <f t="shared" ca="1" si="56"/>
        <v>2717.52</v>
      </c>
      <c r="R140" s="602">
        <f t="shared" si="41"/>
        <v>399</v>
      </c>
      <c r="S140" s="602">
        <f t="shared" si="42"/>
        <v>63.84</v>
      </c>
      <c r="T140" s="602">
        <f t="shared" si="43"/>
        <v>166.35080000000002</v>
      </c>
      <c r="U140" s="602">
        <f t="shared" si="44"/>
        <v>26.616128000000003</v>
      </c>
      <c r="V140" s="602">
        <f t="shared" ca="1" si="45"/>
        <v>1396.38</v>
      </c>
      <c r="W140" s="602">
        <f t="shared" si="46"/>
        <v>84.48</v>
      </c>
      <c r="X140" s="602">
        <f t="shared" si="47"/>
        <v>13.52</v>
      </c>
      <c r="Y140" s="602">
        <f t="shared" ca="1" si="48"/>
        <v>248.01</v>
      </c>
      <c r="Z140" s="602">
        <f t="shared" ca="1" si="49"/>
        <v>39.68</v>
      </c>
      <c r="AA140" s="603">
        <f t="shared" ca="1" si="50"/>
        <v>28312.85</v>
      </c>
      <c r="AB140" s="602"/>
      <c r="AC140" s="604">
        <f t="shared" si="51"/>
        <v>0.113</v>
      </c>
      <c r="AD140" s="602">
        <f t="shared" ca="1" si="52"/>
        <v>16984.469093111111</v>
      </c>
      <c r="AE140" s="602">
        <f t="shared" ca="1" si="53"/>
        <v>25595.326021111105</v>
      </c>
      <c r="AG140" s="602">
        <f t="shared" ca="1" si="57"/>
        <v>25451.670799999996</v>
      </c>
    </row>
    <row r="141" spans="2:33" x14ac:dyDescent="0.25">
      <c r="B141" s="30">
        <v>120</v>
      </c>
      <c r="C141" s="19">
        <f t="shared" ca="1" si="31"/>
        <v>49344</v>
      </c>
      <c r="D141" s="30">
        <f t="shared" ca="1" si="32"/>
        <v>31</v>
      </c>
      <c r="E141" s="599">
        <f t="shared" si="33"/>
        <v>0.113</v>
      </c>
      <c r="F141" s="599">
        <f t="shared" si="54"/>
        <v>0.13108</v>
      </c>
      <c r="G141" s="33">
        <f t="shared" ca="1" si="34"/>
        <v>1.0120874444444443</v>
      </c>
      <c r="H141" s="33">
        <f t="shared" ca="1" si="35"/>
        <v>4.1260698438481747</v>
      </c>
      <c r="I141" s="33">
        <f t="shared" ca="1" si="59"/>
        <v>0.24236138452454092</v>
      </c>
      <c r="J141" s="30" t="b">
        <f t="shared" si="36"/>
        <v>1</v>
      </c>
      <c r="K141" s="33">
        <f t="shared" si="55"/>
        <v>1</v>
      </c>
      <c r="L141" s="33">
        <f t="shared" ca="1" si="58"/>
        <v>0.24236138452454092</v>
      </c>
      <c r="M141" s="600">
        <f t="shared" ca="1" si="37"/>
        <v>27271.35</v>
      </c>
      <c r="N141" s="601">
        <f t="shared" ca="1" si="38"/>
        <v>1739304.86</v>
      </c>
      <c r="O141" s="601">
        <f t="shared" ca="1" si="39"/>
        <v>6247.6099999999969</v>
      </c>
      <c r="P141" s="601">
        <f t="shared" ca="1" si="40"/>
        <v>16924.400000000001</v>
      </c>
      <c r="Q141" s="601">
        <f t="shared" ca="1" si="56"/>
        <v>2707.9</v>
      </c>
      <c r="R141" s="602">
        <f t="shared" si="41"/>
        <v>399</v>
      </c>
      <c r="S141" s="602">
        <f t="shared" si="42"/>
        <v>63.84</v>
      </c>
      <c r="T141" s="602">
        <f t="shared" si="43"/>
        <v>166.35080000000002</v>
      </c>
      <c r="U141" s="602">
        <f t="shared" si="44"/>
        <v>26.616128000000003</v>
      </c>
      <c r="V141" s="602">
        <f t="shared" ca="1" si="45"/>
        <v>1391.44</v>
      </c>
      <c r="W141" s="602">
        <f t="shared" si="46"/>
        <v>84.48</v>
      </c>
      <c r="X141" s="602">
        <f t="shared" si="47"/>
        <v>13.52</v>
      </c>
      <c r="Y141" s="602">
        <f t="shared" ca="1" si="48"/>
        <v>248.11</v>
      </c>
      <c r="Z141" s="602">
        <f t="shared" ca="1" si="49"/>
        <v>39.700000000000003</v>
      </c>
      <c r="AA141" s="603">
        <f t="shared" ca="1" si="50"/>
        <v>28312.97</v>
      </c>
      <c r="AB141" s="602"/>
      <c r="AC141" s="604">
        <f t="shared" si="51"/>
        <v>0.113</v>
      </c>
      <c r="AD141" s="602">
        <f t="shared" ca="1" si="52"/>
        <v>16924.402568277779</v>
      </c>
      <c r="AE141" s="602">
        <f t="shared" ca="1" si="53"/>
        <v>25605.069496277778</v>
      </c>
      <c r="AG141" s="602">
        <f t="shared" ca="1" si="57"/>
        <v>25461.390799999997</v>
      </c>
    </row>
    <row r="142" spans="2:33" x14ac:dyDescent="0.25">
      <c r="B142" s="30">
        <v>121</v>
      </c>
      <c r="C142" s="19">
        <f t="shared" ca="1" si="31"/>
        <v>49372</v>
      </c>
      <c r="D142" s="30">
        <f t="shared" ca="1" si="32"/>
        <v>28</v>
      </c>
      <c r="E142" s="599">
        <f t="shared" si="33"/>
        <v>0.113</v>
      </c>
      <c r="F142" s="599">
        <f t="shared" si="54"/>
        <v>0.13108</v>
      </c>
      <c r="G142" s="33">
        <f t="shared" ca="1" si="34"/>
        <v>1.0109951111111111</v>
      </c>
      <c r="H142" s="33">
        <f t="shared" ca="1" si="35"/>
        <v>4.1714364402334896</v>
      </c>
      <c r="I142" s="33">
        <f t="shared" ca="1" si="59"/>
        <v>0.23972557518916113</v>
      </c>
      <c r="J142" s="30" t="b">
        <f t="shared" si="36"/>
        <v>0</v>
      </c>
      <c r="K142" s="33">
        <f t="shared" si="55"/>
        <v>1</v>
      </c>
      <c r="L142" s="33">
        <f t="shared" ca="1" si="58"/>
        <v>0.23972557518916113</v>
      </c>
      <c r="M142" s="600">
        <f t="shared" ca="1" si="37"/>
        <v>27271.35</v>
      </c>
      <c r="N142" s="601">
        <f t="shared" ca="1" si="38"/>
        <v>1733057.25</v>
      </c>
      <c r="O142" s="601">
        <f t="shared" ca="1" si="39"/>
        <v>8216.1899999999987</v>
      </c>
      <c r="P142" s="601">
        <f t="shared" ca="1" si="40"/>
        <v>15231.65</v>
      </c>
      <c r="Q142" s="601">
        <f t="shared" ca="1" si="56"/>
        <v>2437.06</v>
      </c>
      <c r="R142" s="602">
        <f t="shared" si="41"/>
        <v>399</v>
      </c>
      <c r="S142" s="602">
        <f t="shared" si="42"/>
        <v>63.84</v>
      </c>
      <c r="T142" s="602">
        <f t="shared" si="43"/>
        <v>166.35080000000002</v>
      </c>
      <c r="U142" s="602">
        <f t="shared" si="44"/>
        <v>26.616128000000003</v>
      </c>
      <c r="V142" s="602">
        <f t="shared" ca="1" si="45"/>
        <v>1386.45</v>
      </c>
      <c r="W142" s="602">
        <f t="shared" si="46"/>
        <v>84.48</v>
      </c>
      <c r="X142" s="602">
        <f t="shared" si="47"/>
        <v>13.52</v>
      </c>
      <c r="Y142" s="602">
        <f t="shared" ca="1" si="48"/>
        <v>250.76</v>
      </c>
      <c r="Z142" s="602">
        <f t="shared" ca="1" si="49"/>
        <v>40.119999999999997</v>
      </c>
      <c r="AA142" s="603">
        <f t="shared" ca="1" si="50"/>
        <v>28316.04</v>
      </c>
      <c r="AB142" s="602"/>
      <c r="AC142" s="604">
        <f t="shared" si="51"/>
        <v>0.113</v>
      </c>
      <c r="AD142" s="602">
        <f t="shared" ca="1" si="52"/>
        <v>15231.647608333335</v>
      </c>
      <c r="AE142" s="602">
        <f t="shared" ca="1" si="53"/>
        <v>25878.974536333335</v>
      </c>
      <c r="AG142" s="602">
        <f t="shared" ca="1" si="57"/>
        <v>25734.880799999995</v>
      </c>
    </row>
    <row r="143" spans="2:33" x14ac:dyDescent="0.25">
      <c r="B143" s="30">
        <v>122</v>
      </c>
      <c r="C143" s="19">
        <f t="shared" ca="1" si="31"/>
        <v>49403</v>
      </c>
      <c r="D143" s="30">
        <f t="shared" ca="1" si="32"/>
        <v>31</v>
      </c>
      <c r="E143" s="599">
        <f t="shared" si="33"/>
        <v>0.113</v>
      </c>
      <c r="F143" s="599">
        <f t="shared" si="54"/>
        <v>0.13108</v>
      </c>
      <c r="G143" s="33">
        <f t="shared" ca="1" si="34"/>
        <v>1.0120874444444443</v>
      </c>
      <c r="H143" s="33">
        <f t="shared" ca="1" si="35"/>
        <v>4.2218584464583424</v>
      </c>
      <c r="I143" s="33">
        <f t="shared" ca="1" si="59"/>
        <v>0.23686251272561873</v>
      </c>
      <c r="J143" s="30" t="b">
        <f t="shared" si="36"/>
        <v>0</v>
      </c>
      <c r="K143" s="33">
        <f t="shared" si="55"/>
        <v>1</v>
      </c>
      <c r="L143" s="33">
        <f t="shared" ca="1" si="58"/>
        <v>0.23686251272561873</v>
      </c>
      <c r="M143" s="600">
        <f t="shared" ca="1" si="37"/>
        <v>27271.35</v>
      </c>
      <c r="N143" s="601">
        <f t="shared" ca="1" si="38"/>
        <v>1724841.06</v>
      </c>
      <c r="O143" s="601">
        <f t="shared" ca="1" si="39"/>
        <v>6422.43</v>
      </c>
      <c r="P143" s="601">
        <f t="shared" ca="1" si="40"/>
        <v>16783.66</v>
      </c>
      <c r="Q143" s="601">
        <f t="shared" ca="1" si="56"/>
        <v>2685.39</v>
      </c>
      <c r="R143" s="602">
        <f t="shared" si="41"/>
        <v>399</v>
      </c>
      <c r="S143" s="602">
        <f t="shared" si="42"/>
        <v>63.84</v>
      </c>
      <c r="T143" s="602">
        <f t="shared" si="43"/>
        <v>166.35080000000002</v>
      </c>
      <c r="U143" s="602">
        <f t="shared" si="44"/>
        <v>26.616128000000003</v>
      </c>
      <c r="V143" s="602">
        <f t="shared" ca="1" si="45"/>
        <v>1379.87</v>
      </c>
      <c r="W143" s="602">
        <f t="shared" si="46"/>
        <v>84.48</v>
      </c>
      <c r="X143" s="602">
        <f t="shared" si="47"/>
        <v>13.52</v>
      </c>
      <c r="Y143" s="602">
        <f t="shared" ca="1" si="48"/>
        <v>248.33</v>
      </c>
      <c r="Z143" s="602">
        <f t="shared" ca="1" si="49"/>
        <v>39.729999999999997</v>
      </c>
      <c r="AA143" s="603">
        <f t="shared" ca="1" si="50"/>
        <v>28313.22</v>
      </c>
      <c r="AB143" s="602"/>
      <c r="AC143" s="604">
        <f t="shared" si="51"/>
        <v>0.113</v>
      </c>
      <c r="AD143" s="602">
        <f t="shared" ca="1" si="52"/>
        <v>16783.661758833336</v>
      </c>
      <c r="AE143" s="602">
        <f t="shared" ca="1" si="53"/>
        <v>25627.828686833338</v>
      </c>
      <c r="AG143" s="602">
        <f t="shared" ca="1" si="57"/>
        <v>25484.120800000001</v>
      </c>
    </row>
    <row r="144" spans="2:33" x14ac:dyDescent="0.25">
      <c r="B144" s="30">
        <v>123</v>
      </c>
      <c r="C144" s="19">
        <f t="shared" ca="1" si="31"/>
        <v>49433</v>
      </c>
      <c r="D144" s="30">
        <f t="shared" ca="1" si="32"/>
        <v>30</v>
      </c>
      <c r="E144" s="599">
        <f t="shared" si="33"/>
        <v>0.113</v>
      </c>
      <c r="F144" s="599">
        <f t="shared" si="54"/>
        <v>0.13108</v>
      </c>
      <c r="G144" s="33">
        <f t="shared" ca="1" si="34"/>
        <v>1.0117233333333333</v>
      </c>
      <c r="H144" s="33">
        <f t="shared" ca="1" si="35"/>
        <v>4.2713527003123222</v>
      </c>
      <c r="I144" s="33">
        <f t="shared" ca="1" si="59"/>
        <v>0.23411787088593264</v>
      </c>
      <c r="J144" s="30" t="b">
        <f t="shared" si="36"/>
        <v>0</v>
      </c>
      <c r="K144" s="33">
        <f t="shared" si="55"/>
        <v>1</v>
      </c>
      <c r="L144" s="33">
        <f t="shared" ca="1" si="58"/>
        <v>0.23411787088593264</v>
      </c>
      <c r="M144" s="600">
        <f t="shared" ca="1" si="37"/>
        <v>27271.35</v>
      </c>
      <c r="N144" s="601">
        <f t="shared" ca="1" si="38"/>
        <v>1718418.63</v>
      </c>
      <c r="O144" s="601">
        <f t="shared" ca="1" si="39"/>
        <v>7125.7599999999984</v>
      </c>
      <c r="P144" s="601">
        <f t="shared" ca="1" si="40"/>
        <v>16181.78</v>
      </c>
      <c r="Q144" s="601">
        <f t="shared" ca="1" si="56"/>
        <v>2589.08</v>
      </c>
      <c r="R144" s="602">
        <f t="shared" si="41"/>
        <v>399</v>
      </c>
      <c r="S144" s="602">
        <f t="shared" si="42"/>
        <v>63.84</v>
      </c>
      <c r="T144" s="602">
        <f t="shared" si="43"/>
        <v>166.35080000000002</v>
      </c>
      <c r="U144" s="602">
        <f t="shared" si="44"/>
        <v>26.616128000000003</v>
      </c>
      <c r="V144" s="602">
        <f t="shared" ca="1" si="45"/>
        <v>1374.73</v>
      </c>
      <c r="W144" s="602">
        <f t="shared" si="46"/>
        <v>84.48</v>
      </c>
      <c r="X144" s="602">
        <f t="shared" si="47"/>
        <v>13.52</v>
      </c>
      <c r="Y144" s="602">
        <f t="shared" ca="1" si="48"/>
        <v>249.27</v>
      </c>
      <c r="Z144" s="602">
        <f t="shared" ca="1" si="49"/>
        <v>39.880000000000003</v>
      </c>
      <c r="AA144" s="603">
        <f t="shared" ca="1" si="50"/>
        <v>28314.31</v>
      </c>
      <c r="AB144" s="602"/>
      <c r="AC144" s="604">
        <f t="shared" si="51"/>
        <v>0.113</v>
      </c>
      <c r="AD144" s="602">
        <f t="shared" ca="1" si="52"/>
        <v>16181.775432500001</v>
      </c>
      <c r="AE144" s="602">
        <f t="shared" ca="1" si="53"/>
        <v>25725.222360499996</v>
      </c>
      <c r="AG144" s="602">
        <f t="shared" ca="1" si="57"/>
        <v>25581.370800000001</v>
      </c>
    </row>
    <row r="145" spans="2:33" x14ac:dyDescent="0.25">
      <c r="B145" s="30">
        <v>124</v>
      </c>
      <c r="C145" s="19">
        <f t="shared" ca="1" si="31"/>
        <v>49464</v>
      </c>
      <c r="D145" s="30">
        <f t="shared" ca="1" si="32"/>
        <v>31</v>
      </c>
      <c r="E145" s="599">
        <f t="shared" si="33"/>
        <v>0.113</v>
      </c>
      <c r="F145" s="599">
        <f t="shared" si="54"/>
        <v>0.13108</v>
      </c>
      <c r="G145" s="33">
        <f t="shared" ca="1" si="34"/>
        <v>1.0120874444444443</v>
      </c>
      <c r="H145" s="33">
        <f t="shared" ca="1" si="35"/>
        <v>4.3229824387799747</v>
      </c>
      <c r="I145" s="33">
        <f t="shared" ca="1" si="59"/>
        <v>0.23132178170083392</v>
      </c>
      <c r="J145" s="30" t="b">
        <f t="shared" si="36"/>
        <v>0</v>
      </c>
      <c r="K145" s="33">
        <f t="shared" si="55"/>
        <v>1</v>
      </c>
      <c r="L145" s="33">
        <f t="shared" ca="1" si="58"/>
        <v>0.23132178170083392</v>
      </c>
      <c r="M145" s="600">
        <f t="shared" ca="1" si="37"/>
        <v>27271.35</v>
      </c>
      <c r="N145" s="601">
        <f t="shared" ca="1" si="38"/>
        <v>1711292.87</v>
      </c>
      <c r="O145" s="601">
        <f t="shared" ca="1" si="39"/>
        <v>6586.1999999999962</v>
      </c>
      <c r="P145" s="601">
        <f t="shared" ca="1" si="40"/>
        <v>16651.830000000002</v>
      </c>
      <c r="Q145" s="601">
        <f t="shared" ca="1" si="56"/>
        <v>2664.29</v>
      </c>
      <c r="R145" s="602">
        <f t="shared" si="41"/>
        <v>399</v>
      </c>
      <c r="S145" s="602">
        <f t="shared" si="42"/>
        <v>63.84</v>
      </c>
      <c r="T145" s="602">
        <f t="shared" si="43"/>
        <v>166.35080000000002</v>
      </c>
      <c r="U145" s="602">
        <f t="shared" si="44"/>
        <v>26.616128000000003</v>
      </c>
      <c r="V145" s="602">
        <f t="shared" ca="1" si="45"/>
        <v>1369.03</v>
      </c>
      <c r="W145" s="602">
        <f t="shared" si="46"/>
        <v>84.48</v>
      </c>
      <c r="X145" s="602">
        <f t="shared" si="47"/>
        <v>13.52</v>
      </c>
      <c r="Y145" s="602">
        <f t="shared" ca="1" si="48"/>
        <v>248.54</v>
      </c>
      <c r="Z145" s="602">
        <f t="shared" ca="1" si="49"/>
        <v>39.770000000000003</v>
      </c>
      <c r="AA145" s="603">
        <f t="shared" ca="1" si="50"/>
        <v>28313.47</v>
      </c>
      <c r="AB145" s="602"/>
      <c r="AC145" s="604">
        <f t="shared" si="51"/>
        <v>0.113</v>
      </c>
      <c r="AD145" s="602">
        <f t="shared" ca="1" si="52"/>
        <v>16651.830343361115</v>
      </c>
      <c r="AE145" s="602">
        <f t="shared" ca="1" si="53"/>
        <v>25649.177271361114</v>
      </c>
      <c r="AG145" s="602">
        <f t="shared" ca="1" si="57"/>
        <v>25505.430799999998</v>
      </c>
    </row>
    <row r="146" spans="2:33" x14ac:dyDescent="0.25">
      <c r="B146" s="30">
        <v>125</v>
      </c>
      <c r="C146" s="19">
        <f t="shared" ca="1" si="31"/>
        <v>49494</v>
      </c>
      <c r="D146" s="30">
        <f t="shared" ca="1" si="32"/>
        <v>30</v>
      </c>
      <c r="E146" s="599">
        <f t="shared" si="33"/>
        <v>0.113</v>
      </c>
      <c r="F146" s="599">
        <f t="shared" si="54"/>
        <v>0.13108</v>
      </c>
      <c r="G146" s="33">
        <f t="shared" ca="1" si="34"/>
        <v>1.0117233333333333</v>
      </c>
      <c r="H146" s="33">
        <f t="shared" ca="1" si="35"/>
        <v>4.3736622029039385</v>
      </c>
      <c r="I146" s="33">
        <f t="shared" ca="1" si="59"/>
        <v>0.22864134302279668</v>
      </c>
      <c r="J146" s="30" t="b">
        <f t="shared" si="36"/>
        <v>0</v>
      </c>
      <c r="K146" s="33">
        <f t="shared" si="55"/>
        <v>1</v>
      </c>
      <c r="L146" s="33">
        <f t="shared" ca="1" si="58"/>
        <v>0.22864134302279668</v>
      </c>
      <c r="M146" s="600">
        <f t="shared" ca="1" si="37"/>
        <v>27271.35</v>
      </c>
      <c r="N146" s="601">
        <f t="shared" ca="1" si="38"/>
        <v>1704706.67</v>
      </c>
      <c r="O146" s="601">
        <f t="shared" ca="1" si="39"/>
        <v>7286.5099999999984</v>
      </c>
      <c r="P146" s="601">
        <f t="shared" ca="1" si="40"/>
        <v>16052.65</v>
      </c>
      <c r="Q146" s="601">
        <f t="shared" ca="1" si="56"/>
        <v>2568.42</v>
      </c>
      <c r="R146" s="602">
        <f t="shared" si="41"/>
        <v>399</v>
      </c>
      <c r="S146" s="602">
        <f t="shared" si="42"/>
        <v>63.84</v>
      </c>
      <c r="T146" s="602">
        <f t="shared" si="43"/>
        <v>166.35080000000002</v>
      </c>
      <c r="U146" s="602">
        <f t="shared" si="44"/>
        <v>26.616128000000003</v>
      </c>
      <c r="V146" s="602">
        <f t="shared" ca="1" si="45"/>
        <v>1363.77</v>
      </c>
      <c r="W146" s="602">
        <f t="shared" si="46"/>
        <v>84.48</v>
      </c>
      <c r="X146" s="602">
        <f t="shared" si="47"/>
        <v>13.52</v>
      </c>
      <c r="Y146" s="602">
        <f t="shared" ca="1" si="48"/>
        <v>249.48</v>
      </c>
      <c r="Z146" s="602">
        <f t="shared" ca="1" si="49"/>
        <v>39.92</v>
      </c>
      <c r="AA146" s="603">
        <f t="shared" ca="1" si="50"/>
        <v>28314.560000000001</v>
      </c>
      <c r="AB146" s="602"/>
      <c r="AC146" s="604">
        <f t="shared" si="51"/>
        <v>0.113</v>
      </c>
      <c r="AD146" s="602">
        <f t="shared" ca="1" si="52"/>
        <v>16052.654475833331</v>
      </c>
      <c r="AE146" s="602">
        <f t="shared" ca="1" si="53"/>
        <v>25746.141403833331</v>
      </c>
      <c r="AG146" s="602">
        <f t="shared" ca="1" si="57"/>
        <v>25602.240799999996</v>
      </c>
    </row>
    <row r="147" spans="2:33" x14ac:dyDescent="0.25">
      <c r="B147" s="30">
        <v>126</v>
      </c>
      <c r="C147" s="19">
        <f t="shared" ca="1" si="31"/>
        <v>49525</v>
      </c>
      <c r="D147" s="30">
        <f t="shared" ca="1" si="32"/>
        <v>31</v>
      </c>
      <c r="E147" s="599">
        <f t="shared" si="33"/>
        <v>0.113</v>
      </c>
      <c r="F147" s="599">
        <f t="shared" si="54"/>
        <v>0.13108</v>
      </c>
      <c r="G147" s="33">
        <f t="shared" ca="1" si="34"/>
        <v>1.0120874444444443</v>
      </c>
      <c r="H147" s="33">
        <f t="shared" ca="1" si="35"/>
        <v>4.4265286018003058</v>
      </c>
      <c r="I147" s="33">
        <f t="shared" ca="1" si="59"/>
        <v>0.22591066046501806</v>
      </c>
      <c r="J147" s="30" t="b">
        <f t="shared" si="36"/>
        <v>0</v>
      </c>
      <c r="K147" s="33">
        <f t="shared" si="55"/>
        <v>1</v>
      </c>
      <c r="L147" s="33">
        <f t="shared" ca="1" si="58"/>
        <v>0.22591066046501806</v>
      </c>
      <c r="M147" s="600">
        <f t="shared" ca="1" si="37"/>
        <v>27271.35</v>
      </c>
      <c r="N147" s="601">
        <f t="shared" ca="1" si="38"/>
        <v>1697420.16</v>
      </c>
      <c r="O147" s="601">
        <f t="shared" ca="1" si="39"/>
        <v>6753.8799999999974</v>
      </c>
      <c r="P147" s="601">
        <f t="shared" ca="1" si="40"/>
        <v>16516.84</v>
      </c>
      <c r="Q147" s="601">
        <f t="shared" ca="1" si="56"/>
        <v>2642.69</v>
      </c>
      <c r="R147" s="602">
        <f t="shared" si="41"/>
        <v>399</v>
      </c>
      <c r="S147" s="602">
        <f t="shared" si="42"/>
        <v>63.84</v>
      </c>
      <c r="T147" s="602">
        <f t="shared" si="43"/>
        <v>166.35080000000002</v>
      </c>
      <c r="U147" s="602">
        <f t="shared" si="44"/>
        <v>26.616128000000003</v>
      </c>
      <c r="V147" s="602">
        <f t="shared" ca="1" si="45"/>
        <v>1357.94</v>
      </c>
      <c r="W147" s="602">
        <f t="shared" si="46"/>
        <v>84.48</v>
      </c>
      <c r="X147" s="602">
        <f t="shared" si="47"/>
        <v>13.52</v>
      </c>
      <c r="Y147" s="602">
        <f t="shared" ca="1" si="48"/>
        <v>248.75</v>
      </c>
      <c r="Z147" s="602">
        <f t="shared" ca="1" si="49"/>
        <v>39.799999999999997</v>
      </c>
      <c r="AA147" s="603">
        <f t="shared" ca="1" si="50"/>
        <v>28313.71</v>
      </c>
      <c r="AB147" s="602"/>
      <c r="AC147" s="604">
        <f t="shared" si="51"/>
        <v>0.113</v>
      </c>
      <c r="AD147" s="602">
        <f t="shared" ca="1" si="52"/>
        <v>16516.841167999999</v>
      </c>
      <c r="AE147" s="602">
        <f t="shared" ca="1" si="53"/>
        <v>25671.018095999996</v>
      </c>
      <c r="AG147" s="602">
        <f t="shared" ca="1" si="57"/>
        <v>25527.240799999996</v>
      </c>
    </row>
    <row r="148" spans="2:33" x14ac:dyDescent="0.25">
      <c r="B148" s="30">
        <v>127</v>
      </c>
      <c r="C148" s="19">
        <f t="shared" ca="1" si="31"/>
        <v>49556</v>
      </c>
      <c r="D148" s="30">
        <f t="shared" ca="1" si="32"/>
        <v>31</v>
      </c>
      <c r="E148" s="599">
        <f t="shared" si="33"/>
        <v>0.113</v>
      </c>
      <c r="F148" s="599">
        <f t="shared" si="54"/>
        <v>0.13108</v>
      </c>
      <c r="G148" s="33">
        <f t="shared" ca="1" si="34"/>
        <v>1.0120874444444443</v>
      </c>
      <c r="H148" s="33">
        <f t="shared" ca="1" si="35"/>
        <v>4.4800340203563112</v>
      </c>
      <c r="I148" s="33">
        <f t="shared" ca="1" si="59"/>
        <v>0.22321259067592233</v>
      </c>
      <c r="J148" s="30" t="b">
        <f t="shared" si="36"/>
        <v>0</v>
      </c>
      <c r="K148" s="33">
        <f t="shared" si="55"/>
        <v>1</v>
      </c>
      <c r="L148" s="33">
        <f t="shared" ca="1" si="58"/>
        <v>0.22321259067592233</v>
      </c>
      <c r="M148" s="600">
        <f t="shared" ca="1" si="37"/>
        <v>27271.35</v>
      </c>
      <c r="N148" s="601">
        <f t="shared" ca="1" si="38"/>
        <v>1690666.28</v>
      </c>
      <c r="O148" s="601">
        <f t="shared" ca="1" si="39"/>
        <v>6835.5199999999986</v>
      </c>
      <c r="P148" s="601">
        <f t="shared" ca="1" si="40"/>
        <v>16451.12</v>
      </c>
      <c r="Q148" s="601">
        <f t="shared" ca="1" si="56"/>
        <v>2632.18</v>
      </c>
      <c r="R148" s="602">
        <f t="shared" si="41"/>
        <v>399</v>
      </c>
      <c r="S148" s="602">
        <f t="shared" si="42"/>
        <v>63.84</v>
      </c>
      <c r="T148" s="602">
        <f t="shared" si="43"/>
        <v>166.35080000000002</v>
      </c>
      <c r="U148" s="602">
        <f t="shared" si="44"/>
        <v>26.616128000000003</v>
      </c>
      <c r="V148" s="602">
        <f t="shared" ca="1" si="45"/>
        <v>1352.53</v>
      </c>
      <c r="W148" s="602">
        <f t="shared" si="46"/>
        <v>84.48</v>
      </c>
      <c r="X148" s="602">
        <f t="shared" si="47"/>
        <v>13.52</v>
      </c>
      <c r="Y148" s="602">
        <f t="shared" ca="1" si="48"/>
        <v>248.85</v>
      </c>
      <c r="Z148" s="602">
        <f t="shared" ca="1" si="49"/>
        <v>39.82</v>
      </c>
      <c r="AA148" s="603">
        <f t="shared" ca="1" si="50"/>
        <v>28313.83</v>
      </c>
      <c r="AB148" s="602"/>
      <c r="AC148" s="604">
        <f t="shared" si="51"/>
        <v>0.113</v>
      </c>
      <c r="AD148" s="602">
        <f t="shared" ca="1" si="52"/>
        <v>16451.122163444445</v>
      </c>
      <c r="AE148" s="602">
        <f t="shared" ca="1" si="53"/>
        <v>25681.649091444444</v>
      </c>
      <c r="AG148" s="602">
        <f t="shared" ca="1" si="57"/>
        <v>25537.850799999997</v>
      </c>
    </row>
    <row r="149" spans="2:33" x14ac:dyDescent="0.25">
      <c r="B149" s="30">
        <v>128</v>
      </c>
      <c r="C149" s="19">
        <f t="shared" ref="C149:C212" ca="1" si="60">IF(B149=0,FECHA_1ER_PAGO,EDATE(C148,1))</f>
        <v>49586</v>
      </c>
      <c r="D149" s="30">
        <f t="shared" ref="D149:D212" ca="1" si="61">IF(B149=0,FECHA_1ER_PAGO-FECHA_APERTURA, C149-C148)</f>
        <v>30</v>
      </c>
      <c r="E149" s="599">
        <f t="shared" ref="E149:E212" si="62">IF(B149=0,TASA,IF(B149=MESES_INC_TASA,E148+INCREMENTO_TASA,E148))</f>
        <v>0.113</v>
      </c>
      <c r="F149" s="599">
        <f t="shared" si="54"/>
        <v>0.13108</v>
      </c>
      <c r="G149" s="33">
        <f t="shared" ref="G149:G212" ca="1" si="63">IF(B149&lt;MESES_GRACIA, 0, 1 + D149 * F149 / 360 + FACTOR_SEG_DEUD)</f>
        <v>1.0117233333333333</v>
      </c>
      <c r="H149" s="33">
        <f t="shared" ref="H149:H212" ca="1" si="64">IF(B149 = 0, 0,            IF(H148=0, G149, H148 * G149 ))</f>
        <v>4.5325549525216218</v>
      </c>
      <c r="I149" s="33">
        <f t="shared" ca="1" si="59"/>
        <v>0.22062611716238859</v>
      </c>
      <c r="J149" s="30" t="b">
        <f t="shared" ref="J149:J212" si="65">MOD(B149, MESES_INC)=0</f>
        <v>0</v>
      </c>
      <c r="K149" s="33">
        <f t="shared" si="55"/>
        <v>1</v>
      </c>
      <c r="L149" s="33">
        <f t="shared" ca="1" si="58"/>
        <v>0.22062611716238859</v>
      </c>
      <c r="M149" s="600">
        <f t="shared" ref="M149:M212" ca="1" si="66">ROUND(CUOTA_INIT*K149,2)</f>
        <v>27271.35</v>
      </c>
      <c r="N149" s="601">
        <f t="shared" ref="N149:N212" ca="1" si="67">IF(B149=0,TOTAL_FINANCIADO, ROUND(N148-O148,2))</f>
        <v>1683830.76</v>
      </c>
      <c r="O149" s="601">
        <f t="shared" ref="O149:O212" ca="1" si="68">IF(B149=0, 0,
   IF((B149+1) = PLAZO, N149,
   IF(B149&lt;MESES_GRACIA, 0, M149-P149-V149-Q149)))</f>
        <v>7531.25</v>
      </c>
      <c r="P149" s="601">
        <f t="shared" ref="P149:P212" ca="1" si="69" xml:space="preserve"> IF(B149&lt;MESES_GRACIA, 0, ROUND(N149 * D149 *E149 /360,2))</f>
        <v>15856.07</v>
      </c>
      <c r="Q149" s="601">
        <f t="shared" ca="1" si="56"/>
        <v>2536.9699999999998</v>
      </c>
      <c r="R149" s="602">
        <f t="shared" ref="R149:R212" si="70" xml:space="preserve"> COMISION_AMORT</f>
        <v>399</v>
      </c>
      <c r="S149" s="602">
        <f t="shared" ref="S149:S212" si="71">ROUND(R149*IVA,2)</f>
        <v>63.84</v>
      </c>
      <c r="T149" s="602">
        <f t="shared" ref="T149:T212" si="72">SEGURO_DAÑOS_MENS</f>
        <v>166.35080000000002</v>
      </c>
      <c r="U149" s="602">
        <f t="shared" ref="U149:U212" si="73">T149*IVA</f>
        <v>26.616128000000003</v>
      </c>
      <c r="V149" s="602">
        <f t="shared" ref="V149:V212" ca="1" si="74">ROUND(N149 * FACTOR_SEG_DEUD,2)</f>
        <v>1347.06</v>
      </c>
      <c r="W149" s="602">
        <f t="shared" ref="W149:W212" si="75">ROUND(SEGURO_INTERIORES/(1+IVA),2)</f>
        <v>84.48</v>
      </c>
      <c r="X149" s="602">
        <f t="shared" ref="X149:X212" si="76">ROUND(W149*IVA,2)</f>
        <v>13.52</v>
      </c>
      <c r="Y149" s="602">
        <f t="shared" ref="Y149:Y212" ca="1" si="77">ROUND((SUM(O149:X149)-Q149) * FACTOR_SEG_DESEMPLEO,2)</f>
        <v>249.78</v>
      </c>
      <c r="Z149" s="602">
        <f t="shared" ref="Z149:Z212" ca="1" si="78">ROUND(Y149*IVA,2)</f>
        <v>39.96</v>
      </c>
      <c r="AA149" s="603">
        <f t="shared" ref="AA149:AA212" ca="1" si="79">IF(B149&gt;=PLAZO,0,ROUND(SUM(O149:Z149),2))</f>
        <v>28314.9</v>
      </c>
      <c r="AB149" s="602"/>
      <c r="AC149" s="604">
        <f t="shared" ref="AC149:AC212" si="80">IF(AB149="SI",TASA_PP,TASA)</f>
        <v>0.113</v>
      </c>
      <c r="AD149" s="602">
        <f t="shared" ref="AD149:AD212" ca="1" si="81">N149 * D149 * AC149 /360</f>
        <v>15856.072989999999</v>
      </c>
      <c r="AE149" s="602">
        <f t="shared" ref="AE149:AE212" ca="1" si="82">IF(B149&gt;=PLAZO, 0, O149+R149+S149+T149+U149+V149+W149+X149+Y149+Z149+AD149)</f>
        <v>25777.929917999998</v>
      </c>
      <c r="AG149" s="602">
        <f t="shared" ca="1" si="57"/>
        <v>25633.9908</v>
      </c>
    </row>
    <row r="150" spans="2:33" x14ac:dyDescent="0.25">
      <c r="B150" s="30">
        <v>129</v>
      </c>
      <c r="C150" s="19">
        <f t="shared" ca="1" si="60"/>
        <v>49617</v>
      </c>
      <c r="D150" s="30">
        <f t="shared" ca="1" si="61"/>
        <v>31</v>
      </c>
      <c r="E150" s="599">
        <f t="shared" si="62"/>
        <v>0.113</v>
      </c>
      <c r="F150" s="599">
        <f t="shared" ref="F150:F213" si="83">E150*(1+$G$13)</f>
        <v>0.13108</v>
      </c>
      <c r="G150" s="33">
        <f t="shared" ca="1" si="63"/>
        <v>1.0120874444444443</v>
      </c>
      <c r="H150" s="33">
        <f t="shared" ca="1" si="64"/>
        <v>4.587341958701618</v>
      </c>
      <c r="I150" s="33">
        <f t="shared" ca="1" si="59"/>
        <v>0.21799116111305464</v>
      </c>
      <c r="J150" s="30" t="b">
        <f t="shared" si="65"/>
        <v>0</v>
      </c>
      <c r="K150" s="33">
        <f t="shared" ref="K150:K213" si="84">IF(B150=0, 1, IF(J150,K149*(1+INCREMENTO),K149))</f>
        <v>1</v>
      </c>
      <c r="L150" s="33">
        <f t="shared" ca="1" si="58"/>
        <v>0.21799116111305464</v>
      </c>
      <c r="M150" s="600">
        <f t="shared" ca="1" si="66"/>
        <v>27271.35</v>
      </c>
      <c r="N150" s="601">
        <f t="shared" ca="1" si="67"/>
        <v>1676299.51</v>
      </c>
      <c r="O150" s="601">
        <f t="shared" ca="1" si="68"/>
        <v>7009.17</v>
      </c>
      <c r="P150" s="601">
        <f t="shared" ca="1" si="69"/>
        <v>16311.33</v>
      </c>
      <c r="Q150" s="601">
        <f t="shared" ref="Q150:Q213" ca="1" si="85">ROUND(P150*$G$13,2)</f>
        <v>2609.81</v>
      </c>
      <c r="R150" s="602">
        <f t="shared" si="70"/>
        <v>399</v>
      </c>
      <c r="S150" s="602">
        <f t="shared" si="71"/>
        <v>63.84</v>
      </c>
      <c r="T150" s="602">
        <f t="shared" si="72"/>
        <v>166.35080000000002</v>
      </c>
      <c r="U150" s="602">
        <f t="shared" si="73"/>
        <v>26.616128000000003</v>
      </c>
      <c r="V150" s="602">
        <f t="shared" ca="1" si="74"/>
        <v>1341.04</v>
      </c>
      <c r="W150" s="602">
        <f t="shared" si="75"/>
        <v>84.48</v>
      </c>
      <c r="X150" s="602">
        <f t="shared" si="76"/>
        <v>13.52</v>
      </c>
      <c r="Y150" s="602">
        <f t="shared" ca="1" si="77"/>
        <v>249.07</v>
      </c>
      <c r="Z150" s="602">
        <f t="shared" ca="1" si="78"/>
        <v>39.85</v>
      </c>
      <c r="AA150" s="603">
        <f t="shared" ca="1" si="79"/>
        <v>28314.080000000002</v>
      </c>
      <c r="AB150" s="602"/>
      <c r="AC150" s="604">
        <f t="shared" si="80"/>
        <v>0.113</v>
      </c>
      <c r="AD150" s="602">
        <f t="shared" ca="1" si="81"/>
        <v>16311.325509805556</v>
      </c>
      <c r="AE150" s="602">
        <f t="shared" ca="1" si="82"/>
        <v>25704.262437805555</v>
      </c>
      <c r="AG150" s="602">
        <f t="shared" ref="AG150:AG213" ca="1" si="86">IF(N150&gt; 0,O150+P150+V150+R150+T150+W150+Y150, 0)</f>
        <v>25560.4408</v>
      </c>
    </row>
    <row r="151" spans="2:33" x14ac:dyDescent="0.25">
      <c r="B151" s="30">
        <v>130</v>
      </c>
      <c r="C151" s="19">
        <f t="shared" ca="1" si="60"/>
        <v>49647</v>
      </c>
      <c r="D151" s="30">
        <f t="shared" ca="1" si="61"/>
        <v>30</v>
      </c>
      <c r="E151" s="599">
        <f t="shared" si="62"/>
        <v>0.113</v>
      </c>
      <c r="F151" s="599">
        <f t="shared" si="83"/>
        <v>0.13108</v>
      </c>
      <c r="G151" s="33">
        <f t="shared" ca="1" si="63"/>
        <v>1.0117233333333333</v>
      </c>
      <c r="H151" s="33">
        <f t="shared" ca="1" si="64"/>
        <v>4.6411208975974629</v>
      </c>
      <c r="I151" s="33">
        <f t="shared" ca="1" si="59"/>
        <v>0.21546519085888563</v>
      </c>
      <c r="J151" s="30" t="b">
        <f t="shared" si="65"/>
        <v>0</v>
      </c>
      <c r="K151" s="33">
        <f t="shared" si="84"/>
        <v>1</v>
      </c>
      <c r="L151" s="33">
        <f t="shared" ref="L151:L214" ca="1" si="87" xml:space="preserve"> I151*K151</f>
        <v>0.21546519085888563</v>
      </c>
      <c r="M151" s="600">
        <f t="shared" ca="1" si="66"/>
        <v>27271.35</v>
      </c>
      <c r="N151" s="601">
        <f t="shared" ca="1" si="67"/>
        <v>1669290.34</v>
      </c>
      <c r="O151" s="601">
        <f t="shared" ca="1" si="68"/>
        <v>7701.7099999999991</v>
      </c>
      <c r="P151" s="601">
        <f t="shared" ca="1" si="69"/>
        <v>15719.15</v>
      </c>
      <c r="Q151" s="601">
        <f t="shared" ca="1" si="85"/>
        <v>2515.06</v>
      </c>
      <c r="R151" s="602">
        <f t="shared" si="70"/>
        <v>399</v>
      </c>
      <c r="S151" s="602">
        <f t="shared" si="71"/>
        <v>63.84</v>
      </c>
      <c r="T151" s="602">
        <f t="shared" si="72"/>
        <v>166.35080000000002</v>
      </c>
      <c r="U151" s="602">
        <f t="shared" si="73"/>
        <v>26.616128000000003</v>
      </c>
      <c r="V151" s="602">
        <f t="shared" ca="1" si="74"/>
        <v>1335.43</v>
      </c>
      <c r="W151" s="602">
        <f t="shared" si="75"/>
        <v>84.48</v>
      </c>
      <c r="X151" s="602">
        <f t="shared" si="76"/>
        <v>13.52</v>
      </c>
      <c r="Y151" s="602">
        <f t="shared" ca="1" si="77"/>
        <v>250</v>
      </c>
      <c r="Z151" s="602">
        <f t="shared" ca="1" si="78"/>
        <v>40</v>
      </c>
      <c r="AA151" s="603">
        <f t="shared" ca="1" si="79"/>
        <v>28315.16</v>
      </c>
      <c r="AB151" s="602"/>
      <c r="AC151" s="604">
        <f t="shared" si="80"/>
        <v>0.113</v>
      </c>
      <c r="AD151" s="602">
        <f t="shared" ca="1" si="81"/>
        <v>15719.150701666667</v>
      </c>
      <c r="AE151" s="602">
        <f t="shared" ca="1" si="82"/>
        <v>25800.097629666667</v>
      </c>
      <c r="AG151" s="602">
        <f t="shared" ca="1" si="86"/>
        <v>25656.120800000001</v>
      </c>
    </row>
    <row r="152" spans="2:33" x14ac:dyDescent="0.25">
      <c r="B152" s="30">
        <v>131</v>
      </c>
      <c r="C152" s="19">
        <f t="shared" ca="1" si="60"/>
        <v>49678</v>
      </c>
      <c r="D152" s="30">
        <f t="shared" ca="1" si="61"/>
        <v>31</v>
      </c>
      <c r="E152" s="599">
        <f t="shared" si="62"/>
        <v>0.113</v>
      </c>
      <c r="F152" s="599">
        <f t="shared" si="83"/>
        <v>0.13108</v>
      </c>
      <c r="G152" s="33">
        <f t="shared" ca="1" si="63"/>
        <v>1.0120874444444443</v>
      </c>
      <c r="H152" s="33">
        <f t="shared" ca="1" si="64"/>
        <v>4.6972201886071216</v>
      </c>
      <c r="I152" s="33">
        <f t="shared" ref="I152:I215" ca="1" si="88">IF(H152=0, 0, 1/H152)</f>
        <v>0.21289187218122141</v>
      </c>
      <c r="J152" s="30" t="b">
        <f t="shared" si="65"/>
        <v>0</v>
      </c>
      <c r="K152" s="33">
        <f t="shared" si="84"/>
        <v>1</v>
      </c>
      <c r="L152" s="33">
        <f t="shared" ca="1" si="87"/>
        <v>0.21289187218122141</v>
      </c>
      <c r="M152" s="600">
        <f t="shared" ca="1" si="66"/>
        <v>27271.35</v>
      </c>
      <c r="N152" s="601">
        <f t="shared" ca="1" si="67"/>
        <v>1661588.63</v>
      </c>
      <c r="O152" s="601">
        <f t="shared" ca="1" si="68"/>
        <v>7186.989999999998</v>
      </c>
      <c r="P152" s="601">
        <f t="shared" ca="1" si="69"/>
        <v>16168.18</v>
      </c>
      <c r="Q152" s="601">
        <f t="shared" ca="1" si="85"/>
        <v>2586.91</v>
      </c>
      <c r="R152" s="602">
        <f t="shared" si="70"/>
        <v>399</v>
      </c>
      <c r="S152" s="602">
        <f t="shared" si="71"/>
        <v>63.84</v>
      </c>
      <c r="T152" s="602">
        <f t="shared" si="72"/>
        <v>166.35080000000002</v>
      </c>
      <c r="U152" s="602">
        <f t="shared" si="73"/>
        <v>26.616128000000003</v>
      </c>
      <c r="V152" s="602">
        <f t="shared" ca="1" si="74"/>
        <v>1329.27</v>
      </c>
      <c r="W152" s="602">
        <f t="shared" si="75"/>
        <v>84.48</v>
      </c>
      <c r="X152" s="602">
        <f t="shared" si="76"/>
        <v>13.52</v>
      </c>
      <c r="Y152" s="602">
        <f t="shared" ca="1" si="77"/>
        <v>249.29</v>
      </c>
      <c r="Z152" s="602">
        <f t="shared" ca="1" si="78"/>
        <v>39.89</v>
      </c>
      <c r="AA152" s="603">
        <f t="shared" ca="1" si="79"/>
        <v>28314.34</v>
      </c>
      <c r="AB152" s="602"/>
      <c r="AC152" s="604">
        <f t="shared" si="80"/>
        <v>0.113</v>
      </c>
      <c r="AD152" s="602">
        <f t="shared" ca="1" si="81"/>
        <v>16168.180474694444</v>
      </c>
      <c r="AE152" s="602">
        <f t="shared" ca="1" si="82"/>
        <v>25727.42740269444</v>
      </c>
      <c r="AG152" s="602">
        <f t="shared" ca="1" si="86"/>
        <v>25583.560799999999</v>
      </c>
    </row>
    <row r="153" spans="2:33" x14ac:dyDescent="0.25">
      <c r="B153" s="30">
        <v>132</v>
      </c>
      <c r="C153" s="19">
        <f t="shared" ca="1" si="60"/>
        <v>49709</v>
      </c>
      <c r="D153" s="30">
        <f t="shared" ca="1" si="61"/>
        <v>31</v>
      </c>
      <c r="E153" s="599">
        <f t="shared" si="62"/>
        <v>0.113</v>
      </c>
      <c r="F153" s="599">
        <f t="shared" si="83"/>
        <v>0.13108</v>
      </c>
      <c r="G153" s="33">
        <f t="shared" ca="1" si="63"/>
        <v>1.0120874444444443</v>
      </c>
      <c r="H153" s="33">
        <f t="shared" ca="1" si="64"/>
        <v>4.7539975766802325</v>
      </c>
      <c r="I153" s="33">
        <f t="shared" ca="1" si="88"/>
        <v>0.21034928686234433</v>
      </c>
      <c r="J153" s="30" t="b">
        <f t="shared" si="65"/>
        <v>1</v>
      </c>
      <c r="K153" s="33">
        <f t="shared" si="84"/>
        <v>1</v>
      </c>
      <c r="L153" s="33">
        <f t="shared" ca="1" si="87"/>
        <v>0.21034928686234433</v>
      </c>
      <c r="M153" s="600">
        <f t="shared" ca="1" si="66"/>
        <v>27271.35</v>
      </c>
      <c r="N153" s="601">
        <f t="shared" ca="1" si="67"/>
        <v>1654401.64</v>
      </c>
      <c r="O153" s="601">
        <f t="shared" ca="1" si="68"/>
        <v>7273.8599999999988</v>
      </c>
      <c r="P153" s="601">
        <f t="shared" ca="1" si="69"/>
        <v>16098.25</v>
      </c>
      <c r="Q153" s="601">
        <f t="shared" ca="1" si="85"/>
        <v>2575.7199999999998</v>
      </c>
      <c r="R153" s="602">
        <f t="shared" si="70"/>
        <v>399</v>
      </c>
      <c r="S153" s="602">
        <f t="shared" si="71"/>
        <v>63.84</v>
      </c>
      <c r="T153" s="602">
        <f t="shared" si="72"/>
        <v>166.35080000000002</v>
      </c>
      <c r="U153" s="602">
        <f t="shared" si="73"/>
        <v>26.616128000000003</v>
      </c>
      <c r="V153" s="602">
        <f t="shared" ca="1" si="74"/>
        <v>1323.52</v>
      </c>
      <c r="W153" s="602">
        <f t="shared" si="75"/>
        <v>84.48</v>
      </c>
      <c r="X153" s="602">
        <f t="shared" si="76"/>
        <v>13.52</v>
      </c>
      <c r="Y153" s="602">
        <f t="shared" ca="1" si="77"/>
        <v>249.4</v>
      </c>
      <c r="Z153" s="602">
        <f t="shared" ca="1" si="78"/>
        <v>39.9</v>
      </c>
      <c r="AA153" s="603">
        <f t="shared" ca="1" si="79"/>
        <v>28314.46</v>
      </c>
      <c r="AB153" s="602"/>
      <c r="AC153" s="604">
        <f t="shared" si="80"/>
        <v>0.113</v>
      </c>
      <c r="AD153" s="602">
        <f t="shared" ca="1" si="81"/>
        <v>16098.247069222221</v>
      </c>
      <c r="AE153" s="602">
        <f t="shared" ca="1" si="82"/>
        <v>25738.733997222218</v>
      </c>
      <c r="AG153" s="602">
        <f t="shared" ca="1" si="86"/>
        <v>25594.860800000002</v>
      </c>
    </row>
    <row r="154" spans="2:33" x14ac:dyDescent="0.25">
      <c r="B154" s="30">
        <v>133</v>
      </c>
      <c r="C154" s="19">
        <f t="shared" ca="1" si="60"/>
        <v>49738</v>
      </c>
      <c r="D154" s="30">
        <f t="shared" ca="1" si="61"/>
        <v>29</v>
      </c>
      <c r="E154" s="599">
        <f t="shared" si="62"/>
        <v>0.113</v>
      </c>
      <c r="F154" s="599">
        <f t="shared" si="83"/>
        <v>0.13108</v>
      </c>
      <c r="G154" s="33">
        <f t="shared" ca="1" si="63"/>
        <v>1.0113592222222221</v>
      </c>
      <c r="H154" s="33">
        <f t="shared" ca="1" si="64"/>
        <v>4.8079992915976488</v>
      </c>
      <c r="I154" s="33">
        <f t="shared" ca="1" si="88"/>
        <v>0.2079867194963147</v>
      </c>
      <c r="J154" s="30" t="b">
        <f t="shared" si="65"/>
        <v>0</v>
      </c>
      <c r="K154" s="33">
        <f t="shared" si="84"/>
        <v>1</v>
      </c>
      <c r="L154" s="33">
        <f t="shared" ca="1" si="87"/>
        <v>0.2079867194963147</v>
      </c>
      <c r="M154" s="600">
        <f t="shared" ca="1" si="66"/>
        <v>27271.35</v>
      </c>
      <c r="N154" s="601">
        <f t="shared" ca="1" si="67"/>
        <v>1647127.78</v>
      </c>
      <c r="O154" s="601">
        <f t="shared" ca="1" si="68"/>
        <v>8561.2599999999984</v>
      </c>
      <c r="P154" s="601">
        <f t="shared" ca="1" si="69"/>
        <v>14993.44</v>
      </c>
      <c r="Q154" s="601">
        <f t="shared" ca="1" si="85"/>
        <v>2398.9499999999998</v>
      </c>
      <c r="R154" s="602">
        <f t="shared" si="70"/>
        <v>399</v>
      </c>
      <c r="S154" s="602">
        <f t="shared" si="71"/>
        <v>63.84</v>
      </c>
      <c r="T154" s="602">
        <f t="shared" si="72"/>
        <v>166.35080000000002</v>
      </c>
      <c r="U154" s="602">
        <f t="shared" si="73"/>
        <v>26.616128000000003</v>
      </c>
      <c r="V154" s="602">
        <f t="shared" ca="1" si="74"/>
        <v>1317.7</v>
      </c>
      <c r="W154" s="602">
        <f t="shared" si="75"/>
        <v>84.48</v>
      </c>
      <c r="X154" s="602">
        <f t="shared" si="76"/>
        <v>13.52</v>
      </c>
      <c r="Y154" s="602">
        <f t="shared" ca="1" si="77"/>
        <v>251.14</v>
      </c>
      <c r="Z154" s="602">
        <f t="shared" ca="1" si="78"/>
        <v>40.18</v>
      </c>
      <c r="AA154" s="603">
        <f t="shared" ca="1" si="79"/>
        <v>28316.48</v>
      </c>
      <c r="AB154" s="602"/>
      <c r="AC154" s="604">
        <f t="shared" si="80"/>
        <v>0.113</v>
      </c>
      <c r="AD154" s="602">
        <f t="shared" ca="1" si="81"/>
        <v>14993.438152944444</v>
      </c>
      <c r="AE154" s="602">
        <f t="shared" ca="1" si="82"/>
        <v>25917.525080944441</v>
      </c>
      <c r="AG154" s="602">
        <f t="shared" ca="1" si="86"/>
        <v>25773.370799999997</v>
      </c>
    </row>
    <row r="155" spans="2:33" x14ac:dyDescent="0.25">
      <c r="B155" s="30">
        <v>134</v>
      </c>
      <c r="C155" s="19">
        <f t="shared" ca="1" si="60"/>
        <v>49769</v>
      </c>
      <c r="D155" s="30">
        <f t="shared" ca="1" si="61"/>
        <v>31</v>
      </c>
      <c r="E155" s="599">
        <f t="shared" si="62"/>
        <v>0.113</v>
      </c>
      <c r="F155" s="599">
        <f t="shared" si="83"/>
        <v>0.13108</v>
      </c>
      <c r="G155" s="33">
        <f t="shared" ca="1" si="63"/>
        <v>1.0120874444444443</v>
      </c>
      <c r="H155" s="33">
        <f t="shared" ca="1" si="64"/>
        <v>4.8661157159237627</v>
      </c>
      <c r="I155" s="33">
        <f t="shared" ca="1" si="88"/>
        <v>0.20550271682352794</v>
      </c>
      <c r="J155" s="30" t="b">
        <f t="shared" si="65"/>
        <v>0</v>
      </c>
      <c r="K155" s="33">
        <f t="shared" si="84"/>
        <v>1</v>
      </c>
      <c r="L155" s="33">
        <f t="shared" ca="1" si="87"/>
        <v>0.20550271682352794</v>
      </c>
      <c r="M155" s="600">
        <f t="shared" ca="1" si="66"/>
        <v>27271.35</v>
      </c>
      <c r="N155" s="601">
        <f t="shared" ca="1" si="67"/>
        <v>1638566.52</v>
      </c>
      <c r="O155" s="601">
        <f t="shared" ca="1" si="68"/>
        <v>7465.2699999999986</v>
      </c>
      <c r="P155" s="601">
        <f t="shared" ca="1" si="69"/>
        <v>15944.16</v>
      </c>
      <c r="Q155" s="601">
        <f t="shared" ca="1" si="85"/>
        <v>2551.0700000000002</v>
      </c>
      <c r="R155" s="602">
        <f t="shared" si="70"/>
        <v>399</v>
      </c>
      <c r="S155" s="602">
        <f t="shared" si="71"/>
        <v>63.84</v>
      </c>
      <c r="T155" s="602">
        <f t="shared" si="72"/>
        <v>166.35080000000002</v>
      </c>
      <c r="U155" s="602">
        <f t="shared" si="73"/>
        <v>26.616128000000003</v>
      </c>
      <c r="V155" s="602">
        <f t="shared" ca="1" si="74"/>
        <v>1310.85</v>
      </c>
      <c r="W155" s="602">
        <f t="shared" si="75"/>
        <v>84.48</v>
      </c>
      <c r="X155" s="602">
        <f t="shared" si="76"/>
        <v>13.52</v>
      </c>
      <c r="Y155" s="602">
        <f t="shared" ca="1" si="77"/>
        <v>249.65</v>
      </c>
      <c r="Z155" s="602">
        <f t="shared" ca="1" si="78"/>
        <v>39.94</v>
      </c>
      <c r="AA155" s="603">
        <f t="shared" ca="1" si="79"/>
        <v>28314.75</v>
      </c>
      <c r="AB155" s="602"/>
      <c r="AC155" s="604">
        <f t="shared" si="80"/>
        <v>0.113</v>
      </c>
      <c r="AD155" s="602">
        <f t="shared" ca="1" si="81"/>
        <v>15944.162554333334</v>
      </c>
      <c r="AE155" s="602">
        <f t="shared" ca="1" si="82"/>
        <v>25763.679482333333</v>
      </c>
      <c r="AG155" s="602">
        <f t="shared" ca="1" si="86"/>
        <v>25619.7608</v>
      </c>
    </row>
    <row r="156" spans="2:33" x14ac:dyDescent="0.25">
      <c r="B156" s="30">
        <v>135</v>
      </c>
      <c r="C156" s="19">
        <f t="shared" ca="1" si="60"/>
        <v>49799</v>
      </c>
      <c r="D156" s="30">
        <f t="shared" ca="1" si="61"/>
        <v>30</v>
      </c>
      <c r="E156" s="599">
        <f t="shared" si="62"/>
        <v>0.113</v>
      </c>
      <c r="F156" s="599">
        <f t="shared" si="83"/>
        <v>0.13108</v>
      </c>
      <c r="G156" s="33">
        <f t="shared" ca="1" si="63"/>
        <v>1.0117233333333333</v>
      </c>
      <c r="H156" s="33">
        <f t="shared" ca="1" si="64"/>
        <v>4.9231628125001086</v>
      </c>
      <c r="I156" s="33">
        <f t="shared" ca="1" si="88"/>
        <v>0.20312145628435438</v>
      </c>
      <c r="J156" s="30" t="b">
        <f t="shared" si="65"/>
        <v>0</v>
      </c>
      <c r="K156" s="33">
        <f t="shared" si="84"/>
        <v>1</v>
      </c>
      <c r="L156" s="33">
        <f t="shared" ca="1" si="87"/>
        <v>0.20312145628435438</v>
      </c>
      <c r="M156" s="600">
        <f t="shared" ca="1" si="66"/>
        <v>27271.35</v>
      </c>
      <c r="N156" s="601">
        <f t="shared" ca="1" si="67"/>
        <v>1631101.25</v>
      </c>
      <c r="O156" s="601">
        <f t="shared" ca="1" si="68"/>
        <v>8149.399999999996</v>
      </c>
      <c r="P156" s="601">
        <f t="shared" ca="1" si="69"/>
        <v>15359.54</v>
      </c>
      <c r="Q156" s="601">
        <f t="shared" ca="1" si="85"/>
        <v>2457.5300000000002</v>
      </c>
      <c r="R156" s="602">
        <f t="shared" si="70"/>
        <v>399</v>
      </c>
      <c r="S156" s="602">
        <f t="shared" si="71"/>
        <v>63.84</v>
      </c>
      <c r="T156" s="602">
        <f t="shared" si="72"/>
        <v>166.35080000000002</v>
      </c>
      <c r="U156" s="602">
        <f t="shared" si="73"/>
        <v>26.616128000000003</v>
      </c>
      <c r="V156" s="602">
        <f t="shared" ca="1" si="74"/>
        <v>1304.8800000000001</v>
      </c>
      <c r="W156" s="602">
        <f t="shared" si="75"/>
        <v>84.48</v>
      </c>
      <c r="X156" s="602">
        <f t="shared" si="76"/>
        <v>13.52</v>
      </c>
      <c r="Y156" s="602">
        <f t="shared" ca="1" si="77"/>
        <v>250.56</v>
      </c>
      <c r="Z156" s="602">
        <f t="shared" ca="1" si="78"/>
        <v>40.090000000000003</v>
      </c>
      <c r="AA156" s="603">
        <f t="shared" ca="1" si="79"/>
        <v>28315.81</v>
      </c>
      <c r="AB156" s="602"/>
      <c r="AC156" s="604">
        <f t="shared" si="80"/>
        <v>0.113</v>
      </c>
      <c r="AD156" s="602">
        <f t="shared" ca="1" si="81"/>
        <v>15359.536770833332</v>
      </c>
      <c r="AE156" s="602">
        <f t="shared" ca="1" si="82"/>
        <v>25858.273698833327</v>
      </c>
      <c r="AG156" s="602">
        <f t="shared" ca="1" si="86"/>
        <v>25714.210799999997</v>
      </c>
    </row>
    <row r="157" spans="2:33" x14ac:dyDescent="0.25">
      <c r="B157" s="30">
        <v>136</v>
      </c>
      <c r="C157" s="19">
        <f t="shared" ca="1" si="60"/>
        <v>49830</v>
      </c>
      <c r="D157" s="30">
        <f t="shared" ca="1" si="61"/>
        <v>31</v>
      </c>
      <c r="E157" s="599">
        <f t="shared" si="62"/>
        <v>0.113</v>
      </c>
      <c r="F157" s="599">
        <f t="shared" si="83"/>
        <v>0.13108</v>
      </c>
      <c r="G157" s="33">
        <f t="shared" ca="1" si="63"/>
        <v>1.0120874444444443</v>
      </c>
      <c r="H157" s="33">
        <f t="shared" ca="1" si="64"/>
        <v>4.9826712694871578</v>
      </c>
      <c r="I157" s="33">
        <f t="shared" ca="1" si="88"/>
        <v>0.20069555985436807</v>
      </c>
      <c r="J157" s="30" t="b">
        <f t="shared" si="65"/>
        <v>0</v>
      </c>
      <c r="K157" s="33">
        <f t="shared" si="84"/>
        <v>1</v>
      </c>
      <c r="L157" s="33">
        <f t="shared" ca="1" si="87"/>
        <v>0.20069555985436807</v>
      </c>
      <c r="M157" s="600">
        <f t="shared" ca="1" si="66"/>
        <v>27271.35</v>
      </c>
      <c r="N157" s="601">
        <f t="shared" ca="1" si="67"/>
        <v>1622951.85</v>
      </c>
      <c r="O157" s="601">
        <f t="shared" ca="1" si="68"/>
        <v>7654.0099999999984</v>
      </c>
      <c r="P157" s="601">
        <f t="shared" ca="1" si="69"/>
        <v>15792.22</v>
      </c>
      <c r="Q157" s="601">
        <f t="shared" ca="1" si="85"/>
        <v>2526.7600000000002</v>
      </c>
      <c r="R157" s="602">
        <f t="shared" si="70"/>
        <v>399</v>
      </c>
      <c r="S157" s="602">
        <f t="shared" si="71"/>
        <v>63.84</v>
      </c>
      <c r="T157" s="602">
        <f t="shared" si="72"/>
        <v>166.35080000000002</v>
      </c>
      <c r="U157" s="602">
        <f t="shared" si="73"/>
        <v>26.616128000000003</v>
      </c>
      <c r="V157" s="602">
        <f t="shared" ca="1" si="74"/>
        <v>1298.3599999999999</v>
      </c>
      <c r="W157" s="602">
        <f t="shared" si="75"/>
        <v>84.48</v>
      </c>
      <c r="X157" s="602">
        <f t="shared" si="76"/>
        <v>13.52</v>
      </c>
      <c r="Y157" s="602">
        <f t="shared" ca="1" si="77"/>
        <v>249.88</v>
      </c>
      <c r="Z157" s="602">
        <f t="shared" ca="1" si="78"/>
        <v>39.979999999999997</v>
      </c>
      <c r="AA157" s="603">
        <f t="shared" ca="1" si="79"/>
        <v>28315.02</v>
      </c>
      <c r="AB157" s="602"/>
      <c r="AC157" s="604">
        <f t="shared" si="80"/>
        <v>0.113</v>
      </c>
      <c r="AD157" s="602">
        <f t="shared" ca="1" si="81"/>
        <v>15792.223140416667</v>
      </c>
      <c r="AE157" s="602">
        <f t="shared" ca="1" si="82"/>
        <v>25788.260068416665</v>
      </c>
      <c r="AG157" s="602">
        <f t="shared" ca="1" si="86"/>
        <v>25644.300799999997</v>
      </c>
    </row>
    <row r="158" spans="2:33" x14ac:dyDescent="0.25">
      <c r="B158" s="30">
        <v>137</v>
      </c>
      <c r="C158" s="19">
        <f t="shared" ca="1" si="60"/>
        <v>49860</v>
      </c>
      <c r="D158" s="30">
        <f t="shared" ca="1" si="61"/>
        <v>30</v>
      </c>
      <c r="E158" s="599">
        <f t="shared" si="62"/>
        <v>0.113</v>
      </c>
      <c r="F158" s="599">
        <f t="shared" si="83"/>
        <v>0.13108</v>
      </c>
      <c r="G158" s="33">
        <f t="shared" ca="1" si="63"/>
        <v>1.0117233333333333</v>
      </c>
      <c r="H158" s="33">
        <f t="shared" ca="1" si="64"/>
        <v>5.0410847856697787</v>
      </c>
      <c r="I158" s="33">
        <f t="shared" ca="1" si="88"/>
        <v>0.19837000219529852</v>
      </c>
      <c r="J158" s="30" t="b">
        <f t="shared" si="65"/>
        <v>0</v>
      </c>
      <c r="K158" s="33">
        <f t="shared" si="84"/>
        <v>1</v>
      </c>
      <c r="L158" s="33">
        <f t="shared" ca="1" si="87"/>
        <v>0.19837000219529852</v>
      </c>
      <c r="M158" s="600">
        <f t="shared" ca="1" si="66"/>
        <v>27271.35</v>
      </c>
      <c r="N158" s="601">
        <f t="shared" ca="1" si="67"/>
        <v>1615297.84</v>
      </c>
      <c r="O158" s="601">
        <f t="shared" ca="1" si="68"/>
        <v>8334.67</v>
      </c>
      <c r="P158" s="601">
        <f t="shared" ca="1" si="69"/>
        <v>15210.72</v>
      </c>
      <c r="Q158" s="601">
        <f t="shared" ca="1" si="85"/>
        <v>2433.7199999999998</v>
      </c>
      <c r="R158" s="602">
        <f t="shared" si="70"/>
        <v>399</v>
      </c>
      <c r="S158" s="602">
        <f t="shared" si="71"/>
        <v>63.84</v>
      </c>
      <c r="T158" s="602">
        <f t="shared" si="72"/>
        <v>166.35080000000002</v>
      </c>
      <c r="U158" s="602">
        <f t="shared" si="73"/>
        <v>26.616128000000003</v>
      </c>
      <c r="V158" s="602">
        <f t="shared" ca="1" si="74"/>
        <v>1292.24</v>
      </c>
      <c r="W158" s="602">
        <f t="shared" si="75"/>
        <v>84.48</v>
      </c>
      <c r="X158" s="602">
        <f t="shared" si="76"/>
        <v>13.52</v>
      </c>
      <c r="Y158" s="602">
        <f t="shared" ca="1" si="77"/>
        <v>250.8</v>
      </c>
      <c r="Z158" s="602">
        <f t="shared" ca="1" si="78"/>
        <v>40.130000000000003</v>
      </c>
      <c r="AA158" s="603">
        <f t="shared" ca="1" si="79"/>
        <v>28316.09</v>
      </c>
      <c r="AB158" s="602"/>
      <c r="AC158" s="604">
        <f t="shared" si="80"/>
        <v>0.113</v>
      </c>
      <c r="AD158" s="602">
        <f t="shared" ca="1" si="81"/>
        <v>15210.721326666668</v>
      </c>
      <c r="AE158" s="602">
        <f t="shared" ca="1" si="82"/>
        <v>25882.368254666668</v>
      </c>
      <c r="AG158" s="602">
        <f t="shared" ca="1" si="86"/>
        <v>25738.2608</v>
      </c>
    </row>
    <row r="159" spans="2:33" x14ac:dyDescent="0.25">
      <c r="B159" s="30">
        <v>138</v>
      </c>
      <c r="C159" s="19">
        <f t="shared" ca="1" si="60"/>
        <v>49891</v>
      </c>
      <c r="D159" s="30">
        <f t="shared" ca="1" si="61"/>
        <v>31</v>
      </c>
      <c r="E159" s="599">
        <f t="shared" si="62"/>
        <v>0.113</v>
      </c>
      <c r="F159" s="599">
        <f t="shared" si="83"/>
        <v>0.13108</v>
      </c>
      <c r="G159" s="33">
        <f t="shared" ca="1" si="63"/>
        <v>1.0120874444444443</v>
      </c>
      <c r="H159" s="33">
        <f t="shared" ca="1" si="64"/>
        <v>5.1020186179562952</v>
      </c>
      <c r="I159" s="33">
        <f t="shared" ca="1" si="88"/>
        <v>0.1960008527763013</v>
      </c>
      <c r="J159" s="30" t="b">
        <f t="shared" si="65"/>
        <v>0</v>
      </c>
      <c r="K159" s="33">
        <f t="shared" si="84"/>
        <v>1</v>
      </c>
      <c r="L159" s="33">
        <f t="shared" ca="1" si="87"/>
        <v>0.1960008527763013</v>
      </c>
      <c r="M159" s="600">
        <f t="shared" ca="1" si="66"/>
        <v>27271.35</v>
      </c>
      <c r="N159" s="601">
        <f t="shared" ca="1" si="67"/>
        <v>1606963.17</v>
      </c>
      <c r="O159" s="601">
        <f t="shared" ca="1" si="68"/>
        <v>7847.2799999999988</v>
      </c>
      <c r="P159" s="601">
        <f t="shared" ca="1" si="69"/>
        <v>15636.64</v>
      </c>
      <c r="Q159" s="601">
        <f t="shared" ca="1" si="85"/>
        <v>2501.86</v>
      </c>
      <c r="R159" s="602">
        <f t="shared" si="70"/>
        <v>399</v>
      </c>
      <c r="S159" s="602">
        <f t="shared" si="71"/>
        <v>63.84</v>
      </c>
      <c r="T159" s="602">
        <f t="shared" si="72"/>
        <v>166.35080000000002</v>
      </c>
      <c r="U159" s="602">
        <f t="shared" si="73"/>
        <v>26.616128000000003</v>
      </c>
      <c r="V159" s="602">
        <f t="shared" ca="1" si="74"/>
        <v>1285.57</v>
      </c>
      <c r="W159" s="602">
        <f t="shared" si="75"/>
        <v>84.48</v>
      </c>
      <c r="X159" s="602">
        <f t="shared" si="76"/>
        <v>13.52</v>
      </c>
      <c r="Y159" s="602">
        <f t="shared" ca="1" si="77"/>
        <v>250.13</v>
      </c>
      <c r="Z159" s="602">
        <f t="shared" ca="1" si="78"/>
        <v>40.020000000000003</v>
      </c>
      <c r="AA159" s="603">
        <f t="shared" ca="1" si="79"/>
        <v>28315.31</v>
      </c>
      <c r="AB159" s="602"/>
      <c r="AC159" s="604">
        <f t="shared" si="80"/>
        <v>0.113</v>
      </c>
      <c r="AD159" s="602">
        <f t="shared" ca="1" si="81"/>
        <v>15636.644401416666</v>
      </c>
      <c r="AE159" s="602">
        <f t="shared" ca="1" si="82"/>
        <v>25813.451329416665</v>
      </c>
      <c r="AG159" s="602">
        <f t="shared" ca="1" si="86"/>
        <v>25669.450799999999</v>
      </c>
    </row>
    <row r="160" spans="2:33" x14ac:dyDescent="0.25">
      <c r="B160" s="30">
        <v>139</v>
      </c>
      <c r="C160" s="19">
        <f t="shared" ca="1" si="60"/>
        <v>49922</v>
      </c>
      <c r="D160" s="30">
        <f t="shared" ca="1" si="61"/>
        <v>31</v>
      </c>
      <c r="E160" s="599">
        <f t="shared" si="62"/>
        <v>0.113</v>
      </c>
      <c r="F160" s="599">
        <f t="shared" si="83"/>
        <v>0.13108</v>
      </c>
      <c r="G160" s="33">
        <f t="shared" ca="1" si="63"/>
        <v>1.0120874444444443</v>
      </c>
      <c r="H160" s="33">
        <f t="shared" ca="1" si="64"/>
        <v>5.1636889845553622</v>
      </c>
      <c r="I160" s="33">
        <f t="shared" ca="1" si="88"/>
        <v>0.19365999830567032</v>
      </c>
      <c r="J160" s="30" t="b">
        <f t="shared" si="65"/>
        <v>0</v>
      </c>
      <c r="K160" s="33">
        <f t="shared" si="84"/>
        <v>1</v>
      </c>
      <c r="L160" s="33">
        <f t="shared" ca="1" si="87"/>
        <v>0.19365999830567032</v>
      </c>
      <c r="M160" s="600">
        <f t="shared" ca="1" si="66"/>
        <v>27271.35</v>
      </c>
      <c r="N160" s="601">
        <f t="shared" ca="1" si="67"/>
        <v>1599115.89</v>
      </c>
      <c r="O160" s="601">
        <f t="shared" ca="1" si="68"/>
        <v>7942.1199999999972</v>
      </c>
      <c r="P160" s="601">
        <f t="shared" ca="1" si="69"/>
        <v>15560.29</v>
      </c>
      <c r="Q160" s="601">
        <f t="shared" ca="1" si="85"/>
        <v>2489.65</v>
      </c>
      <c r="R160" s="602">
        <f t="shared" si="70"/>
        <v>399</v>
      </c>
      <c r="S160" s="602">
        <f t="shared" si="71"/>
        <v>63.84</v>
      </c>
      <c r="T160" s="602">
        <f t="shared" si="72"/>
        <v>166.35080000000002</v>
      </c>
      <c r="U160" s="602">
        <f t="shared" si="73"/>
        <v>26.616128000000003</v>
      </c>
      <c r="V160" s="602">
        <f t="shared" ca="1" si="74"/>
        <v>1279.29</v>
      </c>
      <c r="W160" s="602">
        <f t="shared" si="75"/>
        <v>84.48</v>
      </c>
      <c r="X160" s="602">
        <f t="shared" si="76"/>
        <v>13.52</v>
      </c>
      <c r="Y160" s="602">
        <f t="shared" ca="1" si="77"/>
        <v>250.25</v>
      </c>
      <c r="Z160" s="602">
        <f t="shared" ca="1" si="78"/>
        <v>40.04</v>
      </c>
      <c r="AA160" s="603">
        <f t="shared" ca="1" si="79"/>
        <v>28315.45</v>
      </c>
      <c r="AB160" s="602"/>
      <c r="AC160" s="604">
        <f t="shared" si="80"/>
        <v>0.113</v>
      </c>
      <c r="AD160" s="602">
        <f t="shared" ca="1" si="81"/>
        <v>15560.286007416666</v>
      </c>
      <c r="AE160" s="602">
        <f t="shared" ca="1" si="82"/>
        <v>25825.792935416663</v>
      </c>
      <c r="AG160" s="602">
        <f t="shared" ca="1" si="86"/>
        <v>25681.780799999997</v>
      </c>
    </row>
    <row r="161" spans="2:33" x14ac:dyDescent="0.25">
      <c r="B161" s="30">
        <v>140</v>
      </c>
      <c r="C161" s="19">
        <f t="shared" ca="1" si="60"/>
        <v>49952</v>
      </c>
      <c r="D161" s="30">
        <f t="shared" ca="1" si="61"/>
        <v>30</v>
      </c>
      <c r="E161" s="599">
        <f t="shared" si="62"/>
        <v>0.113</v>
      </c>
      <c r="F161" s="599">
        <f t="shared" si="83"/>
        <v>0.13108</v>
      </c>
      <c r="G161" s="33">
        <f t="shared" ca="1" si="63"/>
        <v>1.0117233333333333</v>
      </c>
      <c r="H161" s="33">
        <f t="shared" ca="1" si="64"/>
        <v>5.2242246317509657</v>
      </c>
      <c r="I161" s="33">
        <f t="shared" ca="1" si="88"/>
        <v>0.19141596514100068</v>
      </c>
      <c r="J161" s="30" t="b">
        <f t="shared" si="65"/>
        <v>0</v>
      </c>
      <c r="K161" s="33">
        <f t="shared" si="84"/>
        <v>1</v>
      </c>
      <c r="L161" s="33">
        <f t="shared" ca="1" si="87"/>
        <v>0.19141596514100068</v>
      </c>
      <c r="M161" s="600">
        <f t="shared" ca="1" si="66"/>
        <v>27271.35</v>
      </c>
      <c r="N161" s="601">
        <f t="shared" ca="1" si="67"/>
        <v>1591173.77</v>
      </c>
      <c r="O161" s="601">
        <f t="shared" ca="1" si="68"/>
        <v>8617.489999999998</v>
      </c>
      <c r="P161" s="601">
        <f t="shared" ca="1" si="69"/>
        <v>14983.55</v>
      </c>
      <c r="Q161" s="601">
        <f t="shared" ca="1" si="85"/>
        <v>2397.37</v>
      </c>
      <c r="R161" s="602">
        <f t="shared" si="70"/>
        <v>399</v>
      </c>
      <c r="S161" s="602">
        <f t="shared" si="71"/>
        <v>63.84</v>
      </c>
      <c r="T161" s="602">
        <f t="shared" si="72"/>
        <v>166.35080000000002</v>
      </c>
      <c r="U161" s="602">
        <f t="shared" si="73"/>
        <v>26.616128000000003</v>
      </c>
      <c r="V161" s="602">
        <f t="shared" ca="1" si="74"/>
        <v>1272.94</v>
      </c>
      <c r="W161" s="602">
        <f t="shared" si="75"/>
        <v>84.48</v>
      </c>
      <c r="X161" s="602">
        <f t="shared" si="76"/>
        <v>13.52</v>
      </c>
      <c r="Y161" s="602">
        <f t="shared" ca="1" si="77"/>
        <v>251.15</v>
      </c>
      <c r="Z161" s="602">
        <f t="shared" ca="1" si="78"/>
        <v>40.18</v>
      </c>
      <c r="AA161" s="603">
        <f t="shared" ca="1" si="79"/>
        <v>28316.49</v>
      </c>
      <c r="AB161" s="602"/>
      <c r="AC161" s="604">
        <f t="shared" si="80"/>
        <v>0.113</v>
      </c>
      <c r="AD161" s="602">
        <f t="shared" ca="1" si="81"/>
        <v>14983.553000833335</v>
      </c>
      <c r="AE161" s="602">
        <f t="shared" ca="1" si="82"/>
        <v>25919.119928833334</v>
      </c>
      <c r="AG161" s="602">
        <f t="shared" ca="1" si="86"/>
        <v>25774.960799999997</v>
      </c>
    </row>
    <row r="162" spans="2:33" x14ac:dyDescent="0.25">
      <c r="B162" s="30">
        <v>141</v>
      </c>
      <c r="C162" s="19">
        <f t="shared" ca="1" si="60"/>
        <v>49983</v>
      </c>
      <c r="D162" s="30">
        <f t="shared" ca="1" si="61"/>
        <v>31</v>
      </c>
      <c r="E162" s="599">
        <f t="shared" si="62"/>
        <v>0.113</v>
      </c>
      <c r="F162" s="599">
        <f t="shared" si="83"/>
        <v>0.13108</v>
      </c>
      <c r="G162" s="33">
        <f t="shared" ca="1" si="63"/>
        <v>1.0120874444444443</v>
      </c>
      <c r="H162" s="33">
        <f t="shared" ca="1" si="64"/>
        <v>5.2873721567525527</v>
      </c>
      <c r="I162" s="33">
        <f t="shared" ca="1" si="88"/>
        <v>0.18912986836436141</v>
      </c>
      <c r="J162" s="30" t="b">
        <f t="shared" si="65"/>
        <v>0</v>
      </c>
      <c r="K162" s="33">
        <f t="shared" si="84"/>
        <v>1</v>
      </c>
      <c r="L162" s="33">
        <f t="shared" ca="1" si="87"/>
        <v>0.18912986836436141</v>
      </c>
      <c r="M162" s="600">
        <f t="shared" ca="1" si="66"/>
        <v>27271.35</v>
      </c>
      <c r="N162" s="601">
        <f t="shared" ca="1" si="67"/>
        <v>1582556.28</v>
      </c>
      <c r="O162" s="601">
        <f t="shared" ca="1" si="68"/>
        <v>8142.2899999999991</v>
      </c>
      <c r="P162" s="601">
        <f t="shared" ca="1" si="69"/>
        <v>15399.15</v>
      </c>
      <c r="Q162" s="601">
        <f t="shared" ca="1" si="85"/>
        <v>2463.86</v>
      </c>
      <c r="R162" s="602">
        <f t="shared" si="70"/>
        <v>399</v>
      </c>
      <c r="S162" s="602">
        <f t="shared" si="71"/>
        <v>63.84</v>
      </c>
      <c r="T162" s="602">
        <f t="shared" si="72"/>
        <v>166.35080000000002</v>
      </c>
      <c r="U162" s="602">
        <f t="shared" si="73"/>
        <v>26.616128000000003</v>
      </c>
      <c r="V162" s="602">
        <f t="shared" ca="1" si="74"/>
        <v>1266.05</v>
      </c>
      <c r="W162" s="602">
        <f t="shared" si="75"/>
        <v>84.48</v>
      </c>
      <c r="X162" s="602">
        <f t="shared" si="76"/>
        <v>13.52</v>
      </c>
      <c r="Y162" s="602">
        <f t="shared" ca="1" si="77"/>
        <v>250.5</v>
      </c>
      <c r="Z162" s="602">
        <f t="shared" ca="1" si="78"/>
        <v>40.08</v>
      </c>
      <c r="AA162" s="603">
        <f t="shared" ca="1" si="79"/>
        <v>28315.74</v>
      </c>
      <c r="AB162" s="602"/>
      <c r="AC162" s="604">
        <f t="shared" si="80"/>
        <v>0.113</v>
      </c>
      <c r="AD162" s="602">
        <f t="shared" ca="1" si="81"/>
        <v>15399.151802333334</v>
      </c>
      <c r="AE162" s="602">
        <f t="shared" ca="1" si="82"/>
        <v>25851.87873033333</v>
      </c>
      <c r="AG162" s="602">
        <f t="shared" ca="1" si="86"/>
        <v>25707.820799999998</v>
      </c>
    </row>
    <row r="163" spans="2:33" x14ac:dyDescent="0.25">
      <c r="B163" s="30">
        <v>142</v>
      </c>
      <c r="C163" s="19">
        <f t="shared" ca="1" si="60"/>
        <v>50013</v>
      </c>
      <c r="D163" s="30">
        <f t="shared" ca="1" si="61"/>
        <v>30</v>
      </c>
      <c r="E163" s="599">
        <f t="shared" si="62"/>
        <v>0.113</v>
      </c>
      <c r="F163" s="599">
        <f t="shared" si="83"/>
        <v>0.13108</v>
      </c>
      <c r="G163" s="33">
        <f t="shared" ca="1" si="63"/>
        <v>1.0117233333333333</v>
      </c>
      <c r="H163" s="33">
        <f t="shared" ca="1" si="64"/>
        <v>5.3493577830035486</v>
      </c>
      <c r="I163" s="33">
        <f t="shared" ca="1" si="88"/>
        <v>0.1869383280320655</v>
      </c>
      <c r="J163" s="30" t="b">
        <f t="shared" si="65"/>
        <v>0</v>
      </c>
      <c r="K163" s="33">
        <f t="shared" si="84"/>
        <v>1</v>
      </c>
      <c r="L163" s="33">
        <f t="shared" ca="1" si="87"/>
        <v>0.1869383280320655</v>
      </c>
      <c r="M163" s="600">
        <f t="shared" ca="1" si="66"/>
        <v>27271.35</v>
      </c>
      <c r="N163" s="601">
        <f t="shared" ca="1" si="67"/>
        <v>1574413.99</v>
      </c>
      <c r="O163" s="601">
        <f t="shared" ca="1" si="68"/>
        <v>8813.9699999999975</v>
      </c>
      <c r="P163" s="601">
        <f t="shared" ca="1" si="69"/>
        <v>14825.73</v>
      </c>
      <c r="Q163" s="601">
        <f t="shared" ca="1" si="85"/>
        <v>2372.12</v>
      </c>
      <c r="R163" s="602">
        <f t="shared" si="70"/>
        <v>399</v>
      </c>
      <c r="S163" s="602">
        <f t="shared" si="71"/>
        <v>63.84</v>
      </c>
      <c r="T163" s="602">
        <f t="shared" si="72"/>
        <v>166.35080000000002</v>
      </c>
      <c r="U163" s="602">
        <f t="shared" si="73"/>
        <v>26.616128000000003</v>
      </c>
      <c r="V163" s="602">
        <f t="shared" ca="1" si="74"/>
        <v>1259.53</v>
      </c>
      <c r="W163" s="602">
        <f t="shared" si="75"/>
        <v>84.48</v>
      </c>
      <c r="X163" s="602">
        <f t="shared" si="76"/>
        <v>13.52</v>
      </c>
      <c r="Y163" s="602">
        <f t="shared" ca="1" si="77"/>
        <v>251.4</v>
      </c>
      <c r="Z163" s="602">
        <f t="shared" ca="1" si="78"/>
        <v>40.22</v>
      </c>
      <c r="AA163" s="603">
        <f t="shared" ca="1" si="79"/>
        <v>28316.78</v>
      </c>
      <c r="AB163" s="602"/>
      <c r="AC163" s="604">
        <f t="shared" si="80"/>
        <v>0.113</v>
      </c>
      <c r="AD163" s="602">
        <f t="shared" ca="1" si="81"/>
        <v>14825.731739166669</v>
      </c>
      <c r="AE163" s="602">
        <f t="shared" ca="1" si="82"/>
        <v>25944.658667166666</v>
      </c>
      <c r="AG163" s="602">
        <f t="shared" ca="1" si="86"/>
        <v>25800.460799999997</v>
      </c>
    </row>
    <row r="164" spans="2:33" x14ac:dyDescent="0.25">
      <c r="B164" s="30">
        <v>143</v>
      </c>
      <c r="C164" s="19">
        <f t="shared" ca="1" si="60"/>
        <v>50044</v>
      </c>
      <c r="D164" s="30">
        <f t="shared" ca="1" si="61"/>
        <v>31</v>
      </c>
      <c r="E164" s="599">
        <f t="shared" si="62"/>
        <v>0.113</v>
      </c>
      <c r="F164" s="599">
        <f t="shared" si="83"/>
        <v>0.13108</v>
      </c>
      <c r="G164" s="33">
        <f t="shared" ca="1" si="63"/>
        <v>1.0120874444444443</v>
      </c>
      <c r="H164" s="33">
        <f t="shared" ca="1" si="64"/>
        <v>5.4140178480190597</v>
      </c>
      <c r="I164" s="33">
        <f t="shared" ca="1" si="88"/>
        <v>0.18470570804746994</v>
      </c>
      <c r="J164" s="30" t="b">
        <f t="shared" si="65"/>
        <v>0</v>
      </c>
      <c r="K164" s="33">
        <f t="shared" si="84"/>
        <v>1</v>
      </c>
      <c r="L164" s="33">
        <f t="shared" ca="1" si="87"/>
        <v>0.18470570804746994</v>
      </c>
      <c r="M164" s="600">
        <f t="shared" ca="1" si="66"/>
        <v>27271.35</v>
      </c>
      <c r="N164" s="601">
        <f t="shared" ca="1" si="67"/>
        <v>1565600.02</v>
      </c>
      <c r="O164" s="601">
        <f t="shared" ca="1" si="68"/>
        <v>8347.24</v>
      </c>
      <c r="P164" s="601">
        <f t="shared" ca="1" si="69"/>
        <v>15234.16</v>
      </c>
      <c r="Q164" s="601">
        <f t="shared" ca="1" si="85"/>
        <v>2437.4699999999998</v>
      </c>
      <c r="R164" s="602">
        <f t="shared" si="70"/>
        <v>399</v>
      </c>
      <c r="S164" s="602">
        <f t="shared" si="71"/>
        <v>63.84</v>
      </c>
      <c r="T164" s="602">
        <f t="shared" si="72"/>
        <v>166.35080000000002</v>
      </c>
      <c r="U164" s="602">
        <f t="shared" si="73"/>
        <v>26.616128000000003</v>
      </c>
      <c r="V164" s="602">
        <f t="shared" ca="1" si="74"/>
        <v>1252.48</v>
      </c>
      <c r="W164" s="602">
        <f t="shared" si="75"/>
        <v>84.48</v>
      </c>
      <c r="X164" s="602">
        <f t="shared" si="76"/>
        <v>13.52</v>
      </c>
      <c r="Y164" s="602">
        <f t="shared" ca="1" si="77"/>
        <v>250.76</v>
      </c>
      <c r="Z164" s="602">
        <f t="shared" ca="1" si="78"/>
        <v>40.119999999999997</v>
      </c>
      <c r="AA164" s="603">
        <f t="shared" ca="1" si="79"/>
        <v>28316.04</v>
      </c>
      <c r="AB164" s="602"/>
      <c r="AC164" s="604">
        <f t="shared" si="80"/>
        <v>0.113</v>
      </c>
      <c r="AD164" s="602">
        <f t="shared" ca="1" si="81"/>
        <v>15234.157972388888</v>
      </c>
      <c r="AE164" s="602">
        <f t="shared" ca="1" si="82"/>
        <v>25878.56490038889</v>
      </c>
      <c r="AG164" s="602">
        <f t="shared" ca="1" si="86"/>
        <v>25734.470799999999</v>
      </c>
    </row>
    <row r="165" spans="2:33" x14ac:dyDescent="0.25">
      <c r="B165" s="30">
        <v>144</v>
      </c>
      <c r="C165" s="19">
        <f t="shared" ca="1" si="60"/>
        <v>50075</v>
      </c>
      <c r="D165" s="30">
        <f t="shared" ca="1" si="61"/>
        <v>31</v>
      </c>
      <c r="E165" s="599">
        <f t="shared" si="62"/>
        <v>0.113</v>
      </c>
      <c r="F165" s="599">
        <f t="shared" si="83"/>
        <v>0.13108</v>
      </c>
      <c r="G165" s="33">
        <f t="shared" ca="1" si="63"/>
        <v>1.0120874444444443</v>
      </c>
      <c r="H165" s="33">
        <f t="shared" ca="1" si="64"/>
        <v>5.4794594879782199</v>
      </c>
      <c r="I165" s="33">
        <f t="shared" ca="1" si="88"/>
        <v>0.18249975242886127</v>
      </c>
      <c r="J165" s="30" t="b">
        <f t="shared" si="65"/>
        <v>1</v>
      </c>
      <c r="K165" s="33">
        <f t="shared" si="84"/>
        <v>1</v>
      </c>
      <c r="L165" s="33">
        <f t="shared" ca="1" si="87"/>
        <v>0.18249975242886127</v>
      </c>
      <c r="M165" s="600">
        <f t="shared" ca="1" si="66"/>
        <v>27271.35</v>
      </c>
      <c r="N165" s="601">
        <f t="shared" ca="1" si="67"/>
        <v>1557252.78</v>
      </c>
      <c r="O165" s="601">
        <f t="shared" ca="1" si="68"/>
        <v>8448.15</v>
      </c>
      <c r="P165" s="601">
        <f t="shared" ca="1" si="69"/>
        <v>15152.93</v>
      </c>
      <c r="Q165" s="601">
        <f t="shared" ca="1" si="85"/>
        <v>2424.4699999999998</v>
      </c>
      <c r="R165" s="602">
        <f t="shared" si="70"/>
        <v>399</v>
      </c>
      <c r="S165" s="602">
        <f t="shared" si="71"/>
        <v>63.84</v>
      </c>
      <c r="T165" s="602">
        <f t="shared" si="72"/>
        <v>166.35080000000002</v>
      </c>
      <c r="U165" s="602">
        <f t="shared" si="73"/>
        <v>26.616128000000003</v>
      </c>
      <c r="V165" s="602">
        <f t="shared" ca="1" si="74"/>
        <v>1245.8</v>
      </c>
      <c r="W165" s="602">
        <f t="shared" si="75"/>
        <v>84.48</v>
      </c>
      <c r="X165" s="602">
        <f t="shared" si="76"/>
        <v>13.52</v>
      </c>
      <c r="Y165" s="602">
        <f t="shared" ca="1" si="77"/>
        <v>250.89</v>
      </c>
      <c r="Z165" s="602">
        <f t="shared" ca="1" si="78"/>
        <v>40.14</v>
      </c>
      <c r="AA165" s="603">
        <f t="shared" ca="1" si="79"/>
        <v>28316.19</v>
      </c>
      <c r="AB165" s="602"/>
      <c r="AC165" s="604">
        <f t="shared" si="80"/>
        <v>0.113</v>
      </c>
      <c r="AD165" s="602">
        <f t="shared" ca="1" si="81"/>
        <v>15152.934689833333</v>
      </c>
      <c r="AE165" s="602">
        <f t="shared" ca="1" si="82"/>
        <v>25891.721617833333</v>
      </c>
      <c r="AG165" s="602">
        <f t="shared" ca="1" si="86"/>
        <v>25747.6008</v>
      </c>
    </row>
    <row r="166" spans="2:33" x14ac:dyDescent="0.25">
      <c r="B166" s="30">
        <v>145</v>
      </c>
      <c r="C166" s="19">
        <f t="shared" ca="1" si="60"/>
        <v>50103</v>
      </c>
      <c r="D166" s="30">
        <f t="shared" ca="1" si="61"/>
        <v>28</v>
      </c>
      <c r="E166" s="599">
        <f t="shared" si="62"/>
        <v>0.113</v>
      </c>
      <c r="F166" s="599">
        <f t="shared" si="83"/>
        <v>0.13108</v>
      </c>
      <c r="G166" s="33">
        <f t="shared" ca="1" si="63"/>
        <v>1.0109951111111111</v>
      </c>
      <c r="H166" s="33">
        <f t="shared" ca="1" si="64"/>
        <v>5.5397067538773719</v>
      </c>
      <c r="I166" s="33">
        <f t="shared" ca="1" si="88"/>
        <v>0.1805149702734854</v>
      </c>
      <c r="J166" s="30" t="b">
        <f t="shared" si="65"/>
        <v>0</v>
      </c>
      <c r="K166" s="33">
        <f t="shared" si="84"/>
        <v>1</v>
      </c>
      <c r="L166" s="33">
        <f t="shared" ca="1" si="87"/>
        <v>0.1805149702734854</v>
      </c>
      <c r="M166" s="600">
        <f t="shared" ca="1" si="66"/>
        <v>27271.35</v>
      </c>
      <c r="N166" s="601">
        <f t="shared" ca="1" si="67"/>
        <v>1548804.63</v>
      </c>
      <c r="O166" s="601">
        <f t="shared" ca="1" si="68"/>
        <v>10242.079999999998</v>
      </c>
      <c r="P166" s="601">
        <f t="shared" ca="1" si="69"/>
        <v>13612.27</v>
      </c>
      <c r="Q166" s="601">
        <f t="shared" ca="1" si="85"/>
        <v>2177.96</v>
      </c>
      <c r="R166" s="602">
        <f t="shared" si="70"/>
        <v>399</v>
      </c>
      <c r="S166" s="602">
        <f t="shared" si="71"/>
        <v>63.84</v>
      </c>
      <c r="T166" s="602">
        <f t="shared" si="72"/>
        <v>166.35080000000002</v>
      </c>
      <c r="U166" s="602">
        <f t="shared" si="73"/>
        <v>26.616128000000003</v>
      </c>
      <c r="V166" s="602">
        <f t="shared" ca="1" si="74"/>
        <v>1239.04</v>
      </c>
      <c r="W166" s="602">
        <f t="shared" si="75"/>
        <v>84.48</v>
      </c>
      <c r="X166" s="602">
        <f t="shared" si="76"/>
        <v>13.52</v>
      </c>
      <c r="Y166" s="602">
        <f t="shared" ca="1" si="77"/>
        <v>253.3</v>
      </c>
      <c r="Z166" s="602">
        <f t="shared" ca="1" si="78"/>
        <v>40.53</v>
      </c>
      <c r="AA166" s="603">
        <f t="shared" ca="1" si="79"/>
        <v>28318.99</v>
      </c>
      <c r="AB166" s="602"/>
      <c r="AC166" s="604">
        <f t="shared" si="80"/>
        <v>0.113</v>
      </c>
      <c r="AD166" s="602">
        <f t="shared" ca="1" si="81"/>
        <v>13612.271803666667</v>
      </c>
      <c r="AE166" s="602">
        <f t="shared" ca="1" si="82"/>
        <v>26141.028731666665</v>
      </c>
      <c r="AG166" s="602">
        <f t="shared" ca="1" si="86"/>
        <v>25996.520799999998</v>
      </c>
    </row>
    <row r="167" spans="2:33" x14ac:dyDescent="0.25">
      <c r="B167" s="30">
        <v>146</v>
      </c>
      <c r="C167" s="19">
        <f t="shared" ca="1" si="60"/>
        <v>50134</v>
      </c>
      <c r="D167" s="30">
        <f t="shared" ca="1" si="61"/>
        <v>31</v>
      </c>
      <c r="E167" s="599">
        <f t="shared" si="62"/>
        <v>0.113</v>
      </c>
      <c r="F167" s="599">
        <f t="shared" si="83"/>
        <v>0.13108</v>
      </c>
      <c r="G167" s="33">
        <f t="shared" ca="1" si="63"/>
        <v>1.0120874444444443</v>
      </c>
      <c r="H167" s="33">
        <f t="shared" ca="1" si="64"/>
        <v>5.6066676515033773</v>
      </c>
      <c r="I167" s="33">
        <f t="shared" ca="1" si="88"/>
        <v>0.17835906498432433</v>
      </c>
      <c r="J167" s="30" t="b">
        <f t="shared" si="65"/>
        <v>0</v>
      </c>
      <c r="K167" s="33">
        <f t="shared" si="84"/>
        <v>1</v>
      </c>
      <c r="L167" s="33">
        <f t="shared" ca="1" si="87"/>
        <v>0.17835906498432433</v>
      </c>
      <c r="M167" s="600">
        <f t="shared" ca="1" si="66"/>
        <v>27271.35</v>
      </c>
      <c r="N167" s="601">
        <f t="shared" ca="1" si="67"/>
        <v>1538562.55</v>
      </c>
      <c r="O167" s="601">
        <f t="shared" ca="1" si="68"/>
        <v>8674.0599999999977</v>
      </c>
      <c r="P167" s="601">
        <f t="shared" ca="1" si="69"/>
        <v>14971.07</v>
      </c>
      <c r="Q167" s="601">
        <f t="shared" ca="1" si="85"/>
        <v>2395.37</v>
      </c>
      <c r="R167" s="602">
        <f t="shared" si="70"/>
        <v>399</v>
      </c>
      <c r="S167" s="602">
        <f t="shared" si="71"/>
        <v>63.84</v>
      </c>
      <c r="T167" s="602">
        <f t="shared" si="72"/>
        <v>166.35080000000002</v>
      </c>
      <c r="U167" s="602">
        <f t="shared" si="73"/>
        <v>26.616128000000003</v>
      </c>
      <c r="V167" s="602">
        <f t="shared" ca="1" si="74"/>
        <v>1230.8499999999999</v>
      </c>
      <c r="W167" s="602">
        <f t="shared" si="75"/>
        <v>84.48</v>
      </c>
      <c r="X167" s="602">
        <f t="shared" si="76"/>
        <v>13.52</v>
      </c>
      <c r="Y167" s="602">
        <f t="shared" ca="1" si="77"/>
        <v>251.17</v>
      </c>
      <c r="Z167" s="602">
        <f t="shared" ca="1" si="78"/>
        <v>40.19</v>
      </c>
      <c r="AA167" s="603">
        <f t="shared" ca="1" si="79"/>
        <v>28316.52</v>
      </c>
      <c r="AB167" s="602"/>
      <c r="AC167" s="604">
        <f t="shared" si="80"/>
        <v>0.113</v>
      </c>
      <c r="AD167" s="602">
        <f t="shared" ca="1" si="81"/>
        <v>14971.068368472224</v>
      </c>
      <c r="AE167" s="602">
        <f t="shared" ca="1" si="82"/>
        <v>25921.145296472223</v>
      </c>
      <c r="AG167" s="602">
        <f t="shared" ca="1" si="86"/>
        <v>25776.980799999994</v>
      </c>
    </row>
    <row r="168" spans="2:33" x14ac:dyDescent="0.25">
      <c r="B168" s="30">
        <v>147</v>
      </c>
      <c r="C168" s="19">
        <f t="shared" ca="1" si="60"/>
        <v>50164</v>
      </c>
      <c r="D168" s="30">
        <f t="shared" ca="1" si="61"/>
        <v>30</v>
      </c>
      <c r="E168" s="599">
        <f t="shared" si="62"/>
        <v>0.113</v>
      </c>
      <c r="F168" s="599">
        <f t="shared" si="83"/>
        <v>0.13108</v>
      </c>
      <c r="G168" s="33">
        <f t="shared" ca="1" si="63"/>
        <v>1.0117233333333333</v>
      </c>
      <c r="H168" s="33">
        <f t="shared" ca="1" si="64"/>
        <v>5.6723964852711681</v>
      </c>
      <c r="I168" s="33">
        <f t="shared" ca="1" si="88"/>
        <v>0.17629233122130658</v>
      </c>
      <c r="J168" s="30" t="b">
        <f t="shared" si="65"/>
        <v>0</v>
      </c>
      <c r="K168" s="33">
        <f t="shared" si="84"/>
        <v>1</v>
      </c>
      <c r="L168" s="33">
        <f t="shared" ca="1" si="87"/>
        <v>0.17629233122130658</v>
      </c>
      <c r="M168" s="600">
        <f t="shared" ca="1" si="66"/>
        <v>27271.35</v>
      </c>
      <c r="N168" s="601">
        <f t="shared" ca="1" si="67"/>
        <v>1529888.49</v>
      </c>
      <c r="O168" s="601">
        <f t="shared" ca="1" si="68"/>
        <v>9335.9599999999973</v>
      </c>
      <c r="P168" s="601">
        <f t="shared" ca="1" si="69"/>
        <v>14406.45</v>
      </c>
      <c r="Q168" s="601">
        <f t="shared" ca="1" si="85"/>
        <v>2305.0300000000002</v>
      </c>
      <c r="R168" s="602">
        <f t="shared" si="70"/>
        <v>399</v>
      </c>
      <c r="S168" s="602">
        <f t="shared" si="71"/>
        <v>63.84</v>
      </c>
      <c r="T168" s="602">
        <f t="shared" si="72"/>
        <v>166.35080000000002</v>
      </c>
      <c r="U168" s="602">
        <f t="shared" si="73"/>
        <v>26.616128000000003</v>
      </c>
      <c r="V168" s="602">
        <f t="shared" ca="1" si="74"/>
        <v>1223.9100000000001</v>
      </c>
      <c r="W168" s="602">
        <f t="shared" si="75"/>
        <v>84.48</v>
      </c>
      <c r="X168" s="602">
        <f t="shared" si="76"/>
        <v>13.52</v>
      </c>
      <c r="Y168" s="602">
        <f t="shared" ca="1" si="77"/>
        <v>252.06</v>
      </c>
      <c r="Z168" s="602">
        <f t="shared" ca="1" si="78"/>
        <v>40.33</v>
      </c>
      <c r="AA168" s="603">
        <f t="shared" ca="1" si="79"/>
        <v>28317.55</v>
      </c>
      <c r="AB168" s="602"/>
      <c r="AC168" s="604">
        <f t="shared" si="80"/>
        <v>0.113</v>
      </c>
      <c r="AD168" s="602">
        <f t="shared" ca="1" si="81"/>
        <v>14406.449947500001</v>
      </c>
      <c r="AE168" s="602">
        <f t="shared" ca="1" si="82"/>
        <v>26012.516875499998</v>
      </c>
      <c r="AG168" s="602">
        <f t="shared" ca="1" si="86"/>
        <v>25868.210799999997</v>
      </c>
    </row>
    <row r="169" spans="2:33" x14ac:dyDescent="0.25">
      <c r="B169" s="30">
        <v>148</v>
      </c>
      <c r="C169" s="19">
        <f t="shared" ca="1" si="60"/>
        <v>50195</v>
      </c>
      <c r="D169" s="30">
        <f t="shared" ca="1" si="61"/>
        <v>31</v>
      </c>
      <c r="E169" s="599">
        <f t="shared" si="62"/>
        <v>0.113</v>
      </c>
      <c r="F169" s="599">
        <f t="shared" si="83"/>
        <v>0.13108</v>
      </c>
      <c r="G169" s="33">
        <f t="shared" ca="1" si="63"/>
        <v>1.0120874444444443</v>
      </c>
      <c r="H169" s="33">
        <f t="shared" ca="1" si="64"/>
        <v>5.7409612626537445</v>
      </c>
      <c r="I169" s="33">
        <f t="shared" ca="1" si="88"/>
        <v>0.17418685726120936</v>
      </c>
      <c r="J169" s="30" t="b">
        <f t="shared" si="65"/>
        <v>0</v>
      </c>
      <c r="K169" s="33">
        <f t="shared" si="84"/>
        <v>1</v>
      </c>
      <c r="L169" s="33">
        <f t="shared" ca="1" si="87"/>
        <v>0.17418685726120936</v>
      </c>
      <c r="M169" s="600">
        <f t="shared" ca="1" si="66"/>
        <v>27271.35</v>
      </c>
      <c r="N169" s="601">
        <f t="shared" ca="1" si="67"/>
        <v>1520552.53</v>
      </c>
      <c r="O169" s="601">
        <f t="shared" ca="1" si="68"/>
        <v>8891.7599999999984</v>
      </c>
      <c r="P169" s="601">
        <f t="shared" ca="1" si="69"/>
        <v>14795.82</v>
      </c>
      <c r="Q169" s="601">
        <f t="shared" ca="1" si="85"/>
        <v>2367.33</v>
      </c>
      <c r="R169" s="602">
        <f t="shared" si="70"/>
        <v>399</v>
      </c>
      <c r="S169" s="602">
        <f t="shared" si="71"/>
        <v>63.84</v>
      </c>
      <c r="T169" s="602">
        <f t="shared" si="72"/>
        <v>166.35080000000002</v>
      </c>
      <c r="U169" s="602">
        <f t="shared" si="73"/>
        <v>26.616128000000003</v>
      </c>
      <c r="V169" s="602">
        <f t="shared" ca="1" si="74"/>
        <v>1216.44</v>
      </c>
      <c r="W169" s="602">
        <f t="shared" si="75"/>
        <v>84.48</v>
      </c>
      <c r="X169" s="602">
        <f t="shared" si="76"/>
        <v>13.52</v>
      </c>
      <c r="Y169" s="602">
        <f t="shared" ca="1" si="77"/>
        <v>251.45</v>
      </c>
      <c r="Z169" s="602">
        <f t="shared" ca="1" si="78"/>
        <v>40.229999999999997</v>
      </c>
      <c r="AA169" s="603">
        <f t="shared" ca="1" si="79"/>
        <v>28316.84</v>
      </c>
      <c r="AB169" s="602"/>
      <c r="AC169" s="604">
        <f t="shared" si="80"/>
        <v>0.113</v>
      </c>
      <c r="AD169" s="602">
        <f t="shared" ca="1" si="81"/>
        <v>14795.820868305556</v>
      </c>
      <c r="AE169" s="602">
        <f t="shared" ca="1" si="82"/>
        <v>25949.507796305556</v>
      </c>
      <c r="AG169" s="602">
        <f t="shared" ca="1" si="86"/>
        <v>25805.300799999997</v>
      </c>
    </row>
    <row r="170" spans="2:33" x14ac:dyDescent="0.25">
      <c r="B170" s="30">
        <v>149</v>
      </c>
      <c r="C170" s="19">
        <f t="shared" ca="1" si="60"/>
        <v>50225</v>
      </c>
      <c r="D170" s="30">
        <f t="shared" ca="1" si="61"/>
        <v>30</v>
      </c>
      <c r="E170" s="599">
        <f t="shared" si="62"/>
        <v>0.113</v>
      </c>
      <c r="F170" s="599">
        <f t="shared" si="83"/>
        <v>0.13108</v>
      </c>
      <c r="G170" s="33">
        <f t="shared" ca="1" si="63"/>
        <v>1.0117233333333333</v>
      </c>
      <c r="H170" s="33">
        <f t="shared" ca="1" si="64"/>
        <v>5.8082644651895885</v>
      </c>
      <c r="I170" s="33">
        <f t="shared" ca="1" si="88"/>
        <v>0.17216846891067983</v>
      </c>
      <c r="J170" s="30" t="b">
        <f t="shared" si="65"/>
        <v>0</v>
      </c>
      <c r="K170" s="33">
        <f t="shared" si="84"/>
        <v>1</v>
      </c>
      <c r="L170" s="33">
        <f t="shared" ca="1" si="87"/>
        <v>0.17216846891067983</v>
      </c>
      <c r="M170" s="600">
        <f t="shared" ca="1" si="66"/>
        <v>27271.35</v>
      </c>
      <c r="N170" s="601">
        <f t="shared" ca="1" si="67"/>
        <v>1511660.77</v>
      </c>
      <c r="O170" s="601">
        <f t="shared" ca="1" si="68"/>
        <v>9549.64</v>
      </c>
      <c r="P170" s="601">
        <f t="shared" ca="1" si="69"/>
        <v>14234.81</v>
      </c>
      <c r="Q170" s="601">
        <f t="shared" ca="1" si="85"/>
        <v>2277.5700000000002</v>
      </c>
      <c r="R170" s="602">
        <f t="shared" si="70"/>
        <v>399</v>
      </c>
      <c r="S170" s="602">
        <f t="shared" si="71"/>
        <v>63.84</v>
      </c>
      <c r="T170" s="602">
        <f t="shared" si="72"/>
        <v>166.35080000000002</v>
      </c>
      <c r="U170" s="602">
        <f t="shared" si="73"/>
        <v>26.616128000000003</v>
      </c>
      <c r="V170" s="602">
        <f t="shared" ca="1" si="74"/>
        <v>1209.33</v>
      </c>
      <c r="W170" s="602">
        <f t="shared" si="75"/>
        <v>84.48</v>
      </c>
      <c r="X170" s="602">
        <f t="shared" si="76"/>
        <v>13.52</v>
      </c>
      <c r="Y170" s="602">
        <f t="shared" ca="1" si="77"/>
        <v>252.33</v>
      </c>
      <c r="Z170" s="602">
        <f t="shared" ca="1" si="78"/>
        <v>40.369999999999997</v>
      </c>
      <c r="AA170" s="603">
        <f t="shared" ca="1" si="79"/>
        <v>28317.86</v>
      </c>
      <c r="AB170" s="602"/>
      <c r="AC170" s="604">
        <f t="shared" si="80"/>
        <v>0.113</v>
      </c>
      <c r="AD170" s="602">
        <f t="shared" ca="1" si="81"/>
        <v>14234.805584166666</v>
      </c>
      <c r="AE170" s="602">
        <f t="shared" ca="1" si="82"/>
        <v>26040.282512166668</v>
      </c>
      <c r="AG170" s="602">
        <f t="shared" ca="1" si="86"/>
        <v>25895.9408</v>
      </c>
    </row>
    <row r="171" spans="2:33" x14ac:dyDescent="0.25">
      <c r="B171" s="30">
        <v>150</v>
      </c>
      <c r="C171" s="19">
        <f t="shared" ca="1" si="60"/>
        <v>50256</v>
      </c>
      <c r="D171" s="30">
        <f t="shared" ca="1" si="61"/>
        <v>31</v>
      </c>
      <c r="E171" s="599">
        <f t="shared" si="62"/>
        <v>0.113</v>
      </c>
      <c r="F171" s="599">
        <f t="shared" si="83"/>
        <v>0.13108</v>
      </c>
      <c r="G171" s="33">
        <f t="shared" ca="1" si="63"/>
        <v>1.0120874444444443</v>
      </c>
      <c r="H171" s="33">
        <f t="shared" ca="1" si="64"/>
        <v>5.8784715392312075</v>
      </c>
      <c r="I171" s="33">
        <f t="shared" ca="1" si="88"/>
        <v>0.17011224658081461</v>
      </c>
      <c r="J171" s="30" t="b">
        <f t="shared" si="65"/>
        <v>0</v>
      </c>
      <c r="K171" s="33">
        <f t="shared" si="84"/>
        <v>1</v>
      </c>
      <c r="L171" s="33">
        <f t="shared" ca="1" si="87"/>
        <v>0.17011224658081461</v>
      </c>
      <c r="M171" s="600">
        <f t="shared" ca="1" si="66"/>
        <v>27271.35</v>
      </c>
      <c r="N171" s="601">
        <f t="shared" ca="1" si="67"/>
        <v>1502111.13</v>
      </c>
      <c r="O171" s="601">
        <f t="shared" ca="1" si="68"/>
        <v>9114.66</v>
      </c>
      <c r="P171" s="601">
        <f t="shared" ca="1" si="69"/>
        <v>14616.38</v>
      </c>
      <c r="Q171" s="601">
        <f t="shared" ca="1" si="85"/>
        <v>2338.62</v>
      </c>
      <c r="R171" s="602">
        <f t="shared" si="70"/>
        <v>399</v>
      </c>
      <c r="S171" s="602">
        <f t="shared" si="71"/>
        <v>63.84</v>
      </c>
      <c r="T171" s="602">
        <f t="shared" si="72"/>
        <v>166.35080000000002</v>
      </c>
      <c r="U171" s="602">
        <f t="shared" si="73"/>
        <v>26.616128000000003</v>
      </c>
      <c r="V171" s="602">
        <f t="shared" ca="1" si="74"/>
        <v>1201.69</v>
      </c>
      <c r="W171" s="602">
        <f t="shared" si="75"/>
        <v>84.48</v>
      </c>
      <c r="X171" s="602">
        <f t="shared" si="76"/>
        <v>13.52</v>
      </c>
      <c r="Y171" s="602">
        <f t="shared" ca="1" si="77"/>
        <v>251.73</v>
      </c>
      <c r="Z171" s="602">
        <f t="shared" ca="1" si="78"/>
        <v>40.28</v>
      </c>
      <c r="AA171" s="603">
        <f t="shared" ca="1" si="79"/>
        <v>28317.17</v>
      </c>
      <c r="AB171" s="602"/>
      <c r="AC171" s="604">
        <f t="shared" si="80"/>
        <v>0.113</v>
      </c>
      <c r="AD171" s="602">
        <f t="shared" ca="1" si="81"/>
        <v>14616.375801083332</v>
      </c>
      <c r="AE171" s="602">
        <f t="shared" ca="1" si="82"/>
        <v>25978.542729083332</v>
      </c>
      <c r="AG171" s="602">
        <f t="shared" ca="1" si="86"/>
        <v>25834.290799999999</v>
      </c>
    </row>
    <row r="172" spans="2:33" x14ac:dyDescent="0.25">
      <c r="B172" s="30">
        <v>151</v>
      </c>
      <c r="C172" s="19">
        <f t="shared" ca="1" si="60"/>
        <v>50287</v>
      </c>
      <c r="D172" s="30">
        <f t="shared" ca="1" si="61"/>
        <v>31</v>
      </c>
      <c r="E172" s="599">
        <f t="shared" si="62"/>
        <v>0.113</v>
      </c>
      <c r="F172" s="599">
        <f t="shared" si="83"/>
        <v>0.13108</v>
      </c>
      <c r="G172" s="33">
        <f t="shared" ca="1" si="63"/>
        <v>1.0120874444444443</v>
      </c>
      <c r="H172" s="33">
        <f t="shared" ca="1" si="64"/>
        <v>5.949527237379912</v>
      </c>
      <c r="I172" s="33">
        <f t="shared" ca="1" si="88"/>
        <v>0.16808058188508873</v>
      </c>
      <c r="J172" s="30" t="b">
        <f t="shared" si="65"/>
        <v>0</v>
      </c>
      <c r="K172" s="33">
        <f t="shared" si="84"/>
        <v>1</v>
      </c>
      <c r="L172" s="33">
        <f t="shared" ca="1" si="87"/>
        <v>0.16808058188508873</v>
      </c>
      <c r="M172" s="600">
        <f t="shared" ca="1" si="66"/>
        <v>27271.35</v>
      </c>
      <c r="N172" s="601">
        <f t="shared" ca="1" si="67"/>
        <v>1492996.47</v>
      </c>
      <c r="O172" s="601">
        <f t="shared" ca="1" si="68"/>
        <v>9224.8299999999981</v>
      </c>
      <c r="P172" s="601">
        <f t="shared" ca="1" si="69"/>
        <v>14527.69</v>
      </c>
      <c r="Q172" s="601">
        <f t="shared" ca="1" si="85"/>
        <v>2324.4299999999998</v>
      </c>
      <c r="R172" s="602">
        <f t="shared" si="70"/>
        <v>399</v>
      </c>
      <c r="S172" s="602">
        <f t="shared" si="71"/>
        <v>63.84</v>
      </c>
      <c r="T172" s="602">
        <f t="shared" si="72"/>
        <v>166.35080000000002</v>
      </c>
      <c r="U172" s="602">
        <f t="shared" si="73"/>
        <v>26.616128000000003</v>
      </c>
      <c r="V172" s="602">
        <f t="shared" ca="1" si="74"/>
        <v>1194.4000000000001</v>
      </c>
      <c r="W172" s="602">
        <f t="shared" si="75"/>
        <v>84.48</v>
      </c>
      <c r="X172" s="602">
        <f t="shared" si="76"/>
        <v>13.52</v>
      </c>
      <c r="Y172" s="602">
        <f t="shared" ca="1" si="77"/>
        <v>251.87</v>
      </c>
      <c r="Z172" s="602">
        <f t="shared" ca="1" si="78"/>
        <v>40.299999999999997</v>
      </c>
      <c r="AA172" s="603">
        <f t="shared" ca="1" si="79"/>
        <v>28317.33</v>
      </c>
      <c r="AB172" s="602"/>
      <c r="AC172" s="604">
        <f t="shared" si="80"/>
        <v>0.113</v>
      </c>
      <c r="AD172" s="602">
        <f t="shared" ca="1" si="81"/>
        <v>14527.685095583334</v>
      </c>
      <c r="AE172" s="602">
        <f t="shared" ca="1" si="82"/>
        <v>25992.892023583332</v>
      </c>
      <c r="AG172" s="602">
        <f t="shared" ca="1" si="86"/>
        <v>25848.620799999997</v>
      </c>
    </row>
    <row r="173" spans="2:33" x14ac:dyDescent="0.25">
      <c r="B173" s="30">
        <v>152</v>
      </c>
      <c r="C173" s="19">
        <f t="shared" ca="1" si="60"/>
        <v>50317</v>
      </c>
      <c r="D173" s="30">
        <f t="shared" ca="1" si="61"/>
        <v>30</v>
      </c>
      <c r="E173" s="599">
        <f t="shared" si="62"/>
        <v>0.113</v>
      </c>
      <c r="F173" s="599">
        <f t="shared" si="83"/>
        <v>0.13108</v>
      </c>
      <c r="G173" s="33">
        <f t="shared" ca="1" si="63"/>
        <v>1.0117233333333333</v>
      </c>
      <c r="H173" s="33">
        <f t="shared" ca="1" si="64"/>
        <v>6.0192755283594623</v>
      </c>
      <c r="I173" s="33">
        <f t="shared" ca="1" si="88"/>
        <v>0.16613294993534669</v>
      </c>
      <c r="J173" s="30" t="b">
        <f t="shared" si="65"/>
        <v>0</v>
      </c>
      <c r="K173" s="33">
        <f t="shared" si="84"/>
        <v>1</v>
      </c>
      <c r="L173" s="33">
        <f t="shared" ca="1" si="87"/>
        <v>0.16613294993534669</v>
      </c>
      <c r="M173" s="600">
        <f t="shared" ca="1" si="66"/>
        <v>27271.35</v>
      </c>
      <c r="N173" s="601">
        <f t="shared" ca="1" si="67"/>
        <v>1483771.64</v>
      </c>
      <c r="O173" s="601">
        <f t="shared" ca="1" si="68"/>
        <v>9876.5999999999985</v>
      </c>
      <c r="P173" s="601">
        <f t="shared" ca="1" si="69"/>
        <v>13972.18</v>
      </c>
      <c r="Q173" s="601">
        <f t="shared" ca="1" si="85"/>
        <v>2235.5500000000002</v>
      </c>
      <c r="R173" s="602">
        <f t="shared" si="70"/>
        <v>399</v>
      </c>
      <c r="S173" s="602">
        <f t="shared" si="71"/>
        <v>63.84</v>
      </c>
      <c r="T173" s="602">
        <f t="shared" si="72"/>
        <v>166.35080000000002</v>
      </c>
      <c r="U173" s="602">
        <f t="shared" si="73"/>
        <v>26.616128000000003</v>
      </c>
      <c r="V173" s="602">
        <f t="shared" ca="1" si="74"/>
        <v>1187.02</v>
      </c>
      <c r="W173" s="602">
        <f t="shared" si="75"/>
        <v>84.48</v>
      </c>
      <c r="X173" s="602">
        <f t="shared" si="76"/>
        <v>13.52</v>
      </c>
      <c r="Y173" s="602">
        <f t="shared" ca="1" si="77"/>
        <v>252.74</v>
      </c>
      <c r="Z173" s="602">
        <f t="shared" ca="1" si="78"/>
        <v>40.44</v>
      </c>
      <c r="AA173" s="603">
        <f t="shared" ca="1" si="79"/>
        <v>28318.34</v>
      </c>
      <c r="AB173" s="602"/>
      <c r="AC173" s="604">
        <f t="shared" si="80"/>
        <v>0.113</v>
      </c>
      <c r="AD173" s="602">
        <f t="shared" ca="1" si="81"/>
        <v>13972.182943333333</v>
      </c>
      <c r="AE173" s="602">
        <f t="shared" ca="1" si="82"/>
        <v>26082.789871333334</v>
      </c>
      <c r="AG173" s="602">
        <f t="shared" ca="1" si="86"/>
        <v>25938.370800000001</v>
      </c>
    </row>
    <row r="174" spans="2:33" x14ac:dyDescent="0.25">
      <c r="B174" s="30">
        <v>153</v>
      </c>
      <c r="C174" s="19">
        <f t="shared" ca="1" si="60"/>
        <v>50348</v>
      </c>
      <c r="D174" s="30">
        <f t="shared" ca="1" si="61"/>
        <v>31</v>
      </c>
      <c r="E174" s="599">
        <f t="shared" si="62"/>
        <v>0.113</v>
      </c>
      <c r="F174" s="599">
        <f t="shared" si="83"/>
        <v>0.13108</v>
      </c>
      <c r="G174" s="33">
        <f t="shared" ca="1" si="63"/>
        <v>1.0120874444444443</v>
      </c>
      <c r="H174" s="33">
        <f t="shared" ca="1" si="64"/>
        <v>6.0920331869043105</v>
      </c>
      <c r="I174" s="33">
        <f t="shared" ca="1" si="88"/>
        <v>0.1641488103101017</v>
      </c>
      <c r="J174" s="30" t="b">
        <f t="shared" si="65"/>
        <v>0</v>
      </c>
      <c r="K174" s="33">
        <f t="shared" si="84"/>
        <v>1</v>
      </c>
      <c r="L174" s="33">
        <f t="shared" ca="1" si="87"/>
        <v>0.1641488103101017</v>
      </c>
      <c r="M174" s="600">
        <f t="shared" ca="1" si="66"/>
        <v>27271.35</v>
      </c>
      <c r="N174" s="601">
        <f t="shared" ca="1" si="67"/>
        <v>1473895.04</v>
      </c>
      <c r="O174" s="601">
        <f t="shared" ca="1" si="68"/>
        <v>9455.7199999999993</v>
      </c>
      <c r="P174" s="601">
        <f t="shared" ca="1" si="69"/>
        <v>14341.82</v>
      </c>
      <c r="Q174" s="601">
        <f t="shared" ca="1" si="85"/>
        <v>2294.69</v>
      </c>
      <c r="R174" s="602">
        <f t="shared" si="70"/>
        <v>399</v>
      </c>
      <c r="S174" s="602">
        <f t="shared" si="71"/>
        <v>63.84</v>
      </c>
      <c r="T174" s="602">
        <f t="shared" si="72"/>
        <v>166.35080000000002</v>
      </c>
      <c r="U174" s="602">
        <f t="shared" si="73"/>
        <v>26.616128000000003</v>
      </c>
      <c r="V174" s="602">
        <f t="shared" ca="1" si="74"/>
        <v>1179.1199999999999</v>
      </c>
      <c r="W174" s="602">
        <f t="shared" si="75"/>
        <v>84.48</v>
      </c>
      <c r="X174" s="602">
        <f t="shared" si="76"/>
        <v>13.52</v>
      </c>
      <c r="Y174" s="602">
        <f t="shared" ca="1" si="77"/>
        <v>252.16</v>
      </c>
      <c r="Z174" s="602">
        <f t="shared" ca="1" si="78"/>
        <v>40.35</v>
      </c>
      <c r="AA174" s="603">
        <f t="shared" ca="1" si="79"/>
        <v>28317.67</v>
      </c>
      <c r="AB174" s="602"/>
      <c r="AC174" s="604">
        <f t="shared" si="80"/>
        <v>0.113</v>
      </c>
      <c r="AD174" s="602">
        <f t="shared" ca="1" si="81"/>
        <v>14341.817569777779</v>
      </c>
      <c r="AE174" s="602">
        <f t="shared" ca="1" si="82"/>
        <v>26022.974497777777</v>
      </c>
      <c r="AG174" s="602">
        <f t="shared" ca="1" si="86"/>
        <v>25878.650799999999</v>
      </c>
    </row>
    <row r="175" spans="2:33" x14ac:dyDescent="0.25">
      <c r="B175" s="30">
        <v>154</v>
      </c>
      <c r="C175" s="19">
        <f t="shared" ca="1" si="60"/>
        <v>50378</v>
      </c>
      <c r="D175" s="30">
        <f t="shared" ca="1" si="61"/>
        <v>30</v>
      </c>
      <c r="E175" s="599">
        <f t="shared" si="62"/>
        <v>0.113</v>
      </c>
      <c r="F175" s="599">
        <f t="shared" si="83"/>
        <v>0.13108</v>
      </c>
      <c r="G175" s="33">
        <f t="shared" ca="1" si="63"/>
        <v>1.0117233333333333</v>
      </c>
      <c r="H175" s="33">
        <f t="shared" ca="1" si="64"/>
        <v>6.1634521226321182</v>
      </c>
      <c r="I175" s="33">
        <f t="shared" ca="1" si="88"/>
        <v>0.16224673772154613</v>
      </c>
      <c r="J175" s="30" t="b">
        <f t="shared" si="65"/>
        <v>0</v>
      </c>
      <c r="K175" s="33">
        <f t="shared" si="84"/>
        <v>1</v>
      </c>
      <c r="L175" s="33">
        <f t="shared" ca="1" si="87"/>
        <v>0.16224673772154613</v>
      </c>
      <c r="M175" s="600">
        <f t="shared" ca="1" si="66"/>
        <v>27271.35</v>
      </c>
      <c r="N175" s="601">
        <f t="shared" ca="1" si="67"/>
        <v>1464439.32</v>
      </c>
      <c r="O175" s="601">
        <f t="shared" ca="1" si="68"/>
        <v>10103.24</v>
      </c>
      <c r="P175" s="601">
        <f t="shared" ca="1" si="69"/>
        <v>13790.14</v>
      </c>
      <c r="Q175" s="601">
        <f t="shared" ca="1" si="85"/>
        <v>2206.42</v>
      </c>
      <c r="R175" s="602">
        <f t="shared" si="70"/>
        <v>399</v>
      </c>
      <c r="S175" s="602">
        <f t="shared" si="71"/>
        <v>63.84</v>
      </c>
      <c r="T175" s="602">
        <f t="shared" si="72"/>
        <v>166.35080000000002</v>
      </c>
      <c r="U175" s="602">
        <f t="shared" si="73"/>
        <v>26.616128000000003</v>
      </c>
      <c r="V175" s="602">
        <f t="shared" ca="1" si="74"/>
        <v>1171.55</v>
      </c>
      <c r="W175" s="602">
        <f t="shared" si="75"/>
        <v>84.48</v>
      </c>
      <c r="X175" s="602">
        <f t="shared" si="76"/>
        <v>13.52</v>
      </c>
      <c r="Y175" s="602">
        <f t="shared" ca="1" si="77"/>
        <v>253.02</v>
      </c>
      <c r="Z175" s="602">
        <f t="shared" ca="1" si="78"/>
        <v>40.479999999999997</v>
      </c>
      <c r="AA175" s="603">
        <f t="shared" ca="1" si="79"/>
        <v>28318.66</v>
      </c>
      <c r="AB175" s="602"/>
      <c r="AC175" s="604">
        <f t="shared" si="80"/>
        <v>0.113</v>
      </c>
      <c r="AD175" s="602">
        <f t="shared" ca="1" si="81"/>
        <v>13790.136930000001</v>
      </c>
      <c r="AE175" s="602">
        <f t="shared" ca="1" si="82"/>
        <v>26112.233858</v>
      </c>
      <c r="AG175" s="602">
        <f t="shared" ca="1" si="86"/>
        <v>25967.780799999997</v>
      </c>
    </row>
    <row r="176" spans="2:33" x14ac:dyDescent="0.25">
      <c r="B176" s="30">
        <v>155</v>
      </c>
      <c r="C176" s="19">
        <f t="shared" ca="1" si="60"/>
        <v>50409</v>
      </c>
      <c r="D176" s="30">
        <f t="shared" ca="1" si="61"/>
        <v>31</v>
      </c>
      <c r="E176" s="599">
        <f t="shared" si="62"/>
        <v>0.113</v>
      </c>
      <c r="F176" s="599">
        <f t="shared" si="83"/>
        <v>0.13108</v>
      </c>
      <c r="G176" s="33">
        <f t="shared" ca="1" si="63"/>
        <v>1.0120874444444443</v>
      </c>
      <c r="H176" s="33">
        <f t="shared" ca="1" si="64"/>
        <v>6.2379525077504265</v>
      </c>
      <c r="I176" s="33">
        <f t="shared" ca="1" si="88"/>
        <v>0.16030901145168014</v>
      </c>
      <c r="J176" s="30" t="b">
        <f t="shared" si="65"/>
        <v>0</v>
      </c>
      <c r="K176" s="33">
        <f t="shared" si="84"/>
        <v>1</v>
      </c>
      <c r="L176" s="33">
        <f t="shared" ca="1" si="87"/>
        <v>0.16030901145168014</v>
      </c>
      <c r="M176" s="600">
        <f t="shared" ca="1" si="66"/>
        <v>27271.35</v>
      </c>
      <c r="N176" s="601">
        <f t="shared" ca="1" si="67"/>
        <v>1454336.08</v>
      </c>
      <c r="O176" s="601">
        <f t="shared" ca="1" si="68"/>
        <v>9692.14</v>
      </c>
      <c r="P176" s="601">
        <f t="shared" ca="1" si="69"/>
        <v>14151.5</v>
      </c>
      <c r="Q176" s="601">
        <f t="shared" ca="1" si="85"/>
        <v>2264.2399999999998</v>
      </c>
      <c r="R176" s="602">
        <f t="shared" si="70"/>
        <v>399</v>
      </c>
      <c r="S176" s="602">
        <f t="shared" si="71"/>
        <v>63.84</v>
      </c>
      <c r="T176" s="602">
        <f t="shared" si="72"/>
        <v>166.35080000000002</v>
      </c>
      <c r="U176" s="602">
        <f t="shared" si="73"/>
        <v>26.616128000000003</v>
      </c>
      <c r="V176" s="602">
        <f t="shared" ca="1" si="74"/>
        <v>1163.47</v>
      </c>
      <c r="W176" s="602">
        <f t="shared" si="75"/>
        <v>84.48</v>
      </c>
      <c r="X176" s="602">
        <f t="shared" si="76"/>
        <v>13.52</v>
      </c>
      <c r="Y176" s="602">
        <f t="shared" ca="1" si="77"/>
        <v>252.46</v>
      </c>
      <c r="Z176" s="602">
        <f t="shared" ca="1" si="78"/>
        <v>40.39</v>
      </c>
      <c r="AA176" s="603">
        <f t="shared" ca="1" si="79"/>
        <v>28318.01</v>
      </c>
      <c r="AB176" s="602"/>
      <c r="AC176" s="604">
        <f t="shared" si="80"/>
        <v>0.113</v>
      </c>
      <c r="AD176" s="602">
        <f t="shared" ca="1" si="81"/>
        <v>14151.498022888891</v>
      </c>
      <c r="AE176" s="602">
        <f t="shared" ca="1" si="82"/>
        <v>26053.764950888886</v>
      </c>
      <c r="AG176" s="602">
        <f t="shared" ca="1" si="86"/>
        <v>25909.400799999999</v>
      </c>
    </row>
    <row r="177" spans="2:33" x14ac:dyDescent="0.25">
      <c r="B177" s="30">
        <v>156</v>
      </c>
      <c r="C177" s="19">
        <f t="shared" ca="1" si="60"/>
        <v>50440</v>
      </c>
      <c r="D177" s="30">
        <f t="shared" ca="1" si="61"/>
        <v>31</v>
      </c>
      <c r="E177" s="599">
        <f t="shared" si="62"/>
        <v>0.113</v>
      </c>
      <c r="F177" s="599">
        <f t="shared" si="83"/>
        <v>0.13108</v>
      </c>
      <c r="G177" s="33">
        <f t="shared" ca="1" si="63"/>
        <v>1.0120874444444443</v>
      </c>
      <c r="H177" s="33">
        <f t="shared" ca="1" si="64"/>
        <v>6.3133534121349415</v>
      </c>
      <c r="I177" s="33">
        <f t="shared" ca="1" si="88"/>
        <v>0.15839442760766298</v>
      </c>
      <c r="J177" s="30" t="b">
        <f t="shared" si="65"/>
        <v>1</v>
      </c>
      <c r="K177" s="33">
        <f t="shared" si="84"/>
        <v>1</v>
      </c>
      <c r="L177" s="33">
        <f t="shared" ca="1" si="87"/>
        <v>0.15839442760766298</v>
      </c>
      <c r="M177" s="600">
        <f t="shared" ca="1" si="66"/>
        <v>27271.35</v>
      </c>
      <c r="N177" s="601">
        <f t="shared" ca="1" si="67"/>
        <v>1444643.94</v>
      </c>
      <c r="O177" s="601">
        <f t="shared" ca="1" si="68"/>
        <v>9809.2899999999991</v>
      </c>
      <c r="P177" s="601">
        <f t="shared" ca="1" si="69"/>
        <v>14057.19</v>
      </c>
      <c r="Q177" s="601">
        <f t="shared" ca="1" si="85"/>
        <v>2249.15</v>
      </c>
      <c r="R177" s="602">
        <f t="shared" si="70"/>
        <v>399</v>
      </c>
      <c r="S177" s="602">
        <f t="shared" si="71"/>
        <v>63.84</v>
      </c>
      <c r="T177" s="602">
        <f t="shared" si="72"/>
        <v>166.35080000000002</v>
      </c>
      <c r="U177" s="602">
        <f t="shared" si="73"/>
        <v>26.616128000000003</v>
      </c>
      <c r="V177" s="602">
        <f t="shared" ca="1" si="74"/>
        <v>1155.72</v>
      </c>
      <c r="W177" s="602">
        <f t="shared" si="75"/>
        <v>84.48</v>
      </c>
      <c r="X177" s="602">
        <f t="shared" si="76"/>
        <v>13.52</v>
      </c>
      <c r="Y177" s="602">
        <f t="shared" ca="1" si="77"/>
        <v>252.6</v>
      </c>
      <c r="Z177" s="602">
        <f t="shared" ca="1" si="78"/>
        <v>40.42</v>
      </c>
      <c r="AA177" s="603">
        <f t="shared" ca="1" si="79"/>
        <v>28318.18</v>
      </c>
      <c r="AB177" s="602"/>
      <c r="AC177" s="604">
        <f t="shared" si="80"/>
        <v>0.113</v>
      </c>
      <c r="AD177" s="602">
        <f t="shared" ca="1" si="81"/>
        <v>14057.188116166668</v>
      </c>
      <c r="AE177" s="602">
        <f t="shared" ca="1" si="82"/>
        <v>26069.025044166665</v>
      </c>
      <c r="AG177" s="602">
        <f t="shared" ca="1" si="86"/>
        <v>25924.630799999999</v>
      </c>
    </row>
    <row r="178" spans="2:33" x14ac:dyDescent="0.25">
      <c r="B178" s="30">
        <v>157</v>
      </c>
      <c r="C178" s="19">
        <f t="shared" ca="1" si="60"/>
        <v>50468</v>
      </c>
      <c r="D178" s="30">
        <f t="shared" ca="1" si="61"/>
        <v>28</v>
      </c>
      <c r="E178" s="599">
        <f t="shared" si="62"/>
        <v>0.113</v>
      </c>
      <c r="F178" s="599">
        <f t="shared" si="83"/>
        <v>0.13108</v>
      </c>
      <c r="G178" s="33">
        <f t="shared" ca="1" si="63"/>
        <v>1.0109951111111111</v>
      </c>
      <c r="H178" s="33">
        <f t="shared" ca="1" si="64"/>
        <v>6.3827694343850769</v>
      </c>
      <c r="I178" s="33">
        <f t="shared" ca="1" si="88"/>
        <v>0.15667180371780751</v>
      </c>
      <c r="J178" s="30" t="b">
        <f t="shared" si="65"/>
        <v>0</v>
      </c>
      <c r="K178" s="33">
        <f t="shared" si="84"/>
        <v>1</v>
      </c>
      <c r="L178" s="33">
        <f t="shared" ca="1" si="87"/>
        <v>0.15667180371780751</v>
      </c>
      <c r="M178" s="600">
        <f t="shared" ca="1" si="66"/>
        <v>27271.35</v>
      </c>
      <c r="N178" s="601">
        <f t="shared" ca="1" si="67"/>
        <v>1434834.65</v>
      </c>
      <c r="O178" s="601">
        <f t="shared" ca="1" si="68"/>
        <v>11495.179999999997</v>
      </c>
      <c r="P178" s="601">
        <f t="shared" ca="1" si="69"/>
        <v>12610.6</v>
      </c>
      <c r="Q178" s="601">
        <f t="shared" ca="1" si="85"/>
        <v>2017.7</v>
      </c>
      <c r="R178" s="602">
        <f t="shared" si="70"/>
        <v>399</v>
      </c>
      <c r="S178" s="602">
        <f t="shared" si="71"/>
        <v>63.84</v>
      </c>
      <c r="T178" s="602">
        <f t="shared" si="72"/>
        <v>166.35080000000002</v>
      </c>
      <c r="U178" s="602">
        <f t="shared" si="73"/>
        <v>26.616128000000003</v>
      </c>
      <c r="V178" s="602">
        <f t="shared" ca="1" si="74"/>
        <v>1147.8699999999999</v>
      </c>
      <c r="W178" s="602">
        <f t="shared" si="75"/>
        <v>84.48</v>
      </c>
      <c r="X178" s="602">
        <f t="shared" si="76"/>
        <v>13.52</v>
      </c>
      <c r="Y178" s="602">
        <f t="shared" ca="1" si="77"/>
        <v>254.87</v>
      </c>
      <c r="Z178" s="602">
        <f t="shared" ca="1" si="78"/>
        <v>40.78</v>
      </c>
      <c r="AA178" s="603">
        <f t="shared" ca="1" si="79"/>
        <v>28320.81</v>
      </c>
      <c r="AB178" s="602"/>
      <c r="AC178" s="604">
        <f t="shared" si="80"/>
        <v>0.113</v>
      </c>
      <c r="AD178" s="602">
        <f t="shared" ca="1" si="81"/>
        <v>12610.602312777775</v>
      </c>
      <c r="AE178" s="602">
        <f t="shared" ca="1" si="82"/>
        <v>26303.109240777776</v>
      </c>
      <c r="AG178" s="602">
        <f t="shared" ca="1" si="86"/>
        <v>26158.350799999997</v>
      </c>
    </row>
    <row r="179" spans="2:33" x14ac:dyDescent="0.25">
      <c r="B179" s="30">
        <v>158</v>
      </c>
      <c r="C179" s="19">
        <f t="shared" ca="1" si="60"/>
        <v>50499</v>
      </c>
      <c r="D179" s="30">
        <f t="shared" ca="1" si="61"/>
        <v>31</v>
      </c>
      <c r="E179" s="599">
        <f t="shared" si="62"/>
        <v>0.113</v>
      </c>
      <c r="F179" s="599">
        <f t="shared" si="83"/>
        <v>0.13108</v>
      </c>
      <c r="G179" s="33">
        <f t="shared" ca="1" si="63"/>
        <v>1.0120874444444443</v>
      </c>
      <c r="H179" s="33">
        <f t="shared" ca="1" si="64"/>
        <v>6.459920805324904</v>
      </c>
      <c r="I179" s="33">
        <f t="shared" ca="1" si="88"/>
        <v>0.15480065934797549</v>
      </c>
      <c r="J179" s="30" t="b">
        <f t="shared" si="65"/>
        <v>0</v>
      </c>
      <c r="K179" s="33">
        <f t="shared" si="84"/>
        <v>1</v>
      </c>
      <c r="L179" s="33">
        <f t="shared" ca="1" si="87"/>
        <v>0.15480065934797549</v>
      </c>
      <c r="M179" s="600">
        <f t="shared" ca="1" si="66"/>
        <v>27271.35</v>
      </c>
      <c r="N179" s="601">
        <f t="shared" ca="1" si="67"/>
        <v>1423339.47</v>
      </c>
      <c r="O179" s="601">
        <f t="shared" ca="1" si="68"/>
        <v>10066.82</v>
      </c>
      <c r="P179" s="601">
        <f t="shared" ca="1" si="69"/>
        <v>13849.88</v>
      </c>
      <c r="Q179" s="601">
        <f t="shared" ca="1" si="85"/>
        <v>2215.98</v>
      </c>
      <c r="R179" s="602">
        <f t="shared" si="70"/>
        <v>399</v>
      </c>
      <c r="S179" s="602">
        <f t="shared" si="71"/>
        <v>63.84</v>
      </c>
      <c r="T179" s="602">
        <f t="shared" si="72"/>
        <v>166.35080000000002</v>
      </c>
      <c r="U179" s="602">
        <f t="shared" si="73"/>
        <v>26.616128000000003</v>
      </c>
      <c r="V179" s="602">
        <f t="shared" ca="1" si="74"/>
        <v>1138.67</v>
      </c>
      <c r="W179" s="602">
        <f t="shared" si="75"/>
        <v>84.48</v>
      </c>
      <c r="X179" s="602">
        <f t="shared" si="76"/>
        <v>13.52</v>
      </c>
      <c r="Y179" s="602">
        <f t="shared" ca="1" si="77"/>
        <v>252.93</v>
      </c>
      <c r="Z179" s="602">
        <f t="shared" ca="1" si="78"/>
        <v>40.47</v>
      </c>
      <c r="AA179" s="603">
        <f t="shared" ca="1" si="79"/>
        <v>28318.560000000001</v>
      </c>
      <c r="AB179" s="602"/>
      <c r="AC179" s="604">
        <f t="shared" si="80"/>
        <v>0.113</v>
      </c>
      <c r="AD179" s="602">
        <f t="shared" ca="1" si="81"/>
        <v>13849.883787250001</v>
      </c>
      <c r="AE179" s="602">
        <f t="shared" ca="1" si="82"/>
        <v>26102.580715249998</v>
      </c>
      <c r="AG179" s="602">
        <f t="shared" ca="1" si="86"/>
        <v>25958.130799999995</v>
      </c>
    </row>
    <row r="180" spans="2:33" x14ac:dyDescent="0.25">
      <c r="B180" s="30">
        <v>159</v>
      </c>
      <c r="C180" s="19">
        <f t="shared" ca="1" si="60"/>
        <v>50529</v>
      </c>
      <c r="D180" s="30">
        <f t="shared" ca="1" si="61"/>
        <v>30</v>
      </c>
      <c r="E180" s="599">
        <f t="shared" si="62"/>
        <v>0.113</v>
      </c>
      <c r="F180" s="599">
        <f t="shared" si="83"/>
        <v>0.13108</v>
      </c>
      <c r="G180" s="33">
        <f t="shared" ca="1" si="63"/>
        <v>1.0117233333333333</v>
      </c>
      <c r="H180" s="33">
        <f t="shared" ca="1" si="64"/>
        <v>6.5356526102326624</v>
      </c>
      <c r="I180" s="33">
        <f t="shared" ca="1" si="88"/>
        <v>0.1530069083589804</v>
      </c>
      <c r="J180" s="30" t="b">
        <f t="shared" si="65"/>
        <v>0</v>
      </c>
      <c r="K180" s="33">
        <f t="shared" si="84"/>
        <v>1</v>
      </c>
      <c r="L180" s="33">
        <f t="shared" ca="1" si="87"/>
        <v>0.1530069083589804</v>
      </c>
      <c r="M180" s="600">
        <f t="shared" ca="1" si="66"/>
        <v>27271.35</v>
      </c>
      <c r="N180" s="601">
        <f t="shared" ca="1" si="67"/>
        <v>1413272.65</v>
      </c>
      <c r="O180" s="601">
        <f t="shared" ca="1" si="68"/>
        <v>10703.08</v>
      </c>
      <c r="P180" s="601">
        <f t="shared" ca="1" si="69"/>
        <v>13308.32</v>
      </c>
      <c r="Q180" s="601">
        <f t="shared" ca="1" si="85"/>
        <v>2129.33</v>
      </c>
      <c r="R180" s="602">
        <f t="shared" si="70"/>
        <v>399</v>
      </c>
      <c r="S180" s="602">
        <f t="shared" si="71"/>
        <v>63.84</v>
      </c>
      <c r="T180" s="602">
        <f t="shared" si="72"/>
        <v>166.35080000000002</v>
      </c>
      <c r="U180" s="602">
        <f t="shared" si="73"/>
        <v>26.616128000000003</v>
      </c>
      <c r="V180" s="602">
        <f t="shared" ca="1" si="74"/>
        <v>1130.6199999999999</v>
      </c>
      <c r="W180" s="602">
        <f t="shared" si="75"/>
        <v>84.48</v>
      </c>
      <c r="X180" s="602">
        <f t="shared" si="76"/>
        <v>13.52</v>
      </c>
      <c r="Y180" s="602">
        <f t="shared" ca="1" si="77"/>
        <v>253.78</v>
      </c>
      <c r="Z180" s="602">
        <f t="shared" ca="1" si="78"/>
        <v>40.6</v>
      </c>
      <c r="AA180" s="603">
        <f t="shared" ca="1" si="79"/>
        <v>28319.54</v>
      </c>
      <c r="AB180" s="602"/>
      <c r="AC180" s="604">
        <f t="shared" si="80"/>
        <v>0.113</v>
      </c>
      <c r="AD180" s="602">
        <f t="shared" ca="1" si="81"/>
        <v>13308.317454166667</v>
      </c>
      <c r="AE180" s="602">
        <f t="shared" ca="1" si="82"/>
        <v>26190.204382166667</v>
      </c>
      <c r="AG180" s="602">
        <f t="shared" ca="1" si="86"/>
        <v>26045.630799999999</v>
      </c>
    </row>
    <row r="181" spans="2:33" x14ac:dyDescent="0.25">
      <c r="B181" s="30">
        <v>160</v>
      </c>
      <c r="C181" s="19">
        <f t="shared" ca="1" si="60"/>
        <v>50560</v>
      </c>
      <c r="D181" s="30">
        <f t="shared" ca="1" si="61"/>
        <v>31</v>
      </c>
      <c r="E181" s="599">
        <f t="shared" si="62"/>
        <v>0.113</v>
      </c>
      <c r="F181" s="599">
        <f t="shared" si="83"/>
        <v>0.13108</v>
      </c>
      <c r="G181" s="33">
        <f t="shared" ca="1" si="63"/>
        <v>1.0120874444444443</v>
      </c>
      <c r="H181" s="33">
        <f t="shared" ca="1" si="64"/>
        <v>6.6146519480670376</v>
      </c>
      <c r="I181" s="33">
        <f t="shared" ca="1" si="88"/>
        <v>0.15117953413893898</v>
      </c>
      <c r="J181" s="30" t="b">
        <f t="shared" si="65"/>
        <v>0</v>
      </c>
      <c r="K181" s="33">
        <f t="shared" si="84"/>
        <v>1</v>
      </c>
      <c r="L181" s="33">
        <f t="shared" ca="1" si="87"/>
        <v>0.15117953413893898</v>
      </c>
      <c r="M181" s="600">
        <f t="shared" ca="1" si="66"/>
        <v>27271.35</v>
      </c>
      <c r="N181" s="601">
        <f t="shared" ca="1" si="67"/>
        <v>1402569.57</v>
      </c>
      <c r="O181" s="601">
        <f t="shared" ca="1" si="68"/>
        <v>10317.869999999999</v>
      </c>
      <c r="P181" s="601">
        <f t="shared" ca="1" si="69"/>
        <v>13647.78</v>
      </c>
      <c r="Q181" s="601">
        <f t="shared" ca="1" si="85"/>
        <v>2183.64</v>
      </c>
      <c r="R181" s="602">
        <f t="shared" si="70"/>
        <v>399</v>
      </c>
      <c r="S181" s="602">
        <f t="shared" si="71"/>
        <v>63.84</v>
      </c>
      <c r="T181" s="602">
        <f t="shared" si="72"/>
        <v>166.35080000000002</v>
      </c>
      <c r="U181" s="602">
        <f t="shared" si="73"/>
        <v>26.616128000000003</v>
      </c>
      <c r="V181" s="602">
        <f t="shared" ca="1" si="74"/>
        <v>1122.06</v>
      </c>
      <c r="W181" s="602">
        <f t="shared" si="75"/>
        <v>84.48</v>
      </c>
      <c r="X181" s="602">
        <f t="shared" si="76"/>
        <v>13.52</v>
      </c>
      <c r="Y181" s="602">
        <f t="shared" ca="1" si="77"/>
        <v>253.25</v>
      </c>
      <c r="Z181" s="602">
        <f t="shared" ca="1" si="78"/>
        <v>40.520000000000003</v>
      </c>
      <c r="AA181" s="603">
        <f t="shared" ca="1" si="79"/>
        <v>28318.93</v>
      </c>
      <c r="AB181" s="602"/>
      <c r="AC181" s="604">
        <f t="shared" si="80"/>
        <v>0.113</v>
      </c>
      <c r="AD181" s="602">
        <f t="shared" ca="1" si="81"/>
        <v>13647.781121416667</v>
      </c>
      <c r="AE181" s="602">
        <f t="shared" ca="1" si="82"/>
        <v>26135.288049416667</v>
      </c>
      <c r="AG181" s="602">
        <f t="shared" ca="1" si="86"/>
        <v>25990.790800000002</v>
      </c>
    </row>
    <row r="182" spans="2:33" x14ac:dyDescent="0.25">
      <c r="B182" s="30">
        <v>161</v>
      </c>
      <c r="C182" s="19">
        <f t="shared" ca="1" si="60"/>
        <v>50590</v>
      </c>
      <c r="D182" s="30">
        <f t="shared" ca="1" si="61"/>
        <v>30</v>
      </c>
      <c r="E182" s="599">
        <f t="shared" si="62"/>
        <v>0.113</v>
      </c>
      <c r="F182" s="599">
        <f t="shared" si="83"/>
        <v>0.13108</v>
      </c>
      <c r="G182" s="33">
        <f t="shared" ca="1" si="63"/>
        <v>1.0117233333333333</v>
      </c>
      <c r="H182" s="33">
        <f t="shared" ca="1" si="64"/>
        <v>6.6921977177382104</v>
      </c>
      <c r="I182" s="33">
        <f t="shared" ca="1" si="88"/>
        <v>0.14942774289967842</v>
      </c>
      <c r="J182" s="30" t="b">
        <f t="shared" si="65"/>
        <v>0</v>
      </c>
      <c r="K182" s="33">
        <f t="shared" si="84"/>
        <v>1</v>
      </c>
      <c r="L182" s="33">
        <f t="shared" ca="1" si="87"/>
        <v>0.14942774289967842</v>
      </c>
      <c r="M182" s="600">
        <f t="shared" ca="1" si="66"/>
        <v>27271.35</v>
      </c>
      <c r="N182" s="601">
        <f t="shared" ca="1" si="67"/>
        <v>1392251.7</v>
      </c>
      <c r="O182" s="601">
        <f t="shared" ca="1" si="68"/>
        <v>10949.519999999999</v>
      </c>
      <c r="P182" s="601">
        <f t="shared" ca="1" si="69"/>
        <v>13110.37</v>
      </c>
      <c r="Q182" s="601">
        <f t="shared" ca="1" si="85"/>
        <v>2097.66</v>
      </c>
      <c r="R182" s="602">
        <f t="shared" si="70"/>
        <v>399</v>
      </c>
      <c r="S182" s="602">
        <f t="shared" si="71"/>
        <v>63.84</v>
      </c>
      <c r="T182" s="602">
        <f t="shared" si="72"/>
        <v>166.35080000000002</v>
      </c>
      <c r="U182" s="602">
        <f t="shared" si="73"/>
        <v>26.616128000000003</v>
      </c>
      <c r="V182" s="602">
        <f t="shared" ca="1" si="74"/>
        <v>1113.8</v>
      </c>
      <c r="W182" s="602">
        <f t="shared" si="75"/>
        <v>84.48</v>
      </c>
      <c r="X182" s="602">
        <f t="shared" si="76"/>
        <v>13.52</v>
      </c>
      <c r="Y182" s="602">
        <f t="shared" ca="1" si="77"/>
        <v>254.09</v>
      </c>
      <c r="Z182" s="602">
        <f t="shared" ca="1" si="78"/>
        <v>40.65</v>
      </c>
      <c r="AA182" s="603">
        <f t="shared" ca="1" si="79"/>
        <v>28319.9</v>
      </c>
      <c r="AB182" s="602"/>
      <c r="AC182" s="604">
        <f t="shared" si="80"/>
        <v>0.113</v>
      </c>
      <c r="AD182" s="602">
        <f t="shared" ca="1" si="81"/>
        <v>13110.370175</v>
      </c>
      <c r="AE182" s="602">
        <f t="shared" ca="1" si="82"/>
        <v>26222.237102999999</v>
      </c>
      <c r="AG182" s="602">
        <f t="shared" ca="1" si="86"/>
        <v>26077.610799999999</v>
      </c>
    </row>
    <row r="183" spans="2:33" x14ac:dyDescent="0.25">
      <c r="B183" s="30">
        <v>162</v>
      </c>
      <c r="C183" s="19">
        <f t="shared" ca="1" si="60"/>
        <v>50621</v>
      </c>
      <c r="D183" s="30">
        <f t="shared" ca="1" si="61"/>
        <v>31</v>
      </c>
      <c r="E183" s="599">
        <f t="shared" si="62"/>
        <v>0.113</v>
      </c>
      <c r="F183" s="599">
        <f t="shared" si="83"/>
        <v>0.13108</v>
      </c>
      <c r="G183" s="33">
        <f t="shared" ca="1" si="63"/>
        <v>1.0120874444444443</v>
      </c>
      <c r="H183" s="33">
        <f t="shared" ca="1" si="64"/>
        <v>6.7730892858626079</v>
      </c>
      <c r="I183" s="33">
        <f t="shared" ca="1" si="88"/>
        <v>0.1476431149501142</v>
      </c>
      <c r="J183" s="30" t="b">
        <f t="shared" si="65"/>
        <v>0</v>
      </c>
      <c r="K183" s="33">
        <f t="shared" si="84"/>
        <v>1</v>
      </c>
      <c r="L183" s="33">
        <f t="shared" ca="1" si="87"/>
        <v>0.1476431149501142</v>
      </c>
      <c r="M183" s="600">
        <f t="shared" ca="1" si="66"/>
        <v>27271.35</v>
      </c>
      <c r="N183" s="601">
        <f t="shared" ca="1" si="67"/>
        <v>1381302.18</v>
      </c>
      <c r="O183" s="601">
        <f t="shared" ca="1" si="68"/>
        <v>10574.939999999997</v>
      </c>
      <c r="P183" s="601">
        <f t="shared" ca="1" si="69"/>
        <v>13440.84</v>
      </c>
      <c r="Q183" s="601">
        <f t="shared" ca="1" si="85"/>
        <v>2150.5300000000002</v>
      </c>
      <c r="R183" s="602">
        <f t="shared" si="70"/>
        <v>399</v>
      </c>
      <c r="S183" s="602">
        <f t="shared" si="71"/>
        <v>63.84</v>
      </c>
      <c r="T183" s="602">
        <f t="shared" si="72"/>
        <v>166.35080000000002</v>
      </c>
      <c r="U183" s="602">
        <f t="shared" si="73"/>
        <v>26.616128000000003</v>
      </c>
      <c r="V183" s="602">
        <f t="shared" ca="1" si="74"/>
        <v>1105.04</v>
      </c>
      <c r="W183" s="602">
        <f t="shared" si="75"/>
        <v>84.48</v>
      </c>
      <c r="X183" s="602">
        <f t="shared" si="76"/>
        <v>13.52</v>
      </c>
      <c r="Y183" s="602">
        <f t="shared" ca="1" si="77"/>
        <v>253.57</v>
      </c>
      <c r="Z183" s="602">
        <f t="shared" ca="1" si="78"/>
        <v>40.57</v>
      </c>
      <c r="AA183" s="603">
        <f t="shared" ca="1" si="79"/>
        <v>28319.3</v>
      </c>
      <c r="AB183" s="602"/>
      <c r="AC183" s="604">
        <f t="shared" si="80"/>
        <v>0.113</v>
      </c>
      <c r="AD183" s="602">
        <f t="shared" ca="1" si="81"/>
        <v>13440.837601499999</v>
      </c>
      <c r="AE183" s="602">
        <f t="shared" ca="1" si="82"/>
        <v>26168.764529499997</v>
      </c>
      <c r="AG183" s="602">
        <f t="shared" ca="1" si="86"/>
        <v>26024.220799999999</v>
      </c>
    </row>
    <row r="184" spans="2:33" x14ac:dyDescent="0.25">
      <c r="B184" s="30">
        <v>163</v>
      </c>
      <c r="C184" s="19">
        <f t="shared" ca="1" si="60"/>
        <v>50652</v>
      </c>
      <c r="D184" s="30">
        <f t="shared" ca="1" si="61"/>
        <v>31</v>
      </c>
      <c r="E184" s="599">
        <f t="shared" si="62"/>
        <v>0.113</v>
      </c>
      <c r="F184" s="599">
        <f t="shared" si="83"/>
        <v>0.13108</v>
      </c>
      <c r="G184" s="33">
        <f t="shared" ca="1" si="63"/>
        <v>1.0120874444444443</v>
      </c>
      <c r="H184" s="33">
        <f t="shared" ca="1" si="64"/>
        <v>6.8549586263227331</v>
      </c>
      <c r="I184" s="33">
        <f t="shared" ca="1" si="88"/>
        <v>0.14587980096043832</v>
      </c>
      <c r="J184" s="30" t="b">
        <f t="shared" si="65"/>
        <v>0</v>
      </c>
      <c r="K184" s="33">
        <f t="shared" si="84"/>
        <v>1</v>
      </c>
      <c r="L184" s="33">
        <f t="shared" ca="1" si="87"/>
        <v>0.14587980096043832</v>
      </c>
      <c r="M184" s="600">
        <f t="shared" ca="1" si="66"/>
        <v>27271.35</v>
      </c>
      <c r="N184" s="601">
        <f t="shared" ca="1" si="67"/>
        <v>1370727.24</v>
      </c>
      <c r="O184" s="601">
        <f t="shared" ca="1" si="68"/>
        <v>10702.759999999998</v>
      </c>
      <c r="P184" s="601">
        <f t="shared" ca="1" si="69"/>
        <v>13337.94</v>
      </c>
      <c r="Q184" s="601">
        <f t="shared" ca="1" si="85"/>
        <v>2134.0700000000002</v>
      </c>
      <c r="R184" s="602">
        <f t="shared" si="70"/>
        <v>399</v>
      </c>
      <c r="S184" s="602">
        <f t="shared" si="71"/>
        <v>63.84</v>
      </c>
      <c r="T184" s="602">
        <f t="shared" si="72"/>
        <v>166.35080000000002</v>
      </c>
      <c r="U184" s="602">
        <f t="shared" si="73"/>
        <v>26.616128000000003</v>
      </c>
      <c r="V184" s="602">
        <f t="shared" ca="1" si="74"/>
        <v>1096.58</v>
      </c>
      <c r="W184" s="602">
        <f t="shared" si="75"/>
        <v>84.48</v>
      </c>
      <c r="X184" s="602">
        <f t="shared" si="76"/>
        <v>13.52</v>
      </c>
      <c r="Y184" s="602">
        <f t="shared" ca="1" si="77"/>
        <v>253.73</v>
      </c>
      <c r="Z184" s="602">
        <f t="shared" ca="1" si="78"/>
        <v>40.6</v>
      </c>
      <c r="AA184" s="603">
        <f t="shared" ca="1" si="79"/>
        <v>28319.49</v>
      </c>
      <c r="AB184" s="602"/>
      <c r="AC184" s="604">
        <f t="shared" si="80"/>
        <v>0.113</v>
      </c>
      <c r="AD184" s="602">
        <f t="shared" ca="1" si="81"/>
        <v>13337.937560333332</v>
      </c>
      <c r="AE184" s="602">
        <f t="shared" ca="1" si="82"/>
        <v>26185.414488333328</v>
      </c>
      <c r="AG184" s="602">
        <f t="shared" ca="1" si="86"/>
        <v>26040.840799999998</v>
      </c>
    </row>
    <row r="185" spans="2:33" x14ac:dyDescent="0.25">
      <c r="B185" s="30">
        <v>164</v>
      </c>
      <c r="C185" s="19">
        <f t="shared" ca="1" si="60"/>
        <v>50682</v>
      </c>
      <c r="D185" s="30">
        <f t="shared" ca="1" si="61"/>
        <v>30</v>
      </c>
      <c r="E185" s="599">
        <f t="shared" si="62"/>
        <v>0.113</v>
      </c>
      <c r="F185" s="599">
        <f t="shared" si="83"/>
        <v>0.13108</v>
      </c>
      <c r="G185" s="33">
        <f t="shared" ca="1" si="63"/>
        <v>1.0117233333333333</v>
      </c>
      <c r="H185" s="33">
        <f t="shared" ca="1" si="64"/>
        <v>6.935321591285323</v>
      </c>
      <c r="I185" s="33">
        <f t="shared" ca="1" si="88"/>
        <v>0.14418942032285342</v>
      </c>
      <c r="J185" s="30" t="b">
        <f t="shared" si="65"/>
        <v>0</v>
      </c>
      <c r="K185" s="33">
        <f t="shared" si="84"/>
        <v>1</v>
      </c>
      <c r="L185" s="33">
        <f t="shared" ca="1" si="87"/>
        <v>0.14418942032285342</v>
      </c>
      <c r="M185" s="600">
        <f t="shared" ca="1" si="66"/>
        <v>27271.35</v>
      </c>
      <c r="N185" s="601">
        <f t="shared" ca="1" si="67"/>
        <v>1360024.48</v>
      </c>
      <c r="O185" s="601">
        <f t="shared" ca="1" si="68"/>
        <v>11327.329999999998</v>
      </c>
      <c r="P185" s="601">
        <f t="shared" ca="1" si="69"/>
        <v>12806.9</v>
      </c>
      <c r="Q185" s="601">
        <f t="shared" ca="1" si="85"/>
        <v>2049.1</v>
      </c>
      <c r="R185" s="602">
        <f t="shared" si="70"/>
        <v>399</v>
      </c>
      <c r="S185" s="602">
        <f t="shared" si="71"/>
        <v>63.84</v>
      </c>
      <c r="T185" s="602">
        <f t="shared" si="72"/>
        <v>166.35080000000002</v>
      </c>
      <c r="U185" s="602">
        <f t="shared" si="73"/>
        <v>26.616128000000003</v>
      </c>
      <c r="V185" s="602">
        <f t="shared" ca="1" si="74"/>
        <v>1088.02</v>
      </c>
      <c r="W185" s="602">
        <f t="shared" si="75"/>
        <v>84.48</v>
      </c>
      <c r="X185" s="602">
        <f t="shared" si="76"/>
        <v>13.52</v>
      </c>
      <c r="Y185" s="602">
        <f t="shared" ca="1" si="77"/>
        <v>254.57</v>
      </c>
      <c r="Z185" s="602">
        <f t="shared" ca="1" si="78"/>
        <v>40.729999999999997</v>
      </c>
      <c r="AA185" s="603">
        <f t="shared" ca="1" si="79"/>
        <v>28320.46</v>
      </c>
      <c r="AB185" s="602"/>
      <c r="AC185" s="604">
        <f t="shared" si="80"/>
        <v>0.113</v>
      </c>
      <c r="AD185" s="602">
        <f t="shared" ca="1" si="81"/>
        <v>12806.897186666667</v>
      </c>
      <c r="AE185" s="602">
        <f t="shared" ca="1" si="82"/>
        <v>26271.354114666665</v>
      </c>
      <c r="AG185" s="602">
        <f t="shared" ca="1" si="86"/>
        <v>26126.650799999996</v>
      </c>
    </row>
    <row r="186" spans="2:33" x14ac:dyDescent="0.25">
      <c r="B186" s="30">
        <v>165</v>
      </c>
      <c r="C186" s="19">
        <f t="shared" ca="1" si="60"/>
        <v>50713</v>
      </c>
      <c r="D186" s="30">
        <f t="shared" ca="1" si="61"/>
        <v>31</v>
      </c>
      <c r="E186" s="599">
        <f t="shared" si="62"/>
        <v>0.113</v>
      </c>
      <c r="F186" s="599">
        <f t="shared" si="83"/>
        <v>0.13108</v>
      </c>
      <c r="G186" s="33">
        <f t="shared" ca="1" si="63"/>
        <v>1.0120874444444443</v>
      </c>
      <c r="H186" s="33">
        <f t="shared" ca="1" si="64"/>
        <v>7.0191519057243399</v>
      </c>
      <c r="I186" s="33">
        <f t="shared" ca="1" si="88"/>
        <v>0.14246735409508213</v>
      </c>
      <c r="J186" s="30" t="b">
        <f t="shared" si="65"/>
        <v>0</v>
      </c>
      <c r="K186" s="33">
        <f t="shared" si="84"/>
        <v>1</v>
      </c>
      <c r="L186" s="33">
        <f t="shared" ca="1" si="87"/>
        <v>0.14246735409508213</v>
      </c>
      <c r="M186" s="600">
        <f t="shared" ca="1" si="66"/>
        <v>27271.35</v>
      </c>
      <c r="N186" s="601">
        <f t="shared" ca="1" si="67"/>
        <v>1348697.15</v>
      </c>
      <c r="O186" s="601">
        <f t="shared" ca="1" si="68"/>
        <v>10969.05</v>
      </c>
      <c r="P186" s="601">
        <f t="shared" ca="1" si="69"/>
        <v>13123.57</v>
      </c>
      <c r="Q186" s="601">
        <f t="shared" ca="1" si="85"/>
        <v>2099.77</v>
      </c>
      <c r="R186" s="602">
        <f t="shared" si="70"/>
        <v>399</v>
      </c>
      <c r="S186" s="602">
        <f t="shared" si="71"/>
        <v>63.84</v>
      </c>
      <c r="T186" s="602">
        <f t="shared" si="72"/>
        <v>166.35080000000002</v>
      </c>
      <c r="U186" s="602">
        <f t="shared" si="73"/>
        <v>26.616128000000003</v>
      </c>
      <c r="V186" s="602">
        <f t="shared" ca="1" si="74"/>
        <v>1078.96</v>
      </c>
      <c r="W186" s="602">
        <f t="shared" si="75"/>
        <v>84.48</v>
      </c>
      <c r="X186" s="602">
        <f t="shared" si="76"/>
        <v>13.52</v>
      </c>
      <c r="Y186" s="602">
        <f t="shared" ca="1" si="77"/>
        <v>254.07</v>
      </c>
      <c r="Z186" s="602">
        <f t="shared" ca="1" si="78"/>
        <v>40.65</v>
      </c>
      <c r="AA186" s="603">
        <f t="shared" ca="1" si="79"/>
        <v>28319.88</v>
      </c>
      <c r="AB186" s="602"/>
      <c r="AC186" s="604">
        <f t="shared" si="80"/>
        <v>0.113</v>
      </c>
      <c r="AD186" s="602">
        <f t="shared" ca="1" si="81"/>
        <v>13123.572545694444</v>
      </c>
      <c r="AE186" s="602">
        <f t="shared" ca="1" si="82"/>
        <v>26220.109473694443</v>
      </c>
      <c r="AG186" s="602">
        <f t="shared" ca="1" si="86"/>
        <v>26075.480799999998</v>
      </c>
    </row>
    <row r="187" spans="2:33" x14ac:dyDescent="0.25">
      <c r="B187" s="30">
        <v>166</v>
      </c>
      <c r="C187" s="19">
        <f t="shared" ca="1" si="60"/>
        <v>50743</v>
      </c>
      <c r="D187" s="30">
        <f t="shared" ca="1" si="61"/>
        <v>30</v>
      </c>
      <c r="E187" s="599">
        <f t="shared" si="62"/>
        <v>0.113</v>
      </c>
      <c r="F187" s="599">
        <f t="shared" si="83"/>
        <v>0.13108</v>
      </c>
      <c r="G187" s="33">
        <f t="shared" ca="1" si="63"/>
        <v>1.0117233333333333</v>
      </c>
      <c r="H187" s="33">
        <f t="shared" ca="1" si="64"/>
        <v>7.101439763232448</v>
      </c>
      <c r="I187" s="33">
        <f t="shared" ca="1" si="88"/>
        <v>0.14081651514915025</v>
      </c>
      <c r="J187" s="30" t="b">
        <f t="shared" si="65"/>
        <v>0</v>
      </c>
      <c r="K187" s="33">
        <f t="shared" si="84"/>
        <v>1</v>
      </c>
      <c r="L187" s="33">
        <f t="shared" ca="1" si="87"/>
        <v>0.14081651514915025</v>
      </c>
      <c r="M187" s="600">
        <f t="shared" ca="1" si="66"/>
        <v>27271.35</v>
      </c>
      <c r="N187" s="601">
        <f t="shared" ca="1" si="67"/>
        <v>1337728.1000000001</v>
      </c>
      <c r="O187" s="601">
        <f t="shared" ca="1" si="68"/>
        <v>11588.719999999998</v>
      </c>
      <c r="P187" s="601">
        <f t="shared" ca="1" si="69"/>
        <v>12596.94</v>
      </c>
      <c r="Q187" s="601">
        <f t="shared" ca="1" si="85"/>
        <v>2015.51</v>
      </c>
      <c r="R187" s="602">
        <f t="shared" si="70"/>
        <v>399</v>
      </c>
      <c r="S187" s="602">
        <f t="shared" si="71"/>
        <v>63.84</v>
      </c>
      <c r="T187" s="602">
        <f t="shared" si="72"/>
        <v>166.35080000000002</v>
      </c>
      <c r="U187" s="602">
        <f t="shared" si="73"/>
        <v>26.616128000000003</v>
      </c>
      <c r="V187" s="602">
        <f t="shared" ca="1" si="74"/>
        <v>1070.18</v>
      </c>
      <c r="W187" s="602">
        <f t="shared" si="75"/>
        <v>84.48</v>
      </c>
      <c r="X187" s="602">
        <f t="shared" si="76"/>
        <v>13.52</v>
      </c>
      <c r="Y187" s="602">
        <f t="shared" ca="1" si="77"/>
        <v>254.89</v>
      </c>
      <c r="Z187" s="602">
        <f t="shared" ca="1" si="78"/>
        <v>40.78</v>
      </c>
      <c r="AA187" s="603">
        <f t="shared" ca="1" si="79"/>
        <v>28320.83</v>
      </c>
      <c r="AB187" s="602"/>
      <c r="AC187" s="604">
        <f t="shared" si="80"/>
        <v>0.113</v>
      </c>
      <c r="AD187" s="602">
        <f t="shared" ca="1" si="81"/>
        <v>12596.939608333334</v>
      </c>
      <c r="AE187" s="602">
        <f t="shared" ca="1" si="82"/>
        <v>26305.316536333332</v>
      </c>
      <c r="AG187" s="602">
        <f t="shared" ca="1" si="86"/>
        <v>26160.560799999996</v>
      </c>
    </row>
    <row r="188" spans="2:33" x14ac:dyDescent="0.25">
      <c r="B188" s="30">
        <v>167</v>
      </c>
      <c r="C188" s="19">
        <f t="shared" ca="1" si="60"/>
        <v>50774</v>
      </c>
      <c r="D188" s="30">
        <f t="shared" ca="1" si="61"/>
        <v>31</v>
      </c>
      <c r="E188" s="599">
        <f t="shared" si="62"/>
        <v>0.113</v>
      </c>
      <c r="F188" s="599">
        <f t="shared" si="83"/>
        <v>0.13108</v>
      </c>
      <c r="G188" s="33">
        <f t="shared" ca="1" si="63"/>
        <v>1.0120874444444443</v>
      </c>
      <c r="H188" s="33">
        <f t="shared" ca="1" si="64"/>
        <v>7.1872780218460877</v>
      </c>
      <c r="I188" s="33">
        <f t="shared" ca="1" si="88"/>
        <v>0.13913473180812685</v>
      </c>
      <c r="J188" s="30" t="b">
        <f t="shared" si="65"/>
        <v>0</v>
      </c>
      <c r="K188" s="33">
        <f t="shared" si="84"/>
        <v>1</v>
      </c>
      <c r="L188" s="33">
        <f t="shared" ca="1" si="87"/>
        <v>0.13913473180812685</v>
      </c>
      <c r="M188" s="600">
        <f t="shared" ca="1" si="66"/>
        <v>27271.35</v>
      </c>
      <c r="N188" s="601">
        <f t="shared" ca="1" si="67"/>
        <v>1326139.3799999999</v>
      </c>
      <c r="O188" s="601">
        <f t="shared" ca="1" si="68"/>
        <v>11241.72</v>
      </c>
      <c r="P188" s="601">
        <f t="shared" ca="1" si="69"/>
        <v>12904.07</v>
      </c>
      <c r="Q188" s="601">
        <f t="shared" ca="1" si="85"/>
        <v>2064.65</v>
      </c>
      <c r="R188" s="602">
        <f t="shared" si="70"/>
        <v>399</v>
      </c>
      <c r="S188" s="602">
        <f t="shared" si="71"/>
        <v>63.84</v>
      </c>
      <c r="T188" s="602">
        <f t="shared" si="72"/>
        <v>166.35080000000002</v>
      </c>
      <c r="U188" s="602">
        <f t="shared" si="73"/>
        <v>26.616128000000003</v>
      </c>
      <c r="V188" s="602">
        <f t="shared" ca="1" si="74"/>
        <v>1060.9100000000001</v>
      </c>
      <c r="W188" s="602">
        <f t="shared" si="75"/>
        <v>84.48</v>
      </c>
      <c r="X188" s="602">
        <f t="shared" si="76"/>
        <v>13.52</v>
      </c>
      <c r="Y188" s="602">
        <f t="shared" ca="1" si="77"/>
        <v>254.41</v>
      </c>
      <c r="Z188" s="602">
        <f t="shared" ca="1" si="78"/>
        <v>40.71</v>
      </c>
      <c r="AA188" s="603">
        <f t="shared" ca="1" si="79"/>
        <v>28320.28</v>
      </c>
      <c r="AB188" s="602"/>
      <c r="AC188" s="604">
        <f t="shared" si="80"/>
        <v>0.113</v>
      </c>
      <c r="AD188" s="602">
        <f t="shared" ca="1" si="81"/>
        <v>12904.072911499999</v>
      </c>
      <c r="AE188" s="602">
        <f t="shared" ca="1" si="82"/>
        <v>26255.629839499998</v>
      </c>
      <c r="AG188" s="602">
        <f t="shared" ca="1" si="86"/>
        <v>26110.9408</v>
      </c>
    </row>
    <row r="189" spans="2:33" x14ac:dyDescent="0.25">
      <c r="B189" s="30">
        <v>168</v>
      </c>
      <c r="C189" s="19">
        <f t="shared" ca="1" si="60"/>
        <v>50805</v>
      </c>
      <c r="D189" s="30">
        <f t="shared" ca="1" si="61"/>
        <v>31</v>
      </c>
      <c r="E189" s="599">
        <f t="shared" si="62"/>
        <v>0.113</v>
      </c>
      <c r="F189" s="599">
        <f t="shared" si="83"/>
        <v>0.13108</v>
      </c>
      <c r="G189" s="33">
        <f t="shared" ca="1" si="63"/>
        <v>1.0120874444444443</v>
      </c>
      <c r="H189" s="33">
        <f t="shared" ca="1" si="64"/>
        <v>7.2741538456419281</v>
      </c>
      <c r="I189" s="33">
        <f t="shared" ca="1" si="88"/>
        <v>0.13747303414528653</v>
      </c>
      <c r="J189" s="30" t="b">
        <f t="shared" si="65"/>
        <v>1</v>
      </c>
      <c r="K189" s="33">
        <f t="shared" si="84"/>
        <v>1</v>
      </c>
      <c r="L189" s="33">
        <f t="shared" ca="1" si="87"/>
        <v>0.13747303414528653</v>
      </c>
      <c r="M189" s="600">
        <f t="shared" ca="1" si="66"/>
        <v>27271.35</v>
      </c>
      <c r="N189" s="601">
        <f t="shared" ca="1" si="67"/>
        <v>1314897.6599999999</v>
      </c>
      <c r="O189" s="601">
        <f t="shared" ca="1" si="68"/>
        <v>11377.599999999999</v>
      </c>
      <c r="P189" s="601">
        <f t="shared" ca="1" si="69"/>
        <v>12794.68</v>
      </c>
      <c r="Q189" s="601">
        <f t="shared" ca="1" si="85"/>
        <v>2047.15</v>
      </c>
      <c r="R189" s="602">
        <f t="shared" si="70"/>
        <v>399</v>
      </c>
      <c r="S189" s="602">
        <f t="shared" si="71"/>
        <v>63.84</v>
      </c>
      <c r="T189" s="602">
        <f t="shared" si="72"/>
        <v>166.35080000000002</v>
      </c>
      <c r="U189" s="602">
        <f t="shared" si="73"/>
        <v>26.616128000000003</v>
      </c>
      <c r="V189" s="602">
        <f t="shared" ca="1" si="74"/>
        <v>1051.92</v>
      </c>
      <c r="W189" s="602">
        <f t="shared" si="75"/>
        <v>84.48</v>
      </c>
      <c r="X189" s="602">
        <f t="shared" si="76"/>
        <v>13.52</v>
      </c>
      <c r="Y189" s="602">
        <f t="shared" ca="1" si="77"/>
        <v>254.58</v>
      </c>
      <c r="Z189" s="602">
        <f t="shared" ca="1" si="78"/>
        <v>40.729999999999997</v>
      </c>
      <c r="AA189" s="603">
        <f t="shared" ca="1" si="79"/>
        <v>28320.47</v>
      </c>
      <c r="AB189" s="602"/>
      <c r="AC189" s="604">
        <f t="shared" si="80"/>
        <v>0.113</v>
      </c>
      <c r="AD189" s="602">
        <f t="shared" ca="1" si="81"/>
        <v>12794.684730500001</v>
      </c>
      <c r="AE189" s="602">
        <f t="shared" ca="1" si="82"/>
        <v>26273.321658499997</v>
      </c>
      <c r="AG189" s="602">
        <f t="shared" ca="1" si="86"/>
        <v>26128.610799999999</v>
      </c>
    </row>
    <row r="190" spans="2:33" x14ac:dyDescent="0.25">
      <c r="B190" s="30">
        <v>169</v>
      </c>
      <c r="C190" s="19">
        <f t="shared" ca="1" si="60"/>
        <v>50833</v>
      </c>
      <c r="D190" s="30">
        <f t="shared" ca="1" si="61"/>
        <v>28</v>
      </c>
      <c r="E190" s="599">
        <f t="shared" si="62"/>
        <v>0.113</v>
      </c>
      <c r="F190" s="599">
        <f t="shared" si="83"/>
        <v>0.13108</v>
      </c>
      <c r="G190" s="33">
        <f t="shared" ca="1" si="63"/>
        <v>1.0109951111111111</v>
      </c>
      <c r="H190" s="33">
        <f t="shared" ca="1" si="64"/>
        <v>7.3541339754140767</v>
      </c>
      <c r="I190" s="33">
        <f t="shared" ca="1" si="88"/>
        <v>0.13597794156907439</v>
      </c>
      <c r="J190" s="30" t="b">
        <f t="shared" si="65"/>
        <v>0</v>
      </c>
      <c r="K190" s="33">
        <f t="shared" si="84"/>
        <v>1</v>
      </c>
      <c r="L190" s="33">
        <f t="shared" ca="1" si="87"/>
        <v>0.13597794156907439</v>
      </c>
      <c r="M190" s="600">
        <f t="shared" ca="1" si="66"/>
        <v>27271.35</v>
      </c>
      <c r="N190" s="601">
        <f t="shared" ca="1" si="67"/>
        <v>1303520.06</v>
      </c>
      <c r="O190" s="601">
        <f t="shared" ca="1" si="68"/>
        <v>12939</v>
      </c>
      <c r="P190" s="601">
        <f t="shared" ca="1" si="69"/>
        <v>11456.49</v>
      </c>
      <c r="Q190" s="601">
        <f t="shared" ca="1" si="85"/>
        <v>1833.04</v>
      </c>
      <c r="R190" s="602">
        <f t="shared" si="70"/>
        <v>399</v>
      </c>
      <c r="S190" s="602">
        <f t="shared" si="71"/>
        <v>63.84</v>
      </c>
      <c r="T190" s="602">
        <f t="shared" si="72"/>
        <v>166.35080000000002</v>
      </c>
      <c r="U190" s="602">
        <f t="shared" si="73"/>
        <v>26.616128000000003</v>
      </c>
      <c r="V190" s="602">
        <f t="shared" ca="1" si="74"/>
        <v>1042.82</v>
      </c>
      <c r="W190" s="602">
        <f t="shared" si="75"/>
        <v>84.48</v>
      </c>
      <c r="X190" s="602">
        <f t="shared" si="76"/>
        <v>13.52</v>
      </c>
      <c r="Y190" s="602">
        <f t="shared" ca="1" si="77"/>
        <v>256.68</v>
      </c>
      <c r="Z190" s="602">
        <f t="shared" ca="1" si="78"/>
        <v>41.07</v>
      </c>
      <c r="AA190" s="603">
        <f t="shared" ca="1" si="79"/>
        <v>28322.91</v>
      </c>
      <c r="AB190" s="602"/>
      <c r="AC190" s="604">
        <f t="shared" si="80"/>
        <v>0.113</v>
      </c>
      <c r="AD190" s="602">
        <f t="shared" ca="1" si="81"/>
        <v>11456.492971777778</v>
      </c>
      <c r="AE190" s="602">
        <f t="shared" ca="1" si="82"/>
        <v>26489.869899777776</v>
      </c>
      <c r="AG190" s="602">
        <f t="shared" ca="1" si="86"/>
        <v>26344.820799999998</v>
      </c>
    </row>
    <row r="191" spans="2:33" x14ac:dyDescent="0.25">
      <c r="B191" s="30">
        <v>170</v>
      </c>
      <c r="C191" s="19">
        <f t="shared" ca="1" si="60"/>
        <v>50864</v>
      </c>
      <c r="D191" s="30">
        <f t="shared" ca="1" si="61"/>
        <v>31</v>
      </c>
      <c r="E191" s="599">
        <f t="shared" si="62"/>
        <v>0.113</v>
      </c>
      <c r="F191" s="599">
        <f t="shared" si="83"/>
        <v>0.13108</v>
      </c>
      <c r="G191" s="33">
        <f t="shared" ca="1" si="63"/>
        <v>1.0120874444444443</v>
      </c>
      <c r="H191" s="33">
        <f t="shared" ca="1" si="64"/>
        <v>7.4430266612788945</v>
      </c>
      <c r="I191" s="33">
        <f t="shared" ca="1" si="88"/>
        <v>0.13435394571436016</v>
      </c>
      <c r="J191" s="30" t="b">
        <f t="shared" si="65"/>
        <v>0</v>
      </c>
      <c r="K191" s="33">
        <f t="shared" si="84"/>
        <v>1</v>
      </c>
      <c r="L191" s="33">
        <f t="shared" ca="1" si="87"/>
        <v>0.13435394571436016</v>
      </c>
      <c r="M191" s="600">
        <f t="shared" ca="1" si="66"/>
        <v>27271.35</v>
      </c>
      <c r="N191" s="601">
        <f t="shared" ca="1" si="67"/>
        <v>1290581.06</v>
      </c>
      <c r="O191" s="601">
        <f t="shared" ca="1" si="68"/>
        <v>11671.529999999999</v>
      </c>
      <c r="P191" s="601">
        <f t="shared" ca="1" si="69"/>
        <v>12558.07</v>
      </c>
      <c r="Q191" s="601">
        <f t="shared" ca="1" si="85"/>
        <v>2009.29</v>
      </c>
      <c r="R191" s="602">
        <f t="shared" si="70"/>
        <v>399</v>
      </c>
      <c r="S191" s="602">
        <f t="shared" si="71"/>
        <v>63.84</v>
      </c>
      <c r="T191" s="602">
        <f t="shared" si="72"/>
        <v>166.35080000000002</v>
      </c>
      <c r="U191" s="602">
        <f t="shared" si="73"/>
        <v>26.616128000000003</v>
      </c>
      <c r="V191" s="602">
        <f t="shared" ca="1" si="74"/>
        <v>1032.46</v>
      </c>
      <c r="W191" s="602">
        <f t="shared" si="75"/>
        <v>84.48</v>
      </c>
      <c r="X191" s="602">
        <f t="shared" si="76"/>
        <v>13.52</v>
      </c>
      <c r="Y191" s="602">
        <f t="shared" ca="1" si="77"/>
        <v>254.96</v>
      </c>
      <c r="Z191" s="602">
        <f t="shared" ca="1" si="78"/>
        <v>40.79</v>
      </c>
      <c r="AA191" s="603">
        <f t="shared" ca="1" si="79"/>
        <v>28320.91</v>
      </c>
      <c r="AB191" s="602"/>
      <c r="AC191" s="604">
        <f t="shared" si="80"/>
        <v>0.113</v>
      </c>
      <c r="AD191" s="602">
        <f t="shared" ca="1" si="81"/>
        <v>12558.070703277779</v>
      </c>
      <c r="AE191" s="602">
        <f t="shared" ca="1" si="82"/>
        <v>26311.617631277779</v>
      </c>
      <c r="AG191" s="602">
        <f t="shared" ca="1" si="86"/>
        <v>26166.850799999997</v>
      </c>
    </row>
    <row r="192" spans="2:33" x14ac:dyDescent="0.25">
      <c r="B192" s="30">
        <v>171</v>
      </c>
      <c r="C192" s="19">
        <f t="shared" ca="1" si="60"/>
        <v>50894</v>
      </c>
      <c r="D192" s="30">
        <f t="shared" ca="1" si="61"/>
        <v>30</v>
      </c>
      <c r="E192" s="599">
        <f t="shared" si="62"/>
        <v>0.113</v>
      </c>
      <c r="F192" s="599">
        <f t="shared" si="83"/>
        <v>0.13108</v>
      </c>
      <c r="G192" s="33">
        <f t="shared" ca="1" si="63"/>
        <v>1.0117233333333333</v>
      </c>
      <c r="H192" s="33">
        <f t="shared" ca="1" si="64"/>
        <v>7.5302837438379537</v>
      </c>
      <c r="I192" s="33">
        <f t="shared" ca="1" si="88"/>
        <v>0.13279712080149728</v>
      </c>
      <c r="J192" s="30" t="b">
        <f t="shared" si="65"/>
        <v>0</v>
      </c>
      <c r="K192" s="33">
        <f t="shared" si="84"/>
        <v>1</v>
      </c>
      <c r="L192" s="33">
        <f t="shared" ca="1" si="87"/>
        <v>0.13279712080149728</v>
      </c>
      <c r="M192" s="600">
        <f t="shared" ca="1" si="66"/>
        <v>27271.35</v>
      </c>
      <c r="N192" s="601">
        <f t="shared" ca="1" si="67"/>
        <v>1278909.53</v>
      </c>
      <c r="O192" s="601">
        <f t="shared" ca="1" si="68"/>
        <v>12278.27</v>
      </c>
      <c r="P192" s="601">
        <f t="shared" ca="1" si="69"/>
        <v>12043.06</v>
      </c>
      <c r="Q192" s="601">
        <f t="shared" ca="1" si="85"/>
        <v>1926.89</v>
      </c>
      <c r="R192" s="602">
        <f t="shared" si="70"/>
        <v>399</v>
      </c>
      <c r="S192" s="602">
        <f t="shared" si="71"/>
        <v>63.84</v>
      </c>
      <c r="T192" s="602">
        <f t="shared" si="72"/>
        <v>166.35080000000002</v>
      </c>
      <c r="U192" s="602">
        <f t="shared" si="73"/>
        <v>26.616128000000003</v>
      </c>
      <c r="V192" s="602">
        <f t="shared" ca="1" si="74"/>
        <v>1023.13</v>
      </c>
      <c r="W192" s="602">
        <f t="shared" si="75"/>
        <v>84.48</v>
      </c>
      <c r="X192" s="602">
        <f t="shared" si="76"/>
        <v>13.52</v>
      </c>
      <c r="Y192" s="602">
        <f t="shared" ca="1" si="77"/>
        <v>255.76</v>
      </c>
      <c r="Z192" s="602">
        <f t="shared" ca="1" si="78"/>
        <v>40.92</v>
      </c>
      <c r="AA192" s="603">
        <f t="shared" ca="1" si="79"/>
        <v>28321.84</v>
      </c>
      <c r="AB192" s="602"/>
      <c r="AC192" s="604">
        <f t="shared" si="80"/>
        <v>0.113</v>
      </c>
      <c r="AD192" s="602">
        <f t="shared" ca="1" si="81"/>
        <v>12043.064740833332</v>
      </c>
      <c r="AE192" s="602">
        <f t="shared" ca="1" si="82"/>
        <v>26394.951668833331</v>
      </c>
      <c r="AG192" s="602">
        <f t="shared" ca="1" si="86"/>
        <v>26250.050800000001</v>
      </c>
    </row>
    <row r="193" spans="2:33" x14ac:dyDescent="0.25">
      <c r="B193" s="30">
        <v>172</v>
      </c>
      <c r="C193" s="19">
        <f t="shared" ca="1" si="60"/>
        <v>50925</v>
      </c>
      <c r="D193" s="30">
        <f t="shared" ca="1" si="61"/>
        <v>31</v>
      </c>
      <c r="E193" s="599">
        <f t="shared" si="62"/>
        <v>0.113</v>
      </c>
      <c r="F193" s="599">
        <f t="shared" si="83"/>
        <v>0.13108</v>
      </c>
      <c r="G193" s="33">
        <f t="shared" ca="1" si="63"/>
        <v>1.0120874444444443</v>
      </c>
      <c r="H193" s="33">
        <f t="shared" ca="1" si="64"/>
        <v>7.6213056302424969</v>
      </c>
      <c r="I193" s="33">
        <f t="shared" ca="1" si="88"/>
        <v>0.13121111375350811</v>
      </c>
      <c r="J193" s="30" t="b">
        <f t="shared" si="65"/>
        <v>0</v>
      </c>
      <c r="K193" s="33">
        <f t="shared" si="84"/>
        <v>1</v>
      </c>
      <c r="L193" s="33">
        <f t="shared" ca="1" si="87"/>
        <v>0.13121111375350811</v>
      </c>
      <c r="M193" s="600">
        <f t="shared" ca="1" si="66"/>
        <v>27271.35</v>
      </c>
      <c r="N193" s="601">
        <f t="shared" ca="1" si="67"/>
        <v>1266631.26</v>
      </c>
      <c r="O193" s="601">
        <f t="shared" ca="1" si="68"/>
        <v>11961.009999999998</v>
      </c>
      <c r="P193" s="601">
        <f t="shared" ca="1" si="69"/>
        <v>12325.03</v>
      </c>
      <c r="Q193" s="601">
        <f t="shared" ca="1" si="85"/>
        <v>1972</v>
      </c>
      <c r="R193" s="602">
        <f t="shared" si="70"/>
        <v>399</v>
      </c>
      <c r="S193" s="602">
        <f t="shared" si="71"/>
        <v>63.84</v>
      </c>
      <c r="T193" s="602">
        <f t="shared" si="72"/>
        <v>166.35080000000002</v>
      </c>
      <c r="U193" s="602">
        <f t="shared" si="73"/>
        <v>26.616128000000003</v>
      </c>
      <c r="V193" s="602">
        <f t="shared" ca="1" si="74"/>
        <v>1013.31</v>
      </c>
      <c r="W193" s="602">
        <f t="shared" si="75"/>
        <v>84.48</v>
      </c>
      <c r="X193" s="602">
        <f t="shared" si="76"/>
        <v>13.52</v>
      </c>
      <c r="Y193" s="602">
        <f t="shared" ca="1" si="77"/>
        <v>255.32</v>
      </c>
      <c r="Z193" s="602">
        <f t="shared" ca="1" si="78"/>
        <v>40.85</v>
      </c>
      <c r="AA193" s="603">
        <f t="shared" ca="1" si="79"/>
        <v>28321.33</v>
      </c>
      <c r="AB193" s="602"/>
      <c r="AC193" s="604">
        <f t="shared" si="80"/>
        <v>0.113</v>
      </c>
      <c r="AD193" s="602">
        <f t="shared" ca="1" si="81"/>
        <v>12325.025843833335</v>
      </c>
      <c r="AE193" s="602">
        <f t="shared" ca="1" si="82"/>
        <v>26349.322771833333</v>
      </c>
      <c r="AG193" s="602">
        <f t="shared" ca="1" si="86"/>
        <v>26204.500800000002</v>
      </c>
    </row>
    <row r="194" spans="2:33" x14ac:dyDescent="0.25">
      <c r="B194" s="30">
        <v>173</v>
      </c>
      <c r="C194" s="19">
        <f t="shared" ca="1" si="60"/>
        <v>50955</v>
      </c>
      <c r="D194" s="30">
        <f t="shared" ca="1" si="61"/>
        <v>30</v>
      </c>
      <c r="E194" s="599">
        <f t="shared" si="62"/>
        <v>0.113</v>
      </c>
      <c r="F194" s="599">
        <f t="shared" si="83"/>
        <v>0.13108</v>
      </c>
      <c r="G194" s="33">
        <f t="shared" ca="1" si="63"/>
        <v>1.0117233333333333</v>
      </c>
      <c r="H194" s="33">
        <f t="shared" ca="1" si="64"/>
        <v>7.7106527365810393</v>
      </c>
      <c r="I194" s="33">
        <f t="shared" ca="1" si="88"/>
        <v>0.12969070637246821</v>
      </c>
      <c r="J194" s="30" t="b">
        <f t="shared" si="65"/>
        <v>0</v>
      </c>
      <c r="K194" s="33">
        <f t="shared" si="84"/>
        <v>1</v>
      </c>
      <c r="L194" s="33">
        <f t="shared" ca="1" si="87"/>
        <v>0.12969070637246821</v>
      </c>
      <c r="M194" s="600">
        <f t="shared" ca="1" si="66"/>
        <v>27271.35</v>
      </c>
      <c r="N194" s="601">
        <f t="shared" ca="1" si="67"/>
        <v>1254670.25</v>
      </c>
      <c r="O194" s="601">
        <f t="shared" ca="1" si="68"/>
        <v>12562.43</v>
      </c>
      <c r="P194" s="601">
        <f t="shared" ca="1" si="69"/>
        <v>11814.81</v>
      </c>
      <c r="Q194" s="601">
        <f t="shared" ca="1" si="85"/>
        <v>1890.37</v>
      </c>
      <c r="R194" s="602">
        <f t="shared" si="70"/>
        <v>399</v>
      </c>
      <c r="S194" s="602">
        <f t="shared" si="71"/>
        <v>63.84</v>
      </c>
      <c r="T194" s="602">
        <f t="shared" si="72"/>
        <v>166.35080000000002</v>
      </c>
      <c r="U194" s="602">
        <f t="shared" si="73"/>
        <v>26.616128000000003</v>
      </c>
      <c r="V194" s="602">
        <f t="shared" ca="1" si="74"/>
        <v>1003.74</v>
      </c>
      <c r="W194" s="602">
        <f t="shared" si="75"/>
        <v>84.48</v>
      </c>
      <c r="X194" s="602">
        <f t="shared" si="76"/>
        <v>13.52</v>
      </c>
      <c r="Y194" s="602">
        <f t="shared" ca="1" si="77"/>
        <v>256.12</v>
      </c>
      <c r="Z194" s="602">
        <f t="shared" ca="1" si="78"/>
        <v>40.98</v>
      </c>
      <c r="AA194" s="603">
        <f t="shared" ca="1" si="79"/>
        <v>28322.26</v>
      </c>
      <c r="AB194" s="602"/>
      <c r="AC194" s="604">
        <f t="shared" si="80"/>
        <v>0.113</v>
      </c>
      <c r="AD194" s="602">
        <f t="shared" ca="1" si="81"/>
        <v>11814.811520833333</v>
      </c>
      <c r="AE194" s="602">
        <f t="shared" ca="1" si="82"/>
        <v>26431.888448833335</v>
      </c>
      <c r="AG194" s="602">
        <f t="shared" ca="1" si="86"/>
        <v>26286.930799999998</v>
      </c>
    </row>
    <row r="195" spans="2:33" x14ac:dyDescent="0.25">
      <c r="B195" s="30">
        <v>174</v>
      </c>
      <c r="C195" s="19">
        <f t="shared" ca="1" si="60"/>
        <v>50986</v>
      </c>
      <c r="D195" s="30">
        <f t="shared" ca="1" si="61"/>
        <v>31</v>
      </c>
      <c r="E195" s="599">
        <f t="shared" si="62"/>
        <v>0.113</v>
      </c>
      <c r="F195" s="599">
        <f t="shared" si="83"/>
        <v>0.13108</v>
      </c>
      <c r="G195" s="33">
        <f t="shared" ca="1" si="63"/>
        <v>1.0120874444444443</v>
      </c>
      <c r="H195" s="33">
        <f t="shared" ca="1" si="64"/>
        <v>7.8038548231648655</v>
      </c>
      <c r="I195" s="33">
        <f t="shared" ca="1" si="88"/>
        <v>0.12814179949012025</v>
      </c>
      <c r="J195" s="30" t="b">
        <f t="shared" si="65"/>
        <v>0</v>
      </c>
      <c r="K195" s="33">
        <f t="shared" si="84"/>
        <v>1</v>
      </c>
      <c r="L195" s="33">
        <f t="shared" ca="1" si="87"/>
        <v>0.12814179949012025</v>
      </c>
      <c r="M195" s="600">
        <f t="shared" ca="1" si="66"/>
        <v>27271.35</v>
      </c>
      <c r="N195" s="601">
        <f t="shared" ca="1" si="67"/>
        <v>1242107.82</v>
      </c>
      <c r="O195" s="601">
        <f t="shared" ca="1" si="68"/>
        <v>12257.439999999999</v>
      </c>
      <c r="P195" s="601">
        <f t="shared" ca="1" si="69"/>
        <v>12086.4</v>
      </c>
      <c r="Q195" s="601">
        <f t="shared" ca="1" si="85"/>
        <v>1933.82</v>
      </c>
      <c r="R195" s="602">
        <f t="shared" si="70"/>
        <v>399</v>
      </c>
      <c r="S195" s="602">
        <f t="shared" si="71"/>
        <v>63.84</v>
      </c>
      <c r="T195" s="602">
        <f t="shared" si="72"/>
        <v>166.35080000000002</v>
      </c>
      <c r="U195" s="602">
        <f t="shared" si="73"/>
        <v>26.616128000000003</v>
      </c>
      <c r="V195" s="602">
        <f t="shared" ca="1" si="74"/>
        <v>993.69</v>
      </c>
      <c r="W195" s="602">
        <f t="shared" si="75"/>
        <v>84.48</v>
      </c>
      <c r="X195" s="602">
        <f t="shared" si="76"/>
        <v>13.52</v>
      </c>
      <c r="Y195" s="602">
        <f t="shared" ca="1" si="77"/>
        <v>255.7</v>
      </c>
      <c r="Z195" s="602">
        <f t="shared" ca="1" si="78"/>
        <v>40.909999999999997</v>
      </c>
      <c r="AA195" s="603">
        <f t="shared" ca="1" si="79"/>
        <v>28321.77</v>
      </c>
      <c r="AB195" s="602"/>
      <c r="AC195" s="604">
        <f t="shared" si="80"/>
        <v>0.113</v>
      </c>
      <c r="AD195" s="602">
        <f t="shared" ca="1" si="81"/>
        <v>12086.399148500002</v>
      </c>
      <c r="AE195" s="602">
        <f t="shared" ca="1" si="82"/>
        <v>26387.946076500004</v>
      </c>
      <c r="AG195" s="602">
        <f t="shared" ca="1" si="86"/>
        <v>26243.060799999996</v>
      </c>
    </row>
    <row r="196" spans="2:33" x14ac:dyDescent="0.25">
      <c r="B196" s="30">
        <v>175</v>
      </c>
      <c r="C196" s="19">
        <f t="shared" ca="1" si="60"/>
        <v>51017</v>
      </c>
      <c r="D196" s="30">
        <f t="shared" ca="1" si="61"/>
        <v>31</v>
      </c>
      <c r="E196" s="599">
        <f t="shared" si="62"/>
        <v>0.113</v>
      </c>
      <c r="F196" s="599">
        <f t="shared" si="83"/>
        <v>0.13108</v>
      </c>
      <c r="G196" s="33">
        <f t="shared" ca="1" si="63"/>
        <v>1.0120874444444443</v>
      </c>
      <c r="H196" s="33">
        <f t="shared" ca="1" si="64"/>
        <v>7.89818348479238</v>
      </c>
      <c r="I196" s="33">
        <f t="shared" ca="1" si="88"/>
        <v>0.12661139133136853</v>
      </c>
      <c r="J196" s="30" t="b">
        <f t="shared" si="65"/>
        <v>0</v>
      </c>
      <c r="K196" s="33">
        <f t="shared" si="84"/>
        <v>1</v>
      </c>
      <c r="L196" s="33">
        <f t="shared" ca="1" si="87"/>
        <v>0.12661139133136853</v>
      </c>
      <c r="M196" s="600">
        <f t="shared" ca="1" si="66"/>
        <v>27271.35</v>
      </c>
      <c r="N196" s="601">
        <f t="shared" ca="1" si="67"/>
        <v>1229850.3799999999</v>
      </c>
      <c r="O196" s="601">
        <f t="shared" ca="1" si="68"/>
        <v>12405.6</v>
      </c>
      <c r="P196" s="601">
        <f t="shared" ca="1" si="69"/>
        <v>11967.13</v>
      </c>
      <c r="Q196" s="601">
        <f t="shared" ca="1" si="85"/>
        <v>1914.74</v>
      </c>
      <c r="R196" s="602">
        <f t="shared" si="70"/>
        <v>399</v>
      </c>
      <c r="S196" s="602">
        <f t="shared" si="71"/>
        <v>63.84</v>
      </c>
      <c r="T196" s="602">
        <f t="shared" si="72"/>
        <v>166.35080000000002</v>
      </c>
      <c r="U196" s="602">
        <f t="shared" si="73"/>
        <v>26.616128000000003</v>
      </c>
      <c r="V196" s="602">
        <f t="shared" ca="1" si="74"/>
        <v>983.88</v>
      </c>
      <c r="W196" s="602">
        <f t="shared" si="75"/>
        <v>84.48</v>
      </c>
      <c r="X196" s="602">
        <f t="shared" si="76"/>
        <v>13.52</v>
      </c>
      <c r="Y196" s="602">
        <f t="shared" ca="1" si="77"/>
        <v>255.88</v>
      </c>
      <c r="Z196" s="602">
        <f t="shared" ca="1" si="78"/>
        <v>40.94</v>
      </c>
      <c r="AA196" s="603">
        <f t="shared" ca="1" si="79"/>
        <v>28321.98</v>
      </c>
      <c r="AB196" s="602"/>
      <c r="AC196" s="604">
        <f t="shared" si="80"/>
        <v>0.113</v>
      </c>
      <c r="AD196" s="602">
        <f t="shared" ca="1" si="81"/>
        <v>11967.127447611108</v>
      </c>
      <c r="AE196" s="602">
        <f t="shared" ca="1" si="82"/>
        <v>26407.234375611108</v>
      </c>
      <c r="AG196" s="602">
        <f t="shared" ca="1" si="86"/>
        <v>26262.320800000001</v>
      </c>
    </row>
    <row r="197" spans="2:33" x14ac:dyDescent="0.25">
      <c r="B197" s="30">
        <v>176</v>
      </c>
      <c r="C197" s="19">
        <f t="shared" ca="1" si="60"/>
        <v>51047</v>
      </c>
      <c r="D197" s="30">
        <f t="shared" ca="1" si="61"/>
        <v>30</v>
      </c>
      <c r="E197" s="599">
        <f t="shared" si="62"/>
        <v>0.113</v>
      </c>
      <c r="F197" s="599">
        <f t="shared" si="83"/>
        <v>0.13108</v>
      </c>
      <c r="G197" s="33">
        <f t="shared" ca="1" si="63"/>
        <v>1.0117233333333333</v>
      </c>
      <c r="H197" s="33">
        <f t="shared" ca="1" si="64"/>
        <v>7.9907765225124292</v>
      </c>
      <c r="I197" s="33">
        <f t="shared" ca="1" si="88"/>
        <v>0.12514428318483167</v>
      </c>
      <c r="J197" s="30" t="b">
        <f t="shared" si="65"/>
        <v>0</v>
      </c>
      <c r="K197" s="33">
        <f t="shared" si="84"/>
        <v>1</v>
      </c>
      <c r="L197" s="33">
        <f t="shared" ca="1" si="87"/>
        <v>0.12514428318483167</v>
      </c>
      <c r="M197" s="600">
        <f t="shared" ca="1" si="66"/>
        <v>27271.35</v>
      </c>
      <c r="N197" s="601">
        <f t="shared" ca="1" si="67"/>
        <v>1217444.78</v>
      </c>
      <c r="O197" s="601">
        <f t="shared" ca="1" si="68"/>
        <v>12998.839999999998</v>
      </c>
      <c r="P197" s="601">
        <f t="shared" ca="1" si="69"/>
        <v>11464.27</v>
      </c>
      <c r="Q197" s="601">
        <f t="shared" ca="1" si="85"/>
        <v>1834.28</v>
      </c>
      <c r="R197" s="602">
        <f t="shared" si="70"/>
        <v>399</v>
      </c>
      <c r="S197" s="602">
        <f t="shared" si="71"/>
        <v>63.84</v>
      </c>
      <c r="T197" s="602">
        <f t="shared" si="72"/>
        <v>166.35080000000002</v>
      </c>
      <c r="U197" s="602">
        <f t="shared" si="73"/>
        <v>26.616128000000003</v>
      </c>
      <c r="V197" s="602">
        <f t="shared" ca="1" si="74"/>
        <v>973.96</v>
      </c>
      <c r="W197" s="602">
        <f t="shared" si="75"/>
        <v>84.48</v>
      </c>
      <c r="X197" s="602">
        <f t="shared" si="76"/>
        <v>13.52</v>
      </c>
      <c r="Y197" s="602">
        <f t="shared" ca="1" si="77"/>
        <v>256.67</v>
      </c>
      <c r="Z197" s="602">
        <f t="shared" ca="1" si="78"/>
        <v>41.07</v>
      </c>
      <c r="AA197" s="603">
        <f t="shared" ca="1" si="79"/>
        <v>28322.9</v>
      </c>
      <c r="AB197" s="602"/>
      <c r="AC197" s="604">
        <f t="shared" si="80"/>
        <v>0.113</v>
      </c>
      <c r="AD197" s="602">
        <f t="shared" ca="1" si="81"/>
        <v>11464.271678333334</v>
      </c>
      <c r="AE197" s="602">
        <f t="shared" ca="1" si="82"/>
        <v>26488.61860633333</v>
      </c>
      <c r="AG197" s="602">
        <f t="shared" ca="1" si="86"/>
        <v>26343.570799999998</v>
      </c>
    </row>
    <row r="198" spans="2:33" x14ac:dyDescent="0.25">
      <c r="B198" s="30">
        <v>177</v>
      </c>
      <c r="C198" s="19">
        <f t="shared" ca="1" si="60"/>
        <v>51078</v>
      </c>
      <c r="D198" s="30">
        <f t="shared" ca="1" si="61"/>
        <v>31</v>
      </c>
      <c r="E198" s="599">
        <f t="shared" si="62"/>
        <v>0.113</v>
      </c>
      <c r="F198" s="599">
        <f t="shared" si="83"/>
        <v>0.13108</v>
      </c>
      <c r="G198" s="33">
        <f t="shared" ca="1" si="63"/>
        <v>1.0120874444444443</v>
      </c>
      <c r="H198" s="33">
        <f t="shared" ca="1" si="64"/>
        <v>8.0873645897962678</v>
      </c>
      <c r="I198" s="33">
        <f t="shared" ca="1" si="88"/>
        <v>0.12364967461238092</v>
      </c>
      <c r="J198" s="30" t="b">
        <f t="shared" si="65"/>
        <v>0</v>
      </c>
      <c r="K198" s="33">
        <f t="shared" si="84"/>
        <v>1</v>
      </c>
      <c r="L198" s="33">
        <f t="shared" ca="1" si="87"/>
        <v>0.12364967461238092</v>
      </c>
      <c r="M198" s="600">
        <f t="shared" ca="1" si="66"/>
        <v>27271.35</v>
      </c>
      <c r="N198" s="601">
        <f t="shared" ca="1" si="67"/>
        <v>1204445.94</v>
      </c>
      <c r="O198" s="601">
        <f t="shared" ca="1" si="68"/>
        <v>12712.669999999998</v>
      </c>
      <c r="P198" s="601">
        <f t="shared" ca="1" si="69"/>
        <v>11719.93</v>
      </c>
      <c r="Q198" s="601">
        <f t="shared" ca="1" si="85"/>
        <v>1875.19</v>
      </c>
      <c r="R198" s="602">
        <f t="shared" si="70"/>
        <v>399</v>
      </c>
      <c r="S198" s="602">
        <f t="shared" si="71"/>
        <v>63.84</v>
      </c>
      <c r="T198" s="602">
        <f t="shared" si="72"/>
        <v>166.35080000000002</v>
      </c>
      <c r="U198" s="602">
        <f t="shared" si="73"/>
        <v>26.616128000000003</v>
      </c>
      <c r="V198" s="602">
        <f t="shared" ca="1" si="74"/>
        <v>963.56</v>
      </c>
      <c r="W198" s="602">
        <f t="shared" si="75"/>
        <v>84.48</v>
      </c>
      <c r="X198" s="602">
        <f t="shared" si="76"/>
        <v>13.52</v>
      </c>
      <c r="Y198" s="602">
        <f t="shared" ca="1" si="77"/>
        <v>256.27</v>
      </c>
      <c r="Z198" s="602">
        <f t="shared" ca="1" si="78"/>
        <v>41</v>
      </c>
      <c r="AA198" s="603">
        <f t="shared" ca="1" si="79"/>
        <v>28322.43</v>
      </c>
      <c r="AB198" s="602"/>
      <c r="AC198" s="604">
        <f t="shared" si="80"/>
        <v>0.113</v>
      </c>
      <c r="AD198" s="602">
        <f t="shared" ca="1" si="81"/>
        <v>11719.928132833333</v>
      </c>
      <c r="AE198" s="602">
        <f t="shared" ca="1" si="82"/>
        <v>26447.235060833329</v>
      </c>
      <c r="AG198" s="602">
        <f t="shared" ca="1" si="86"/>
        <v>26302.2608</v>
      </c>
    </row>
    <row r="199" spans="2:33" x14ac:dyDescent="0.25">
      <c r="B199" s="30">
        <v>178</v>
      </c>
      <c r="C199" s="19">
        <f t="shared" ca="1" si="60"/>
        <v>51108</v>
      </c>
      <c r="D199" s="30">
        <f t="shared" ca="1" si="61"/>
        <v>30</v>
      </c>
      <c r="E199" s="599">
        <f t="shared" si="62"/>
        <v>0.113</v>
      </c>
      <c r="F199" s="599">
        <f t="shared" si="83"/>
        <v>0.13108</v>
      </c>
      <c r="G199" s="33">
        <f t="shared" ca="1" si="63"/>
        <v>1.0117233333333333</v>
      </c>
      <c r="H199" s="33">
        <f t="shared" ca="1" si="64"/>
        <v>8.1821754606706456</v>
      </c>
      <c r="I199" s="33">
        <f t="shared" ca="1" si="88"/>
        <v>0.12221688532673385</v>
      </c>
      <c r="J199" s="30" t="b">
        <f t="shared" si="65"/>
        <v>0</v>
      </c>
      <c r="K199" s="33">
        <f t="shared" si="84"/>
        <v>1</v>
      </c>
      <c r="L199" s="33">
        <f t="shared" ca="1" si="87"/>
        <v>0.12221688532673385</v>
      </c>
      <c r="M199" s="600">
        <f t="shared" ca="1" si="66"/>
        <v>27271.35</v>
      </c>
      <c r="N199" s="601">
        <f t="shared" ca="1" si="67"/>
        <v>1191733.27</v>
      </c>
      <c r="O199" s="601">
        <f t="shared" ca="1" si="68"/>
        <v>13300.27</v>
      </c>
      <c r="P199" s="601">
        <f t="shared" ca="1" si="69"/>
        <v>11222.15</v>
      </c>
      <c r="Q199" s="601">
        <f t="shared" ca="1" si="85"/>
        <v>1795.54</v>
      </c>
      <c r="R199" s="602">
        <f t="shared" si="70"/>
        <v>399</v>
      </c>
      <c r="S199" s="602">
        <f t="shared" si="71"/>
        <v>63.84</v>
      </c>
      <c r="T199" s="602">
        <f t="shared" si="72"/>
        <v>166.35080000000002</v>
      </c>
      <c r="U199" s="602">
        <f t="shared" si="73"/>
        <v>26.616128000000003</v>
      </c>
      <c r="V199" s="602">
        <f t="shared" ca="1" si="74"/>
        <v>953.39</v>
      </c>
      <c r="W199" s="602">
        <f t="shared" si="75"/>
        <v>84.48</v>
      </c>
      <c r="X199" s="602">
        <f t="shared" si="76"/>
        <v>13.52</v>
      </c>
      <c r="Y199" s="602">
        <f t="shared" ca="1" si="77"/>
        <v>257.05</v>
      </c>
      <c r="Z199" s="602">
        <f t="shared" ca="1" si="78"/>
        <v>41.13</v>
      </c>
      <c r="AA199" s="603">
        <f t="shared" ca="1" si="79"/>
        <v>28323.34</v>
      </c>
      <c r="AB199" s="602"/>
      <c r="AC199" s="604">
        <f t="shared" si="80"/>
        <v>0.113</v>
      </c>
      <c r="AD199" s="602">
        <f t="shared" ca="1" si="81"/>
        <v>11222.154959166666</v>
      </c>
      <c r="AE199" s="602">
        <f t="shared" ca="1" si="82"/>
        <v>26527.801887166665</v>
      </c>
      <c r="AG199" s="602">
        <f t="shared" ca="1" si="86"/>
        <v>26382.690799999997</v>
      </c>
    </row>
    <row r="200" spans="2:33" x14ac:dyDescent="0.25">
      <c r="B200" s="30">
        <v>179</v>
      </c>
      <c r="C200" s="19">
        <f t="shared" ca="1" si="60"/>
        <v>51139</v>
      </c>
      <c r="D200" s="30">
        <f t="shared" ca="1" si="61"/>
        <v>31</v>
      </c>
      <c r="E200" s="599">
        <f t="shared" si="62"/>
        <v>0.113</v>
      </c>
      <c r="F200" s="599">
        <f t="shared" si="83"/>
        <v>0.13108</v>
      </c>
      <c r="G200" s="33">
        <f t="shared" ca="1" si="63"/>
        <v>1.0120874444444443</v>
      </c>
      <c r="H200" s="33">
        <f t="shared" ca="1" si="64"/>
        <v>8.2810770519861983</v>
      </c>
      <c r="I200" s="33">
        <f t="shared" ca="1" si="88"/>
        <v>0.12075723891014299</v>
      </c>
      <c r="J200" s="30" t="b">
        <f t="shared" si="65"/>
        <v>0</v>
      </c>
      <c r="K200" s="33">
        <f t="shared" si="84"/>
        <v>1</v>
      </c>
      <c r="L200" s="33">
        <f t="shared" ca="1" si="87"/>
        <v>0.12075723891014299</v>
      </c>
      <c r="M200" s="600">
        <f t="shared" ca="1" si="66"/>
        <v>27271.35</v>
      </c>
      <c r="N200" s="601">
        <f t="shared" ca="1" si="67"/>
        <v>1178433</v>
      </c>
      <c r="O200" s="601">
        <f t="shared" ca="1" si="68"/>
        <v>13027.099999999999</v>
      </c>
      <c r="P200" s="601">
        <f t="shared" ca="1" si="69"/>
        <v>11466.81</v>
      </c>
      <c r="Q200" s="601">
        <f t="shared" ca="1" si="85"/>
        <v>1834.69</v>
      </c>
      <c r="R200" s="602">
        <f t="shared" si="70"/>
        <v>399</v>
      </c>
      <c r="S200" s="602">
        <f t="shared" si="71"/>
        <v>63.84</v>
      </c>
      <c r="T200" s="602">
        <f t="shared" si="72"/>
        <v>166.35080000000002</v>
      </c>
      <c r="U200" s="602">
        <f t="shared" si="73"/>
        <v>26.616128000000003</v>
      </c>
      <c r="V200" s="602">
        <f t="shared" ca="1" si="74"/>
        <v>942.75</v>
      </c>
      <c r="W200" s="602">
        <f t="shared" si="75"/>
        <v>84.48</v>
      </c>
      <c r="X200" s="602">
        <f t="shared" si="76"/>
        <v>13.52</v>
      </c>
      <c r="Y200" s="602">
        <f t="shared" ca="1" si="77"/>
        <v>256.67</v>
      </c>
      <c r="Z200" s="602">
        <f t="shared" ca="1" si="78"/>
        <v>41.07</v>
      </c>
      <c r="AA200" s="603">
        <f t="shared" ca="1" si="79"/>
        <v>28322.9</v>
      </c>
      <c r="AB200" s="602"/>
      <c r="AC200" s="604">
        <f t="shared" si="80"/>
        <v>0.113</v>
      </c>
      <c r="AD200" s="602">
        <f t="shared" ca="1" si="81"/>
        <v>11466.807775000001</v>
      </c>
      <c r="AE200" s="602">
        <f t="shared" ca="1" si="82"/>
        <v>26488.204702999999</v>
      </c>
      <c r="AG200" s="602">
        <f t="shared" ca="1" si="86"/>
        <v>26343.160799999994</v>
      </c>
    </row>
    <row r="201" spans="2:33" x14ac:dyDescent="0.25">
      <c r="B201" s="30">
        <v>180</v>
      </c>
      <c r="C201" s="19">
        <f t="shared" ca="1" si="60"/>
        <v>51170</v>
      </c>
      <c r="D201" s="30">
        <f t="shared" ca="1" si="61"/>
        <v>31</v>
      </c>
      <c r="E201" s="599">
        <f t="shared" si="62"/>
        <v>0.113</v>
      </c>
      <c r="F201" s="599">
        <f t="shared" si="83"/>
        <v>0.13108</v>
      </c>
      <c r="G201" s="33">
        <f t="shared" ca="1" si="63"/>
        <v>1.0120874444444443</v>
      </c>
      <c r="H201" s="33">
        <f t="shared" ca="1" si="64"/>
        <v>8.3811741107922444</v>
      </c>
      <c r="I201" s="33">
        <f t="shared" ca="1" si="88"/>
        <v>0.11931502517198909</v>
      </c>
      <c r="J201" s="30" t="b">
        <f t="shared" si="65"/>
        <v>1</v>
      </c>
      <c r="K201" s="33">
        <f t="shared" si="84"/>
        <v>1</v>
      </c>
      <c r="L201" s="33">
        <f t="shared" ca="1" si="87"/>
        <v>0.11931502517198909</v>
      </c>
      <c r="M201" s="600">
        <f t="shared" ca="1" si="66"/>
        <v>27271.35</v>
      </c>
      <c r="N201" s="601">
        <f t="shared" ca="1" si="67"/>
        <v>1165405.8999999999</v>
      </c>
      <c r="O201" s="601">
        <f t="shared" ca="1" si="68"/>
        <v>13184.57</v>
      </c>
      <c r="P201" s="601">
        <f t="shared" ca="1" si="69"/>
        <v>11340.05</v>
      </c>
      <c r="Q201" s="601">
        <f t="shared" ca="1" si="85"/>
        <v>1814.41</v>
      </c>
      <c r="R201" s="602">
        <f t="shared" si="70"/>
        <v>399</v>
      </c>
      <c r="S201" s="602">
        <f t="shared" si="71"/>
        <v>63.84</v>
      </c>
      <c r="T201" s="602">
        <f t="shared" si="72"/>
        <v>166.35080000000002</v>
      </c>
      <c r="U201" s="602">
        <f t="shared" si="73"/>
        <v>26.616128000000003</v>
      </c>
      <c r="V201" s="602">
        <f t="shared" ca="1" si="74"/>
        <v>932.32</v>
      </c>
      <c r="W201" s="602">
        <f t="shared" si="75"/>
        <v>84.48</v>
      </c>
      <c r="X201" s="602">
        <f t="shared" si="76"/>
        <v>13.52</v>
      </c>
      <c r="Y201" s="602">
        <f t="shared" ca="1" si="77"/>
        <v>256.87</v>
      </c>
      <c r="Z201" s="602">
        <f t="shared" ca="1" si="78"/>
        <v>41.1</v>
      </c>
      <c r="AA201" s="603">
        <f t="shared" ca="1" si="79"/>
        <v>28323.13</v>
      </c>
      <c r="AB201" s="602"/>
      <c r="AC201" s="604">
        <f t="shared" si="80"/>
        <v>0.113</v>
      </c>
      <c r="AD201" s="602">
        <f t="shared" ca="1" si="81"/>
        <v>11340.046854722223</v>
      </c>
      <c r="AE201" s="602">
        <f t="shared" ca="1" si="82"/>
        <v>26508.713782722225</v>
      </c>
      <c r="AG201" s="602">
        <f t="shared" ca="1" si="86"/>
        <v>26363.640799999997</v>
      </c>
    </row>
    <row r="202" spans="2:33" x14ac:dyDescent="0.25">
      <c r="B202" s="30">
        <v>181</v>
      </c>
      <c r="C202" s="19">
        <f t="shared" ca="1" si="60"/>
        <v>51199</v>
      </c>
      <c r="D202" s="30">
        <f t="shared" ca="1" si="61"/>
        <v>29</v>
      </c>
      <c r="E202" s="599">
        <f t="shared" si="62"/>
        <v>0.113</v>
      </c>
      <c r="F202" s="599">
        <f t="shared" si="83"/>
        <v>0.13108</v>
      </c>
      <c r="G202" s="33">
        <f t="shared" ca="1" si="63"/>
        <v>1.0113592222222221</v>
      </c>
      <c r="H202" s="33">
        <f t="shared" ca="1" si="64"/>
        <v>8.4763777299998679</v>
      </c>
      <c r="I202" s="33">
        <f t="shared" ca="1" si="88"/>
        <v>0.11797492181840456</v>
      </c>
      <c r="J202" s="30" t="b">
        <f t="shared" si="65"/>
        <v>0</v>
      </c>
      <c r="K202" s="33">
        <f t="shared" si="84"/>
        <v>1</v>
      </c>
      <c r="L202" s="33">
        <f t="shared" ca="1" si="87"/>
        <v>0.11797492181840456</v>
      </c>
      <c r="M202" s="600">
        <f t="shared" ca="1" si="66"/>
        <v>27271.35</v>
      </c>
      <c r="N202" s="601">
        <f t="shared" ca="1" si="67"/>
        <v>1152221.33</v>
      </c>
      <c r="O202" s="601">
        <f t="shared" ca="1" si="68"/>
        <v>14183.009999999998</v>
      </c>
      <c r="P202" s="601">
        <f t="shared" ca="1" si="69"/>
        <v>10488.41</v>
      </c>
      <c r="Q202" s="601">
        <f t="shared" ca="1" si="85"/>
        <v>1678.15</v>
      </c>
      <c r="R202" s="602">
        <f t="shared" si="70"/>
        <v>399</v>
      </c>
      <c r="S202" s="602">
        <f t="shared" si="71"/>
        <v>63.84</v>
      </c>
      <c r="T202" s="602">
        <f t="shared" si="72"/>
        <v>166.35080000000002</v>
      </c>
      <c r="U202" s="602">
        <f t="shared" si="73"/>
        <v>26.616128000000003</v>
      </c>
      <c r="V202" s="602">
        <f t="shared" ca="1" si="74"/>
        <v>921.78</v>
      </c>
      <c r="W202" s="602">
        <f t="shared" si="75"/>
        <v>84.48</v>
      </c>
      <c r="X202" s="602">
        <f t="shared" si="76"/>
        <v>13.52</v>
      </c>
      <c r="Y202" s="602">
        <f t="shared" ca="1" si="77"/>
        <v>258.2</v>
      </c>
      <c r="Z202" s="602">
        <f t="shared" ca="1" si="78"/>
        <v>41.31</v>
      </c>
      <c r="AA202" s="603">
        <f t="shared" ca="1" si="79"/>
        <v>28324.67</v>
      </c>
      <c r="AB202" s="602"/>
      <c r="AC202" s="604">
        <f t="shared" si="80"/>
        <v>0.113</v>
      </c>
      <c r="AD202" s="602">
        <f t="shared" ca="1" si="81"/>
        <v>10488.414717805555</v>
      </c>
      <c r="AE202" s="602">
        <f t="shared" ca="1" si="82"/>
        <v>26646.521645805555</v>
      </c>
      <c r="AG202" s="602">
        <f t="shared" ca="1" si="86"/>
        <v>26501.230799999998</v>
      </c>
    </row>
    <row r="203" spans="2:33" x14ac:dyDescent="0.25">
      <c r="B203" s="30">
        <v>182</v>
      </c>
      <c r="C203" s="19">
        <f t="shared" ca="1" si="60"/>
        <v>51230</v>
      </c>
      <c r="D203" s="30">
        <f t="shared" ca="1" si="61"/>
        <v>31</v>
      </c>
      <c r="E203" s="599">
        <f t="shared" si="62"/>
        <v>0.113</v>
      </c>
      <c r="F203" s="599">
        <f t="shared" si="83"/>
        <v>0.13108</v>
      </c>
      <c r="G203" s="33">
        <f t="shared" ca="1" si="63"/>
        <v>1.0120874444444443</v>
      </c>
      <c r="H203" s="33">
        <f t="shared" ca="1" si="64"/>
        <v>8.578835474901366</v>
      </c>
      <c r="I203" s="33">
        <f t="shared" ca="1" si="88"/>
        <v>0.11656593752446306</v>
      </c>
      <c r="J203" s="30" t="b">
        <f t="shared" si="65"/>
        <v>0</v>
      </c>
      <c r="K203" s="33">
        <f t="shared" si="84"/>
        <v>1</v>
      </c>
      <c r="L203" s="33">
        <f t="shared" ca="1" si="87"/>
        <v>0.11656593752446306</v>
      </c>
      <c r="M203" s="600">
        <f t="shared" ca="1" si="66"/>
        <v>27271.35</v>
      </c>
      <c r="N203" s="601">
        <f t="shared" ca="1" si="67"/>
        <v>1138038.32</v>
      </c>
      <c r="O203" s="601">
        <f t="shared" ca="1" si="68"/>
        <v>13515.369999999999</v>
      </c>
      <c r="P203" s="601">
        <f t="shared" ca="1" si="69"/>
        <v>11073.75</v>
      </c>
      <c r="Q203" s="601">
        <f t="shared" ca="1" si="85"/>
        <v>1771.8</v>
      </c>
      <c r="R203" s="602">
        <f t="shared" si="70"/>
        <v>399</v>
      </c>
      <c r="S203" s="602">
        <f t="shared" si="71"/>
        <v>63.84</v>
      </c>
      <c r="T203" s="602">
        <f t="shared" si="72"/>
        <v>166.35080000000002</v>
      </c>
      <c r="U203" s="602">
        <f t="shared" si="73"/>
        <v>26.616128000000003</v>
      </c>
      <c r="V203" s="602">
        <f t="shared" ca="1" si="74"/>
        <v>910.43</v>
      </c>
      <c r="W203" s="602">
        <f t="shared" si="75"/>
        <v>84.48</v>
      </c>
      <c r="X203" s="602">
        <f t="shared" si="76"/>
        <v>13.52</v>
      </c>
      <c r="Y203" s="602">
        <f t="shared" ca="1" si="77"/>
        <v>257.27999999999997</v>
      </c>
      <c r="Z203" s="602">
        <f t="shared" ca="1" si="78"/>
        <v>41.16</v>
      </c>
      <c r="AA203" s="603">
        <f t="shared" ca="1" si="79"/>
        <v>28323.599999999999</v>
      </c>
      <c r="AB203" s="602"/>
      <c r="AC203" s="604">
        <f t="shared" si="80"/>
        <v>0.113</v>
      </c>
      <c r="AD203" s="602">
        <f t="shared" ca="1" si="81"/>
        <v>11073.745097111112</v>
      </c>
      <c r="AE203" s="602">
        <f t="shared" ca="1" si="82"/>
        <v>26551.792025111114</v>
      </c>
      <c r="AG203" s="602">
        <f t="shared" ca="1" si="86"/>
        <v>26406.660799999998</v>
      </c>
    </row>
    <row r="204" spans="2:33" x14ac:dyDescent="0.25">
      <c r="B204" s="30">
        <v>183</v>
      </c>
      <c r="C204" s="19">
        <f t="shared" ca="1" si="60"/>
        <v>51260</v>
      </c>
      <c r="D204" s="30">
        <f t="shared" ca="1" si="61"/>
        <v>30</v>
      </c>
      <c r="E204" s="599">
        <f t="shared" si="62"/>
        <v>0.113</v>
      </c>
      <c r="F204" s="599">
        <f t="shared" si="83"/>
        <v>0.13108</v>
      </c>
      <c r="G204" s="33">
        <f t="shared" ca="1" si="63"/>
        <v>1.0117233333333333</v>
      </c>
      <c r="H204" s="33">
        <f t="shared" ca="1" si="64"/>
        <v>8.6794080227854593</v>
      </c>
      <c r="I204" s="33">
        <f t="shared" ca="1" si="88"/>
        <v>0.11521523096676271</v>
      </c>
      <c r="J204" s="30" t="b">
        <f t="shared" si="65"/>
        <v>0</v>
      </c>
      <c r="K204" s="33">
        <f t="shared" si="84"/>
        <v>1</v>
      </c>
      <c r="L204" s="33">
        <f t="shared" ca="1" si="87"/>
        <v>0.11521523096676271</v>
      </c>
      <c r="M204" s="600">
        <f t="shared" ca="1" si="66"/>
        <v>27271.35</v>
      </c>
      <c r="N204" s="601">
        <f t="shared" ca="1" si="67"/>
        <v>1124522.95</v>
      </c>
      <c r="O204" s="601">
        <f t="shared" ca="1" si="68"/>
        <v>14088.189999999995</v>
      </c>
      <c r="P204" s="601">
        <f t="shared" ca="1" si="69"/>
        <v>10589.26</v>
      </c>
      <c r="Q204" s="601">
        <f t="shared" ca="1" si="85"/>
        <v>1694.28</v>
      </c>
      <c r="R204" s="602">
        <f t="shared" si="70"/>
        <v>399</v>
      </c>
      <c r="S204" s="602">
        <f t="shared" si="71"/>
        <v>63.84</v>
      </c>
      <c r="T204" s="602">
        <f t="shared" si="72"/>
        <v>166.35080000000002</v>
      </c>
      <c r="U204" s="602">
        <f t="shared" si="73"/>
        <v>26.616128000000003</v>
      </c>
      <c r="V204" s="602">
        <f t="shared" ca="1" si="74"/>
        <v>899.62</v>
      </c>
      <c r="W204" s="602">
        <f t="shared" si="75"/>
        <v>84.48</v>
      </c>
      <c r="X204" s="602">
        <f t="shared" si="76"/>
        <v>13.52</v>
      </c>
      <c r="Y204" s="602">
        <f t="shared" ca="1" si="77"/>
        <v>258.04000000000002</v>
      </c>
      <c r="Z204" s="602">
        <f t="shared" ca="1" si="78"/>
        <v>41.29</v>
      </c>
      <c r="AA204" s="603">
        <f t="shared" ca="1" si="79"/>
        <v>28324.49</v>
      </c>
      <c r="AB204" s="602"/>
      <c r="AC204" s="604">
        <f t="shared" si="80"/>
        <v>0.113</v>
      </c>
      <c r="AD204" s="602">
        <f t="shared" ca="1" si="81"/>
        <v>10589.257779166666</v>
      </c>
      <c r="AE204" s="602">
        <f t="shared" ca="1" si="82"/>
        <v>26630.204707166664</v>
      </c>
      <c r="AG204" s="602">
        <f t="shared" ca="1" si="86"/>
        <v>26484.940799999997</v>
      </c>
    </row>
    <row r="205" spans="2:33" x14ac:dyDescent="0.25">
      <c r="B205" s="30">
        <v>184</v>
      </c>
      <c r="C205" s="19">
        <f t="shared" ca="1" si="60"/>
        <v>51291</v>
      </c>
      <c r="D205" s="30">
        <f t="shared" ca="1" si="61"/>
        <v>31</v>
      </c>
      <c r="E205" s="599">
        <f t="shared" si="62"/>
        <v>0.113</v>
      </c>
      <c r="F205" s="599">
        <f t="shared" si="83"/>
        <v>0.13108</v>
      </c>
      <c r="G205" s="33">
        <f t="shared" ca="1" si="63"/>
        <v>1.0120874444444443</v>
      </c>
      <c r="H205" s="33">
        <f t="shared" ca="1" si="64"/>
        <v>8.7843198850715432</v>
      </c>
      <c r="I205" s="33">
        <f t="shared" ca="1" si="88"/>
        <v>0.11383920588996807</v>
      </c>
      <c r="J205" s="30" t="b">
        <f t="shared" si="65"/>
        <v>0</v>
      </c>
      <c r="K205" s="33">
        <f t="shared" si="84"/>
        <v>1</v>
      </c>
      <c r="L205" s="33">
        <f t="shared" ca="1" si="87"/>
        <v>0.11383920588996807</v>
      </c>
      <c r="M205" s="600">
        <f t="shared" ca="1" si="66"/>
        <v>27271.35</v>
      </c>
      <c r="N205" s="601">
        <f t="shared" ca="1" si="67"/>
        <v>1110434.76</v>
      </c>
      <c r="O205" s="601">
        <f t="shared" ca="1" si="68"/>
        <v>13849.029999999997</v>
      </c>
      <c r="P205" s="601">
        <f t="shared" ca="1" si="69"/>
        <v>10805.15</v>
      </c>
      <c r="Q205" s="601">
        <f t="shared" ca="1" si="85"/>
        <v>1728.82</v>
      </c>
      <c r="R205" s="602">
        <f t="shared" si="70"/>
        <v>399</v>
      </c>
      <c r="S205" s="602">
        <f t="shared" si="71"/>
        <v>63.84</v>
      </c>
      <c r="T205" s="602">
        <f t="shared" si="72"/>
        <v>166.35080000000002</v>
      </c>
      <c r="U205" s="602">
        <f t="shared" si="73"/>
        <v>26.616128000000003</v>
      </c>
      <c r="V205" s="602">
        <f t="shared" ca="1" si="74"/>
        <v>888.35</v>
      </c>
      <c r="W205" s="602">
        <f t="shared" si="75"/>
        <v>84.48</v>
      </c>
      <c r="X205" s="602">
        <f t="shared" si="76"/>
        <v>13.52</v>
      </c>
      <c r="Y205" s="602">
        <f t="shared" ca="1" si="77"/>
        <v>257.7</v>
      </c>
      <c r="Z205" s="602">
        <f t="shared" ca="1" si="78"/>
        <v>41.23</v>
      </c>
      <c r="AA205" s="603">
        <f t="shared" ca="1" si="79"/>
        <v>28324.09</v>
      </c>
      <c r="AB205" s="602"/>
      <c r="AC205" s="604">
        <f t="shared" si="80"/>
        <v>0.113</v>
      </c>
      <c r="AD205" s="602">
        <f t="shared" ca="1" si="81"/>
        <v>10805.147123000001</v>
      </c>
      <c r="AE205" s="602">
        <f t="shared" ca="1" si="82"/>
        <v>26595.264050999998</v>
      </c>
      <c r="AG205" s="602">
        <f t="shared" ca="1" si="86"/>
        <v>26450.060799999996</v>
      </c>
    </row>
    <row r="206" spans="2:33" x14ac:dyDescent="0.25">
      <c r="B206" s="30">
        <v>185</v>
      </c>
      <c r="C206" s="19">
        <f t="shared" ca="1" si="60"/>
        <v>51321</v>
      </c>
      <c r="D206" s="30">
        <f t="shared" ca="1" si="61"/>
        <v>30</v>
      </c>
      <c r="E206" s="599">
        <f t="shared" si="62"/>
        <v>0.113</v>
      </c>
      <c r="F206" s="599">
        <f t="shared" si="83"/>
        <v>0.13108</v>
      </c>
      <c r="G206" s="33">
        <f t="shared" ca="1" si="63"/>
        <v>1.0117233333333333</v>
      </c>
      <c r="H206" s="33">
        <f t="shared" ca="1" si="64"/>
        <v>8.8873013951908657</v>
      </c>
      <c r="I206" s="33">
        <f t="shared" ca="1" si="88"/>
        <v>0.11252009530599741</v>
      </c>
      <c r="J206" s="30" t="b">
        <f t="shared" si="65"/>
        <v>0</v>
      </c>
      <c r="K206" s="33">
        <f t="shared" si="84"/>
        <v>1</v>
      </c>
      <c r="L206" s="33">
        <f t="shared" ca="1" si="87"/>
        <v>0.11252009530599741</v>
      </c>
      <c r="M206" s="600">
        <f t="shared" ca="1" si="66"/>
        <v>27271.35</v>
      </c>
      <c r="N206" s="601">
        <f t="shared" ca="1" si="67"/>
        <v>1096585.73</v>
      </c>
      <c r="O206" s="601">
        <f t="shared" ca="1" si="68"/>
        <v>14415.709999999997</v>
      </c>
      <c r="P206" s="601">
        <f t="shared" ca="1" si="69"/>
        <v>10326.18</v>
      </c>
      <c r="Q206" s="601">
        <f t="shared" ca="1" si="85"/>
        <v>1652.19</v>
      </c>
      <c r="R206" s="602">
        <f t="shared" si="70"/>
        <v>399</v>
      </c>
      <c r="S206" s="602">
        <f t="shared" si="71"/>
        <v>63.84</v>
      </c>
      <c r="T206" s="602">
        <f t="shared" si="72"/>
        <v>166.35080000000002</v>
      </c>
      <c r="U206" s="602">
        <f t="shared" si="73"/>
        <v>26.616128000000003</v>
      </c>
      <c r="V206" s="602">
        <f t="shared" ca="1" si="74"/>
        <v>877.27</v>
      </c>
      <c r="W206" s="602">
        <f t="shared" si="75"/>
        <v>84.48</v>
      </c>
      <c r="X206" s="602">
        <f t="shared" si="76"/>
        <v>13.52</v>
      </c>
      <c r="Y206" s="602">
        <f t="shared" ca="1" si="77"/>
        <v>258.45999999999998</v>
      </c>
      <c r="Z206" s="602">
        <f t="shared" ca="1" si="78"/>
        <v>41.35</v>
      </c>
      <c r="AA206" s="603">
        <f t="shared" ca="1" si="79"/>
        <v>28324.97</v>
      </c>
      <c r="AB206" s="602"/>
      <c r="AC206" s="604">
        <f t="shared" si="80"/>
        <v>0.113</v>
      </c>
      <c r="AD206" s="602">
        <f t="shared" ca="1" si="81"/>
        <v>10326.182290833334</v>
      </c>
      <c r="AE206" s="602">
        <f t="shared" ca="1" si="82"/>
        <v>26672.779218833333</v>
      </c>
      <c r="AG206" s="602">
        <f t="shared" ca="1" si="86"/>
        <v>26527.450799999999</v>
      </c>
    </row>
    <row r="207" spans="2:33" x14ac:dyDescent="0.25">
      <c r="B207" s="30">
        <v>186</v>
      </c>
      <c r="C207" s="19">
        <f t="shared" ca="1" si="60"/>
        <v>51352</v>
      </c>
      <c r="D207" s="30">
        <f t="shared" ca="1" si="61"/>
        <v>31</v>
      </c>
      <c r="E207" s="599">
        <f t="shared" si="62"/>
        <v>0.113</v>
      </c>
      <c r="F207" s="599">
        <f t="shared" si="83"/>
        <v>0.13108</v>
      </c>
      <c r="G207" s="33">
        <f t="shared" ca="1" si="63"/>
        <v>1.0120874444444443</v>
      </c>
      <c r="H207" s="33">
        <f t="shared" ca="1" si="64"/>
        <v>8.9947261570662675</v>
      </c>
      <c r="I207" s="33">
        <f t="shared" ca="1" si="88"/>
        <v>0.11117625845834103</v>
      </c>
      <c r="J207" s="30" t="b">
        <f t="shared" si="65"/>
        <v>0</v>
      </c>
      <c r="K207" s="33">
        <f t="shared" si="84"/>
        <v>1</v>
      </c>
      <c r="L207" s="33">
        <f t="shared" ca="1" si="87"/>
        <v>0.11117625845834103</v>
      </c>
      <c r="M207" s="600">
        <f t="shared" ca="1" si="66"/>
        <v>27271.35</v>
      </c>
      <c r="N207" s="601">
        <f t="shared" ca="1" si="67"/>
        <v>1082170.02</v>
      </c>
      <c r="O207" s="601">
        <f t="shared" ca="1" si="68"/>
        <v>14190.669999999996</v>
      </c>
      <c r="P207" s="601">
        <f t="shared" ca="1" si="69"/>
        <v>10530.12</v>
      </c>
      <c r="Q207" s="601">
        <f t="shared" ca="1" si="85"/>
        <v>1684.82</v>
      </c>
      <c r="R207" s="602">
        <f t="shared" si="70"/>
        <v>399</v>
      </c>
      <c r="S207" s="602">
        <f t="shared" si="71"/>
        <v>63.84</v>
      </c>
      <c r="T207" s="602">
        <f t="shared" si="72"/>
        <v>166.35080000000002</v>
      </c>
      <c r="U207" s="602">
        <f t="shared" si="73"/>
        <v>26.616128000000003</v>
      </c>
      <c r="V207" s="602">
        <f t="shared" ca="1" si="74"/>
        <v>865.74</v>
      </c>
      <c r="W207" s="602">
        <f t="shared" si="75"/>
        <v>84.48</v>
      </c>
      <c r="X207" s="602">
        <f t="shared" si="76"/>
        <v>13.52</v>
      </c>
      <c r="Y207" s="602">
        <f t="shared" ca="1" si="77"/>
        <v>258.14</v>
      </c>
      <c r="Z207" s="602">
        <f t="shared" ca="1" si="78"/>
        <v>41.3</v>
      </c>
      <c r="AA207" s="603">
        <f t="shared" ca="1" si="79"/>
        <v>28324.6</v>
      </c>
      <c r="AB207" s="602"/>
      <c r="AC207" s="604">
        <f t="shared" si="80"/>
        <v>0.113</v>
      </c>
      <c r="AD207" s="602">
        <f t="shared" ca="1" si="81"/>
        <v>10530.115500166667</v>
      </c>
      <c r="AE207" s="602">
        <f t="shared" ca="1" si="82"/>
        <v>26639.77242816666</v>
      </c>
      <c r="AG207" s="602">
        <f t="shared" ca="1" si="86"/>
        <v>26494.500799999998</v>
      </c>
    </row>
    <row r="208" spans="2:33" x14ac:dyDescent="0.25">
      <c r="B208" s="30">
        <v>187</v>
      </c>
      <c r="C208" s="19">
        <f t="shared" ca="1" si="60"/>
        <v>51383</v>
      </c>
      <c r="D208" s="30">
        <f t="shared" ca="1" si="61"/>
        <v>31</v>
      </c>
      <c r="E208" s="599">
        <f t="shared" si="62"/>
        <v>0.113</v>
      </c>
      <c r="F208" s="599">
        <f t="shared" si="83"/>
        <v>0.13108</v>
      </c>
      <c r="G208" s="33">
        <f t="shared" ca="1" si="63"/>
        <v>1.0120874444444443</v>
      </c>
      <c r="H208" s="33">
        <f t="shared" ca="1" si="64"/>
        <v>9.1034494097827956</v>
      </c>
      <c r="I208" s="33">
        <f t="shared" ca="1" si="88"/>
        <v>0.10984847116581709</v>
      </c>
      <c r="J208" s="30" t="b">
        <f t="shared" si="65"/>
        <v>0</v>
      </c>
      <c r="K208" s="33">
        <f t="shared" si="84"/>
        <v>1</v>
      </c>
      <c r="L208" s="33">
        <f t="shared" ca="1" si="87"/>
        <v>0.10984847116581709</v>
      </c>
      <c r="M208" s="600">
        <f t="shared" ca="1" si="66"/>
        <v>27271.35</v>
      </c>
      <c r="N208" s="601">
        <f t="shared" ca="1" si="67"/>
        <v>1067979.3500000001</v>
      </c>
      <c r="O208" s="601">
        <f t="shared" ca="1" si="68"/>
        <v>14362.220000000001</v>
      </c>
      <c r="P208" s="601">
        <f t="shared" ca="1" si="69"/>
        <v>10392.030000000001</v>
      </c>
      <c r="Q208" s="601">
        <f t="shared" ca="1" si="85"/>
        <v>1662.72</v>
      </c>
      <c r="R208" s="602">
        <f t="shared" si="70"/>
        <v>399</v>
      </c>
      <c r="S208" s="602">
        <f t="shared" si="71"/>
        <v>63.84</v>
      </c>
      <c r="T208" s="602">
        <f t="shared" si="72"/>
        <v>166.35080000000002</v>
      </c>
      <c r="U208" s="602">
        <f t="shared" si="73"/>
        <v>26.616128000000003</v>
      </c>
      <c r="V208" s="602">
        <f t="shared" ca="1" si="74"/>
        <v>854.38</v>
      </c>
      <c r="W208" s="602">
        <f t="shared" si="75"/>
        <v>84.48</v>
      </c>
      <c r="X208" s="602">
        <f t="shared" si="76"/>
        <v>13.52</v>
      </c>
      <c r="Y208" s="602">
        <f t="shared" ca="1" si="77"/>
        <v>258.35000000000002</v>
      </c>
      <c r="Z208" s="602">
        <f t="shared" ca="1" si="78"/>
        <v>41.34</v>
      </c>
      <c r="AA208" s="603">
        <f t="shared" ca="1" si="79"/>
        <v>28324.85</v>
      </c>
      <c r="AB208" s="602"/>
      <c r="AC208" s="604">
        <f t="shared" si="80"/>
        <v>0.113</v>
      </c>
      <c r="AD208" s="602">
        <f t="shared" ca="1" si="81"/>
        <v>10392.032397361112</v>
      </c>
      <c r="AE208" s="602">
        <f t="shared" ca="1" si="82"/>
        <v>26662.129325361115</v>
      </c>
      <c r="AG208" s="602">
        <f t="shared" ca="1" si="86"/>
        <v>26516.810799999999</v>
      </c>
    </row>
    <row r="209" spans="2:33" x14ac:dyDescent="0.25">
      <c r="B209" s="30">
        <v>188</v>
      </c>
      <c r="C209" s="19">
        <f t="shared" ca="1" si="60"/>
        <v>51413</v>
      </c>
      <c r="D209" s="30">
        <f t="shared" ca="1" si="61"/>
        <v>30</v>
      </c>
      <c r="E209" s="599">
        <f t="shared" si="62"/>
        <v>0.113</v>
      </c>
      <c r="F209" s="599">
        <f t="shared" si="83"/>
        <v>0.13108</v>
      </c>
      <c r="G209" s="33">
        <f t="shared" ca="1" si="63"/>
        <v>1.0117233333333333</v>
      </c>
      <c r="H209" s="33">
        <f t="shared" ca="1" si="64"/>
        <v>9.2101721816968158</v>
      </c>
      <c r="I209" s="33">
        <f t="shared" ca="1" si="88"/>
        <v>0.1085756031778949</v>
      </c>
      <c r="J209" s="30" t="b">
        <f t="shared" si="65"/>
        <v>0</v>
      </c>
      <c r="K209" s="33">
        <f t="shared" si="84"/>
        <v>1</v>
      </c>
      <c r="L209" s="33">
        <f t="shared" ca="1" si="87"/>
        <v>0.1085756031778949</v>
      </c>
      <c r="M209" s="600">
        <f t="shared" ca="1" si="66"/>
        <v>27271.35</v>
      </c>
      <c r="N209" s="601">
        <f t="shared" ca="1" si="67"/>
        <v>1053617.1299999999</v>
      </c>
      <c r="O209" s="601">
        <f t="shared" ca="1" si="68"/>
        <v>14919.45</v>
      </c>
      <c r="P209" s="601">
        <f t="shared" ca="1" si="69"/>
        <v>9921.56</v>
      </c>
      <c r="Q209" s="601">
        <f t="shared" ca="1" si="85"/>
        <v>1587.45</v>
      </c>
      <c r="R209" s="602">
        <f t="shared" si="70"/>
        <v>399</v>
      </c>
      <c r="S209" s="602">
        <f t="shared" si="71"/>
        <v>63.84</v>
      </c>
      <c r="T209" s="602">
        <f t="shared" si="72"/>
        <v>166.35080000000002</v>
      </c>
      <c r="U209" s="602">
        <f t="shared" si="73"/>
        <v>26.616128000000003</v>
      </c>
      <c r="V209" s="602">
        <f t="shared" ca="1" si="74"/>
        <v>842.89</v>
      </c>
      <c r="W209" s="602">
        <f t="shared" si="75"/>
        <v>84.48</v>
      </c>
      <c r="X209" s="602">
        <f t="shared" si="76"/>
        <v>13.52</v>
      </c>
      <c r="Y209" s="602">
        <f t="shared" ca="1" si="77"/>
        <v>259.08999999999997</v>
      </c>
      <c r="Z209" s="602">
        <f t="shared" ca="1" si="78"/>
        <v>41.45</v>
      </c>
      <c r="AA209" s="603">
        <f t="shared" ca="1" si="79"/>
        <v>28325.7</v>
      </c>
      <c r="AB209" s="602"/>
      <c r="AC209" s="604">
        <f t="shared" si="80"/>
        <v>0.113</v>
      </c>
      <c r="AD209" s="602">
        <f t="shared" ca="1" si="81"/>
        <v>9921.5613075000001</v>
      </c>
      <c r="AE209" s="602">
        <f t="shared" ca="1" si="82"/>
        <v>26738.248235500003</v>
      </c>
      <c r="AG209" s="602">
        <f t="shared" ca="1" si="86"/>
        <v>26592.820800000001</v>
      </c>
    </row>
    <row r="210" spans="2:33" x14ac:dyDescent="0.25">
      <c r="B210" s="30">
        <v>189</v>
      </c>
      <c r="C210" s="19">
        <f t="shared" ca="1" si="60"/>
        <v>51444</v>
      </c>
      <c r="D210" s="30">
        <f t="shared" ca="1" si="61"/>
        <v>31</v>
      </c>
      <c r="E210" s="599">
        <f t="shared" si="62"/>
        <v>0.113</v>
      </c>
      <c r="F210" s="599">
        <f t="shared" si="83"/>
        <v>0.13108</v>
      </c>
      <c r="G210" s="33">
        <f t="shared" ca="1" si="63"/>
        <v>1.0120874444444443</v>
      </c>
      <c r="H210" s="33">
        <f t="shared" ca="1" si="64"/>
        <v>9.3214996262668421</v>
      </c>
      <c r="I210" s="33">
        <f t="shared" ca="1" si="88"/>
        <v>0.10727887572747659</v>
      </c>
      <c r="J210" s="30" t="b">
        <f t="shared" si="65"/>
        <v>0</v>
      </c>
      <c r="K210" s="33">
        <f t="shared" si="84"/>
        <v>1</v>
      </c>
      <c r="L210" s="33">
        <f t="shared" ca="1" si="87"/>
        <v>0.10727887572747659</v>
      </c>
      <c r="M210" s="600">
        <f t="shared" ca="1" si="66"/>
        <v>27271.35</v>
      </c>
      <c r="N210" s="601">
        <f t="shared" ca="1" si="67"/>
        <v>1038697.68</v>
      </c>
      <c r="O210" s="601">
        <f t="shared" ca="1" si="68"/>
        <v>14716.14</v>
      </c>
      <c r="P210" s="601">
        <f t="shared" ca="1" si="69"/>
        <v>10107.11</v>
      </c>
      <c r="Q210" s="601">
        <f t="shared" ca="1" si="85"/>
        <v>1617.14</v>
      </c>
      <c r="R210" s="602">
        <f t="shared" si="70"/>
        <v>399</v>
      </c>
      <c r="S210" s="602">
        <f t="shared" si="71"/>
        <v>63.84</v>
      </c>
      <c r="T210" s="602">
        <f t="shared" si="72"/>
        <v>166.35080000000002</v>
      </c>
      <c r="U210" s="602">
        <f t="shared" si="73"/>
        <v>26.616128000000003</v>
      </c>
      <c r="V210" s="602">
        <f t="shared" ca="1" si="74"/>
        <v>830.96</v>
      </c>
      <c r="W210" s="602">
        <f t="shared" si="75"/>
        <v>84.48</v>
      </c>
      <c r="X210" s="602">
        <f t="shared" si="76"/>
        <v>13.52</v>
      </c>
      <c r="Y210" s="602">
        <f ca="1">ROUND((SUM(O210:X210)-Q210) * FACTOR_SEG_DESEMPLEO,2)</f>
        <v>258.8</v>
      </c>
      <c r="Z210" s="602">
        <f t="shared" ca="1" si="78"/>
        <v>41.41</v>
      </c>
      <c r="AA210" s="603">
        <f t="shared" ca="1" si="79"/>
        <v>28325.37</v>
      </c>
      <c r="AB210" s="602"/>
      <c r="AC210" s="604">
        <f t="shared" si="80"/>
        <v>0.113</v>
      </c>
      <c r="AD210" s="602">
        <f t="shared" ca="1" si="81"/>
        <v>10107.105480666669</v>
      </c>
      <c r="AE210" s="602">
        <f t="shared" ca="1" si="82"/>
        <v>26708.222408666668</v>
      </c>
      <c r="AG210" s="602">
        <f t="shared" ca="1" si="86"/>
        <v>26562.840799999998</v>
      </c>
    </row>
    <row r="211" spans="2:33" x14ac:dyDescent="0.25">
      <c r="B211" s="30">
        <v>190</v>
      </c>
      <c r="C211" s="19">
        <f t="shared" ca="1" si="60"/>
        <v>51474</v>
      </c>
      <c r="D211" s="30">
        <f t="shared" ca="1" si="61"/>
        <v>30</v>
      </c>
      <c r="E211" s="599">
        <f t="shared" si="62"/>
        <v>0.113</v>
      </c>
      <c r="F211" s="599">
        <f t="shared" si="83"/>
        <v>0.13108</v>
      </c>
      <c r="G211" s="33">
        <f t="shared" ca="1" si="63"/>
        <v>1.0117233333333333</v>
      </c>
      <c r="H211" s="33">
        <f t="shared" ca="1" si="64"/>
        <v>9.4307786735521102</v>
      </c>
      <c r="I211" s="33">
        <f t="shared" ca="1" si="88"/>
        <v>0.10603578289928728</v>
      </c>
      <c r="J211" s="30" t="b">
        <f t="shared" si="65"/>
        <v>0</v>
      </c>
      <c r="K211" s="33">
        <f t="shared" si="84"/>
        <v>1</v>
      </c>
      <c r="L211" s="33">
        <f t="shared" ca="1" si="87"/>
        <v>0.10603578289928728</v>
      </c>
      <c r="M211" s="600">
        <f t="shared" ca="1" si="66"/>
        <v>27271.35</v>
      </c>
      <c r="N211" s="601">
        <f t="shared" ca="1" si="67"/>
        <v>1023981.54</v>
      </c>
      <c r="O211" s="601">
        <f t="shared" ca="1" si="68"/>
        <v>15266.870000000003</v>
      </c>
      <c r="P211" s="601">
        <f t="shared" ca="1" si="69"/>
        <v>9642.49</v>
      </c>
      <c r="Q211" s="601">
        <f t="shared" ca="1" si="85"/>
        <v>1542.8</v>
      </c>
      <c r="R211" s="602">
        <f t="shared" si="70"/>
        <v>399</v>
      </c>
      <c r="S211" s="602">
        <f t="shared" si="71"/>
        <v>63.84</v>
      </c>
      <c r="T211" s="602">
        <f t="shared" si="72"/>
        <v>166.35080000000002</v>
      </c>
      <c r="U211" s="602">
        <f t="shared" si="73"/>
        <v>26.616128000000003</v>
      </c>
      <c r="V211" s="602">
        <f t="shared" ca="1" si="74"/>
        <v>819.19</v>
      </c>
      <c r="W211" s="602">
        <f t="shared" si="75"/>
        <v>84.48</v>
      </c>
      <c r="X211" s="602">
        <f t="shared" si="76"/>
        <v>13.52</v>
      </c>
      <c r="Y211" s="602">
        <f t="shared" ca="1" si="77"/>
        <v>259.52999999999997</v>
      </c>
      <c r="Z211" s="602">
        <f t="shared" ca="1" si="78"/>
        <v>41.52</v>
      </c>
      <c r="AA211" s="603">
        <f t="shared" ca="1" si="79"/>
        <v>28326.21</v>
      </c>
      <c r="AB211" s="602"/>
      <c r="AC211" s="604">
        <f t="shared" si="80"/>
        <v>0.113</v>
      </c>
      <c r="AD211" s="602">
        <f t="shared" ca="1" si="81"/>
        <v>9642.4928350000009</v>
      </c>
      <c r="AE211" s="602">
        <f t="shared" ca="1" si="82"/>
        <v>26783.409763000003</v>
      </c>
      <c r="AG211" s="602">
        <f t="shared" ca="1" si="86"/>
        <v>26637.910799999998</v>
      </c>
    </row>
    <row r="212" spans="2:33" x14ac:dyDescent="0.25">
      <c r="B212" s="30">
        <v>191</v>
      </c>
      <c r="C212" s="19">
        <f t="shared" ca="1" si="60"/>
        <v>51505</v>
      </c>
      <c r="D212" s="30">
        <f t="shared" ca="1" si="61"/>
        <v>31</v>
      </c>
      <c r="E212" s="599">
        <f t="shared" si="62"/>
        <v>0.113</v>
      </c>
      <c r="F212" s="599">
        <f t="shared" si="83"/>
        <v>0.13108</v>
      </c>
      <c r="G212" s="33">
        <f t="shared" ca="1" si="63"/>
        <v>1.0120874444444443</v>
      </c>
      <c r="H212" s="33">
        <f t="shared" ca="1" si="64"/>
        <v>9.5447726868365219</v>
      </c>
      <c r="I212" s="33">
        <f t="shared" ca="1" si="88"/>
        <v>0.10476938873349279</v>
      </c>
      <c r="J212" s="30" t="b">
        <f t="shared" si="65"/>
        <v>0</v>
      </c>
      <c r="K212" s="33">
        <f t="shared" si="84"/>
        <v>1</v>
      </c>
      <c r="L212" s="33">
        <f t="shared" ca="1" si="87"/>
        <v>0.10476938873349279</v>
      </c>
      <c r="M212" s="600">
        <f t="shared" ca="1" si="66"/>
        <v>27271.35</v>
      </c>
      <c r="N212" s="601">
        <f t="shared" ca="1" si="67"/>
        <v>1008714.67</v>
      </c>
      <c r="O212" s="601">
        <f t="shared" ca="1" si="68"/>
        <v>15078.57</v>
      </c>
      <c r="P212" s="601">
        <f t="shared" ca="1" si="69"/>
        <v>9815.35</v>
      </c>
      <c r="Q212" s="601">
        <f t="shared" ca="1" si="85"/>
        <v>1570.46</v>
      </c>
      <c r="R212" s="602">
        <f t="shared" si="70"/>
        <v>399</v>
      </c>
      <c r="S212" s="602">
        <f t="shared" si="71"/>
        <v>63.84</v>
      </c>
      <c r="T212" s="602">
        <f t="shared" si="72"/>
        <v>166.35080000000002</v>
      </c>
      <c r="U212" s="602">
        <f t="shared" si="73"/>
        <v>26.616128000000003</v>
      </c>
      <c r="V212" s="602">
        <f t="shared" ca="1" si="74"/>
        <v>806.97</v>
      </c>
      <c r="W212" s="602">
        <f t="shared" si="75"/>
        <v>84.48</v>
      </c>
      <c r="X212" s="602">
        <f t="shared" si="76"/>
        <v>13.52</v>
      </c>
      <c r="Y212" s="602">
        <f t="shared" ca="1" si="77"/>
        <v>259.26</v>
      </c>
      <c r="Z212" s="602">
        <f t="shared" ca="1" si="78"/>
        <v>41.48</v>
      </c>
      <c r="AA212" s="603">
        <f t="shared" ca="1" si="79"/>
        <v>28325.9</v>
      </c>
      <c r="AB212" s="602"/>
      <c r="AC212" s="604">
        <f t="shared" si="80"/>
        <v>0.113</v>
      </c>
      <c r="AD212" s="602">
        <f t="shared" ca="1" si="81"/>
        <v>9815.3541361388889</v>
      </c>
      <c r="AE212" s="602">
        <f t="shared" ca="1" si="82"/>
        <v>26755.441064138886</v>
      </c>
      <c r="AG212" s="602">
        <f t="shared" ca="1" si="86"/>
        <v>26609.980799999998</v>
      </c>
    </row>
    <row r="213" spans="2:33" x14ac:dyDescent="0.25">
      <c r="B213" s="30">
        <v>192</v>
      </c>
      <c r="C213" s="19">
        <f t="shared" ref="C213:C276" ca="1" si="89">IF(B213=0,FECHA_1ER_PAGO,EDATE(C212,1))</f>
        <v>51536</v>
      </c>
      <c r="D213" s="30">
        <f t="shared" ref="D213:D276" ca="1" si="90">IF(B213=0,FECHA_1ER_PAGO-FECHA_APERTURA, C213-C212)</f>
        <v>31</v>
      </c>
      <c r="E213" s="599">
        <f t="shared" ref="E213:E276" si="91">IF(B213=0,TASA,IF(B213=MESES_INC_TASA,E212+INCREMENTO_TASA,E212))</f>
        <v>0.113</v>
      </c>
      <c r="F213" s="599">
        <f t="shared" si="83"/>
        <v>0.13108</v>
      </c>
      <c r="G213" s="33">
        <f t="shared" ref="G213:G276" ca="1" si="92">IF(B213&lt;MESES_GRACIA, 0, 1 + D213 * F213 / 360 + FACTOR_SEG_DEUD)</f>
        <v>1.0120874444444443</v>
      </c>
      <c r="H213" s="33">
        <f t="shared" ref="H213:H276" ca="1" si="93">IF(B213 = 0, 0,            IF(H212=0, G213, H212 * G213 ))</f>
        <v>9.6601445964235086</v>
      </c>
      <c r="I213" s="33">
        <f t="shared" ca="1" si="88"/>
        <v>0.10351811921844645</v>
      </c>
      <c r="J213" s="30" t="b">
        <f t="shared" ref="J213:J276" si="94">MOD(B213, MESES_INC)=0</f>
        <v>1</v>
      </c>
      <c r="K213" s="33">
        <f t="shared" si="84"/>
        <v>1</v>
      </c>
      <c r="L213" s="33">
        <f t="shared" ca="1" si="87"/>
        <v>0.10351811921844645</v>
      </c>
      <c r="M213" s="600">
        <f t="shared" ref="M213:M276" ca="1" si="95">ROUND(CUOTA_INIT*K213,2)</f>
        <v>27271.35</v>
      </c>
      <c r="N213" s="601">
        <f t="shared" ref="N213:N276" ca="1" si="96">IF(B213=0,TOTAL_FINANCIADO, ROUND(N212-O212,2))</f>
        <v>993636.1</v>
      </c>
      <c r="O213" s="601">
        <f t="shared" ref="O213:O276" ca="1" si="97">IF(B213=0, 0,
   IF((B213+1) = PLAZO, N213,
   IF(B213&lt;MESES_GRACIA, 0, M213-P213-V213-Q213)))</f>
        <v>15260.830000000002</v>
      </c>
      <c r="P213" s="601">
        <f t="shared" ref="P213:P276" ca="1" si="98" xml:space="preserve"> IF(B213&lt;MESES_GRACIA, 0, ROUND(N213 * D213 *E213 /360,2))</f>
        <v>9668.6299999999992</v>
      </c>
      <c r="Q213" s="601">
        <f t="shared" ca="1" si="85"/>
        <v>1546.98</v>
      </c>
      <c r="R213" s="602">
        <f t="shared" ref="R213:R276" si="99" xml:space="preserve"> COMISION_AMORT</f>
        <v>399</v>
      </c>
      <c r="S213" s="602">
        <f t="shared" ref="S213:S276" si="100">ROUND(R213*IVA,2)</f>
        <v>63.84</v>
      </c>
      <c r="T213" s="602">
        <f t="shared" ref="T213:T276" si="101">SEGURO_DAÑOS_MENS</f>
        <v>166.35080000000002</v>
      </c>
      <c r="U213" s="602">
        <f t="shared" ref="U213:U276" si="102">T213*IVA</f>
        <v>26.616128000000003</v>
      </c>
      <c r="V213" s="602">
        <f t="shared" ref="V213:V276" ca="1" si="103">ROUND(N213 * FACTOR_SEG_DEUD,2)</f>
        <v>794.91</v>
      </c>
      <c r="W213" s="602">
        <f t="shared" ref="W213:W276" si="104">ROUND(SEGURO_INTERIORES/(1+IVA),2)</f>
        <v>84.48</v>
      </c>
      <c r="X213" s="602">
        <f t="shared" ref="X213:X276" si="105">ROUND(W213*IVA,2)</f>
        <v>13.52</v>
      </c>
      <c r="Y213" s="602">
        <f t="shared" ref="Y213:Y276" ca="1" si="106">ROUND((SUM(O213:X213)-Q213) * FACTOR_SEG_DESEMPLEO,2)</f>
        <v>259.49</v>
      </c>
      <c r="Z213" s="602">
        <f t="shared" ref="Z213:Z276" ca="1" si="107">ROUND(Y213*IVA,2)</f>
        <v>41.52</v>
      </c>
      <c r="AA213" s="603">
        <f t="shared" ref="AA213:AA276" ca="1" si="108">IF(B213&gt;=PLAZO,0,ROUND(SUM(O213:Z213),2))</f>
        <v>28326.17</v>
      </c>
      <c r="AB213" s="602"/>
      <c r="AC213" s="604">
        <f t="shared" ref="AC213:AC276" si="109">IF(AB213="SI",TASA_PP,TASA)</f>
        <v>0.113</v>
      </c>
      <c r="AD213" s="602">
        <f t="shared" ref="AD213:AD276" ca="1" si="110">N213 * D213 * AC213 /360</f>
        <v>9668.6312730555546</v>
      </c>
      <c r="AE213" s="602">
        <f t="shared" ref="AE213:AE276" ca="1" si="111">IF(B213&gt;=PLAZO, 0, O213+R213+S213+T213+U213+V213+W213+X213+Y213+Z213+AD213)</f>
        <v>26779.18820105556</v>
      </c>
      <c r="AG213" s="602">
        <f t="shared" ca="1" si="86"/>
        <v>26633.6908</v>
      </c>
    </row>
    <row r="214" spans="2:33" x14ac:dyDescent="0.25">
      <c r="B214" s="30">
        <v>193</v>
      </c>
      <c r="C214" s="19">
        <f t="shared" ca="1" si="89"/>
        <v>51564</v>
      </c>
      <c r="D214" s="30">
        <f t="shared" ca="1" si="90"/>
        <v>28</v>
      </c>
      <c r="E214" s="599">
        <f t="shared" si="91"/>
        <v>0.113</v>
      </c>
      <c r="F214" s="599">
        <f t="shared" ref="F214:F277" si="112">E214*(1+$G$13)</f>
        <v>0.13108</v>
      </c>
      <c r="G214" s="33">
        <f t="shared" ca="1" si="92"/>
        <v>1.0109951111111111</v>
      </c>
      <c r="H214" s="33">
        <f t="shared" ca="1" si="93"/>
        <v>9.7663589596105851</v>
      </c>
      <c r="I214" s="33">
        <f t="shared" ca="1" si="88"/>
        <v>0.10239230445405142</v>
      </c>
      <c r="J214" s="30" t="b">
        <f t="shared" si="94"/>
        <v>0</v>
      </c>
      <c r="K214" s="33">
        <f t="shared" ref="K214:K277" si="113">IF(B214=0, 1, IF(J214,K213*(1+INCREMENTO),K213))</f>
        <v>1</v>
      </c>
      <c r="L214" s="33">
        <f t="shared" ca="1" si="87"/>
        <v>0.10239230445405142</v>
      </c>
      <c r="M214" s="600">
        <f t="shared" ca="1" si="95"/>
        <v>27271.35</v>
      </c>
      <c r="N214" s="601">
        <f t="shared" ca="1" si="96"/>
        <v>978375.27</v>
      </c>
      <c r="O214" s="601">
        <f t="shared" ca="1" si="97"/>
        <v>16514.009999999995</v>
      </c>
      <c r="P214" s="601">
        <f t="shared" ca="1" si="98"/>
        <v>8598.83</v>
      </c>
      <c r="Q214" s="601">
        <f t="shared" ref="Q214:Q277" ca="1" si="114">ROUND(P214*$G$13,2)</f>
        <v>1375.81</v>
      </c>
      <c r="R214" s="602">
        <f t="shared" si="99"/>
        <v>399</v>
      </c>
      <c r="S214" s="602">
        <f t="shared" si="100"/>
        <v>63.84</v>
      </c>
      <c r="T214" s="602">
        <f t="shared" si="101"/>
        <v>166.35080000000002</v>
      </c>
      <c r="U214" s="602">
        <f t="shared" si="102"/>
        <v>26.616128000000003</v>
      </c>
      <c r="V214" s="602">
        <f t="shared" ca="1" si="103"/>
        <v>782.7</v>
      </c>
      <c r="W214" s="602">
        <f t="shared" si="104"/>
        <v>84.48</v>
      </c>
      <c r="X214" s="602">
        <f t="shared" si="105"/>
        <v>13.52</v>
      </c>
      <c r="Y214" s="602">
        <f t="shared" ca="1" si="106"/>
        <v>261.16000000000003</v>
      </c>
      <c r="Z214" s="602">
        <f t="shared" ca="1" si="107"/>
        <v>41.79</v>
      </c>
      <c r="AA214" s="603">
        <f t="shared" ca="1" si="108"/>
        <v>28328.11</v>
      </c>
      <c r="AB214" s="602"/>
      <c r="AC214" s="604">
        <f t="shared" si="109"/>
        <v>0.113</v>
      </c>
      <c r="AD214" s="602">
        <f t="shared" ca="1" si="110"/>
        <v>8598.8315396666676</v>
      </c>
      <c r="AE214" s="602">
        <f t="shared" ca="1" si="111"/>
        <v>26952.298467666667</v>
      </c>
      <c r="AG214" s="602">
        <f t="shared" ref="AG214:AG277" ca="1" si="115">IF(N214&gt; 0,O214+P214+V214+R214+T214+W214+Y214, 0)</f>
        <v>26806.530799999997</v>
      </c>
    </row>
    <row r="215" spans="2:33" x14ac:dyDescent="0.25">
      <c r="B215" s="30">
        <v>194</v>
      </c>
      <c r="C215" s="19">
        <f t="shared" ca="1" si="89"/>
        <v>51595</v>
      </c>
      <c r="D215" s="30">
        <f t="shared" ca="1" si="90"/>
        <v>31</v>
      </c>
      <c r="E215" s="599">
        <f t="shared" si="91"/>
        <v>0.113</v>
      </c>
      <c r="F215" s="599">
        <f t="shared" si="112"/>
        <v>0.13108</v>
      </c>
      <c r="G215" s="33">
        <f t="shared" ca="1" si="92"/>
        <v>1.0120874444444443</v>
      </c>
      <c r="H215" s="33">
        <f t="shared" ca="1" si="93"/>
        <v>9.8844092809593782</v>
      </c>
      <c r="I215" s="33">
        <f t="shared" ca="1" si="88"/>
        <v>0.10116942465406899</v>
      </c>
      <c r="J215" s="30" t="b">
        <f t="shared" si="94"/>
        <v>0</v>
      </c>
      <c r="K215" s="33">
        <f t="shared" si="113"/>
        <v>1</v>
      </c>
      <c r="L215" s="33">
        <f t="shared" ref="L215:L278" ca="1" si="116" xml:space="preserve"> I215*K215</f>
        <v>0.10116942465406899</v>
      </c>
      <c r="M215" s="600">
        <f t="shared" ca="1" si="95"/>
        <v>27271.35</v>
      </c>
      <c r="N215" s="601">
        <f t="shared" ca="1" si="96"/>
        <v>961861.26</v>
      </c>
      <c r="O215" s="601">
        <f t="shared" ca="1" si="97"/>
        <v>15644.909999999994</v>
      </c>
      <c r="P215" s="601">
        <f t="shared" ca="1" si="98"/>
        <v>9359.44</v>
      </c>
      <c r="Q215" s="601">
        <f t="shared" ca="1" si="114"/>
        <v>1497.51</v>
      </c>
      <c r="R215" s="602">
        <f t="shared" si="99"/>
        <v>399</v>
      </c>
      <c r="S215" s="602">
        <f t="shared" si="100"/>
        <v>63.84</v>
      </c>
      <c r="T215" s="602">
        <f t="shared" si="101"/>
        <v>166.35080000000002</v>
      </c>
      <c r="U215" s="602">
        <f t="shared" si="102"/>
        <v>26.616128000000003</v>
      </c>
      <c r="V215" s="602">
        <f t="shared" ca="1" si="103"/>
        <v>769.49</v>
      </c>
      <c r="W215" s="602">
        <f t="shared" si="104"/>
        <v>84.48</v>
      </c>
      <c r="X215" s="602">
        <f t="shared" si="105"/>
        <v>13.52</v>
      </c>
      <c r="Y215" s="602">
        <f t="shared" ca="1" si="106"/>
        <v>259.97000000000003</v>
      </c>
      <c r="Z215" s="602">
        <f t="shared" ca="1" si="107"/>
        <v>41.6</v>
      </c>
      <c r="AA215" s="603">
        <f t="shared" ca="1" si="108"/>
        <v>28326.73</v>
      </c>
      <c r="AB215" s="602"/>
      <c r="AC215" s="604">
        <f t="shared" si="109"/>
        <v>0.113</v>
      </c>
      <c r="AD215" s="602">
        <f t="shared" ca="1" si="110"/>
        <v>9359.4444271666671</v>
      </c>
      <c r="AE215" s="602">
        <f t="shared" ca="1" si="111"/>
        <v>26829.221355166665</v>
      </c>
      <c r="AG215" s="602">
        <f t="shared" ca="1" si="115"/>
        <v>26683.640799999997</v>
      </c>
    </row>
    <row r="216" spans="2:33" x14ac:dyDescent="0.25">
      <c r="B216" s="30">
        <v>195</v>
      </c>
      <c r="C216" s="19">
        <f t="shared" ca="1" si="89"/>
        <v>51625</v>
      </c>
      <c r="D216" s="30">
        <f t="shared" ca="1" si="90"/>
        <v>30</v>
      </c>
      <c r="E216" s="599">
        <f t="shared" si="91"/>
        <v>0.113</v>
      </c>
      <c r="F216" s="599">
        <f t="shared" si="112"/>
        <v>0.13108</v>
      </c>
      <c r="G216" s="33">
        <f t="shared" ca="1" si="92"/>
        <v>1.0117233333333333</v>
      </c>
      <c r="H216" s="33">
        <f t="shared" ca="1" si="93"/>
        <v>10.000287505763158</v>
      </c>
      <c r="I216" s="33">
        <f t="shared" ref="I216:I279" ca="1" si="117">IF(H216=0, 0, 1/H216)</f>
        <v>9.9997125025025613E-2</v>
      </c>
      <c r="J216" s="30" t="b">
        <f t="shared" si="94"/>
        <v>0</v>
      </c>
      <c r="K216" s="33">
        <f t="shared" si="113"/>
        <v>1</v>
      </c>
      <c r="L216" s="33">
        <f t="shared" ca="1" si="116"/>
        <v>9.9997125025025613E-2</v>
      </c>
      <c r="M216" s="600">
        <f t="shared" ca="1" si="95"/>
        <v>27271.35</v>
      </c>
      <c r="N216" s="601">
        <f t="shared" ca="1" si="96"/>
        <v>946216.35</v>
      </c>
      <c r="O216" s="601">
        <f t="shared" ca="1" si="97"/>
        <v>16178.549999999996</v>
      </c>
      <c r="P216" s="601">
        <f t="shared" ca="1" si="98"/>
        <v>8910.2000000000007</v>
      </c>
      <c r="Q216" s="601">
        <f t="shared" ca="1" si="114"/>
        <v>1425.63</v>
      </c>
      <c r="R216" s="602">
        <f t="shared" si="99"/>
        <v>399</v>
      </c>
      <c r="S216" s="602">
        <f t="shared" si="100"/>
        <v>63.84</v>
      </c>
      <c r="T216" s="602">
        <f t="shared" si="101"/>
        <v>166.35080000000002</v>
      </c>
      <c r="U216" s="602">
        <f t="shared" si="102"/>
        <v>26.616128000000003</v>
      </c>
      <c r="V216" s="602">
        <f t="shared" ca="1" si="103"/>
        <v>756.97</v>
      </c>
      <c r="W216" s="602">
        <f t="shared" si="104"/>
        <v>84.48</v>
      </c>
      <c r="X216" s="602">
        <f t="shared" si="105"/>
        <v>13.52</v>
      </c>
      <c r="Y216" s="602">
        <f t="shared" ca="1" si="106"/>
        <v>260.68</v>
      </c>
      <c r="Z216" s="602">
        <f t="shared" ca="1" si="107"/>
        <v>41.71</v>
      </c>
      <c r="AA216" s="603">
        <f t="shared" ca="1" si="108"/>
        <v>28327.55</v>
      </c>
      <c r="AB216" s="602"/>
      <c r="AC216" s="604">
        <f t="shared" si="109"/>
        <v>0.113</v>
      </c>
      <c r="AD216" s="602">
        <f t="shared" ca="1" si="110"/>
        <v>8910.2039624999998</v>
      </c>
      <c r="AE216" s="602">
        <f t="shared" ca="1" si="111"/>
        <v>26901.920890499998</v>
      </c>
      <c r="AG216" s="602">
        <f t="shared" ca="1" si="115"/>
        <v>26756.230799999998</v>
      </c>
    </row>
    <row r="217" spans="2:33" x14ac:dyDescent="0.25">
      <c r="B217" s="30">
        <v>196</v>
      </c>
      <c r="C217" s="19">
        <f t="shared" ca="1" si="89"/>
        <v>51656</v>
      </c>
      <c r="D217" s="30">
        <f t="shared" ca="1" si="90"/>
        <v>31</v>
      </c>
      <c r="E217" s="599">
        <f t="shared" si="91"/>
        <v>0.113</v>
      </c>
      <c r="F217" s="599">
        <f t="shared" si="112"/>
        <v>0.13108</v>
      </c>
      <c r="G217" s="33">
        <f t="shared" ca="1" si="92"/>
        <v>1.0120874444444443</v>
      </c>
      <c r="H217" s="33">
        <f t="shared" ca="1" si="93"/>
        <v>10.121165425417541</v>
      </c>
      <c r="I217" s="33">
        <f t="shared" ca="1" si="117"/>
        <v>9.8802851051982069E-2</v>
      </c>
      <c r="J217" s="30" t="b">
        <f t="shared" si="94"/>
        <v>0</v>
      </c>
      <c r="K217" s="33">
        <f t="shared" si="113"/>
        <v>1</v>
      </c>
      <c r="L217" s="33">
        <f t="shared" ca="1" si="116"/>
        <v>9.8802851051982069E-2</v>
      </c>
      <c r="M217" s="600">
        <f t="shared" ca="1" si="95"/>
        <v>27271.35</v>
      </c>
      <c r="N217" s="601">
        <f t="shared" ca="1" si="96"/>
        <v>930037.8</v>
      </c>
      <c r="O217" s="601">
        <f t="shared" ca="1" si="97"/>
        <v>16029.580000000002</v>
      </c>
      <c r="P217" s="601">
        <f t="shared" ca="1" si="98"/>
        <v>9049.7800000000007</v>
      </c>
      <c r="Q217" s="601">
        <f t="shared" ca="1" si="114"/>
        <v>1447.96</v>
      </c>
      <c r="R217" s="602">
        <f t="shared" si="99"/>
        <v>399</v>
      </c>
      <c r="S217" s="602">
        <f t="shared" si="100"/>
        <v>63.84</v>
      </c>
      <c r="T217" s="602">
        <f t="shared" si="101"/>
        <v>166.35080000000002</v>
      </c>
      <c r="U217" s="602">
        <f t="shared" si="102"/>
        <v>26.616128000000003</v>
      </c>
      <c r="V217" s="602">
        <f t="shared" ca="1" si="103"/>
        <v>744.03</v>
      </c>
      <c r="W217" s="602">
        <f t="shared" si="104"/>
        <v>84.48</v>
      </c>
      <c r="X217" s="602">
        <f t="shared" si="105"/>
        <v>13.52</v>
      </c>
      <c r="Y217" s="602">
        <f t="shared" ca="1" si="106"/>
        <v>260.45999999999998</v>
      </c>
      <c r="Z217" s="602">
        <f t="shared" ca="1" si="107"/>
        <v>41.67</v>
      </c>
      <c r="AA217" s="603">
        <f t="shared" ca="1" si="108"/>
        <v>28327.29</v>
      </c>
      <c r="AB217" s="602"/>
      <c r="AC217" s="604">
        <f t="shared" si="109"/>
        <v>0.113</v>
      </c>
      <c r="AD217" s="602">
        <f t="shared" ca="1" si="110"/>
        <v>9049.7844816666657</v>
      </c>
      <c r="AE217" s="602">
        <f t="shared" ca="1" si="111"/>
        <v>26879.331409666665</v>
      </c>
      <c r="AG217" s="602">
        <f t="shared" ca="1" si="115"/>
        <v>26733.680799999998</v>
      </c>
    </row>
    <row r="218" spans="2:33" x14ac:dyDescent="0.25">
      <c r="B218" s="30">
        <v>197</v>
      </c>
      <c r="C218" s="19">
        <f t="shared" ca="1" si="89"/>
        <v>51686</v>
      </c>
      <c r="D218" s="30">
        <f t="shared" ca="1" si="90"/>
        <v>30</v>
      </c>
      <c r="E218" s="599">
        <f t="shared" si="91"/>
        <v>0.113</v>
      </c>
      <c r="F218" s="599">
        <f t="shared" si="112"/>
        <v>0.13108</v>
      </c>
      <c r="G218" s="33">
        <f t="shared" ca="1" si="92"/>
        <v>1.0117233333333333</v>
      </c>
      <c r="H218" s="33">
        <f t="shared" ca="1" si="93"/>
        <v>10.239819221421518</v>
      </c>
      <c r="I218" s="33">
        <f t="shared" ca="1" si="117"/>
        <v>9.7657974069309539E-2</v>
      </c>
      <c r="J218" s="30" t="b">
        <f t="shared" si="94"/>
        <v>0</v>
      </c>
      <c r="K218" s="33">
        <f t="shared" si="113"/>
        <v>1</v>
      </c>
      <c r="L218" s="33">
        <f t="shared" ca="1" si="116"/>
        <v>9.7657974069309539E-2</v>
      </c>
      <c r="M218" s="600">
        <f t="shared" ca="1" si="95"/>
        <v>27271.35</v>
      </c>
      <c r="N218" s="601">
        <f t="shared" ca="1" si="96"/>
        <v>914008.22</v>
      </c>
      <c r="O218" s="601">
        <f t="shared" ca="1" si="97"/>
        <v>16556.12</v>
      </c>
      <c r="P218" s="601">
        <f t="shared" ca="1" si="98"/>
        <v>8606.91</v>
      </c>
      <c r="Q218" s="601">
        <f t="shared" ca="1" si="114"/>
        <v>1377.11</v>
      </c>
      <c r="R218" s="602">
        <f t="shared" si="99"/>
        <v>399</v>
      </c>
      <c r="S218" s="602">
        <f t="shared" si="100"/>
        <v>63.84</v>
      </c>
      <c r="T218" s="602">
        <f t="shared" si="101"/>
        <v>166.35080000000002</v>
      </c>
      <c r="U218" s="602">
        <f t="shared" si="102"/>
        <v>26.616128000000003</v>
      </c>
      <c r="V218" s="602">
        <f t="shared" ca="1" si="103"/>
        <v>731.21</v>
      </c>
      <c r="W218" s="602">
        <f t="shared" si="104"/>
        <v>84.48</v>
      </c>
      <c r="X218" s="602">
        <f t="shared" si="105"/>
        <v>13.52</v>
      </c>
      <c r="Y218" s="602">
        <f t="shared" ca="1" si="106"/>
        <v>261.14999999999998</v>
      </c>
      <c r="Z218" s="602">
        <f t="shared" ca="1" si="107"/>
        <v>41.78</v>
      </c>
      <c r="AA218" s="603">
        <f t="shared" ca="1" si="108"/>
        <v>28328.09</v>
      </c>
      <c r="AB218" s="602"/>
      <c r="AC218" s="604">
        <f t="shared" si="109"/>
        <v>0.113</v>
      </c>
      <c r="AD218" s="602">
        <f t="shared" ca="1" si="110"/>
        <v>8606.9107383333321</v>
      </c>
      <c r="AE218" s="602">
        <f t="shared" ca="1" si="111"/>
        <v>26950.977666333332</v>
      </c>
      <c r="AG218" s="602">
        <f t="shared" ca="1" si="115"/>
        <v>26805.220799999999</v>
      </c>
    </row>
    <row r="219" spans="2:33" x14ac:dyDescent="0.25">
      <c r="B219" s="30">
        <v>198</v>
      </c>
      <c r="C219" s="19">
        <f t="shared" ca="1" si="89"/>
        <v>51717</v>
      </c>
      <c r="D219" s="30">
        <f t="shared" ca="1" si="90"/>
        <v>31</v>
      </c>
      <c r="E219" s="599">
        <f t="shared" si="91"/>
        <v>0.113</v>
      </c>
      <c r="F219" s="599">
        <f t="shared" si="112"/>
        <v>0.13108</v>
      </c>
      <c r="G219" s="33">
        <f t="shared" ca="1" si="92"/>
        <v>1.0120874444444443</v>
      </c>
      <c r="H219" s="33">
        <f t="shared" ca="1" si="93"/>
        <v>10.363592467381604</v>
      </c>
      <c r="I219" s="33">
        <f t="shared" ca="1" si="117"/>
        <v>9.6491636770492703E-2</v>
      </c>
      <c r="J219" s="30" t="b">
        <f t="shared" si="94"/>
        <v>0</v>
      </c>
      <c r="K219" s="33">
        <f t="shared" si="113"/>
        <v>1</v>
      </c>
      <c r="L219" s="33">
        <f t="shared" ca="1" si="116"/>
        <v>9.6491636770492703E-2</v>
      </c>
      <c r="M219" s="600">
        <f t="shared" ca="1" si="95"/>
        <v>27271.35</v>
      </c>
      <c r="N219" s="601">
        <f t="shared" ca="1" si="96"/>
        <v>897452.1</v>
      </c>
      <c r="O219" s="601">
        <f t="shared" ca="1" si="97"/>
        <v>16423.45</v>
      </c>
      <c r="P219" s="601">
        <f t="shared" ca="1" si="98"/>
        <v>8732.7099999999991</v>
      </c>
      <c r="Q219" s="601">
        <f t="shared" ca="1" si="114"/>
        <v>1397.23</v>
      </c>
      <c r="R219" s="602">
        <f t="shared" si="99"/>
        <v>399</v>
      </c>
      <c r="S219" s="602">
        <f t="shared" si="100"/>
        <v>63.84</v>
      </c>
      <c r="T219" s="602">
        <f t="shared" si="101"/>
        <v>166.35080000000002</v>
      </c>
      <c r="U219" s="602">
        <f t="shared" si="102"/>
        <v>26.616128000000003</v>
      </c>
      <c r="V219" s="602">
        <f t="shared" ca="1" si="103"/>
        <v>717.96</v>
      </c>
      <c r="W219" s="602">
        <f t="shared" si="104"/>
        <v>84.48</v>
      </c>
      <c r="X219" s="602">
        <f t="shared" si="105"/>
        <v>13.52</v>
      </c>
      <c r="Y219" s="602">
        <f t="shared" ca="1" si="106"/>
        <v>260.95</v>
      </c>
      <c r="Z219" s="602">
        <f t="shared" ca="1" si="107"/>
        <v>41.75</v>
      </c>
      <c r="AA219" s="603">
        <f t="shared" ca="1" si="108"/>
        <v>28327.86</v>
      </c>
      <c r="AB219" s="602"/>
      <c r="AC219" s="604">
        <f t="shared" si="109"/>
        <v>0.113</v>
      </c>
      <c r="AD219" s="602">
        <f t="shared" ca="1" si="110"/>
        <v>8732.7075174999991</v>
      </c>
      <c r="AE219" s="602">
        <f t="shared" ca="1" si="111"/>
        <v>26930.624445500001</v>
      </c>
      <c r="AG219" s="602">
        <f t="shared" ca="1" si="115"/>
        <v>26784.900799999999</v>
      </c>
    </row>
    <row r="220" spans="2:33" x14ac:dyDescent="0.25">
      <c r="B220" s="30">
        <v>199</v>
      </c>
      <c r="C220" s="19">
        <f t="shared" ca="1" si="89"/>
        <v>51748</v>
      </c>
      <c r="D220" s="30">
        <f t="shared" ca="1" si="90"/>
        <v>31</v>
      </c>
      <c r="E220" s="599">
        <f t="shared" si="91"/>
        <v>0.113</v>
      </c>
      <c r="F220" s="599">
        <f t="shared" si="112"/>
        <v>0.13108</v>
      </c>
      <c r="G220" s="33">
        <f t="shared" ca="1" si="92"/>
        <v>1.0120874444444443</v>
      </c>
      <c r="H220" s="33">
        <f t="shared" ca="1" si="93"/>
        <v>10.488861815575941</v>
      </c>
      <c r="I220" s="33">
        <f t="shared" ca="1" si="117"/>
        <v>9.533922913494787E-2</v>
      </c>
      <c r="J220" s="30" t="b">
        <f t="shared" si="94"/>
        <v>0</v>
      </c>
      <c r="K220" s="33">
        <f t="shared" si="113"/>
        <v>1</v>
      </c>
      <c r="L220" s="33">
        <f t="shared" ca="1" si="116"/>
        <v>9.533922913494787E-2</v>
      </c>
      <c r="M220" s="600">
        <f t="shared" ca="1" si="95"/>
        <v>27271.35</v>
      </c>
      <c r="N220" s="601">
        <f t="shared" ca="1" si="96"/>
        <v>881028.65</v>
      </c>
      <c r="O220" s="601">
        <f t="shared" ca="1" si="97"/>
        <v>16621.969999999998</v>
      </c>
      <c r="P220" s="601">
        <f t="shared" ca="1" si="98"/>
        <v>8572.9</v>
      </c>
      <c r="Q220" s="601">
        <f t="shared" ca="1" si="114"/>
        <v>1371.66</v>
      </c>
      <c r="R220" s="602">
        <f t="shared" si="99"/>
        <v>399</v>
      </c>
      <c r="S220" s="602">
        <f t="shared" si="100"/>
        <v>63.84</v>
      </c>
      <c r="T220" s="602">
        <f t="shared" si="101"/>
        <v>166.35080000000002</v>
      </c>
      <c r="U220" s="602">
        <f t="shared" si="102"/>
        <v>26.616128000000003</v>
      </c>
      <c r="V220" s="602">
        <f t="shared" ca="1" si="103"/>
        <v>704.82</v>
      </c>
      <c r="W220" s="602">
        <f t="shared" si="104"/>
        <v>84.48</v>
      </c>
      <c r="X220" s="602">
        <f t="shared" si="105"/>
        <v>13.52</v>
      </c>
      <c r="Y220" s="602">
        <f t="shared" ca="1" si="106"/>
        <v>261.2</v>
      </c>
      <c r="Z220" s="602">
        <f t="shared" ca="1" si="107"/>
        <v>41.79</v>
      </c>
      <c r="AA220" s="603">
        <f t="shared" ca="1" si="108"/>
        <v>28328.15</v>
      </c>
      <c r="AB220" s="602"/>
      <c r="AC220" s="604">
        <f t="shared" si="109"/>
        <v>0.113</v>
      </c>
      <c r="AD220" s="602">
        <f t="shared" ca="1" si="110"/>
        <v>8572.8982248611119</v>
      </c>
      <c r="AE220" s="602">
        <f t="shared" ca="1" si="111"/>
        <v>26956.485152861111</v>
      </c>
      <c r="AG220" s="602">
        <f t="shared" ca="1" si="115"/>
        <v>26810.720799999996</v>
      </c>
    </row>
    <row r="221" spans="2:33" x14ac:dyDescent="0.25">
      <c r="B221" s="30">
        <v>200</v>
      </c>
      <c r="C221" s="19">
        <f t="shared" ca="1" si="89"/>
        <v>51778</v>
      </c>
      <c r="D221" s="30">
        <f t="shared" ca="1" si="90"/>
        <v>30</v>
      </c>
      <c r="E221" s="599">
        <f t="shared" si="91"/>
        <v>0.113</v>
      </c>
      <c r="F221" s="599">
        <f t="shared" si="112"/>
        <v>0.13108</v>
      </c>
      <c r="G221" s="33">
        <f t="shared" ca="1" si="92"/>
        <v>1.0117233333333333</v>
      </c>
      <c r="H221" s="33">
        <f t="shared" ca="1" si="93"/>
        <v>10.611826238927209</v>
      </c>
      <c r="I221" s="33">
        <f t="shared" ca="1" si="117"/>
        <v>9.4234486834293835E-2</v>
      </c>
      <c r="J221" s="30" t="b">
        <f t="shared" si="94"/>
        <v>0</v>
      </c>
      <c r="K221" s="33">
        <f t="shared" si="113"/>
        <v>1</v>
      </c>
      <c r="L221" s="33">
        <f t="shared" ca="1" si="116"/>
        <v>9.4234486834293835E-2</v>
      </c>
      <c r="M221" s="600">
        <f t="shared" ca="1" si="95"/>
        <v>27271.35</v>
      </c>
      <c r="N221" s="601">
        <f t="shared" ca="1" si="96"/>
        <v>864406.68</v>
      </c>
      <c r="O221" s="601">
        <f t="shared" ca="1" si="97"/>
        <v>17137.62</v>
      </c>
      <c r="P221" s="601">
        <f t="shared" ca="1" si="98"/>
        <v>8139.83</v>
      </c>
      <c r="Q221" s="601">
        <f t="shared" ca="1" si="114"/>
        <v>1302.3699999999999</v>
      </c>
      <c r="R221" s="602">
        <f t="shared" si="99"/>
        <v>399</v>
      </c>
      <c r="S221" s="602">
        <f t="shared" si="100"/>
        <v>63.84</v>
      </c>
      <c r="T221" s="602">
        <f t="shared" si="101"/>
        <v>166.35080000000002</v>
      </c>
      <c r="U221" s="602">
        <f t="shared" si="102"/>
        <v>26.616128000000003</v>
      </c>
      <c r="V221" s="602">
        <f t="shared" ca="1" si="103"/>
        <v>691.53</v>
      </c>
      <c r="W221" s="602">
        <f t="shared" si="104"/>
        <v>84.48</v>
      </c>
      <c r="X221" s="602">
        <f t="shared" si="105"/>
        <v>13.52</v>
      </c>
      <c r="Y221" s="602">
        <f t="shared" ca="1" si="106"/>
        <v>261.88</v>
      </c>
      <c r="Z221" s="602">
        <f t="shared" ca="1" si="107"/>
        <v>41.9</v>
      </c>
      <c r="AA221" s="603">
        <f t="shared" ca="1" si="108"/>
        <v>28328.94</v>
      </c>
      <c r="AB221" s="602"/>
      <c r="AC221" s="604">
        <f t="shared" si="109"/>
        <v>0.113</v>
      </c>
      <c r="AD221" s="602">
        <f t="shared" ca="1" si="110"/>
        <v>8139.8295700000008</v>
      </c>
      <c r="AE221" s="602">
        <f t="shared" ca="1" si="111"/>
        <v>27026.566498000004</v>
      </c>
      <c r="AG221" s="602">
        <f t="shared" ca="1" si="115"/>
        <v>26880.690799999997</v>
      </c>
    </row>
    <row r="222" spans="2:33" x14ac:dyDescent="0.25">
      <c r="B222" s="30">
        <v>201</v>
      </c>
      <c r="C222" s="19">
        <f t="shared" ca="1" si="89"/>
        <v>51809</v>
      </c>
      <c r="D222" s="30">
        <f t="shared" ca="1" si="90"/>
        <v>31</v>
      </c>
      <c r="E222" s="599">
        <f t="shared" si="91"/>
        <v>0.113</v>
      </c>
      <c r="F222" s="599">
        <f t="shared" si="112"/>
        <v>0.13108</v>
      </c>
      <c r="G222" s="33">
        <f t="shared" ca="1" si="92"/>
        <v>1.0120874444444443</v>
      </c>
      <c r="H222" s="33">
        <f t="shared" ca="1" si="93"/>
        <v>10.740096099044338</v>
      </c>
      <c r="I222" s="33">
        <f t="shared" ca="1" si="117"/>
        <v>9.3109036527986064E-2</v>
      </c>
      <c r="J222" s="30" t="b">
        <f t="shared" si="94"/>
        <v>0</v>
      </c>
      <c r="K222" s="33">
        <f t="shared" si="113"/>
        <v>1</v>
      </c>
      <c r="L222" s="33">
        <f t="shared" ca="1" si="116"/>
        <v>9.3109036527986064E-2</v>
      </c>
      <c r="M222" s="600">
        <f t="shared" ca="1" si="95"/>
        <v>27271.35</v>
      </c>
      <c r="N222" s="601">
        <f t="shared" ca="1" si="96"/>
        <v>847269.06</v>
      </c>
      <c r="O222" s="601">
        <f t="shared" ca="1" si="97"/>
        <v>17030.03</v>
      </c>
      <c r="P222" s="601">
        <f t="shared" ca="1" si="98"/>
        <v>8244.4</v>
      </c>
      <c r="Q222" s="601">
        <f t="shared" ca="1" si="114"/>
        <v>1319.1</v>
      </c>
      <c r="R222" s="602">
        <f t="shared" si="99"/>
        <v>399</v>
      </c>
      <c r="S222" s="602">
        <f t="shared" si="100"/>
        <v>63.84</v>
      </c>
      <c r="T222" s="602">
        <f t="shared" si="101"/>
        <v>166.35080000000002</v>
      </c>
      <c r="U222" s="602">
        <f t="shared" si="102"/>
        <v>26.616128000000003</v>
      </c>
      <c r="V222" s="602">
        <f t="shared" ca="1" si="103"/>
        <v>677.82</v>
      </c>
      <c r="W222" s="602">
        <f t="shared" si="104"/>
        <v>84.48</v>
      </c>
      <c r="X222" s="602">
        <f t="shared" si="105"/>
        <v>13.52</v>
      </c>
      <c r="Y222" s="602">
        <f t="shared" ca="1" si="106"/>
        <v>261.72000000000003</v>
      </c>
      <c r="Z222" s="602">
        <f t="shared" ca="1" si="107"/>
        <v>41.88</v>
      </c>
      <c r="AA222" s="603">
        <f t="shared" ca="1" si="108"/>
        <v>28328.76</v>
      </c>
      <c r="AB222" s="602"/>
      <c r="AC222" s="604">
        <f t="shared" si="109"/>
        <v>0.113</v>
      </c>
      <c r="AD222" s="602">
        <f t="shared" ca="1" si="110"/>
        <v>8244.3986588333337</v>
      </c>
      <c r="AE222" s="602">
        <f t="shared" ca="1" si="111"/>
        <v>27009.655586833338</v>
      </c>
      <c r="AG222" s="602">
        <f t="shared" ca="1" si="115"/>
        <v>26863.800800000001</v>
      </c>
    </row>
    <row r="223" spans="2:33" x14ac:dyDescent="0.25">
      <c r="B223" s="30">
        <v>202</v>
      </c>
      <c r="C223" s="19">
        <f t="shared" ca="1" si="89"/>
        <v>51839</v>
      </c>
      <c r="D223" s="30">
        <f t="shared" ca="1" si="90"/>
        <v>30</v>
      </c>
      <c r="E223" s="599">
        <f t="shared" si="91"/>
        <v>0.113</v>
      </c>
      <c r="F223" s="599">
        <f t="shared" si="112"/>
        <v>0.13108</v>
      </c>
      <c r="G223" s="33">
        <f t="shared" ca="1" si="92"/>
        <v>1.0117233333333333</v>
      </c>
      <c r="H223" s="33">
        <f t="shared" ca="1" si="93"/>
        <v>10.866005825645468</v>
      </c>
      <c r="I223" s="33">
        <f t="shared" ca="1" si="117"/>
        <v>9.2030136560376591E-2</v>
      </c>
      <c r="J223" s="30" t="b">
        <f t="shared" si="94"/>
        <v>0</v>
      </c>
      <c r="K223" s="33">
        <f t="shared" si="113"/>
        <v>1</v>
      </c>
      <c r="L223" s="33">
        <f t="shared" ca="1" si="116"/>
        <v>9.2030136560376591E-2</v>
      </c>
      <c r="M223" s="600">
        <f t="shared" ca="1" si="95"/>
        <v>27271.35</v>
      </c>
      <c r="N223" s="601">
        <f t="shared" ca="1" si="96"/>
        <v>830239.03</v>
      </c>
      <c r="O223" s="601">
        <f t="shared" ca="1" si="97"/>
        <v>17538.189999999999</v>
      </c>
      <c r="P223" s="601">
        <f t="shared" ca="1" si="98"/>
        <v>7818.08</v>
      </c>
      <c r="Q223" s="601">
        <f t="shared" ca="1" si="114"/>
        <v>1250.8900000000001</v>
      </c>
      <c r="R223" s="602">
        <f t="shared" si="99"/>
        <v>399</v>
      </c>
      <c r="S223" s="602">
        <f t="shared" si="100"/>
        <v>63.84</v>
      </c>
      <c r="T223" s="602">
        <f t="shared" si="101"/>
        <v>166.35080000000002</v>
      </c>
      <c r="U223" s="602">
        <f t="shared" si="102"/>
        <v>26.616128000000003</v>
      </c>
      <c r="V223" s="602">
        <f t="shared" ca="1" si="103"/>
        <v>664.19</v>
      </c>
      <c r="W223" s="602">
        <f t="shared" si="104"/>
        <v>84.48</v>
      </c>
      <c r="X223" s="602">
        <f t="shared" si="105"/>
        <v>13.52</v>
      </c>
      <c r="Y223" s="602">
        <f t="shared" ca="1" si="106"/>
        <v>262.39</v>
      </c>
      <c r="Z223" s="602">
        <f t="shared" ca="1" si="107"/>
        <v>41.98</v>
      </c>
      <c r="AA223" s="603">
        <f t="shared" ca="1" si="108"/>
        <v>28329.53</v>
      </c>
      <c r="AB223" s="602"/>
      <c r="AC223" s="604">
        <f t="shared" si="109"/>
        <v>0.113</v>
      </c>
      <c r="AD223" s="602">
        <f t="shared" ca="1" si="110"/>
        <v>7818.0841991666675</v>
      </c>
      <c r="AE223" s="602">
        <f t="shared" ca="1" si="111"/>
        <v>27078.641127166666</v>
      </c>
      <c r="AG223" s="602">
        <f t="shared" ca="1" si="115"/>
        <v>26932.680799999995</v>
      </c>
    </row>
    <row r="224" spans="2:33" x14ac:dyDescent="0.25">
      <c r="B224" s="30">
        <v>203</v>
      </c>
      <c r="C224" s="19">
        <f t="shared" ca="1" si="89"/>
        <v>51870</v>
      </c>
      <c r="D224" s="30">
        <f t="shared" ca="1" si="90"/>
        <v>31</v>
      </c>
      <c r="E224" s="599">
        <f t="shared" si="91"/>
        <v>0.113</v>
      </c>
      <c r="F224" s="599">
        <f t="shared" si="112"/>
        <v>0.13108</v>
      </c>
      <c r="G224" s="33">
        <f t="shared" ca="1" si="92"/>
        <v>1.0120874444444443</v>
      </c>
      <c r="H224" s="33">
        <f t="shared" ca="1" si="93"/>
        <v>10.997348067395965</v>
      </c>
      <c r="I224" s="33">
        <f t="shared" ca="1" si="117"/>
        <v>9.0931012992552074E-2</v>
      </c>
      <c r="J224" s="30" t="b">
        <f t="shared" si="94"/>
        <v>0</v>
      </c>
      <c r="K224" s="33">
        <f t="shared" si="113"/>
        <v>1</v>
      </c>
      <c r="L224" s="33">
        <f t="shared" ca="1" si="116"/>
        <v>9.0931012992552074E-2</v>
      </c>
      <c r="M224" s="600">
        <f t="shared" ca="1" si="95"/>
        <v>27271.35</v>
      </c>
      <c r="N224" s="601">
        <f t="shared" ca="1" si="96"/>
        <v>812700.84</v>
      </c>
      <c r="O224" s="601">
        <f t="shared" ca="1" si="97"/>
        <v>17447.88</v>
      </c>
      <c r="P224" s="601">
        <f t="shared" ca="1" si="98"/>
        <v>7908.03</v>
      </c>
      <c r="Q224" s="601">
        <f t="shared" ca="1" si="114"/>
        <v>1265.28</v>
      </c>
      <c r="R224" s="602">
        <f t="shared" si="99"/>
        <v>399</v>
      </c>
      <c r="S224" s="602">
        <f t="shared" si="100"/>
        <v>63.84</v>
      </c>
      <c r="T224" s="602">
        <f t="shared" si="101"/>
        <v>166.35080000000002</v>
      </c>
      <c r="U224" s="602">
        <f t="shared" si="102"/>
        <v>26.616128000000003</v>
      </c>
      <c r="V224" s="602">
        <f t="shared" ca="1" si="103"/>
        <v>650.16</v>
      </c>
      <c r="W224" s="602">
        <f t="shared" si="104"/>
        <v>84.48</v>
      </c>
      <c r="X224" s="602">
        <f t="shared" si="105"/>
        <v>13.52</v>
      </c>
      <c r="Y224" s="602">
        <f t="shared" ca="1" si="106"/>
        <v>262.25</v>
      </c>
      <c r="Z224" s="602">
        <f t="shared" ca="1" si="107"/>
        <v>41.96</v>
      </c>
      <c r="AA224" s="603">
        <f t="shared" ca="1" si="108"/>
        <v>28329.37</v>
      </c>
      <c r="AB224" s="602"/>
      <c r="AC224" s="604">
        <f t="shared" si="109"/>
        <v>0.113</v>
      </c>
      <c r="AD224" s="602">
        <f t="shared" ca="1" si="110"/>
        <v>7908.0306736666671</v>
      </c>
      <c r="AE224" s="602">
        <f t="shared" ca="1" si="111"/>
        <v>27064.08760166667</v>
      </c>
      <c r="AG224" s="602">
        <f t="shared" ca="1" si="115"/>
        <v>26918.150799999999</v>
      </c>
    </row>
    <row r="225" spans="2:33" x14ac:dyDescent="0.25">
      <c r="B225" s="30">
        <v>204</v>
      </c>
      <c r="C225" s="19">
        <f t="shared" ca="1" si="89"/>
        <v>51901</v>
      </c>
      <c r="D225" s="30">
        <f t="shared" ca="1" si="90"/>
        <v>31</v>
      </c>
      <c r="E225" s="599">
        <f t="shared" si="91"/>
        <v>0.113</v>
      </c>
      <c r="F225" s="599">
        <f t="shared" si="112"/>
        <v>0.13108</v>
      </c>
      <c r="G225" s="33">
        <f t="shared" ca="1" si="92"/>
        <v>1.0120874444444443</v>
      </c>
      <c r="H225" s="33">
        <f t="shared" ca="1" si="93"/>
        <v>11.13027790119683</v>
      </c>
      <c r="I225" s="33">
        <f t="shared" ca="1" si="117"/>
        <v>8.9845016348825468E-2</v>
      </c>
      <c r="J225" s="30" t="b">
        <f t="shared" si="94"/>
        <v>1</v>
      </c>
      <c r="K225" s="33">
        <f t="shared" si="113"/>
        <v>1</v>
      </c>
      <c r="L225" s="33">
        <f t="shared" ca="1" si="116"/>
        <v>8.9845016348825468E-2</v>
      </c>
      <c r="M225" s="600">
        <f t="shared" ca="1" si="95"/>
        <v>27271.35</v>
      </c>
      <c r="N225" s="601">
        <f t="shared" ca="1" si="96"/>
        <v>795252.96</v>
      </c>
      <c r="O225" s="601">
        <f t="shared" ca="1" si="97"/>
        <v>17658.78</v>
      </c>
      <c r="P225" s="601">
        <f t="shared" ca="1" si="98"/>
        <v>7738.25</v>
      </c>
      <c r="Q225" s="601">
        <f t="shared" ca="1" si="114"/>
        <v>1238.1199999999999</v>
      </c>
      <c r="R225" s="602">
        <f t="shared" si="99"/>
        <v>399</v>
      </c>
      <c r="S225" s="602">
        <f t="shared" si="100"/>
        <v>63.84</v>
      </c>
      <c r="T225" s="602">
        <f t="shared" si="101"/>
        <v>166.35080000000002</v>
      </c>
      <c r="U225" s="602">
        <f t="shared" si="102"/>
        <v>26.616128000000003</v>
      </c>
      <c r="V225" s="602">
        <f t="shared" ca="1" si="103"/>
        <v>636.20000000000005</v>
      </c>
      <c r="W225" s="602">
        <f t="shared" si="104"/>
        <v>84.48</v>
      </c>
      <c r="X225" s="602">
        <f t="shared" si="105"/>
        <v>13.52</v>
      </c>
      <c r="Y225" s="602">
        <f t="shared" ca="1" si="106"/>
        <v>262.51</v>
      </c>
      <c r="Z225" s="602">
        <f t="shared" ca="1" si="107"/>
        <v>42</v>
      </c>
      <c r="AA225" s="603">
        <f t="shared" ca="1" si="108"/>
        <v>28329.67</v>
      </c>
      <c r="AB225" s="602"/>
      <c r="AC225" s="604">
        <f t="shared" si="109"/>
        <v>0.113</v>
      </c>
      <c r="AD225" s="602">
        <f t="shared" ca="1" si="110"/>
        <v>7738.2531079999999</v>
      </c>
      <c r="AE225" s="602">
        <f t="shared" ca="1" si="111"/>
        <v>27091.550036000001</v>
      </c>
      <c r="AG225" s="602">
        <f t="shared" ca="1" si="115"/>
        <v>26945.570799999998</v>
      </c>
    </row>
    <row r="226" spans="2:33" x14ac:dyDescent="0.25">
      <c r="B226" s="30">
        <v>205</v>
      </c>
      <c r="C226" s="19">
        <f t="shared" ca="1" si="89"/>
        <v>51929</v>
      </c>
      <c r="D226" s="30">
        <f t="shared" ca="1" si="90"/>
        <v>28</v>
      </c>
      <c r="E226" s="599">
        <f t="shared" si="91"/>
        <v>0.113</v>
      </c>
      <c r="F226" s="599">
        <f t="shared" si="112"/>
        <v>0.13108</v>
      </c>
      <c r="G226" s="33">
        <f t="shared" ca="1" si="92"/>
        <v>1.0109951111111111</v>
      </c>
      <c r="H226" s="33">
        <f t="shared" ca="1" si="93"/>
        <v>11.252656543418034</v>
      </c>
      <c r="I226" s="33">
        <f t="shared" ca="1" si="117"/>
        <v>8.8867903871546278E-2</v>
      </c>
      <c r="J226" s="30" t="b">
        <f t="shared" si="94"/>
        <v>0</v>
      </c>
      <c r="K226" s="33">
        <f t="shared" si="113"/>
        <v>1</v>
      </c>
      <c r="L226" s="33">
        <f t="shared" ca="1" si="116"/>
        <v>8.8867903871546278E-2</v>
      </c>
      <c r="M226" s="600">
        <f t="shared" ca="1" si="95"/>
        <v>27271.35</v>
      </c>
      <c r="N226" s="601">
        <f t="shared" ca="1" si="96"/>
        <v>777594.18</v>
      </c>
      <c r="O226" s="601">
        <f t="shared" ca="1" si="97"/>
        <v>18721.609999999997</v>
      </c>
      <c r="P226" s="601">
        <f t="shared" ca="1" si="98"/>
        <v>6834.19</v>
      </c>
      <c r="Q226" s="601">
        <f t="shared" ca="1" si="114"/>
        <v>1093.47</v>
      </c>
      <c r="R226" s="602">
        <f t="shared" si="99"/>
        <v>399</v>
      </c>
      <c r="S226" s="602">
        <f t="shared" si="100"/>
        <v>63.84</v>
      </c>
      <c r="T226" s="602">
        <f t="shared" si="101"/>
        <v>166.35080000000002</v>
      </c>
      <c r="U226" s="602">
        <f t="shared" si="102"/>
        <v>26.616128000000003</v>
      </c>
      <c r="V226" s="602">
        <f t="shared" ca="1" si="103"/>
        <v>622.08000000000004</v>
      </c>
      <c r="W226" s="602">
        <f t="shared" si="104"/>
        <v>84.48</v>
      </c>
      <c r="X226" s="602">
        <f t="shared" si="105"/>
        <v>13.52</v>
      </c>
      <c r="Y226" s="602">
        <f t="shared" ca="1" si="106"/>
        <v>263.93</v>
      </c>
      <c r="Z226" s="602">
        <f t="shared" ca="1" si="107"/>
        <v>42.23</v>
      </c>
      <c r="AA226" s="603">
        <f t="shared" ca="1" si="108"/>
        <v>28331.32</v>
      </c>
      <c r="AB226" s="602"/>
      <c r="AC226" s="604">
        <f t="shared" si="109"/>
        <v>0.113</v>
      </c>
      <c r="AD226" s="602">
        <f t="shared" ca="1" si="110"/>
        <v>6834.1888486666685</v>
      </c>
      <c r="AE226" s="602">
        <f t="shared" ca="1" si="111"/>
        <v>27237.845776666669</v>
      </c>
      <c r="AG226" s="602">
        <f t="shared" ca="1" si="115"/>
        <v>27091.640799999997</v>
      </c>
    </row>
    <row r="227" spans="2:33" x14ac:dyDescent="0.25">
      <c r="B227" s="30">
        <v>206</v>
      </c>
      <c r="C227" s="19">
        <f t="shared" ca="1" si="89"/>
        <v>51960</v>
      </c>
      <c r="D227" s="30">
        <f t="shared" ca="1" si="90"/>
        <v>31</v>
      </c>
      <c r="E227" s="599">
        <f t="shared" si="91"/>
        <v>0.113</v>
      </c>
      <c r="F227" s="599">
        <f t="shared" si="112"/>
        <v>0.13108</v>
      </c>
      <c r="G227" s="33">
        <f t="shared" ca="1" si="92"/>
        <v>1.0120874444444443</v>
      </c>
      <c r="H227" s="33">
        <f t="shared" ca="1" si="93"/>
        <v>11.388672404239012</v>
      </c>
      <c r="I227" s="33">
        <f t="shared" ca="1" si="117"/>
        <v>8.7806547111477812E-2</v>
      </c>
      <c r="J227" s="30" t="b">
        <f t="shared" si="94"/>
        <v>0</v>
      </c>
      <c r="K227" s="33">
        <f t="shared" si="113"/>
        <v>1</v>
      </c>
      <c r="L227" s="33">
        <f t="shared" ca="1" si="116"/>
        <v>8.7806547111477812E-2</v>
      </c>
      <c r="M227" s="600">
        <f t="shared" ca="1" si="95"/>
        <v>27271.35</v>
      </c>
      <c r="N227" s="601">
        <f t="shared" ca="1" si="96"/>
        <v>758872.57</v>
      </c>
      <c r="O227" s="601">
        <f t="shared" ca="1" si="97"/>
        <v>18098.52</v>
      </c>
      <c r="P227" s="601">
        <f t="shared" ca="1" si="98"/>
        <v>7384.25</v>
      </c>
      <c r="Q227" s="601">
        <f t="shared" ca="1" si="114"/>
        <v>1181.48</v>
      </c>
      <c r="R227" s="602">
        <f t="shared" si="99"/>
        <v>399</v>
      </c>
      <c r="S227" s="602">
        <f t="shared" si="100"/>
        <v>63.84</v>
      </c>
      <c r="T227" s="602">
        <f t="shared" si="101"/>
        <v>166.35080000000002</v>
      </c>
      <c r="U227" s="602">
        <f t="shared" si="102"/>
        <v>26.616128000000003</v>
      </c>
      <c r="V227" s="602">
        <f t="shared" ca="1" si="103"/>
        <v>607.1</v>
      </c>
      <c r="W227" s="602">
        <f t="shared" si="104"/>
        <v>84.48</v>
      </c>
      <c r="X227" s="602">
        <f t="shared" si="105"/>
        <v>13.52</v>
      </c>
      <c r="Y227" s="602">
        <f t="shared" ca="1" si="106"/>
        <v>263.07</v>
      </c>
      <c r="Z227" s="602">
        <f t="shared" ca="1" si="107"/>
        <v>42.09</v>
      </c>
      <c r="AA227" s="603">
        <f t="shared" ca="1" si="108"/>
        <v>28330.32</v>
      </c>
      <c r="AB227" s="602"/>
      <c r="AC227" s="604">
        <f t="shared" si="109"/>
        <v>0.113</v>
      </c>
      <c r="AD227" s="602">
        <f t="shared" ca="1" si="110"/>
        <v>7384.2517019722227</v>
      </c>
      <c r="AE227" s="602">
        <f t="shared" ca="1" si="111"/>
        <v>27148.838629972222</v>
      </c>
      <c r="AG227" s="602">
        <f t="shared" ca="1" si="115"/>
        <v>27002.770799999998</v>
      </c>
    </row>
    <row r="228" spans="2:33" x14ac:dyDescent="0.25">
      <c r="B228" s="30">
        <v>207</v>
      </c>
      <c r="C228" s="19">
        <f t="shared" ca="1" si="89"/>
        <v>51990</v>
      </c>
      <c r="D228" s="30">
        <f t="shared" ca="1" si="90"/>
        <v>30</v>
      </c>
      <c r="E228" s="599">
        <f t="shared" si="91"/>
        <v>0.113</v>
      </c>
      <c r="F228" s="599">
        <f t="shared" si="112"/>
        <v>0.13108</v>
      </c>
      <c r="G228" s="33">
        <f t="shared" ca="1" si="92"/>
        <v>1.0117233333333333</v>
      </c>
      <c r="H228" s="33">
        <f t="shared" ca="1" si="93"/>
        <v>11.52218560705804</v>
      </c>
      <c r="I228" s="33">
        <f t="shared" ca="1" si="117"/>
        <v>8.6789089683422485E-2</v>
      </c>
      <c r="J228" s="30" t="b">
        <f t="shared" si="94"/>
        <v>0</v>
      </c>
      <c r="K228" s="33">
        <f t="shared" si="113"/>
        <v>1</v>
      </c>
      <c r="L228" s="33">
        <f t="shared" ca="1" si="116"/>
        <v>8.6789089683422485E-2</v>
      </c>
      <c r="M228" s="600">
        <f t="shared" ca="1" si="95"/>
        <v>27271.35</v>
      </c>
      <c r="N228" s="601">
        <f t="shared" ca="1" si="96"/>
        <v>740774.05</v>
      </c>
      <c r="O228" s="601">
        <f t="shared" ca="1" si="97"/>
        <v>18587.010000000002</v>
      </c>
      <c r="P228" s="601">
        <f t="shared" ca="1" si="98"/>
        <v>6975.62</v>
      </c>
      <c r="Q228" s="601">
        <f t="shared" ca="1" si="114"/>
        <v>1116.0999999999999</v>
      </c>
      <c r="R228" s="602">
        <f t="shared" si="99"/>
        <v>399</v>
      </c>
      <c r="S228" s="602">
        <f t="shared" si="100"/>
        <v>63.84</v>
      </c>
      <c r="T228" s="602">
        <f t="shared" si="101"/>
        <v>166.35080000000002</v>
      </c>
      <c r="U228" s="602">
        <f t="shared" si="102"/>
        <v>26.616128000000003</v>
      </c>
      <c r="V228" s="602">
        <f t="shared" ca="1" si="103"/>
        <v>592.62</v>
      </c>
      <c r="W228" s="602">
        <f t="shared" si="104"/>
        <v>84.48</v>
      </c>
      <c r="X228" s="602">
        <f t="shared" si="105"/>
        <v>13.52</v>
      </c>
      <c r="Y228" s="602">
        <f t="shared" ca="1" si="106"/>
        <v>263.70999999999998</v>
      </c>
      <c r="Z228" s="602">
        <f t="shared" ca="1" si="107"/>
        <v>42.19</v>
      </c>
      <c r="AA228" s="603">
        <f t="shared" ca="1" si="108"/>
        <v>28331.06</v>
      </c>
      <c r="AB228" s="602"/>
      <c r="AC228" s="604">
        <f t="shared" si="109"/>
        <v>0.113</v>
      </c>
      <c r="AD228" s="602">
        <f t="shared" ca="1" si="110"/>
        <v>6975.6223041666672</v>
      </c>
      <c r="AE228" s="602">
        <f t="shared" ca="1" si="111"/>
        <v>27214.959232166668</v>
      </c>
      <c r="AG228" s="602">
        <f t="shared" ca="1" si="115"/>
        <v>27068.790799999999</v>
      </c>
    </row>
    <row r="229" spans="2:33" x14ac:dyDescent="0.25">
      <c r="B229" s="30">
        <v>208</v>
      </c>
      <c r="C229" s="19">
        <f t="shared" ca="1" si="89"/>
        <v>52021</v>
      </c>
      <c r="D229" s="30">
        <f t="shared" ca="1" si="90"/>
        <v>31</v>
      </c>
      <c r="E229" s="599">
        <f t="shared" si="91"/>
        <v>0.113</v>
      </c>
      <c r="F229" s="599">
        <f t="shared" si="112"/>
        <v>0.13108</v>
      </c>
      <c r="G229" s="33">
        <f t="shared" ca="1" si="92"/>
        <v>1.0120874444444443</v>
      </c>
      <c r="H229" s="33">
        <f t="shared" ca="1" si="93"/>
        <v>11.66145938546193</v>
      </c>
      <c r="I229" s="33">
        <f t="shared" ca="1" si="117"/>
        <v>8.5752560373933709E-2</v>
      </c>
      <c r="J229" s="30" t="b">
        <f t="shared" si="94"/>
        <v>0</v>
      </c>
      <c r="K229" s="33">
        <f t="shared" si="113"/>
        <v>1</v>
      </c>
      <c r="L229" s="33">
        <f t="shared" ca="1" si="116"/>
        <v>8.5752560373933709E-2</v>
      </c>
      <c r="M229" s="600">
        <f t="shared" ca="1" si="95"/>
        <v>27271.35</v>
      </c>
      <c r="N229" s="601">
        <f t="shared" ca="1" si="96"/>
        <v>722187.04</v>
      </c>
      <c r="O229" s="601">
        <f t="shared" ca="1" si="97"/>
        <v>18541.96</v>
      </c>
      <c r="P229" s="601">
        <f t="shared" ca="1" si="98"/>
        <v>7027.28</v>
      </c>
      <c r="Q229" s="601">
        <f t="shared" ca="1" si="114"/>
        <v>1124.3599999999999</v>
      </c>
      <c r="R229" s="602">
        <f t="shared" si="99"/>
        <v>399</v>
      </c>
      <c r="S229" s="602">
        <f t="shared" si="100"/>
        <v>63.84</v>
      </c>
      <c r="T229" s="602">
        <f t="shared" si="101"/>
        <v>166.35080000000002</v>
      </c>
      <c r="U229" s="602">
        <f t="shared" si="102"/>
        <v>26.616128000000003</v>
      </c>
      <c r="V229" s="602">
        <f t="shared" ca="1" si="103"/>
        <v>577.75</v>
      </c>
      <c r="W229" s="602">
        <f t="shared" si="104"/>
        <v>84.48</v>
      </c>
      <c r="X229" s="602">
        <f t="shared" si="105"/>
        <v>13.52</v>
      </c>
      <c r="Y229" s="602">
        <f t="shared" ca="1" si="106"/>
        <v>263.63</v>
      </c>
      <c r="Z229" s="602">
        <f t="shared" ca="1" si="107"/>
        <v>42.18</v>
      </c>
      <c r="AA229" s="603">
        <f t="shared" ca="1" si="108"/>
        <v>28330.97</v>
      </c>
      <c r="AB229" s="602"/>
      <c r="AC229" s="604">
        <f t="shared" si="109"/>
        <v>0.113</v>
      </c>
      <c r="AD229" s="602">
        <f t="shared" ca="1" si="110"/>
        <v>7027.2811142222236</v>
      </c>
      <c r="AE229" s="602">
        <f t="shared" ca="1" si="111"/>
        <v>27206.608042222226</v>
      </c>
      <c r="AG229" s="602">
        <f t="shared" ca="1" si="115"/>
        <v>27060.450799999999</v>
      </c>
    </row>
    <row r="230" spans="2:33" x14ac:dyDescent="0.25">
      <c r="B230" s="30">
        <v>209</v>
      </c>
      <c r="C230" s="19">
        <f t="shared" ca="1" si="89"/>
        <v>52051</v>
      </c>
      <c r="D230" s="30">
        <f t="shared" ca="1" si="90"/>
        <v>30</v>
      </c>
      <c r="E230" s="599">
        <f t="shared" si="91"/>
        <v>0.113</v>
      </c>
      <c r="F230" s="599">
        <f t="shared" si="112"/>
        <v>0.13108</v>
      </c>
      <c r="G230" s="33">
        <f t="shared" ca="1" si="92"/>
        <v>1.0117233333333333</v>
      </c>
      <c r="H230" s="33">
        <f t="shared" ca="1" si="93"/>
        <v>11.798170560990828</v>
      </c>
      <c r="I230" s="33">
        <f t="shared" ca="1" si="117"/>
        <v>8.4758903495290583E-2</v>
      </c>
      <c r="J230" s="30" t="b">
        <f t="shared" si="94"/>
        <v>0</v>
      </c>
      <c r="K230" s="33">
        <f t="shared" si="113"/>
        <v>1</v>
      </c>
      <c r="L230" s="33">
        <f t="shared" ca="1" si="116"/>
        <v>8.4758903495290583E-2</v>
      </c>
      <c r="M230" s="600">
        <f t="shared" ca="1" si="95"/>
        <v>27271.35</v>
      </c>
      <c r="N230" s="601">
        <f t="shared" ca="1" si="96"/>
        <v>703645.08</v>
      </c>
      <c r="O230" s="601">
        <f t="shared" ca="1" si="97"/>
        <v>19022.280000000002</v>
      </c>
      <c r="P230" s="601">
        <f t="shared" ca="1" si="98"/>
        <v>6625.99</v>
      </c>
      <c r="Q230" s="601">
        <f t="shared" ca="1" si="114"/>
        <v>1060.1600000000001</v>
      </c>
      <c r="R230" s="602">
        <f t="shared" si="99"/>
        <v>399</v>
      </c>
      <c r="S230" s="602">
        <f t="shared" si="100"/>
        <v>63.84</v>
      </c>
      <c r="T230" s="602">
        <f t="shared" si="101"/>
        <v>166.35080000000002</v>
      </c>
      <c r="U230" s="602">
        <f t="shared" si="102"/>
        <v>26.616128000000003</v>
      </c>
      <c r="V230" s="602">
        <f t="shared" ca="1" si="103"/>
        <v>562.91999999999996</v>
      </c>
      <c r="W230" s="602">
        <f t="shared" si="104"/>
        <v>84.48</v>
      </c>
      <c r="X230" s="602">
        <f t="shared" si="105"/>
        <v>13.52</v>
      </c>
      <c r="Y230" s="602">
        <f t="shared" ca="1" si="106"/>
        <v>264.26</v>
      </c>
      <c r="Z230" s="602">
        <f t="shared" ca="1" si="107"/>
        <v>42.28</v>
      </c>
      <c r="AA230" s="603">
        <f t="shared" ca="1" si="108"/>
        <v>28331.7</v>
      </c>
      <c r="AB230" s="602"/>
      <c r="AC230" s="604">
        <f t="shared" si="109"/>
        <v>0.113</v>
      </c>
      <c r="AD230" s="602">
        <f t="shared" ca="1" si="110"/>
        <v>6625.9911700000002</v>
      </c>
      <c r="AE230" s="602">
        <f t="shared" ca="1" si="111"/>
        <v>27271.538098000001</v>
      </c>
      <c r="AG230" s="602">
        <f t="shared" ca="1" si="115"/>
        <v>27125.2808</v>
      </c>
    </row>
    <row r="231" spans="2:33" x14ac:dyDescent="0.25">
      <c r="B231" s="30">
        <v>210</v>
      </c>
      <c r="C231" s="19">
        <f t="shared" ca="1" si="89"/>
        <v>52082</v>
      </c>
      <c r="D231" s="30">
        <f t="shared" ca="1" si="90"/>
        <v>31</v>
      </c>
      <c r="E231" s="599">
        <f t="shared" si="91"/>
        <v>0.113</v>
      </c>
      <c r="F231" s="599">
        <f t="shared" si="112"/>
        <v>0.13108</v>
      </c>
      <c r="G231" s="33">
        <f t="shared" ca="1" si="92"/>
        <v>1.0120874444444443</v>
      </c>
      <c r="H231" s="33">
        <f t="shared" ca="1" si="93"/>
        <v>11.940780292192883</v>
      </c>
      <c r="I231" s="33">
        <f t="shared" ca="1" si="117"/>
        <v>8.3746620868137042E-2</v>
      </c>
      <c r="J231" s="30" t="b">
        <f t="shared" si="94"/>
        <v>0</v>
      </c>
      <c r="K231" s="33">
        <f t="shared" si="113"/>
        <v>1</v>
      </c>
      <c r="L231" s="33">
        <f t="shared" ca="1" si="116"/>
        <v>8.3746620868137042E-2</v>
      </c>
      <c r="M231" s="600">
        <f t="shared" ca="1" si="95"/>
        <v>27271.35</v>
      </c>
      <c r="N231" s="601">
        <f t="shared" ca="1" si="96"/>
        <v>684622.8</v>
      </c>
      <c r="O231" s="601">
        <f t="shared" ca="1" si="97"/>
        <v>18996.009999999995</v>
      </c>
      <c r="P231" s="601">
        <f t="shared" ca="1" si="98"/>
        <v>6661.76</v>
      </c>
      <c r="Q231" s="601">
        <f t="shared" ca="1" si="114"/>
        <v>1065.8800000000001</v>
      </c>
      <c r="R231" s="602">
        <f t="shared" si="99"/>
        <v>399</v>
      </c>
      <c r="S231" s="602">
        <f t="shared" si="100"/>
        <v>63.84</v>
      </c>
      <c r="T231" s="602">
        <f t="shared" si="101"/>
        <v>166.35080000000002</v>
      </c>
      <c r="U231" s="602">
        <f t="shared" si="102"/>
        <v>26.616128000000003</v>
      </c>
      <c r="V231" s="602">
        <f t="shared" ca="1" si="103"/>
        <v>547.70000000000005</v>
      </c>
      <c r="W231" s="602">
        <f t="shared" si="104"/>
        <v>84.48</v>
      </c>
      <c r="X231" s="602">
        <f t="shared" si="105"/>
        <v>13.52</v>
      </c>
      <c r="Y231" s="602">
        <f t="shared" ca="1" si="106"/>
        <v>264.2</v>
      </c>
      <c r="Z231" s="602">
        <f t="shared" ca="1" si="107"/>
        <v>42.27</v>
      </c>
      <c r="AA231" s="603">
        <f t="shared" ca="1" si="108"/>
        <v>28331.63</v>
      </c>
      <c r="AB231" s="602"/>
      <c r="AC231" s="604">
        <f t="shared" si="109"/>
        <v>0.113</v>
      </c>
      <c r="AD231" s="602">
        <f t="shared" ca="1" si="110"/>
        <v>6661.7601900000009</v>
      </c>
      <c r="AE231" s="602">
        <f t="shared" ca="1" si="111"/>
        <v>27265.747117999999</v>
      </c>
      <c r="AG231" s="602">
        <f t="shared" ca="1" si="115"/>
        <v>27119.500799999998</v>
      </c>
    </row>
    <row r="232" spans="2:33" x14ac:dyDescent="0.25">
      <c r="B232" s="30">
        <v>211</v>
      </c>
      <c r="C232" s="19">
        <f t="shared" ca="1" si="89"/>
        <v>52113</v>
      </c>
      <c r="D232" s="30">
        <f t="shared" ca="1" si="90"/>
        <v>31</v>
      </c>
      <c r="E232" s="599">
        <f t="shared" si="91"/>
        <v>0.113</v>
      </c>
      <c r="F232" s="599">
        <f t="shared" si="112"/>
        <v>0.13108</v>
      </c>
      <c r="G232" s="33">
        <f t="shared" ca="1" si="92"/>
        <v>1.0120874444444443</v>
      </c>
      <c r="H232" s="33">
        <f t="shared" ca="1" si="93"/>
        <v>12.085113810598081</v>
      </c>
      <c r="I232" s="33">
        <f t="shared" ca="1" si="117"/>
        <v>8.2746428016511248E-2</v>
      </c>
      <c r="J232" s="30" t="b">
        <f t="shared" si="94"/>
        <v>0</v>
      </c>
      <c r="K232" s="33">
        <f t="shared" si="113"/>
        <v>1</v>
      </c>
      <c r="L232" s="33">
        <f t="shared" ca="1" si="116"/>
        <v>8.2746428016511248E-2</v>
      </c>
      <c r="M232" s="600">
        <f t="shared" ca="1" si="95"/>
        <v>27271.35</v>
      </c>
      <c r="N232" s="601">
        <f t="shared" ca="1" si="96"/>
        <v>665626.79</v>
      </c>
      <c r="O232" s="601">
        <f t="shared" ca="1" si="97"/>
        <v>19225.62</v>
      </c>
      <c r="P232" s="601">
        <f t="shared" ca="1" si="98"/>
        <v>6476.92</v>
      </c>
      <c r="Q232" s="601">
        <f t="shared" ca="1" si="114"/>
        <v>1036.31</v>
      </c>
      <c r="R232" s="602">
        <f t="shared" si="99"/>
        <v>399</v>
      </c>
      <c r="S232" s="602">
        <f t="shared" si="100"/>
        <v>63.84</v>
      </c>
      <c r="T232" s="602">
        <f t="shared" si="101"/>
        <v>166.35080000000002</v>
      </c>
      <c r="U232" s="602">
        <f t="shared" si="102"/>
        <v>26.616128000000003</v>
      </c>
      <c r="V232" s="602">
        <f t="shared" ca="1" si="103"/>
        <v>532.5</v>
      </c>
      <c r="W232" s="602">
        <f t="shared" si="104"/>
        <v>84.48</v>
      </c>
      <c r="X232" s="602">
        <f t="shared" si="105"/>
        <v>13.52</v>
      </c>
      <c r="Y232" s="602">
        <f t="shared" ca="1" si="106"/>
        <v>264.49</v>
      </c>
      <c r="Z232" s="602">
        <f t="shared" ca="1" si="107"/>
        <v>42.32</v>
      </c>
      <c r="AA232" s="603">
        <f t="shared" ca="1" si="108"/>
        <v>28331.97</v>
      </c>
      <c r="AB232" s="602"/>
      <c r="AC232" s="604">
        <f t="shared" si="109"/>
        <v>0.113</v>
      </c>
      <c r="AD232" s="602">
        <f t="shared" ca="1" si="110"/>
        <v>6476.9184593611126</v>
      </c>
      <c r="AE232" s="602">
        <f t="shared" ca="1" si="111"/>
        <v>27295.655387361116</v>
      </c>
      <c r="AG232" s="602">
        <f t="shared" ca="1" si="115"/>
        <v>27149.360800000002</v>
      </c>
    </row>
    <row r="233" spans="2:33" x14ac:dyDescent="0.25">
      <c r="B233" s="30">
        <v>212</v>
      </c>
      <c r="C233" s="19">
        <f t="shared" ca="1" si="89"/>
        <v>52143</v>
      </c>
      <c r="D233" s="30">
        <f t="shared" ca="1" si="90"/>
        <v>30</v>
      </c>
      <c r="E233" s="599">
        <f t="shared" si="91"/>
        <v>0.113</v>
      </c>
      <c r="F233" s="599">
        <f t="shared" si="112"/>
        <v>0.13108</v>
      </c>
      <c r="G233" s="33">
        <f t="shared" ca="1" si="92"/>
        <v>1.0117233333333333</v>
      </c>
      <c r="H233" s="33">
        <f t="shared" ca="1" si="93"/>
        <v>12.226791628170991</v>
      </c>
      <c r="I233" s="33">
        <f t="shared" ca="1" si="117"/>
        <v>8.1787604664494501E-2</v>
      </c>
      <c r="J233" s="30" t="b">
        <f t="shared" si="94"/>
        <v>0</v>
      </c>
      <c r="K233" s="33">
        <f t="shared" si="113"/>
        <v>1</v>
      </c>
      <c r="L233" s="33">
        <f t="shared" ca="1" si="116"/>
        <v>8.1787604664494501E-2</v>
      </c>
      <c r="M233" s="600">
        <f t="shared" ca="1" si="95"/>
        <v>27271.35</v>
      </c>
      <c r="N233" s="601">
        <f t="shared" ca="1" si="96"/>
        <v>646401.17000000004</v>
      </c>
      <c r="O233" s="601">
        <f t="shared" ca="1" si="97"/>
        <v>19693.38</v>
      </c>
      <c r="P233" s="601">
        <f t="shared" ca="1" si="98"/>
        <v>6086.94</v>
      </c>
      <c r="Q233" s="601">
        <f t="shared" ca="1" si="114"/>
        <v>973.91</v>
      </c>
      <c r="R233" s="602">
        <f t="shared" si="99"/>
        <v>399</v>
      </c>
      <c r="S233" s="602">
        <f t="shared" si="100"/>
        <v>63.84</v>
      </c>
      <c r="T233" s="602">
        <f t="shared" si="101"/>
        <v>166.35080000000002</v>
      </c>
      <c r="U233" s="602">
        <f t="shared" si="102"/>
        <v>26.616128000000003</v>
      </c>
      <c r="V233" s="602">
        <f t="shared" ca="1" si="103"/>
        <v>517.12</v>
      </c>
      <c r="W233" s="602">
        <f t="shared" si="104"/>
        <v>84.48</v>
      </c>
      <c r="X233" s="602">
        <f t="shared" si="105"/>
        <v>13.52</v>
      </c>
      <c r="Y233" s="602">
        <f t="shared" ca="1" si="106"/>
        <v>265.10000000000002</v>
      </c>
      <c r="Z233" s="602">
        <f t="shared" ca="1" si="107"/>
        <v>42.42</v>
      </c>
      <c r="AA233" s="603">
        <f t="shared" ca="1" si="108"/>
        <v>28332.68</v>
      </c>
      <c r="AB233" s="602"/>
      <c r="AC233" s="604">
        <f t="shared" si="109"/>
        <v>0.113</v>
      </c>
      <c r="AD233" s="602">
        <f t="shared" ca="1" si="110"/>
        <v>6086.9443508333343</v>
      </c>
      <c r="AE233" s="602">
        <f t="shared" ca="1" si="111"/>
        <v>27358.771278833334</v>
      </c>
      <c r="AG233" s="602">
        <f t="shared" ca="1" si="115"/>
        <v>27212.370799999997</v>
      </c>
    </row>
    <row r="234" spans="2:33" x14ac:dyDescent="0.25">
      <c r="B234" s="30">
        <v>213</v>
      </c>
      <c r="C234" s="19">
        <f t="shared" ca="1" si="89"/>
        <v>52174</v>
      </c>
      <c r="D234" s="30">
        <f t="shared" ca="1" si="90"/>
        <v>31</v>
      </c>
      <c r="E234" s="599">
        <f t="shared" si="91"/>
        <v>0.113</v>
      </c>
      <c r="F234" s="599">
        <f t="shared" si="112"/>
        <v>0.13108</v>
      </c>
      <c r="G234" s="33">
        <f t="shared" ca="1" si="92"/>
        <v>1.0120874444444443</v>
      </c>
      <c r="H234" s="33">
        <f t="shared" ca="1" si="93"/>
        <v>12.374582292710304</v>
      </c>
      <c r="I234" s="33">
        <f t="shared" ca="1" si="117"/>
        <v>8.0810808506165593E-2</v>
      </c>
      <c r="J234" s="30" t="b">
        <f t="shared" si="94"/>
        <v>0</v>
      </c>
      <c r="K234" s="33">
        <f t="shared" si="113"/>
        <v>1</v>
      </c>
      <c r="L234" s="33">
        <f t="shared" ca="1" si="116"/>
        <v>8.0810808506165593E-2</v>
      </c>
      <c r="M234" s="600">
        <f t="shared" ca="1" si="95"/>
        <v>27271.35</v>
      </c>
      <c r="N234" s="601">
        <f t="shared" ca="1" si="96"/>
        <v>626707.79</v>
      </c>
      <c r="O234" s="601">
        <f t="shared" ca="1" si="97"/>
        <v>19696.060000000001</v>
      </c>
      <c r="P234" s="601">
        <f t="shared" ca="1" si="98"/>
        <v>6098.21</v>
      </c>
      <c r="Q234" s="601">
        <f t="shared" ca="1" si="114"/>
        <v>975.71</v>
      </c>
      <c r="R234" s="602">
        <f t="shared" si="99"/>
        <v>399</v>
      </c>
      <c r="S234" s="602">
        <f t="shared" si="100"/>
        <v>63.84</v>
      </c>
      <c r="T234" s="602">
        <f t="shared" si="101"/>
        <v>166.35080000000002</v>
      </c>
      <c r="U234" s="602">
        <f t="shared" si="102"/>
        <v>26.616128000000003</v>
      </c>
      <c r="V234" s="602">
        <f t="shared" ca="1" si="103"/>
        <v>501.37</v>
      </c>
      <c r="W234" s="602">
        <f t="shared" si="104"/>
        <v>84.48</v>
      </c>
      <c r="X234" s="602">
        <f t="shared" si="105"/>
        <v>13.52</v>
      </c>
      <c r="Y234" s="602">
        <f t="shared" ca="1" si="106"/>
        <v>265.08</v>
      </c>
      <c r="Z234" s="602">
        <f t="shared" ca="1" si="107"/>
        <v>42.41</v>
      </c>
      <c r="AA234" s="603">
        <f t="shared" ca="1" si="108"/>
        <v>28332.65</v>
      </c>
      <c r="AB234" s="602"/>
      <c r="AC234" s="604">
        <f t="shared" si="109"/>
        <v>0.113</v>
      </c>
      <c r="AD234" s="602">
        <f t="shared" ca="1" si="110"/>
        <v>6098.2149676944455</v>
      </c>
      <c r="AE234" s="602">
        <f t="shared" ca="1" si="111"/>
        <v>27356.94189569445</v>
      </c>
      <c r="AG234" s="602">
        <f t="shared" ca="1" si="115"/>
        <v>27210.550800000001</v>
      </c>
    </row>
    <row r="235" spans="2:33" x14ac:dyDescent="0.25">
      <c r="B235" s="30">
        <v>214</v>
      </c>
      <c r="C235" s="19">
        <f t="shared" ca="1" si="89"/>
        <v>52204</v>
      </c>
      <c r="D235" s="30">
        <f t="shared" ca="1" si="90"/>
        <v>30</v>
      </c>
      <c r="E235" s="599">
        <f t="shared" si="91"/>
        <v>0.113</v>
      </c>
      <c r="F235" s="599">
        <f t="shared" si="112"/>
        <v>0.13108</v>
      </c>
      <c r="G235" s="33">
        <f t="shared" ca="1" si="92"/>
        <v>1.0117233333333333</v>
      </c>
      <c r="H235" s="33">
        <f t="shared" ca="1" si="93"/>
        <v>12.519653645788511</v>
      </c>
      <c r="I235" s="33">
        <f t="shared" ca="1" si="117"/>
        <v>7.9874414124578463E-2</v>
      </c>
      <c r="J235" s="30" t="b">
        <f t="shared" si="94"/>
        <v>0</v>
      </c>
      <c r="K235" s="33">
        <f t="shared" si="113"/>
        <v>1</v>
      </c>
      <c r="L235" s="33">
        <f t="shared" ca="1" si="116"/>
        <v>7.9874414124578463E-2</v>
      </c>
      <c r="M235" s="600">
        <f t="shared" ca="1" si="95"/>
        <v>27271.35</v>
      </c>
      <c r="N235" s="601">
        <f t="shared" ca="1" si="96"/>
        <v>607011.73</v>
      </c>
      <c r="O235" s="601">
        <f t="shared" ca="1" si="97"/>
        <v>20155.149999999998</v>
      </c>
      <c r="P235" s="601">
        <f t="shared" ca="1" si="98"/>
        <v>5716.03</v>
      </c>
      <c r="Q235" s="601">
        <f t="shared" ca="1" si="114"/>
        <v>914.56</v>
      </c>
      <c r="R235" s="602">
        <f t="shared" si="99"/>
        <v>399</v>
      </c>
      <c r="S235" s="602">
        <f t="shared" si="100"/>
        <v>63.84</v>
      </c>
      <c r="T235" s="602">
        <f t="shared" si="101"/>
        <v>166.35080000000002</v>
      </c>
      <c r="U235" s="602">
        <f t="shared" si="102"/>
        <v>26.616128000000003</v>
      </c>
      <c r="V235" s="602">
        <f t="shared" ca="1" si="103"/>
        <v>485.61</v>
      </c>
      <c r="W235" s="602">
        <f t="shared" si="104"/>
        <v>84.48</v>
      </c>
      <c r="X235" s="602">
        <f t="shared" si="105"/>
        <v>13.52</v>
      </c>
      <c r="Y235" s="602">
        <f t="shared" ca="1" si="106"/>
        <v>265.68</v>
      </c>
      <c r="Z235" s="602">
        <f t="shared" ca="1" si="107"/>
        <v>42.51</v>
      </c>
      <c r="AA235" s="603">
        <f t="shared" ca="1" si="108"/>
        <v>28333.35</v>
      </c>
      <c r="AB235" s="602"/>
      <c r="AC235" s="604">
        <f t="shared" si="109"/>
        <v>0.113</v>
      </c>
      <c r="AD235" s="602">
        <f t="shared" ca="1" si="110"/>
        <v>5716.0271241666669</v>
      </c>
      <c r="AE235" s="602">
        <f t="shared" ca="1" si="111"/>
        <v>27418.784052166666</v>
      </c>
      <c r="AG235" s="602">
        <f t="shared" ca="1" si="115"/>
        <v>27272.300799999997</v>
      </c>
    </row>
    <row r="236" spans="2:33" x14ac:dyDescent="0.25">
      <c r="B236" s="30">
        <v>215</v>
      </c>
      <c r="C236" s="19">
        <f t="shared" ca="1" si="89"/>
        <v>52235</v>
      </c>
      <c r="D236" s="30">
        <f t="shared" ca="1" si="90"/>
        <v>31</v>
      </c>
      <c r="E236" s="599">
        <f t="shared" si="91"/>
        <v>0.113</v>
      </c>
      <c r="F236" s="599">
        <f t="shared" si="112"/>
        <v>0.13108</v>
      </c>
      <c r="G236" s="33">
        <f t="shared" ca="1" si="92"/>
        <v>1.0120874444444443</v>
      </c>
      <c r="H236" s="33">
        <f t="shared" ca="1" si="93"/>
        <v>12.670984263695663</v>
      </c>
      <c r="I236" s="33">
        <f t="shared" ca="1" si="117"/>
        <v>7.8920467359836849E-2</v>
      </c>
      <c r="J236" s="30" t="b">
        <f t="shared" si="94"/>
        <v>0</v>
      </c>
      <c r="K236" s="33">
        <f t="shared" si="113"/>
        <v>1</v>
      </c>
      <c r="L236" s="33">
        <f t="shared" ca="1" si="116"/>
        <v>7.8920467359836849E-2</v>
      </c>
      <c r="M236" s="600">
        <f t="shared" ca="1" si="95"/>
        <v>27271.35</v>
      </c>
      <c r="N236" s="601">
        <f t="shared" ca="1" si="96"/>
        <v>586856.57999999996</v>
      </c>
      <c r="O236" s="601">
        <f t="shared" ca="1" si="97"/>
        <v>20177.75</v>
      </c>
      <c r="P236" s="601">
        <f t="shared" ca="1" si="98"/>
        <v>5710.44</v>
      </c>
      <c r="Q236" s="601">
        <f t="shared" ca="1" si="114"/>
        <v>913.67</v>
      </c>
      <c r="R236" s="602">
        <f t="shared" si="99"/>
        <v>399</v>
      </c>
      <c r="S236" s="602">
        <f t="shared" si="100"/>
        <v>63.84</v>
      </c>
      <c r="T236" s="602">
        <f t="shared" si="101"/>
        <v>166.35080000000002</v>
      </c>
      <c r="U236" s="602">
        <f t="shared" si="102"/>
        <v>26.616128000000003</v>
      </c>
      <c r="V236" s="602">
        <f t="shared" ca="1" si="103"/>
        <v>469.49</v>
      </c>
      <c r="W236" s="602">
        <f t="shared" si="104"/>
        <v>84.48</v>
      </c>
      <c r="X236" s="602">
        <f t="shared" si="105"/>
        <v>13.52</v>
      </c>
      <c r="Y236" s="602">
        <f t="shared" ca="1" si="106"/>
        <v>265.69</v>
      </c>
      <c r="Z236" s="602">
        <f t="shared" ca="1" si="107"/>
        <v>42.51</v>
      </c>
      <c r="AA236" s="603">
        <f t="shared" ca="1" si="108"/>
        <v>28333.360000000001</v>
      </c>
      <c r="AB236" s="602"/>
      <c r="AC236" s="604">
        <f t="shared" si="109"/>
        <v>0.113</v>
      </c>
      <c r="AD236" s="602">
        <f t="shared" ca="1" si="110"/>
        <v>5710.4405548333343</v>
      </c>
      <c r="AE236" s="602">
        <f t="shared" ca="1" si="111"/>
        <v>27419.687482833335</v>
      </c>
      <c r="AG236" s="602">
        <f t="shared" ca="1" si="115"/>
        <v>27273.200799999999</v>
      </c>
    </row>
    <row r="237" spans="2:33" x14ac:dyDescent="0.25">
      <c r="B237" s="30">
        <v>216</v>
      </c>
      <c r="C237" s="19">
        <f t="shared" ca="1" si="89"/>
        <v>52266</v>
      </c>
      <c r="D237" s="30">
        <f t="shared" ca="1" si="90"/>
        <v>31</v>
      </c>
      <c r="E237" s="599">
        <f t="shared" si="91"/>
        <v>0.113</v>
      </c>
      <c r="F237" s="599">
        <f t="shared" si="112"/>
        <v>0.13108</v>
      </c>
      <c r="G237" s="33">
        <f t="shared" ca="1" si="92"/>
        <v>1.0120874444444443</v>
      </c>
      <c r="H237" s="33">
        <f t="shared" ca="1" si="93"/>
        <v>12.824144082039513</v>
      </c>
      <c r="I237" s="33">
        <f t="shared" ca="1" si="117"/>
        <v>7.7977913660571024E-2</v>
      </c>
      <c r="J237" s="30" t="b">
        <f t="shared" si="94"/>
        <v>1</v>
      </c>
      <c r="K237" s="33">
        <f t="shared" si="113"/>
        <v>1</v>
      </c>
      <c r="L237" s="33">
        <f t="shared" ca="1" si="116"/>
        <v>7.7977913660571024E-2</v>
      </c>
      <c r="M237" s="600">
        <f t="shared" ca="1" si="95"/>
        <v>27271.35</v>
      </c>
      <c r="N237" s="601">
        <f t="shared" ca="1" si="96"/>
        <v>566678.82999999996</v>
      </c>
      <c r="O237" s="601">
        <f t="shared" ca="1" si="97"/>
        <v>20421.650000000001</v>
      </c>
      <c r="P237" s="601">
        <f t="shared" ca="1" si="98"/>
        <v>5514.1</v>
      </c>
      <c r="Q237" s="601">
        <f t="shared" ca="1" si="114"/>
        <v>882.26</v>
      </c>
      <c r="R237" s="602">
        <f t="shared" si="99"/>
        <v>399</v>
      </c>
      <c r="S237" s="602">
        <f t="shared" si="100"/>
        <v>63.84</v>
      </c>
      <c r="T237" s="602">
        <f t="shared" si="101"/>
        <v>166.35080000000002</v>
      </c>
      <c r="U237" s="602">
        <f t="shared" si="102"/>
        <v>26.616128000000003</v>
      </c>
      <c r="V237" s="602">
        <f t="shared" ca="1" si="103"/>
        <v>453.34</v>
      </c>
      <c r="W237" s="602">
        <f t="shared" si="104"/>
        <v>84.48</v>
      </c>
      <c r="X237" s="602">
        <f t="shared" si="105"/>
        <v>13.52</v>
      </c>
      <c r="Y237" s="602">
        <f t="shared" ca="1" si="106"/>
        <v>266</v>
      </c>
      <c r="Z237" s="602">
        <f t="shared" ca="1" si="107"/>
        <v>42.56</v>
      </c>
      <c r="AA237" s="603">
        <f t="shared" ca="1" si="108"/>
        <v>28333.72</v>
      </c>
      <c r="AB237" s="602"/>
      <c r="AC237" s="604">
        <f t="shared" si="109"/>
        <v>0.113</v>
      </c>
      <c r="AD237" s="602">
        <f t="shared" ca="1" si="110"/>
        <v>5514.0998374722221</v>
      </c>
      <c r="AE237" s="602">
        <f t="shared" ca="1" si="111"/>
        <v>27451.456765472227</v>
      </c>
      <c r="AG237" s="602">
        <f t="shared" ca="1" si="115"/>
        <v>27304.9208</v>
      </c>
    </row>
    <row r="238" spans="2:33" x14ac:dyDescent="0.25">
      <c r="B238" s="30">
        <v>217</v>
      </c>
      <c r="C238" s="19">
        <f t="shared" ca="1" si="89"/>
        <v>52294</v>
      </c>
      <c r="D238" s="30">
        <f t="shared" ca="1" si="90"/>
        <v>28</v>
      </c>
      <c r="E238" s="599">
        <f t="shared" si="91"/>
        <v>0.113</v>
      </c>
      <c r="F238" s="599">
        <f t="shared" si="112"/>
        <v>0.13108</v>
      </c>
      <c r="G238" s="33">
        <f t="shared" ca="1" si="92"/>
        <v>1.0109951111111111</v>
      </c>
      <c r="H238" s="33">
        <f t="shared" ca="1" si="93"/>
        <v>12.965146971126435</v>
      </c>
      <c r="I238" s="33">
        <f t="shared" ca="1" si="117"/>
        <v>7.7129862255091594E-2</v>
      </c>
      <c r="J238" s="30" t="b">
        <f t="shared" si="94"/>
        <v>0</v>
      </c>
      <c r="K238" s="33">
        <f t="shared" si="113"/>
        <v>1</v>
      </c>
      <c r="L238" s="33">
        <f t="shared" ca="1" si="116"/>
        <v>7.7129862255091594E-2</v>
      </c>
      <c r="M238" s="600">
        <f t="shared" ca="1" si="95"/>
        <v>27271.35</v>
      </c>
      <c r="N238" s="601">
        <f t="shared" ca="1" si="96"/>
        <v>546257.18000000005</v>
      </c>
      <c r="O238" s="601">
        <f t="shared" ca="1" si="97"/>
        <v>21265.190000000002</v>
      </c>
      <c r="P238" s="601">
        <f t="shared" ca="1" si="98"/>
        <v>4800.99</v>
      </c>
      <c r="Q238" s="601">
        <f t="shared" ca="1" si="114"/>
        <v>768.16</v>
      </c>
      <c r="R238" s="602">
        <f t="shared" si="99"/>
        <v>399</v>
      </c>
      <c r="S238" s="602">
        <f t="shared" si="100"/>
        <v>63.84</v>
      </c>
      <c r="T238" s="602">
        <f t="shared" si="101"/>
        <v>166.35080000000002</v>
      </c>
      <c r="U238" s="602">
        <f t="shared" si="102"/>
        <v>26.616128000000003</v>
      </c>
      <c r="V238" s="602">
        <f t="shared" ca="1" si="103"/>
        <v>437.01</v>
      </c>
      <c r="W238" s="602">
        <f t="shared" si="104"/>
        <v>84.48</v>
      </c>
      <c r="X238" s="602">
        <f t="shared" si="105"/>
        <v>13.52</v>
      </c>
      <c r="Y238" s="602">
        <f t="shared" ca="1" si="106"/>
        <v>267.12</v>
      </c>
      <c r="Z238" s="602">
        <f t="shared" ca="1" si="107"/>
        <v>42.74</v>
      </c>
      <c r="AA238" s="603">
        <f t="shared" ca="1" si="108"/>
        <v>28335.02</v>
      </c>
      <c r="AB238" s="602"/>
      <c r="AC238" s="604">
        <f t="shared" si="109"/>
        <v>0.113</v>
      </c>
      <c r="AD238" s="602">
        <f t="shared" ca="1" si="110"/>
        <v>4800.9936597777787</v>
      </c>
      <c r="AE238" s="602">
        <f t="shared" ca="1" si="111"/>
        <v>27566.860587777781</v>
      </c>
      <c r="AG238" s="602">
        <f t="shared" ca="1" si="115"/>
        <v>27420.140799999997</v>
      </c>
    </row>
    <row r="239" spans="2:33" x14ac:dyDescent="0.25">
      <c r="B239" s="30">
        <v>218</v>
      </c>
      <c r="C239" s="19">
        <f t="shared" ca="1" si="89"/>
        <v>52325</v>
      </c>
      <c r="D239" s="30">
        <f t="shared" ca="1" si="90"/>
        <v>31</v>
      </c>
      <c r="E239" s="599">
        <f t="shared" si="91"/>
        <v>0.113</v>
      </c>
      <c r="F239" s="599">
        <f t="shared" si="112"/>
        <v>0.13108</v>
      </c>
      <c r="G239" s="33">
        <f t="shared" ca="1" si="92"/>
        <v>1.0120874444444443</v>
      </c>
      <c r="H239" s="33">
        <f t="shared" ca="1" si="93"/>
        <v>13.121862464853981</v>
      </c>
      <c r="I239" s="33">
        <f t="shared" ca="1" si="117"/>
        <v>7.6208693901375066E-2</v>
      </c>
      <c r="J239" s="30" t="b">
        <f t="shared" si="94"/>
        <v>0</v>
      </c>
      <c r="K239" s="33">
        <f t="shared" si="113"/>
        <v>1</v>
      </c>
      <c r="L239" s="33">
        <f t="shared" ca="1" si="116"/>
        <v>7.6208693901375066E-2</v>
      </c>
      <c r="M239" s="600">
        <f t="shared" ca="1" si="95"/>
        <v>27271.35</v>
      </c>
      <c r="N239" s="601">
        <f t="shared" ca="1" si="96"/>
        <v>524991.99</v>
      </c>
      <c r="O239" s="601">
        <f t="shared" ca="1" si="97"/>
        <v>20925.55</v>
      </c>
      <c r="P239" s="601">
        <f t="shared" ca="1" si="98"/>
        <v>5108.46</v>
      </c>
      <c r="Q239" s="601">
        <f t="shared" ca="1" si="114"/>
        <v>817.35</v>
      </c>
      <c r="R239" s="602">
        <f t="shared" si="99"/>
        <v>399</v>
      </c>
      <c r="S239" s="602">
        <f t="shared" si="100"/>
        <v>63.84</v>
      </c>
      <c r="T239" s="602">
        <f t="shared" si="101"/>
        <v>166.35080000000002</v>
      </c>
      <c r="U239" s="602">
        <f t="shared" si="102"/>
        <v>26.616128000000003</v>
      </c>
      <c r="V239" s="602">
        <f t="shared" ca="1" si="103"/>
        <v>419.99</v>
      </c>
      <c r="W239" s="602">
        <f t="shared" si="104"/>
        <v>84.48</v>
      </c>
      <c r="X239" s="602">
        <f t="shared" si="105"/>
        <v>13.52</v>
      </c>
      <c r="Y239" s="602">
        <f t="shared" ca="1" si="106"/>
        <v>266.64</v>
      </c>
      <c r="Z239" s="602">
        <f t="shared" ca="1" si="107"/>
        <v>42.66</v>
      </c>
      <c r="AA239" s="603">
        <f t="shared" ca="1" si="108"/>
        <v>28334.46</v>
      </c>
      <c r="AB239" s="602"/>
      <c r="AC239" s="604">
        <f t="shared" si="109"/>
        <v>0.113</v>
      </c>
      <c r="AD239" s="602">
        <f t="shared" ca="1" si="110"/>
        <v>5108.4637249166663</v>
      </c>
      <c r="AE239" s="602">
        <f t="shared" ca="1" si="111"/>
        <v>27517.110652916668</v>
      </c>
      <c r="AG239" s="602">
        <f t="shared" ca="1" si="115"/>
        <v>27370.470799999999</v>
      </c>
    </row>
    <row r="240" spans="2:33" x14ac:dyDescent="0.25">
      <c r="B240" s="30">
        <v>219</v>
      </c>
      <c r="C240" s="19">
        <f t="shared" ca="1" si="89"/>
        <v>52355</v>
      </c>
      <c r="D240" s="30">
        <f t="shared" ca="1" si="90"/>
        <v>30</v>
      </c>
      <c r="E240" s="599">
        <f t="shared" si="91"/>
        <v>0.113</v>
      </c>
      <c r="F240" s="599">
        <f t="shared" si="112"/>
        <v>0.13108</v>
      </c>
      <c r="G240" s="33">
        <f t="shared" ca="1" si="92"/>
        <v>1.0117233333333333</v>
      </c>
      <c r="H240" s="33">
        <f t="shared" ca="1" si="93"/>
        <v>13.275694432483618</v>
      </c>
      <c r="I240" s="33">
        <f t="shared" ca="1" si="117"/>
        <v>7.5325626473681948E-2</v>
      </c>
      <c r="J240" s="30" t="b">
        <f t="shared" si="94"/>
        <v>0</v>
      </c>
      <c r="K240" s="33">
        <f t="shared" si="113"/>
        <v>1</v>
      </c>
      <c r="L240" s="33">
        <f t="shared" ca="1" si="116"/>
        <v>7.5325626473681948E-2</v>
      </c>
      <c r="M240" s="600">
        <f t="shared" ca="1" si="95"/>
        <v>27271.35</v>
      </c>
      <c r="N240" s="601">
        <f t="shared" ca="1" si="96"/>
        <v>504066.44</v>
      </c>
      <c r="O240" s="601">
        <f t="shared" ca="1" si="97"/>
        <v>21362.01</v>
      </c>
      <c r="P240" s="601">
        <f t="shared" ca="1" si="98"/>
        <v>4746.63</v>
      </c>
      <c r="Q240" s="601">
        <f t="shared" ca="1" si="114"/>
        <v>759.46</v>
      </c>
      <c r="R240" s="602">
        <f t="shared" si="99"/>
        <v>399</v>
      </c>
      <c r="S240" s="602">
        <f t="shared" si="100"/>
        <v>63.84</v>
      </c>
      <c r="T240" s="602">
        <f t="shared" si="101"/>
        <v>166.35080000000002</v>
      </c>
      <c r="U240" s="602">
        <f t="shared" si="102"/>
        <v>26.616128000000003</v>
      </c>
      <c r="V240" s="602">
        <f t="shared" ca="1" si="103"/>
        <v>403.25</v>
      </c>
      <c r="W240" s="602">
        <f t="shared" si="104"/>
        <v>84.48</v>
      </c>
      <c r="X240" s="602">
        <f t="shared" si="105"/>
        <v>13.52</v>
      </c>
      <c r="Y240" s="602">
        <f t="shared" ca="1" si="106"/>
        <v>267.2</v>
      </c>
      <c r="Z240" s="602">
        <f t="shared" ca="1" si="107"/>
        <v>42.75</v>
      </c>
      <c r="AA240" s="603">
        <f t="shared" ca="1" si="108"/>
        <v>28335.11</v>
      </c>
      <c r="AB240" s="602"/>
      <c r="AC240" s="604">
        <f t="shared" si="109"/>
        <v>0.113</v>
      </c>
      <c r="AD240" s="602">
        <f t="shared" ca="1" si="110"/>
        <v>4746.6256433333338</v>
      </c>
      <c r="AE240" s="602">
        <f t="shared" ca="1" si="111"/>
        <v>27575.642571333334</v>
      </c>
      <c r="AG240" s="602">
        <f t="shared" ca="1" si="115"/>
        <v>27428.9208</v>
      </c>
    </row>
    <row r="241" spans="2:33" x14ac:dyDescent="0.25">
      <c r="B241" s="30">
        <v>220</v>
      </c>
      <c r="C241" s="19">
        <f t="shared" ca="1" si="89"/>
        <v>52386</v>
      </c>
      <c r="D241" s="30">
        <f t="shared" ca="1" si="90"/>
        <v>31</v>
      </c>
      <c r="E241" s="599">
        <f t="shared" si="91"/>
        <v>0.113</v>
      </c>
      <c r="F241" s="599">
        <f t="shared" si="112"/>
        <v>0.13108</v>
      </c>
      <c r="G241" s="33">
        <f t="shared" ca="1" si="92"/>
        <v>1.0120874444444443</v>
      </c>
      <c r="H241" s="33">
        <f t="shared" ca="1" si="93"/>
        <v>13.436163651397683</v>
      </c>
      <c r="I241" s="33">
        <f t="shared" ca="1" si="117"/>
        <v>7.4426006257818686E-2</v>
      </c>
      <c r="J241" s="30" t="b">
        <f t="shared" si="94"/>
        <v>0</v>
      </c>
      <c r="K241" s="33">
        <f t="shared" si="113"/>
        <v>1</v>
      </c>
      <c r="L241" s="33">
        <f t="shared" ca="1" si="116"/>
        <v>7.4426006257818686E-2</v>
      </c>
      <c r="M241" s="600">
        <f t="shared" ca="1" si="95"/>
        <v>27271.35</v>
      </c>
      <c r="N241" s="601">
        <f t="shared" ca="1" si="96"/>
        <v>482704.43</v>
      </c>
      <c r="O241" s="601">
        <f t="shared" ca="1" si="97"/>
        <v>21436.69</v>
      </c>
      <c r="P241" s="601">
        <f t="shared" ca="1" si="98"/>
        <v>4696.9799999999996</v>
      </c>
      <c r="Q241" s="601">
        <f t="shared" ca="1" si="114"/>
        <v>751.52</v>
      </c>
      <c r="R241" s="602">
        <f t="shared" si="99"/>
        <v>399</v>
      </c>
      <c r="S241" s="602">
        <f t="shared" si="100"/>
        <v>63.84</v>
      </c>
      <c r="T241" s="602">
        <f t="shared" si="101"/>
        <v>166.35080000000002</v>
      </c>
      <c r="U241" s="602">
        <f t="shared" si="102"/>
        <v>26.616128000000003</v>
      </c>
      <c r="V241" s="602">
        <f t="shared" ca="1" si="103"/>
        <v>386.16</v>
      </c>
      <c r="W241" s="602">
        <f t="shared" si="104"/>
        <v>84.48</v>
      </c>
      <c r="X241" s="602">
        <f t="shared" si="105"/>
        <v>13.52</v>
      </c>
      <c r="Y241" s="602">
        <f t="shared" ca="1" si="106"/>
        <v>267.27999999999997</v>
      </c>
      <c r="Z241" s="602">
        <f t="shared" ca="1" si="107"/>
        <v>42.76</v>
      </c>
      <c r="AA241" s="603">
        <f t="shared" ca="1" si="108"/>
        <v>28335.200000000001</v>
      </c>
      <c r="AB241" s="602"/>
      <c r="AC241" s="604">
        <f t="shared" si="109"/>
        <v>0.113</v>
      </c>
      <c r="AD241" s="602">
        <f t="shared" ca="1" si="110"/>
        <v>4696.9822730277783</v>
      </c>
      <c r="AE241" s="602">
        <f t="shared" ca="1" si="111"/>
        <v>27583.679201027775</v>
      </c>
      <c r="AG241" s="602">
        <f t="shared" ca="1" si="115"/>
        <v>27436.940799999997</v>
      </c>
    </row>
    <row r="242" spans="2:33" x14ac:dyDescent="0.25">
      <c r="B242" s="30">
        <v>221</v>
      </c>
      <c r="C242" s="19">
        <f t="shared" ca="1" si="89"/>
        <v>52416</v>
      </c>
      <c r="D242" s="30">
        <f t="shared" ca="1" si="90"/>
        <v>30</v>
      </c>
      <c r="E242" s="599">
        <f t="shared" si="91"/>
        <v>0.113</v>
      </c>
      <c r="F242" s="599">
        <f t="shared" si="112"/>
        <v>0.13108</v>
      </c>
      <c r="G242" s="33">
        <f t="shared" ca="1" si="92"/>
        <v>1.0117233333333333</v>
      </c>
      <c r="H242" s="33">
        <f t="shared" ca="1" si="93"/>
        <v>13.593680276604236</v>
      </c>
      <c r="I242" s="33">
        <f t="shared" ca="1" si="117"/>
        <v>7.3563595704180015E-2</v>
      </c>
      <c r="J242" s="30" t="b">
        <f t="shared" si="94"/>
        <v>0</v>
      </c>
      <c r="K242" s="33">
        <f t="shared" si="113"/>
        <v>1</v>
      </c>
      <c r="L242" s="33">
        <f t="shared" ca="1" si="116"/>
        <v>7.3563595704180015E-2</v>
      </c>
      <c r="M242" s="600">
        <f t="shared" ca="1" si="95"/>
        <v>27271.35</v>
      </c>
      <c r="N242" s="601">
        <f t="shared" ca="1" si="96"/>
        <v>461267.74</v>
      </c>
      <c r="O242" s="601">
        <f t="shared" ca="1" si="97"/>
        <v>21863.760000000002</v>
      </c>
      <c r="P242" s="601">
        <f t="shared" ca="1" si="98"/>
        <v>4343.6000000000004</v>
      </c>
      <c r="Q242" s="601">
        <f t="shared" ca="1" si="114"/>
        <v>694.98</v>
      </c>
      <c r="R242" s="602">
        <f t="shared" si="99"/>
        <v>399</v>
      </c>
      <c r="S242" s="602">
        <f t="shared" si="100"/>
        <v>63.84</v>
      </c>
      <c r="T242" s="602">
        <f t="shared" si="101"/>
        <v>166.35080000000002</v>
      </c>
      <c r="U242" s="602">
        <f t="shared" si="102"/>
        <v>26.616128000000003</v>
      </c>
      <c r="V242" s="602">
        <f t="shared" ca="1" si="103"/>
        <v>369.01</v>
      </c>
      <c r="W242" s="602">
        <f t="shared" si="104"/>
        <v>84.48</v>
      </c>
      <c r="X242" s="602">
        <f t="shared" si="105"/>
        <v>13.52</v>
      </c>
      <c r="Y242" s="602">
        <f t="shared" ca="1" si="106"/>
        <v>267.83999999999997</v>
      </c>
      <c r="Z242" s="602">
        <f t="shared" ca="1" si="107"/>
        <v>42.85</v>
      </c>
      <c r="AA242" s="603">
        <f t="shared" ca="1" si="108"/>
        <v>28335.85</v>
      </c>
      <c r="AB242" s="602"/>
      <c r="AC242" s="604">
        <f t="shared" si="109"/>
        <v>0.113</v>
      </c>
      <c r="AD242" s="602">
        <f t="shared" ca="1" si="110"/>
        <v>4343.6045516666663</v>
      </c>
      <c r="AE242" s="602">
        <f t="shared" ca="1" si="111"/>
        <v>27640.871479666668</v>
      </c>
      <c r="AG242" s="602">
        <f t="shared" ca="1" si="115"/>
        <v>27494.040799999999</v>
      </c>
    </row>
    <row r="243" spans="2:33" x14ac:dyDescent="0.25">
      <c r="B243" s="30">
        <v>222</v>
      </c>
      <c r="C243" s="19">
        <f t="shared" ca="1" si="89"/>
        <v>52447</v>
      </c>
      <c r="D243" s="30">
        <f t="shared" ca="1" si="90"/>
        <v>31</v>
      </c>
      <c r="E243" s="599">
        <f t="shared" si="91"/>
        <v>0.113</v>
      </c>
      <c r="F243" s="599">
        <f t="shared" si="112"/>
        <v>0.13108</v>
      </c>
      <c r="G243" s="33">
        <f t="shared" ca="1" si="92"/>
        <v>1.0120874444444443</v>
      </c>
      <c r="H243" s="33">
        <f t="shared" ca="1" si="93"/>
        <v>13.757993131743227</v>
      </c>
      <c r="I243" s="33">
        <f t="shared" ca="1" si="117"/>
        <v>7.2685019568205986E-2</v>
      </c>
      <c r="J243" s="30" t="b">
        <f t="shared" si="94"/>
        <v>0</v>
      </c>
      <c r="K243" s="33">
        <f t="shared" si="113"/>
        <v>1</v>
      </c>
      <c r="L243" s="33">
        <f t="shared" ca="1" si="116"/>
        <v>7.2685019568205986E-2</v>
      </c>
      <c r="M243" s="600">
        <f t="shared" ca="1" si="95"/>
        <v>27271.35</v>
      </c>
      <c r="N243" s="601">
        <f t="shared" ca="1" si="96"/>
        <v>439403.98</v>
      </c>
      <c r="O243" s="601">
        <f t="shared" ca="1" si="97"/>
        <v>21960.09</v>
      </c>
      <c r="P243" s="601">
        <f t="shared" ca="1" si="98"/>
        <v>4275.6400000000003</v>
      </c>
      <c r="Q243" s="601">
        <f t="shared" ca="1" si="114"/>
        <v>684.1</v>
      </c>
      <c r="R243" s="602">
        <f t="shared" si="99"/>
        <v>399</v>
      </c>
      <c r="S243" s="602">
        <f t="shared" si="100"/>
        <v>63.84</v>
      </c>
      <c r="T243" s="602">
        <f t="shared" si="101"/>
        <v>166.35080000000002</v>
      </c>
      <c r="U243" s="602">
        <f t="shared" si="102"/>
        <v>26.616128000000003</v>
      </c>
      <c r="V243" s="602">
        <f t="shared" ca="1" si="103"/>
        <v>351.52</v>
      </c>
      <c r="W243" s="602">
        <f t="shared" si="104"/>
        <v>84.48</v>
      </c>
      <c r="X243" s="602">
        <f t="shared" si="105"/>
        <v>13.52</v>
      </c>
      <c r="Y243" s="602">
        <f t="shared" ca="1" si="106"/>
        <v>267.94</v>
      </c>
      <c r="Z243" s="602">
        <f t="shared" ca="1" si="107"/>
        <v>42.87</v>
      </c>
      <c r="AA243" s="603">
        <f t="shared" ca="1" si="108"/>
        <v>28335.97</v>
      </c>
      <c r="AB243" s="602"/>
      <c r="AC243" s="604">
        <f t="shared" si="109"/>
        <v>0.113</v>
      </c>
      <c r="AD243" s="602">
        <f t="shared" ca="1" si="110"/>
        <v>4275.6448387222226</v>
      </c>
      <c r="AE243" s="602">
        <f t="shared" ca="1" si="111"/>
        <v>27651.871766722223</v>
      </c>
      <c r="AG243" s="602">
        <f t="shared" ca="1" si="115"/>
        <v>27505.020799999998</v>
      </c>
    </row>
    <row r="244" spans="2:33" x14ac:dyDescent="0.25">
      <c r="B244" s="30">
        <v>223</v>
      </c>
      <c r="C244" s="19">
        <f t="shared" ca="1" si="89"/>
        <v>52478</v>
      </c>
      <c r="D244" s="30">
        <f t="shared" ca="1" si="90"/>
        <v>31</v>
      </c>
      <c r="E244" s="599">
        <f t="shared" si="91"/>
        <v>0.113</v>
      </c>
      <c r="F244" s="599">
        <f t="shared" si="112"/>
        <v>0.13108</v>
      </c>
      <c r="G244" s="33">
        <f t="shared" ca="1" si="92"/>
        <v>1.0120874444444443</v>
      </c>
      <c r="H244" s="33">
        <f t="shared" ca="1" si="93"/>
        <v>13.924292109390219</v>
      </c>
      <c r="I244" s="33">
        <f t="shared" ca="1" si="117"/>
        <v>7.1816936340025728E-2</v>
      </c>
      <c r="J244" s="30" t="b">
        <f t="shared" si="94"/>
        <v>0</v>
      </c>
      <c r="K244" s="33">
        <f t="shared" si="113"/>
        <v>1</v>
      </c>
      <c r="L244" s="33">
        <f t="shared" ca="1" si="116"/>
        <v>7.1816936340025728E-2</v>
      </c>
      <c r="M244" s="600">
        <f t="shared" ca="1" si="95"/>
        <v>27271.35</v>
      </c>
      <c r="N244" s="601">
        <f t="shared" ca="1" si="96"/>
        <v>417443.89</v>
      </c>
      <c r="O244" s="601">
        <f t="shared" ca="1" si="97"/>
        <v>22225.52</v>
      </c>
      <c r="P244" s="601">
        <f t="shared" ca="1" si="98"/>
        <v>4061.96</v>
      </c>
      <c r="Q244" s="601">
        <f t="shared" ca="1" si="114"/>
        <v>649.91</v>
      </c>
      <c r="R244" s="602">
        <f t="shared" si="99"/>
        <v>399</v>
      </c>
      <c r="S244" s="602">
        <f t="shared" si="100"/>
        <v>63.84</v>
      </c>
      <c r="T244" s="602">
        <f t="shared" si="101"/>
        <v>166.35080000000002</v>
      </c>
      <c r="U244" s="602">
        <f t="shared" si="102"/>
        <v>26.616128000000003</v>
      </c>
      <c r="V244" s="602">
        <f t="shared" ca="1" si="103"/>
        <v>333.96</v>
      </c>
      <c r="W244" s="602">
        <f t="shared" si="104"/>
        <v>84.48</v>
      </c>
      <c r="X244" s="602">
        <f t="shared" si="105"/>
        <v>13.52</v>
      </c>
      <c r="Y244" s="602">
        <f t="shared" ca="1" si="106"/>
        <v>268.27999999999997</v>
      </c>
      <c r="Z244" s="602">
        <f t="shared" ca="1" si="107"/>
        <v>42.92</v>
      </c>
      <c r="AA244" s="603">
        <f t="shared" ca="1" si="108"/>
        <v>28336.36</v>
      </c>
      <c r="AB244" s="602"/>
      <c r="AC244" s="604">
        <f t="shared" si="109"/>
        <v>0.113</v>
      </c>
      <c r="AD244" s="602">
        <f t="shared" ca="1" si="110"/>
        <v>4061.9609629722222</v>
      </c>
      <c r="AE244" s="602">
        <f t="shared" ca="1" si="111"/>
        <v>27686.44789097222</v>
      </c>
      <c r="AG244" s="602">
        <f t="shared" ca="1" si="115"/>
        <v>27539.550799999997</v>
      </c>
    </row>
    <row r="245" spans="2:33" x14ac:dyDescent="0.25">
      <c r="B245" s="30">
        <v>224</v>
      </c>
      <c r="C245" s="19">
        <f t="shared" ca="1" si="89"/>
        <v>52508</v>
      </c>
      <c r="D245" s="30">
        <f t="shared" ca="1" si="90"/>
        <v>30</v>
      </c>
      <c r="E245" s="599">
        <f t="shared" si="91"/>
        <v>0.113</v>
      </c>
      <c r="F245" s="599">
        <f t="shared" si="112"/>
        <v>0.13108</v>
      </c>
      <c r="G245" s="33">
        <f t="shared" ca="1" si="92"/>
        <v>1.0117233333333333</v>
      </c>
      <c r="H245" s="33">
        <f t="shared" ca="1" si="93"/>
        <v>14.087531227219303</v>
      </c>
      <c r="I245" s="33">
        <f t="shared" ca="1" si="117"/>
        <v>7.0984758356229541E-2</v>
      </c>
      <c r="J245" s="30" t="b">
        <f t="shared" si="94"/>
        <v>0</v>
      </c>
      <c r="K245" s="33">
        <f t="shared" si="113"/>
        <v>1</v>
      </c>
      <c r="L245" s="33">
        <f t="shared" ca="1" si="116"/>
        <v>7.0984758356229541E-2</v>
      </c>
      <c r="M245" s="600">
        <f t="shared" ca="1" si="95"/>
        <v>27271.35</v>
      </c>
      <c r="N245" s="601">
        <f t="shared" ca="1" si="96"/>
        <v>395218.37</v>
      </c>
      <c r="O245" s="601">
        <f t="shared" ca="1" si="97"/>
        <v>22638.080000000002</v>
      </c>
      <c r="P245" s="601">
        <f t="shared" ca="1" si="98"/>
        <v>3721.64</v>
      </c>
      <c r="Q245" s="601">
        <f t="shared" ca="1" si="114"/>
        <v>595.46</v>
      </c>
      <c r="R245" s="602">
        <f t="shared" si="99"/>
        <v>399</v>
      </c>
      <c r="S245" s="602">
        <f t="shared" si="100"/>
        <v>63.84</v>
      </c>
      <c r="T245" s="602">
        <f t="shared" si="101"/>
        <v>166.35080000000002</v>
      </c>
      <c r="U245" s="602">
        <f t="shared" si="102"/>
        <v>26.616128000000003</v>
      </c>
      <c r="V245" s="602">
        <f t="shared" ca="1" si="103"/>
        <v>316.17</v>
      </c>
      <c r="W245" s="602">
        <f t="shared" si="104"/>
        <v>84.48</v>
      </c>
      <c r="X245" s="602">
        <f t="shared" si="105"/>
        <v>13.52</v>
      </c>
      <c r="Y245" s="602">
        <f t="shared" ca="1" si="106"/>
        <v>268.81</v>
      </c>
      <c r="Z245" s="602">
        <f t="shared" ca="1" si="107"/>
        <v>43.01</v>
      </c>
      <c r="AA245" s="603">
        <f t="shared" ca="1" si="108"/>
        <v>28336.98</v>
      </c>
      <c r="AB245" s="602"/>
      <c r="AC245" s="604">
        <f t="shared" si="109"/>
        <v>0.113</v>
      </c>
      <c r="AD245" s="602">
        <f t="shared" ca="1" si="110"/>
        <v>3721.6396508333332</v>
      </c>
      <c r="AE245" s="602">
        <f t="shared" ca="1" si="111"/>
        <v>27741.516578833336</v>
      </c>
      <c r="AG245" s="602">
        <f t="shared" ca="1" si="115"/>
        <v>27594.5308</v>
      </c>
    </row>
    <row r="246" spans="2:33" x14ac:dyDescent="0.25">
      <c r="B246" s="30">
        <v>225</v>
      </c>
      <c r="C246" s="19">
        <f t="shared" ca="1" si="89"/>
        <v>52539</v>
      </c>
      <c r="D246" s="30">
        <f t="shared" ca="1" si="90"/>
        <v>31</v>
      </c>
      <c r="E246" s="599">
        <f t="shared" si="91"/>
        <v>0.113</v>
      </c>
      <c r="F246" s="599">
        <f t="shared" si="112"/>
        <v>0.13108</v>
      </c>
      <c r="G246" s="33">
        <f t="shared" ca="1" si="92"/>
        <v>1.0120874444444443</v>
      </c>
      <c r="H246" s="33">
        <f t="shared" ca="1" si="93"/>
        <v>14.257813478287691</v>
      </c>
      <c r="I246" s="33">
        <f t="shared" ca="1" si="117"/>
        <v>7.0136981488980468E-2</v>
      </c>
      <c r="J246" s="30" t="b">
        <f t="shared" si="94"/>
        <v>0</v>
      </c>
      <c r="K246" s="33">
        <f t="shared" si="113"/>
        <v>1</v>
      </c>
      <c r="L246" s="33">
        <f t="shared" ca="1" si="116"/>
        <v>7.0136981488980468E-2</v>
      </c>
      <c r="M246" s="600">
        <f t="shared" ca="1" si="95"/>
        <v>27271.35</v>
      </c>
      <c r="N246" s="601">
        <f t="shared" ca="1" si="96"/>
        <v>372580.29</v>
      </c>
      <c r="O246" s="601">
        <f t="shared" ca="1" si="97"/>
        <v>22767.809999999998</v>
      </c>
      <c r="P246" s="601">
        <f t="shared" ca="1" si="98"/>
        <v>3625.41</v>
      </c>
      <c r="Q246" s="601">
        <f t="shared" ca="1" si="114"/>
        <v>580.07000000000005</v>
      </c>
      <c r="R246" s="602">
        <f t="shared" si="99"/>
        <v>399</v>
      </c>
      <c r="S246" s="602">
        <f t="shared" si="100"/>
        <v>63.84</v>
      </c>
      <c r="T246" s="602">
        <f t="shared" si="101"/>
        <v>166.35080000000002</v>
      </c>
      <c r="U246" s="602">
        <f t="shared" si="102"/>
        <v>26.616128000000003</v>
      </c>
      <c r="V246" s="602">
        <f t="shared" ca="1" si="103"/>
        <v>298.06</v>
      </c>
      <c r="W246" s="602">
        <f t="shared" si="104"/>
        <v>84.48</v>
      </c>
      <c r="X246" s="602">
        <f t="shared" si="105"/>
        <v>13.52</v>
      </c>
      <c r="Y246" s="602">
        <f t="shared" ca="1" si="106"/>
        <v>268.95999999999998</v>
      </c>
      <c r="Z246" s="602">
        <f t="shared" ca="1" si="107"/>
        <v>43.03</v>
      </c>
      <c r="AA246" s="603">
        <f t="shared" ca="1" si="108"/>
        <v>28337.15</v>
      </c>
      <c r="AB246" s="602"/>
      <c r="AC246" s="604">
        <f t="shared" si="109"/>
        <v>0.113</v>
      </c>
      <c r="AD246" s="602">
        <f t="shared" ca="1" si="110"/>
        <v>3625.41321075</v>
      </c>
      <c r="AE246" s="602">
        <f t="shared" ca="1" si="111"/>
        <v>27757.08013875</v>
      </c>
      <c r="AG246" s="602">
        <f t="shared" ca="1" si="115"/>
        <v>27610.070799999998</v>
      </c>
    </row>
    <row r="247" spans="2:33" x14ac:dyDescent="0.25">
      <c r="B247" s="30">
        <v>226</v>
      </c>
      <c r="C247" s="19">
        <f t="shared" ca="1" si="89"/>
        <v>52569</v>
      </c>
      <c r="D247" s="30">
        <f t="shared" ca="1" si="90"/>
        <v>30</v>
      </c>
      <c r="E247" s="599">
        <f t="shared" si="91"/>
        <v>0.113</v>
      </c>
      <c r="F247" s="599">
        <f t="shared" si="112"/>
        <v>0.13108</v>
      </c>
      <c r="G247" s="33">
        <f t="shared" ca="1" si="92"/>
        <v>1.0117233333333333</v>
      </c>
      <c r="H247" s="33">
        <f t="shared" ca="1" si="93"/>
        <v>14.42496257829815</v>
      </c>
      <c r="I247" s="33">
        <f t="shared" ca="1" si="117"/>
        <v>6.932426996410132E-2</v>
      </c>
      <c r="J247" s="30" t="b">
        <f t="shared" si="94"/>
        <v>0</v>
      </c>
      <c r="K247" s="33">
        <f t="shared" si="113"/>
        <v>1</v>
      </c>
      <c r="L247" s="33">
        <f t="shared" ca="1" si="116"/>
        <v>6.932426996410132E-2</v>
      </c>
      <c r="M247" s="600">
        <f t="shared" ca="1" si="95"/>
        <v>27271.35</v>
      </c>
      <c r="N247" s="601">
        <f t="shared" ca="1" si="96"/>
        <v>349812.47999999998</v>
      </c>
      <c r="O247" s="601">
        <f t="shared" ca="1" si="97"/>
        <v>23170.38</v>
      </c>
      <c r="P247" s="601">
        <f t="shared" ca="1" si="98"/>
        <v>3294.07</v>
      </c>
      <c r="Q247" s="601">
        <f t="shared" ca="1" si="114"/>
        <v>527.04999999999995</v>
      </c>
      <c r="R247" s="602">
        <f t="shared" si="99"/>
        <v>399</v>
      </c>
      <c r="S247" s="602">
        <f t="shared" si="100"/>
        <v>63.84</v>
      </c>
      <c r="T247" s="602">
        <f t="shared" si="101"/>
        <v>166.35080000000002</v>
      </c>
      <c r="U247" s="602">
        <f t="shared" si="102"/>
        <v>26.616128000000003</v>
      </c>
      <c r="V247" s="602">
        <f t="shared" ca="1" si="103"/>
        <v>279.85000000000002</v>
      </c>
      <c r="W247" s="602">
        <f t="shared" si="104"/>
        <v>84.48</v>
      </c>
      <c r="X247" s="602">
        <f t="shared" si="105"/>
        <v>13.52</v>
      </c>
      <c r="Y247" s="602">
        <f t="shared" ca="1" si="106"/>
        <v>269.48</v>
      </c>
      <c r="Z247" s="602">
        <f t="shared" ca="1" si="107"/>
        <v>43.12</v>
      </c>
      <c r="AA247" s="603">
        <f t="shared" ca="1" si="108"/>
        <v>28337.759999999998</v>
      </c>
      <c r="AB247" s="602"/>
      <c r="AC247" s="604">
        <f t="shared" si="109"/>
        <v>0.113</v>
      </c>
      <c r="AD247" s="602">
        <f t="shared" ca="1" si="110"/>
        <v>3294.0675199999996</v>
      </c>
      <c r="AE247" s="602">
        <f t="shared" ca="1" si="111"/>
        <v>27810.704448</v>
      </c>
      <c r="AG247" s="602">
        <f t="shared" ca="1" si="115"/>
        <v>27663.610799999999</v>
      </c>
    </row>
    <row r="248" spans="2:33" x14ac:dyDescent="0.25">
      <c r="B248" s="30">
        <v>227</v>
      </c>
      <c r="C248" s="19">
        <f t="shared" ca="1" si="89"/>
        <v>52600</v>
      </c>
      <c r="D248" s="30">
        <f t="shared" ca="1" si="90"/>
        <v>31</v>
      </c>
      <c r="E248" s="599">
        <f t="shared" si="91"/>
        <v>0.113</v>
      </c>
      <c r="F248" s="599">
        <f t="shared" si="112"/>
        <v>0.13108</v>
      </c>
      <c r="G248" s="33">
        <f t="shared" ca="1" si="92"/>
        <v>1.0120874444444443</v>
      </c>
      <c r="H248" s="33">
        <f t="shared" ca="1" si="93"/>
        <v>14.599323512076516</v>
      </c>
      <c r="I248" s="33">
        <f t="shared" ca="1" si="117"/>
        <v>6.8496324447691229E-2</v>
      </c>
      <c r="J248" s="30" t="b">
        <f t="shared" si="94"/>
        <v>0</v>
      </c>
      <c r="K248" s="33">
        <f t="shared" si="113"/>
        <v>1</v>
      </c>
      <c r="L248" s="33">
        <f t="shared" ca="1" si="116"/>
        <v>6.8496324447691229E-2</v>
      </c>
      <c r="M248" s="600">
        <f t="shared" ca="1" si="95"/>
        <v>27271.35</v>
      </c>
      <c r="N248" s="601">
        <f t="shared" ca="1" si="96"/>
        <v>326642.09999999998</v>
      </c>
      <c r="O248" s="601">
        <f t="shared" ca="1" si="97"/>
        <v>23323.079999999998</v>
      </c>
      <c r="P248" s="601">
        <f t="shared" ca="1" si="98"/>
        <v>3178.41</v>
      </c>
      <c r="Q248" s="601">
        <f t="shared" ca="1" si="114"/>
        <v>508.55</v>
      </c>
      <c r="R248" s="602">
        <f t="shared" si="99"/>
        <v>399</v>
      </c>
      <c r="S248" s="602">
        <f t="shared" si="100"/>
        <v>63.84</v>
      </c>
      <c r="T248" s="602">
        <f t="shared" si="101"/>
        <v>166.35080000000002</v>
      </c>
      <c r="U248" s="602">
        <f t="shared" si="102"/>
        <v>26.616128000000003</v>
      </c>
      <c r="V248" s="602">
        <f t="shared" ca="1" si="103"/>
        <v>261.31</v>
      </c>
      <c r="W248" s="602">
        <f t="shared" si="104"/>
        <v>84.48</v>
      </c>
      <c r="X248" s="602">
        <f t="shared" si="105"/>
        <v>13.52</v>
      </c>
      <c r="Y248" s="602">
        <f t="shared" ca="1" si="106"/>
        <v>269.66000000000003</v>
      </c>
      <c r="Z248" s="602">
        <f t="shared" ca="1" si="107"/>
        <v>43.15</v>
      </c>
      <c r="AA248" s="603">
        <f t="shared" ca="1" si="108"/>
        <v>28337.97</v>
      </c>
      <c r="AB248" s="602"/>
      <c r="AC248" s="604">
        <f t="shared" si="109"/>
        <v>0.113</v>
      </c>
      <c r="AD248" s="602">
        <f t="shared" ca="1" si="110"/>
        <v>3178.4091008333335</v>
      </c>
      <c r="AE248" s="602">
        <f t="shared" ca="1" si="111"/>
        <v>27829.416028833337</v>
      </c>
      <c r="AG248" s="602">
        <f t="shared" ca="1" si="115"/>
        <v>27682.290799999999</v>
      </c>
    </row>
    <row r="249" spans="2:33" x14ac:dyDescent="0.25">
      <c r="B249" s="30">
        <v>228</v>
      </c>
      <c r="C249" s="19">
        <f t="shared" ca="1" si="89"/>
        <v>52631</v>
      </c>
      <c r="D249" s="30">
        <f t="shared" ca="1" si="90"/>
        <v>31</v>
      </c>
      <c r="E249" s="599">
        <f t="shared" si="91"/>
        <v>0.113</v>
      </c>
      <c r="F249" s="599">
        <f t="shared" si="112"/>
        <v>0.13108</v>
      </c>
      <c r="G249" s="33">
        <f t="shared" ca="1" si="92"/>
        <v>1.0120874444444443</v>
      </c>
      <c r="H249" s="33">
        <f t="shared" ca="1" si="93"/>
        <v>14.77579202395521</v>
      </c>
      <c r="I249" s="33">
        <f t="shared" ca="1" si="117"/>
        <v>6.7678267153378505E-2</v>
      </c>
      <c r="J249" s="30" t="b">
        <f t="shared" si="94"/>
        <v>1</v>
      </c>
      <c r="K249" s="33">
        <f t="shared" si="113"/>
        <v>1</v>
      </c>
      <c r="L249" s="33">
        <f t="shared" ca="1" si="116"/>
        <v>6.7678267153378505E-2</v>
      </c>
      <c r="M249" s="600">
        <f t="shared" ca="1" si="95"/>
        <v>27271.35</v>
      </c>
      <c r="N249" s="601">
        <f t="shared" ca="1" si="96"/>
        <v>303319.02</v>
      </c>
      <c r="O249" s="601">
        <f t="shared" ca="1" si="97"/>
        <v>23605</v>
      </c>
      <c r="P249" s="601">
        <f t="shared" ca="1" si="98"/>
        <v>2951.46</v>
      </c>
      <c r="Q249" s="601">
        <f t="shared" ca="1" si="114"/>
        <v>472.23</v>
      </c>
      <c r="R249" s="602">
        <f t="shared" si="99"/>
        <v>399</v>
      </c>
      <c r="S249" s="602">
        <f t="shared" si="100"/>
        <v>63.84</v>
      </c>
      <c r="T249" s="602">
        <f t="shared" si="101"/>
        <v>166.35080000000002</v>
      </c>
      <c r="U249" s="602">
        <f t="shared" si="102"/>
        <v>26.616128000000003</v>
      </c>
      <c r="V249" s="602">
        <f t="shared" ca="1" si="103"/>
        <v>242.66</v>
      </c>
      <c r="W249" s="602">
        <f t="shared" si="104"/>
        <v>84.48</v>
      </c>
      <c r="X249" s="602">
        <f t="shared" si="105"/>
        <v>13.52</v>
      </c>
      <c r="Y249" s="602">
        <f t="shared" ca="1" si="106"/>
        <v>270.02</v>
      </c>
      <c r="Z249" s="602">
        <f t="shared" ca="1" si="107"/>
        <v>43.2</v>
      </c>
      <c r="AA249" s="603">
        <f t="shared" ca="1" si="108"/>
        <v>28338.38</v>
      </c>
      <c r="AB249" s="602"/>
      <c r="AC249" s="604">
        <f t="shared" si="109"/>
        <v>0.113</v>
      </c>
      <c r="AD249" s="602">
        <f t="shared" ca="1" si="110"/>
        <v>2951.4625751666672</v>
      </c>
      <c r="AE249" s="602">
        <f t="shared" ca="1" si="111"/>
        <v>27866.149503166671</v>
      </c>
      <c r="AG249" s="602">
        <f t="shared" ca="1" si="115"/>
        <v>27718.970799999999</v>
      </c>
    </row>
    <row r="250" spans="2:33" x14ac:dyDescent="0.25">
      <c r="B250" s="30">
        <v>229</v>
      </c>
      <c r="C250" s="19">
        <f t="shared" ca="1" si="89"/>
        <v>52660</v>
      </c>
      <c r="D250" s="30">
        <f t="shared" ca="1" si="90"/>
        <v>29</v>
      </c>
      <c r="E250" s="599">
        <f t="shared" si="91"/>
        <v>0.113</v>
      </c>
      <c r="F250" s="599">
        <f t="shared" si="112"/>
        <v>0.13108</v>
      </c>
      <c r="G250" s="33">
        <f t="shared" ca="1" si="92"/>
        <v>1.0113592222222221</v>
      </c>
      <c r="H250" s="33">
        <f t="shared" ca="1" si="93"/>
        <v>14.943633529064654</v>
      </c>
      <c r="I250" s="33">
        <f t="shared" ca="1" si="117"/>
        <v>6.6918129252503941E-2</v>
      </c>
      <c r="J250" s="30" t="b">
        <f t="shared" si="94"/>
        <v>0</v>
      </c>
      <c r="K250" s="33">
        <f t="shared" si="113"/>
        <v>1</v>
      </c>
      <c r="L250" s="33">
        <f t="shared" ca="1" si="116"/>
        <v>6.6918129252503941E-2</v>
      </c>
      <c r="M250" s="600">
        <f t="shared" ca="1" si="95"/>
        <v>27271.35</v>
      </c>
      <c r="N250" s="601">
        <f t="shared" ca="1" si="96"/>
        <v>279714.02</v>
      </c>
      <c r="O250" s="601">
        <f t="shared" ca="1" si="97"/>
        <v>24094.02</v>
      </c>
      <c r="P250" s="601">
        <f t="shared" ca="1" si="98"/>
        <v>2546.17</v>
      </c>
      <c r="Q250" s="601">
        <f t="shared" ca="1" si="114"/>
        <v>407.39</v>
      </c>
      <c r="R250" s="602">
        <f t="shared" si="99"/>
        <v>399</v>
      </c>
      <c r="S250" s="602">
        <f t="shared" si="100"/>
        <v>63.84</v>
      </c>
      <c r="T250" s="602">
        <f t="shared" si="101"/>
        <v>166.35080000000002</v>
      </c>
      <c r="U250" s="602">
        <f t="shared" si="102"/>
        <v>26.616128000000003</v>
      </c>
      <c r="V250" s="602">
        <f t="shared" ca="1" si="103"/>
        <v>223.77</v>
      </c>
      <c r="W250" s="602">
        <f t="shared" si="104"/>
        <v>84.48</v>
      </c>
      <c r="X250" s="602">
        <f t="shared" si="105"/>
        <v>13.52</v>
      </c>
      <c r="Y250" s="602">
        <f t="shared" ca="1" si="106"/>
        <v>270.64999999999998</v>
      </c>
      <c r="Z250" s="602">
        <f t="shared" ca="1" si="107"/>
        <v>43.3</v>
      </c>
      <c r="AA250" s="603">
        <f t="shared" ca="1" si="108"/>
        <v>28339.11</v>
      </c>
      <c r="AB250" s="602"/>
      <c r="AC250" s="604">
        <f t="shared" si="109"/>
        <v>0.113</v>
      </c>
      <c r="AD250" s="602">
        <f t="shared" ca="1" si="110"/>
        <v>2546.1745653888888</v>
      </c>
      <c r="AE250" s="602">
        <f t="shared" ca="1" si="111"/>
        <v>27931.721493388894</v>
      </c>
      <c r="AG250" s="602">
        <f t="shared" ca="1" si="115"/>
        <v>27784.440800000004</v>
      </c>
    </row>
    <row r="251" spans="2:33" x14ac:dyDescent="0.25">
      <c r="B251" s="30">
        <v>230</v>
      </c>
      <c r="C251" s="19">
        <f t="shared" ca="1" si="89"/>
        <v>52691</v>
      </c>
      <c r="D251" s="30">
        <f t="shared" ca="1" si="90"/>
        <v>31</v>
      </c>
      <c r="E251" s="599">
        <f t="shared" si="91"/>
        <v>0.113</v>
      </c>
      <c r="F251" s="599">
        <f t="shared" si="112"/>
        <v>0.13108</v>
      </c>
      <c r="G251" s="33">
        <f t="shared" ca="1" si="92"/>
        <v>1.0120874444444443</v>
      </c>
      <c r="H251" s="33">
        <f t="shared" ca="1" si="93"/>
        <v>15.124263869145357</v>
      </c>
      <c r="I251" s="33">
        <f t="shared" ca="1" si="117"/>
        <v>6.6118920474541293E-2</v>
      </c>
      <c r="J251" s="30" t="b">
        <f t="shared" si="94"/>
        <v>0</v>
      </c>
      <c r="K251" s="33">
        <f t="shared" si="113"/>
        <v>1</v>
      </c>
      <c r="L251" s="33">
        <f t="shared" ca="1" si="116"/>
        <v>6.6118920474541293E-2</v>
      </c>
      <c r="M251" s="600">
        <f t="shared" ca="1" si="95"/>
        <v>27271.35</v>
      </c>
      <c r="N251" s="601">
        <f t="shared" ca="1" si="96"/>
        <v>255620</v>
      </c>
      <c r="O251" s="601">
        <f t="shared" ca="1" si="97"/>
        <v>24181.559999999998</v>
      </c>
      <c r="P251" s="601">
        <f t="shared" ca="1" si="98"/>
        <v>2487.3200000000002</v>
      </c>
      <c r="Q251" s="601">
        <f t="shared" ca="1" si="114"/>
        <v>397.97</v>
      </c>
      <c r="R251" s="602">
        <f t="shared" si="99"/>
        <v>399</v>
      </c>
      <c r="S251" s="602">
        <f t="shared" si="100"/>
        <v>63.84</v>
      </c>
      <c r="T251" s="602">
        <f t="shared" si="101"/>
        <v>166.35080000000002</v>
      </c>
      <c r="U251" s="602">
        <f t="shared" si="102"/>
        <v>26.616128000000003</v>
      </c>
      <c r="V251" s="602">
        <f t="shared" ca="1" si="103"/>
        <v>204.5</v>
      </c>
      <c r="W251" s="602">
        <f t="shared" si="104"/>
        <v>84.48</v>
      </c>
      <c r="X251" s="602">
        <f t="shared" si="105"/>
        <v>13.52</v>
      </c>
      <c r="Y251" s="602">
        <f t="shared" ca="1" si="106"/>
        <v>270.75</v>
      </c>
      <c r="Z251" s="602">
        <f t="shared" ca="1" si="107"/>
        <v>43.32</v>
      </c>
      <c r="AA251" s="603">
        <f t="shared" ca="1" si="108"/>
        <v>28339.23</v>
      </c>
      <c r="AB251" s="602"/>
      <c r="AC251" s="604">
        <f t="shared" si="109"/>
        <v>0.113</v>
      </c>
      <c r="AD251" s="602">
        <f t="shared" ca="1" si="110"/>
        <v>2487.3246111111112</v>
      </c>
      <c r="AE251" s="602">
        <f t="shared" ca="1" si="111"/>
        <v>27941.26153911111</v>
      </c>
      <c r="AG251" s="602">
        <f t="shared" ca="1" si="115"/>
        <v>27793.960799999997</v>
      </c>
    </row>
    <row r="252" spans="2:33" x14ac:dyDescent="0.25">
      <c r="B252" s="30">
        <v>231</v>
      </c>
      <c r="C252" s="19">
        <f t="shared" ca="1" si="89"/>
        <v>52721</v>
      </c>
      <c r="D252" s="30">
        <f t="shared" ca="1" si="90"/>
        <v>30</v>
      </c>
      <c r="E252" s="599">
        <f t="shared" si="91"/>
        <v>0.113</v>
      </c>
      <c r="F252" s="599">
        <f t="shared" si="112"/>
        <v>0.13108</v>
      </c>
      <c r="G252" s="33">
        <f t="shared" ca="1" si="92"/>
        <v>1.0117233333333333</v>
      </c>
      <c r="H252" s="33">
        <f t="shared" ca="1" si="93"/>
        <v>15.301570655904637</v>
      </c>
      <c r="I252" s="33">
        <f t="shared" ca="1" si="117"/>
        <v>6.5352768188807836E-2</v>
      </c>
      <c r="J252" s="30" t="b">
        <f t="shared" si="94"/>
        <v>0</v>
      </c>
      <c r="K252" s="33">
        <f t="shared" si="113"/>
        <v>1</v>
      </c>
      <c r="L252" s="33">
        <f t="shared" ca="1" si="116"/>
        <v>6.5352768188807836E-2</v>
      </c>
      <c r="M252" s="600">
        <f t="shared" ca="1" si="95"/>
        <v>27271.35</v>
      </c>
      <c r="N252" s="601">
        <f t="shared" ca="1" si="96"/>
        <v>231438.44</v>
      </c>
      <c r="O252" s="601">
        <f t="shared" ca="1" si="97"/>
        <v>24558.119999999995</v>
      </c>
      <c r="P252" s="601">
        <f t="shared" ca="1" si="98"/>
        <v>2179.38</v>
      </c>
      <c r="Q252" s="601">
        <f t="shared" ca="1" si="114"/>
        <v>348.7</v>
      </c>
      <c r="R252" s="602">
        <f t="shared" si="99"/>
        <v>399</v>
      </c>
      <c r="S252" s="602">
        <f t="shared" si="100"/>
        <v>63.84</v>
      </c>
      <c r="T252" s="602">
        <f t="shared" si="101"/>
        <v>166.35080000000002</v>
      </c>
      <c r="U252" s="602">
        <f t="shared" si="102"/>
        <v>26.616128000000003</v>
      </c>
      <c r="V252" s="602">
        <f t="shared" ca="1" si="103"/>
        <v>185.15</v>
      </c>
      <c r="W252" s="602">
        <f t="shared" si="104"/>
        <v>84.48</v>
      </c>
      <c r="X252" s="602">
        <f t="shared" si="105"/>
        <v>13.52</v>
      </c>
      <c r="Y252" s="602">
        <f t="shared" ca="1" si="106"/>
        <v>271.23</v>
      </c>
      <c r="Z252" s="602">
        <f t="shared" ca="1" si="107"/>
        <v>43.4</v>
      </c>
      <c r="AA252" s="603">
        <f t="shared" ca="1" si="108"/>
        <v>28339.79</v>
      </c>
      <c r="AB252" s="602"/>
      <c r="AC252" s="604">
        <f t="shared" si="109"/>
        <v>0.113</v>
      </c>
      <c r="AD252" s="602">
        <f t="shared" ca="1" si="110"/>
        <v>2179.3786433333335</v>
      </c>
      <c r="AE252" s="602">
        <f t="shared" ca="1" si="111"/>
        <v>27991.085571333333</v>
      </c>
      <c r="AG252" s="602">
        <f t="shared" ca="1" si="115"/>
        <v>27843.710799999997</v>
      </c>
    </row>
    <row r="253" spans="2:33" x14ac:dyDescent="0.25">
      <c r="B253" s="30">
        <v>232</v>
      </c>
      <c r="C253" s="19">
        <f t="shared" ca="1" si="89"/>
        <v>52752</v>
      </c>
      <c r="D253" s="30">
        <f t="shared" ca="1" si="90"/>
        <v>31</v>
      </c>
      <c r="E253" s="599">
        <f t="shared" si="91"/>
        <v>0.113</v>
      </c>
      <c r="F253" s="599">
        <f t="shared" si="112"/>
        <v>0.13108</v>
      </c>
      <c r="G253" s="33">
        <f t="shared" ca="1" si="92"/>
        <v>1.0120874444444443</v>
      </c>
      <c r="H253" s="33">
        <f t="shared" ca="1" si="93"/>
        <v>15.486527541120624</v>
      </c>
      <c r="I253" s="33">
        <f t="shared" ca="1" si="117"/>
        <v>6.4572254648096461E-2</v>
      </c>
      <c r="J253" s="30" t="b">
        <f t="shared" si="94"/>
        <v>0</v>
      </c>
      <c r="K253" s="33">
        <f t="shared" si="113"/>
        <v>1</v>
      </c>
      <c r="L253" s="33">
        <f t="shared" ca="1" si="116"/>
        <v>6.4572254648096461E-2</v>
      </c>
      <c r="M253" s="600">
        <f t="shared" ca="1" si="95"/>
        <v>27271.35</v>
      </c>
      <c r="N253" s="601">
        <f t="shared" ca="1" si="96"/>
        <v>206880.32</v>
      </c>
      <c r="O253" s="601">
        <f t="shared" ca="1" si="97"/>
        <v>24770.699999999997</v>
      </c>
      <c r="P253" s="601">
        <f t="shared" ca="1" si="98"/>
        <v>2013.06</v>
      </c>
      <c r="Q253" s="601">
        <f t="shared" ca="1" si="114"/>
        <v>322.08999999999997</v>
      </c>
      <c r="R253" s="602">
        <f t="shared" si="99"/>
        <v>399</v>
      </c>
      <c r="S253" s="602">
        <f t="shared" si="100"/>
        <v>63.84</v>
      </c>
      <c r="T253" s="602">
        <f t="shared" si="101"/>
        <v>166.35080000000002</v>
      </c>
      <c r="U253" s="602">
        <f t="shared" si="102"/>
        <v>26.616128000000003</v>
      </c>
      <c r="V253" s="602">
        <f t="shared" ca="1" si="103"/>
        <v>165.5</v>
      </c>
      <c r="W253" s="602">
        <f t="shared" si="104"/>
        <v>84.48</v>
      </c>
      <c r="X253" s="602">
        <f t="shared" si="105"/>
        <v>13.52</v>
      </c>
      <c r="Y253" s="602">
        <f t="shared" ca="1" si="106"/>
        <v>271.49</v>
      </c>
      <c r="Z253" s="602">
        <f t="shared" ca="1" si="107"/>
        <v>43.44</v>
      </c>
      <c r="AA253" s="603">
        <f t="shared" ca="1" si="108"/>
        <v>28340.09</v>
      </c>
      <c r="AB253" s="602"/>
      <c r="AC253" s="604">
        <f t="shared" si="109"/>
        <v>0.113</v>
      </c>
      <c r="AD253" s="602">
        <f t="shared" ca="1" si="110"/>
        <v>2013.060447111111</v>
      </c>
      <c r="AE253" s="602">
        <f t="shared" ca="1" si="111"/>
        <v>28017.99737511111</v>
      </c>
      <c r="AG253" s="602">
        <f t="shared" ca="1" si="115"/>
        <v>27870.5808</v>
      </c>
    </row>
    <row r="254" spans="2:33" x14ac:dyDescent="0.25">
      <c r="B254" s="30">
        <v>233</v>
      </c>
      <c r="C254" s="19">
        <f t="shared" ca="1" si="89"/>
        <v>52782</v>
      </c>
      <c r="D254" s="30">
        <f t="shared" ca="1" si="90"/>
        <v>30</v>
      </c>
      <c r="E254" s="599">
        <f t="shared" si="91"/>
        <v>0.113</v>
      </c>
      <c r="F254" s="599">
        <f t="shared" si="112"/>
        <v>0.13108</v>
      </c>
      <c r="G254" s="33">
        <f t="shared" ca="1" si="92"/>
        <v>1.0117233333333333</v>
      </c>
      <c r="H254" s="33">
        <f t="shared" ca="1" si="93"/>
        <v>15.668081265661028</v>
      </c>
      <c r="I254" s="33">
        <f t="shared" ca="1" si="117"/>
        <v>6.3824024336129229E-2</v>
      </c>
      <c r="J254" s="30" t="b">
        <f t="shared" si="94"/>
        <v>0</v>
      </c>
      <c r="K254" s="33">
        <f t="shared" si="113"/>
        <v>1</v>
      </c>
      <c r="L254" s="33">
        <f t="shared" ca="1" si="116"/>
        <v>6.3824024336129229E-2</v>
      </c>
      <c r="M254" s="600">
        <f t="shared" ca="1" si="95"/>
        <v>27271.35</v>
      </c>
      <c r="N254" s="601">
        <f t="shared" ca="1" si="96"/>
        <v>182109.62</v>
      </c>
      <c r="O254" s="601">
        <f t="shared" ca="1" si="97"/>
        <v>25136.41</v>
      </c>
      <c r="P254" s="601">
        <f t="shared" ca="1" si="98"/>
        <v>1714.87</v>
      </c>
      <c r="Q254" s="601">
        <f t="shared" ca="1" si="114"/>
        <v>274.38</v>
      </c>
      <c r="R254" s="602">
        <f t="shared" si="99"/>
        <v>399</v>
      </c>
      <c r="S254" s="602">
        <f t="shared" si="100"/>
        <v>63.84</v>
      </c>
      <c r="T254" s="602">
        <f t="shared" si="101"/>
        <v>166.35080000000002</v>
      </c>
      <c r="U254" s="602">
        <f t="shared" si="102"/>
        <v>26.616128000000003</v>
      </c>
      <c r="V254" s="602">
        <f t="shared" ca="1" si="103"/>
        <v>145.69</v>
      </c>
      <c r="W254" s="602">
        <f t="shared" si="104"/>
        <v>84.48</v>
      </c>
      <c r="X254" s="602">
        <f t="shared" si="105"/>
        <v>13.52</v>
      </c>
      <c r="Y254" s="602">
        <f t="shared" ca="1" si="106"/>
        <v>271.95999999999998</v>
      </c>
      <c r="Z254" s="602">
        <f t="shared" ca="1" si="107"/>
        <v>43.51</v>
      </c>
      <c r="AA254" s="603">
        <f t="shared" ca="1" si="108"/>
        <v>28340.63</v>
      </c>
      <c r="AB254" s="602"/>
      <c r="AC254" s="604">
        <f t="shared" si="109"/>
        <v>0.113</v>
      </c>
      <c r="AD254" s="602">
        <f t="shared" ca="1" si="110"/>
        <v>1714.8655883333331</v>
      </c>
      <c r="AE254" s="602">
        <f t="shared" ca="1" si="111"/>
        <v>28066.242516333332</v>
      </c>
      <c r="AG254" s="602">
        <f t="shared" ca="1" si="115"/>
        <v>27918.760799999996</v>
      </c>
    </row>
    <row r="255" spans="2:33" x14ac:dyDescent="0.25">
      <c r="B255" s="30">
        <v>234</v>
      </c>
      <c r="C255" s="19">
        <f t="shared" ca="1" si="89"/>
        <v>52813</v>
      </c>
      <c r="D255" s="30">
        <f t="shared" ca="1" si="90"/>
        <v>31</v>
      </c>
      <c r="E255" s="599">
        <f t="shared" si="91"/>
        <v>0.113</v>
      </c>
      <c r="F255" s="599">
        <f t="shared" si="112"/>
        <v>0.13108</v>
      </c>
      <c r="G255" s="33">
        <f t="shared" ca="1" si="92"/>
        <v>1.0120874444444443</v>
      </c>
      <c r="H255" s="33">
        <f t="shared" ca="1" si="93"/>
        <v>15.857468327510745</v>
      </c>
      <c r="I255" s="33">
        <f t="shared" ca="1" si="117"/>
        <v>6.3061768710275384E-2</v>
      </c>
      <c r="J255" s="30" t="b">
        <f t="shared" si="94"/>
        <v>0</v>
      </c>
      <c r="K255" s="33">
        <f t="shared" si="113"/>
        <v>1</v>
      </c>
      <c r="L255" s="33">
        <f t="shared" ca="1" si="116"/>
        <v>6.3061768710275384E-2</v>
      </c>
      <c r="M255" s="600">
        <f t="shared" ca="1" si="95"/>
        <v>27271.35</v>
      </c>
      <c r="N255" s="601">
        <f t="shared" ca="1" si="96"/>
        <v>156973.21</v>
      </c>
      <c r="O255" s="601">
        <f t="shared" ca="1" si="97"/>
        <v>25373.94</v>
      </c>
      <c r="P255" s="601">
        <f t="shared" ca="1" si="98"/>
        <v>1527.44</v>
      </c>
      <c r="Q255" s="601">
        <f t="shared" ca="1" si="114"/>
        <v>244.39</v>
      </c>
      <c r="R255" s="602">
        <f t="shared" si="99"/>
        <v>399</v>
      </c>
      <c r="S255" s="602">
        <f t="shared" si="100"/>
        <v>63.84</v>
      </c>
      <c r="T255" s="602">
        <f t="shared" si="101"/>
        <v>166.35080000000002</v>
      </c>
      <c r="U255" s="602">
        <f t="shared" si="102"/>
        <v>26.616128000000003</v>
      </c>
      <c r="V255" s="602">
        <f t="shared" ca="1" si="103"/>
        <v>125.58</v>
      </c>
      <c r="W255" s="602">
        <f t="shared" si="104"/>
        <v>84.48</v>
      </c>
      <c r="X255" s="602">
        <f t="shared" si="105"/>
        <v>13.52</v>
      </c>
      <c r="Y255" s="602">
        <f t="shared" ca="1" si="106"/>
        <v>272.25</v>
      </c>
      <c r="Z255" s="602">
        <f t="shared" ca="1" si="107"/>
        <v>43.56</v>
      </c>
      <c r="AA255" s="603">
        <f t="shared" ca="1" si="108"/>
        <v>28340.97</v>
      </c>
      <c r="AB255" s="602"/>
      <c r="AC255" s="604">
        <f t="shared" si="109"/>
        <v>0.113</v>
      </c>
      <c r="AD255" s="602">
        <f t="shared" ca="1" si="110"/>
        <v>1527.4365406388888</v>
      </c>
      <c r="AE255" s="602">
        <f t="shared" ca="1" si="111"/>
        <v>28096.573468638893</v>
      </c>
      <c r="AG255" s="602">
        <f t="shared" ca="1" si="115"/>
        <v>27949.040799999999</v>
      </c>
    </row>
    <row r="256" spans="2:33" x14ac:dyDescent="0.25">
      <c r="B256" s="30">
        <v>235</v>
      </c>
      <c r="C256" s="19">
        <f t="shared" ca="1" si="89"/>
        <v>52844</v>
      </c>
      <c r="D256" s="30">
        <f t="shared" ca="1" si="90"/>
        <v>31</v>
      </c>
      <c r="E256" s="599">
        <f t="shared" si="91"/>
        <v>0.113</v>
      </c>
      <c r="F256" s="599">
        <f t="shared" si="112"/>
        <v>0.13108</v>
      </c>
      <c r="G256" s="33">
        <f t="shared" ca="1" si="92"/>
        <v>1.0120874444444443</v>
      </c>
      <c r="H256" s="33">
        <f t="shared" ca="1" si="93"/>
        <v>16.049144594949066</v>
      </c>
      <c r="I256" s="33">
        <f t="shared" ca="1" si="117"/>
        <v>6.2308616766697751E-2</v>
      </c>
      <c r="J256" s="30" t="b">
        <f t="shared" si="94"/>
        <v>0</v>
      </c>
      <c r="K256" s="33">
        <f t="shared" si="113"/>
        <v>1</v>
      </c>
      <c r="L256" s="33">
        <f t="shared" ca="1" si="116"/>
        <v>6.2308616766697751E-2</v>
      </c>
      <c r="M256" s="600">
        <f t="shared" ca="1" si="95"/>
        <v>27271.35</v>
      </c>
      <c r="N256" s="601">
        <f t="shared" ca="1" si="96"/>
        <v>131599.26999999999</v>
      </c>
      <c r="O256" s="601">
        <f t="shared" ca="1" si="97"/>
        <v>25680.66</v>
      </c>
      <c r="P256" s="601">
        <f t="shared" ca="1" si="98"/>
        <v>1280.53</v>
      </c>
      <c r="Q256" s="601">
        <f t="shared" ca="1" si="114"/>
        <v>204.88</v>
      </c>
      <c r="R256" s="602">
        <f t="shared" si="99"/>
        <v>399</v>
      </c>
      <c r="S256" s="602">
        <f t="shared" si="100"/>
        <v>63.84</v>
      </c>
      <c r="T256" s="602">
        <f t="shared" si="101"/>
        <v>166.35080000000002</v>
      </c>
      <c r="U256" s="602">
        <f t="shared" si="102"/>
        <v>26.616128000000003</v>
      </c>
      <c r="V256" s="602">
        <f t="shared" ca="1" si="103"/>
        <v>105.28</v>
      </c>
      <c r="W256" s="602">
        <f t="shared" si="104"/>
        <v>84.48</v>
      </c>
      <c r="X256" s="602">
        <f t="shared" si="105"/>
        <v>13.52</v>
      </c>
      <c r="Y256" s="602">
        <f t="shared" ca="1" si="106"/>
        <v>272.64</v>
      </c>
      <c r="Z256" s="602">
        <f t="shared" ca="1" si="107"/>
        <v>43.62</v>
      </c>
      <c r="AA256" s="603">
        <f t="shared" ca="1" si="108"/>
        <v>28341.42</v>
      </c>
      <c r="AB256" s="602"/>
      <c r="AC256" s="604">
        <f t="shared" si="109"/>
        <v>0.113</v>
      </c>
      <c r="AD256" s="602">
        <f t="shared" ca="1" si="110"/>
        <v>1280.5340078055556</v>
      </c>
      <c r="AE256" s="602">
        <f t="shared" ca="1" si="111"/>
        <v>28136.540935805555</v>
      </c>
      <c r="AG256" s="602">
        <f t="shared" ca="1" si="115"/>
        <v>27988.940799999997</v>
      </c>
    </row>
    <row r="257" spans="2:33" x14ac:dyDescent="0.25">
      <c r="B257" s="30">
        <v>236</v>
      </c>
      <c r="C257" s="19">
        <f t="shared" ca="1" si="89"/>
        <v>52874</v>
      </c>
      <c r="D257" s="30">
        <f t="shared" ca="1" si="90"/>
        <v>30</v>
      </c>
      <c r="E257" s="599">
        <f t="shared" si="91"/>
        <v>0.113</v>
      </c>
      <c r="F257" s="599">
        <f t="shared" si="112"/>
        <v>0.13108</v>
      </c>
      <c r="G257" s="33">
        <f t="shared" ca="1" si="92"/>
        <v>1.0117233333333333</v>
      </c>
      <c r="H257" s="33">
        <f t="shared" ca="1" si="93"/>
        <v>16.237294066750518</v>
      </c>
      <c r="I257" s="33">
        <f t="shared" ca="1" si="117"/>
        <v>6.1586616334535882E-2</v>
      </c>
      <c r="J257" s="30" t="b">
        <f t="shared" si="94"/>
        <v>0</v>
      </c>
      <c r="K257" s="33">
        <f t="shared" si="113"/>
        <v>1</v>
      </c>
      <c r="L257" s="33">
        <f t="shared" ca="1" si="116"/>
        <v>6.1586616334535882E-2</v>
      </c>
      <c r="M257" s="600">
        <f t="shared" ca="1" si="95"/>
        <v>27271.35</v>
      </c>
      <c r="N257" s="601">
        <f t="shared" ca="1" si="96"/>
        <v>105918.61</v>
      </c>
      <c r="O257" s="601">
        <f t="shared" ca="1" si="97"/>
        <v>26029.639999999996</v>
      </c>
      <c r="P257" s="601">
        <f t="shared" ca="1" si="98"/>
        <v>997.4</v>
      </c>
      <c r="Q257" s="601">
        <f t="shared" ca="1" si="114"/>
        <v>159.58000000000001</v>
      </c>
      <c r="R257" s="602">
        <f t="shared" si="99"/>
        <v>399</v>
      </c>
      <c r="S257" s="602">
        <f t="shared" si="100"/>
        <v>63.84</v>
      </c>
      <c r="T257" s="602">
        <f t="shared" si="101"/>
        <v>166.35080000000002</v>
      </c>
      <c r="U257" s="602">
        <f t="shared" si="102"/>
        <v>26.616128000000003</v>
      </c>
      <c r="V257" s="602">
        <f t="shared" ca="1" si="103"/>
        <v>84.73</v>
      </c>
      <c r="W257" s="602">
        <f t="shared" si="104"/>
        <v>84.48</v>
      </c>
      <c r="X257" s="602">
        <f t="shared" si="105"/>
        <v>13.52</v>
      </c>
      <c r="Y257" s="602">
        <f t="shared" ca="1" si="106"/>
        <v>273.08</v>
      </c>
      <c r="Z257" s="602">
        <f t="shared" ca="1" si="107"/>
        <v>43.69</v>
      </c>
      <c r="AA257" s="603">
        <f t="shared" ca="1" si="108"/>
        <v>28341.93</v>
      </c>
      <c r="AB257" s="602"/>
      <c r="AC257" s="604">
        <f t="shared" si="109"/>
        <v>0.113</v>
      </c>
      <c r="AD257" s="602">
        <f t="shared" ca="1" si="110"/>
        <v>997.40024416666665</v>
      </c>
      <c r="AE257" s="602">
        <f t="shared" ca="1" si="111"/>
        <v>28182.347172166665</v>
      </c>
      <c r="AG257" s="602">
        <f t="shared" ca="1" si="115"/>
        <v>28034.680799999998</v>
      </c>
    </row>
    <row r="258" spans="2:33" x14ac:dyDescent="0.25">
      <c r="B258" s="30">
        <v>237</v>
      </c>
      <c r="C258" s="19">
        <f t="shared" ca="1" si="89"/>
        <v>52905</v>
      </c>
      <c r="D258" s="30">
        <f t="shared" ca="1" si="90"/>
        <v>31</v>
      </c>
      <c r="E258" s="599">
        <f t="shared" si="91"/>
        <v>0.113</v>
      </c>
      <c r="F258" s="599">
        <f t="shared" si="112"/>
        <v>0.13108</v>
      </c>
      <c r="G258" s="33">
        <f t="shared" ca="1" si="92"/>
        <v>1.0120874444444443</v>
      </c>
      <c r="H258" s="33">
        <f t="shared" ca="1" si="93"/>
        <v>16.433561456710471</v>
      </c>
      <c r="I258" s="33">
        <f t="shared" ca="1" si="117"/>
        <v>6.0851082258353714E-2</v>
      </c>
      <c r="J258" s="30" t="b">
        <f t="shared" si="94"/>
        <v>0</v>
      </c>
      <c r="K258" s="33">
        <f t="shared" si="113"/>
        <v>1</v>
      </c>
      <c r="L258" s="33">
        <f t="shared" ca="1" si="116"/>
        <v>6.0851082258353714E-2</v>
      </c>
      <c r="M258" s="600">
        <f t="shared" ca="1" si="95"/>
        <v>27271.35</v>
      </c>
      <c r="N258" s="601">
        <f t="shared" ca="1" si="96"/>
        <v>79888.97</v>
      </c>
      <c r="O258" s="601">
        <f t="shared" ca="1" si="97"/>
        <v>26305.699999999997</v>
      </c>
      <c r="P258" s="601">
        <f t="shared" ca="1" si="98"/>
        <v>777.36</v>
      </c>
      <c r="Q258" s="601">
        <f t="shared" ca="1" si="114"/>
        <v>124.38</v>
      </c>
      <c r="R258" s="602">
        <f t="shared" si="99"/>
        <v>399</v>
      </c>
      <c r="S258" s="602">
        <f t="shared" si="100"/>
        <v>63.84</v>
      </c>
      <c r="T258" s="602">
        <f t="shared" si="101"/>
        <v>166.35080000000002</v>
      </c>
      <c r="U258" s="602">
        <f t="shared" si="102"/>
        <v>26.616128000000003</v>
      </c>
      <c r="V258" s="602">
        <f t="shared" ca="1" si="103"/>
        <v>63.91</v>
      </c>
      <c r="W258" s="602">
        <f t="shared" si="104"/>
        <v>84.48</v>
      </c>
      <c r="X258" s="602">
        <f t="shared" si="105"/>
        <v>13.52</v>
      </c>
      <c r="Y258" s="602">
        <f t="shared" ca="1" si="106"/>
        <v>273.43</v>
      </c>
      <c r="Z258" s="602">
        <f t="shared" ca="1" si="107"/>
        <v>43.75</v>
      </c>
      <c r="AA258" s="603">
        <f t="shared" ca="1" si="108"/>
        <v>28342.34</v>
      </c>
      <c r="AB258" s="602"/>
      <c r="AC258" s="604">
        <f t="shared" si="109"/>
        <v>0.113</v>
      </c>
      <c r="AD258" s="602">
        <f t="shared" ca="1" si="110"/>
        <v>777.36406086111106</v>
      </c>
      <c r="AE258" s="602">
        <f t="shared" ca="1" si="111"/>
        <v>28217.960988861108</v>
      </c>
      <c r="AG258" s="602">
        <f t="shared" ca="1" si="115"/>
        <v>28070.230799999998</v>
      </c>
    </row>
    <row r="259" spans="2:33" x14ac:dyDescent="0.25">
      <c r="B259" s="30">
        <v>238</v>
      </c>
      <c r="C259" s="19">
        <f t="shared" ca="1" si="89"/>
        <v>52935</v>
      </c>
      <c r="D259" s="30">
        <f t="shared" ca="1" si="90"/>
        <v>30</v>
      </c>
      <c r="E259" s="599">
        <f t="shared" si="91"/>
        <v>0.113</v>
      </c>
      <c r="F259" s="599">
        <f t="shared" si="112"/>
        <v>0.13108</v>
      </c>
      <c r="G259" s="33">
        <f t="shared" ca="1" si="92"/>
        <v>1.0117233333333333</v>
      </c>
      <c r="H259" s="33">
        <f t="shared" ca="1" si="93"/>
        <v>16.626217575521306</v>
      </c>
      <c r="I259" s="33">
        <f t="shared" ca="1" si="117"/>
        <v>6.014597099176032E-2</v>
      </c>
      <c r="J259" s="30" t="b">
        <f t="shared" si="94"/>
        <v>0</v>
      </c>
      <c r="K259" s="33">
        <f t="shared" si="113"/>
        <v>1</v>
      </c>
      <c r="L259" s="33">
        <f t="shared" ca="1" si="116"/>
        <v>6.014597099176032E-2</v>
      </c>
      <c r="M259" s="600">
        <f t="shared" ca="1" si="95"/>
        <v>27271.35</v>
      </c>
      <c r="N259" s="601">
        <f t="shared" ca="1" si="96"/>
        <v>53583.27</v>
      </c>
      <c r="O259" s="601">
        <f t="shared" ca="1" si="97"/>
        <v>26643.17</v>
      </c>
      <c r="P259" s="601">
        <f t="shared" ca="1" si="98"/>
        <v>504.58</v>
      </c>
      <c r="Q259" s="601">
        <f t="shared" ca="1" si="114"/>
        <v>80.73</v>
      </c>
      <c r="R259" s="602">
        <f t="shared" si="99"/>
        <v>399</v>
      </c>
      <c r="S259" s="602">
        <f t="shared" si="100"/>
        <v>63.84</v>
      </c>
      <c r="T259" s="602">
        <f t="shared" si="101"/>
        <v>166.35080000000002</v>
      </c>
      <c r="U259" s="602">
        <f t="shared" si="102"/>
        <v>26.616128000000003</v>
      </c>
      <c r="V259" s="602">
        <f t="shared" ca="1" si="103"/>
        <v>42.87</v>
      </c>
      <c r="W259" s="602">
        <f t="shared" si="104"/>
        <v>84.48</v>
      </c>
      <c r="X259" s="602">
        <f t="shared" si="105"/>
        <v>13.52</v>
      </c>
      <c r="Y259" s="602">
        <f t="shared" ca="1" si="106"/>
        <v>273.86</v>
      </c>
      <c r="Z259" s="602">
        <f t="shared" ca="1" si="107"/>
        <v>43.82</v>
      </c>
      <c r="AA259" s="603">
        <f t="shared" ca="1" si="108"/>
        <v>28342.84</v>
      </c>
      <c r="AB259" s="602"/>
      <c r="AC259" s="604">
        <f t="shared" si="109"/>
        <v>0.113</v>
      </c>
      <c r="AD259" s="602">
        <f t="shared" ca="1" si="110"/>
        <v>504.57579249999998</v>
      </c>
      <c r="AE259" s="602">
        <f t="shared" ca="1" si="111"/>
        <v>28262.102720499999</v>
      </c>
      <c r="AG259" s="602">
        <f t="shared" ca="1" si="115"/>
        <v>28114.310799999999</v>
      </c>
    </row>
    <row r="260" spans="2:33" x14ac:dyDescent="0.25">
      <c r="B260" s="30">
        <v>239</v>
      </c>
      <c r="C260" s="19">
        <f t="shared" ca="1" si="89"/>
        <v>52966</v>
      </c>
      <c r="D260" s="30">
        <f t="shared" ca="1" si="90"/>
        <v>31</v>
      </c>
      <c r="E260" s="599">
        <f t="shared" si="91"/>
        <v>0.113</v>
      </c>
      <c r="F260" s="599">
        <f t="shared" si="112"/>
        <v>0.13108</v>
      </c>
      <c r="G260" s="33">
        <f t="shared" ca="1" si="92"/>
        <v>1.0120874444444443</v>
      </c>
      <c r="H260" s="33">
        <f t="shared" ca="1" si="93"/>
        <v>16.827186056786662</v>
      </c>
      <c r="I260" s="33">
        <f t="shared" ca="1" si="117"/>
        <v>5.9427642662611711E-2</v>
      </c>
      <c r="J260" s="30" t="b">
        <f t="shared" si="94"/>
        <v>0</v>
      </c>
      <c r="K260" s="33">
        <f t="shared" si="113"/>
        <v>1</v>
      </c>
      <c r="L260" s="33">
        <f t="shared" ca="1" si="116"/>
        <v>5.9427642662611711E-2</v>
      </c>
      <c r="M260" s="600">
        <f t="shared" ca="1" si="95"/>
        <v>27271.35</v>
      </c>
      <c r="N260" s="601">
        <f t="shared" ca="1" si="96"/>
        <v>26940.1</v>
      </c>
      <c r="O260" s="601">
        <f t="shared" ca="1" si="97"/>
        <v>26940.1</v>
      </c>
      <c r="P260" s="601">
        <f t="shared" ca="1" si="98"/>
        <v>262.14</v>
      </c>
      <c r="Q260" s="601">
        <f t="shared" ca="1" si="114"/>
        <v>41.94</v>
      </c>
      <c r="R260" s="602">
        <f t="shared" si="99"/>
        <v>399</v>
      </c>
      <c r="S260" s="602">
        <f t="shared" si="100"/>
        <v>63.84</v>
      </c>
      <c r="T260" s="602">
        <f t="shared" si="101"/>
        <v>166.35080000000002</v>
      </c>
      <c r="U260" s="602">
        <f t="shared" si="102"/>
        <v>26.616128000000003</v>
      </c>
      <c r="V260" s="602">
        <f t="shared" ca="1" si="103"/>
        <v>21.55</v>
      </c>
      <c r="W260" s="602">
        <f t="shared" si="104"/>
        <v>84.48</v>
      </c>
      <c r="X260" s="602">
        <f t="shared" si="105"/>
        <v>13.52</v>
      </c>
      <c r="Y260" s="602">
        <f t="shared" ca="1" si="106"/>
        <v>274.18</v>
      </c>
      <c r="Z260" s="602">
        <f t="shared" ca="1" si="107"/>
        <v>43.87</v>
      </c>
      <c r="AA260" s="603">
        <f t="shared" ca="1" si="108"/>
        <v>28337.59</v>
      </c>
      <c r="AB260" s="602"/>
      <c r="AC260" s="604">
        <f t="shared" si="109"/>
        <v>0.113</v>
      </c>
      <c r="AD260" s="602">
        <f t="shared" ca="1" si="110"/>
        <v>262.14213972222223</v>
      </c>
      <c r="AE260" s="602">
        <f t="shared" ca="1" si="111"/>
        <v>28295.649067722221</v>
      </c>
      <c r="AG260" s="602">
        <f t="shared" ca="1" si="115"/>
        <v>28147.800799999997</v>
      </c>
    </row>
    <row r="261" spans="2:33" x14ac:dyDescent="0.25">
      <c r="B261" s="30">
        <v>240</v>
      </c>
      <c r="C261" s="19">
        <f t="shared" ca="1" si="89"/>
        <v>52997</v>
      </c>
      <c r="D261" s="30">
        <f t="shared" ca="1" si="90"/>
        <v>31</v>
      </c>
      <c r="E261" s="599">
        <f t="shared" si="91"/>
        <v>0.113</v>
      </c>
      <c r="F261" s="599">
        <f t="shared" si="112"/>
        <v>0.13108</v>
      </c>
      <c r="G261" s="33">
        <f t="shared" ca="1" si="92"/>
        <v>1.0120874444444443</v>
      </c>
      <c r="H261" s="33">
        <f t="shared" ca="1" si="93"/>
        <v>17.030583733404399</v>
      </c>
      <c r="I261" s="33">
        <f t="shared" ca="1" si="117"/>
        <v>5.8717893388384811E-2</v>
      </c>
      <c r="J261" s="30" t="b">
        <f t="shared" si="94"/>
        <v>1</v>
      </c>
      <c r="K261" s="33">
        <f t="shared" si="113"/>
        <v>1</v>
      </c>
      <c r="L261" s="33">
        <f t="shared" ca="1" si="116"/>
        <v>5.8717893388384811E-2</v>
      </c>
      <c r="M261" s="600">
        <f t="shared" ca="1" si="95"/>
        <v>27271.35</v>
      </c>
      <c r="N261" s="601">
        <f t="shared" ca="1" si="96"/>
        <v>0</v>
      </c>
      <c r="O261" s="601">
        <f t="shared" ca="1" si="97"/>
        <v>27271.35</v>
      </c>
      <c r="P261" s="601">
        <f t="shared" ca="1" si="98"/>
        <v>0</v>
      </c>
      <c r="Q261" s="601">
        <f t="shared" ca="1" si="114"/>
        <v>0</v>
      </c>
      <c r="R261" s="602">
        <f t="shared" si="99"/>
        <v>399</v>
      </c>
      <c r="S261" s="602">
        <f t="shared" si="100"/>
        <v>63.84</v>
      </c>
      <c r="T261" s="602">
        <f t="shared" si="101"/>
        <v>166.35080000000002</v>
      </c>
      <c r="U261" s="602">
        <f t="shared" si="102"/>
        <v>26.616128000000003</v>
      </c>
      <c r="V261" s="602">
        <f t="shared" ca="1" si="103"/>
        <v>0</v>
      </c>
      <c r="W261" s="602">
        <f t="shared" si="104"/>
        <v>84.48</v>
      </c>
      <c r="X261" s="602">
        <f t="shared" si="105"/>
        <v>13.52</v>
      </c>
      <c r="Y261" s="602">
        <f t="shared" ca="1" si="106"/>
        <v>274.64999999999998</v>
      </c>
      <c r="Z261" s="602">
        <f t="shared" ca="1" si="107"/>
        <v>43.94</v>
      </c>
      <c r="AA261" s="603">
        <f t="shared" si="108"/>
        <v>0</v>
      </c>
      <c r="AB261" s="602"/>
      <c r="AC261" s="604">
        <f t="shared" si="109"/>
        <v>0.113</v>
      </c>
      <c r="AD261" s="602">
        <f t="shared" ca="1" si="110"/>
        <v>0</v>
      </c>
      <c r="AE261" s="602">
        <f t="shared" si="111"/>
        <v>0</v>
      </c>
      <c r="AG261" s="602">
        <f t="shared" ca="1" si="115"/>
        <v>0</v>
      </c>
    </row>
    <row r="262" spans="2:33" x14ac:dyDescent="0.25">
      <c r="B262" s="30">
        <v>241</v>
      </c>
      <c r="C262" s="19">
        <f t="shared" ca="1" si="89"/>
        <v>53025</v>
      </c>
      <c r="D262" s="30">
        <f t="shared" ca="1" si="90"/>
        <v>28</v>
      </c>
      <c r="E262" s="599">
        <f t="shared" si="91"/>
        <v>0.113</v>
      </c>
      <c r="F262" s="599">
        <f t="shared" si="112"/>
        <v>0.13108</v>
      </c>
      <c r="G262" s="33">
        <f t="shared" ca="1" si="92"/>
        <v>1.0109951111111111</v>
      </c>
      <c r="H262" s="33">
        <f t="shared" ca="1" si="93"/>
        <v>17.217836893840261</v>
      </c>
      <c r="I262" s="33">
        <f t="shared" ca="1" si="117"/>
        <v>5.8079304976907602E-2</v>
      </c>
      <c r="J262" s="30" t="b">
        <f t="shared" si="94"/>
        <v>0</v>
      </c>
      <c r="K262" s="33">
        <f t="shared" si="113"/>
        <v>1</v>
      </c>
      <c r="L262" s="33">
        <f t="shared" ca="1" si="116"/>
        <v>5.8079304976907602E-2</v>
      </c>
      <c r="M262" s="600">
        <f t="shared" ca="1" si="95"/>
        <v>27271.35</v>
      </c>
      <c r="N262" s="601">
        <f t="shared" ca="1" si="96"/>
        <v>-27271.35</v>
      </c>
      <c r="O262" s="601">
        <f t="shared" ca="1" si="97"/>
        <v>27571.199999999997</v>
      </c>
      <c r="P262" s="601">
        <f t="shared" ca="1" si="98"/>
        <v>-239.68</v>
      </c>
      <c r="Q262" s="601">
        <f t="shared" ca="1" si="114"/>
        <v>-38.35</v>
      </c>
      <c r="R262" s="602">
        <f t="shared" si="99"/>
        <v>399</v>
      </c>
      <c r="S262" s="602">
        <f t="shared" si="100"/>
        <v>63.84</v>
      </c>
      <c r="T262" s="602">
        <f t="shared" si="101"/>
        <v>166.35080000000002</v>
      </c>
      <c r="U262" s="602">
        <f t="shared" si="102"/>
        <v>26.616128000000003</v>
      </c>
      <c r="V262" s="602">
        <f t="shared" ca="1" si="103"/>
        <v>-21.82</v>
      </c>
      <c r="W262" s="602">
        <f t="shared" si="104"/>
        <v>84.48</v>
      </c>
      <c r="X262" s="602">
        <f t="shared" si="105"/>
        <v>13.52</v>
      </c>
      <c r="Y262" s="602">
        <f t="shared" ca="1" si="106"/>
        <v>275.02</v>
      </c>
      <c r="Z262" s="602">
        <f t="shared" ca="1" si="107"/>
        <v>44</v>
      </c>
      <c r="AA262" s="603">
        <f t="shared" si="108"/>
        <v>0</v>
      </c>
      <c r="AB262" s="602"/>
      <c r="AC262" s="604">
        <f t="shared" si="109"/>
        <v>0.113</v>
      </c>
      <c r="AD262" s="602">
        <f t="shared" ca="1" si="110"/>
        <v>-239.684865</v>
      </c>
      <c r="AE262" s="602">
        <f t="shared" si="111"/>
        <v>0</v>
      </c>
      <c r="AG262" s="602">
        <f t="shared" ca="1" si="115"/>
        <v>0</v>
      </c>
    </row>
    <row r="263" spans="2:33" x14ac:dyDescent="0.25">
      <c r="B263" s="30">
        <v>242</v>
      </c>
      <c r="C263" s="19">
        <f t="shared" ca="1" si="89"/>
        <v>53056</v>
      </c>
      <c r="D263" s="30">
        <f t="shared" ca="1" si="90"/>
        <v>31</v>
      </c>
      <c r="E263" s="599">
        <f t="shared" si="91"/>
        <v>0.113</v>
      </c>
      <c r="F263" s="599">
        <f t="shared" si="112"/>
        <v>0.13108</v>
      </c>
      <c r="G263" s="33">
        <f t="shared" ca="1" si="92"/>
        <v>1.0120874444444443</v>
      </c>
      <c r="H263" s="33">
        <f t="shared" ca="1" si="93"/>
        <v>17.425956540748057</v>
      </c>
      <c r="I263" s="33">
        <f t="shared" ca="1" si="117"/>
        <v>5.7385659011695907E-2</v>
      </c>
      <c r="J263" s="30" t="b">
        <f t="shared" si="94"/>
        <v>0</v>
      </c>
      <c r="K263" s="33">
        <f t="shared" si="113"/>
        <v>1</v>
      </c>
      <c r="L263" s="33">
        <f t="shared" ca="1" si="116"/>
        <v>5.7385659011695907E-2</v>
      </c>
      <c r="M263" s="600">
        <f t="shared" ca="1" si="95"/>
        <v>27271.35</v>
      </c>
      <c r="N263" s="601">
        <f t="shared" ca="1" si="96"/>
        <v>-54842.55</v>
      </c>
      <c r="O263" s="601">
        <f t="shared" ca="1" si="97"/>
        <v>27934.25</v>
      </c>
      <c r="P263" s="601">
        <f t="shared" ca="1" si="98"/>
        <v>-533.65</v>
      </c>
      <c r="Q263" s="601">
        <f t="shared" ca="1" si="114"/>
        <v>-85.38</v>
      </c>
      <c r="R263" s="602">
        <f t="shared" si="99"/>
        <v>399</v>
      </c>
      <c r="S263" s="602">
        <f t="shared" si="100"/>
        <v>63.84</v>
      </c>
      <c r="T263" s="602">
        <f t="shared" si="101"/>
        <v>166.35080000000002</v>
      </c>
      <c r="U263" s="602">
        <f t="shared" si="102"/>
        <v>26.616128000000003</v>
      </c>
      <c r="V263" s="602">
        <f t="shared" ca="1" si="103"/>
        <v>-43.87</v>
      </c>
      <c r="W263" s="602">
        <f t="shared" si="104"/>
        <v>84.48</v>
      </c>
      <c r="X263" s="602">
        <f t="shared" si="105"/>
        <v>13.52</v>
      </c>
      <c r="Y263" s="602">
        <f t="shared" ca="1" si="106"/>
        <v>275.48</v>
      </c>
      <c r="Z263" s="602">
        <f t="shared" ca="1" si="107"/>
        <v>44.08</v>
      </c>
      <c r="AA263" s="603">
        <f t="shared" si="108"/>
        <v>0</v>
      </c>
      <c r="AB263" s="602"/>
      <c r="AC263" s="604">
        <f t="shared" si="109"/>
        <v>0.113</v>
      </c>
      <c r="AD263" s="602">
        <f t="shared" ca="1" si="110"/>
        <v>-533.64847958333337</v>
      </c>
      <c r="AE263" s="602">
        <f t="shared" si="111"/>
        <v>0</v>
      </c>
      <c r="AG263" s="602">
        <f t="shared" ca="1" si="115"/>
        <v>0</v>
      </c>
    </row>
    <row r="264" spans="2:33" x14ac:dyDescent="0.25">
      <c r="B264" s="30">
        <v>243</v>
      </c>
      <c r="C264" s="19">
        <f t="shared" ca="1" si="89"/>
        <v>53086</v>
      </c>
      <c r="D264" s="30">
        <f t="shared" ca="1" si="90"/>
        <v>30</v>
      </c>
      <c r="E264" s="599">
        <f t="shared" si="91"/>
        <v>0.113</v>
      </c>
      <c r="F264" s="599">
        <f t="shared" si="112"/>
        <v>0.13108</v>
      </c>
      <c r="G264" s="33">
        <f t="shared" ca="1" si="92"/>
        <v>1.0117233333333333</v>
      </c>
      <c r="H264" s="33">
        <f t="shared" ca="1" si="93"/>
        <v>17.630246837927427</v>
      </c>
      <c r="I264" s="33">
        <f t="shared" ca="1" si="117"/>
        <v>5.6720703300008807E-2</v>
      </c>
      <c r="J264" s="30" t="b">
        <f t="shared" si="94"/>
        <v>0</v>
      </c>
      <c r="K264" s="33">
        <f t="shared" si="113"/>
        <v>1</v>
      </c>
      <c r="L264" s="33">
        <f t="shared" ca="1" si="116"/>
        <v>5.6720703300008807E-2</v>
      </c>
      <c r="M264" s="600">
        <f t="shared" ca="1" si="95"/>
        <v>27271.35</v>
      </c>
      <c r="N264" s="601">
        <f t="shared" ca="1" si="96"/>
        <v>-82776.800000000003</v>
      </c>
      <c r="O264" s="601">
        <f t="shared" ca="1" si="97"/>
        <v>28241.77</v>
      </c>
      <c r="P264" s="601">
        <f t="shared" ca="1" si="98"/>
        <v>-779.48</v>
      </c>
      <c r="Q264" s="601">
        <f t="shared" ca="1" si="114"/>
        <v>-124.72</v>
      </c>
      <c r="R264" s="602">
        <f t="shared" si="99"/>
        <v>399</v>
      </c>
      <c r="S264" s="602">
        <f t="shared" si="100"/>
        <v>63.84</v>
      </c>
      <c r="T264" s="602">
        <f t="shared" si="101"/>
        <v>166.35080000000002</v>
      </c>
      <c r="U264" s="602">
        <f t="shared" si="102"/>
        <v>26.616128000000003</v>
      </c>
      <c r="V264" s="602">
        <f t="shared" ca="1" si="103"/>
        <v>-66.22</v>
      </c>
      <c r="W264" s="602">
        <f t="shared" si="104"/>
        <v>84.48</v>
      </c>
      <c r="X264" s="602">
        <f t="shared" si="105"/>
        <v>13.52</v>
      </c>
      <c r="Y264" s="602">
        <f t="shared" ca="1" si="106"/>
        <v>275.87</v>
      </c>
      <c r="Z264" s="602">
        <f t="shared" ca="1" si="107"/>
        <v>44.14</v>
      </c>
      <c r="AA264" s="603">
        <f t="shared" si="108"/>
        <v>0</v>
      </c>
      <c r="AB264" s="602"/>
      <c r="AC264" s="604">
        <f t="shared" si="109"/>
        <v>0.113</v>
      </c>
      <c r="AD264" s="602">
        <f t="shared" ca="1" si="110"/>
        <v>-779.48153333333335</v>
      </c>
      <c r="AE264" s="602">
        <f t="shared" si="111"/>
        <v>0</v>
      </c>
      <c r="AG264" s="602">
        <f t="shared" ca="1" si="115"/>
        <v>0</v>
      </c>
    </row>
    <row r="265" spans="2:33" x14ac:dyDescent="0.25">
      <c r="B265" s="30">
        <v>244</v>
      </c>
      <c r="C265" s="19">
        <f t="shared" ca="1" si="89"/>
        <v>53117</v>
      </c>
      <c r="D265" s="30">
        <f t="shared" ca="1" si="90"/>
        <v>31</v>
      </c>
      <c r="E265" s="599">
        <f t="shared" si="91"/>
        <v>0.113</v>
      </c>
      <c r="F265" s="599">
        <f t="shared" si="112"/>
        <v>0.13108</v>
      </c>
      <c r="G265" s="33">
        <f t="shared" ca="1" si="92"/>
        <v>1.0120874444444443</v>
      </c>
      <c r="H265" s="33">
        <f t="shared" ca="1" si="93"/>
        <v>17.843351467122716</v>
      </c>
      <c r="I265" s="33">
        <f t="shared" ca="1" si="117"/>
        <v>5.6043283227511995E-2</v>
      </c>
      <c r="J265" s="30" t="b">
        <f t="shared" si="94"/>
        <v>0</v>
      </c>
      <c r="K265" s="33">
        <f t="shared" si="113"/>
        <v>1</v>
      </c>
      <c r="L265" s="33">
        <f t="shared" ca="1" si="116"/>
        <v>5.6043283227511995E-2</v>
      </c>
      <c r="M265" s="600">
        <f t="shared" ca="1" si="95"/>
        <v>27271.35</v>
      </c>
      <c r="N265" s="601">
        <f t="shared" ca="1" si="96"/>
        <v>-111018.57</v>
      </c>
      <c r="O265" s="601">
        <f t="shared" ca="1" si="97"/>
        <v>28613.27</v>
      </c>
      <c r="P265" s="601">
        <f t="shared" ca="1" si="98"/>
        <v>-1080.27</v>
      </c>
      <c r="Q265" s="601">
        <f t="shared" ca="1" si="114"/>
        <v>-172.84</v>
      </c>
      <c r="R265" s="602">
        <f t="shared" si="99"/>
        <v>399</v>
      </c>
      <c r="S265" s="602">
        <f t="shared" si="100"/>
        <v>63.84</v>
      </c>
      <c r="T265" s="602">
        <f t="shared" si="101"/>
        <v>166.35080000000002</v>
      </c>
      <c r="U265" s="602">
        <f t="shared" si="102"/>
        <v>26.616128000000003</v>
      </c>
      <c r="V265" s="602">
        <f t="shared" ca="1" si="103"/>
        <v>-88.81</v>
      </c>
      <c r="W265" s="602">
        <f t="shared" si="104"/>
        <v>84.48</v>
      </c>
      <c r="X265" s="602">
        <f t="shared" si="105"/>
        <v>13.52</v>
      </c>
      <c r="Y265" s="602">
        <f t="shared" ca="1" si="106"/>
        <v>276.33999999999997</v>
      </c>
      <c r="Z265" s="602">
        <f t="shared" ca="1" si="107"/>
        <v>44.21</v>
      </c>
      <c r="AA265" s="603">
        <f t="shared" si="108"/>
        <v>0</v>
      </c>
      <c r="AB265" s="602"/>
      <c r="AC265" s="604">
        <f t="shared" si="109"/>
        <v>0.113</v>
      </c>
      <c r="AD265" s="602">
        <f t="shared" ca="1" si="110"/>
        <v>-1080.2723630833334</v>
      </c>
      <c r="AE265" s="602">
        <f t="shared" si="111"/>
        <v>0</v>
      </c>
      <c r="AG265" s="602">
        <f t="shared" ca="1" si="115"/>
        <v>0</v>
      </c>
    </row>
    <row r="266" spans="2:33" x14ac:dyDescent="0.25">
      <c r="B266" s="30">
        <v>245</v>
      </c>
      <c r="C266" s="19">
        <f t="shared" ca="1" si="89"/>
        <v>53147</v>
      </c>
      <c r="D266" s="30">
        <f t="shared" ca="1" si="90"/>
        <v>30</v>
      </c>
      <c r="E266" s="599">
        <f t="shared" si="91"/>
        <v>0.113</v>
      </c>
      <c r="F266" s="599">
        <f t="shared" si="112"/>
        <v>0.13108</v>
      </c>
      <c r="G266" s="33">
        <f t="shared" ca="1" si="92"/>
        <v>1.0117233333333333</v>
      </c>
      <c r="H266" s="33">
        <f t="shared" ca="1" si="93"/>
        <v>18.052535024155617</v>
      </c>
      <c r="I266" s="33">
        <f t="shared" ca="1" si="117"/>
        <v>5.5393882280905513E-2</v>
      </c>
      <c r="J266" s="30" t="b">
        <f t="shared" si="94"/>
        <v>0</v>
      </c>
      <c r="K266" s="33">
        <f t="shared" si="113"/>
        <v>1</v>
      </c>
      <c r="L266" s="33">
        <f t="shared" ca="1" si="116"/>
        <v>5.5393882280905513E-2</v>
      </c>
      <c r="M266" s="600">
        <f t="shared" ca="1" si="95"/>
        <v>27271.35</v>
      </c>
      <c r="N266" s="601">
        <f t="shared" ca="1" si="96"/>
        <v>-139631.84</v>
      </c>
      <c r="O266" s="601">
        <f t="shared" ca="1" si="97"/>
        <v>28908.309999999998</v>
      </c>
      <c r="P266" s="601">
        <f t="shared" ca="1" si="98"/>
        <v>-1314.87</v>
      </c>
      <c r="Q266" s="601">
        <f t="shared" ca="1" si="114"/>
        <v>-210.38</v>
      </c>
      <c r="R266" s="602">
        <f t="shared" si="99"/>
        <v>399</v>
      </c>
      <c r="S266" s="602">
        <f t="shared" si="100"/>
        <v>63.84</v>
      </c>
      <c r="T266" s="602">
        <f t="shared" si="101"/>
        <v>166.35080000000002</v>
      </c>
      <c r="U266" s="602">
        <f t="shared" si="102"/>
        <v>26.616128000000003</v>
      </c>
      <c r="V266" s="602">
        <f t="shared" ca="1" si="103"/>
        <v>-111.71</v>
      </c>
      <c r="W266" s="602">
        <f t="shared" si="104"/>
        <v>84.48</v>
      </c>
      <c r="X266" s="602">
        <f t="shared" si="105"/>
        <v>13.52</v>
      </c>
      <c r="Y266" s="602">
        <f t="shared" ca="1" si="106"/>
        <v>276.70999999999998</v>
      </c>
      <c r="Z266" s="602">
        <f t="shared" ca="1" si="107"/>
        <v>44.27</v>
      </c>
      <c r="AA266" s="603">
        <f t="shared" si="108"/>
        <v>0</v>
      </c>
      <c r="AB266" s="602"/>
      <c r="AC266" s="604">
        <f t="shared" si="109"/>
        <v>0.113</v>
      </c>
      <c r="AD266" s="602">
        <f t="shared" ca="1" si="110"/>
        <v>-1314.8664933333334</v>
      </c>
      <c r="AE266" s="602">
        <f t="shared" si="111"/>
        <v>0</v>
      </c>
      <c r="AG266" s="602">
        <f t="shared" ca="1" si="115"/>
        <v>0</v>
      </c>
    </row>
    <row r="267" spans="2:33" x14ac:dyDescent="0.25">
      <c r="B267" s="30">
        <v>246</v>
      </c>
      <c r="C267" s="19">
        <f t="shared" ca="1" si="89"/>
        <v>53178</v>
      </c>
      <c r="D267" s="30">
        <f t="shared" ca="1" si="90"/>
        <v>31</v>
      </c>
      <c r="E267" s="599">
        <f t="shared" si="91"/>
        <v>0.113</v>
      </c>
      <c r="F267" s="599">
        <f t="shared" si="112"/>
        <v>0.13108</v>
      </c>
      <c r="G267" s="33">
        <f t="shared" ca="1" si="92"/>
        <v>1.0120874444444443</v>
      </c>
      <c r="H267" s="33">
        <f t="shared" ca="1" si="93"/>
        <v>18.270744038341483</v>
      </c>
      <c r="I267" s="33">
        <f t="shared" ca="1" si="117"/>
        <v>5.4732308542086855E-2</v>
      </c>
      <c r="J267" s="30" t="b">
        <f t="shared" si="94"/>
        <v>0</v>
      </c>
      <c r="K267" s="33">
        <f t="shared" si="113"/>
        <v>1</v>
      </c>
      <c r="L267" s="33">
        <f t="shared" ca="1" si="116"/>
        <v>5.4732308542086855E-2</v>
      </c>
      <c r="M267" s="600">
        <f t="shared" ca="1" si="95"/>
        <v>27271.35</v>
      </c>
      <c r="N267" s="601">
        <f t="shared" ca="1" si="96"/>
        <v>-168540.15</v>
      </c>
      <c r="O267" s="601">
        <f t="shared" ca="1" si="97"/>
        <v>29308.570000000003</v>
      </c>
      <c r="P267" s="601">
        <f t="shared" ca="1" si="98"/>
        <v>-1639.99</v>
      </c>
      <c r="Q267" s="601">
        <f t="shared" ca="1" si="114"/>
        <v>-262.39999999999998</v>
      </c>
      <c r="R267" s="602">
        <f t="shared" si="99"/>
        <v>399</v>
      </c>
      <c r="S267" s="602">
        <f t="shared" si="100"/>
        <v>63.84</v>
      </c>
      <c r="T267" s="602">
        <f t="shared" si="101"/>
        <v>166.35080000000002</v>
      </c>
      <c r="U267" s="602">
        <f t="shared" si="102"/>
        <v>26.616128000000003</v>
      </c>
      <c r="V267" s="602">
        <f t="shared" ca="1" si="103"/>
        <v>-134.83000000000001</v>
      </c>
      <c r="W267" s="602">
        <f t="shared" si="104"/>
        <v>84.48</v>
      </c>
      <c r="X267" s="602">
        <f t="shared" si="105"/>
        <v>13.52</v>
      </c>
      <c r="Y267" s="602">
        <f t="shared" ca="1" si="106"/>
        <v>277.22000000000003</v>
      </c>
      <c r="Z267" s="602">
        <f t="shared" ca="1" si="107"/>
        <v>44.36</v>
      </c>
      <c r="AA267" s="603">
        <f t="shared" si="108"/>
        <v>0</v>
      </c>
      <c r="AB267" s="602"/>
      <c r="AC267" s="604">
        <f t="shared" si="109"/>
        <v>0.113</v>
      </c>
      <c r="AD267" s="602">
        <f t="shared" ca="1" si="110"/>
        <v>-1639.9892929166665</v>
      </c>
      <c r="AE267" s="602">
        <f t="shared" si="111"/>
        <v>0</v>
      </c>
      <c r="AG267" s="602">
        <f t="shared" ca="1" si="115"/>
        <v>0</v>
      </c>
    </row>
    <row r="268" spans="2:33" x14ac:dyDescent="0.25">
      <c r="B268" s="30">
        <v>247</v>
      </c>
      <c r="C268" s="19">
        <f t="shared" ca="1" si="89"/>
        <v>53209</v>
      </c>
      <c r="D268" s="30">
        <f t="shared" ca="1" si="90"/>
        <v>31</v>
      </c>
      <c r="E268" s="599">
        <f t="shared" si="91"/>
        <v>0.113</v>
      </c>
      <c r="F268" s="599">
        <f t="shared" si="112"/>
        <v>0.13108</v>
      </c>
      <c r="G268" s="33">
        <f t="shared" ca="1" si="92"/>
        <v>1.0120874444444443</v>
      </c>
      <c r="H268" s="33">
        <f t="shared" ca="1" si="93"/>
        <v>18.491590641863599</v>
      </c>
      <c r="I268" s="33">
        <f t="shared" ca="1" si="117"/>
        <v>5.4078636033401781E-2</v>
      </c>
      <c r="J268" s="30" t="b">
        <f t="shared" si="94"/>
        <v>0</v>
      </c>
      <c r="K268" s="33">
        <f t="shared" si="113"/>
        <v>1</v>
      </c>
      <c r="L268" s="33">
        <f t="shared" ca="1" si="116"/>
        <v>5.4078636033401781E-2</v>
      </c>
      <c r="M268" s="600">
        <f t="shared" ca="1" si="95"/>
        <v>27271.35</v>
      </c>
      <c r="N268" s="601">
        <f t="shared" ca="1" si="96"/>
        <v>-197848.72</v>
      </c>
      <c r="O268" s="601">
        <f t="shared" ca="1" si="97"/>
        <v>29662.839999999997</v>
      </c>
      <c r="P268" s="601">
        <f t="shared" ca="1" si="98"/>
        <v>-1925.18</v>
      </c>
      <c r="Q268" s="601">
        <f t="shared" ca="1" si="114"/>
        <v>-308.02999999999997</v>
      </c>
      <c r="R268" s="602">
        <f t="shared" si="99"/>
        <v>399</v>
      </c>
      <c r="S268" s="602">
        <f t="shared" si="100"/>
        <v>63.84</v>
      </c>
      <c r="T268" s="602">
        <f t="shared" si="101"/>
        <v>166.35080000000002</v>
      </c>
      <c r="U268" s="602">
        <f t="shared" si="102"/>
        <v>26.616128000000003</v>
      </c>
      <c r="V268" s="602">
        <f t="shared" ca="1" si="103"/>
        <v>-158.28</v>
      </c>
      <c r="W268" s="602">
        <f t="shared" si="104"/>
        <v>84.48</v>
      </c>
      <c r="X268" s="602">
        <f t="shared" si="105"/>
        <v>13.52</v>
      </c>
      <c r="Y268" s="602">
        <f t="shared" ca="1" si="106"/>
        <v>277.67</v>
      </c>
      <c r="Z268" s="602">
        <f t="shared" ca="1" si="107"/>
        <v>44.43</v>
      </c>
      <c r="AA268" s="603">
        <f t="shared" si="108"/>
        <v>0</v>
      </c>
      <c r="AB268" s="602"/>
      <c r="AC268" s="604">
        <f t="shared" si="109"/>
        <v>0.113</v>
      </c>
      <c r="AD268" s="602">
        <f t="shared" ca="1" si="110"/>
        <v>-1925.1779615555556</v>
      </c>
      <c r="AE268" s="602">
        <f t="shared" si="111"/>
        <v>0</v>
      </c>
      <c r="AG268" s="602">
        <f t="shared" ca="1" si="115"/>
        <v>0</v>
      </c>
    </row>
    <row r="269" spans="2:33" x14ac:dyDescent="0.25">
      <c r="B269" s="30">
        <v>248</v>
      </c>
      <c r="C269" s="19">
        <f t="shared" ca="1" si="89"/>
        <v>53239</v>
      </c>
      <c r="D269" s="30">
        <f t="shared" ca="1" si="90"/>
        <v>30</v>
      </c>
      <c r="E269" s="599">
        <f t="shared" si="91"/>
        <v>0.113</v>
      </c>
      <c r="F269" s="599">
        <f t="shared" si="112"/>
        <v>0.13108</v>
      </c>
      <c r="G269" s="33">
        <f t="shared" ca="1" si="92"/>
        <v>1.0117233333333333</v>
      </c>
      <c r="H269" s="33">
        <f t="shared" ca="1" si="93"/>
        <v>18.708373722821712</v>
      </c>
      <c r="I269" s="33">
        <f t="shared" ca="1" si="117"/>
        <v>5.3452000415200915E-2</v>
      </c>
      <c r="J269" s="30" t="b">
        <f t="shared" si="94"/>
        <v>0</v>
      </c>
      <c r="K269" s="33">
        <f t="shared" si="113"/>
        <v>1</v>
      </c>
      <c r="L269" s="33">
        <f t="shared" ca="1" si="116"/>
        <v>5.3452000415200915E-2</v>
      </c>
      <c r="M269" s="600">
        <f t="shared" ca="1" si="95"/>
        <v>27271.35</v>
      </c>
      <c r="N269" s="601">
        <f t="shared" ca="1" si="96"/>
        <v>-227511.56</v>
      </c>
      <c r="O269" s="601">
        <f t="shared" ca="1" si="97"/>
        <v>29938.539999999997</v>
      </c>
      <c r="P269" s="601">
        <f t="shared" ca="1" si="98"/>
        <v>-2142.4</v>
      </c>
      <c r="Q269" s="601">
        <f t="shared" ca="1" si="114"/>
        <v>-342.78</v>
      </c>
      <c r="R269" s="602">
        <f t="shared" si="99"/>
        <v>399</v>
      </c>
      <c r="S269" s="602">
        <f t="shared" si="100"/>
        <v>63.84</v>
      </c>
      <c r="T269" s="602">
        <f t="shared" si="101"/>
        <v>166.35080000000002</v>
      </c>
      <c r="U269" s="602">
        <f t="shared" si="102"/>
        <v>26.616128000000003</v>
      </c>
      <c r="V269" s="602">
        <f t="shared" ca="1" si="103"/>
        <v>-182.01</v>
      </c>
      <c r="W269" s="602">
        <f t="shared" si="104"/>
        <v>84.48</v>
      </c>
      <c r="X269" s="602">
        <f t="shared" si="105"/>
        <v>13.52</v>
      </c>
      <c r="Y269" s="602">
        <f t="shared" ca="1" si="106"/>
        <v>278.01</v>
      </c>
      <c r="Z269" s="602">
        <f t="shared" ca="1" si="107"/>
        <v>44.48</v>
      </c>
      <c r="AA269" s="603">
        <f t="shared" si="108"/>
        <v>0</v>
      </c>
      <c r="AB269" s="602"/>
      <c r="AC269" s="604">
        <f t="shared" si="109"/>
        <v>0.113</v>
      </c>
      <c r="AD269" s="602">
        <f t="shared" ca="1" si="110"/>
        <v>-2142.4005233333332</v>
      </c>
      <c r="AE269" s="602">
        <f t="shared" si="111"/>
        <v>0</v>
      </c>
      <c r="AG269" s="602">
        <f t="shared" ca="1" si="115"/>
        <v>0</v>
      </c>
    </row>
    <row r="270" spans="2:33" x14ac:dyDescent="0.25">
      <c r="B270" s="30">
        <v>249</v>
      </c>
      <c r="C270" s="19">
        <f t="shared" ca="1" si="89"/>
        <v>53270</v>
      </c>
      <c r="D270" s="30">
        <f t="shared" ca="1" si="90"/>
        <v>31</v>
      </c>
      <c r="E270" s="599">
        <f t="shared" si="91"/>
        <v>0.113</v>
      </c>
      <c r="F270" s="599">
        <f t="shared" si="112"/>
        <v>0.13108</v>
      </c>
      <c r="G270" s="33">
        <f t="shared" ca="1" si="92"/>
        <v>1.0120874444444443</v>
      </c>
      <c r="H270" s="33">
        <f t="shared" ca="1" si="93"/>
        <v>18.934510150842222</v>
      </c>
      <c r="I270" s="33">
        <f t="shared" ca="1" si="117"/>
        <v>5.2813618732857434E-2</v>
      </c>
      <c r="J270" s="30" t="b">
        <f t="shared" si="94"/>
        <v>0</v>
      </c>
      <c r="K270" s="33">
        <f t="shared" si="113"/>
        <v>1</v>
      </c>
      <c r="L270" s="33">
        <f t="shared" ca="1" si="116"/>
        <v>5.2813618732857434E-2</v>
      </c>
      <c r="M270" s="600">
        <f t="shared" ca="1" si="95"/>
        <v>27271.35</v>
      </c>
      <c r="N270" s="601">
        <f t="shared" ca="1" si="96"/>
        <v>-257450.1</v>
      </c>
      <c r="O270" s="601">
        <f t="shared" ca="1" si="97"/>
        <v>30383.26</v>
      </c>
      <c r="P270" s="601">
        <f t="shared" ca="1" si="98"/>
        <v>-2505.13</v>
      </c>
      <c r="Q270" s="601">
        <f t="shared" ca="1" si="114"/>
        <v>-400.82</v>
      </c>
      <c r="R270" s="602">
        <f t="shared" si="99"/>
        <v>399</v>
      </c>
      <c r="S270" s="602">
        <f t="shared" si="100"/>
        <v>63.84</v>
      </c>
      <c r="T270" s="602">
        <f t="shared" si="101"/>
        <v>166.35080000000002</v>
      </c>
      <c r="U270" s="602">
        <f t="shared" si="102"/>
        <v>26.616128000000003</v>
      </c>
      <c r="V270" s="602">
        <f t="shared" ca="1" si="103"/>
        <v>-205.96</v>
      </c>
      <c r="W270" s="602">
        <f t="shared" si="104"/>
        <v>84.48</v>
      </c>
      <c r="X270" s="602">
        <f t="shared" si="105"/>
        <v>13.52</v>
      </c>
      <c r="Y270" s="602">
        <f t="shared" ca="1" si="106"/>
        <v>278.57</v>
      </c>
      <c r="Z270" s="602">
        <f t="shared" ca="1" si="107"/>
        <v>44.57</v>
      </c>
      <c r="AA270" s="603">
        <f t="shared" si="108"/>
        <v>0</v>
      </c>
      <c r="AB270" s="602"/>
      <c r="AC270" s="604">
        <f t="shared" si="109"/>
        <v>0.113</v>
      </c>
      <c r="AD270" s="602">
        <f t="shared" ca="1" si="110"/>
        <v>-2505.1325008333338</v>
      </c>
      <c r="AE270" s="602">
        <f t="shared" si="111"/>
        <v>0</v>
      </c>
      <c r="AG270" s="602">
        <f t="shared" ca="1" si="115"/>
        <v>0</v>
      </c>
    </row>
    <row r="271" spans="2:33" x14ac:dyDescent="0.25">
      <c r="B271" s="30">
        <v>250</v>
      </c>
      <c r="C271" s="19">
        <f t="shared" ca="1" si="89"/>
        <v>53300</v>
      </c>
      <c r="D271" s="30">
        <f t="shared" ca="1" si="90"/>
        <v>30</v>
      </c>
      <c r="E271" s="599">
        <f t="shared" si="91"/>
        <v>0.113</v>
      </c>
      <c r="F271" s="599">
        <f t="shared" si="112"/>
        <v>0.13108</v>
      </c>
      <c r="G271" s="33">
        <f t="shared" ca="1" si="92"/>
        <v>1.0117233333333333</v>
      </c>
      <c r="H271" s="33">
        <f t="shared" ca="1" si="93"/>
        <v>19.156485724843929</v>
      </c>
      <c r="I271" s="33">
        <f t="shared" ca="1" si="117"/>
        <v>5.2201641489133165E-2</v>
      </c>
      <c r="J271" s="30" t="b">
        <f t="shared" si="94"/>
        <v>0</v>
      </c>
      <c r="K271" s="33">
        <f t="shared" si="113"/>
        <v>1</v>
      </c>
      <c r="L271" s="33">
        <f t="shared" ca="1" si="116"/>
        <v>5.2201641489133165E-2</v>
      </c>
      <c r="M271" s="600">
        <f t="shared" ca="1" si="95"/>
        <v>27271.35</v>
      </c>
      <c r="N271" s="601">
        <f t="shared" ca="1" si="96"/>
        <v>-287833.36</v>
      </c>
      <c r="O271" s="601">
        <f t="shared" ca="1" si="97"/>
        <v>30645.719999999998</v>
      </c>
      <c r="P271" s="601">
        <f t="shared" ca="1" si="98"/>
        <v>-2710.43</v>
      </c>
      <c r="Q271" s="601">
        <f t="shared" ca="1" si="114"/>
        <v>-433.67</v>
      </c>
      <c r="R271" s="602">
        <f t="shared" si="99"/>
        <v>399</v>
      </c>
      <c r="S271" s="602">
        <f t="shared" si="100"/>
        <v>63.84</v>
      </c>
      <c r="T271" s="602">
        <f t="shared" si="101"/>
        <v>166.35080000000002</v>
      </c>
      <c r="U271" s="602">
        <f t="shared" si="102"/>
        <v>26.616128000000003</v>
      </c>
      <c r="V271" s="602">
        <f t="shared" ca="1" si="103"/>
        <v>-230.27</v>
      </c>
      <c r="W271" s="602">
        <f t="shared" si="104"/>
        <v>84.48</v>
      </c>
      <c r="X271" s="602">
        <f t="shared" si="105"/>
        <v>13.52</v>
      </c>
      <c r="Y271" s="602">
        <f t="shared" ca="1" si="106"/>
        <v>278.89999999999998</v>
      </c>
      <c r="Z271" s="602">
        <f t="shared" ca="1" si="107"/>
        <v>44.62</v>
      </c>
      <c r="AA271" s="603">
        <f t="shared" si="108"/>
        <v>0</v>
      </c>
      <c r="AB271" s="602"/>
      <c r="AC271" s="604">
        <f t="shared" si="109"/>
        <v>0.113</v>
      </c>
      <c r="AD271" s="602">
        <f t="shared" ca="1" si="110"/>
        <v>-2710.4308066666663</v>
      </c>
      <c r="AE271" s="602">
        <f t="shared" si="111"/>
        <v>0</v>
      </c>
      <c r="AG271" s="602">
        <f t="shared" ca="1" si="115"/>
        <v>0</v>
      </c>
    </row>
    <row r="272" spans="2:33" x14ac:dyDescent="0.25">
      <c r="B272" s="30">
        <v>251</v>
      </c>
      <c r="C272" s="19">
        <f t="shared" ca="1" si="89"/>
        <v>53331</v>
      </c>
      <c r="D272" s="30">
        <f t="shared" ca="1" si="90"/>
        <v>31</v>
      </c>
      <c r="E272" s="599">
        <f t="shared" si="91"/>
        <v>0.113</v>
      </c>
      <c r="F272" s="599">
        <f t="shared" si="112"/>
        <v>0.13108</v>
      </c>
      <c r="G272" s="33">
        <f t="shared" ca="1" si="92"/>
        <v>1.0120874444444443</v>
      </c>
      <c r="H272" s="33">
        <f t="shared" ca="1" si="93"/>
        <v>19.38803868179377</v>
      </c>
      <c r="I272" s="33">
        <f t="shared" ca="1" si="117"/>
        <v>5.1578192947337391E-2</v>
      </c>
      <c r="J272" s="30" t="b">
        <f t="shared" si="94"/>
        <v>0</v>
      </c>
      <c r="K272" s="33">
        <f t="shared" si="113"/>
        <v>1</v>
      </c>
      <c r="L272" s="33">
        <f t="shared" ca="1" si="116"/>
        <v>5.1578192947337391E-2</v>
      </c>
      <c r="M272" s="600">
        <f t="shared" ca="1" si="95"/>
        <v>27271.35</v>
      </c>
      <c r="N272" s="601">
        <f t="shared" ca="1" si="96"/>
        <v>-318479.08</v>
      </c>
      <c r="O272" s="601">
        <f t="shared" ca="1" si="97"/>
        <v>31120.949999999997</v>
      </c>
      <c r="P272" s="601">
        <f t="shared" ca="1" si="98"/>
        <v>-3098.98</v>
      </c>
      <c r="Q272" s="601">
        <f t="shared" ca="1" si="114"/>
        <v>-495.84</v>
      </c>
      <c r="R272" s="602">
        <f t="shared" si="99"/>
        <v>399</v>
      </c>
      <c r="S272" s="602">
        <f t="shared" si="100"/>
        <v>63.84</v>
      </c>
      <c r="T272" s="602">
        <f t="shared" si="101"/>
        <v>166.35080000000002</v>
      </c>
      <c r="U272" s="602">
        <f t="shared" si="102"/>
        <v>26.616128000000003</v>
      </c>
      <c r="V272" s="602">
        <f t="shared" ca="1" si="103"/>
        <v>-254.78</v>
      </c>
      <c r="W272" s="602">
        <f t="shared" si="104"/>
        <v>84.48</v>
      </c>
      <c r="X272" s="602">
        <f t="shared" si="105"/>
        <v>13.52</v>
      </c>
      <c r="Y272" s="602">
        <f t="shared" ca="1" si="106"/>
        <v>279.51</v>
      </c>
      <c r="Z272" s="602">
        <f t="shared" ca="1" si="107"/>
        <v>44.72</v>
      </c>
      <c r="AA272" s="603">
        <f t="shared" si="108"/>
        <v>0</v>
      </c>
      <c r="AB272" s="602"/>
      <c r="AC272" s="604">
        <f t="shared" si="109"/>
        <v>0.113</v>
      </c>
      <c r="AD272" s="602">
        <f t="shared" ca="1" si="110"/>
        <v>-3098.9783812222227</v>
      </c>
      <c r="AE272" s="602">
        <f t="shared" si="111"/>
        <v>0</v>
      </c>
      <c r="AG272" s="602">
        <f t="shared" ca="1" si="115"/>
        <v>0</v>
      </c>
    </row>
    <row r="273" spans="2:33" x14ac:dyDescent="0.25">
      <c r="B273" s="30">
        <v>252</v>
      </c>
      <c r="C273" s="19">
        <f t="shared" ca="1" si="89"/>
        <v>53362</v>
      </c>
      <c r="D273" s="30">
        <f t="shared" ca="1" si="90"/>
        <v>31</v>
      </c>
      <c r="E273" s="599">
        <f t="shared" si="91"/>
        <v>0.113</v>
      </c>
      <c r="F273" s="599">
        <f t="shared" si="112"/>
        <v>0.13108</v>
      </c>
      <c r="G273" s="33">
        <f t="shared" ca="1" si="92"/>
        <v>1.0120874444444443</v>
      </c>
      <c r="H273" s="33">
        <f t="shared" ca="1" si="93"/>
        <v>19.62239052224669</v>
      </c>
      <c r="I273" s="33">
        <f t="shared" ca="1" si="117"/>
        <v>5.0962190303279309E-2</v>
      </c>
      <c r="J273" s="30" t="b">
        <f t="shared" si="94"/>
        <v>1</v>
      </c>
      <c r="K273" s="33">
        <f t="shared" si="113"/>
        <v>1</v>
      </c>
      <c r="L273" s="33">
        <f t="shared" ca="1" si="116"/>
        <v>5.0962190303279309E-2</v>
      </c>
      <c r="M273" s="600">
        <f t="shared" ca="1" si="95"/>
        <v>27271.35</v>
      </c>
      <c r="N273" s="601">
        <f t="shared" ca="1" si="96"/>
        <v>-349600.03</v>
      </c>
      <c r="O273" s="601">
        <f t="shared" ca="1" si="97"/>
        <v>31497.119999999999</v>
      </c>
      <c r="P273" s="601">
        <f t="shared" ca="1" si="98"/>
        <v>-3401.8</v>
      </c>
      <c r="Q273" s="601">
        <f t="shared" ca="1" si="114"/>
        <v>-544.29</v>
      </c>
      <c r="R273" s="602">
        <f t="shared" si="99"/>
        <v>399</v>
      </c>
      <c r="S273" s="602">
        <f t="shared" si="100"/>
        <v>63.84</v>
      </c>
      <c r="T273" s="602">
        <f t="shared" si="101"/>
        <v>166.35080000000002</v>
      </c>
      <c r="U273" s="602">
        <f t="shared" si="102"/>
        <v>26.616128000000003</v>
      </c>
      <c r="V273" s="602">
        <f t="shared" ca="1" si="103"/>
        <v>-279.68</v>
      </c>
      <c r="W273" s="602">
        <f t="shared" si="104"/>
        <v>84.48</v>
      </c>
      <c r="X273" s="602">
        <f t="shared" si="105"/>
        <v>13.52</v>
      </c>
      <c r="Y273" s="602">
        <f t="shared" ca="1" si="106"/>
        <v>279.98</v>
      </c>
      <c r="Z273" s="602">
        <f t="shared" ca="1" si="107"/>
        <v>44.8</v>
      </c>
      <c r="AA273" s="603">
        <f t="shared" si="108"/>
        <v>0</v>
      </c>
      <c r="AB273" s="602"/>
      <c r="AC273" s="604">
        <f t="shared" si="109"/>
        <v>0.113</v>
      </c>
      <c r="AD273" s="602">
        <f t="shared" ca="1" si="110"/>
        <v>-3401.8025141388894</v>
      </c>
      <c r="AE273" s="602">
        <f t="shared" si="111"/>
        <v>0</v>
      </c>
      <c r="AG273" s="602">
        <f t="shared" ca="1" si="115"/>
        <v>0</v>
      </c>
    </row>
    <row r="274" spans="2:33" x14ac:dyDescent="0.25">
      <c r="B274" s="30">
        <v>253</v>
      </c>
      <c r="C274" s="19">
        <f t="shared" ca="1" si="89"/>
        <v>53390</v>
      </c>
      <c r="D274" s="30">
        <f t="shared" ca="1" si="90"/>
        <v>28</v>
      </c>
      <c r="E274" s="599">
        <f t="shared" si="91"/>
        <v>0.113</v>
      </c>
      <c r="F274" s="599">
        <f t="shared" si="112"/>
        <v>0.13108</v>
      </c>
      <c r="G274" s="33">
        <f t="shared" ca="1" si="92"/>
        <v>1.0109951111111111</v>
      </c>
      <c r="H274" s="33">
        <f t="shared" ca="1" si="93"/>
        <v>19.838140886304405</v>
      </c>
      <c r="I274" s="33">
        <f t="shared" ca="1" si="117"/>
        <v>5.0407949299844261E-2</v>
      </c>
      <c r="J274" s="30" t="b">
        <f t="shared" si="94"/>
        <v>0</v>
      </c>
      <c r="K274" s="33">
        <f t="shared" si="113"/>
        <v>1</v>
      </c>
      <c r="L274" s="33">
        <f t="shared" ca="1" si="116"/>
        <v>5.0407949299844261E-2</v>
      </c>
      <c r="M274" s="600">
        <f t="shared" ca="1" si="95"/>
        <v>27271.35</v>
      </c>
      <c r="N274" s="601">
        <f t="shared" ca="1" si="96"/>
        <v>-381097.15</v>
      </c>
      <c r="O274" s="601">
        <f t="shared" ca="1" si="97"/>
        <v>31461.559999999998</v>
      </c>
      <c r="P274" s="601">
        <f t="shared" ca="1" si="98"/>
        <v>-3349.42</v>
      </c>
      <c r="Q274" s="601">
        <f t="shared" ca="1" si="114"/>
        <v>-535.91</v>
      </c>
      <c r="R274" s="602">
        <f t="shared" si="99"/>
        <v>399</v>
      </c>
      <c r="S274" s="602">
        <f t="shared" si="100"/>
        <v>63.84</v>
      </c>
      <c r="T274" s="602">
        <f t="shared" si="101"/>
        <v>166.35080000000002</v>
      </c>
      <c r="U274" s="602">
        <f t="shared" si="102"/>
        <v>26.616128000000003</v>
      </c>
      <c r="V274" s="602">
        <f t="shared" ca="1" si="103"/>
        <v>-304.88</v>
      </c>
      <c r="W274" s="602">
        <f t="shared" si="104"/>
        <v>84.48</v>
      </c>
      <c r="X274" s="602">
        <f t="shared" si="105"/>
        <v>13.52</v>
      </c>
      <c r="Y274" s="602">
        <f t="shared" ca="1" si="106"/>
        <v>279.89999999999998</v>
      </c>
      <c r="Z274" s="602">
        <f t="shared" ca="1" si="107"/>
        <v>44.78</v>
      </c>
      <c r="AA274" s="603">
        <f t="shared" si="108"/>
        <v>0</v>
      </c>
      <c r="AB274" s="602"/>
      <c r="AC274" s="604">
        <f t="shared" si="109"/>
        <v>0.113</v>
      </c>
      <c r="AD274" s="602">
        <f t="shared" ca="1" si="110"/>
        <v>-3349.4205072222226</v>
      </c>
      <c r="AE274" s="602">
        <f t="shared" si="111"/>
        <v>0</v>
      </c>
      <c r="AG274" s="602">
        <f t="shared" ca="1" si="115"/>
        <v>0</v>
      </c>
    </row>
    <row r="275" spans="2:33" x14ac:dyDescent="0.25">
      <c r="B275" s="30">
        <v>254</v>
      </c>
      <c r="C275" s="19">
        <f t="shared" ca="1" si="89"/>
        <v>53421</v>
      </c>
      <c r="D275" s="30">
        <f t="shared" ca="1" si="90"/>
        <v>31</v>
      </c>
      <c r="E275" s="599">
        <f t="shared" si="91"/>
        <v>0.113</v>
      </c>
      <c r="F275" s="599">
        <f t="shared" si="112"/>
        <v>0.13108</v>
      </c>
      <c r="G275" s="33">
        <f t="shared" ca="1" si="92"/>
        <v>1.0120874444444443</v>
      </c>
      <c r="H275" s="33">
        <f t="shared" ca="1" si="93"/>
        <v>20.077933312148669</v>
      </c>
      <c r="I275" s="33">
        <f t="shared" ca="1" si="117"/>
        <v>4.9805922972905002E-2</v>
      </c>
      <c r="J275" s="30" t="b">
        <f t="shared" si="94"/>
        <v>0</v>
      </c>
      <c r="K275" s="33">
        <f t="shared" si="113"/>
        <v>1</v>
      </c>
      <c r="L275" s="33">
        <f t="shared" ca="1" si="116"/>
        <v>4.9805922972905002E-2</v>
      </c>
      <c r="M275" s="600">
        <f t="shared" ca="1" si="95"/>
        <v>27271.35</v>
      </c>
      <c r="N275" s="601">
        <f t="shared" ca="1" si="96"/>
        <v>-412558.71</v>
      </c>
      <c r="O275" s="601">
        <f t="shared" ca="1" si="97"/>
        <v>32258.14</v>
      </c>
      <c r="P275" s="601">
        <f t="shared" ca="1" si="98"/>
        <v>-4014.43</v>
      </c>
      <c r="Q275" s="601">
        <f t="shared" ca="1" si="114"/>
        <v>-642.30999999999995</v>
      </c>
      <c r="R275" s="602">
        <f t="shared" si="99"/>
        <v>399</v>
      </c>
      <c r="S275" s="602">
        <f t="shared" si="100"/>
        <v>63.84</v>
      </c>
      <c r="T275" s="602">
        <f t="shared" si="101"/>
        <v>166.35080000000002</v>
      </c>
      <c r="U275" s="602">
        <f t="shared" si="102"/>
        <v>26.616128000000003</v>
      </c>
      <c r="V275" s="602">
        <f t="shared" ca="1" si="103"/>
        <v>-330.05</v>
      </c>
      <c r="W275" s="602">
        <f t="shared" si="104"/>
        <v>84.48</v>
      </c>
      <c r="X275" s="602">
        <f t="shared" si="105"/>
        <v>13.52</v>
      </c>
      <c r="Y275" s="602">
        <f t="shared" ca="1" si="106"/>
        <v>280.94</v>
      </c>
      <c r="Z275" s="602">
        <f t="shared" ca="1" si="107"/>
        <v>44.95</v>
      </c>
      <c r="AA275" s="603">
        <f t="shared" si="108"/>
        <v>0</v>
      </c>
      <c r="AB275" s="602"/>
      <c r="AC275" s="604">
        <f t="shared" si="109"/>
        <v>0.113</v>
      </c>
      <c r="AD275" s="602">
        <f t="shared" ca="1" si="110"/>
        <v>-4014.4254475833332</v>
      </c>
      <c r="AE275" s="602">
        <f t="shared" si="111"/>
        <v>0</v>
      </c>
      <c r="AG275" s="602">
        <f t="shared" ca="1" si="115"/>
        <v>0</v>
      </c>
    </row>
    <row r="276" spans="2:33" x14ac:dyDescent="0.25">
      <c r="B276" s="30">
        <v>255</v>
      </c>
      <c r="C276" s="19">
        <f t="shared" ca="1" si="89"/>
        <v>53451</v>
      </c>
      <c r="D276" s="30">
        <f t="shared" ca="1" si="90"/>
        <v>30</v>
      </c>
      <c r="E276" s="599">
        <f t="shared" si="91"/>
        <v>0.113</v>
      </c>
      <c r="F276" s="599">
        <f t="shared" si="112"/>
        <v>0.13108</v>
      </c>
      <c r="G276" s="33">
        <f t="shared" ca="1" si="92"/>
        <v>1.0117233333333333</v>
      </c>
      <c r="H276" s="33">
        <f t="shared" ca="1" si="93"/>
        <v>20.313313617011424</v>
      </c>
      <c r="I276" s="33">
        <f t="shared" ca="1" si="117"/>
        <v>4.9228797371717238E-2</v>
      </c>
      <c r="J276" s="30" t="b">
        <f t="shared" si="94"/>
        <v>0</v>
      </c>
      <c r="K276" s="33">
        <f t="shared" si="113"/>
        <v>1</v>
      </c>
      <c r="L276" s="33">
        <f t="shared" ca="1" si="116"/>
        <v>4.9228797371717238E-2</v>
      </c>
      <c r="M276" s="600">
        <f t="shared" ca="1" si="95"/>
        <v>27271.35</v>
      </c>
      <c r="N276" s="601">
        <f t="shared" ca="1" si="96"/>
        <v>-444816.85</v>
      </c>
      <c r="O276" s="601">
        <f t="shared" ca="1" si="97"/>
        <v>32486.079999999994</v>
      </c>
      <c r="P276" s="601">
        <f t="shared" ca="1" si="98"/>
        <v>-4188.6899999999996</v>
      </c>
      <c r="Q276" s="601">
        <f t="shared" ca="1" si="114"/>
        <v>-670.19</v>
      </c>
      <c r="R276" s="602">
        <f t="shared" si="99"/>
        <v>399</v>
      </c>
      <c r="S276" s="602">
        <f t="shared" si="100"/>
        <v>63.84</v>
      </c>
      <c r="T276" s="602">
        <f t="shared" si="101"/>
        <v>166.35080000000002</v>
      </c>
      <c r="U276" s="602">
        <f t="shared" si="102"/>
        <v>26.616128000000003</v>
      </c>
      <c r="V276" s="602">
        <f t="shared" ca="1" si="103"/>
        <v>-355.85</v>
      </c>
      <c r="W276" s="602">
        <f t="shared" si="104"/>
        <v>84.48</v>
      </c>
      <c r="X276" s="602">
        <f t="shared" si="105"/>
        <v>13.52</v>
      </c>
      <c r="Y276" s="602">
        <f t="shared" ca="1" si="106"/>
        <v>281.20999999999998</v>
      </c>
      <c r="Z276" s="602">
        <f t="shared" ca="1" si="107"/>
        <v>44.99</v>
      </c>
      <c r="AA276" s="603">
        <f t="shared" si="108"/>
        <v>0</v>
      </c>
      <c r="AB276" s="602"/>
      <c r="AC276" s="604">
        <f t="shared" si="109"/>
        <v>0.113</v>
      </c>
      <c r="AD276" s="602">
        <f t="shared" ca="1" si="110"/>
        <v>-4188.6920041666672</v>
      </c>
      <c r="AE276" s="602">
        <f t="shared" si="111"/>
        <v>0</v>
      </c>
      <c r="AG276" s="602">
        <f t="shared" ca="1" si="115"/>
        <v>0</v>
      </c>
    </row>
    <row r="277" spans="2:33" x14ac:dyDescent="0.25">
      <c r="B277" s="30">
        <v>256</v>
      </c>
      <c r="C277" s="19">
        <f t="shared" ref="C277:C340" ca="1" si="118">IF(B277=0,FECHA_1ER_PAGO,EDATE(C276,1))</f>
        <v>53482</v>
      </c>
      <c r="D277" s="30">
        <f t="shared" ref="D277:D340" ca="1" si="119">IF(B277=0,FECHA_1ER_PAGO-FECHA_APERTURA, C277-C276)</f>
        <v>31</v>
      </c>
      <c r="E277" s="599">
        <f t="shared" ref="E277:E340" si="120">IF(B277=0,TASA,IF(B277=MESES_INC_TASA,E276+INCREMENTO_TASA,E276))</f>
        <v>0.113</v>
      </c>
      <c r="F277" s="599">
        <f t="shared" si="112"/>
        <v>0.13108</v>
      </c>
      <c r="G277" s="33">
        <f t="shared" ref="G277:G340" ca="1" si="121">IF(B277&lt;MESES_GRACIA, 0, 1 + D277 * F277 / 360 + FACTOR_SEG_DEUD)</f>
        <v>1.0120874444444443</v>
      </c>
      <c r="H277" s="33">
        <f t="shared" ref="H277:H340" ca="1" si="122">IF(B277 = 0, 0,            IF(H276=0, G277, H276 * G277 ))</f>
        <v>20.558849666839624</v>
      </c>
      <c r="I277" s="33">
        <f t="shared" ca="1" si="117"/>
        <v>4.8640853754232612E-2</v>
      </c>
      <c r="J277" s="30" t="b">
        <f t="shared" ref="J277:J340" si="123">MOD(B277, MESES_INC)=0</f>
        <v>0</v>
      </c>
      <c r="K277" s="33">
        <f t="shared" si="113"/>
        <v>1</v>
      </c>
      <c r="L277" s="33">
        <f t="shared" ca="1" si="116"/>
        <v>4.8640853754232612E-2</v>
      </c>
      <c r="M277" s="600">
        <f t="shared" ref="M277:M340" ca="1" si="124">ROUND(CUOTA_INIT*K277,2)</f>
        <v>27271.35</v>
      </c>
      <c r="N277" s="601">
        <f t="shared" ref="N277:N340" ca="1" si="125">IF(B277=0,TOTAL_FINANCIADO, ROUND(N276-O276,2))</f>
        <v>-477302.93</v>
      </c>
      <c r="O277" s="601">
        <f t="shared" ref="O277:O340" ca="1" si="126">IF(B277=0, 0,
   IF((B277+1) = PLAZO, N277,
   IF(B277&lt;MESES_GRACIA, 0, M277-P277-V277-Q277)))</f>
        <v>33040.719999999994</v>
      </c>
      <c r="P277" s="601">
        <f t="shared" ref="P277:P340" ca="1" si="127" xml:space="preserve"> IF(B277&lt;MESES_GRACIA, 0, ROUND(N277 * D277 *E277 /360,2))</f>
        <v>-4644.42</v>
      </c>
      <c r="Q277" s="601">
        <f t="shared" ca="1" si="114"/>
        <v>-743.11</v>
      </c>
      <c r="R277" s="602">
        <f t="shared" ref="R277:R340" si="128" xml:space="preserve"> COMISION_AMORT</f>
        <v>399</v>
      </c>
      <c r="S277" s="602">
        <f t="shared" ref="S277:S340" si="129">ROUND(R277*IVA,2)</f>
        <v>63.84</v>
      </c>
      <c r="T277" s="602">
        <f t="shared" ref="T277:T340" si="130">SEGURO_DAÑOS_MENS</f>
        <v>166.35080000000002</v>
      </c>
      <c r="U277" s="602">
        <f t="shared" ref="U277:U340" si="131">T277*IVA</f>
        <v>26.616128000000003</v>
      </c>
      <c r="V277" s="602">
        <f t="shared" ref="V277:V340" ca="1" si="132">ROUND(N277 * FACTOR_SEG_DEUD,2)</f>
        <v>-381.84</v>
      </c>
      <c r="W277" s="602">
        <f t="shared" ref="W277:W340" si="133">ROUND(SEGURO_INTERIORES/(1+IVA),2)</f>
        <v>84.48</v>
      </c>
      <c r="X277" s="602">
        <f t="shared" ref="X277:X340" si="134">ROUND(W277*IVA,2)</f>
        <v>13.52</v>
      </c>
      <c r="Y277" s="602">
        <f t="shared" ref="Y277:Y340" ca="1" si="135">ROUND((SUM(O277:X277)-Q277) * FACTOR_SEG_DESEMPLEO,2)</f>
        <v>281.93</v>
      </c>
      <c r="Z277" s="602">
        <f t="shared" ref="Z277:Z340" ca="1" si="136">ROUND(Y277*IVA,2)</f>
        <v>45.11</v>
      </c>
      <c r="AA277" s="603">
        <f t="shared" ref="AA277:AA340" si="137">IF(B277&gt;=PLAZO,0,ROUND(SUM(O277:Z277),2))</f>
        <v>0</v>
      </c>
      <c r="AB277" s="602"/>
      <c r="AC277" s="604">
        <f t="shared" ref="AC277:AC340" si="138">IF(AB277="SI",TASA_PP,TASA)</f>
        <v>0.113</v>
      </c>
      <c r="AD277" s="602">
        <f t="shared" ref="AD277:AD340" ca="1" si="139">N277 * D277 * AC277 /360</f>
        <v>-4644.422677194445</v>
      </c>
      <c r="AE277" s="602">
        <f t="shared" ref="AE277:AE340" si="140">IF(B277&gt;=PLAZO, 0, O277+R277+S277+T277+U277+V277+W277+X277+Y277+Z277+AD277)</f>
        <v>0</v>
      </c>
      <c r="AG277" s="602">
        <f t="shared" ca="1" si="115"/>
        <v>0</v>
      </c>
    </row>
    <row r="278" spans="2:33" x14ac:dyDescent="0.25">
      <c r="B278" s="30">
        <v>257</v>
      </c>
      <c r="C278" s="19">
        <f t="shared" ca="1" si="118"/>
        <v>53512</v>
      </c>
      <c r="D278" s="30">
        <f t="shared" ca="1" si="119"/>
        <v>30</v>
      </c>
      <c r="E278" s="599">
        <f t="shared" si="120"/>
        <v>0.113</v>
      </c>
      <c r="F278" s="599">
        <f t="shared" ref="F278:F341" si="141">E278*(1+$G$13)</f>
        <v>0.13108</v>
      </c>
      <c r="G278" s="33">
        <f t="shared" ca="1" si="121"/>
        <v>1.0117233333333333</v>
      </c>
      <c r="H278" s="33">
        <f t="shared" ca="1" si="122"/>
        <v>20.799867914433872</v>
      </c>
      <c r="I278" s="33">
        <f t="shared" ca="1" si="117"/>
        <v>4.8077228380188866E-2</v>
      </c>
      <c r="J278" s="30" t="b">
        <f t="shared" si="123"/>
        <v>0</v>
      </c>
      <c r="K278" s="33">
        <f t="shared" ref="K278:K341" si="142">IF(B278=0, 1, IF(J278,K277*(1+INCREMENTO),K277))</f>
        <v>1</v>
      </c>
      <c r="L278" s="33">
        <f t="shared" ca="1" si="116"/>
        <v>4.8077228380188866E-2</v>
      </c>
      <c r="M278" s="600">
        <f t="shared" ca="1" si="124"/>
        <v>27271.35</v>
      </c>
      <c r="N278" s="601">
        <f t="shared" ca="1" si="125"/>
        <v>-510343.65</v>
      </c>
      <c r="O278" s="601">
        <f t="shared" ca="1" si="126"/>
        <v>33254.28</v>
      </c>
      <c r="P278" s="601">
        <f t="shared" ca="1" si="127"/>
        <v>-4805.74</v>
      </c>
      <c r="Q278" s="601">
        <f t="shared" ref="Q278:Q341" ca="1" si="143">ROUND(P278*$G$13,2)</f>
        <v>-768.92</v>
      </c>
      <c r="R278" s="602">
        <f t="shared" si="128"/>
        <v>399</v>
      </c>
      <c r="S278" s="602">
        <f t="shared" si="129"/>
        <v>63.84</v>
      </c>
      <c r="T278" s="602">
        <f t="shared" si="130"/>
        <v>166.35080000000002</v>
      </c>
      <c r="U278" s="602">
        <f t="shared" si="131"/>
        <v>26.616128000000003</v>
      </c>
      <c r="V278" s="602">
        <f t="shared" ca="1" si="132"/>
        <v>-408.27</v>
      </c>
      <c r="W278" s="602">
        <f t="shared" si="133"/>
        <v>84.48</v>
      </c>
      <c r="X278" s="602">
        <f t="shared" si="134"/>
        <v>13.52</v>
      </c>
      <c r="Y278" s="602">
        <f t="shared" ca="1" si="135"/>
        <v>282.18</v>
      </c>
      <c r="Z278" s="602">
        <f t="shared" ca="1" si="136"/>
        <v>45.15</v>
      </c>
      <c r="AA278" s="603">
        <f t="shared" si="137"/>
        <v>0</v>
      </c>
      <c r="AB278" s="602"/>
      <c r="AC278" s="604">
        <f t="shared" si="138"/>
        <v>0.113</v>
      </c>
      <c r="AD278" s="602">
        <f t="shared" ca="1" si="139"/>
        <v>-4805.7360374999998</v>
      </c>
      <c r="AE278" s="602">
        <f t="shared" si="140"/>
        <v>0</v>
      </c>
      <c r="AG278" s="602">
        <f t="shared" ref="AG278:AG341" ca="1" si="144">IF(N278&gt; 0,O278+P278+V278+R278+T278+W278+Y278, 0)</f>
        <v>0</v>
      </c>
    </row>
    <row r="279" spans="2:33" x14ac:dyDescent="0.25">
      <c r="B279" s="30">
        <v>258</v>
      </c>
      <c r="C279" s="19">
        <f t="shared" ca="1" si="118"/>
        <v>53543</v>
      </c>
      <c r="D279" s="30">
        <f t="shared" ca="1" si="119"/>
        <v>31</v>
      </c>
      <c r="E279" s="599">
        <f t="shared" si="120"/>
        <v>0.113</v>
      </c>
      <c r="F279" s="599">
        <f t="shared" si="141"/>
        <v>0.13108</v>
      </c>
      <c r="G279" s="33">
        <f t="shared" ca="1" si="121"/>
        <v>1.0120874444444443</v>
      </c>
      <c r="H279" s="33">
        <f t="shared" ca="1" si="122"/>
        <v>21.051285162301372</v>
      </c>
      <c r="I279" s="33">
        <f t="shared" ca="1" si="117"/>
        <v>4.7503038046855177E-2</v>
      </c>
      <c r="J279" s="30" t="b">
        <f t="shared" si="123"/>
        <v>0</v>
      </c>
      <c r="K279" s="33">
        <f t="shared" si="142"/>
        <v>1</v>
      </c>
      <c r="L279" s="33">
        <f t="shared" ref="L279:L342" ca="1" si="145" xml:space="preserve"> I279*K279</f>
        <v>4.7503038046855177E-2</v>
      </c>
      <c r="M279" s="600">
        <f t="shared" ca="1" si="124"/>
        <v>27271.35</v>
      </c>
      <c r="N279" s="601">
        <f t="shared" ca="1" si="125"/>
        <v>-543597.93000000005</v>
      </c>
      <c r="O279" s="601">
        <f t="shared" ca="1" si="126"/>
        <v>33842.06</v>
      </c>
      <c r="P279" s="601">
        <f t="shared" ca="1" si="127"/>
        <v>-5289.51</v>
      </c>
      <c r="Q279" s="601">
        <f t="shared" ca="1" si="143"/>
        <v>-846.32</v>
      </c>
      <c r="R279" s="602">
        <f t="shared" si="128"/>
        <v>399</v>
      </c>
      <c r="S279" s="602">
        <f t="shared" si="129"/>
        <v>63.84</v>
      </c>
      <c r="T279" s="602">
        <f t="shared" si="130"/>
        <v>166.35080000000002</v>
      </c>
      <c r="U279" s="602">
        <f t="shared" si="131"/>
        <v>26.616128000000003</v>
      </c>
      <c r="V279" s="602">
        <f t="shared" ca="1" si="132"/>
        <v>-434.88</v>
      </c>
      <c r="W279" s="602">
        <f t="shared" si="133"/>
        <v>84.48</v>
      </c>
      <c r="X279" s="602">
        <f t="shared" si="134"/>
        <v>13.52</v>
      </c>
      <c r="Y279" s="602">
        <f t="shared" ca="1" si="135"/>
        <v>282.94</v>
      </c>
      <c r="Z279" s="602">
        <f t="shared" ca="1" si="136"/>
        <v>45.27</v>
      </c>
      <c r="AA279" s="603">
        <f t="shared" si="137"/>
        <v>0</v>
      </c>
      <c r="AB279" s="602"/>
      <c r="AC279" s="604">
        <f t="shared" si="138"/>
        <v>0.113</v>
      </c>
      <c r="AD279" s="602">
        <f t="shared" ca="1" si="139"/>
        <v>-5289.5098577500012</v>
      </c>
      <c r="AE279" s="602">
        <f t="shared" si="140"/>
        <v>0</v>
      </c>
      <c r="AG279" s="602">
        <f t="shared" ca="1" si="144"/>
        <v>0</v>
      </c>
    </row>
    <row r="280" spans="2:33" x14ac:dyDescent="0.25">
      <c r="B280" s="30">
        <v>259</v>
      </c>
      <c r="C280" s="19">
        <f t="shared" ca="1" si="118"/>
        <v>53574</v>
      </c>
      <c r="D280" s="30">
        <f t="shared" ca="1" si="119"/>
        <v>31</v>
      </c>
      <c r="E280" s="599">
        <f t="shared" si="120"/>
        <v>0.113</v>
      </c>
      <c r="F280" s="599">
        <f t="shared" si="141"/>
        <v>0.13108</v>
      </c>
      <c r="G280" s="33">
        <f t="shared" ca="1" si="121"/>
        <v>1.0120874444444443</v>
      </c>
      <c r="H280" s="33">
        <f t="shared" ca="1" si="122"/>
        <v>21.305741402184847</v>
      </c>
      <c r="I280" s="33">
        <f t="shared" ref="I280:I343" ca="1" si="146">IF(H280=0, 0, 1/H280)</f>
        <v>4.6935705316382595E-2</v>
      </c>
      <c r="J280" s="30" t="b">
        <f t="shared" si="123"/>
        <v>0</v>
      </c>
      <c r="K280" s="33">
        <f t="shared" si="142"/>
        <v>1</v>
      </c>
      <c r="L280" s="33">
        <f t="shared" ca="1" si="145"/>
        <v>4.6935705316382595E-2</v>
      </c>
      <c r="M280" s="600">
        <f t="shared" ca="1" si="124"/>
        <v>27271.35</v>
      </c>
      <c r="N280" s="601">
        <f t="shared" ca="1" si="125"/>
        <v>-577439.99</v>
      </c>
      <c r="O280" s="601">
        <f t="shared" ca="1" si="126"/>
        <v>34251.119999999995</v>
      </c>
      <c r="P280" s="601">
        <f t="shared" ca="1" si="127"/>
        <v>-5618.81</v>
      </c>
      <c r="Q280" s="601">
        <f t="shared" ca="1" si="143"/>
        <v>-899.01</v>
      </c>
      <c r="R280" s="602">
        <f t="shared" si="128"/>
        <v>399</v>
      </c>
      <c r="S280" s="602">
        <f t="shared" si="129"/>
        <v>63.84</v>
      </c>
      <c r="T280" s="602">
        <f t="shared" si="130"/>
        <v>166.35080000000002</v>
      </c>
      <c r="U280" s="602">
        <f t="shared" si="131"/>
        <v>26.616128000000003</v>
      </c>
      <c r="V280" s="602">
        <f t="shared" ca="1" si="132"/>
        <v>-461.95</v>
      </c>
      <c r="W280" s="602">
        <f t="shared" si="133"/>
        <v>84.48</v>
      </c>
      <c r="X280" s="602">
        <f t="shared" si="134"/>
        <v>13.52</v>
      </c>
      <c r="Y280" s="602">
        <f t="shared" ca="1" si="135"/>
        <v>283.45999999999998</v>
      </c>
      <c r="Z280" s="602">
        <f t="shared" ca="1" si="136"/>
        <v>45.35</v>
      </c>
      <c r="AA280" s="603">
        <f t="shared" si="137"/>
        <v>0</v>
      </c>
      <c r="AB280" s="602"/>
      <c r="AC280" s="604">
        <f t="shared" si="138"/>
        <v>0.113</v>
      </c>
      <c r="AD280" s="602">
        <f t="shared" ca="1" si="139"/>
        <v>-5618.8119026944451</v>
      </c>
      <c r="AE280" s="602">
        <f t="shared" si="140"/>
        <v>0</v>
      </c>
      <c r="AG280" s="602">
        <f t="shared" ca="1" si="144"/>
        <v>0</v>
      </c>
    </row>
    <row r="281" spans="2:33" x14ac:dyDescent="0.25">
      <c r="B281" s="30">
        <v>260</v>
      </c>
      <c r="C281" s="19">
        <f t="shared" ca="1" si="118"/>
        <v>53604</v>
      </c>
      <c r="D281" s="30">
        <f t="shared" ca="1" si="119"/>
        <v>30</v>
      </c>
      <c r="E281" s="599">
        <f t="shared" si="120"/>
        <v>0.113</v>
      </c>
      <c r="F281" s="599">
        <f t="shared" si="141"/>
        <v>0.13108</v>
      </c>
      <c r="G281" s="33">
        <f t="shared" ca="1" si="121"/>
        <v>1.0117233333333333</v>
      </c>
      <c r="H281" s="33">
        <f t="shared" ca="1" si="122"/>
        <v>21.55551571055646</v>
      </c>
      <c r="I281" s="33">
        <f t="shared" ca="1" si="146"/>
        <v>4.6391838331674262E-2</v>
      </c>
      <c r="J281" s="30" t="b">
        <f t="shared" si="123"/>
        <v>0</v>
      </c>
      <c r="K281" s="33">
        <f t="shared" si="142"/>
        <v>1</v>
      </c>
      <c r="L281" s="33">
        <f t="shared" ca="1" si="145"/>
        <v>4.6391838331674262E-2</v>
      </c>
      <c r="M281" s="600">
        <f t="shared" ca="1" si="124"/>
        <v>27271.35</v>
      </c>
      <c r="N281" s="601">
        <f t="shared" ca="1" si="125"/>
        <v>-611691.11</v>
      </c>
      <c r="O281" s="601">
        <f t="shared" ca="1" si="126"/>
        <v>34442.400000000001</v>
      </c>
      <c r="P281" s="601">
        <f t="shared" ca="1" si="127"/>
        <v>-5760.09</v>
      </c>
      <c r="Q281" s="601">
        <f t="shared" ca="1" si="143"/>
        <v>-921.61</v>
      </c>
      <c r="R281" s="602">
        <f t="shared" si="128"/>
        <v>399</v>
      </c>
      <c r="S281" s="602">
        <f t="shared" si="129"/>
        <v>63.84</v>
      </c>
      <c r="T281" s="602">
        <f t="shared" si="130"/>
        <v>166.35080000000002</v>
      </c>
      <c r="U281" s="602">
        <f t="shared" si="131"/>
        <v>26.616128000000003</v>
      </c>
      <c r="V281" s="602">
        <f t="shared" ca="1" si="132"/>
        <v>-489.35</v>
      </c>
      <c r="W281" s="602">
        <f t="shared" si="133"/>
        <v>84.48</v>
      </c>
      <c r="X281" s="602">
        <f t="shared" si="134"/>
        <v>13.52</v>
      </c>
      <c r="Y281" s="602">
        <f t="shared" ca="1" si="135"/>
        <v>283.68</v>
      </c>
      <c r="Z281" s="602">
        <f t="shared" ca="1" si="136"/>
        <v>45.39</v>
      </c>
      <c r="AA281" s="603">
        <f t="shared" si="137"/>
        <v>0</v>
      </c>
      <c r="AB281" s="602"/>
      <c r="AC281" s="604">
        <f t="shared" si="138"/>
        <v>0.113</v>
      </c>
      <c r="AD281" s="602">
        <f t="shared" ca="1" si="139"/>
        <v>-5760.0912858333331</v>
      </c>
      <c r="AE281" s="602">
        <f t="shared" si="140"/>
        <v>0</v>
      </c>
      <c r="AG281" s="602">
        <f t="shared" ca="1" si="144"/>
        <v>0</v>
      </c>
    </row>
    <row r="282" spans="2:33" x14ac:dyDescent="0.25">
      <c r="B282" s="30">
        <v>261</v>
      </c>
      <c r="C282" s="19">
        <f t="shared" ca="1" si="118"/>
        <v>53635</v>
      </c>
      <c r="D282" s="30">
        <f t="shared" ca="1" si="119"/>
        <v>31</v>
      </c>
      <c r="E282" s="599">
        <f t="shared" si="120"/>
        <v>0.113</v>
      </c>
      <c r="F282" s="599">
        <f t="shared" si="141"/>
        <v>0.13108</v>
      </c>
      <c r="G282" s="33">
        <f t="shared" ca="1" si="121"/>
        <v>1.0120874444444443</v>
      </c>
      <c r="H282" s="33">
        <f t="shared" ca="1" si="122"/>
        <v>21.816066809179159</v>
      </c>
      <c r="I282" s="33">
        <f t="shared" ca="1" si="146"/>
        <v>4.5837776751730876E-2</v>
      </c>
      <c r="J282" s="30" t="b">
        <f t="shared" si="123"/>
        <v>0</v>
      </c>
      <c r="K282" s="33">
        <f t="shared" si="142"/>
        <v>1</v>
      </c>
      <c r="L282" s="33">
        <f t="shared" ca="1" si="145"/>
        <v>4.5837776751730876E-2</v>
      </c>
      <c r="M282" s="600">
        <f t="shared" ca="1" si="124"/>
        <v>27271.35</v>
      </c>
      <c r="N282" s="601">
        <f t="shared" ca="1" si="125"/>
        <v>-646133.51</v>
      </c>
      <c r="O282" s="601">
        <f t="shared" ca="1" si="126"/>
        <v>35081.46</v>
      </c>
      <c r="P282" s="601">
        <f t="shared" ca="1" si="127"/>
        <v>-6287.24</v>
      </c>
      <c r="Q282" s="601">
        <f t="shared" ca="1" si="143"/>
        <v>-1005.96</v>
      </c>
      <c r="R282" s="602">
        <f t="shared" si="128"/>
        <v>399</v>
      </c>
      <c r="S282" s="602">
        <f t="shared" si="129"/>
        <v>63.84</v>
      </c>
      <c r="T282" s="602">
        <f t="shared" si="130"/>
        <v>166.35080000000002</v>
      </c>
      <c r="U282" s="602">
        <f t="shared" si="131"/>
        <v>26.616128000000003</v>
      </c>
      <c r="V282" s="602">
        <f t="shared" ca="1" si="132"/>
        <v>-516.91</v>
      </c>
      <c r="W282" s="602">
        <f t="shared" si="133"/>
        <v>84.48</v>
      </c>
      <c r="X282" s="602">
        <f t="shared" si="134"/>
        <v>13.52</v>
      </c>
      <c r="Y282" s="602">
        <f t="shared" ca="1" si="135"/>
        <v>284.5</v>
      </c>
      <c r="Z282" s="602">
        <f t="shared" ca="1" si="136"/>
        <v>45.52</v>
      </c>
      <c r="AA282" s="603">
        <f t="shared" si="137"/>
        <v>0</v>
      </c>
      <c r="AB282" s="602"/>
      <c r="AC282" s="604">
        <f t="shared" si="138"/>
        <v>0.113</v>
      </c>
      <c r="AD282" s="602">
        <f t="shared" ca="1" si="139"/>
        <v>-6287.2380153611111</v>
      </c>
      <c r="AE282" s="602">
        <f t="shared" si="140"/>
        <v>0</v>
      </c>
      <c r="AG282" s="602">
        <f t="shared" ca="1" si="144"/>
        <v>0</v>
      </c>
    </row>
    <row r="283" spans="2:33" x14ac:dyDescent="0.25">
      <c r="B283" s="30">
        <v>262</v>
      </c>
      <c r="C283" s="19">
        <f t="shared" ca="1" si="118"/>
        <v>53665</v>
      </c>
      <c r="D283" s="30">
        <f t="shared" ca="1" si="119"/>
        <v>30</v>
      </c>
      <c r="E283" s="599">
        <f t="shared" si="120"/>
        <v>0.113</v>
      </c>
      <c r="F283" s="599">
        <f t="shared" si="141"/>
        <v>0.13108</v>
      </c>
      <c r="G283" s="33">
        <f t="shared" ca="1" si="121"/>
        <v>1.0117233333333333</v>
      </c>
      <c r="H283" s="33">
        <f t="shared" ca="1" si="122"/>
        <v>22.071823832405435</v>
      </c>
      <c r="I283" s="33">
        <f t="shared" ca="1" si="146"/>
        <v>4.5306632002554262E-2</v>
      </c>
      <c r="J283" s="30" t="b">
        <f t="shared" si="123"/>
        <v>0</v>
      </c>
      <c r="K283" s="33">
        <f t="shared" si="142"/>
        <v>1</v>
      </c>
      <c r="L283" s="33">
        <f t="shared" ca="1" si="145"/>
        <v>4.5306632002554262E-2</v>
      </c>
      <c r="M283" s="600">
        <f t="shared" ca="1" si="124"/>
        <v>27271.35</v>
      </c>
      <c r="N283" s="601">
        <f t="shared" ca="1" si="125"/>
        <v>-681214.97</v>
      </c>
      <c r="O283" s="601">
        <f t="shared" ca="1" si="126"/>
        <v>35257.449999999997</v>
      </c>
      <c r="P283" s="601">
        <f t="shared" ca="1" si="127"/>
        <v>-6414.77</v>
      </c>
      <c r="Q283" s="601">
        <f t="shared" ca="1" si="143"/>
        <v>-1026.3599999999999</v>
      </c>
      <c r="R283" s="602">
        <f t="shared" si="128"/>
        <v>399</v>
      </c>
      <c r="S283" s="602">
        <f t="shared" si="129"/>
        <v>63.84</v>
      </c>
      <c r="T283" s="602">
        <f t="shared" si="130"/>
        <v>166.35080000000002</v>
      </c>
      <c r="U283" s="602">
        <f t="shared" si="131"/>
        <v>26.616128000000003</v>
      </c>
      <c r="V283" s="602">
        <f t="shared" ca="1" si="132"/>
        <v>-544.97</v>
      </c>
      <c r="W283" s="602">
        <f t="shared" si="133"/>
        <v>84.48</v>
      </c>
      <c r="X283" s="602">
        <f t="shared" si="134"/>
        <v>13.52</v>
      </c>
      <c r="Y283" s="602">
        <f t="shared" ca="1" si="135"/>
        <v>284.7</v>
      </c>
      <c r="Z283" s="602">
        <f t="shared" ca="1" si="136"/>
        <v>45.55</v>
      </c>
      <c r="AA283" s="603">
        <f t="shared" si="137"/>
        <v>0</v>
      </c>
      <c r="AB283" s="602"/>
      <c r="AC283" s="604">
        <f t="shared" si="138"/>
        <v>0.113</v>
      </c>
      <c r="AD283" s="602">
        <f t="shared" ca="1" si="139"/>
        <v>-6414.7743008333327</v>
      </c>
      <c r="AE283" s="602">
        <f t="shared" si="140"/>
        <v>0</v>
      </c>
      <c r="AG283" s="602">
        <f t="shared" ca="1" si="144"/>
        <v>0</v>
      </c>
    </row>
    <row r="284" spans="2:33" x14ac:dyDescent="0.25">
      <c r="B284" s="30">
        <v>263</v>
      </c>
      <c r="C284" s="19">
        <f t="shared" ca="1" si="118"/>
        <v>53696</v>
      </c>
      <c r="D284" s="30">
        <f t="shared" ca="1" si="119"/>
        <v>31</v>
      </c>
      <c r="E284" s="599">
        <f t="shared" si="120"/>
        <v>0.113</v>
      </c>
      <c r="F284" s="599">
        <f t="shared" si="141"/>
        <v>0.13108</v>
      </c>
      <c r="G284" s="33">
        <f t="shared" ca="1" si="121"/>
        <v>1.0120874444444443</v>
      </c>
      <c r="H284" s="33">
        <f t="shared" ca="1" si="122"/>
        <v>22.338615776767199</v>
      </c>
      <c r="I284" s="33">
        <f t="shared" ca="1" si="146"/>
        <v>4.4765531131970529E-2</v>
      </c>
      <c r="J284" s="30" t="b">
        <f t="shared" si="123"/>
        <v>0</v>
      </c>
      <c r="K284" s="33">
        <f t="shared" si="142"/>
        <v>1</v>
      </c>
      <c r="L284" s="33">
        <f t="shared" ca="1" si="145"/>
        <v>4.4765531131970529E-2</v>
      </c>
      <c r="M284" s="600">
        <f t="shared" ca="1" si="124"/>
        <v>27271.35</v>
      </c>
      <c r="N284" s="601">
        <f t="shared" ca="1" si="125"/>
        <v>-716472.42</v>
      </c>
      <c r="O284" s="601">
        <f t="shared" ca="1" si="126"/>
        <v>35931.67</v>
      </c>
      <c r="P284" s="601">
        <f t="shared" ca="1" si="127"/>
        <v>-6971.67</v>
      </c>
      <c r="Q284" s="601">
        <f t="shared" ca="1" si="143"/>
        <v>-1115.47</v>
      </c>
      <c r="R284" s="602">
        <f t="shared" si="128"/>
        <v>399</v>
      </c>
      <c r="S284" s="602">
        <f t="shared" si="129"/>
        <v>63.84</v>
      </c>
      <c r="T284" s="602">
        <f t="shared" si="130"/>
        <v>166.35080000000002</v>
      </c>
      <c r="U284" s="602">
        <f t="shared" si="131"/>
        <v>26.616128000000003</v>
      </c>
      <c r="V284" s="602">
        <f t="shared" ca="1" si="132"/>
        <v>-573.17999999999995</v>
      </c>
      <c r="W284" s="602">
        <f t="shared" si="133"/>
        <v>84.48</v>
      </c>
      <c r="X284" s="602">
        <f t="shared" si="134"/>
        <v>13.52</v>
      </c>
      <c r="Y284" s="602">
        <f t="shared" ca="1" si="135"/>
        <v>285.58</v>
      </c>
      <c r="Z284" s="602">
        <f t="shared" ca="1" si="136"/>
        <v>45.69</v>
      </c>
      <c r="AA284" s="603">
        <f t="shared" si="137"/>
        <v>0</v>
      </c>
      <c r="AB284" s="602"/>
      <c r="AC284" s="604">
        <f t="shared" si="138"/>
        <v>0.113</v>
      </c>
      <c r="AD284" s="602">
        <f t="shared" ca="1" si="139"/>
        <v>-6971.6746868333339</v>
      </c>
      <c r="AE284" s="602">
        <f t="shared" si="140"/>
        <v>0</v>
      </c>
      <c r="AG284" s="602">
        <f t="shared" ca="1" si="144"/>
        <v>0</v>
      </c>
    </row>
    <row r="285" spans="2:33" x14ac:dyDescent="0.25">
      <c r="B285" s="30">
        <v>264</v>
      </c>
      <c r="C285" s="19">
        <f t="shared" ca="1" si="118"/>
        <v>53727</v>
      </c>
      <c r="D285" s="30">
        <f t="shared" ca="1" si="119"/>
        <v>31</v>
      </c>
      <c r="E285" s="599">
        <f t="shared" si="120"/>
        <v>0.113</v>
      </c>
      <c r="F285" s="599">
        <f t="shared" si="141"/>
        <v>0.13108</v>
      </c>
      <c r="G285" s="33">
        <f t="shared" ca="1" si="121"/>
        <v>1.0120874444444443</v>
      </c>
      <c r="H285" s="33">
        <f t="shared" ca="1" si="122"/>
        <v>22.608632553934658</v>
      </c>
      <c r="I285" s="33">
        <f t="shared" ca="1" si="146"/>
        <v>4.4230892674044835E-2</v>
      </c>
      <c r="J285" s="30" t="b">
        <f t="shared" si="123"/>
        <v>1</v>
      </c>
      <c r="K285" s="33">
        <f t="shared" si="142"/>
        <v>1</v>
      </c>
      <c r="L285" s="33">
        <f t="shared" ca="1" si="145"/>
        <v>4.4230892674044835E-2</v>
      </c>
      <c r="M285" s="600">
        <f t="shared" ca="1" si="124"/>
        <v>27271.35</v>
      </c>
      <c r="N285" s="601">
        <f t="shared" ca="1" si="125"/>
        <v>-752404.09</v>
      </c>
      <c r="O285" s="601">
        <f t="shared" ca="1" si="126"/>
        <v>36365.99</v>
      </c>
      <c r="P285" s="601">
        <f t="shared" ca="1" si="127"/>
        <v>-7321.31</v>
      </c>
      <c r="Q285" s="601">
        <f t="shared" ca="1" si="143"/>
        <v>-1171.4100000000001</v>
      </c>
      <c r="R285" s="602">
        <f t="shared" si="128"/>
        <v>399</v>
      </c>
      <c r="S285" s="602">
        <f t="shared" si="129"/>
        <v>63.84</v>
      </c>
      <c r="T285" s="602">
        <f t="shared" si="130"/>
        <v>166.35080000000002</v>
      </c>
      <c r="U285" s="602">
        <f t="shared" si="131"/>
        <v>26.616128000000003</v>
      </c>
      <c r="V285" s="602">
        <f t="shared" ca="1" si="132"/>
        <v>-601.91999999999996</v>
      </c>
      <c r="W285" s="602">
        <f t="shared" si="133"/>
        <v>84.48</v>
      </c>
      <c r="X285" s="602">
        <f t="shared" si="134"/>
        <v>13.52</v>
      </c>
      <c r="Y285" s="602">
        <f t="shared" ca="1" si="135"/>
        <v>286.13</v>
      </c>
      <c r="Z285" s="602">
        <f t="shared" ca="1" si="136"/>
        <v>45.78</v>
      </c>
      <c r="AA285" s="603">
        <f t="shared" si="137"/>
        <v>0</v>
      </c>
      <c r="AB285" s="602"/>
      <c r="AC285" s="604">
        <f t="shared" si="138"/>
        <v>0.113</v>
      </c>
      <c r="AD285" s="602">
        <f t="shared" ca="1" si="139"/>
        <v>-7321.3097979722224</v>
      </c>
      <c r="AE285" s="602">
        <f t="shared" si="140"/>
        <v>0</v>
      </c>
      <c r="AG285" s="602">
        <f t="shared" ca="1" si="144"/>
        <v>0</v>
      </c>
    </row>
    <row r="286" spans="2:33" x14ac:dyDescent="0.25">
      <c r="B286" s="30">
        <v>265</v>
      </c>
      <c r="C286" s="19">
        <f t="shared" ca="1" si="118"/>
        <v>53755</v>
      </c>
      <c r="D286" s="30">
        <f t="shared" ca="1" si="119"/>
        <v>28</v>
      </c>
      <c r="E286" s="599">
        <f t="shared" si="120"/>
        <v>0.113</v>
      </c>
      <c r="F286" s="599">
        <f t="shared" si="141"/>
        <v>0.13108</v>
      </c>
      <c r="G286" s="33">
        <f t="shared" ca="1" si="121"/>
        <v>1.0109951111111111</v>
      </c>
      <c r="H286" s="33">
        <f t="shared" ca="1" si="122"/>
        <v>22.857216980935451</v>
      </c>
      <c r="I286" s="33">
        <f t="shared" ca="1" si="146"/>
        <v>4.3749858122888334E-2</v>
      </c>
      <c r="J286" s="30" t="b">
        <f t="shared" si="123"/>
        <v>0</v>
      </c>
      <c r="K286" s="33">
        <f t="shared" si="142"/>
        <v>1</v>
      </c>
      <c r="L286" s="33">
        <f t="shared" ca="1" si="145"/>
        <v>4.3749858122888334E-2</v>
      </c>
      <c r="M286" s="600">
        <f t="shared" ca="1" si="124"/>
        <v>27271.35</v>
      </c>
      <c r="N286" s="601">
        <f t="shared" ca="1" si="125"/>
        <v>-788770.08</v>
      </c>
      <c r="O286" s="601">
        <f t="shared" ca="1" si="126"/>
        <v>35943.969999999994</v>
      </c>
      <c r="P286" s="601">
        <f t="shared" ca="1" si="127"/>
        <v>-6932.41</v>
      </c>
      <c r="Q286" s="601">
        <f t="shared" ca="1" si="143"/>
        <v>-1109.19</v>
      </c>
      <c r="R286" s="602">
        <f t="shared" si="128"/>
        <v>399</v>
      </c>
      <c r="S286" s="602">
        <f t="shared" si="129"/>
        <v>63.84</v>
      </c>
      <c r="T286" s="602">
        <f t="shared" si="130"/>
        <v>166.35080000000002</v>
      </c>
      <c r="U286" s="602">
        <f t="shared" si="131"/>
        <v>26.616128000000003</v>
      </c>
      <c r="V286" s="602">
        <f t="shared" ca="1" si="132"/>
        <v>-631.02</v>
      </c>
      <c r="W286" s="602">
        <f t="shared" si="133"/>
        <v>84.48</v>
      </c>
      <c r="X286" s="602">
        <f t="shared" si="134"/>
        <v>13.52</v>
      </c>
      <c r="Y286" s="602">
        <f t="shared" ca="1" si="135"/>
        <v>285.52</v>
      </c>
      <c r="Z286" s="602">
        <f t="shared" ca="1" si="136"/>
        <v>45.68</v>
      </c>
      <c r="AA286" s="603">
        <f t="shared" si="137"/>
        <v>0</v>
      </c>
      <c r="AB286" s="602"/>
      <c r="AC286" s="604">
        <f t="shared" si="138"/>
        <v>0.113</v>
      </c>
      <c r="AD286" s="602">
        <f t="shared" ca="1" si="139"/>
        <v>-6932.4125919999997</v>
      </c>
      <c r="AE286" s="602">
        <f t="shared" si="140"/>
        <v>0</v>
      </c>
      <c r="AG286" s="602">
        <f t="shared" ca="1" si="144"/>
        <v>0</v>
      </c>
    </row>
    <row r="287" spans="2:33" x14ac:dyDescent="0.25">
      <c r="B287" s="30">
        <v>266</v>
      </c>
      <c r="C287" s="19">
        <f t="shared" ca="1" si="118"/>
        <v>53786</v>
      </c>
      <c r="D287" s="30">
        <f t="shared" ca="1" si="119"/>
        <v>31</v>
      </c>
      <c r="E287" s="599">
        <f t="shared" si="120"/>
        <v>0.113</v>
      </c>
      <c r="F287" s="599">
        <f t="shared" si="141"/>
        <v>0.13108</v>
      </c>
      <c r="G287" s="33">
        <f t="shared" ca="1" si="121"/>
        <v>1.0120874444444443</v>
      </c>
      <c r="H287" s="33">
        <f t="shared" ca="1" si="122"/>
        <v>23.13350232134712</v>
      </c>
      <c r="I287" s="33">
        <f t="shared" ca="1" si="146"/>
        <v>4.3227349932103476E-2</v>
      </c>
      <c r="J287" s="30" t="b">
        <f t="shared" si="123"/>
        <v>0</v>
      </c>
      <c r="K287" s="33">
        <f t="shared" si="142"/>
        <v>1</v>
      </c>
      <c r="L287" s="33">
        <f t="shared" ca="1" si="145"/>
        <v>4.3227349932103476E-2</v>
      </c>
      <c r="M287" s="600">
        <f t="shared" ca="1" si="124"/>
        <v>27271.35</v>
      </c>
      <c r="N287" s="601">
        <f t="shared" ca="1" si="125"/>
        <v>-824714.05</v>
      </c>
      <c r="O287" s="601">
        <f t="shared" ca="1" si="126"/>
        <v>37240.039999999994</v>
      </c>
      <c r="P287" s="601">
        <f t="shared" ca="1" si="127"/>
        <v>-8024.93</v>
      </c>
      <c r="Q287" s="601">
        <f t="shared" ca="1" si="143"/>
        <v>-1283.99</v>
      </c>
      <c r="R287" s="602">
        <f t="shared" si="128"/>
        <v>399</v>
      </c>
      <c r="S287" s="602">
        <f t="shared" si="129"/>
        <v>63.84</v>
      </c>
      <c r="T287" s="602">
        <f t="shared" si="130"/>
        <v>166.35080000000002</v>
      </c>
      <c r="U287" s="602">
        <f t="shared" si="131"/>
        <v>26.616128000000003</v>
      </c>
      <c r="V287" s="602">
        <f t="shared" ca="1" si="132"/>
        <v>-659.77</v>
      </c>
      <c r="W287" s="602">
        <f t="shared" si="133"/>
        <v>84.48</v>
      </c>
      <c r="X287" s="602">
        <f t="shared" si="134"/>
        <v>13.52</v>
      </c>
      <c r="Y287" s="602">
        <f t="shared" ca="1" si="135"/>
        <v>287.23</v>
      </c>
      <c r="Z287" s="602">
        <f t="shared" ca="1" si="136"/>
        <v>45.96</v>
      </c>
      <c r="AA287" s="603">
        <f t="shared" si="137"/>
        <v>0</v>
      </c>
      <c r="AB287" s="602"/>
      <c r="AC287" s="604">
        <f t="shared" si="138"/>
        <v>0.113</v>
      </c>
      <c r="AD287" s="602">
        <f t="shared" ca="1" si="139"/>
        <v>-8024.9258809722223</v>
      </c>
      <c r="AE287" s="602">
        <f t="shared" si="140"/>
        <v>0</v>
      </c>
      <c r="AG287" s="602">
        <f t="shared" ca="1" si="144"/>
        <v>0</v>
      </c>
    </row>
    <row r="288" spans="2:33" x14ac:dyDescent="0.25">
      <c r="B288" s="30">
        <v>267</v>
      </c>
      <c r="C288" s="19">
        <f t="shared" ca="1" si="118"/>
        <v>53816</v>
      </c>
      <c r="D288" s="30">
        <f t="shared" ca="1" si="119"/>
        <v>30</v>
      </c>
      <c r="E288" s="599">
        <f t="shared" si="120"/>
        <v>0.113</v>
      </c>
      <c r="F288" s="599">
        <f t="shared" si="141"/>
        <v>0.13108</v>
      </c>
      <c r="G288" s="33">
        <f t="shared" ca="1" si="121"/>
        <v>1.0117233333333333</v>
      </c>
      <c r="H288" s="33">
        <f t="shared" ca="1" si="122"/>
        <v>23.404704080227713</v>
      </c>
      <c r="I288" s="33">
        <f t="shared" ca="1" si="146"/>
        <v>4.2726453475854867E-2</v>
      </c>
      <c r="J288" s="30" t="b">
        <f t="shared" si="123"/>
        <v>0</v>
      </c>
      <c r="K288" s="33">
        <f t="shared" si="142"/>
        <v>1</v>
      </c>
      <c r="L288" s="33">
        <f t="shared" ca="1" si="145"/>
        <v>4.2726453475854867E-2</v>
      </c>
      <c r="M288" s="600">
        <f t="shared" ca="1" si="124"/>
        <v>27271.35</v>
      </c>
      <c r="N288" s="601">
        <f t="shared" ca="1" si="125"/>
        <v>-861954.09</v>
      </c>
      <c r="O288" s="601">
        <f t="shared" ca="1" si="126"/>
        <v>37376.32</v>
      </c>
      <c r="P288" s="601">
        <f t="shared" ca="1" si="127"/>
        <v>-8116.73</v>
      </c>
      <c r="Q288" s="601">
        <f t="shared" ca="1" si="143"/>
        <v>-1298.68</v>
      </c>
      <c r="R288" s="602">
        <f t="shared" si="128"/>
        <v>399</v>
      </c>
      <c r="S288" s="602">
        <f t="shared" si="129"/>
        <v>63.84</v>
      </c>
      <c r="T288" s="602">
        <f t="shared" si="130"/>
        <v>166.35080000000002</v>
      </c>
      <c r="U288" s="602">
        <f t="shared" si="131"/>
        <v>26.616128000000003</v>
      </c>
      <c r="V288" s="602">
        <f t="shared" ca="1" si="132"/>
        <v>-689.56</v>
      </c>
      <c r="W288" s="602">
        <f t="shared" si="133"/>
        <v>84.48</v>
      </c>
      <c r="X288" s="602">
        <f t="shared" si="134"/>
        <v>13.52</v>
      </c>
      <c r="Y288" s="602">
        <f t="shared" ca="1" si="135"/>
        <v>287.37</v>
      </c>
      <c r="Z288" s="602">
        <f t="shared" ca="1" si="136"/>
        <v>45.98</v>
      </c>
      <c r="AA288" s="603">
        <f t="shared" si="137"/>
        <v>0</v>
      </c>
      <c r="AB288" s="602"/>
      <c r="AC288" s="604">
        <f t="shared" si="138"/>
        <v>0.113</v>
      </c>
      <c r="AD288" s="602">
        <f t="shared" ca="1" si="139"/>
        <v>-8116.7343474999998</v>
      </c>
      <c r="AE288" s="602">
        <f t="shared" si="140"/>
        <v>0</v>
      </c>
      <c r="AG288" s="602">
        <f t="shared" ca="1" si="144"/>
        <v>0</v>
      </c>
    </row>
    <row r="289" spans="2:33" x14ac:dyDescent="0.25">
      <c r="B289" s="30">
        <v>268</v>
      </c>
      <c r="C289" s="19">
        <f t="shared" ca="1" si="118"/>
        <v>53847</v>
      </c>
      <c r="D289" s="30">
        <f t="shared" ca="1" si="119"/>
        <v>31</v>
      </c>
      <c r="E289" s="599">
        <f t="shared" si="120"/>
        <v>0.113</v>
      </c>
      <c r="F289" s="599">
        <f t="shared" si="141"/>
        <v>0.13108</v>
      </c>
      <c r="G289" s="33">
        <f t="shared" ca="1" si="121"/>
        <v>1.0120874444444443</v>
      </c>
      <c r="H289" s="33">
        <f t="shared" ca="1" si="122"/>
        <v>23.687607140536123</v>
      </c>
      <c r="I289" s="33">
        <f t="shared" ca="1" si="146"/>
        <v>4.2216167891805344E-2</v>
      </c>
      <c r="J289" s="30" t="b">
        <f t="shared" si="123"/>
        <v>0</v>
      </c>
      <c r="K289" s="33">
        <f t="shared" si="142"/>
        <v>1</v>
      </c>
      <c r="L289" s="33">
        <f t="shared" ca="1" si="145"/>
        <v>4.2216167891805344E-2</v>
      </c>
      <c r="M289" s="600">
        <f t="shared" ca="1" si="124"/>
        <v>27271.35</v>
      </c>
      <c r="N289" s="601">
        <f t="shared" ca="1" si="125"/>
        <v>-899330.41</v>
      </c>
      <c r="O289" s="601">
        <f t="shared" ca="1" si="126"/>
        <v>38141.950000000004</v>
      </c>
      <c r="P289" s="601">
        <f t="shared" ca="1" si="127"/>
        <v>-8750.98</v>
      </c>
      <c r="Q289" s="601">
        <f t="shared" ca="1" si="143"/>
        <v>-1400.16</v>
      </c>
      <c r="R289" s="602">
        <f t="shared" si="128"/>
        <v>399</v>
      </c>
      <c r="S289" s="602">
        <f t="shared" si="129"/>
        <v>63.84</v>
      </c>
      <c r="T289" s="602">
        <f t="shared" si="130"/>
        <v>166.35080000000002</v>
      </c>
      <c r="U289" s="602">
        <f t="shared" si="131"/>
        <v>26.616128000000003</v>
      </c>
      <c r="V289" s="602">
        <f t="shared" ca="1" si="132"/>
        <v>-719.46</v>
      </c>
      <c r="W289" s="602">
        <f t="shared" si="133"/>
        <v>84.48</v>
      </c>
      <c r="X289" s="602">
        <f t="shared" si="134"/>
        <v>13.52</v>
      </c>
      <c r="Y289" s="602">
        <f t="shared" ca="1" si="135"/>
        <v>288.37</v>
      </c>
      <c r="Z289" s="602">
        <f t="shared" ca="1" si="136"/>
        <v>46.14</v>
      </c>
      <c r="AA289" s="603">
        <f t="shared" si="137"/>
        <v>0</v>
      </c>
      <c r="AB289" s="602"/>
      <c r="AC289" s="604">
        <f t="shared" si="138"/>
        <v>0.113</v>
      </c>
      <c r="AD289" s="602">
        <f t="shared" ca="1" si="139"/>
        <v>-8750.9845173055564</v>
      </c>
      <c r="AE289" s="602">
        <f t="shared" si="140"/>
        <v>0</v>
      </c>
      <c r="AG289" s="602">
        <f t="shared" ca="1" si="144"/>
        <v>0</v>
      </c>
    </row>
    <row r="290" spans="2:33" x14ac:dyDescent="0.25">
      <c r="B290" s="30">
        <v>269</v>
      </c>
      <c r="C290" s="19">
        <f t="shared" ca="1" si="118"/>
        <v>53877</v>
      </c>
      <c r="D290" s="30">
        <f t="shared" ca="1" si="119"/>
        <v>30</v>
      </c>
      <c r="E290" s="599">
        <f t="shared" si="120"/>
        <v>0.113</v>
      </c>
      <c r="F290" s="599">
        <f t="shared" si="141"/>
        <v>0.13108</v>
      </c>
      <c r="G290" s="33">
        <f t="shared" ca="1" si="121"/>
        <v>1.0117233333333333</v>
      </c>
      <c r="H290" s="33">
        <f t="shared" ca="1" si="122"/>
        <v>23.965304854913676</v>
      </c>
      <c r="I290" s="33">
        <f t="shared" ca="1" si="146"/>
        <v>4.1726988496662794E-2</v>
      </c>
      <c r="J290" s="30" t="b">
        <f t="shared" si="123"/>
        <v>0</v>
      </c>
      <c r="K290" s="33">
        <f t="shared" si="142"/>
        <v>1</v>
      </c>
      <c r="L290" s="33">
        <f t="shared" ca="1" si="145"/>
        <v>4.1726988496662794E-2</v>
      </c>
      <c r="M290" s="600">
        <f t="shared" ca="1" si="124"/>
        <v>27271.35</v>
      </c>
      <c r="N290" s="601">
        <f t="shared" ca="1" si="125"/>
        <v>-937472.36</v>
      </c>
      <c r="O290" s="601">
        <f t="shared" ca="1" si="126"/>
        <v>38261.65</v>
      </c>
      <c r="P290" s="601">
        <f t="shared" ca="1" si="127"/>
        <v>-8827.86</v>
      </c>
      <c r="Q290" s="601">
        <f t="shared" ca="1" si="143"/>
        <v>-1412.46</v>
      </c>
      <c r="R290" s="602">
        <f t="shared" si="128"/>
        <v>399</v>
      </c>
      <c r="S290" s="602">
        <f t="shared" si="129"/>
        <v>63.84</v>
      </c>
      <c r="T290" s="602">
        <f t="shared" si="130"/>
        <v>166.35080000000002</v>
      </c>
      <c r="U290" s="602">
        <f t="shared" si="131"/>
        <v>26.616128000000003</v>
      </c>
      <c r="V290" s="602">
        <f t="shared" ca="1" si="132"/>
        <v>-749.98</v>
      </c>
      <c r="W290" s="602">
        <f t="shared" si="133"/>
        <v>84.48</v>
      </c>
      <c r="X290" s="602">
        <f t="shared" si="134"/>
        <v>13.52</v>
      </c>
      <c r="Y290" s="602">
        <f t="shared" ca="1" si="135"/>
        <v>288.49</v>
      </c>
      <c r="Z290" s="602">
        <f t="shared" ca="1" si="136"/>
        <v>46.16</v>
      </c>
      <c r="AA290" s="603">
        <f t="shared" si="137"/>
        <v>0</v>
      </c>
      <c r="AB290" s="602"/>
      <c r="AC290" s="604">
        <f t="shared" si="138"/>
        <v>0.113</v>
      </c>
      <c r="AD290" s="602">
        <f t="shared" ca="1" si="139"/>
        <v>-8827.864723333334</v>
      </c>
      <c r="AE290" s="602">
        <f t="shared" si="140"/>
        <v>0</v>
      </c>
      <c r="AG290" s="602">
        <f t="shared" ca="1" si="144"/>
        <v>0</v>
      </c>
    </row>
    <row r="291" spans="2:33" x14ac:dyDescent="0.25">
      <c r="B291" s="30">
        <v>270</v>
      </c>
      <c r="C291" s="19">
        <f t="shared" ca="1" si="118"/>
        <v>53908</v>
      </c>
      <c r="D291" s="30">
        <f t="shared" ca="1" si="119"/>
        <v>31</v>
      </c>
      <c r="E291" s="599">
        <f t="shared" si="120"/>
        <v>0.113</v>
      </c>
      <c r="F291" s="599">
        <f t="shared" si="141"/>
        <v>0.13108</v>
      </c>
      <c r="G291" s="33">
        <f t="shared" ca="1" si="121"/>
        <v>1.0120874444444443</v>
      </c>
      <c r="H291" s="33">
        <f t="shared" ca="1" si="122"/>
        <v>24.254984145941616</v>
      </c>
      <c r="I291" s="33">
        <f t="shared" ca="1" si="146"/>
        <v>4.1228639605906385E-2</v>
      </c>
      <c r="J291" s="30" t="b">
        <f t="shared" si="123"/>
        <v>0</v>
      </c>
      <c r="K291" s="33">
        <f t="shared" si="142"/>
        <v>1</v>
      </c>
      <c r="L291" s="33">
        <f t="shared" ca="1" si="145"/>
        <v>4.1228639605906385E-2</v>
      </c>
      <c r="M291" s="600">
        <f t="shared" ca="1" si="124"/>
        <v>27271.35</v>
      </c>
      <c r="N291" s="601">
        <f t="shared" ca="1" si="125"/>
        <v>-975734.01</v>
      </c>
      <c r="O291" s="601">
        <f t="shared" ca="1" si="126"/>
        <v>39065.479999999996</v>
      </c>
      <c r="P291" s="601">
        <f t="shared" ca="1" si="127"/>
        <v>-9494.43</v>
      </c>
      <c r="Q291" s="601">
        <f t="shared" ca="1" si="143"/>
        <v>-1519.11</v>
      </c>
      <c r="R291" s="602">
        <f t="shared" si="128"/>
        <v>399</v>
      </c>
      <c r="S291" s="602">
        <f t="shared" si="129"/>
        <v>63.84</v>
      </c>
      <c r="T291" s="602">
        <f t="shared" si="130"/>
        <v>166.35080000000002</v>
      </c>
      <c r="U291" s="602">
        <f t="shared" si="131"/>
        <v>26.616128000000003</v>
      </c>
      <c r="V291" s="602">
        <f t="shared" ca="1" si="132"/>
        <v>-780.59</v>
      </c>
      <c r="W291" s="602">
        <f t="shared" si="133"/>
        <v>84.48</v>
      </c>
      <c r="X291" s="602">
        <f t="shared" si="134"/>
        <v>13.52</v>
      </c>
      <c r="Y291" s="602">
        <f t="shared" ca="1" si="135"/>
        <v>289.52999999999997</v>
      </c>
      <c r="Z291" s="602">
        <f t="shared" ca="1" si="136"/>
        <v>46.32</v>
      </c>
      <c r="AA291" s="603">
        <f t="shared" si="137"/>
        <v>0</v>
      </c>
      <c r="AB291" s="602"/>
      <c r="AC291" s="604">
        <f t="shared" si="138"/>
        <v>0.113</v>
      </c>
      <c r="AD291" s="602">
        <f t="shared" ca="1" si="139"/>
        <v>-9494.4339917500001</v>
      </c>
      <c r="AE291" s="602">
        <f t="shared" si="140"/>
        <v>0</v>
      </c>
      <c r="AG291" s="602">
        <f t="shared" ca="1" si="144"/>
        <v>0</v>
      </c>
    </row>
    <row r="292" spans="2:33" x14ac:dyDescent="0.25">
      <c r="B292" s="30">
        <v>271</v>
      </c>
      <c r="C292" s="19">
        <f t="shared" ca="1" si="118"/>
        <v>53939</v>
      </c>
      <c r="D292" s="30">
        <f t="shared" ca="1" si="119"/>
        <v>31</v>
      </c>
      <c r="E292" s="599">
        <f t="shared" si="120"/>
        <v>0.113</v>
      </c>
      <c r="F292" s="599">
        <f t="shared" si="141"/>
        <v>0.13108</v>
      </c>
      <c r="G292" s="33">
        <f t="shared" ca="1" si="121"/>
        <v>1.0120874444444443</v>
      </c>
      <c r="H292" s="33">
        <f t="shared" ca="1" si="122"/>
        <v>24.548164919306565</v>
      </c>
      <c r="I292" s="33">
        <f t="shared" ca="1" si="146"/>
        <v>4.0736242537360627E-2</v>
      </c>
      <c r="J292" s="30" t="b">
        <f t="shared" si="123"/>
        <v>0</v>
      </c>
      <c r="K292" s="33">
        <f t="shared" si="142"/>
        <v>1</v>
      </c>
      <c r="L292" s="33">
        <f t="shared" ca="1" si="145"/>
        <v>4.0736242537360627E-2</v>
      </c>
      <c r="M292" s="600">
        <f t="shared" ca="1" si="124"/>
        <v>27271.35</v>
      </c>
      <c r="N292" s="601">
        <f t="shared" ca="1" si="125"/>
        <v>-1014799.49</v>
      </c>
      <c r="O292" s="601">
        <f t="shared" ca="1" si="126"/>
        <v>39537.679999999993</v>
      </c>
      <c r="P292" s="601">
        <f t="shared" ca="1" si="127"/>
        <v>-9874.56</v>
      </c>
      <c r="Q292" s="601">
        <f t="shared" ca="1" si="143"/>
        <v>-1579.93</v>
      </c>
      <c r="R292" s="602">
        <f t="shared" si="128"/>
        <v>399</v>
      </c>
      <c r="S292" s="602">
        <f t="shared" si="129"/>
        <v>63.84</v>
      </c>
      <c r="T292" s="602">
        <f t="shared" si="130"/>
        <v>166.35080000000002</v>
      </c>
      <c r="U292" s="602">
        <f t="shared" si="131"/>
        <v>26.616128000000003</v>
      </c>
      <c r="V292" s="602">
        <f t="shared" ca="1" si="132"/>
        <v>-811.84</v>
      </c>
      <c r="W292" s="602">
        <f t="shared" si="133"/>
        <v>84.48</v>
      </c>
      <c r="X292" s="602">
        <f t="shared" si="134"/>
        <v>13.52</v>
      </c>
      <c r="Y292" s="602">
        <f t="shared" ca="1" si="135"/>
        <v>290.13</v>
      </c>
      <c r="Z292" s="602">
        <f t="shared" ca="1" si="136"/>
        <v>46.42</v>
      </c>
      <c r="AA292" s="603">
        <f t="shared" si="137"/>
        <v>0</v>
      </c>
      <c r="AB292" s="602"/>
      <c r="AC292" s="604">
        <f t="shared" si="138"/>
        <v>0.113</v>
      </c>
      <c r="AD292" s="602">
        <f t="shared" ca="1" si="139"/>
        <v>-9874.5628151944456</v>
      </c>
      <c r="AE292" s="602">
        <f t="shared" si="140"/>
        <v>0</v>
      </c>
      <c r="AG292" s="602">
        <f t="shared" ca="1" si="144"/>
        <v>0</v>
      </c>
    </row>
    <row r="293" spans="2:33" x14ac:dyDescent="0.25">
      <c r="B293" s="30">
        <v>272</v>
      </c>
      <c r="C293" s="19">
        <f t="shared" ca="1" si="118"/>
        <v>53969</v>
      </c>
      <c r="D293" s="30">
        <f t="shared" ca="1" si="119"/>
        <v>30</v>
      </c>
      <c r="E293" s="599">
        <f t="shared" si="120"/>
        <v>0.113</v>
      </c>
      <c r="F293" s="599">
        <f t="shared" si="141"/>
        <v>0.13108</v>
      </c>
      <c r="G293" s="33">
        <f t="shared" ca="1" si="121"/>
        <v>1.0117233333333333</v>
      </c>
      <c r="H293" s="33">
        <f t="shared" ca="1" si="122"/>
        <v>24.835951239377234</v>
      </c>
      <c r="I293" s="33">
        <f t="shared" ca="1" si="146"/>
        <v>4.0264211761476917E-2</v>
      </c>
      <c r="J293" s="30" t="b">
        <f t="shared" si="123"/>
        <v>0</v>
      </c>
      <c r="K293" s="33">
        <f t="shared" si="142"/>
        <v>1</v>
      </c>
      <c r="L293" s="33">
        <f t="shared" ca="1" si="145"/>
        <v>4.0264211761476917E-2</v>
      </c>
      <c r="M293" s="600">
        <f t="shared" ca="1" si="124"/>
        <v>27271.35</v>
      </c>
      <c r="N293" s="601">
        <f t="shared" ca="1" si="125"/>
        <v>-1054337.17</v>
      </c>
      <c r="O293" s="601">
        <f t="shared" ca="1" si="126"/>
        <v>39631.69</v>
      </c>
      <c r="P293" s="601">
        <f t="shared" ca="1" si="127"/>
        <v>-9928.34</v>
      </c>
      <c r="Q293" s="601">
        <f t="shared" ca="1" si="143"/>
        <v>-1588.53</v>
      </c>
      <c r="R293" s="602">
        <f t="shared" si="128"/>
        <v>399</v>
      </c>
      <c r="S293" s="602">
        <f t="shared" si="129"/>
        <v>63.84</v>
      </c>
      <c r="T293" s="602">
        <f t="shared" si="130"/>
        <v>166.35080000000002</v>
      </c>
      <c r="U293" s="602">
        <f t="shared" si="131"/>
        <v>26.616128000000003</v>
      </c>
      <c r="V293" s="602">
        <f t="shared" ca="1" si="132"/>
        <v>-843.47</v>
      </c>
      <c r="W293" s="602">
        <f t="shared" si="133"/>
        <v>84.48</v>
      </c>
      <c r="X293" s="602">
        <f t="shared" si="134"/>
        <v>13.52</v>
      </c>
      <c r="Y293" s="602">
        <f t="shared" ca="1" si="135"/>
        <v>290.20999999999998</v>
      </c>
      <c r="Z293" s="602">
        <f t="shared" ca="1" si="136"/>
        <v>46.43</v>
      </c>
      <c r="AA293" s="603">
        <f t="shared" si="137"/>
        <v>0</v>
      </c>
      <c r="AB293" s="602"/>
      <c r="AC293" s="604">
        <f t="shared" si="138"/>
        <v>0.113</v>
      </c>
      <c r="AD293" s="602">
        <f t="shared" ca="1" si="139"/>
        <v>-9928.3416841666658</v>
      </c>
      <c r="AE293" s="602">
        <f t="shared" si="140"/>
        <v>0</v>
      </c>
      <c r="AG293" s="602">
        <f t="shared" ca="1" si="144"/>
        <v>0</v>
      </c>
    </row>
    <row r="294" spans="2:33" x14ac:dyDescent="0.25">
      <c r="B294" s="30">
        <v>273</v>
      </c>
      <c r="C294" s="19">
        <f t="shared" ca="1" si="118"/>
        <v>54000</v>
      </c>
      <c r="D294" s="30">
        <f t="shared" ca="1" si="119"/>
        <v>31</v>
      </c>
      <c r="E294" s="599">
        <f t="shared" si="120"/>
        <v>0.113</v>
      </c>
      <c r="F294" s="599">
        <f t="shared" si="141"/>
        <v>0.13108</v>
      </c>
      <c r="G294" s="33">
        <f t="shared" ca="1" si="121"/>
        <v>1.0120874444444443</v>
      </c>
      <c r="H294" s="33">
        <f t="shared" ca="1" si="122"/>
        <v>25.136154420208136</v>
      </c>
      <c r="I294" s="33">
        <f t="shared" ca="1" si="146"/>
        <v>3.9783332934812531E-2</v>
      </c>
      <c r="J294" s="30" t="b">
        <f t="shared" si="123"/>
        <v>0</v>
      </c>
      <c r="K294" s="33">
        <f t="shared" si="142"/>
        <v>1</v>
      </c>
      <c r="L294" s="33">
        <f t="shared" ca="1" si="145"/>
        <v>3.9783332934812531E-2</v>
      </c>
      <c r="M294" s="600">
        <f t="shared" ca="1" si="124"/>
        <v>27271.35</v>
      </c>
      <c r="N294" s="601">
        <f t="shared" ca="1" si="125"/>
        <v>-1093968.8600000001</v>
      </c>
      <c r="O294" s="601">
        <f t="shared" ca="1" si="126"/>
        <v>40494.639999999999</v>
      </c>
      <c r="P294" s="601">
        <f t="shared" ca="1" si="127"/>
        <v>-10644.92</v>
      </c>
      <c r="Q294" s="601">
        <f t="shared" ca="1" si="143"/>
        <v>-1703.19</v>
      </c>
      <c r="R294" s="602">
        <f t="shared" si="128"/>
        <v>399</v>
      </c>
      <c r="S294" s="602">
        <f t="shared" si="129"/>
        <v>63.84</v>
      </c>
      <c r="T294" s="602">
        <f t="shared" si="130"/>
        <v>166.35080000000002</v>
      </c>
      <c r="U294" s="602">
        <f t="shared" si="131"/>
        <v>26.616128000000003</v>
      </c>
      <c r="V294" s="602">
        <f t="shared" ca="1" si="132"/>
        <v>-875.18</v>
      </c>
      <c r="W294" s="602">
        <f t="shared" si="133"/>
        <v>84.48</v>
      </c>
      <c r="X294" s="602">
        <f t="shared" si="134"/>
        <v>13.52</v>
      </c>
      <c r="Y294" s="602">
        <f t="shared" ca="1" si="135"/>
        <v>291.33999999999997</v>
      </c>
      <c r="Z294" s="602">
        <f t="shared" ca="1" si="136"/>
        <v>46.61</v>
      </c>
      <c r="AA294" s="603">
        <f t="shared" si="137"/>
        <v>0</v>
      </c>
      <c r="AB294" s="602"/>
      <c r="AC294" s="604">
        <f t="shared" si="138"/>
        <v>0.113</v>
      </c>
      <c r="AD294" s="602">
        <f t="shared" ca="1" si="139"/>
        <v>-10644.924768277779</v>
      </c>
      <c r="AE294" s="602">
        <f t="shared" si="140"/>
        <v>0</v>
      </c>
      <c r="AG294" s="602">
        <f t="shared" ca="1" si="144"/>
        <v>0</v>
      </c>
    </row>
    <row r="295" spans="2:33" x14ac:dyDescent="0.25">
      <c r="B295" s="30">
        <v>274</v>
      </c>
      <c r="C295" s="19">
        <f t="shared" ca="1" si="118"/>
        <v>54030</v>
      </c>
      <c r="D295" s="30">
        <f t="shared" ca="1" si="119"/>
        <v>30</v>
      </c>
      <c r="E295" s="599">
        <f t="shared" si="120"/>
        <v>0.113</v>
      </c>
      <c r="F295" s="599">
        <f t="shared" si="141"/>
        <v>0.13108</v>
      </c>
      <c r="G295" s="33">
        <f t="shared" ca="1" si="121"/>
        <v>1.0117233333333333</v>
      </c>
      <c r="H295" s="33">
        <f t="shared" ca="1" si="122"/>
        <v>25.430833937194375</v>
      </c>
      <c r="I295" s="33">
        <f t="shared" ca="1" si="146"/>
        <v>3.9322343988784023E-2</v>
      </c>
      <c r="J295" s="30" t="b">
        <f t="shared" si="123"/>
        <v>0</v>
      </c>
      <c r="K295" s="33">
        <f t="shared" si="142"/>
        <v>1</v>
      </c>
      <c r="L295" s="33">
        <f t="shared" ca="1" si="145"/>
        <v>3.9322343988784023E-2</v>
      </c>
      <c r="M295" s="600">
        <f t="shared" ca="1" si="124"/>
        <v>27271.35</v>
      </c>
      <c r="N295" s="601">
        <f t="shared" ca="1" si="125"/>
        <v>-1134463.5</v>
      </c>
      <c r="O295" s="601">
        <f t="shared" ca="1" si="126"/>
        <v>40571.040000000001</v>
      </c>
      <c r="P295" s="601">
        <f t="shared" ca="1" si="127"/>
        <v>-10682.86</v>
      </c>
      <c r="Q295" s="601">
        <f t="shared" ca="1" si="143"/>
        <v>-1709.26</v>
      </c>
      <c r="R295" s="602">
        <f t="shared" si="128"/>
        <v>399</v>
      </c>
      <c r="S295" s="602">
        <f t="shared" si="129"/>
        <v>63.84</v>
      </c>
      <c r="T295" s="602">
        <f t="shared" si="130"/>
        <v>166.35080000000002</v>
      </c>
      <c r="U295" s="602">
        <f t="shared" si="131"/>
        <v>26.616128000000003</v>
      </c>
      <c r="V295" s="602">
        <f t="shared" ca="1" si="132"/>
        <v>-907.57</v>
      </c>
      <c r="W295" s="602">
        <f t="shared" si="133"/>
        <v>84.48</v>
      </c>
      <c r="X295" s="602">
        <f t="shared" si="134"/>
        <v>13.52</v>
      </c>
      <c r="Y295" s="602">
        <f t="shared" ca="1" si="135"/>
        <v>291.39999999999998</v>
      </c>
      <c r="Z295" s="602">
        <f t="shared" ca="1" si="136"/>
        <v>46.62</v>
      </c>
      <c r="AA295" s="603">
        <f t="shared" si="137"/>
        <v>0</v>
      </c>
      <c r="AB295" s="602"/>
      <c r="AC295" s="604">
        <f t="shared" si="138"/>
        <v>0.113</v>
      </c>
      <c r="AD295" s="602">
        <f t="shared" ca="1" si="139"/>
        <v>-10682.864625</v>
      </c>
      <c r="AE295" s="602">
        <f t="shared" si="140"/>
        <v>0</v>
      </c>
      <c r="AG295" s="602">
        <f t="shared" ca="1" si="144"/>
        <v>0</v>
      </c>
    </row>
    <row r="296" spans="2:33" x14ac:dyDescent="0.25">
      <c r="B296" s="30">
        <v>275</v>
      </c>
      <c r="C296" s="19">
        <f t="shared" ca="1" si="118"/>
        <v>54061</v>
      </c>
      <c r="D296" s="30">
        <f t="shared" ca="1" si="119"/>
        <v>31</v>
      </c>
      <c r="E296" s="599">
        <f t="shared" si="120"/>
        <v>0.113</v>
      </c>
      <c r="F296" s="599">
        <f t="shared" si="141"/>
        <v>0.13108</v>
      </c>
      <c r="G296" s="33">
        <f t="shared" ca="1" si="121"/>
        <v>1.0120874444444443</v>
      </c>
      <c r="H296" s="33">
        <f t="shared" ca="1" si="122"/>
        <v>25.7382277295861</v>
      </c>
      <c r="I296" s="33">
        <f t="shared" ca="1" si="146"/>
        <v>3.8852713967189735E-2</v>
      </c>
      <c r="J296" s="30" t="b">
        <f t="shared" si="123"/>
        <v>0</v>
      </c>
      <c r="K296" s="33">
        <f t="shared" si="142"/>
        <v>1</v>
      </c>
      <c r="L296" s="33">
        <f t="shared" ca="1" si="145"/>
        <v>3.8852713967189735E-2</v>
      </c>
      <c r="M296" s="600">
        <f t="shared" ca="1" si="124"/>
        <v>27271.35</v>
      </c>
      <c r="N296" s="601">
        <f t="shared" ca="1" si="125"/>
        <v>-1175034.54</v>
      </c>
      <c r="O296" s="601">
        <f t="shared" ca="1" si="126"/>
        <v>41474.519999999997</v>
      </c>
      <c r="P296" s="601">
        <f t="shared" ca="1" si="127"/>
        <v>-11433.74</v>
      </c>
      <c r="Q296" s="601">
        <f t="shared" ca="1" si="143"/>
        <v>-1829.4</v>
      </c>
      <c r="R296" s="602">
        <f t="shared" si="128"/>
        <v>399</v>
      </c>
      <c r="S296" s="602">
        <f t="shared" si="129"/>
        <v>63.84</v>
      </c>
      <c r="T296" s="602">
        <f t="shared" si="130"/>
        <v>166.35080000000002</v>
      </c>
      <c r="U296" s="602">
        <f t="shared" si="131"/>
        <v>26.616128000000003</v>
      </c>
      <c r="V296" s="602">
        <f t="shared" ca="1" si="132"/>
        <v>-940.03</v>
      </c>
      <c r="W296" s="602">
        <f t="shared" si="133"/>
        <v>84.48</v>
      </c>
      <c r="X296" s="602">
        <f t="shared" si="134"/>
        <v>13.52</v>
      </c>
      <c r="Y296" s="602">
        <f t="shared" ca="1" si="135"/>
        <v>292.57</v>
      </c>
      <c r="Z296" s="602">
        <f t="shared" ca="1" si="136"/>
        <v>46.81</v>
      </c>
      <c r="AA296" s="603">
        <f t="shared" si="137"/>
        <v>0</v>
      </c>
      <c r="AB296" s="602"/>
      <c r="AC296" s="604">
        <f t="shared" si="138"/>
        <v>0.113</v>
      </c>
      <c r="AD296" s="602">
        <f t="shared" ca="1" si="139"/>
        <v>-11433.738871166668</v>
      </c>
      <c r="AE296" s="602">
        <f t="shared" si="140"/>
        <v>0</v>
      </c>
      <c r="AG296" s="602">
        <f t="shared" ca="1" si="144"/>
        <v>0</v>
      </c>
    </row>
    <row r="297" spans="2:33" x14ac:dyDescent="0.25">
      <c r="B297" s="30">
        <v>276</v>
      </c>
      <c r="C297" s="19">
        <f t="shared" ca="1" si="118"/>
        <v>54092</v>
      </c>
      <c r="D297" s="30">
        <f t="shared" ca="1" si="119"/>
        <v>31</v>
      </c>
      <c r="E297" s="599">
        <f t="shared" si="120"/>
        <v>0.113</v>
      </c>
      <c r="F297" s="599">
        <f t="shared" si="141"/>
        <v>0.13108</v>
      </c>
      <c r="G297" s="33">
        <f t="shared" ca="1" si="121"/>
        <v>1.0120874444444443</v>
      </c>
      <c r="H297" s="33">
        <f t="shared" ca="1" si="122"/>
        <v>26.049337127365927</v>
      </c>
      <c r="I297" s="33">
        <f t="shared" ca="1" si="146"/>
        <v>3.8388692775965412E-2</v>
      </c>
      <c r="J297" s="30" t="b">
        <f t="shared" si="123"/>
        <v>1</v>
      </c>
      <c r="K297" s="33">
        <f t="shared" si="142"/>
        <v>1</v>
      </c>
      <c r="L297" s="33">
        <f t="shared" ca="1" si="145"/>
        <v>3.8388692775965412E-2</v>
      </c>
      <c r="M297" s="600">
        <f t="shared" ca="1" si="124"/>
        <v>27271.35</v>
      </c>
      <c r="N297" s="601">
        <f t="shared" ca="1" si="125"/>
        <v>-1216509.06</v>
      </c>
      <c r="O297" s="601">
        <f t="shared" ca="1" si="126"/>
        <v>41975.839999999997</v>
      </c>
      <c r="P297" s="601">
        <f t="shared" ca="1" si="127"/>
        <v>-11837.31</v>
      </c>
      <c r="Q297" s="601">
        <f t="shared" ca="1" si="143"/>
        <v>-1893.97</v>
      </c>
      <c r="R297" s="602">
        <f t="shared" si="128"/>
        <v>399</v>
      </c>
      <c r="S297" s="602">
        <f t="shared" si="129"/>
        <v>63.84</v>
      </c>
      <c r="T297" s="602">
        <f t="shared" si="130"/>
        <v>166.35080000000002</v>
      </c>
      <c r="U297" s="602">
        <f t="shared" si="131"/>
        <v>26.616128000000003</v>
      </c>
      <c r="V297" s="602">
        <f t="shared" ca="1" si="132"/>
        <v>-973.21</v>
      </c>
      <c r="W297" s="602">
        <f t="shared" si="133"/>
        <v>84.48</v>
      </c>
      <c r="X297" s="602">
        <f t="shared" si="134"/>
        <v>13.52</v>
      </c>
      <c r="Y297" s="602">
        <f t="shared" ca="1" si="135"/>
        <v>293.20999999999998</v>
      </c>
      <c r="Z297" s="602">
        <f t="shared" ca="1" si="136"/>
        <v>46.91</v>
      </c>
      <c r="AA297" s="603">
        <f t="shared" si="137"/>
        <v>0</v>
      </c>
      <c r="AB297" s="602"/>
      <c r="AC297" s="604">
        <f t="shared" si="138"/>
        <v>0.113</v>
      </c>
      <c r="AD297" s="602">
        <f t="shared" ca="1" si="139"/>
        <v>-11837.308992166667</v>
      </c>
      <c r="AE297" s="602">
        <f t="shared" si="140"/>
        <v>0</v>
      </c>
      <c r="AG297" s="602">
        <f t="shared" ca="1" si="144"/>
        <v>0</v>
      </c>
    </row>
    <row r="298" spans="2:33" x14ac:dyDescent="0.25">
      <c r="B298" s="30">
        <v>277</v>
      </c>
      <c r="C298" s="19">
        <f t="shared" ca="1" si="118"/>
        <v>54121</v>
      </c>
      <c r="D298" s="30">
        <f t="shared" ca="1" si="119"/>
        <v>29</v>
      </c>
      <c r="E298" s="599">
        <f t="shared" si="120"/>
        <v>0.113</v>
      </c>
      <c r="F298" s="599">
        <f t="shared" si="141"/>
        <v>0.13108</v>
      </c>
      <c r="G298" s="33">
        <f t="shared" ca="1" si="121"/>
        <v>1.0113592222222221</v>
      </c>
      <c r="H298" s="33">
        <f t="shared" ca="1" si="122"/>
        <v>26.345237336537256</v>
      </c>
      <c r="I298" s="33">
        <f t="shared" ca="1" si="146"/>
        <v>3.7957524816568507E-2</v>
      </c>
      <c r="J298" s="30" t="b">
        <f t="shared" si="123"/>
        <v>0</v>
      </c>
      <c r="K298" s="33">
        <f t="shared" si="142"/>
        <v>1</v>
      </c>
      <c r="L298" s="33">
        <f t="shared" ca="1" si="145"/>
        <v>3.7957524816568507E-2</v>
      </c>
      <c r="M298" s="600">
        <f t="shared" ca="1" si="124"/>
        <v>27271.35</v>
      </c>
      <c r="N298" s="601">
        <f t="shared" ca="1" si="125"/>
        <v>-1258484.8999999999</v>
      </c>
      <c r="O298" s="601">
        <f t="shared" ca="1" si="126"/>
        <v>41566.76</v>
      </c>
      <c r="P298" s="601">
        <f t="shared" ca="1" si="127"/>
        <v>-11455.71</v>
      </c>
      <c r="Q298" s="601">
        <f t="shared" ca="1" si="143"/>
        <v>-1832.91</v>
      </c>
      <c r="R298" s="602">
        <f t="shared" si="128"/>
        <v>399</v>
      </c>
      <c r="S298" s="602">
        <f t="shared" si="129"/>
        <v>63.84</v>
      </c>
      <c r="T298" s="602">
        <f t="shared" si="130"/>
        <v>166.35080000000002</v>
      </c>
      <c r="U298" s="602">
        <f t="shared" si="131"/>
        <v>26.616128000000003</v>
      </c>
      <c r="V298" s="602">
        <f t="shared" ca="1" si="132"/>
        <v>-1006.79</v>
      </c>
      <c r="W298" s="602">
        <f t="shared" si="133"/>
        <v>84.48</v>
      </c>
      <c r="X298" s="602">
        <f t="shared" si="134"/>
        <v>13.52</v>
      </c>
      <c r="Y298" s="602">
        <f t="shared" ca="1" si="135"/>
        <v>292.61</v>
      </c>
      <c r="Z298" s="602">
        <f t="shared" ca="1" si="136"/>
        <v>46.82</v>
      </c>
      <c r="AA298" s="603">
        <f t="shared" si="137"/>
        <v>0</v>
      </c>
      <c r="AB298" s="602"/>
      <c r="AC298" s="604">
        <f t="shared" si="138"/>
        <v>0.113</v>
      </c>
      <c r="AD298" s="602">
        <f t="shared" ca="1" si="139"/>
        <v>-11455.708381388888</v>
      </c>
      <c r="AE298" s="602">
        <f t="shared" si="140"/>
        <v>0</v>
      </c>
      <c r="AG298" s="602">
        <f t="shared" ca="1" si="144"/>
        <v>0</v>
      </c>
    </row>
    <row r="299" spans="2:33" x14ac:dyDescent="0.25">
      <c r="B299" s="30">
        <v>278</v>
      </c>
      <c r="C299" s="19">
        <f t="shared" ca="1" si="118"/>
        <v>54152</v>
      </c>
      <c r="D299" s="30">
        <f t="shared" ca="1" si="119"/>
        <v>31</v>
      </c>
      <c r="E299" s="599">
        <f t="shared" si="120"/>
        <v>0.113</v>
      </c>
      <c r="F299" s="599">
        <f t="shared" si="141"/>
        <v>0.13108</v>
      </c>
      <c r="G299" s="33">
        <f t="shared" ca="1" si="121"/>
        <v>1.0120874444444443</v>
      </c>
      <c r="H299" s="33">
        <f t="shared" ca="1" si="122"/>
        <v>26.663683929218351</v>
      </c>
      <c r="I299" s="33">
        <f t="shared" ca="1" si="146"/>
        <v>3.7504194943752289E-2</v>
      </c>
      <c r="J299" s="30" t="b">
        <f t="shared" si="123"/>
        <v>0</v>
      </c>
      <c r="K299" s="33">
        <f t="shared" si="142"/>
        <v>1</v>
      </c>
      <c r="L299" s="33">
        <f t="shared" ca="1" si="145"/>
        <v>3.7504194943752289E-2</v>
      </c>
      <c r="M299" s="600">
        <f t="shared" ca="1" si="124"/>
        <v>27271.35</v>
      </c>
      <c r="N299" s="601">
        <f t="shared" ca="1" si="125"/>
        <v>-1300051.6599999999</v>
      </c>
      <c r="O299" s="601">
        <f t="shared" ca="1" si="126"/>
        <v>42985.65</v>
      </c>
      <c r="P299" s="601">
        <f t="shared" ca="1" si="127"/>
        <v>-12650.22</v>
      </c>
      <c r="Q299" s="601">
        <f t="shared" ca="1" si="143"/>
        <v>-2024.04</v>
      </c>
      <c r="R299" s="602">
        <f t="shared" si="128"/>
        <v>399</v>
      </c>
      <c r="S299" s="602">
        <f t="shared" si="129"/>
        <v>63.84</v>
      </c>
      <c r="T299" s="602">
        <f t="shared" si="130"/>
        <v>166.35080000000002</v>
      </c>
      <c r="U299" s="602">
        <f t="shared" si="131"/>
        <v>26.616128000000003</v>
      </c>
      <c r="V299" s="602">
        <f t="shared" ca="1" si="132"/>
        <v>-1040.04</v>
      </c>
      <c r="W299" s="602">
        <f t="shared" si="133"/>
        <v>84.48</v>
      </c>
      <c r="X299" s="602">
        <f t="shared" si="134"/>
        <v>13.52</v>
      </c>
      <c r="Y299" s="602">
        <f t="shared" ca="1" si="135"/>
        <v>294.48</v>
      </c>
      <c r="Z299" s="602">
        <f t="shared" ca="1" si="136"/>
        <v>47.12</v>
      </c>
      <c r="AA299" s="603">
        <f t="shared" si="137"/>
        <v>0</v>
      </c>
      <c r="AB299" s="602"/>
      <c r="AC299" s="604">
        <f t="shared" si="138"/>
        <v>0.113</v>
      </c>
      <c r="AD299" s="602">
        <f t="shared" ca="1" si="139"/>
        <v>-12650.224902722224</v>
      </c>
      <c r="AE299" s="602">
        <f t="shared" si="140"/>
        <v>0</v>
      </c>
      <c r="AG299" s="602">
        <f t="shared" ca="1" si="144"/>
        <v>0</v>
      </c>
    </row>
    <row r="300" spans="2:33" x14ac:dyDescent="0.25">
      <c r="B300" s="30">
        <v>279</v>
      </c>
      <c r="C300" s="19">
        <f t="shared" ca="1" si="118"/>
        <v>54182</v>
      </c>
      <c r="D300" s="30">
        <f t="shared" ca="1" si="119"/>
        <v>30</v>
      </c>
      <c r="E300" s="599">
        <f t="shared" si="120"/>
        <v>0.113</v>
      </c>
      <c r="F300" s="599">
        <f t="shared" si="141"/>
        <v>0.13108</v>
      </c>
      <c r="G300" s="33">
        <f t="shared" ca="1" si="121"/>
        <v>1.0117233333333333</v>
      </c>
      <c r="H300" s="33">
        <f t="shared" ca="1" si="122"/>
        <v>26.976271183815221</v>
      </c>
      <c r="I300" s="33">
        <f t="shared" ca="1" si="146"/>
        <v>3.7069615484884494E-2</v>
      </c>
      <c r="J300" s="30" t="b">
        <f t="shared" si="123"/>
        <v>0</v>
      </c>
      <c r="K300" s="33">
        <f t="shared" si="142"/>
        <v>1</v>
      </c>
      <c r="L300" s="33">
        <f t="shared" ca="1" si="145"/>
        <v>3.7069615484884494E-2</v>
      </c>
      <c r="M300" s="600">
        <f t="shared" ca="1" si="124"/>
        <v>27271.35</v>
      </c>
      <c r="N300" s="601">
        <f t="shared" ca="1" si="125"/>
        <v>-1343037.31</v>
      </c>
      <c r="O300" s="601">
        <f t="shared" ca="1" si="126"/>
        <v>43016.22</v>
      </c>
      <c r="P300" s="601">
        <f t="shared" ca="1" si="127"/>
        <v>-12646.93</v>
      </c>
      <c r="Q300" s="601">
        <f t="shared" ca="1" si="143"/>
        <v>-2023.51</v>
      </c>
      <c r="R300" s="602">
        <f t="shared" si="128"/>
        <v>399</v>
      </c>
      <c r="S300" s="602">
        <f t="shared" si="129"/>
        <v>63.84</v>
      </c>
      <c r="T300" s="602">
        <f t="shared" si="130"/>
        <v>166.35080000000002</v>
      </c>
      <c r="U300" s="602">
        <f t="shared" si="131"/>
        <v>26.616128000000003</v>
      </c>
      <c r="V300" s="602">
        <f t="shared" ca="1" si="132"/>
        <v>-1074.43</v>
      </c>
      <c r="W300" s="602">
        <f t="shared" si="133"/>
        <v>84.48</v>
      </c>
      <c r="X300" s="602">
        <f t="shared" si="134"/>
        <v>13.52</v>
      </c>
      <c r="Y300" s="602">
        <f t="shared" ca="1" si="135"/>
        <v>294.48</v>
      </c>
      <c r="Z300" s="602">
        <f t="shared" ca="1" si="136"/>
        <v>47.12</v>
      </c>
      <c r="AA300" s="603">
        <f t="shared" si="137"/>
        <v>0</v>
      </c>
      <c r="AB300" s="602"/>
      <c r="AC300" s="604">
        <f t="shared" si="138"/>
        <v>0.113</v>
      </c>
      <c r="AD300" s="602">
        <f t="shared" ca="1" si="139"/>
        <v>-12646.934669166669</v>
      </c>
      <c r="AE300" s="602">
        <f t="shared" si="140"/>
        <v>0</v>
      </c>
      <c r="AG300" s="602">
        <f t="shared" ca="1" si="144"/>
        <v>0</v>
      </c>
    </row>
    <row r="301" spans="2:33" x14ac:dyDescent="0.25">
      <c r="B301" s="30">
        <v>280</v>
      </c>
      <c r="C301" s="19">
        <f t="shared" ca="1" si="118"/>
        <v>54213</v>
      </c>
      <c r="D301" s="30">
        <f t="shared" ca="1" si="119"/>
        <v>31</v>
      </c>
      <c r="E301" s="599">
        <f t="shared" si="120"/>
        <v>0.113</v>
      </c>
      <c r="F301" s="599">
        <f t="shared" si="141"/>
        <v>0.13108</v>
      </c>
      <c r="G301" s="33">
        <f t="shared" ca="1" si="121"/>
        <v>1.0120874444444443</v>
      </c>
      <c r="H301" s="33">
        <f t="shared" ca="1" si="122"/>
        <v>27.30234536306785</v>
      </c>
      <c r="I301" s="33">
        <f t="shared" ca="1" si="146"/>
        <v>3.6626889986993927E-2</v>
      </c>
      <c r="J301" s="30" t="b">
        <f t="shared" si="123"/>
        <v>0</v>
      </c>
      <c r="K301" s="33">
        <f t="shared" si="142"/>
        <v>1</v>
      </c>
      <c r="L301" s="33">
        <f t="shared" ca="1" si="145"/>
        <v>3.6626889986993927E-2</v>
      </c>
      <c r="M301" s="600">
        <f t="shared" ca="1" si="124"/>
        <v>27271.35</v>
      </c>
      <c r="N301" s="601">
        <f t="shared" ca="1" si="125"/>
        <v>-1386053.53</v>
      </c>
      <c r="O301" s="601">
        <f t="shared" ca="1" si="126"/>
        <v>44025.189999999995</v>
      </c>
      <c r="P301" s="601">
        <f t="shared" ca="1" si="127"/>
        <v>-13487.07</v>
      </c>
      <c r="Q301" s="601">
        <f t="shared" ca="1" si="143"/>
        <v>-2157.9299999999998</v>
      </c>
      <c r="R301" s="602">
        <f t="shared" si="128"/>
        <v>399</v>
      </c>
      <c r="S301" s="602">
        <f t="shared" si="129"/>
        <v>63.84</v>
      </c>
      <c r="T301" s="602">
        <f t="shared" si="130"/>
        <v>166.35080000000002</v>
      </c>
      <c r="U301" s="602">
        <f t="shared" si="131"/>
        <v>26.616128000000003</v>
      </c>
      <c r="V301" s="602">
        <f t="shared" ca="1" si="132"/>
        <v>-1108.8399999999999</v>
      </c>
      <c r="W301" s="602">
        <f t="shared" si="133"/>
        <v>84.48</v>
      </c>
      <c r="X301" s="602">
        <f t="shared" si="134"/>
        <v>13.52</v>
      </c>
      <c r="Y301" s="602">
        <f t="shared" ca="1" si="135"/>
        <v>295.79000000000002</v>
      </c>
      <c r="Z301" s="602">
        <f t="shared" ca="1" si="136"/>
        <v>47.33</v>
      </c>
      <c r="AA301" s="603">
        <f t="shared" si="137"/>
        <v>0</v>
      </c>
      <c r="AB301" s="602"/>
      <c r="AC301" s="604">
        <f t="shared" si="138"/>
        <v>0.113</v>
      </c>
      <c r="AD301" s="602">
        <f t="shared" ca="1" si="139"/>
        <v>-13487.070876638889</v>
      </c>
      <c r="AE301" s="602">
        <f t="shared" si="140"/>
        <v>0</v>
      </c>
      <c r="AG301" s="602">
        <f t="shared" ca="1" si="144"/>
        <v>0</v>
      </c>
    </row>
    <row r="302" spans="2:33" x14ac:dyDescent="0.25">
      <c r="B302" s="30">
        <v>281</v>
      </c>
      <c r="C302" s="19">
        <f t="shared" ca="1" si="118"/>
        <v>54243</v>
      </c>
      <c r="D302" s="30">
        <f t="shared" ca="1" si="119"/>
        <v>30</v>
      </c>
      <c r="E302" s="599">
        <f t="shared" si="120"/>
        <v>0.113</v>
      </c>
      <c r="F302" s="599">
        <f t="shared" si="141"/>
        <v>0.13108</v>
      </c>
      <c r="G302" s="33">
        <f t="shared" ca="1" si="121"/>
        <v>1.0117233333333333</v>
      </c>
      <c r="H302" s="33">
        <f t="shared" ca="1" si="122"/>
        <v>27.62241985854088</v>
      </c>
      <c r="I302" s="33">
        <f t="shared" ca="1" si="146"/>
        <v>3.6202476289954696E-2</v>
      </c>
      <c r="J302" s="30" t="b">
        <f t="shared" si="123"/>
        <v>0</v>
      </c>
      <c r="K302" s="33">
        <f t="shared" si="142"/>
        <v>1</v>
      </c>
      <c r="L302" s="33">
        <f t="shared" ca="1" si="145"/>
        <v>3.6202476289954696E-2</v>
      </c>
      <c r="M302" s="600">
        <f t="shared" ca="1" si="124"/>
        <v>27271.35</v>
      </c>
      <c r="N302" s="601">
        <f t="shared" ca="1" si="125"/>
        <v>-1430078.72</v>
      </c>
      <c r="O302" s="601">
        <f t="shared" ca="1" si="126"/>
        <v>44036.63</v>
      </c>
      <c r="P302" s="601">
        <f t="shared" ca="1" si="127"/>
        <v>-13466.57</v>
      </c>
      <c r="Q302" s="601">
        <f t="shared" ca="1" si="143"/>
        <v>-2154.65</v>
      </c>
      <c r="R302" s="602">
        <f t="shared" si="128"/>
        <v>399</v>
      </c>
      <c r="S302" s="602">
        <f t="shared" si="129"/>
        <v>63.84</v>
      </c>
      <c r="T302" s="602">
        <f t="shared" si="130"/>
        <v>166.35080000000002</v>
      </c>
      <c r="U302" s="602">
        <f t="shared" si="131"/>
        <v>26.616128000000003</v>
      </c>
      <c r="V302" s="602">
        <f t="shared" ca="1" si="132"/>
        <v>-1144.06</v>
      </c>
      <c r="W302" s="602">
        <f t="shared" si="133"/>
        <v>84.48</v>
      </c>
      <c r="X302" s="602">
        <f t="shared" si="134"/>
        <v>13.52</v>
      </c>
      <c r="Y302" s="602">
        <f t="shared" ca="1" si="135"/>
        <v>295.76</v>
      </c>
      <c r="Z302" s="602">
        <f t="shared" ca="1" si="136"/>
        <v>47.32</v>
      </c>
      <c r="AA302" s="603">
        <f t="shared" si="137"/>
        <v>0</v>
      </c>
      <c r="AB302" s="602"/>
      <c r="AC302" s="604">
        <f t="shared" si="138"/>
        <v>0.113</v>
      </c>
      <c r="AD302" s="602">
        <f t="shared" ca="1" si="139"/>
        <v>-13466.574613333332</v>
      </c>
      <c r="AE302" s="602">
        <f t="shared" si="140"/>
        <v>0</v>
      </c>
      <c r="AG302" s="602">
        <f t="shared" ca="1" si="144"/>
        <v>0</v>
      </c>
    </row>
    <row r="303" spans="2:33" x14ac:dyDescent="0.25">
      <c r="B303" s="30">
        <v>282</v>
      </c>
      <c r="C303" s="19">
        <f t="shared" ca="1" si="118"/>
        <v>54274</v>
      </c>
      <c r="D303" s="30">
        <f t="shared" ca="1" si="119"/>
        <v>31</v>
      </c>
      <c r="E303" s="599">
        <f t="shared" si="120"/>
        <v>0.113</v>
      </c>
      <c r="F303" s="599">
        <f t="shared" si="141"/>
        <v>0.13108</v>
      </c>
      <c r="G303" s="33">
        <f t="shared" ca="1" si="121"/>
        <v>1.0120874444444443</v>
      </c>
      <c r="H303" s="33">
        <f t="shared" ca="1" si="122"/>
        <v>27.956304324002108</v>
      </c>
      <c r="I303" s="33">
        <f t="shared" ca="1" si="146"/>
        <v>3.5770107107520717E-2</v>
      </c>
      <c r="J303" s="30" t="b">
        <f t="shared" si="123"/>
        <v>0</v>
      </c>
      <c r="K303" s="33">
        <f t="shared" si="142"/>
        <v>1</v>
      </c>
      <c r="L303" s="33">
        <f t="shared" ca="1" si="145"/>
        <v>3.5770107107520717E-2</v>
      </c>
      <c r="M303" s="600">
        <f t="shared" ca="1" si="124"/>
        <v>27271.35</v>
      </c>
      <c r="N303" s="601">
        <f t="shared" ca="1" si="125"/>
        <v>-1474115.35</v>
      </c>
      <c r="O303" s="601">
        <f t="shared" ca="1" si="126"/>
        <v>45089.63</v>
      </c>
      <c r="P303" s="601">
        <f t="shared" ca="1" si="127"/>
        <v>-14343.96</v>
      </c>
      <c r="Q303" s="601">
        <f t="shared" ca="1" si="143"/>
        <v>-2295.0300000000002</v>
      </c>
      <c r="R303" s="602">
        <f t="shared" si="128"/>
        <v>399</v>
      </c>
      <c r="S303" s="602">
        <f t="shared" si="129"/>
        <v>63.84</v>
      </c>
      <c r="T303" s="602">
        <f t="shared" si="130"/>
        <v>166.35080000000002</v>
      </c>
      <c r="U303" s="602">
        <f t="shared" si="131"/>
        <v>26.616128000000003</v>
      </c>
      <c r="V303" s="602">
        <f t="shared" ca="1" si="132"/>
        <v>-1179.29</v>
      </c>
      <c r="W303" s="602">
        <f t="shared" si="133"/>
        <v>84.48</v>
      </c>
      <c r="X303" s="602">
        <f t="shared" si="134"/>
        <v>13.52</v>
      </c>
      <c r="Y303" s="602">
        <f t="shared" ca="1" si="135"/>
        <v>297.14</v>
      </c>
      <c r="Z303" s="602">
        <f t="shared" ca="1" si="136"/>
        <v>47.54</v>
      </c>
      <c r="AA303" s="603">
        <f t="shared" si="137"/>
        <v>0</v>
      </c>
      <c r="AB303" s="602"/>
      <c r="AC303" s="604">
        <f t="shared" si="138"/>
        <v>0.113</v>
      </c>
      <c r="AD303" s="602">
        <f t="shared" ca="1" si="139"/>
        <v>-14343.961308472224</v>
      </c>
      <c r="AE303" s="602">
        <f t="shared" si="140"/>
        <v>0</v>
      </c>
      <c r="AG303" s="602">
        <f t="shared" ca="1" si="144"/>
        <v>0</v>
      </c>
    </row>
    <row r="304" spans="2:33" x14ac:dyDescent="0.25">
      <c r="B304" s="30">
        <v>283</v>
      </c>
      <c r="C304" s="19">
        <f t="shared" ca="1" si="118"/>
        <v>54305</v>
      </c>
      <c r="D304" s="30">
        <f t="shared" ca="1" si="119"/>
        <v>31</v>
      </c>
      <c r="E304" s="599">
        <f t="shared" si="120"/>
        <v>0.113</v>
      </c>
      <c r="F304" s="599">
        <f t="shared" si="141"/>
        <v>0.13108</v>
      </c>
      <c r="G304" s="33">
        <f t="shared" ca="1" si="121"/>
        <v>1.0120874444444443</v>
      </c>
      <c r="H304" s="33">
        <f t="shared" ca="1" si="122"/>
        <v>28.294224599390461</v>
      </c>
      <c r="I304" s="33">
        <f t="shared" ca="1" si="146"/>
        <v>3.5342901746158575E-2</v>
      </c>
      <c r="J304" s="30" t="b">
        <f t="shared" si="123"/>
        <v>0</v>
      </c>
      <c r="K304" s="33">
        <f t="shared" si="142"/>
        <v>1</v>
      </c>
      <c r="L304" s="33">
        <f t="shared" ca="1" si="145"/>
        <v>3.5342901746158575E-2</v>
      </c>
      <c r="M304" s="600">
        <f t="shared" ca="1" si="124"/>
        <v>27271.35</v>
      </c>
      <c r="N304" s="601">
        <f t="shared" ca="1" si="125"/>
        <v>-1519204.98</v>
      </c>
      <c r="O304" s="601">
        <f t="shared" ca="1" si="126"/>
        <v>45634.65</v>
      </c>
      <c r="P304" s="601">
        <f t="shared" ca="1" si="127"/>
        <v>-14782.71</v>
      </c>
      <c r="Q304" s="601">
        <f t="shared" ca="1" si="143"/>
        <v>-2365.23</v>
      </c>
      <c r="R304" s="602">
        <f t="shared" si="128"/>
        <v>399</v>
      </c>
      <c r="S304" s="602">
        <f t="shared" si="129"/>
        <v>63.84</v>
      </c>
      <c r="T304" s="602">
        <f t="shared" si="130"/>
        <v>166.35080000000002</v>
      </c>
      <c r="U304" s="602">
        <f t="shared" si="131"/>
        <v>26.616128000000003</v>
      </c>
      <c r="V304" s="602">
        <f t="shared" ca="1" si="132"/>
        <v>-1215.3599999999999</v>
      </c>
      <c r="W304" s="602">
        <f t="shared" si="133"/>
        <v>84.48</v>
      </c>
      <c r="X304" s="602">
        <f t="shared" si="134"/>
        <v>13.52</v>
      </c>
      <c r="Y304" s="602">
        <f t="shared" ca="1" si="135"/>
        <v>297.83</v>
      </c>
      <c r="Z304" s="602">
        <f t="shared" ca="1" si="136"/>
        <v>47.65</v>
      </c>
      <c r="AA304" s="603">
        <f t="shared" si="137"/>
        <v>0</v>
      </c>
      <c r="AB304" s="602"/>
      <c r="AC304" s="604">
        <f t="shared" si="138"/>
        <v>0.113</v>
      </c>
      <c r="AD304" s="602">
        <f t="shared" ca="1" si="139"/>
        <v>-14782.708458166668</v>
      </c>
      <c r="AE304" s="602">
        <f t="shared" si="140"/>
        <v>0</v>
      </c>
      <c r="AG304" s="602">
        <f t="shared" ca="1" si="144"/>
        <v>0</v>
      </c>
    </row>
    <row r="305" spans="2:33" x14ac:dyDescent="0.25">
      <c r="B305" s="30">
        <v>284</v>
      </c>
      <c r="C305" s="19">
        <f t="shared" ca="1" si="118"/>
        <v>54335</v>
      </c>
      <c r="D305" s="30">
        <f t="shared" ca="1" si="119"/>
        <v>30</v>
      </c>
      <c r="E305" s="599">
        <f t="shared" si="120"/>
        <v>0.113</v>
      </c>
      <c r="F305" s="599">
        <f t="shared" si="141"/>
        <v>0.13108</v>
      </c>
      <c r="G305" s="33">
        <f t="shared" ca="1" si="121"/>
        <v>1.0117233333333333</v>
      </c>
      <c r="H305" s="33">
        <f t="shared" ca="1" si="122"/>
        <v>28.625927225777314</v>
      </c>
      <c r="I305" s="33">
        <f t="shared" ca="1" si="146"/>
        <v>3.4933366249164204E-2</v>
      </c>
      <c r="J305" s="30" t="b">
        <f t="shared" si="123"/>
        <v>0</v>
      </c>
      <c r="K305" s="33">
        <f t="shared" si="142"/>
        <v>1</v>
      </c>
      <c r="L305" s="33">
        <f t="shared" ca="1" si="145"/>
        <v>3.4933366249164204E-2</v>
      </c>
      <c r="M305" s="600">
        <f t="shared" ca="1" si="124"/>
        <v>27271.35</v>
      </c>
      <c r="N305" s="601">
        <f t="shared" ca="1" si="125"/>
        <v>-1564839.63</v>
      </c>
      <c r="O305" s="601">
        <f t="shared" ca="1" si="126"/>
        <v>45616.480000000003</v>
      </c>
      <c r="P305" s="601">
        <f t="shared" ca="1" si="127"/>
        <v>-14735.57</v>
      </c>
      <c r="Q305" s="601">
        <f t="shared" ca="1" si="143"/>
        <v>-2357.69</v>
      </c>
      <c r="R305" s="602">
        <f t="shared" si="128"/>
        <v>399</v>
      </c>
      <c r="S305" s="602">
        <f t="shared" si="129"/>
        <v>63.84</v>
      </c>
      <c r="T305" s="602">
        <f t="shared" si="130"/>
        <v>166.35080000000002</v>
      </c>
      <c r="U305" s="602">
        <f t="shared" si="131"/>
        <v>26.616128000000003</v>
      </c>
      <c r="V305" s="602">
        <f t="shared" ca="1" si="132"/>
        <v>-1251.8699999999999</v>
      </c>
      <c r="W305" s="602">
        <f t="shared" si="133"/>
        <v>84.48</v>
      </c>
      <c r="X305" s="602">
        <f t="shared" si="134"/>
        <v>13.52</v>
      </c>
      <c r="Y305" s="602">
        <f t="shared" ca="1" si="135"/>
        <v>297.75</v>
      </c>
      <c r="Z305" s="602">
        <f t="shared" ca="1" si="136"/>
        <v>47.64</v>
      </c>
      <c r="AA305" s="603">
        <f t="shared" si="137"/>
        <v>0</v>
      </c>
      <c r="AB305" s="602"/>
      <c r="AC305" s="604">
        <f t="shared" si="138"/>
        <v>0.113</v>
      </c>
      <c r="AD305" s="602">
        <f t="shared" ca="1" si="139"/>
        <v>-14735.5731825</v>
      </c>
      <c r="AE305" s="602">
        <f t="shared" si="140"/>
        <v>0</v>
      </c>
      <c r="AG305" s="602">
        <f t="shared" ca="1" si="144"/>
        <v>0</v>
      </c>
    </row>
    <row r="306" spans="2:33" x14ac:dyDescent="0.25">
      <c r="B306" s="30">
        <v>285</v>
      </c>
      <c r="C306" s="19">
        <f t="shared" ca="1" si="118"/>
        <v>54366</v>
      </c>
      <c r="D306" s="30">
        <f t="shared" ca="1" si="119"/>
        <v>31</v>
      </c>
      <c r="E306" s="599">
        <f t="shared" si="120"/>
        <v>0.113</v>
      </c>
      <c r="F306" s="599">
        <f t="shared" si="141"/>
        <v>0.13108</v>
      </c>
      <c r="G306" s="33">
        <f t="shared" ca="1" si="121"/>
        <v>1.0120874444444443</v>
      </c>
      <c r="H306" s="33">
        <f t="shared" ca="1" si="122"/>
        <v>28.971941530789604</v>
      </c>
      <c r="I306" s="33">
        <f t="shared" ca="1" si="146"/>
        <v>3.451615415339912E-2</v>
      </c>
      <c r="J306" s="30" t="b">
        <f t="shared" si="123"/>
        <v>0</v>
      </c>
      <c r="K306" s="33">
        <f t="shared" si="142"/>
        <v>1</v>
      </c>
      <c r="L306" s="33">
        <f t="shared" ca="1" si="145"/>
        <v>3.451615415339912E-2</v>
      </c>
      <c r="M306" s="600">
        <f t="shared" ca="1" si="124"/>
        <v>27271.35</v>
      </c>
      <c r="N306" s="601">
        <f t="shared" ca="1" si="125"/>
        <v>-1610456.11</v>
      </c>
      <c r="O306" s="601">
        <f t="shared" ca="1" si="126"/>
        <v>46737.64</v>
      </c>
      <c r="P306" s="601">
        <f t="shared" ca="1" si="127"/>
        <v>-15670.63</v>
      </c>
      <c r="Q306" s="601">
        <f t="shared" ca="1" si="143"/>
        <v>-2507.3000000000002</v>
      </c>
      <c r="R306" s="602">
        <f t="shared" si="128"/>
        <v>399</v>
      </c>
      <c r="S306" s="602">
        <f t="shared" si="129"/>
        <v>63.84</v>
      </c>
      <c r="T306" s="602">
        <f t="shared" si="130"/>
        <v>166.35080000000002</v>
      </c>
      <c r="U306" s="602">
        <f t="shared" si="131"/>
        <v>26.616128000000003</v>
      </c>
      <c r="V306" s="602">
        <f t="shared" ca="1" si="132"/>
        <v>-1288.3599999999999</v>
      </c>
      <c r="W306" s="602">
        <f t="shared" si="133"/>
        <v>84.48</v>
      </c>
      <c r="X306" s="602">
        <f t="shared" si="134"/>
        <v>13.52</v>
      </c>
      <c r="Y306" s="602">
        <f t="shared" ca="1" si="135"/>
        <v>299.22000000000003</v>
      </c>
      <c r="Z306" s="602">
        <f t="shared" ca="1" si="136"/>
        <v>47.88</v>
      </c>
      <c r="AA306" s="603">
        <f t="shared" si="137"/>
        <v>0</v>
      </c>
      <c r="AB306" s="602"/>
      <c r="AC306" s="604">
        <f t="shared" si="138"/>
        <v>0.113</v>
      </c>
      <c r="AD306" s="602">
        <f t="shared" ca="1" si="139"/>
        <v>-15670.632648138891</v>
      </c>
      <c r="AE306" s="602">
        <f t="shared" si="140"/>
        <v>0</v>
      </c>
      <c r="AG306" s="602">
        <f t="shared" ca="1" si="144"/>
        <v>0</v>
      </c>
    </row>
    <row r="307" spans="2:33" x14ac:dyDescent="0.25">
      <c r="B307" s="30">
        <v>286</v>
      </c>
      <c r="C307" s="19">
        <f t="shared" ca="1" si="118"/>
        <v>54396</v>
      </c>
      <c r="D307" s="30">
        <f t="shared" ca="1" si="119"/>
        <v>30</v>
      </c>
      <c r="E307" s="599">
        <f t="shared" si="120"/>
        <v>0.113</v>
      </c>
      <c r="F307" s="599">
        <f t="shared" si="141"/>
        <v>0.13108</v>
      </c>
      <c r="G307" s="33">
        <f t="shared" ca="1" si="121"/>
        <v>1.0117233333333333</v>
      </c>
      <c r="H307" s="33">
        <f t="shared" ca="1" si="122"/>
        <v>29.311589258668892</v>
      </c>
      <c r="I307" s="33">
        <f t="shared" ca="1" si="146"/>
        <v>3.4116198585317253E-2</v>
      </c>
      <c r="J307" s="30" t="b">
        <f t="shared" si="123"/>
        <v>0</v>
      </c>
      <c r="K307" s="33">
        <f t="shared" si="142"/>
        <v>1</v>
      </c>
      <c r="L307" s="33">
        <f t="shared" ca="1" si="145"/>
        <v>3.4116198585317253E-2</v>
      </c>
      <c r="M307" s="600">
        <f t="shared" ca="1" si="124"/>
        <v>27271.35</v>
      </c>
      <c r="N307" s="601">
        <f t="shared" ca="1" si="125"/>
        <v>-1657193.75</v>
      </c>
      <c r="O307" s="601">
        <f t="shared" ca="1" si="126"/>
        <v>46699.19</v>
      </c>
      <c r="P307" s="601">
        <f t="shared" ca="1" si="127"/>
        <v>-15605.24</v>
      </c>
      <c r="Q307" s="601">
        <f t="shared" ca="1" si="143"/>
        <v>-2496.84</v>
      </c>
      <c r="R307" s="602">
        <f t="shared" si="128"/>
        <v>399</v>
      </c>
      <c r="S307" s="602">
        <f t="shared" si="129"/>
        <v>63.84</v>
      </c>
      <c r="T307" s="602">
        <f t="shared" si="130"/>
        <v>166.35080000000002</v>
      </c>
      <c r="U307" s="602">
        <f t="shared" si="131"/>
        <v>26.616128000000003</v>
      </c>
      <c r="V307" s="602">
        <f t="shared" ca="1" si="132"/>
        <v>-1325.76</v>
      </c>
      <c r="W307" s="602">
        <f t="shared" si="133"/>
        <v>84.48</v>
      </c>
      <c r="X307" s="602">
        <f t="shared" si="134"/>
        <v>13.52</v>
      </c>
      <c r="Y307" s="602">
        <f t="shared" ca="1" si="135"/>
        <v>299.12</v>
      </c>
      <c r="Z307" s="602">
        <f t="shared" ca="1" si="136"/>
        <v>47.86</v>
      </c>
      <c r="AA307" s="603">
        <f t="shared" si="137"/>
        <v>0</v>
      </c>
      <c r="AB307" s="602"/>
      <c r="AC307" s="604">
        <f t="shared" si="138"/>
        <v>0.113</v>
      </c>
      <c r="AD307" s="602">
        <f t="shared" ca="1" si="139"/>
        <v>-15605.241145833334</v>
      </c>
      <c r="AE307" s="602">
        <f t="shared" si="140"/>
        <v>0</v>
      </c>
      <c r="AG307" s="602">
        <f t="shared" ca="1" si="144"/>
        <v>0</v>
      </c>
    </row>
    <row r="308" spans="2:33" x14ac:dyDescent="0.25">
      <c r="B308" s="30">
        <v>287</v>
      </c>
      <c r="C308" s="19">
        <f t="shared" ca="1" si="118"/>
        <v>54427</v>
      </c>
      <c r="D308" s="30">
        <f t="shared" ca="1" si="119"/>
        <v>31</v>
      </c>
      <c r="E308" s="599">
        <f t="shared" si="120"/>
        <v>0.113</v>
      </c>
      <c r="F308" s="599">
        <f t="shared" si="141"/>
        <v>0.13108</v>
      </c>
      <c r="G308" s="33">
        <f t="shared" ca="1" si="121"/>
        <v>1.0120874444444443</v>
      </c>
      <c r="H308" s="33">
        <f t="shared" ca="1" si="122"/>
        <v>29.665891465411423</v>
      </c>
      <c r="I308" s="33">
        <f t="shared" ca="1" si="146"/>
        <v>3.3708745990860836E-2</v>
      </c>
      <c r="J308" s="30" t="b">
        <f t="shared" si="123"/>
        <v>0</v>
      </c>
      <c r="K308" s="33">
        <f t="shared" si="142"/>
        <v>1</v>
      </c>
      <c r="L308" s="33">
        <f t="shared" ca="1" si="145"/>
        <v>3.3708745990860836E-2</v>
      </c>
      <c r="M308" s="600">
        <f t="shared" ca="1" si="124"/>
        <v>27271.35</v>
      </c>
      <c r="N308" s="601">
        <f t="shared" ca="1" si="125"/>
        <v>-1703892.94</v>
      </c>
      <c r="O308" s="601">
        <f t="shared" ca="1" si="126"/>
        <v>47867.049999999996</v>
      </c>
      <c r="P308" s="601">
        <f t="shared" ca="1" si="127"/>
        <v>-16579.82</v>
      </c>
      <c r="Q308" s="601">
        <f t="shared" ca="1" si="143"/>
        <v>-2652.77</v>
      </c>
      <c r="R308" s="602">
        <f t="shared" si="128"/>
        <v>399</v>
      </c>
      <c r="S308" s="602">
        <f t="shared" si="129"/>
        <v>63.84</v>
      </c>
      <c r="T308" s="602">
        <f t="shared" si="130"/>
        <v>166.35080000000002</v>
      </c>
      <c r="U308" s="602">
        <f t="shared" si="131"/>
        <v>26.616128000000003</v>
      </c>
      <c r="V308" s="602">
        <f t="shared" ca="1" si="132"/>
        <v>-1363.11</v>
      </c>
      <c r="W308" s="602">
        <f t="shared" si="133"/>
        <v>84.48</v>
      </c>
      <c r="X308" s="602">
        <f t="shared" si="134"/>
        <v>13.52</v>
      </c>
      <c r="Y308" s="602">
        <f t="shared" ca="1" si="135"/>
        <v>300.64</v>
      </c>
      <c r="Z308" s="602">
        <f t="shared" ca="1" si="136"/>
        <v>48.1</v>
      </c>
      <c r="AA308" s="603">
        <f t="shared" si="137"/>
        <v>0</v>
      </c>
      <c r="AB308" s="602"/>
      <c r="AC308" s="604">
        <f t="shared" si="138"/>
        <v>0.113</v>
      </c>
      <c r="AD308" s="602">
        <f t="shared" ca="1" si="139"/>
        <v>-16579.824913388889</v>
      </c>
      <c r="AE308" s="602">
        <f t="shared" si="140"/>
        <v>0</v>
      </c>
      <c r="AG308" s="602">
        <f t="shared" ca="1" si="144"/>
        <v>0</v>
      </c>
    </row>
    <row r="309" spans="2:33" x14ac:dyDescent="0.25">
      <c r="B309" s="30">
        <v>288</v>
      </c>
      <c r="C309" s="19">
        <f t="shared" ca="1" si="118"/>
        <v>54458</v>
      </c>
      <c r="D309" s="30">
        <f t="shared" ca="1" si="119"/>
        <v>31</v>
      </c>
      <c r="E309" s="599">
        <f t="shared" si="120"/>
        <v>0.113</v>
      </c>
      <c r="F309" s="599">
        <f t="shared" si="141"/>
        <v>0.13108</v>
      </c>
      <c r="G309" s="33">
        <f t="shared" ca="1" si="121"/>
        <v>1.0120874444444443</v>
      </c>
      <c r="H309" s="33">
        <f t="shared" ca="1" si="122"/>
        <v>30.024476280394499</v>
      </c>
      <c r="I309" s="33">
        <f t="shared" ca="1" si="146"/>
        <v>3.3306159636595695E-2</v>
      </c>
      <c r="J309" s="30" t="b">
        <f t="shared" si="123"/>
        <v>1</v>
      </c>
      <c r="K309" s="33">
        <f t="shared" si="142"/>
        <v>1</v>
      </c>
      <c r="L309" s="33">
        <f t="shared" ca="1" si="145"/>
        <v>3.3306159636595695E-2</v>
      </c>
      <c r="M309" s="600">
        <f t="shared" ca="1" si="124"/>
        <v>27271.35</v>
      </c>
      <c r="N309" s="601">
        <f t="shared" ca="1" si="125"/>
        <v>-1751759.99</v>
      </c>
      <c r="O309" s="601">
        <f t="shared" ca="1" si="126"/>
        <v>48445.66</v>
      </c>
      <c r="P309" s="601">
        <f t="shared" ca="1" si="127"/>
        <v>-17045.599999999999</v>
      </c>
      <c r="Q309" s="601">
        <f t="shared" ca="1" si="143"/>
        <v>-2727.3</v>
      </c>
      <c r="R309" s="602">
        <f t="shared" si="128"/>
        <v>399</v>
      </c>
      <c r="S309" s="602">
        <f t="shared" si="129"/>
        <v>63.84</v>
      </c>
      <c r="T309" s="602">
        <f t="shared" si="130"/>
        <v>166.35080000000002</v>
      </c>
      <c r="U309" s="602">
        <f t="shared" si="131"/>
        <v>26.616128000000003</v>
      </c>
      <c r="V309" s="602">
        <f t="shared" ca="1" si="132"/>
        <v>-1401.41</v>
      </c>
      <c r="W309" s="602">
        <f t="shared" si="133"/>
        <v>84.48</v>
      </c>
      <c r="X309" s="602">
        <f t="shared" si="134"/>
        <v>13.52</v>
      </c>
      <c r="Y309" s="602">
        <f t="shared" ca="1" si="135"/>
        <v>301.37</v>
      </c>
      <c r="Z309" s="602">
        <f t="shared" ca="1" si="136"/>
        <v>48.22</v>
      </c>
      <c r="AA309" s="603">
        <f t="shared" si="137"/>
        <v>0</v>
      </c>
      <c r="AB309" s="602"/>
      <c r="AC309" s="604">
        <f t="shared" si="138"/>
        <v>0.113</v>
      </c>
      <c r="AD309" s="602">
        <f t="shared" ca="1" si="139"/>
        <v>-17045.597902694444</v>
      </c>
      <c r="AE309" s="602">
        <f t="shared" si="140"/>
        <v>0</v>
      </c>
      <c r="AG309" s="602">
        <f t="shared" ca="1" si="144"/>
        <v>0</v>
      </c>
    </row>
    <row r="310" spans="2:33" x14ac:dyDescent="0.25">
      <c r="B310" s="30">
        <v>289</v>
      </c>
      <c r="C310" s="19">
        <f t="shared" ca="1" si="118"/>
        <v>54486</v>
      </c>
      <c r="D310" s="30">
        <f t="shared" ca="1" si="119"/>
        <v>28</v>
      </c>
      <c r="E310" s="599">
        <f t="shared" si="120"/>
        <v>0.113</v>
      </c>
      <c r="F310" s="599">
        <f t="shared" si="141"/>
        <v>0.13108</v>
      </c>
      <c r="G310" s="33">
        <f t="shared" ca="1" si="121"/>
        <v>1.0109951111111111</v>
      </c>
      <c r="H310" s="33">
        <f t="shared" ca="1" si="122"/>
        <v>30.354598733150354</v>
      </c>
      <c r="I310" s="33">
        <f t="shared" ca="1" si="146"/>
        <v>3.2943937384614375E-2</v>
      </c>
      <c r="J310" s="30" t="b">
        <f t="shared" si="123"/>
        <v>0</v>
      </c>
      <c r="K310" s="33">
        <f t="shared" si="142"/>
        <v>1</v>
      </c>
      <c r="L310" s="33">
        <f t="shared" ca="1" si="145"/>
        <v>3.2943937384614375E-2</v>
      </c>
      <c r="M310" s="600">
        <f t="shared" ca="1" si="124"/>
        <v>27271.35</v>
      </c>
      <c r="N310" s="601">
        <f t="shared" ca="1" si="125"/>
        <v>-1800205.65</v>
      </c>
      <c r="O310" s="601">
        <f t="shared" ca="1" si="126"/>
        <v>47064.81</v>
      </c>
      <c r="P310" s="601">
        <f t="shared" ca="1" si="127"/>
        <v>-15821.81</v>
      </c>
      <c r="Q310" s="601">
        <f t="shared" ca="1" si="143"/>
        <v>-2531.4899999999998</v>
      </c>
      <c r="R310" s="602">
        <f t="shared" si="128"/>
        <v>399</v>
      </c>
      <c r="S310" s="602">
        <f t="shared" si="129"/>
        <v>63.84</v>
      </c>
      <c r="T310" s="602">
        <f t="shared" si="130"/>
        <v>166.35080000000002</v>
      </c>
      <c r="U310" s="602">
        <f t="shared" si="131"/>
        <v>26.616128000000003</v>
      </c>
      <c r="V310" s="602">
        <f t="shared" ca="1" si="132"/>
        <v>-1440.16</v>
      </c>
      <c r="W310" s="602">
        <f t="shared" si="133"/>
        <v>84.48</v>
      </c>
      <c r="X310" s="602">
        <f t="shared" si="134"/>
        <v>13.52</v>
      </c>
      <c r="Y310" s="602">
        <f t="shared" ca="1" si="135"/>
        <v>299.45999999999998</v>
      </c>
      <c r="Z310" s="602">
        <f t="shared" ca="1" si="136"/>
        <v>47.91</v>
      </c>
      <c r="AA310" s="603">
        <f t="shared" si="137"/>
        <v>0</v>
      </c>
      <c r="AB310" s="602"/>
      <c r="AC310" s="604">
        <f t="shared" si="138"/>
        <v>0.113</v>
      </c>
      <c r="AD310" s="602">
        <f t="shared" ca="1" si="139"/>
        <v>-15821.807434999999</v>
      </c>
      <c r="AE310" s="602">
        <f t="shared" si="140"/>
        <v>0</v>
      </c>
      <c r="AG310" s="602">
        <f t="shared" ca="1" si="144"/>
        <v>0</v>
      </c>
    </row>
    <row r="311" spans="2:33" x14ac:dyDescent="0.25">
      <c r="B311" s="30">
        <v>290</v>
      </c>
      <c r="C311" s="19">
        <f t="shared" ca="1" si="118"/>
        <v>54517</v>
      </c>
      <c r="D311" s="30">
        <f t="shared" ca="1" si="119"/>
        <v>31</v>
      </c>
      <c r="E311" s="599">
        <f t="shared" si="120"/>
        <v>0.113</v>
      </c>
      <c r="F311" s="599">
        <f t="shared" si="141"/>
        <v>0.13108</v>
      </c>
      <c r="G311" s="33">
        <f t="shared" ca="1" si="121"/>
        <v>1.0120874444444443</v>
      </c>
      <c r="H311" s="33">
        <f t="shared" ca="1" si="122"/>
        <v>30.721508258970708</v>
      </c>
      <c r="I311" s="33">
        <f t="shared" ca="1" si="146"/>
        <v>3.2550485203082409E-2</v>
      </c>
      <c r="J311" s="30" t="b">
        <f t="shared" si="123"/>
        <v>0</v>
      </c>
      <c r="K311" s="33">
        <f t="shared" si="142"/>
        <v>1</v>
      </c>
      <c r="L311" s="33">
        <f t="shared" ca="1" si="145"/>
        <v>3.2550485203082409E-2</v>
      </c>
      <c r="M311" s="600">
        <f t="shared" ca="1" si="124"/>
        <v>27271.35</v>
      </c>
      <c r="N311" s="601">
        <f t="shared" ca="1" si="125"/>
        <v>-1847270.46</v>
      </c>
      <c r="O311" s="601">
        <f t="shared" ca="1" si="126"/>
        <v>49600.14</v>
      </c>
      <c r="P311" s="601">
        <f t="shared" ca="1" si="127"/>
        <v>-17974.97</v>
      </c>
      <c r="Q311" s="601">
        <f t="shared" ca="1" si="143"/>
        <v>-2876</v>
      </c>
      <c r="R311" s="602">
        <f t="shared" si="128"/>
        <v>399</v>
      </c>
      <c r="S311" s="602">
        <f t="shared" si="129"/>
        <v>63.84</v>
      </c>
      <c r="T311" s="602">
        <f t="shared" si="130"/>
        <v>166.35080000000002</v>
      </c>
      <c r="U311" s="602">
        <f t="shared" si="131"/>
        <v>26.616128000000003</v>
      </c>
      <c r="V311" s="602">
        <f t="shared" ca="1" si="132"/>
        <v>-1477.82</v>
      </c>
      <c r="W311" s="602">
        <f t="shared" si="133"/>
        <v>84.48</v>
      </c>
      <c r="X311" s="602">
        <f t="shared" si="134"/>
        <v>13.52</v>
      </c>
      <c r="Y311" s="602">
        <f t="shared" ca="1" si="135"/>
        <v>302.83</v>
      </c>
      <c r="Z311" s="602">
        <f t="shared" ca="1" si="136"/>
        <v>48.45</v>
      </c>
      <c r="AA311" s="603">
        <f t="shared" si="137"/>
        <v>0</v>
      </c>
      <c r="AB311" s="602"/>
      <c r="AC311" s="604">
        <f t="shared" si="138"/>
        <v>0.113</v>
      </c>
      <c r="AD311" s="602">
        <f t="shared" ca="1" si="139"/>
        <v>-17974.967837166667</v>
      </c>
      <c r="AE311" s="602">
        <f t="shared" si="140"/>
        <v>0</v>
      </c>
      <c r="AG311" s="602">
        <f t="shared" ca="1" si="144"/>
        <v>0</v>
      </c>
    </row>
    <row r="312" spans="2:33" x14ac:dyDescent="0.25">
      <c r="B312" s="30">
        <v>291</v>
      </c>
      <c r="C312" s="19">
        <f t="shared" ca="1" si="118"/>
        <v>54547</v>
      </c>
      <c r="D312" s="30">
        <f t="shared" ca="1" si="119"/>
        <v>30</v>
      </c>
      <c r="E312" s="599">
        <f t="shared" si="120"/>
        <v>0.113</v>
      </c>
      <c r="F312" s="599">
        <f t="shared" si="141"/>
        <v>0.13108</v>
      </c>
      <c r="G312" s="33">
        <f t="shared" ca="1" si="121"/>
        <v>1.0117233333333333</v>
      </c>
      <c r="H312" s="33">
        <f t="shared" ca="1" si="122"/>
        <v>31.081666740793374</v>
      </c>
      <c r="I312" s="33">
        <f t="shared" ca="1" si="146"/>
        <v>3.2173306802995294E-2</v>
      </c>
      <c r="J312" s="30" t="b">
        <f t="shared" si="123"/>
        <v>0</v>
      </c>
      <c r="K312" s="33">
        <f t="shared" si="142"/>
        <v>1</v>
      </c>
      <c r="L312" s="33">
        <f t="shared" ca="1" si="145"/>
        <v>3.2173306802995294E-2</v>
      </c>
      <c r="M312" s="600">
        <f t="shared" ca="1" si="124"/>
        <v>27271.35</v>
      </c>
      <c r="N312" s="601">
        <f t="shared" ca="1" si="125"/>
        <v>-1896870.6</v>
      </c>
      <c r="O312" s="601">
        <f t="shared" ca="1" si="126"/>
        <v>49509</v>
      </c>
      <c r="P312" s="601">
        <f t="shared" ca="1" si="127"/>
        <v>-17862.2</v>
      </c>
      <c r="Q312" s="601">
        <f t="shared" ca="1" si="143"/>
        <v>-2857.95</v>
      </c>
      <c r="R312" s="602">
        <f t="shared" si="128"/>
        <v>399</v>
      </c>
      <c r="S312" s="602">
        <f t="shared" si="129"/>
        <v>63.84</v>
      </c>
      <c r="T312" s="602">
        <f t="shared" si="130"/>
        <v>166.35080000000002</v>
      </c>
      <c r="U312" s="602">
        <f t="shared" si="131"/>
        <v>26.616128000000003</v>
      </c>
      <c r="V312" s="602">
        <f t="shared" ca="1" si="132"/>
        <v>-1517.5</v>
      </c>
      <c r="W312" s="602">
        <f t="shared" si="133"/>
        <v>84.48</v>
      </c>
      <c r="X312" s="602">
        <f t="shared" si="134"/>
        <v>13.52</v>
      </c>
      <c r="Y312" s="602">
        <f t="shared" ca="1" si="135"/>
        <v>302.64999999999998</v>
      </c>
      <c r="Z312" s="602">
        <f t="shared" ca="1" si="136"/>
        <v>48.42</v>
      </c>
      <c r="AA312" s="603">
        <f t="shared" si="137"/>
        <v>0</v>
      </c>
      <c r="AB312" s="602"/>
      <c r="AC312" s="604">
        <f t="shared" si="138"/>
        <v>0.113</v>
      </c>
      <c r="AD312" s="602">
        <f t="shared" ca="1" si="139"/>
        <v>-17862.19815</v>
      </c>
      <c r="AE312" s="602">
        <f t="shared" si="140"/>
        <v>0</v>
      </c>
      <c r="AG312" s="602">
        <f t="shared" ca="1" si="144"/>
        <v>0</v>
      </c>
    </row>
    <row r="313" spans="2:33" x14ac:dyDescent="0.25">
      <c r="B313" s="30">
        <v>292</v>
      </c>
      <c r="C313" s="19">
        <f t="shared" ca="1" si="118"/>
        <v>54578</v>
      </c>
      <c r="D313" s="30">
        <f t="shared" ca="1" si="119"/>
        <v>31</v>
      </c>
      <c r="E313" s="599">
        <f t="shared" si="120"/>
        <v>0.113</v>
      </c>
      <c r="F313" s="599">
        <f t="shared" si="141"/>
        <v>0.13108</v>
      </c>
      <c r="G313" s="33">
        <f t="shared" ca="1" si="121"/>
        <v>1.0120874444444443</v>
      </c>
      <c r="H313" s="33">
        <f t="shared" ca="1" si="122"/>
        <v>31.457364660763446</v>
      </c>
      <c r="I313" s="33">
        <f t="shared" ca="1" si="146"/>
        <v>3.1789058326532137E-2</v>
      </c>
      <c r="J313" s="30" t="b">
        <f t="shared" si="123"/>
        <v>0</v>
      </c>
      <c r="K313" s="33">
        <f t="shared" si="142"/>
        <v>1</v>
      </c>
      <c r="L313" s="33">
        <f t="shared" ca="1" si="145"/>
        <v>3.1789058326532137E-2</v>
      </c>
      <c r="M313" s="600">
        <f t="shared" ca="1" si="124"/>
        <v>27271.35</v>
      </c>
      <c r="N313" s="601">
        <f t="shared" ca="1" si="125"/>
        <v>-1946379.6</v>
      </c>
      <c r="O313" s="601">
        <f t="shared" ca="1" si="126"/>
        <v>50798.1</v>
      </c>
      <c r="P313" s="601">
        <f t="shared" ca="1" si="127"/>
        <v>-18939.349999999999</v>
      </c>
      <c r="Q313" s="601">
        <f t="shared" ca="1" si="143"/>
        <v>-3030.3</v>
      </c>
      <c r="R313" s="602">
        <f t="shared" si="128"/>
        <v>399</v>
      </c>
      <c r="S313" s="602">
        <f t="shared" si="129"/>
        <v>63.84</v>
      </c>
      <c r="T313" s="602">
        <f t="shared" si="130"/>
        <v>166.35080000000002</v>
      </c>
      <c r="U313" s="602">
        <f t="shared" si="131"/>
        <v>26.616128000000003</v>
      </c>
      <c r="V313" s="602">
        <f t="shared" ca="1" si="132"/>
        <v>-1557.1</v>
      </c>
      <c r="W313" s="602">
        <f t="shared" si="133"/>
        <v>84.48</v>
      </c>
      <c r="X313" s="602">
        <f t="shared" si="134"/>
        <v>13.52</v>
      </c>
      <c r="Y313" s="602">
        <f t="shared" ca="1" si="135"/>
        <v>304.33999999999997</v>
      </c>
      <c r="Z313" s="602">
        <f t="shared" ca="1" si="136"/>
        <v>48.69</v>
      </c>
      <c r="AA313" s="603">
        <f t="shared" si="137"/>
        <v>0</v>
      </c>
      <c r="AB313" s="602"/>
      <c r="AC313" s="604">
        <f t="shared" si="138"/>
        <v>0.113</v>
      </c>
      <c r="AD313" s="602">
        <f t="shared" ca="1" si="139"/>
        <v>-18939.35483</v>
      </c>
      <c r="AE313" s="602">
        <f t="shared" si="140"/>
        <v>0</v>
      </c>
      <c r="AG313" s="602">
        <f t="shared" ca="1" si="144"/>
        <v>0</v>
      </c>
    </row>
    <row r="314" spans="2:33" x14ac:dyDescent="0.25">
      <c r="B314" s="30">
        <v>293</v>
      </c>
      <c r="C314" s="19">
        <f t="shared" ca="1" si="118"/>
        <v>54608</v>
      </c>
      <c r="D314" s="30">
        <f t="shared" ca="1" si="119"/>
        <v>30</v>
      </c>
      <c r="E314" s="599">
        <f t="shared" si="120"/>
        <v>0.113</v>
      </c>
      <c r="F314" s="599">
        <f t="shared" si="141"/>
        <v>0.13108</v>
      </c>
      <c r="G314" s="33">
        <f t="shared" ca="1" si="121"/>
        <v>1.0117233333333333</v>
      </c>
      <c r="H314" s="33">
        <f t="shared" ca="1" si="122"/>
        <v>31.826149832469795</v>
      </c>
      <c r="I314" s="33">
        <f t="shared" ca="1" si="146"/>
        <v>3.14207029522552E-2</v>
      </c>
      <c r="J314" s="30" t="b">
        <f t="shared" si="123"/>
        <v>0</v>
      </c>
      <c r="K314" s="33">
        <f t="shared" si="142"/>
        <v>1</v>
      </c>
      <c r="L314" s="33">
        <f t="shared" ca="1" si="145"/>
        <v>3.14207029522552E-2</v>
      </c>
      <c r="M314" s="600">
        <f t="shared" ca="1" si="124"/>
        <v>27271.35</v>
      </c>
      <c r="N314" s="601">
        <f t="shared" ca="1" si="125"/>
        <v>-1997177.7</v>
      </c>
      <c r="O314" s="601">
        <f t="shared" ca="1" si="126"/>
        <v>50684.93</v>
      </c>
      <c r="P314" s="601">
        <f t="shared" ca="1" si="127"/>
        <v>-18806.759999999998</v>
      </c>
      <c r="Q314" s="601">
        <f t="shared" ca="1" si="143"/>
        <v>-3009.08</v>
      </c>
      <c r="R314" s="602">
        <f t="shared" si="128"/>
        <v>399</v>
      </c>
      <c r="S314" s="602">
        <f t="shared" si="129"/>
        <v>63.84</v>
      </c>
      <c r="T314" s="602">
        <f t="shared" si="130"/>
        <v>166.35080000000002</v>
      </c>
      <c r="U314" s="602">
        <f t="shared" si="131"/>
        <v>26.616128000000003</v>
      </c>
      <c r="V314" s="602">
        <f t="shared" ca="1" si="132"/>
        <v>-1597.74</v>
      </c>
      <c r="W314" s="602">
        <f t="shared" si="133"/>
        <v>84.48</v>
      </c>
      <c r="X314" s="602">
        <f t="shared" si="134"/>
        <v>13.52</v>
      </c>
      <c r="Y314" s="602">
        <f t="shared" ca="1" si="135"/>
        <v>304.14</v>
      </c>
      <c r="Z314" s="602">
        <f t="shared" ca="1" si="136"/>
        <v>48.66</v>
      </c>
      <c r="AA314" s="603">
        <f t="shared" si="137"/>
        <v>0</v>
      </c>
      <c r="AB314" s="602"/>
      <c r="AC314" s="604">
        <f t="shared" si="138"/>
        <v>0.113</v>
      </c>
      <c r="AD314" s="602">
        <f t="shared" ca="1" si="139"/>
        <v>-18806.756675000001</v>
      </c>
      <c r="AE314" s="602">
        <f t="shared" si="140"/>
        <v>0</v>
      </c>
      <c r="AG314" s="602">
        <f t="shared" ca="1" si="144"/>
        <v>0</v>
      </c>
    </row>
    <row r="315" spans="2:33" x14ac:dyDescent="0.25">
      <c r="B315" s="30">
        <v>294</v>
      </c>
      <c r="C315" s="19">
        <f t="shared" ca="1" si="118"/>
        <v>54639</v>
      </c>
      <c r="D315" s="30">
        <f t="shared" ca="1" si="119"/>
        <v>31</v>
      </c>
      <c r="E315" s="599">
        <f t="shared" si="120"/>
        <v>0.113</v>
      </c>
      <c r="F315" s="599">
        <f t="shared" si="141"/>
        <v>0.13108</v>
      </c>
      <c r="G315" s="33">
        <f t="shared" ca="1" si="121"/>
        <v>1.0120874444444443</v>
      </c>
      <c r="H315" s="33">
        <f t="shared" ca="1" si="122"/>
        <v>32.210846650450335</v>
      </c>
      <c r="I315" s="33">
        <f t="shared" ca="1" si="146"/>
        <v>3.10454428861161E-2</v>
      </c>
      <c r="J315" s="30" t="b">
        <f t="shared" si="123"/>
        <v>0</v>
      </c>
      <c r="K315" s="33">
        <f t="shared" si="142"/>
        <v>1</v>
      </c>
      <c r="L315" s="33">
        <f t="shared" ca="1" si="145"/>
        <v>3.10454428861161E-2</v>
      </c>
      <c r="M315" s="600">
        <f t="shared" ca="1" si="124"/>
        <v>27271.35</v>
      </c>
      <c r="N315" s="601">
        <f t="shared" ca="1" si="125"/>
        <v>-2047862.63</v>
      </c>
      <c r="O315" s="601">
        <f t="shared" ca="1" si="126"/>
        <v>52024.770000000004</v>
      </c>
      <c r="P315" s="601">
        <f t="shared" ca="1" si="127"/>
        <v>-19926.84</v>
      </c>
      <c r="Q315" s="601">
        <f t="shared" ca="1" si="143"/>
        <v>-3188.29</v>
      </c>
      <c r="R315" s="602">
        <f t="shared" si="128"/>
        <v>399</v>
      </c>
      <c r="S315" s="602">
        <f t="shared" si="129"/>
        <v>63.84</v>
      </c>
      <c r="T315" s="602">
        <f t="shared" si="130"/>
        <v>166.35080000000002</v>
      </c>
      <c r="U315" s="602">
        <f t="shared" si="131"/>
        <v>26.616128000000003</v>
      </c>
      <c r="V315" s="602">
        <f t="shared" ca="1" si="132"/>
        <v>-1638.29</v>
      </c>
      <c r="W315" s="602">
        <f t="shared" si="133"/>
        <v>84.48</v>
      </c>
      <c r="X315" s="602">
        <f t="shared" si="134"/>
        <v>13.52</v>
      </c>
      <c r="Y315" s="602">
        <f t="shared" ca="1" si="135"/>
        <v>305.89</v>
      </c>
      <c r="Z315" s="602">
        <f t="shared" ca="1" si="136"/>
        <v>48.94</v>
      </c>
      <c r="AA315" s="603">
        <f t="shared" si="137"/>
        <v>0</v>
      </c>
      <c r="AB315" s="602"/>
      <c r="AC315" s="604">
        <f t="shared" si="138"/>
        <v>0.113</v>
      </c>
      <c r="AD315" s="602">
        <f t="shared" ca="1" si="139"/>
        <v>-19926.841091361108</v>
      </c>
      <c r="AE315" s="602">
        <f t="shared" si="140"/>
        <v>0</v>
      </c>
      <c r="AG315" s="602">
        <f t="shared" ca="1" si="144"/>
        <v>0</v>
      </c>
    </row>
    <row r="316" spans="2:33" x14ac:dyDescent="0.25">
      <c r="B316" s="30">
        <v>295</v>
      </c>
      <c r="C316" s="19">
        <f t="shared" ca="1" si="118"/>
        <v>54670</v>
      </c>
      <c r="D316" s="30">
        <f t="shared" ca="1" si="119"/>
        <v>31</v>
      </c>
      <c r="E316" s="599">
        <f t="shared" si="120"/>
        <v>0.113</v>
      </c>
      <c r="F316" s="599">
        <f t="shared" si="141"/>
        <v>0.13108</v>
      </c>
      <c r="G316" s="33">
        <f t="shared" ca="1" si="121"/>
        <v>1.0120874444444443</v>
      </c>
      <c r="H316" s="33">
        <f t="shared" ca="1" si="122"/>
        <v>32.600193469846168</v>
      </c>
      <c r="I316" s="33">
        <f t="shared" ca="1" si="146"/>
        <v>3.067466458212767E-2</v>
      </c>
      <c r="J316" s="30" t="b">
        <f t="shared" si="123"/>
        <v>0</v>
      </c>
      <c r="K316" s="33">
        <f t="shared" si="142"/>
        <v>1</v>
      </c>
      <c r="L316" s="33">
        <f t="shared" ca="1" si="145"/>
        <v>3.067466458212767E-2</v>
      </c>
      <c r="M316" s="600">
        <f t="shared" ca="1" si="124"/>
        <v>27271.35</v>
      </c>
      <c r="N316" s="601">
        <f t="shared" ca="1" si="125"/>
        <v>-2099887.4</v>
      </c>
      <c r="O316" s="601">
        <f t="shared" ca="1" si="126"/>
        <v>52653.62</v>
      </c>
      <c r="P316" s="601">
        <f t="shared" ca="1" si="127"/>
        <v>-20433.07</v>
      </c>
      <c r="Q316" s="601">
        <f t="shared" ca="1" si="143"/>
        <v>-3269.29</v>
      </c>
      <c r="R316" s="602">
        <f t="shared" si="128"/>
        <v>399</v>
      </c>
      <c r="S316" s="602">
        <f t="shared" si="129"/>
        <v>63.84</v>
      </c>
      <c r="T316" s="602">
        <f t="shared" si="130"/>
        <v>166.35080000000002</v>
      </c>
      <c r="U316" s="602">
        <f t="shared" si="131"/>
        <v>26.616128000000003</v>
      </c>
      <c r="V316" s="602">
        <f t="shared" ca="1" si="132"/>
        <v>-1679.91</v>
      </c>
      <c r="W316" s="602">
        <f t="shared" si="133"/>
        <v>84.48</v>
      </c>
      <c r="X316" s="602">
        <f t="shared" si="134"/>
        <v>13.52</v>
      </c>
      <c r="Y316" s="602">
        <f t="shared" ca="1" si="135"/>
        <v>306.69</v>
      </c>
      <c r="Z316" s="602">
        <f t="shared" ca="1" si="136"/>
        <v>49.07</v>
      </c>
      <c r="AA316" s="603">
        <f t="shared" si="137"/>
        <v>0</v>
      </c>
      <c r="AB316" s="602"/>
      <c r="AC316" s="604">
        <f t="shared" si="138"/>
        <v>0.113</v>
      </c>
      <c r="AD316" s="602">
        <f t="shared" ca="1" si="139"/>
        <v>-20433.071006111109</v>
      </c>
      <c r="AE316" s="602">
        <f t="shared" si="140"/>
        <v>0</v>
      </c>
      <c r="AG316" s="602">
        <f t="shared" ca="1" si="144"/>
        <v>0</v>
      </c>
    </row>
    <row r="317" spans="2:33" x14ac:dyDescent="0.25">
      <c r="B317" s="30">
        <v>296</v>
      </c>
      <c r="C317" s="19">
        <f t="shared" ca="1" si="118"/>
        <v>54700</v>
      </c>
      <c r="D317" s="30">
        <f t="shared" ca="1" si="119"/>
        <v>30</v>
      </c>
      <c r="E317" s="599">
        <f t="shared" si="120"/>
        <v>0.113</v>
      </c>
      <c r="F317" s="599">
        <f t="shared" si="141"/>
        <v>0.13108</v>
      </c>
      <c r="G317" s="33">
        <f t="shared" ca="1" si="121"/>
        <v>1.0117233333333333</v>
      </c>
      <c r="H317" s="33">
        <f t="shared" ca="1" si="122"/>
        <v>32.982376404624333</v>
      </c>
      <c r="I317" s="33">
        <f t="shared" ca="1" si="146"/>
        <v>3.0319222233477203E-2</v>
      </c>
      <c r="J317" s="30" t="b">
        <f t="shared" si="123"/>
        <v>0</v>
      </c>
      <c r="K317" s="33">
        <f t="shared" si="142"/>
        <v>1</v>
      </c>
      <c r="L317" s="33">
        <f t="shared" ca="1" si="145"/>
        <v>3.0319222233477203E-2</v>
      </c>
      <c r="M317" s="600">
        <f t="shared" ca="1" si="124"/>
        <v>27271.35</v>
      </c>
      <c r="N317" s="601">
        <f t="shared" ca="1" si="125"/>
        <v>-2152541.02</v>
      </c>
      <c r="O317" s="601">
        <f t="shared" ca="1" si="126"/>
        <v>52506.3</v>
      </c>
      <c r="P317" s="601">
        <f t="shared" ca="1" si="127"/>
        <v>-20269.759999999998</v>
      </c>
      <c r="Q317" s="601">
        <f t="shared" ca="1" si="143"/>
        <v>-3243.16</v>
      </c>
      <c r="R317" s="602">
        <f t="shared" si="128"/>
        <v>399</v>
      </c>
      <c r="S317" s="602">
        <f t="shared" si="129"/>
        <v>63.84</v>
      </c>
      <c r="T317" s="602">
        <f t="shared" si="130"/>
        <v>166.35080000000002</v>
      </c>
      <c r="U317" s="602">
        <f t="shared" si="131"/>
        <v>26.616128000000003</v>
      </c>
      <c r="V317" s="602">
        <f t="shared" ca="1" si="132"/>
        <v>-1722.03</v>
      </c>
      <c r="W317" s="602">
        <f t="shared" si="133"/>
        <v>84.48</v>
      </c>
      <c r="X317" s="602">
        <f t="shared" si="134"/>
        <v>13.52</v>
      </c>
      <c r="Y317" s="602">
        <f t="shared" ca="1" si="135"/>
        <v>306.43</v>
      </c>
      <c r="Z317" s="602">
        <f t="shared" ca="1" si="136"/>
        <v>49.03</v>
      </c>
      <c r="AA317" s="603">
        <f t="shared" si="137"/>
        <v>0</v>
      </c>
      <c r="AB317" s="602"/>
      <c r="AC317" s="604">
        <f t="shared" si="138"/>
        <v>0.113</v>
      </c>
      <c r="AD317" s="602">
        <f t="shared" ca="1" si="139"/>
        <v>-20269.76127166667</v>
      </c>
      <c r="AE317" s="602">
        <f t="shared" si="140"/>
        <v>0</v>
      </c>
      <c r="AG317" s="602">
        <f t="shared" ca="1" si="144"/>
        <v>0</v>
      </c>
    </row>
    <row r="318" spans="2:33" x14ac:dyDescent="0.25">
      <c r="B318" s="30">
        <v>297</v>
      </c>
      <c r="C318" s="19">
        <f t="shared" ca="1" si="118"/>
        <v>54731</v>
      </c>
      <c r="D318" s="30">
        <f t="shared" ca="1" si="119"/>
        <v>31</v>
      </c>
      <c r="E318" s="599">
        <f t="shared" si="120"/>
        <v>0.113</v>
      </c>
      <c r="F318" s="599">
        <f t="shared" si="141"/>
        <v>0.13108</v>
      </c>
      <c r="G318" s="33">
        <f t="shared" ca="1" si="121"/>
        <v>1.0120874444444443</v>
      </c>
      <c r="H318" s="33">
        <f t="shared" ca="1" si="122"/>
        <v>33.381049047060984</v>
      </c>
      <c r="I318" s="33">
        <f t="shared" ca="1" si="146"/>
        <v>2.9957117243085699E-2</v>
      </c>
      <c r="J318" s="30" t="b">
        <f t="shared" si="123"/>
        <v>0</v>
      </c>
      <c r="K318" s="33">
        <f t="shared" si="142"/>
        <v>1</v>
      </c>
      <c r="L318" s="33">
        <f t="shared" ca="1" si="145"/>
        <v>2.9957117243085699E-2</v>
      </c>
      <c r="M318" s="600">
        <f t="shared" ca="1" si="124"/>
        <v>27271.35</v>
      </c>
      <c r="N318" s="601">
        <f t="shared" ca="1" si="125"/>
        <v>-2205047.3199999998</v>
      </c>
      <c r="O318" s="601">
        <f t="shared" ca="1" si="126"/>
        <v>53924.740000000005</v>
      </c>
      <c r="P318" s="601">
        <f t="shared" ca="1" si="127"/>
        <v>-21456.34</v>
      </c>
      <c r="Q318" s="601">
        <f t="shared" ca="1" si="143"/>
        <v>-3433.01</v>
      </c>
      <c r="R318" s="602">
        <f t="shared" si="128"/>
        <v>399</v>
      </c>
      <c r="S318" s="602">
        <f t="shared" si="129"/>
        <v>63.84</v>
      </c>
      <c r="T318" s="602">
        <f t="shared" si="130"/>
        <v>166.35080000000002</v>
      </c>
      <c r="U318" s="602">
        <f t="shared" si="131"/>
        <v>26.616128000000003</v>
      </c>
      <c r="V318" s="602">
        <f t="shared" ca="1" si="132"/>
        <v>-1764.04</v>
      </c>
      <c r="W318" s="602">
        <f t="shared" si="133"/>
        <v>84.48</v>
      </c>
      <c r="X318" s="602">
        <f t="shared" si="134"/>
        <v>13.52</v>
      </c>
      <c r="Y318" s="602">
        <f t="shared" ca="1" si="135"/>
        <v>308.29000000000002</v>
      </c>
      <c r="Z318" s="602">
        <f t="shared" ca="1" si="136"/>
        <v>49.33</v>
      </c>
      <c r="AA318" s="603">
        <f t="shared" si="137"/>
        <v>0</v>
      </c>
      <c r="AB318" s="602"/>
      <c r="AC318" s="604">
        <f t="shared" si="138"/>
        <v>0.113</v>
      </c>
      <c r="AD318" s="602">
        <f t="shared" ca="1" si="139"/>
        <v>-21456.335449888891</v>
      </c>
      <c r="AE318" s="602">
        <f t="shared" si="140"/>
        <v>0</v>
      </c>
      <c r="AG318" s="602">
        <f t="shared" ca="1" si="144"/>
        <v>0</v>
      </c>
    </row>
    <row r="319" spans="2:33" x14ac:dyDescent="0.25">
      <c r="B319" s="30">
        <v>298</v>
      </c>
      <c r="C319" s="19">
        <f t="shared" ca="1" si="118"/>
        <v>54761</v>
      </c>
      <c r="D319" s="30">
        <f t="shared" ca="1" si="119"/>
        <v>30</v>
      </c>
      <c r="E319" s="599">
        <f t="shared" si="120"/>
        <v>0.113</v>
      </c>
      <c r="F319" s="599">
        <f t="shared" si="141"/>
        <v>0.13108</v>
      </c>
      <c r="G319" s="33">
        <f t="shared" ca="1" si="121"/>
        <v>1.0117233333333333</v>
      </c>
      <c r="H319" s="33">
        <f t="shared" ca="1" si="122"/>
        <v>33.772386212056027</v>
      </c>
      <c r="I319" s="33">
        <f t="shared" ca="1" si="146"/>
        <v>2.9609989466572579E-2</v>
      </c>
      <c r="J319" s="30" t="b">
        <f t="shared" si="123"/>
        <v>0</v>
      </c>
      <c r="K319" s="33">
        <f t="shared" si="142"/>
        <v>1</v>
      </c>
      <c r="L319" s="33">
        <f t="shared" ca="1" si="145"/>
        <v>2.9609989466572579E-2</v>
      </c>
      <c r="M319" s="600">
        <f t="shared" ca="1" si="124"/>
        <v>27271.35</v>
      </c>
      <c r="N319" s="601">
        <f t="shared" ca="1" si="125"/>
        <v>-2258972.06</v>
      </c>
      <c r="O319" s="601">
        <f t="shared" ca="1" si="126"/>
        <v>53754.039999999994</v>
      </c>
      <c r="P319" s="601">
        <f t="shared" ca="1" si="127"/>
        <v>-21271.99</v>
      </c>
      <c r="Q319" s="601">
        <f t="shared" ca="1" si="143"/>
        <v>-3403.52</v>
      </c>
      <c r="R319" s="602">
        <f t="shared" si="128"/>
        <v>399</v>
      </c>
      <c r="S319" s="602">
        <f t="shared" si="129"/>
        <v>63.84</v>
      </c>
      <c r="T319" s="602">
        <f t="shared" si="130"/>
        <v>166.35080000000002</v>
      </c>
      <c r="U319" s="602">
        <f t="shared" si="131"/>
        <v>26.616128000000003</v>
      </c>
      <c r="V319" s="602">
        <f t="shared" ca="1" si="132"/>
        <v>-1807.18</v>
      </c>
      <c r="W319" s="602">
        <f t="shared" si="133"/>
        <v>84.48</v>
      </c>
      <c r="X319" s="602">
        <f t="shared" si="134"/>
        <v>13.52</v>
      </c>
      <c r="Y319" s="602">
        <f t="shared" ca="1" si="135"/>
        <v>308</v>
      </c>
      <c r="Z319" s="602">
        <f t="shared" ca="1" si="136"/>
        <v>49.28</v>
      </c>
      <c r="AA319" s="603">
        <f t="shared" si="137"/>
        <v>0</v>
      </c>
      <c r="AB319" s="602"/>
      <c r="AC319" s="604">
        <f t="shared" si="138"/>
        <v>0.113</v>
      </c>
      <c r="AD319" s="602">
        <f t="shared" ca="1" si="139"/>
        <v>-21271.986898333333</v>
      </c>
      <c r="AE319" s="602">
        <f t="shared" si="140"/>
        <v>0</v>
      </c>
      <c r="AG319" s="602">
        <f t="shared" ca="1" si="144"/>
        <v>0</v>
      </c>
    </row>
    <row r="320" spans="2:33" x14ac:dyDescent="0.25">
      <c r="B320" s="30">
        <v>299</v>
      </c>
      <c r="C320" s="19">
        <f t="shared" ca="1" si="118"/>
        <v>54792</v>
      </c>
      <c r="D320" s="30">
        <f t="shared" ca="1" si="119"/>
        <v>31</v>
      </c>
      <c r="E320" s="599">
        <f t="shared" si="120"/>
        <v>0.113</v>
      </c>
      <c r="F320" s="599">
        <f t="shared" si="141"/>
        <v>0.13108</v>
      </c>
      <c r="G320" s="33">
        <f t="shared" ca="1" si="121"/>
        <v>1.0120874444444443</v>
      </c>
      <c r="H320" s="33">
        <f t="shared" ca="1" si="122"/>
        <v>34.180608054150575</v>
      </c>
      <c r="I320" s="33">
        <f t="shared" ca="1" si="146"/>
        <v>2.9256354902047137E-2</v>
      </c>
      <c r="J320" s="30" t="b">
        <f t="shared" si="123"/>
        <v>0</v>
      </c>
      <c r="K320" s="33">
        <f t="shared" si="142"/>
        <v>1</v>
      </c>
      <c r="L320" s="33">
        <f t="shared" ca="1" si="145"/>
        <v>2.9256354902047137E-2</v>
      </c>
      <c r="M320" s="600">
        <f t="shared" ca="1" si="124"/>
        <v>27271.35</v>
      </c>
      <c r="N320" s="601">
        <f t="shared" ca="1" si="125"/>
        <v>-2312726.1</v>
      </c>
      <c r="O320" s="601">
        <f t="shared" ca="1" si="126"/>
        <v>55226.3</v>
      </c>
      <c r="P320" s="601">
        <f t="shared" ca="1" si="127"/>
        <v>-22504.11</v>
      </c>
      <c r="Q320" s="601">
        <f t="shared" ca="1" si="143"/>
        <v>-3600.66</v>
      </c>
      <c r="R320" s="602">
        <f t="shared" si="128"/>
        <v>399</v>
      </c>
      <c r="S320" s="602">
        <f t="shared" si="129"/>
        <v>63.84</v>
      </c>
      <c r="T320" s="602">
        <f t="shared" si="130"/>
        <v>166.35080000000002</v>
      </c>
      <c r="U320" s="602">
        <f t="shared" si="131"/>
        <v>26.616128000000003</v>
      </c>
      <c r="V320" s="602">
        <f t="shared" ca="1" si="132"/>
        <v>-1850.18</v>
      </c>
      <c r="W320" s="602">
        <f t="shared" si="133"/>
        <v>84.48</v>
      </c>
      <c r="X320" s="602">
        <f t="shared" si="134"/>
        <v>13.52</v>
      </c>
      <c r="Y320" s="602">
        <f t="shared" ca="1" si="135"/>
        <v>309.93</v>
      </c>
      <c r="Z320" s="602">
        <f t="shared" ca="1" si="136"/>
        <v>49.59</v>
      </c>
      <c r="AA320" s="603">
        <f t="shared" si="137"/>
        <v>0</v>
      </c>
      <c r="AB320" s="602"/>
      <c r="AC320" s="604">
        <f t="shared" si="138"/>
        <v>0.113</v>
      </c>
      <c r="AD320" s="602">
        <f t="shared" ca="1" si="139"/>
        <v>-22504.109800833336</v>
      </c>
      <c r="AE320" s="602">
        <f t="shared" si="140"/>
        <v>0</v>
      </c>
      <c r="AG320" s="602">
        <f t="shared" ca="1" si="144"/>
        <v>0</v>
      </c>
    </row>
    <row r="321" spans="2:33" x14ac:dyDescent="0.25">
      <c r="B321" s="30">
        <v>300</v>
      </c>
      <c r="C321" s="19">
        <f t="shared" ca="1" si="118"/>
        <v>54823</v>
      </c>
      <c r="D321" s="30">
        <f t="shared" ca="1" si="119"/>
        <v>31</v>
      </c>
      <c r="E321" s="599">
        <f t="shared" si="120"/>
        <v>0.113</v>
      </c>
      <c r="F321" s="599">
        <f t="shared" si="141"/>
        <v>0.13108</v>
      </c>
      <c r="G321" s="33">
        <f t="shared" ca="1" si="121"/>
        <v>1.0120874444444443</v>
      </c>
      <c r="H321" s="33">
        <f t="shared" ca="1" si="122"/>
        <v>34.593764255082448</v>
      </c>
      <c r="I321" s="33">
        <f t="shared" ca="1" si="146"/>
        <v>2.8906943824509701E-2</v>
      </c>
      <c r="J321" s="30" t="b">
        <f t="shared" si="123"/>
        <v>1</v>
      </c>
      <c r="K321" s="33">
        <f t="shared" si="142"/>
        <v>1</v>
      </c>
      <c r="L321" s="33">
        <f t="shared" ca="1" si="145"/>
        <v>2.8906943824509701E-2</v>
      </c>
      <c r="M321" s="600">
        <f t="shared" ca="1" si="124"/>
        <v>27271.35</v>
      </c>
      <c r="N321" s="601">
        <f t="shared" ca="1" si="125"/>
        <v>-2367952.4</v>
      </c>
      <c r="O321" s="601">
        <f t="shared" ca="1" si="126"/>
        <v>55893.84</v>
      </c>
      <c r="P321" s="601">
        <f t="shared" ca="1" si="127"/>
        <v>-23041.49</v>
      </c>
      <c r="Q321" s="601">
        <f t="shared" ca="1" si="143"/>
        <v>-3686.64</v>
      </c>
      <c r="R321" s="602">
        <f t="shared" si="128"/>
        <v>399</v>
      </c>
      <c r="S321" s="602">
        <f t="shared" si="129"/>
        <v>63.84</v>
      </c>
      <c r="T321" s="602">
        <f t="shared" si="130"/>
        <v>166.35080000000002</v>
      </c>
      <c r="U321" s="602">
        <f t="shared" si="131"/>
        <v>26.616128000000003</v>
      </c>
      <c r="V321" s="602">
        <f t="shared" ca="1" si="132"/>
        <v>-1894.36</v>
      </c>
      <c r="W321" s="602">
        <f t="shared" si="133"/>
        <v>84.48</v>
      </c>
      <c r="X321" s="602">
        <f t="shared" si="134"/>
        <v>13.52</v>
      </c>
      <c r="Y321" s="602">
        <f t="shared" ca="1" si="135"/>
        <v>310.77999999999997</v>
      </c>
      <c r="Z321" s="602">
        <f t="shared" ca="1" si="136"/>
        <v>49.72</v>
      </c>
      <c r="AA321" s="603">
        <f t="shared" si="137"/>
        <v>0</v>
      </c>
      <c r="AB321" s="602"/>
      <c r="AC321" s="604">
        <f t="shared" si="138"/>
        <v>0.113</v>
      </c>
      <c r="AD321" s="602">
        <f t="shared" ca="1" si="139"/>
        <v>-23041.492381111108</v>
      </c>
      <c r="AE321" s="602">
        <f t="shared" si="140"/>
        <v>0</v>
      </c>
      <c r="AG321" s="602">
        <f t="shared" ca="1" si="144"/>
        <v>0</v>
      </c>
    </row>
    <row r="322" spans="2:33" x14ac:dyDescent="0.25">
      <c r="B322" s="30">
        <v>301</v>
      </c>
      <c r="C322" s="19">
        <f t="shared" ca="1" si="118"/>
        <v>54851</v>
      </c>
      <c r="D322" s="30">
        <f t="shared" ca="1" si="119"/>
        <v>28</v>
      </c>
      <c r="E322" s="599">
        <f t="shared" si="120"/>
        <v>0.113</v>
      </c>
      <c r="F322" s="599">
        <f t="shared" si="141"/>
        <v>0.13108</v>
      </c>
      <c r="G322" s="33">
        <f t="shared" ca="1" si="121"/>
        <v>1.0109951111111111</v>
      </c>
      <c r="H322" s="33">
        <f t="shared" ca="1" si="122"/>
        <v>34.974126536818659</v>
      </c>
      <c r="I322" s="33">
        <f t="shared" ca="1" si="146"/>
        <v>2.8592565391083038E-2</v>
      </c>
      <c r="J322" s="30" t="b">
        <f t="shared" si="123"/>
        <v>0</v>
      </c>
      <c r="K322" s="33">
        <f t="shared" si="142"/>
        <v>1</v>
      </c>
      <c r="L322" s="33">
        <f t="shared" ca="1" si="145"/>
        <v>2.8592565391083038E-2</v>
      </c>
      <c r="M322" s="600">
        <f t="shared" ca="1" si="124"/>
        <v>27271.35</v>
      </c>
      <c r="N322" s="601">
        <f t="shared" ca="1" si="125"/>
        <v>-2423846.2400000002</v>
      </c>
      <c r="O322" s="601">
        <f t="shared" ca="1" si="126"/>
        <v>53921.82</v>
      </c>
      <c r="P322" s="601">
        <f t="shared" ca="1" si="127"/>
        <v>-21302.92</v>
      </c>
      <c r="Q322" s="601">
        <f t="shared" ca="1" si="143"/>
        <v>-3408.47</v>
      </c>
      <c r="R322" s="602">
        <f t="shared" si="128"/>
        <v>399</v>
      </c>
      <c r="S322" s="602">
        <f t="shared" si="129"/>
        <v>63.84</v>
      </c>
      <c r="T322" s="602">
        <f t="shared" si="130"/>
        <v>166.35080000000002</v>
      </c>
      <c r="U322" s="602">
        <f t="shared" si="131"/>
        <v>26.616128000000003</v>
      </c>
      <c r="V322" s="602">
        <f t="shared" ca="1" si="132"/>
        <v>-1939.08</v>
      </c>
      <c r="W322" s="602">
        <f t="shared" si="133"/>
        <v>84.48</v>
      </c>
      <c r="X322" s="602">
        <f t="shared" si="134"/>
        <v>13.52</v>
      </c>
      <c r="Y322" s="602">
        <f t="shared" ca="1" si="135"/>
        <v>308.05</v>
      </c>
      <c r="Z322" s="602">
        <f t="shared" ca="1" si="136"/>
        <v>49.29</v>
      </c>
      <c r="AA322" s="603">
        <f t="shared" si="137"/>
        <v>0</v>
      </c>
      <c r="AB322" s="602"/>
      <c r="AC322" s="604">
        <f t="shared" si="138"/>
        <v>0.113</v>
      </c>
      <c r="AD322" s="602">
        <f t="shared" ca="1" si="139"/>
        <v>-21302.915287111111</v>
      </c>
      <c r="AE322" s="602">
        <f t="shared" si="140"/>
        <v>0</v>
      </c>
      <c r="AG322" s="602">
        <f t="shared" ca="1" si="144"/>
        <v>0</v>
      </c>
    </row>
    <row r="323" spans="2:33" x14ac:dyDescent="0.25">
      <c r="B323" s="30">
        <v>302</v>
      </c>
      <c r="C323" s="19">
        <f t="shared" ca="1" si="118"/>
        <v>54882</v>
      </c>
      <c r="D323" s="30">
        <f t="shared" ca="1" si="119"/>
        <v>31</v>
      </c>
      <c r="E323" s="599">
        <f t="shared" si="120"/>
        <v>0.113</v>
      </c>
      <c r="F323" s="599">
        <f t="shared" si="141"/>
        <v>0.13108</v>
      </c>
      <c r="G323" s="33">
        <f t="shared" ca="1" si="121"/>
        <v>1.0120874444444443</v>
      </c>
      <c r="H323" s="33">
        <f t="shared" ca="1" si="122"/>
        <v>35.396874348325419</v>
      </c>
      <c r="I323" s="33">
        <f t="shared" ca="1" si="146"/>
        <v>2.825108200683004E-2</v>
      </c>
      <c r="J323" s="30" t="b">
        <f t="shared" si="123"/>
        <v>0</v>
      </c>
      <c r="K323" s="33">
        <f t="shared" si="142"/>
        <v>1</v>
      </c>
      <c r="L323" s="33">
        <f t="shared" ca="1" si="145"/>
        <v>2.825108200683004E-2</v>
      </c>
      <c r="M323" s="600">
        <f t="shared" ca="1" si="124"/>
        <v>27271.35</v>
      </c>
      <c r="N323" s="601">
        <f t="shared" ca="1" si="125"/>
        <v>-2477768.06</v>
      </c>
      <c r="O323" s="601">
        <f t="shared" ca="1" si="126"/>
        <v>57221.23</v>
      </c>
      <c r="P323" s="601">
        <f t="shared" ca="1" si="127"/>
        <v>-24110.06</v>
      </c>
      <c r="Q323" s="601">
        <f t="shared" ca="1" si="143"/>
        <v>-3857.61</v>
      </c>
      <c r="R323" s="602">
        <f t="shared" si="128"/>
        <v>399</v>
      </c>
      <c r="S323" s="602">
        <f t="shared" si="129"/>
        <v>63.84</v>
      </c>
      <c r="T323" s="602">
        <f t="shared" si="130"/>
        <v>166.35080000000002</v>
      </c>
      <c r="U323" s="602">
        <f t="shared" si="131"/>
        <v>26.616128000000003</v>
      </c>
      <c r="V323" s="602">
        <f t="shared" ca="1" si="132"/>
        <v>-1982.21</v>
      </c>
      <c r="W323" s="602">
        <f t="shared" si="133"/>
        <v>84.48</v>
      </c>
      <c r="X323" s="602">
        <f t="shared" si="134"/>
        <v>13.52</v>
      </c>
      <c r="Y323" s="602">
        <f t="shared" ca="1" si="135"/>
        <v>312.45</v>
      </c>
      <c r="Z323" s="602">
        <f t="shared" ca="1" si="136"/>
        <v>49.99</v>
      </c>
      <c r="AA323" s="603">
        <f t="shared" si="137"/>
        <v>0</v>
      </c>
      <c r="AB323" s="602"/>
      <c r="AC323" s="604">
        <f t="shared" si="138"/>
        <v>0.113</v>
      </c>
      <c r="AD323" s="602">
        <f t="shared" ca="1" si="139"/>
        <v>-24110.059761611112</v>
      </c>
      <c r="AE323" s="602">
        <f t="shared" si="140"/>
        <v>0</v>
      </c>
      <c r="AG323" s="602">
        <f t="shared" ca="1" si="144"/>
        <v>0</v>
      </c>
    </row>
    <row r="324" spans="2:33" x14ac:dyDescent="0.25">
      <c r="B324" s="30">
        <v>303</v>
      </c>
      <c r="C324" s="19">
        <f t="shared" ca="1" si="118"/>
        <v>54912</v>
      </c>
      <c r="D324" s="30">
        <f t="shared" ca="1" si="119"/>
        <v>30</v>
      </c>
      <c r="E324" s="599">
        <f t="shared" si="120"/>
        <v>0.113</v>
      </c>
      <c r="F324" s="599">
        <f t="shared" si="141"/>
        <v>0.13108</v>
      </c>
      <c r="G324" s="33">
        <f t="shared" ca="1" si="121"/>
        <v>1.0117233333333333</v>
      </c>
      <c r="H324" s="33">
        <f t="shared" ca="1" si="122"/>
        <v>35.811843705268956</v>
      </c>
      <c r="I324" s="33">
        <f t="shared" ca="1" si="146"/>
        <v>2.7923722895419403E-2</v>
      </c>
      <c r="J324" s="30" t="b">
        <f t="shared" si="123"/>
        <v>0</v>
      </c>
      <c r="K324" s="33">
        <f t="shared" si="142"/>
        <v>1</v>
      </c>
      <c r="L324" s="33">
        <f t="shared" ca="1" si="145"/>
        <v>2.7923722895419403E-2</v>
      </c>
      <c r="M324" s="600">
        <f t="shared" ca="1" si="124"/>
        <v>27271.35</v>
      </c>
      <c r="N324" s="601">
        <f t="shared" ca="1" si="125"/>
        <v>-2534989.29</v>
      </c>
      <c r="O324" s="601">
        <f t="shared" ca="1" si="126"/>
        <v>56989.869999999995</v>
      </c>
      <c r="P324" s="601">
        <f t="shared" ca="1" si="127"/>
        <v>-23871.15</v>
      </c>
      <c r="Q324" s="601">
        <f t="shared" ca="1" si="143"/>
        <v>-3819.38</v>
      </c>
      <c r="R324" s="602">
        <f t="shared" si="128"/>
        <v>399</v>
      </c>
      <c r="S324" s="602">
        <f t="shared" si="129"/>
        <v>63.84</v>
      </c>
      <c r="T324" s="602">
        <f t="shared" si="130"/>
        <v>166.35080000000002</v>
      </c>
      <c r="U324" s="602">
        <f t="shared" si="131"/>
        <v>26.616128000000003</v>
      </c>
      <c r="V324" s="602">
        <f t="shared" ca="1" si="132"/>
        <v>-2027.99</v>
      </c>
      <c r="W324" s="602">
        <f t="shared" si="133"/>
        <v>84.48</v>
      </c>
      <c r="X324" s="602">
        <f t="shared" si="134"/>
        <v>13.52</v>
      </c>
      <c r="Y324" s="602">
        <f t="shared" ca="1" si="135"/>
        <v>312.08</v>
      </c>
      <c r="Z324" s="602">
        <f t="shared" ca="1" si="136"/>
        <v>49.93</v>
      </c>
      <c r="AA324" s="603">
        <f t="shared" si="137"/>
        <v>0</v>
      </c>
      <c r="AB324" s="602"/>
      <c r="AC324" s="604">
        <f t="shared" si="138"/>
        <v>0.113</v>
      </c>
      <c r="AD324" s="602">
        <f t="shared" ca="1" si="139"/>
        <v>-23871.1491475</v>
      </c>
      <c r="AE324" s="602">
        <f t="shared" si="140"/>
        <v>0</v>
      </c>
      <c r="AG324" s="602">
        <f t="shared" ca="1" si="144"/>
        <v>0</v>
      </c>
    </row>
    <row r="325" spans="2:33" x14ac:dyDescent="0.25">
      <c r="B325" s="30">
        <v>304</v>
      </c>
      <c r="C325" s="19">
        <f t="shared" ca="1" si="118"/>
        <v>54943</v>
      </c>
      <c r="D325" s="30">
        <f t="shared" ca="1" si="119"/>
        <v>31</v>
      </c>
      <c r="E325" s="599">
        <f t="shared" si="120"/>
        <v>0.113</v>
      </c>
      <c r="F325" s="599">
        <f t="shared" si="141"/>
        <v>0.13108</v>
      </c>
      <c r="G325" s="33">
        <f t="shared" ca="1" si="121"/>
        <v>1.0120874444444443</v>
      </c>
      <c r="H325" s="33">
        <f t="shared" ca="1" si="122"/>
        <v>36.24471737650952</v>
      </c>
      <c r="I325" s="33">
        <f t="shared" ca="1" si="146"/>
        <v>2.7590227552666963E-2</v>
      </c>
      <c r="J325" s="30" t="b">
        <f t="shared" si="123"/>
        <v>0</v>
      </c>
      <c r="K325" s="33">
        <f t="shared" si="142"/>
        <v>1</v>
      </c>
      <c r="L325" s="33">
        <f t="shared" ca="1" si="145"/>
        <v>2.7590227552666963E-2</v>
      </c>
      <c r="M325" s="600">
        <f t="shared" ca="1" si="124"/>
        <v>27271.35</v>
      </c>
      <c r="N325" s="601">
        <f t="shared" ca="1" si="125"/>
        <v>-2591979.16</v>
      </c>
      <c r="O325" s="601">
        <f t="shared" ca="1" si="126"/>
        <v>58601.75</v>
      </c>
      <c r="P325" s="601">
        <f t="shared" ca="1" si="127"/>
        <v>-25221.4</v>
      </c>
      <c r="Q325" s="601">
        <f t="shared" ca="1" si="143"/>
        <v>-4035.42</v>
      </c>
      <c r="R325" s="602">
        <f t="shared" si="128"/>
        <v>399</v>
      </c>
      <c r="S325" s="602">
        <f t="shared" si="129"/>
        <v>63.84</v>
      </c>
      <c r="T325" s="602">
        <f t="shared" si="130"/>
        <v>166.35080000000002</v>
      </c>
      <c r="U325" s="602">
        <f t="shared" si="131"/>
        <v>26.616128000000003</v>
      </c>
      <c r="V325" s="602">
        <f t="shared" ca="1" si="132"/>
        <v>-2073.58</v>
      </c>
      <c r="W325" s="602">
        <f t="shared" si="133"/>
        <v>84.48</v>
      </c>
      <c r="X325" s="602">
        <f t="shared" si="134"/>
        <v>13.52</v>
      </c>
      <c r="Y325" s="602">
        <f t="shared" ca="1" si="135"/>
        <v>314.19</v>
      </c>
      <c r="Z325" s="602">
        <f t="shared" ca="1" si="136"/>
        <v>50.27</v>
      </c>
      <c r="AA325" s="603">
        <f t="shared" si="137"/>
        <v>0</v>
      </c>
      <c r="AB325" s="602"/>
      <c r="AC325" s="604">
        <f t="shared" si="138"/>
        <v>0.113</v>
      </c>
      <c r="AD325" s="602">
        <f t="shared" ca="1" si="139"/>
        <v>-25221.397215222227</v>
      </c>
      <c r="AE325" s="602">
        <f t="shared" si="140"/>
        <v>0</v>
      </c>
      <c r="AG325" s="602">
        <f t="shared" ca="1" si="144"/>
        <v>0</v>
      </c>
    </row>
    <row r="326" spans="2:33" x14ac:dyDescent="0.25">
      <c r="B326" s="30">
        <v>305</v>
      </c>
      <c r="C326" s="19">
        <f t="shared" ca="1" si="118"/>
        <v>54973</v>
      </c>
      <c r="D326" s="30">
        <f t="shared" ca="1" si="119"/>
        <v>30</v>
      </c>
      <c r="E326" s="599">
        <f t="shared" si="120"/>
        <v>0.113</v>
      </c>
      <c r="F326" s="599">
        <f t="shared" si="141"/>
        <v>0.13108</v>
      </c>
      <c r="G326" s="33">
        <f t="shared" ca="1" si="121"/>
        <v>1.0117233333333333</v>
      </c>
      <c r="H326" s="33">
        <f t="shared" ca="1" si="122"/>
        <v>36.669626279886799</v>
      </c>
      <c r="I326" s="33">
        <f t="shared" ca="1" si="146"/>
        <v>2.7270526085194861E-2</v>
      </c>
      <c r="J326" s="30" t="b">
        <f t="shared" si="123"/>
        <v>0</v>
      </c>
      <c r="K326" s="33">
        <f t="shared" si="142"/>
        <v>1</v>
      </c>
      <c r="L326" s="33">
        <f t="shared" ca="1" si="145"/>
        <v>2.7270526085194861E-2</v>
      </c>
      <c r="M326" s="600">
        <f t="shared" ca="1" si="124"/>
        <v>27271.35</v>
      </c>
      <c r="N326" s="601">
        <f t="shared" ca="1" si="125"/>
        <v>-2650580.91</v>
      </c>
      <c r="O326" s="601">
        <f t="shared" ca="1" si="126"/>
        <v>58344.99</v>
      </c>
      <c r="P326" s="601">
        <f t="shared" ca="1" si="127"/>
        <v>-24959.64</v>
      </c>
      <c r="Q326" s="601">
        <f t="shared" ca="1" si="143"/>
        <v>-3993.54</v>
      </c>
      <c r="R326" s="602">
        <f t="shared" si="128"/>
        <v>399</v>
      </c>
      <c r="S326" s="602">
        <f t="shared" si="129"/>
        <v>63.84</v>
      </c>
      <c r="T326" s="602">
        <f t="shared" si="130"/>
        <v>166.35080000000002</v>
      </c>
      <c r="U326" s="602">
        <f t="shared" si="131"/>
        <v>26.616128000000003</v>
      </c>
      <c r="V326" s="602">
        <f t="shared" ca="1" si="132"/>
        <v>-2120.46</v>
      </c>
      <c r="W326" s="602">
        <f t="shared" si="133"/>
        <v>84.48</v>
      </c>
      <c r="X326" s="602">
        <f t="shared" si="134"/>
        <v>13.52</v>
      </c>
      <c r="Y326" s="602">
        <f t="shared" ca="1" si="135"/>
        <v>313.77999999999997</v>
      </c>
      <c r="Z326" s="602">
        <f t="shared" ca="1" si="136"/>
        <v>50.2</v>
      </c>
      <c r="AA326" s="603">
        <f t="shared" si="137"/>
        <v>0</v>
      </c>
      <c r="AB326" s="602"/>
      <c r="AC326" s="604">
        <f t="shared" si="138"/>
        <v>0.113</v>
      </c>
      <c r="AD326" s="602">
        <f t="shared" ca="1" si="139"/>
        <v>-24959.636902500006</v>
      </c>
      <c r="AE326" s="602">
        <f t="shared" si="140"/>
        <v>0</v>
      </c>
      <c r="AG326" s="602">
        <f t="shared" ca="1" si="144"/>
        <v>0</v>
      </c>
    </row>
    <row r="327" spans="2:33" x14ac:dyDescent="0.25">
      <c r="B327" s="30">
        <v>306</v>
      </c>
      <c r="C327" s="19">
        <f t="shared" ca="1" si="118"/>
        <v>55004</v>
      </c>
      <c r="D327" s="30">
        <f t="shared" ca="1" si="119"/>
        <v>31</v>
      </c>
      <c r="E327" s="599">
        <f t="shared" si="120"/>
        <v>0.113</v>
      </c>
      <c r="F327" s="599">
        <f t="shared" si="141"/>
        <v>0.13108</v>
      </c>
      <c r="G327" s="33">
        <f t="shared" ca="1" si="121"/>
        <v>1.0120874444444443</v>
      </c>
      <c r="H327" s="33">
        <f t="shared" ca="1" si="122"/>
        <v>37.112868350343469</v>
      </c>
      <c r="I327" s="33">
        <f t="shared" ca="1" si="146"/>
        <v>2.6944831926221765E-2</v>
      </c>
      <c r="J327" s="30" t="b">
        <f t="shared" si="123"/>
        <v>0</v>
      </c>
      <c r="K327" s="33">
        <f t="shared" si="142"/>
        <v>1</v>
      </c>
      <c r="L327" s="33">
        <f t="shared" ca="1" si="145"/>
        <v>2.6944831926221765E-2</v>
      </c>
      <c r="M327" s="600">
        <f t="shared" ca="1" si="124"/>
        <v>27271.35</v>
      </c>
      <c r="N327" s="601">
        <f t="shared" ca="1" si="125"/>
        <v>-2708925.9</v>
      </c>
      <c r="O327" s="601">
        <f t="shared" ca="1" si="126"/>
        <v>60015.34</v>
      </c>
      <c r="P327" s="601">
        <f t="shared" ca="1" si="127"/>
        <v>-26359.35</v>
      </c>
      <c r="Q327" s="601">
        <f t="shared" ca="1" si="143"/>
        <v>-4217.5</v>
      </c>
      <c r="R327" s="602">
        <f t="shared" si="128"/>
        <v>399</v>
      </c>
      <c r="S327" s="602">
        <f t="shared" si="129"/>
        <v>63.84</v>
      </c>
      <c r="T327" s="602">
        <f t="shared" si="130"/>
        <v>166.35080000000002</v>
      </c>
      <c r="U327" s="602">
        <f t="shared" si="131"/>
        <v>26.616128000000003</v>
      </c>
      <c r="V327" s="602">
        <f t="shared" ca="1" si="132"/>
        <v>-2167.14</v>
      </c>
      <c r="W327" s="602">
        <f t="shared" si="133"/>
        <v>84.48</v>
      </c>
      <c r="X327" s="602">
        <f t="shared" si="134"/>
        <v>13.52</v>
      </c>
      <c r="Y327" s="602">
        <f t="shared" ca="1" si="135"/>
        <v>315.98</v>
      </c>
      <c r="Z327" s="602">
        <f t="shared" ca="1" si="136"/>
        <v>50.56</v>
      </c>
      <c r="AA327" s="603">
        <f t="shared" si="137"/>
        <v>0</v>
      </c>
      <c r="AB327" s="602"/>
      <c r="AC327" s="604">
        <f t="shared" si="138"/>
        <v>0.113</v>
      </c>
      <c r="AD327" s="602">
        <f t="shared" ca="1" si="139"/>
        <v>-26359.353965833332</v>
      </c>
      <c r="AE327" s="602">
        <f t="shared" si="140"/>
        <v>0</v>
      </c>
      <c r="AG327" s="602">
        <f t="shared" ca="1" si="144"/>
        <v>0</v>
      </c>
    </row>
    <row r="328" spans="2:33" x14ac:dyDescent="0.25">
      <c r="B328" s="30">
        <v>307</v>
      </c>
      <c r="C328" s="19">
        <f t="shared" ca="1" si="118"/>
        <v>55035</v>
      </c>
      <c r="D328" s="30">
        <f t="shared" ca="1" si="119"/>
        <v>31</v>
      </c>
      <c r="E328" s="599">
        <f t="shared" si="120"/>
        <v>0.113</v>
      </c>
      <c r="F328" s="599">
        <f t="shared" si="141"/>
        <v>0.13108</v>
      </c>
      <c r="G328" s="33">
        <f t="shared" ca="1" si="121"/>
        <v>1.0120874444444443</v>
      </c>
      <c r="H328" s="33">
        <f t="shared" ca="1" si="122"/>
        <v>37.56146808470222</v>
      </c>
      <c r="I328" s="33">
        <f t="shared" ca="1" si="146"/>
        <v>2.6623027559651569E-2</v>
      </c>
      <c r="J328" s="30" t="b">
        <f t="shared" si="123"/>
        <v>0</v>
      </c>
      <c r="K328" s="33">
        <f t="shared" si="142"/>
        <v>1</v>
      </c>
      <c r="L328" s="33">
        <f t="shared" ca="1" si="145"/>
        <v>2.6623027559651569E-2</v>
      </c>
      <c r="M328" s="600">
        <f t="shared" ca="1" si="124"/>
        <v>27271.35</v>
      </c>
      <c r="N328" s="601">
        <f t="shared" ca="1" si="125"/>
        <v>-2768941.24</v>
      </c>
      <c r="O328" s="601">
        <f t="shared" ca="1" si="126"/>
        <v>60740.770000000004</v>
      </c>
      <c r="P328" s="601">
        <f t="shared" ca="1" si="127"/>
        <v>-26943.34</v>
      </c>
      <c r="Q328" s="601">
        <f t="shared" ca="1" si="143"/>
        <v>-4310.93</v>
      </c>
      <c r="R328" s="602">
        <f t="shared" si="128"/>
        <v>399</v>
      </c>
      <c r="S328" s="602">
        <f t="shared" si="129"/>
        <v>63.84</v>
      </c>
      <c r="T328" s="602">
        <f t="shared" si="130"/>
        <v>166.35080000000002</v>
      </c>
      <c r="U328" s="602">
        <f t="shared" si="131"/>
        <v>26.616128000000003</v>
      </c>
      <c r="V328" s="602">
        <f t="shared" ca="1" si="132"/>
        <v>-2215.15</v>
      </c>
      <c r="W328" s="602">
        <f t="shared" si="133"/>
        <v>84.48</v>
      </c>
      <c r="X328" s="602">
        <f t="shared" si="134"/>
        <v>13.52</v>
      </c>
      <c r="Y328" s="602">
        <f t="shared" ca="1" si="135"/>
        <v>316.89</v>
      </c>
      <c r="Z328" s="602">
        <f t="shared" ca="1" si="136"/>
        <v>50.7</v>
      </c>
      <c r="AA328" s="603">
        <f t="shared" si="137"/>
        <v>0</v>
      </c>
      <c r="AB328" s="602"/>
      <c r="AC328" s="604">
        <f t="shared" si="138"/>
        <v>0.113</v>
      </c>
      <c r="AD328" s="602">
        <f t="shared" ca="1" si="139"/>
        <v>-26943.336565888894</v>
      </c>
      <c r="AE328" s="602">
        <f t="shared" si="140"/>
        <v>0</v>
      </c>
      <c r="AG328" s="602">
        <f t="shared" ca="1" si="144"/>
        <v>0</v>
      </c>
    </row>
    <row r="329" spans="2:33" x14ac:dyDescent="0.25">
      <c r="B329" s="30">
        <v>308</v>
      </c>
      <c r="C329" s="19">
        <f t="shared" ca="1" si="118"/>
        <v>55065</v>
      </c>
      <c r="D329" s="30">
        <f t="shared" ca="1" si="119"/>
        <v>30</v>
      </c>
      <c r="E329" s="599">
        <f t="shared" si="120"/>
        <v>0.113</v>
      </c>
      <c r="F329" s="599">
        <f t="shared" si="141"/>
        <v>0.13108</v>
      </c>
      <c r="G329" s="33">
        <f t="shared" ca="1" si="121"/>
        <v>1.0117233333333333</v>
      </c>
      <c r="H329" s="33">
        <f t="shared" ca="1" si="122"/>
        <v>38.001813695548542</v>
      </c>
      <c r="I329" s="33">
        <f t="shared" ca="1" si="146"/>
        <v>2.6314533511781781E-2</v>
      </c>
      <c r="J329" s="30" t="b">
        <f t="shared" si="123"/>
        <v>0</v>
      </c>
      <c r="K329" s="33">
        <f t="shared" si="142"/>
        <v>1</v>
      </c>
      <c r="L329" s="33">
        <f t="shared" ca="1" si="145"/>
        <v>2.6314533511781781E-2</v>
      </c>
      <c r="M329" s="600">
        <f t="shared" ca="1" si="124"/>
        <v>27271.35</v>
      </c>
      <c r="N329" s="601">
        <f t="shared" ca="1" si="125"/>
        <v>-2829682.01</v>
      </c>
      <c r="O329" s="601">
        <f t="shared" ca="1" si="126"/>
        <v>60444.659999999996</v>
      </c>
      <c r="P329" s="601">
        <f t="shared" ca="1" si="127"/>
        <v>-26646.17</v>
      </c>
      <c r="Q329" s="601">
        <f t="shared" ca="1" si="143"/>
        <v>-4263.3900000000003</v>
      </c>
      <c r="R329" s="602">
        <f t="shared" si="128"/>
        <v>399</v>
      </c>
      <c r="S329" s="602">
        <f t="shared" si="129"/>
        <v>63.84</v>
      </c>
      <c r="T329" s="602">
        <f t="shared" si="130"/>
        <v>166.35080000000002</v>
      </c>
      <c r="U329" s="602">
        <f t="shared" si="131"/>
        <v>26.616128000000003</v>
      </c>
      <c r="V329" s="602">
        <f t="shared" ca="1" si="132"/>
        <v>-2263.75</v>
      </c>
      <c r="W329" s="602">
        <f t="shared" si="133"/>
        <v>84.48</v>
      </c>
      <c r="X329" s="602">
        <f t="shared" si="134"/>
        <v>13.52</v>
      </c>
      <c r="Y329" s="602">
        <f t="shared" ca="1" si="135"/>
        <v>316.43</v>
      </c>
      <c r="Z329" s="602">
        <f t="shared" ca="1" si="136"/>
        <v>50.63</v>
      </c>
      <c r="AA329" s="603">
        <f t="shared" si="137"/>
        <v>0</v>
      </c>
      <c r="AB329" s="602"/>
      <c r="AC329" s="604">
        <f t="shared" si="138"/>
        <v>0.113</v>
      </c>
      <c r="AD329" s="602">
        <f t="shared" ca="1" si="139"/>
        <v>-26646.172260833337</v>
      </c>
      <c r="AE329" s="602">
        <f t="shared" si="140"/>
        <v>0</v>
      </c>
      <c r="AG329" s="602">
        <f t="shared" ca="1" si="144"/>
        <v>0</v>
      </c>
    </row>
    <row r="330" spans="2:33" x14ac:dyDescent="0.25">
      <c r="B330" s="30">
        <v>309</v>
      </c>
      <c r="C330" s="19">
        <f t="shared" ca="1" si="118"/>
        <v>55096</v>
      </c>
      <c r="D330" s="30">
        <f t="shared" ca="1" si="119"/>
        <v>31</v>
      </c>
      <c r="E330" s="599">
        <f t="shared" si="120"/>
        <v>0.113</v>
      </c>
      <c r="F330" s="599">
        <f t="shared" si="141"/>
        <v>0.13108</v>
      </c>
      <c r="G330" s="33">
        <f t="shared" ca="1" si="121"/>
        <v>1.0120874444444443</v>
      </c>
      <c r="H330" s="33">
        <f t="shared" ca="1" si="122"/>
        <v>38.461158507381604</v>
      </c>
      <c r="I330" s="33">
        <f t="shared" ca="1" si="146"/>
        <v>2.6000256851547422E-2</v>
      </c>
      <c r="J330" s="30" t="b">
        <f t="shared" si="123"/>
        <v>0</v>
      </c>
      <c r="K330" s="33">
        <f t="shared" si="142"/>
        <v>1</v>
      </c>
      <c r="L330" s="33">
        <f t="shared" ca="1" si="145"/>
        <v>2.6000256851547422E-2</v>
      </c>
      <c r="M330" s="600">
        <f t="shared" ca="1" si="124"/>
        <v>27271.35</v>
      </c>
      <c r="N330" s="601">
        <f t="shared" ca="1" si="125"/>
        <v>-2890126.67</v>
      </c>
      <c r="O330" s="601">
        <f t="shared" ca="1" si="126"/>
        <v>62205.599999999999</v>
      </c>
      <c r="P330" s="601">
        <f t="shared" ca="1" si="127"/>
        <v>-28122.54</v>
      </c>
      <c r="Q330" s="601">
        <f t="shared" ca="1" si="143"/>
        <v>-4499.6099999999997</v>
      </c>
      <c r="R330" s="602">
        <f t="shared" si="128"/>
        <v>399</v>
      </c>
      <c r="S330" s="602">
        <f t="shared" si="129"/>
        <v>63.84</v>
      </c>
      <c r="T330" s="602">
        <f t="shared" si="130"/>
        <v>166.35080000000002</v>
      </c>
      <c r="U330" s="602">
        <f t="shared" si="131"/>
        <v>26.616128000000003</v>
      </c>
      <c r="V330" s="602">
        <f t="shared" ca="1" si="132"/>
        <v>-2312.1</v>
      </c>
      <c r="W330" s="602">
        <f t="shared" si="133"/>
        <v>84.48</v>
      </c>
      <c r="X330" s="602">
        <f t="shared" si="134"/>
        <v>13.52</v>
      </c>
      <c r="Y330" s="602">
        <f t="shared" ca="1" si="135"/>
        <v>318.74</v>
      </c>
      <c r="Z330" s="602">
        <f t="shared" ca="1" si="136"/>
        <v>51</v>
      </c>
      <c r="AA330" s="603">
        <f t="shared" si="137"/>
        <v>0</v>
      </c>
      <c r="AB330" s="602"/>
      <c r="AC330" s="604">
        <f t="shared" si="138"/>
        <v>0.113</v>
      </c>
      <c r="AD330" s="602">
        <f t="shared" ca="1" si="139"/>
        <v>-28122.538125027779</v>
      </c>
      <c r="AE330" s="602">
        <f t="shared" si="140"/>
        <v>0</v>
      </c>
      <c r="AG330" s="602">
        <f t="shared" ca="1" si="144"/>
        <v>0</v>
      </c>
    </row>
    <row r="331" spans="2:33" x14ac:dyDescent="0.25">
      <c r="B331" s="30">
        <v>310</v>
      </c>
      <c r="C331" s="19">
        <f t="shared" ca="1" si="118"/>
        <v>55126</v>
      </c>
      <c r="D331" s="30">
        <f t="shared" ca="1" si="119"/>
        <v>30</v>
      </c>
      <c r="E331" s="599">
        <f t="shared" si="120"/>
        <v>0.113</v>
      </c>
      <c r="F331" s="599">
        <f t="shared" si="141"/>
        <v>0.13108</v>
      </c>
      <c r="G331" s="33">
        <f t="shared" ca="1" si="121"/>
        <v>1.0117233333333333</v>
      </c>
      <c r="H331" s="33">
        <f t="shared" ca="1" si="122"/>
        <v>38.912051488949807</v>
      </c>
      <c r="I331" s="33">
        <f t="shared" ca="1" si="146"/>
        <v>2.5698979152614935E-2</v>
      </c>
      <c r="J331" s="30" t="b">
        <f t="shared" si="123"/>
        <v>0</v>
      </c>
      <c r="K331" s="33">
        <f t="shared" si="142"/>
        <v>1</v>
      </c>
      <c r="L331" s="33">
        <f t="shared" ca="1" si="145"/>
        <v>2.5698979152614935E-2</v>
      </c>
      <c r="M331" s="600">
        <f t="shared" ca="1" si="124"/>
        <v>27271.35</v>
      </c>
      <c r="N331" s="601">
        <f t="shared" ca="1" si="125"/>
        <v>-2952332.27</v>
      </c>
      <c r="O331" s="601">
        <f t="shared" ca="1" si="126"/>
        <v>61882.53</v>
      </c>
      <c r="P331" s="601">
        <f t="shared" ca="1" si="127"/>
        <v>-27801.13</v>
      </c>
      <c r="Q331" s="601">
        <f t="shared" ca="1" si="143"/>
        <v>-4448.18</v>
      </c>
      <c r="R331" s="602">
        <f t="shared" si="128"/>
        <v>399</v>
      </c>
      <c r="S331" s="602">
        <f t="shared" si="129"/>
        <v>63.84</v>
      </c>
      <c r="T331" s="602">
        <f t="shared" si="130"/>
        <v>166.35080000000002</v>
      </c>
      <c r="U331" s="602">
        <f t="shared" si="131"/>
        <v>26.616128000000003</v>
      </c>
      <c r="V331" s="602">
        <f t="shared" ca="1" si="132"/>
        <v>-2361.87</v>
      </c>
      <c r="W331" s="602">
        <f t="shared" si="133"/>
        <v>84.48</v>
      </c>
      <c r="X331" s="602">
        <f t="shared" si="134"/>
        <v>13.52</v>
      </c>
      <c r="Y331" s="602">
        <f t="shared" ca="1" si="135"/>
        <v>318.24</v>
      </c>
      <c r="Z331" s="602">
        <f t="shared" ca="1" si="136"/>
        <v>50.92</v>
      </c>
      <c r="AA331" s="603">
        <f t="shared" si="137"/>
        <v>0</v>
      </c>
      <c r="AB331" s="602"/>
      <c r="AC331" s="604">
        <f t="shared" si="138"/>
        <v>0.113</v>
      </c>
      <c r="AD331" s="602">
        <f t="shared" ca="1" si="139"/>
        <v>-27801.128875833332</v>
      </c>
      <c r="AE331" s="602">
        <f t="shared" si="140"/>
        <v>0</v>
      </c>
      <c r="AG331" s="602">
        <f t="shared" ca="1" si="144"/>
        <v>0</v>
      </c>
    </row>
    <row r="332" spans="2:33" x14ac:dyDescent="0.25">
      <c r="B332" s="30">
        <v>311</v>
      </c>
      <c r="C332" s="19">
        <f t="shared" ca="1" si="118"/>
        <v>55157</v>
      </c>
      <c r="D332" s="30">
        <f t="shared" ca="1" si="119"/>
        <v>31</v>
      </c>
      <c r="E332" s="599">
        <f t="shared" si="120"/>
        <v>0.113</v>
      </c>
      <c r="F332" s="599">
        <f t="shared" si="141"/>
        <v>0.13108</v>
      </c>
      <c r="G332" s="33">
        <f t="shared" ca="1" si="121"/>
        <v>1.0120874444444443</v>
      </c>
      <c r="H332" s="33">
        <f t="shared" ca="1" si="122"/>
        <v>39.382398749541842</v>
      </c>
      <c r="I332" s="33">
        <f t="shared" ca="1" si="146"/>
        <v>2.5392054109239184E-2</v>
      </c>
      <c r="J332" s="30" t="b">
        <f t="shared" si="123"/>
        <v>0</v>
      </c>
      <c r="K332" s="33">
        <f t="shared" si="142"/>
        <v>1</v>
      </c>
      <c r="L332" s="33">
        <f t="shared" ca="1" si="145"/>
        <v>2.5392054109239184E-2</v>
      </c>
      <c r="M332" s="600">
        <f t="shared" ca="1" si="124"/>
        <v>27271.35</v>
      </c>
      <c r="N332" s="601">
        <f t="shared" ca="1" si="125"/>
        <v>-3014214.8</v>
      </c>
      <c r="O332" s="601">
        <f t="shared" ca="1" si="126"/>
        <v>63705.500000000007</v>
      </c>
      <c r="P332" s="601">
        <f t="shared" ca="1" si="127"/>
        <v>-29329.98</v>
      </c>
      <c r="Q332" s="601">
        <f t="shared" ca="1" si="143"/>
        <v>-4692.8</v>
      </c>
      <c r="R332" s="602">
        <f t="shared" si="128"/>
        <v>399</v>
      </c>
      <c r="S332" s="602">
        <f t="shared" si="129"/>
        <v>63.84</v>
      </c>
      <c r="T332" s="602">
        <f t="shared" si="130"/>
        <v>166.35080000000002</v>
      </c>
      <c r="U332" s="602">
        <f t="shared" si="131"/>
        <v>26.616128000000003</v>
      </c>
      <c r="V332" s="602">
        <f t="shared" ca="1" si="132"/>
        <v>-2411.37</v>
      </c>
      <c r="W332" s="602">
        <f t="shared" si="133"/>
        <v>84.48</v>
      </c>
      <c r="X332" s="602">
        <f t="shared" si="134"/>
        <v>13.52</v>
      </c>
      <c r="Y332" s="602">
        <f t="shared" ca="1" si="135"/>
        <v>320.64</v>
      </c>
      <c r="Z332" s="602">
        <f t="shared" ca="1" si="136"/>
        <v>51.3</v>
      </c>
      <c r="AA332" s="603">
        <f t="shared" si="137"/>
        <v>0</v>
      </c>
      <c r="AB332" s="602"/>
      <c r="AC332" s="604">
        <f t="shared" si="138"/>
        <v>0.113</v>
      </c>
      <c r="AD332" s="602">
        <f t="shared" ca="1" si="139"/>
        <v>-29329.984567777778</v>
      </c>
      <c r="AE332" s="602">
        <f t="shared" si="140"/>
        <v>0</v>
      </c>
      <c r="AG332" s="602">
        <f t="shared" ca="1" si="144"/>
        <v>0</v>
      </c>
    </row>
    <row r="333" spans="2:33" x14ac:dyDescent="0.25">
      <c r="B333" s="30">
        <v>312</v>
      </c>
      <c r="C333" s="19">
        <f t="shared" ca="1" si="118"/>
        <v>55188</v>
      </c>
      <c r="D333" s="30">
        <f t="shared" ca="1" si="119"/>
        <v>31</v>
      </c>
      <c r="E333" s="599">
        <f t="shared" si="120"/>
        <v>0.113</v>
      </c>
      <c r="F333" s="599">
        <f t="shared" si="141"/>
        <v>0.13108</v>
      </c>
      <c r="G333" s="33">
        <f t="shared" ca="1" si="121"/>
        <v>1.0120874444444443</v>
      </c>
      <c r="H333" s="33">
        <f t="shared" ca="1" si="122"/>
        <v>39.858431306515882</v>
      </c>
      <c r="I333" s="33">
        <f t="shared" ca="1" si="146"/>
        <v>2.5088794697159203E-2</v>
      </c>
      <c r="J333" s="30" t="b">
        <f t="shared" si="123"/>
        <v>1</v>
      </c>
      <c r="K333" s="33">
        <f t="shared" si="142"/>
        <v>1</v>
      </c>
      <c r="L333" s="33">
        <f t="shared" ca="1" si="145"/>
        <v>2.5088794697159203E-2</v>
      </c>
      <c r="M333" s="600">
        <f t="shared" ca="1" si="124"/>
        <v>27271.35</v>
      </c>
      <c r="N333" s="601">
        <f t="shared" ca="1" si="125"/>
        <v>-3077920.3</v>
      </c>
      <c r="O333" s="601">
        <f t="shared" ca="1" si="126"/>
        <v>64475.539999999994</v>
      </c>
      <c r="P333" s="601">
        <f t="shared" ca="1" si="127"/>
        <v>-29949.87</v>
      </c>
      <c r="Q333" s="601">
        <f t="shared" ca="1" si="143"/>
        <v>-4791.9799999999996</v>
      </c>
      <c r="R333" s="602">
        <f t="shared" si="128"/>
        <v>399</v>
      </c>
      <c r="S333" s="602">
        <f t="shared" si="129"/>
        <v>63.84</v>
      </c>
      <c r="T333" s="602">
        <f t="shared" si="130"/>
        <v>166.35080000000002</v>
      </c>
      <c r="U333" s="602">
        <f t="shared" si="131"/>
        <v>26.616128000000003</v>
      </c>
      <c r="V333" s="602">
        <f t="shared" ca="1" si="132"/>
        <v>-2462.34</v>
      </c>
      <c r="W333" s="602">
        <f t="shared" si="133"/>
        <v>84.48</v>
      </c>
      <c r="X333" s="602">
        <f t="shared" si="134"/>
        <v>13.52</v>
      </c>
      <c r="Y333" s="602">
        <f t="shared" ca="1" si="135"/>
        <v>321.61</v>
      </c>
      <c r="Z333" s="602">
        <f t="shared" ca="1" si="136"/>
        <v>51.46</v>
      </c>
      <c r="AA333" s="603">
        <f t="shared" si="137"/>
        <v>0</v>
      </c>
      <c r="AB333" s="602"/>
      <c r="AC333" s="604">
        <f t="shared" si="138"/>
        <v>0.113</v>
      </c>
      <c r="AD333" s="602">
        <f t="shared" ca="1" si="139"/>
        <v>-29949.874474722226</v>
      </c>
      <c r="AE333" s="602">
        <f t="shared" si="140"/>
        <v>0</v>
      </c>
      <c r="AG333" s="602">
        <f t="shared" ca="1" si="144"/>
        <v>0</v>
      </c>
    </row>
    <row r="334" spans="2:33" x14ac:dyDescent="0.25">
      <c r="B334" s="30">
        <v>313</v>
      </c>
      <c r="C334" s="19">
        <f t="shared" ca="1" si="118"/>
        <v>55216</v>
      </c>
      <c r="D334" s="30">
        <f t="shared" ca="1" si="119"/>
        <v>28</v>
      </c>
      <c r="E334" s="599">
        <f t="shared" si="120"/>
        <v>0.113</v>
      </c>
      <c r="F334" s="599">
        <f t="shared" si="141"/>
        <v>0.13108</v>
      </c>
      <c r="G334" s="33">
        <f t="shared" ca="1" si="121"/>
        <v>1.0109951111111111</v>
      </c>
      <c r="H334" s="33">
        <f t="shared" ca="1" si="122"/>
        <v>40.296679187445612</v>
      </c>
      <c r="I334" s="33">
        <f t="shared" ca="1" si="146"/>
        <v>2.4815940672142257E-2</v>
      </c>
      <c r="J334" s="30" t="b">
        <f t="shared" si="123"/>
        <v>0</v>
      </c>
      <c r="K334" s="33">
        <f t="shared" si="142"/>
        <v>1</v>
      </c>
      <c r="L334" s="33">
        <f t="shared" ca="1" si="145"/>
        <v>2.4815940672142257E-2</v>
      </c>
      <c r="M334" s="600">
        <f t="shared" ca="1" si="124"/>
        <v>27271.35</v>
      </c>
      <c r="N334" s="601">
        <f t="shared" ca="1" si="125"/>
        <v>-3142395.84</v>
      </c>
      <c r="O334" s="601">
        <f t="shared" ca="1" si="126"/>
        <v>61822.349999999991</v>
      </c>
      <c r="P334" s="601">
        <f t="shared" ca="1" si="127"/>
        <v>-27618.17</v>
      </c>
      <c r="Q334" s="601">
        <f t="shared" ca="1" si="143"/>
        <v>-4418.91</v>
      </c>
      <c r="R334" s="602">
        <f t="shared" si="128"/>
        <v>399</v>
      </c>
      <c r="S334" s="602">
        <f t="shared" si="129"/>
        <v>63.84</v>
      </c>
      <c r="T334" s="602">
        <f t="shared" si="130"/>
        <v>166.35080000000002</v>
      </c>
      <c r="U334" s="602">
        <f t="shared" si="131"/>
        <v>26.616128000000003</v>
      </c>
      <c r="V334" s="602">
        <f t="shared" ca="1" si="132"/>
        <v>-2513.92</v>
      </c>
      <c r="W334" s="602">
        <f t="shared" si="133"/>
        <v>84.48</v>
      </c>
      <c r="X334" s="602">
        <f t="shared" si="134"/>
        <v>13.52</v>
      </c>
      <c r="Y334" s="602">
        <f t="shared" ca="1" si="135"/>
        <v>317.95</v>
      </c>
      <c r="Z334" s="602">
        <f t="shared" ca="1" si="136"/>
        <v>50.87</v>
      </c>
      <c r="AA334" s="603">
        <f t="shared" si="137"/>
        <v>0</v>
      </c>
      <c r="AB334" s="602"/>
      <c r="AC334" s="604">
        <f t="shared" si="138"/>
        <v>0.113</v>
      </c>
      <c r="AD334" s="602">
        <f t="shared" ca="1" si="139"/>
        <v>-27618.167882666665</v>
      </c>
      <c r="AE334" s="602">
        <f t="shared" si="140"/>
        <v>0</v>
      </c>
      <c r="AG334" s="602">
        <f t="shared" ca="1" si="144"/>
        <v>0</v>
      </c>
    </row>
    <row r="335" spans="2:33" x14ac:dyDescent="0.25">
      <c r="B335" s="30">
        <v>314</v>
      </c>
      <c r="C335" s="19">
        <f t="shared" ca="1" si="118"/>
        <v>55247</v>
      </c>
      <c r="D335" s="30">
        <f t="shared" ca="1" si="119"/>
        <v>31</v>
      </c>
      <c r="E335" s="599">
        <f t="shared" si="120"/>
        <v>0.113</v>
      </c>
      <c r="F335" s="599">
        <f t="shared" si="141"/>
        <v>0.13108</v>
      </c>
      <c r="G335" s="33">
        <f t="shared" ca="1" si="121"/>
        <v>1.0120874444444443</v>
      </c>
      <c r="H335" s="33">
        <f t="shared" ca="1" si="122"/>
        <v>40.78376305841946</v>
      </c>
      <c r="I335" s="33">
        <f t="shared" ca="1" si="146"/>
        <v>2.4519561830711415E-2</v>
      </c>
      <c r="J335" s="30" t="b">
        <f t="shared" si="123"/>
        <v>0</v>
      </c>
      <c r="K335" s="33">
        <f t="shared" si="142"/>
        <v>1</v>
      </c>
      <c r="L335" s="33">
        <f t="shared" ca="1" si="145"/>
        <v>2.4519561830711415E-2</v>
      </c>
      <c r="M335" s="600">
        <f t="shared" ca="1" si="124"/>
        <v>27271.35</v>
      </c>
      <c r="N335" s="601">
        <f t="shared" ca="1" si="125"/>
        <v>-3204218.19</v>
      </c>
      <c r="O335" s="601">
        <f t="shared" ca="1" si="126"/>
        <v>66002.149999999994</v>
      </c>
      <c r="P335" s="601">
        <f t="shared" ca="1" si="127"/>
        <v>-31178.82</v>
      </c>
      <c r="Q335" s="601">
        <f t="shared" ca="1" si="143"/>
        <v>-4988.6099999999997</v>
      </c>
      <c r="R335" s="602">
        <f t="shared" si="128"/>
        <v>399</v>
      </c>
      <c r="S335" s="602">
        <f t="shared" si="129"/>
        <v>63.84</v>
      </c>
      <c r="T335" s="602">
        <f t="shared" si="130"/>
        <v>166.35080000000002</v>
      </c>
      <c r="U335" s="602">
        <f t="shared" si="131"/>
        <v>26.616128000000003</v>
      </c>
      <c r="V335" s="602">
        <f t="shared" ca="1" si="132"/>
        <v>-2563.37</v>
      </c>
      <c r="W335" s="602">
        <f t="shared" si="133"/>
        <v>84.48</v>
      </c>
      <c r="X335" s="602">
        <f t="shared" si="134"/>
        <v>13.52</v>
      </c>
      <c r="Y335" s="602">
        <f t="shared" ca="1" si="135"/>
        <v>323.52999999999997</v>
      </c>
      <c r="Z335" s="602">
        <f t="shared" ca="1" si="136"/>
        <v>51.76</v>
      </c>
      <c r="AA335" s="603">
        <f t="shared" si="137"/>
        <v>0</v>
      </c>
      <c r="AB335" s="602"/>
      <c r="AC335" s="604">
        <f t="shared" si="138"/>
        <v>0.113</v>
      </c>
      <c r="AD335" s="602">
        <f t="shared" ca="1" si="139"/>
        <v>-31178.82310991667</v>
      </c>
      <c r="AE335" s="602">
        <f t="shared" si="140"/>
        <v>0</v>
      </c>
      <c r="AG335" s="602">
        <f t="shared" ca="1" si="144"/>
        <v>0</v>
      </c>
    </row>
    <row r="336" spans="2:33" x14ac:dyDescent="0.25">
      <c r="B336" s="30">
        <v>315</v>
      </c>
      <c r="C336" s="19">
        <f t="shared" ca="1" si="118"/>
        <v>55277</v>
      </c>
      <c r="D336" s="30">
        <f t="shared" ca="1" si="119"/>
        <v>30</v>
      </c>
      <c r="E336" s="599">
        <f t="shared" si="120"/>
        <v>0.113</v>
      </c>
      <c r="F336" s="599">
        <f t="shared" si="141"/>
        <v>0.13108</v>
      </c>
      <c r="G336" s="33">
        <f t="shared" ca="1" si="121"/>
        <v>1.0117233333333333</v>
      </c>
      <c r="H336" s="33">
        <f t="shared" ca="1" si="122"/>
        <v>41.261884707340997</v>
      </c>
      <c r="I336" s="33">
        <f t="shared" ca="1" si="146"/>
        <v>2.4235441669538855E-2</v>
      </c>
      <c r="J336" s="30" t="b">
        <f t="shared" si="123"/>
        <v>0</v>
      </c>
      <c r="K336" s="33">
        <f t="shared" si="142"/>
        <v>1</v>
      </c>
      <c r="L336" s="33">
        <f t="shared" ca="1" si="145"/>
        <v>2.4235441669538855E-2</v>
      </c>
      <c r="M336" s="600">
        <f t="shared" ca="1" si="124"/>
        <v>27271.35</v>
      </c>
      <c r="N336" s="601">
        <f t="shared" ca="1" si="125"/>
        <v>-3270220.34</v>
      </c>
      <c r="O336" s="601">
        <f t="shared" ca="1" si="126"/>
        <v>65609.23</v>
      </c>
      <c r="P336" s="601">
        <f t="shared" ca="1" si="127"/>
        <v>-30794.57</v>
      </c>
      <c r="Q336" s="601">
        <f t="shared" ca="1" si="143"/>
        <v>-4927.13</v>
      </c>
      <c r="R336" s="602">
        <f t="shared" si="128"/>
        <v>399</v>
      </c>
      <c r="S336" s="602">
        <f t="shared" si="129"/>
        <v>63.84</v>
      </c>
      <c r="T336" s="602">
        <f t="shared" si="130"/>
        <v>166.35080000000002</v>
      </c>
      <c r="U336" s="602">
        <f t="shared" si="131"/>
        <v>26.616128000000003</v>
      </c>
      <c r="V336" s="602">
        <f t="shared" ca="1" si="132"/>
        <v>-2616.1799999999998</v>
      </c>
      <c r="W336" s="602">
        <f t="shared" si="133"/>
        <v>84.48</v>
      </c>
      <c r="X336" s="602">
        <f t="shared" si="134"/>
        <v>13.52</v>
      </c>
      <c r="Y336" s="602">
        <f t="shared" ca="1" si="135"/>
        <v>322.93</v>
      </c>
      <c r="Z336" s="602">
        <f t="shared" ca="1" si="136"/>
        <v>51.67</v>
      </c>
      <c r="AA336" s="603">
        <f t="shared" si="137"/>
        <v>0</v>
      </c>
      <c r="AB336" s="602"/>
      <c r="AC336" s="604">
        <f t="shared" si="138"/>
        <v>0.113</v>
      </c>
      <c r="AD336" s="602">
        <f t="shared" ca="1" si="139"/>
        <v>-30794.57486833333</v>
      </c>
      <c r="AE336" s="602">
        <f t="shared" si="140"/>
        <v>0</v>
      </c>
      <c r="AG336" s="602">
        <f t="shared" ca="1" si="144"/>
        <v>0</v>
      </c>
    </row>
    <row r="337" spans="2:33" x14ac:dyDescent="0.25">
      <c r="B337" s="30">
        <v>316</v>
      </c>
      <c r="C337" s="19">
        <f t="shared" ca="1" si="118"/>
        <v>55308</v>
      </c>
      <c r="D337" s="30">
        <f t="shared" ca="1" si="119"/>
        <v>31</v>
      </c>
      <c r="E337" s="599">
        <f t="shared" si="120"/>
        <v>0.113</v>
      </c>
      <c r="F337" s="599">
        <f t="shared" si="141"/>
        <v>0.13108</v>
      </c>
      <c r="G337" s="33">
        <f t="shared" ca="1" si="121"/>
        <v>1.0120874444444443</v>
      </c>
      <c r="H337" s="33">
        <f t="shared" ca="1" si="122"/>
        <v>41.760635446414049</v>
      </c>
      <c r="I337" s="33">
        <f t="shared" ca="1" si="146"/>
        <v>2.3945995775930397E-2</v>
      </c>
      <c r="J337" s="30" t="b">
        <f t="shared" si="123"/>
        <v>0</v>
      </c>
      <c r="K337" s="33">
        <f t="shared" si="142"/>
        <v>1</v>
      </c>
      <c r="L337" s="33">
        <f t="shared" ca="1" si="145"/>
        <v>2.3945995775930397E-2</v>
      </c>
      <c r="M337" s="600">
        <f t="shared" ca="1" si="124"/>
        <v>27271.35</v>
      </c>
      <c r="N337" s="601">
        <f t="shared" ca="1" si="125"/>
        <v>-3335829.57</v>
      </c>
      <c r="O337" s="601">
        <f t="shared" ca="1" si="126"/>
        <v>67593</v>
      </c>
      <c r="P337" s="601">
        <f t="shared" ca="1" si="127"/>
        <v>-32459.47</v>
      </c>
      <c r="Q337" s="601">
        <f t="shared" ca="1" si="143"/>
        <v>-5193.5200000000004</v>
      </c>
      <c r="R337" s="602">
        <f t="shared" si="128"/>
        <v>399</v>
      </c>
      <c r="S337" s="602">
        <f t="shared" si="129"/>
        <v>63.84</v>
      </c>
      <c r="T337" s="602">
        <f t="shared" si="130"/>
        <v>166.35080000000002</v>
      </c>
      <c r="U337" s="602">
        <f t="shared" si="131"/>
        <v>26.616128000000003</v>
      </c>
      <c r="V337" s="602">
        <f t="shared" ca="1" si="132"/>
        <v>-2668.66</v>
      </c>
      <c r="W337" s="602">
        <f t="shared" si="133"/>
        <v>84.48</v>
      </c>
      <c r="X337" s="602">
        <f t="shared" si="134"/>
        <v>13.52</v>
      </c>
      <c r="Y337" s="602">
        <f t="shared" ca="1" si="135"/>
        <v>325.54000000000002</v>
      </c>
      <c r="Z337" s="602">
        <f t="shared" ca="1" si="136"/>
        <v>52.09</v>
      </c>
      <c r="AA337" s="603">
        <f t="shared" si="137"/>
        <v>0</v>
      </c>
      <c r="AB337" s="602"/>
      <c r="AC337" s="604">
        <f t="shared" si="138"/>
        <v>0.113</v>
      </c>
      <c r="AD337" s="602">
        <f t="shared" ca="1" si="139"/>
        <v>-32459.47495475</v>
      </c>
      <c r="AE337" s="602">
        <f t="shared" si="140"/>
        <v>0</v>
      </c>
      <c r="AG337" s="602">
        <f t="shared" ca="1" si="144"/>
        <v>0</v>
      </c>
    </row>
    <row r="338" spans="2:33" x14ac:dyDescent="0.25">
      <c r="B338" s="30">
        <v>317</v>
      </c>
      <c r="C338" s="19">
        <f t="shared" ca="1" si="118"/>
        <v>55338</v>
      </c>
      <c r="D338" s="30">
        <f t="shared" ca="1" si="119"/>
        <v>30</v>
      </c>
      <c r="E338" s="599">
        <f t="shared" si="120"/>
        <v>0.113</v>
      </c>
      <c r="F338" s="599">
        <f t="shared" si="141"/>
        <v>0.13108</v>
      </c>
      <c r="G338" s="33">
        <f t="shared" ca="1" si="121"/>
        <v>1.0117233333333333</v>
      </c>
      <c r="H338" s="33">
        <f t="shared" ca="1" si="122"/>
        <v>42.250209295964176</v>
      </c>
      <c r="I338" s="33">
        <f t="shared" ca="1" si="146"/>
        <v>2.3668521805299603E-2</v>
      </c>
      <c r="J338" s="30" t="b">
        <f t="shared" si="123"/>
        <v>0</v>
      </c>
      <c r="K338" s="33">
        <f t="shared" si="142"/>
        <v>1</v>
      </c>
      <c r="L338" s="33">
        <f t="shared" ca="1" si="145"/>
        <v>2.3668521805299603E-2</v>
      </c>
      <c r="M338" s="600">
        <f t="shared" ca="1" si="124"/>
        <v>27271.35</v>
      </c>
      <c r="N338" s="601">
        <f t="shared" ca="1" si="125"/>
        <v>-3403422.57</v>
      </c>
      <c r="O338" s="601">
        <f t="shared" ca="1" si="126"/>
        <v>67170.81</v>
      </c>
      <c r="P338" s="601">
        <f t="shared" ca="1" si="127"/>
        <v>-32048.9</v>
      </c>
      <c r="Q338" s="601">
        <f t="shared" ca="1" si="143"/>
        <v>-5127.82</v>
      </c>
      <c r="R338" s="602">
        <f t="shared" si="128"/>
        <v>399</v>
      </c>
      <c r="S338" s="602">
        <f t="shared" si="129"/>
        <v>63.84</v>
      </c>
      <c r="T338" s="602">
        <f t="shared" si="130"/>
        <v>166.35080000000002</v>
      </c>
      <c r="U338" s="602">
        <f t="shared" si="131"/>
        <v>26.616128000000003</v>
      </c>
      <c r="V338" s="602">
        <f t="shared" ca="1" si="132"/>
        <v>-2722.74</v>
      </c>
      <c r="W338" s="602">
        <f t="shared" si="133"/>
        <v>84.48</v>
      </c>
      <c r="X338" s="602">
        <f t="shared" si="134"/>
        <v>13.52</v>
      </c>
      <c r="Y338" s="602">
        <f t="shared" ca="1" si="135"/>
        <v>324.89999999999998</v>
      </c>
      <c r="Z338" s="602">
        <f t="shared" ca="1" si="136"/>
        <v>51.98</v>
      </c>
      <c r="AA338" s="603">
        <f t="shared" si="137"/>
        <v>0</v>
      </c>
      <c r="AB338" s="602"/>
      <c r="AC338" s="604">
        <f t="shared" si="138"/>
        <v>0.113</v>
      </c>
      <c r="AD338" s="602">
        <f t="shared" ca="1" si="139"/>
        <v>-32048.895867499999</v>
      </c>
      <c r="AE338" s="602">
        <f t="shared" si="140"/>
        <v>0</v>
      </c>
      <c r="AG338" s="602">
        <f t="shared" ca="1" si="144"/>
        <v>0</v>
      </c>
    </row>
    <row r="339" spans="2:33" x14ac:dyDescent="0.25">
      <c r="B339" s="30">
        <v>318</v>
      </c>
      <c r="C339" s="19">
        <f t="shared" ca="1" si="118"/>
        <v>55369</v>
      </c>
      <c r="D339" s="30">
        <f t="shared" ca="1" si="119"/>
        <v>31</v>
      </c>
      <c r="E339" s="599">
        <f t="shared" si="120"/>
        <v>0.113</v>
      </c>
      <c r="F339" s="599">
        <f t="shared" si="141"/>
        <v>0.13108</v>
      </c>
      <c r="G339" s="33">
        <f t="shared" ca="1" si="121"/>
        <v>1.0120874444444443</v>
      </c>
      <c r="H339" s="33">
        <f t="shared" ca="1" si="122"/>
        <v>42.760906353595288</v>
      </c>
      <c r="I339" s="33">
        <f t="shared" ca="1" si="146"/>
        <v>2.3385846682735741E-2</v>
      </c>
      <c r="J339" s="30" t="b">
        <f t="shared" si="123"/>
        <v>0</v>
      </c>
      <c r="K339" s="33">
        <f t="shared" si="142"/>
        <v>1</v>
      </c>
      <c r="L339" s="33">
        <f t="shared" ca="1" si="145"/>
        <v>2.3385846682735741E-2</v>
      </c>
      <c r="M339" s="600">
        <f t="shared" ca="1" si="124"/>
        <v>27271.35</v>
      </c>
      <c r="N339" s="601">
        <f t="shared" ca="1" si="125"/>
        <v>-3470593.38</v>
      </c>
      <c r="O339" s="601">
        <f t="shared" ca="1" si="126"/>
        <v>69221.95</v>
      </c>
      <c r="P339" s="601">
        <f t="shared" ca="1" si="127"/>
        <v>-33770.800000000003</v>
      </c>
      <c r="Q339" s="601">
        <f t="shared" ca="1" si="143"/>
        <v>-5403.33</v>
      </c>
      <c r="R339" s="602">
        <f t="shared" si="128"/>
        <v>399</v>
      </c>
      <c r="S339" s="602">
        <f t="shared" si="129"/>
        <v>63.84</v>
      </c>
      <c r="T339" s="602">
        <f t="shared" si="130"/>
        <v>166.35080000000002</v>
      </c>
      <c r="U339" s="602">
        <f t="shared" si="131"/>
        <v>26.616128000000003</v>
      </c>
      <c r="V339" s="602">
        <f t="shared" ca="1" si="132"/>
        <v>-2776.47</v>
      </c>
      <c r="W339" s="602">
        <f t="shared" si="133"/>
        <v>84.48</v>
      </c>
      <c r="X339" s="602">
        <f t="shared" si="134"/>
        <v>13.52</v>
      </c>
      <c r="Y339" s="602">
        <f t="shared" ca="1" si="135"/>
        <v>327.60000000000002</v>
      </c>
      <c r="Z339" s="602">
        <f t="shared" ca="1" si="136"/>
        <v>52.42</v>
      </c>
      <c r="AA339" s="603">
        <f t="shared" si="137"/>
        <v>0</v>
      </c>
      <c r="AB339" s="602"/>
      <c r="AC339" s="604">
        <f t="shared" si="138"/>
        <v>0.113</v>
      </c>
      <c r="AD339" s="602">
        <f t="shared" ca="1" si="139"/>
        <v>-33770.801694833339</v>
      </c>
      <c r="AE339" s="602">
        <f t="shared" si="140"/>
        <v>0</v>
      </c>
      <c r="AG339" s="602">
        <f t="shared" ca="1" si="144"/>
        <v>0</v>
      </c>
    </row>
    <row r="340" spans="2:33" x14ac:dyDescent="0.25">
      <c r="B340" s="30">
        <v>319</v>
      </c>
      <c r="C340" s="19">
        <f t="shared" ca="1" si="118"/>
        <v>55400</v>
      </c>
      <c r="D340" s="30">
        <f t="shared" ca="1" si="119"/>
        <v>31</v>
      </c>
      <c r="E340" s="599">
        <f t="shared" si="120"/>
        <v>0.113</v>
      </c>
      <c r="F340" s="599">
        <f t="shared" si="141"/>
        <v>0.13108</v>
      </c>
      <c r="G340" s="33">
        <f t="shared" ca="1" si="121"/>
        <v>1.0120874444444443</v>
      </c>
      <c r="H340" s="33">
        <f t="shared" ca="1" si="122"/>
        <v>43.277776433538456</v>
      </c>
      <c r="I340" s="33">
        <f t="shared" ca="1" si="146"/>
        <v>2.3106547572648444E-2</v>
      </c>
      <c r="J340" s="30" t="b">
        <f t="shared" si="123"/>
        <v>0</v>
      </c>
      <c r="K340" s="33">
        <f t="shared" si="142"/>
        <v>1</v>
      </c>
      <c r="L340" s="33">
        <f t="shared" ca="1" si="145"/>
        <v>2.3106547572648444E-2</v>
      </c>
      <c r="M340" s="600">
        <f t="shared" ca="1" si="124"/>
        <v>27271.35</v>
      </c>
      <c r="N340" s="601">
        <f t="shared" ca="1" si="125"/>
        <v>-3539815.33</v>
      </c>
      <c r="O340" s="601">
        <f t="shared" ca="1" si="126"/>
        <v>70058.67</v>
      </c>
      <c r="P340" s="601">
        <f t="shared" ca="1" si="127"/>
        <v>-34444.370000000003</v>
      </c>
      <c r="Q340" s="601">
        <f t="shared" ca="1" si="143"/>
        <v>-5511.1</v>
      </c>
      <c r="R340" s="602">
        <f t="shared" si="128"/>
        <v>399</v>
      </c>
      <c r="S340" s="602">
        <f t="shared" si="129"/>
        <v>63.84</v>
      </c>
      <c r="T340" s="602">
        <f t="shared" si="130"/>
        <v>166.35080000000002</v>
      </c>
      <c r="U340" s="602">
        <f t="shared" si="131"/>
        <v>26.616128000000003</v>
      </c>
      <c r="V340" s="602">
        <f t="shared" ca="1" si="132"/>
        <v>-2831.85</v>
      </c>
      <c r="W340" s="602">
        <f t="shared" si="133"/>
        <v>84.48</v>
      </c>
      <c r="X340" s="602">
        <f t="shared" si="134"/>
        <v>13.52</v>
      </c>
      <c r="Y340" s="602">
        <f t="shared" ca="1" si="135"/>
        <v>328.66</v>
      </c>
      <c r="Z340" s="602">
        <f t="shared" ca="1" si="136"/>
        <v>52.59</v>
      </c>
      <c r="AA340" s="603">
        <f t="shared" si="137"/>
        <v>0</v>
      </c>
      <c r="AB340" s="602"/>
      <c r="AC340" s="604">
        <f t="shared" si="138"/>
        <v>0.113</v>
      </c>
      <c r="AD340" s="602">
        <f t="shared" ca="1" si="139"/>
        <v>-34444.369724972225</v>
      </c>
      <c r="AE340" s="602">
        <f t="shared" si="140"/>
        <v>0</v>
      </c>
      <c r="AG340" s="602">
        <f t="shared" ca="1" si="144"/>
        <v>0</v>
      </c>
    </row>
    <row r="341" spans="2:33" x14ac:dyDescent="0.25">
      <c r="B341" s="30">
        <v>320</v>
      </c>
      <c r="C341" s="19">
        <f t="shared" ref="C341:C404" ca="1" si="147">IF(B341=0,FECHA_1ER_PAGO,EDATE(C340,1))</f>
        <v>55430</v>
      </c>
      <c r="D341" s="30">
        <f t="shared" ref="D341:D404" ca="1" si="148">IF(B341=0,FECHA_1ER_PAGO-FECHA_APERTURA, C341-C340)</f>
        <v>30</v>
      </c>
      <c r="E341" s="599">
        <f t="shared" ref="E341:E404" si="149">IF(B341=0,TASA,IF(B341=MESES_INC_TASA,E340+INCREMENTO_TASA,E340))</f>
        <v>0.113</v>
      </c>
      <c r="F341" s="599">
        <f t="shared" si="141"/>
        <v>0.13108</v>
      </c>
      <c r="G341" s="33">
        <f t="shared" ref="G341:G404" ca="1" si="150">IF(B341&lt;MESES_GRACIA, 0, 1 + D341 * F341 / 360 + FACTOR_SEG_DEUD)</f>
        <v>1.0117233333333333</v>
      </c>
      <c r="H341" s="33">
        <f t="shared" ref="H341:H404" ca="1" si="151">IF(B341 = 0, 0,            IF(H340=0, G341, H340 * G341 ))</f>
        <v>43.785136232594304</v>
      </c>
      <c r="I341" s="33">
        <f t="shared" ca="1" si="146"/>
        <v>2.2838800699119102E-2</v>
      </c>
      <c r="J341" s="30" t="b">
        <f t="shared" ref="J341:J404" si="152">MOD(B341, MESES_INC)=0</f>
        <v>0</v>
      </c>
      <c r="K341" s="33">
        <f t="shared" si="142"/>
        <v>1</v>
      </c>
      <c r="L341" s="33">
        <f t="shared" ca="1" si="145"/>
        <v>2.2838800699119102E-2</v>
      </c>
      <c r="M341" s="600">
        <f t="shared" ref="M341:M404" ca="1" si="153">ROUND(CUOTA_INIT*K341,2)</f>
        <v>27271.35</v>
      </c>
      <c r="N341" s="601">
        <f t="shared" ref="N341:N404" ca="1" si="154">IF(B341=0,TOTAL_FINANCIADO, ROUND(N340-O340,2))</f>
        <v>-3609874</v>
      </c>
      <c r="O341" s="601">
        <f t="shared" ref="O341:O404" ca="1" si="155">IF(B341=0, 0,
   IF((B341+1) = PLAZO, N341,
   IF(B341&lt;MESES_GRACIA, 0, M341-P341-V341-Q341)))</f>
        <v>69591.11</v>
      </c>
      <c r="P341" s="601">
        <f t="shared" ref="P341:P404" ca="1" si="156" xml:space="preserve"> IF(B341&lt;MESES_GRACIA, 0, ROUND(N341 * D341 *E341 /360,2))</f>
        <v>-33992.980000000003</v>
      </c>
      <c r="Q341" s="601">
        <f t="shared" ca="1" si="143"/>
        <v>-5438.88</v>
      </c>
      <c r="R341" s="602">
        <f t="shared" ref="R341:R404" si="157" xml:space="preserve"> COMISION_AMORT</f>
        <v>399</v>
      </c>
      <c r="S341" s="602">
        <f t="shared" ref="S341:S404" si="158">ROUND(R341*IVA,2)</f>
        <v>63.84</v>
      </c>
      <c r="T341" s="602">
        <f t="shared" ref="T341:T404" si="159">SEGURO_DAÑOS_MENS</f>
        <v>166.35080000000002</v>
      </c>
      <c r="U341" s="602">
        <f t="shared" ref="U341:U404" si="160">T341*IVA</f>
        <v>26.616128000000003</v>
      </c>
      <c r="V341" s="602">
        <f t="shared" ref="V341:V404" ca="1" si="161">ROUND(N341 * FACTOR_SEG_DEUD,2)</f>
        <v>-2887.9</v>
      </c>
      <c r="W341" s="602">
        <f t="shared" ref="W341:W404" si="162">ROUND(SEGURO_INTERIORES/(1+IVA),2)</f>
        <v>84.48</v>
      </c>
      <c r="X341" s="602">
        <f t="shared" ref="X341:X404" si="163">ROUND(W341*IVA,2)</f>
        <v>13.52</v>
      </c>
      <c r="Y341" s="602">
        <f t="shared" ref="Y341:Y404" ca="1" si="164">ROUND((SUM(O341:X341)-Q341) * FACTOR_SEG_DESEMPLEO,2)</f>
        <v>327.95</v>
      </c>
      <c r="Z341" s="602">
        <f t="shared" ref="Z341:Z404" ca="1" si="165">ROUND(Y341*IVA,2)</f>
        <v>52.47</v>
      </c>
      <c r="AA341" s="603">
        <f t="shared" ref="AA341:AA404" si="166">IF(B341&gt;=PLAZO,0,ROUND(SUM(O341:Z341),2))</f>
        <v>0</v>
      </c>
      <c r="AB341" s="602"/>
      <c r="AC341" s="604">
        <f t="shared" ref="AC341:AC404" si="167">IF(AB341="SI",TASA_PP,TASA)</f>
        <v>0.113</v>
      </c>
      <c r="AD341" s="602">
        <f t="shared" ref="AD341:AD404" ca="1" si="168">N341 * D341 * AC341 /360</f>
        <v>-33992.980166666668</v>
      </c>
      <c r="AE341" s="602">
        <f t="shared" ref="AE341:AE404" si="169">IF(B341&gt;=PLAZO, 0, O341+R341+S341+T341+U341+V341+W341+X341+Y341+Z341+AD341)</f>
        <v>0</v>
      </c>
      <c r="AG341" s="602">
        <f t="shared" ca="1" si="144"/>
        <v>0</v>
      </c>
    </row>
    <row r="342" spans="2:33" x14ac:dyDescent="0.25">
      <c r="B342" s="30">
        <v>321</v>
      </c>
      <c r="C342" s="19">
        <f t="shared" ca="1" si="147"/>
        <v>55461</v>
      </c>
      <c r="D342" s="30">
        <f t="shared" ca="1" si="148"/>
        <v>31</v>
      </c>
      <c r="E342" s="599">
        <f t="shared" si="149"/>
        <v>0.113</v>
      </c>
      <c r="F342" s="599">
        <f t="shared" ref="F342:F405" si="170">E342*(1+$G$13)</f>
        <v>0.13108</v>
      </c>
      <c r="G342" s="33">
        <f t="shared" ca="1" si="150"/>
        <v>1.0120874444444443</v>
      </c>
      <c r="H342" s="33">
        <f t="shared" ca="1" si="151"/>
        <v>44.314386634298216</v>
      </c>
      <c r="I342" s="33">
        <f t="shared" ca="1" si="146"/>
        <v>2.2566035004668784E-2</v>
      </c>
      <c r="J342" s="30" t="b">
        <f t="shared" si="152"/>
        <v>0</v>
      </c>
      <c r="K342" s="33">
        <f t="shared" ref="K342:K405" si="171">IF(B342=0, 1, IF(J342,K341*(1+INCREMENTO),K341))</f>
        <v>1</v>
      </c>
      <c r="L342" s="33">
        <f t="shared" ca="1" si="145"/>
        <v>2.2566035004668784E-2</v>
      </c>
      <c r="M342" s="600">
        <f t="shared" ca="1" si="153"/>
        <v>27271.35</v>
      </c>
      <c r="N342" s="601">
        <f t="shared" ca="1" si="154"/>
        <v>-3679465.11</v>
      </c>
      <c r="O342" s="601">
        <f t="shared" ca="1" si="155"/>
        <v>71746.680000000008</v>
      </c>
      <c r="P342" s="601">
        <f t="shared" ca="1" si="156"/>
        <v>-35803.24</v>
      </c>
      <c r="Q342" s="601">
        <f t="shared" ref="Q342:Q405" ca="1" si="172">ROUND(P342*$G$13,2)</f>
        <v>-5728.52</v>
      </c>
      <c r="R342" s="602">
        <f t="shared" si="157"/>
        <v>399</v>
      </c>
      <c r="S342" s="602">
        <f t="shared" si="158"/>
        <v>63.84</v>
      </c>
      <c r="T342" s="602">
        <f t="shared" si="159"/>
        <v>166.35080000000002</v>
      </c>
      <c r="U342" s="602">
        <f t="shared" si="160"/>
        <v>26.616128000000003</v>
      </c>
      <c r="V342" s="602">
        <f t="shared" ca="1" si="161"/>
        <v>-2943.57</v>
      </c>
      <c r="W342" s="602">
        <f t="shared" si="162"/>
        <v>84.48</v>
      </c>
      <c r="X342" s="602">
        <f t="shared" si="163"/>
        <v>13.52</v>
      </c>
      <c r="Y342" s="602">
        <f t="shared" ca="1" si="164"/>
        <v>330.79</v>
      </c>
      <c r="Z342" s="602">
        <f t="shared" ca="1" si="165"/>
        <v>52.93</v>
      </c>
      <c r="AA342" s="603">
        <f t="shared" si="166"/>
        <v>0</v>
      </c>
      <c r="AB342" s="602"/>
      <c r="AC342" s="604">
        <f t="shared" si="167"/>
        <v>0.113</v>
      </c>
      <c r="AD342" s="602">
        <f t="shared" ca="1" si="168"/>
        <v>-35803.239667583337</v>
      </c>
      <c r="AE342" s="602">
        <f t="shared" si="169"/>
        <v>0</v>
      </c>
      <c r="AG342" s="602">
        <f t="shared" ref="AG342:AG405" ca="1" si="173">IF(N342&gt; 0,O342+P342+V342+R342+T342+W342+Y342, 0)</f>
        <v>0</v>
      </c>
    </row>
    <row r="343" spans="2:33" x14ac:dyDescent="0.25">
      <c r="B343" s="30">
        <v>322</v>
      </c>
      <c r="C343" s="19">
        <f t="shared" ca="1" si="147"/>
        <v>55491</v>
      </c>
      <c r="D343" s="30">
        <f t="shared" ca="1" si="148"/>
        <v>30</v>
      </c>
      <c r="E343" s="599">
        <f t="shared" si="149"/>
        <v>0.113</v>
      </c>
      <c r="F343" s="599">
        <f t="shared" si="170"/>
        <v>0.13108</v>
      </c>
      <c r="G343" s="33">
        <f t="shared" ca="1" si="150"/>
        <v>1.0117233333333333</v>
      </c>
      <c r="H343" s="33">
        <f t="shared" ca="1" si="151"/>
        <v>44.833898960274304</v>
      </c>
      <c r="I343" s="33">
        <f t="shared" ca="1" si="146"/>
        <v>2.2304551314755467E-2</v>
      </c>
      <c r="J343" s="30" t="b">
        <f t="shared" si="152"/>
        <v>0</v>
      </c>
      <c r="K343" s="33">
        <f t="shared" si="171"/>
        <v>1</v>
      </c>
      <c r="L343" s="33">
        <f t="shared" ref="L343:L406" ca="1" si="174" xml:space="preserve"> I343*K343</f>
        <v>2.2304551314755467E-2</v>
      </c>
      <c r="M343" s="600">
        <f t="shared" ca="1" si="153"/>
        <v>27271.35</v>
      </c>
      <c r="N343" s="601">
        <f t="shared" ca="1" si="154"/>
        <v>-3751211.79</v>
      </c>
      <c r="O343" s="601">
        <f t="shared" ca="1" si="155"/>
        <v>71248.06</v>
      </c>
      <c r="P343" s="601">
        <f t="shared" ca="1" si="156"/>
        <v>-35323.910000000003</v>
      </c>
      <c r="Q343" s="601">
        <f t="shared" ca="1" si="172"/>
        <v>-5651.83</v>
      </c>
      <c r="R343" s="602">
        <f t="shared" si="157"/>
        <v>399</v>
      </c>
      <c r="S343" s="602">
        <f t="shared" si="158"/>
        <v>63.84</v>
      </c>
      <c r="T343" s="602">
        <f t="shared" si="159"/>
        <v>166.35080000000002</v>
      </c>
      <c r="U343" s="602">
        <f t="shared" si="160"/>
        <v>26.616128000000003</v>
      </c>
      <c r="V343" s="602">
        <f t="shared" ca="1" si="161"/>
        <v>-3000.97</v>
      </c>
      <c r="W343" s="602">
        <f t="shared" si="162"/>
        <v>84.48</v>
      </c>
      <c r="X343" s="602">
        <f t="shared" si="163"/>
        <v>13.52</v>
      </c>
      <c r="Y343" s="602">
        <f t="shared" ca="1" si="164"/>
        <v>330.03</v>
      </c>
      <c r="Z343" s="602">
        <f t="shared" ca="1" si="165"/>
        <v>52.8</v>
      </c>
      <c r="AA343" s="603">
        <f t="shared" si="166"/>
        <v>0</v>
      </c>
      <c r="AB343" s="602"/>
      <c r="AC343" s="604">
        <f t="shared" si="167"/>
        <v>0.113</v>
      </c>
      <c r="AD343" s="602">
        <f t="shared" ca="1" si="168"/>
        <v>-35323.911022500004</v>
      </c>
      <c r="AE343" s="602">
        <f t="shared" si="169"/>
        <v>0</v>
      </c>
      <c r="AG343" s="602">
        <f t="shared" ca="1" si="173"/>
        <v>0</v>
      </c>
    </row>
    <row r="344" spans="2:33" x14ac:dyDescent="0.25">
      <c r="B344" s="30">
        <v>323</v>
      </c>
      <c r="C344" s="19">
        <f t="shared" ca="1" si="147"/>
        <v>55522</v>
      </c>
      <c r="D344" s="30">
        <f t="shared" ca="1" si="148"/>
        <v>31</v>
      </c>
      <c r="E344" s="599">
        <f t="shared" si="149"/>
        <v>0.113</v>
      </c>
      <c r="F344" s="599">
        <f t="shared" si="170"/>
        <v>0.13108</v>
      </c>
      <c r="G344" s="33">
        <f t="shared" ca="1" si="150"/>
        <v>1.0120874444444443</v>
      </c>
      <c r="H344" s="33">
        <f t="shared" ca="1" si="151"/>
        <v>45.375826223184447</v>
      </c>
      <c r="I344" s="33">
        <f t="shared" ref="I344:I407" ca="1" si="175">IF(H344=0, 0, 1/H344)</f>
        <v>2.2038166205093964E-2</v>
      </c>
      <c r="J344" s="30" t="b">
        <f t="shared" si="152"/>
        <v>0</v>
      </c>
      <c r="K344" s="33">
        <f t="shared" si="171"/>
        <v>1</v>
      </c>
      <c r="L344" s="33">
        <f t="shared" ca="1" si="174"/>
        <v>2.2038166205093964E-2</v>
      </c>
      <c r="M344" s="600">
        <f t="shared" ca="1" si="153"/>
        <v>27271.35</v>
      </c>
      <c r="N344" s="601">
        <f t="shared" ca="1" si="154"/>
        <v>-3822459.85</v>
      </c>
      <c r="O344" s="601">
        <f t="shared" ca="1" si="155"/>
        <v>73475.12999999999</v>
      </c>
      <c r="P344" s="601">
        <f t="shared" ca="1" si="156"/>
        <v>-37194.660000000003</v>
      </c>
      <c r="Q344" s="601">
        <f t="shared" ca="1" si="172"/>
        <v>-5951.15</v>
      </c>
      <c r="R344" s="602">
        <f t="shared" si="157"/>
        <v>399</v>
      </c>
      <c r="S344" s="602">
        <f t="shared" si="158"/>
        <v>63.84</v>
      </c>
      <c r="T344" s="602">
        <f t="shared" si="159"/>
        <v>166.35080000000002</v>
      </c>
      <c r="U344" s="602">
        <f t="shared" si="160"/>
        <v>26.616128000000003</v>
      </c>
      <c r="V344" s="602">
        <f t="shared" ca="1" si="161"/>
        <v>-3057.97</v>
      </c>
      <c r="W344" s="602">
        <f t="shared" si="162"/>
        <v>84.48</v>
      </c>
      <c r="X344" s="602">
        <f t="shared" si="163"/>
        <v>13.52</v>
      </c>
      <c r="Y344" s="602">
        <f t="shared" ca="1" si="164"/>
        <v>332.97</v>
      </c>
      <c r="Z344" s="602">
        <f t="shared" ca="1" si="165"/>
        <v>53.28</v>
      </c>
      <c r="AA344" s="603">
        <f t="shared" si="166"/>
        <v>0</v>
      </c>
      <c r="AB344" s="602"/>
      <c r="AC344" s="604">
        <f t="shared" si="167"/>
        <v>0.113</v>
      </c>
      <c r="AD344" s="602">
        <f t="shared" ca="1" si="168"/>
        <v>-37194.657929305562</v>
      </c>
      <c r="AE344" s="602">
        <f t="shared" si="169"/>
        <v>0</v>
      </c>
      <c r="AG344" s="602">
        <f t="shared" ca="1" si="173"/>
        <v>0</v>
      </c>
    </row>
    <row r="345" spans="2:33" x14ac:dyDescent="0.25">
      <c r="B345" s="30">
        <v>324</v>
      </c>
      <c r="C345" s="19">
        <f t="shared" ca="1" si="147"/>
        <v>55553</v>
      </c>
      <c r="D345" s="30">
        <f t="shared" ca="1" si="148"/>
        <v>31</v>
      </c>
      <c r="E345" s="599">
        <f t="shared" si="149"/>
        <v>0.113</v>
      </c>
      <c r="F345" s="599">
        <f t="shared" si="170"/>
        <v>0.13108</v>
      </c>
      <c r="G345" s="33">
        <f t="shared" ca="1" si="150"/>
        <v>1.0120874444444443</v>
      </c>
      <c r="H345" s="33">
        <f t="shared" ca="1" si="151"/>
        <v>45.924304001777948</v>
      </c>
      <c r="I345" s="33">
        <f t="shared" ca="1" si="175"/>
        <v>2.1774962554931377E-2</v>
      </c>
      <c r="J345" s="30" t="b">
        <f t="shared" si="152"/>
        <v>1</v>
      </c>
      <c r="K345" s="33">
        <f t="shared" si="171"/>
        <v>1</v>
      </c>
      <c r="L345" s="33">
        <f t="shared" ca="1" si="174"/>
        <v>2.1774962554931377E-2</v>
      </c>
      <c r="M345" s="600">
        <f t="shared" ca="1" si="153"/>
        <v>27271.35</v>
      </c>
      <c r="N345" s="601">
        <f t="shared" ca="1" si="154"/>
        <v>-3895934.98</v>
      </c>
      <c r="O345" s="601">
        <f t="shared" ca="1" si="155"/>
        <v>74363.249999999985</v>
      </c>
      <c r="P345" s="601">
        <f t="shared" ca="1" si="156"/>
        <v>-37909.61</v>
      </c>
      <c r="Q345" s="601">
        <f t="shared" ca="1" si="172"/>
        <v>-6065.54</v>
      </c>
      <c r="R345" s="602">
        <f t="shared" si="157"/>
        <v>399</v>
      </c>
      <c r="S345" s="602">
        <f t="shared" si="158"/>
        <v>63.84</v>
      </c>
      <c r="T345" s="602">
        <f t="shared" si="159"/>
        <v>166.35080000000002</v>
      </c>
      <c r="U345" s="602">
        <f t="shared" si="160"/>
        <v>26.616128000000003</v>
      </c>
      <c r="V345" s="602">
        <f t="shared" ca="1" si="161"/>
        <v>-3116.75</v>
      </c>
      <c r="W345" s="602">
        <f t="shared" si="162"/>
        <v>84.48</v>
      </c>
      <c r="X345" s="602">
        <f t="shared" si="163"/>
        <v>13.52</v>
      </c>
      <c r="Y345" s="602">
        <f t="shared" ca="1" si="164"/>
        <v>334.09</v>
      </c>
      <c r="Z345" s="602">
        <f t="shared" ca="1" si="165"/>
        <v>53.45</v>
      </c>
      <c r="AA345" s="603">
        <f t="shared" si="166"/>
        <v>0</v>
      </c>
      <c r="AB345" s="602"/>
      <c r="AC345" s="604">
        <f t="shared" si="167"/>
        <v>0.113</v>
      </c>
      <c r="AD345" s="602">
        <f t="shared" ca="1" si="168"/>
        <v>-37909.61176372222</v>
      </c>
      <c r="AE345" s="602">
        <f t="shared" si="169"/>
        <v>0</v>
      </c>
      <c r="AG345" s="602">
        <f t="shared" ca="1" si="173"/>
        <v>0</v>
      </c>
    </row>
    <row r="346" spans="2:33" x14ac:dyDescent="0.25">
      <c r="B346" s="30">
        <v>325</v>
      </c>
      <c r="C346" s="19">
        <f t="shared" ca="1" si="147"/>
        <v>55582</v>
      </c>
      <c r="D346" s="30">
        <f t="shared" ca="1" si="148"/>
        <v>29</v>
      </c>
      <c r="E346" s="599">
        <f t="shared" si="149"/>
        <v>0.113</v>
      </c>
      <c r="F346" s="599">
        <f t="shared" si="170"/>
        <v>0.13108</v>
      </c>
      <c r="G346" s="33">
        <f t="shared" ca="1" si="150"/>
        <v>1.0113592222222221</v>
      </c>
      <c r="H346" s="33">
        <f t="shared" ca="1" si="151"/>
        <v>46.445968376335024</v>
      </c>
      <c r="I346" s="33">
        <f t="shared" ca="1" si="175"/>
        <v>2.1530394024673112E-2</v>
      </c>
      <c r="J346" s="30" t="b">
        <f t="shared" si="152"/>
        <v>0</v>
      </c>
      <c r="K346" s="33">
        <f t="shared" si="171"/>
        <v>1</v>
      </c>
      <c r="L346" s="33">
        <f t="shared" ca="1" si="174"/>
        <v>2.1530394024673112E-2</v>
      </c>
      <c r="M346" s="600">
        <f t="shared" ca="1" si="153"/>
        <v>27271.35</v>
      </c>
      <c r="N346" s="601">
        <f t="shared" ca="1" si="154"/>
        <v>-3970298.23</v>
      </c>
      <c r="O346" s="601">
        <f t="shared" ca="1" si="155"/>
        <v>72370.850000000006</v>
      </c>
      <c r="P346" s="601">
        <f t="shared" ca="1" si="156"/>
        <v>-36140.74</v>
      </c>
      <c r="Q346" s="601">
        <f t="shared" ca="1" si="172"/>
        <v>-5782.52</v>
      </c>
      <c r="R346" s="602">
        <f t="shared" si="157"/>
        <v>399</v>
      </c>
      <c r="S346" s="602">
        <f t="shared" si="158"/>
        <v>63.84</v>
      </c>
      <c r="T346" s="602">
        <f t="shared" si="159"/>
        <v>166.35080000000002</v>
      </c>
      <c r="U346" s="602">
        <f t="shared" si="160"/>
        <v>26.616128000000003</v>
      </c>
      <c r="V346" s="602">
        <f t="shared" ca="1" si="161"/>
        <v>-3176.24</v>
      </c>
      <c r="W346" s="602">
        <f t="shared" si="162"/>
        <v>84.48</v>
      </c>
      <c r="X346" s="602">
        <f t="shared" si="163"/>
        <v>13.52</v>
      </c>
      <c r="Y346" s="602">
        <f t="shared" ca="1" si="164"/>
        <v>331.32</v>
      </c>
      <c r="Z346" s="602">
        <f t="shared" ca="1" si="165"/>
        <v>53.01</v>
      </c>
      <c r="AA346" s="603">
        <f t="shared" si="166"/>
        <v>0</v>
      </c>
      <c r="AB346" s="602"/>
      <c r="AC346" s="604">
        <f t="shared" si="167"/>
        <v>0.113</v>
      </c>
      <c r="AD346" s="602">
        <f t="shared" ca="1" si="168"/>
        <v>-36140.742499194443</v>
      </c>
      <c r="AE346" s="602">
        <f t="shared" si="169"/>
        <v>0</v>
      </c>
      <c r="AG346" s="602">
        <f t="shared" ca="1" si="173"/>
        <v>0</v>
      </c>
    </row>
    <row r="347" spans="2:33" x14ac:dyDescent="0.25">
      <c r="B347" s="30">
        <v>326</v>
      </c>
      <c r="C347" s="19">
        <f t="shared" ca="1" si="147"/>
        <v>55613</v>
      </c>
      <c r="D347" s="30">
        <f t="shared" ca="1" si="148"/>
        <v>31</v>
      </c>
      <c r="E347" s="599">
        <f t="shared" si="149"/>
        <v>0.113</v>
      </c>
      <c r="F347" s="599">
        <f t="shared" si="170"/>
        <v>0.13108</v>
      </c>
      <c r="G347" s="33">
        <f t="shared" ca="1" si="150"/>
        <v>1.0120874444444443</v>
      </c>
      <c r="H347" s="33">
        <f t="shared" ca="1" si="151"/>
        <v>47.00738143875239</v>
      </c>
      <c r="I347" s="33">
        <f t="shared" ca="1" si="175"/>
        <v>2.1273254739852632E-2</v>
      </c>
      <c r="J347" s="30" t="b">
        <f t="shared" si="152"/>
        <v>0</v>
      </c>
      <c r="K347" s="33">
        <f t="shared" si="171"/>
        <v>1</v>
      </c>
      <c r="L347" s="33">
        <f t="shared" ca="1" si="174"/>
        <v>2.1273254739852632E-2</v>
      </c>
      <c r="M347" s="600">
        <f t="shared" ca="1" si="153"/>
        <v>27271.35</v>
      </c>
      <c r="N347" s="601">
        <f t="shared" ca="1" si="154"/>
        <v>-4042669.08</v>
      </c>
      <c r="O347" s="601">
        <f t="shared" ca="1" si="155"/>
        <v>76136.899999999994</v>
      </c>
      <c r="P347" s="601">
        <f t="shared" ca="1" si="156"/>
        <v>-39337.42</v>
      </c>
      <c r="Q347" s="601">
        <f t="shared" ca="1" si="172"/>
        <v>-6293.99</v>
      </c>
      <c r="R347" s="602">
        <f t="shared" si="157"/>
        <v>399</v>
      </c>
      <c r="S347" s="602">
        <f t="shared" si="158"/>
        <v>63.84</v>
      </c>
      <c r="T347" s="602">
        <f t="shared" si="159"/>
        <v>166.35080000000002</v>
      </c>
      <c r="U347" s="602">
        <f t="shared" si="160"/>
        <v>26.616128000000003</v>
      </c>
      <c r="V347" s="602">
        <f t="shared" ca="1" si="161"/>
        <v>-3234.14</v>
      </c>
      <c r="W347" s="602">
        <f t="shared" si="162"/>
        <v>84.48</v>
      </c>
      <c r="X347" s="602">
        <f t="shared" si="163"/>
        <v>13.52</v>
      </c>
      <c r="Y347" s="602">
        <f t="shared" ca="1" si="164"/>
        <v>336.33</v>
      </c>
      <c r="Z347" s="602">
        <f t="shared" ca="1" si="165"/>
        <v>53.81</v>
      </c>
      <c r="AA347" s="603">
        <f t="shared" si="166"/>
        <v>0</v>
      </c>
      <c r="AB347" s="602"/>
      <c r="AC347" s="604">
        <f t="shared" si="167"/>
        <v>0.113</v>
      </c>
      <c r="AD347" s="602">
        <f t="shared" ca="1" si="168"/>
        <v>-39337.416075666668</v>
      </c>
      <c r="AE347" s="602">
        <f t="shared" si="169"/>
        <v>0</v>
      </c>
      <c r="AG347" s="602">
        <f t="shared" ca="1" si="173"/>
        <v>0</v>
      </c>
    </row>
    <row r="348" spans="2:33" x14ac:dyDescent="0.25">
      <c r="B348" s="30">
        <v>327</v>
      </c>
      <c r="C348" s="19">
        <f t="shared" ca="1" si="147"/>
        <v>55643</v>
      </c>
      <c r="D348" s="30">
        <f t="shared" ca="1" si="148"/>
        <v>30</v>
      </c>
      <c r="E348" s="599">
        <f t="shared" si="149"/>
        <v>0.113</v>
      </c>
      <c r="F348" s="599">
        <f t="shared" si="170"/>
        <v>0.13108</v>
      </c>
      <c r="G348" s="33">
        <f t="shared" ca="1" si="150"/>
        <v>1.0117233333333333</v>
      </c>
      <c r="H348" s="33">
        <f t="shared" ca="1" si="151"/>
        <v>47.558464640486029</v>
      </c>
      <c r="I348" s="33">
        <f t="shared" ca="1" si="175"/>
        <v>2.1026751127468282E-2</v>
      </c>
      <c r="J348" s="30" t="b">
        <f t="shared" si="152"/>
        <v>0</v>
      </c>
      <c r="K348" s="33">
        <f t="shared" si="171"/>
        <v>1</v>
      </c>
      <c r="L348" s="33">
        <f t="shared" ca="1" si="174"/>
        <v>2.1026751127468282E-2</v>
      </c>
      <c r="M348" s="600">
        <f t="shared" ca="1" si="153"/>
        <v>27271.35</v>
      </c>
      <c r="N348" s="601">
        <f t="shared" ca="1" si="154"/>
        <v>-4118805.98</v>
      </c>
      <c r="O348" s="601">
        <f t="shared" ca="1" si="155"/>
        <v>75557.479999999981</v>
      </c>
      <c r="P348" s="601">
        <f t="shared" ca="1" si="156"/>
        <v>-38785.42</v>
      </c>
      <c r="Q348" s="601">
        <f t="shared" ca="1" si="172"/>
        <v>-6205.67</v>
      </c>
      <c r="R348" s="602">
        <f t="shared" si="157"/>
        <v>399</v>
      </c>
      <c r="S348" s="602">
        <f t="shared" si="158"/>
        <v>63.84</v>
      </c>
      <c r="T348" s="602">
        <f t="shared" si="159"/>
        <v>166.35080000000002</v>
      </c>
      <c r="U348" s="602">
        <f t="shared" si="160"/>
        <v>26.616128000000003</v>
      </c>
      <c r="V348" s="602">
        <f t="shared" ca="1" si="161"/>
        <v>-3295.04</v>
      </c>
      <c r="W348" s="602">
        <f t="shared" si="162"/>
        <v>84.48</v>
      </c>
      <c r="X348" s="602">
        <f t="shared" si="163"/>
        <v>13.52</v>
      </c>
      <c r="Y348" s="602">
        <f t="shared" ca="1" si="164"/>
        <v>335.46</v>
      </c>
      <c r="Z348" s="602">
        <f t="shared" ca="1" si="165"/>
        <v>53.67</v>
      </c>
      <c r="AA348" s="603">
        <f t="shared" si="166"/>
        <v>0</v>
      </c>
      <c r="AB348" s="602"/>
      <c r="AC348" s="604">
        <f t="shared" si="167"/>
        <v>0.113</v>
      </c>
      <c r="AD348" s="602">
        <f t="shared" ca="1" si="168"/>
        <v>-38785.422978333336</v>
      </c>
      <c r="AE348" s="602">
        <f t="shared" si="169"/>
        <v>0</v>
      </c>
      <c r="AG348" s="602">
        <f t="shared" ca="1" si="173"/>
        <v>0</v>
      </c>
    </row>
    <row r="349" spans="2:33" x14ac:dyDescent="0.25">
      <c r="B349" s="30">
        <v>328</v>
      </c>
      <c r="C349" s="19">
        <f t="shared" ca="1" si="147"/>
        <v>55674</v>
      </c>
      <c r="D349" s="30">
        <f t="shared" ca="1" si="148"/>
        <v>31</v>
      </c>
      <c r="E349" s="599">
        <f t="shared" si="149"/>
        <v>0.113</v>
      </c>
      <c r="F349" s="599">
        <f t="shared" si="170"/>
        <v>0.13108</v>
      </c>
      <c r="G349" s="33">
        <f t="shared" ca="1" si="150"/>
        <v>1.0120874444444443</v>
      </c>
      <c r="H349" s="33">
        <f t="shared" ca="1" si="151"/>
        <v>48.133324939690972</v>
      </c>
      <c r="I349" s="33">
        <f t="shared" ca="1" si="175"/>
        <v>2.0775626891617355E-2</v>
      </c>
      <c r="J349" s="30" t="b">
        <f t="shared" si="152"/>
        <v>0</v>
      </c>
      <c r="K349" s="33">
        <f t="shared" si="171"/>
        <v>1</v>
      </c>
      <c r="L349" s="33">
        <f t="shared" ca="1" si="174"/>
        <v>2.0775626891617355E-2</v>
      </c>
      <c r="M349" s="600">
        <f t="shared" ca="1" si="153"/>
        <v>27271.35</v>
      </c>
      <c r="N349" s="601">
        <f t="shared" ca="1" si="154"/>
        <v>-4194363.46</v>
      </c>
      <c r="O349" s="601">
        <f t="shared" ca="1" si="155"/>
        <v>77970.490000000005</v>
      </c>
      <c r="P349" s="601">
        <f t="shared" ca="1" si="156"/>
        <v>-40813.49</v>
      </c>
      <c r="Q349" s="601">
        <f t="shared" ca="1" si="172"/>
        <v>-6530.16</v>
      </c>
      <c r="R349" s="602">
        <f t="shared" si="157"/>
        <v>399</v>
      </c>
      <c r="S349" s="602">
        <f t="shared" si="158"/>
        <v>63.84</v>
      </c>
      <c r="T349" s="602">
        <f t="shared" si="159"/>
        <v>166.35080000000002</v>
      </c>
      <c r="U349" s="602">
        <f t="shared" si="160"/>
        <v>26.616128000000003</v>
      </c>
      <c r="V349" s="602">
        <f t="shared" ca="1" si="161"/>
        <v>-3355.49</v>
      </c>
      <c r="W349" s="602">
        <f t="shared" si="162"/>
        <v>84.48</v>
      </c>
      <c r="X349" s="602">
        <f t="shared" si="163"/>
        <v>13.52</v>
      </c>
      <c r="Y349" s="602">
        <f t="shared" ca="1" si="164"/>
        <v>338.64</v>
      </c>
      <c r="Z349" s="602">
        <f t="shared" ca="1" si="165"/>
        <v>54.18</v>
      </c>
      <c r="AA349" s="603">
        <f t="shared" si="166"/>
        <v>0</v>
      </c>
      <c r="AB349" s="602"/>
      <c r="AC349" s="604">
        <f t="shared" si="167"/>
        <v>0.113</v>
      </c>
      <c r="AD349" s="602">
        <f t="shared" ca="1" si="168"/>
        <v>-40813.486667722224</v>
      </c>
      <c r="AE349" s="602">
        <f t="shared" si="169"/>
        <v>0</v>
      </c>
      <c r="AG349" s="602">
        <f t="shared" ca="1" si="173"/>
        <v>0</v>
      </c>
    </row>
    <row r="350" spans="2:33" x14ac:dyDescent="0.25">
      <c r="B350" s="30">
        <v>329</v>
      </c>
      <c r="C350" s="19">
        <f t="shared" ca="1" si="147"/>
        <v>55704</v>
      </c>
      <c r="D350" s="30">
        <f t="shared" ca="1" si="148"/>
        <v>30</v>
      </c>
      <c r="E350" s="599">
        <f t="shared" si="149"/>
        <v>0.113</v>
      </c>
      <c r="F350" s="599">
        <f t="shared" si="170"/>
        <v>0.13108</v>
      </c>
      <c r="G350" s="33">
        <f t="shared" ca="1" si="150"/>
        <v>1.0117233333333333</v>
      </c>
      <c r="H350" s="33">
        <f t="shared" ca="1" si="151"/>
        <v>48.697607952400617</v>
      </c>
      <c r="I350" s="33">
        <f t="shared" ca="1" si="175"/>
        <v>2.0534889536616419E-2</v>
      </c>
      <c r="J350" s="30" t="b">
        <f t="shared" si="152"/>
        <v>0</v>
      </c>
      <c r="K350" s="33">
        <f t="shared" si="171"/>
        <v>1</v>
      </c>
      <c r="L350" s="33">
        <f t="shared" ca="1" si="174"/>
        <v>2.0534889536616419E-2</v>
      </c>
      <c r="M350" s="600">
        <f t="shared" ca="1" si="153"/>
        <v>27271.35</v>
      </c>
      <c r="N350" s="601">
        <f t="shared" ca="1" si="154"/>
        <v>-4272333.95</v>
      </c>
      <c r="O350" s="601">
        <f t="shared" ca="1" si="155"/>
        <v>77357.339999999982</v>
      </c>
      <c r="P350" s="601">
        <f t="shared" ca="1" si="156"/>
        <v>-40231.14</v>
      </c>
      <c r="Q350" s="601">
        <f t="shared" ca="1" si="172"/>
        <v>-6436.98</v>
      </c>
      <c r="R350" s="602">
        <f t="shared" si="157"/>
        <v>399</v>
      </c>
      <c r="S350" s="602">
        <f t="shared" si="158"/>
        <v>63.84</v>
      </c>
      <c r="T350" s="602">
        <f t="shared" si="159"/>
        <v>166.35080000000002</v>
      </c>
      <c r="U350" s="602">
        <f t="shared" si="160"/>
        <v>26.616128000000003</v>
      </c>
      <c r="V350" s="602">
        <f t="shared" ca="1" si="161"/>
        <v>-3417.87</v>
      </c>
      <c r="W350" s="602">
        <f t="shared" si="162"/>
        <v>84.48</v>
      </c>
      <c r="X350" s="602">
        <f t="shared" si="163"/>
        <v>13.52</v>
      </c>
      <c r="Y350" s="602">
        <f t="shared" ca="1" si="164"/>
        <v>337.73</v>
      </c>
      <c r="Z350" s="602">
        <f t="shared" ca="1" si="165"/>
        <v>54.04</v>
      </c>
      <c r="AA350" s="603">
        <f t="shared" si="166"/>
        <v>0</v>
      </c>
      <c r="AB350" s="602"/>
      <c r="AC350" s="604">
        <f t="shared" si="167"/>
        <v>0.113</v>
      </c>
      <c r="AD350" s="602">
        <f t="shared" ca="1" si="168"/>
        <v>-40231.144695833333</v>
      </c>
      <c r="AE350" s="602">
        <f t="shared" si="169"/>
        <v>0</v>
      </c>
      <c r="AG350" s="602">
        <f t="shared" ca="1" si="173"/>
        <v>0</v>
      </c>
    </row>
    <row r="351" spans="2:33" x14ac:dyDescent="0.25">
      <c r="B351" s="30">
        <v>330</v>
      </c>
      <c r="C351" s="19">
        <f t="shared" ca="1" si="147"/>
        <v>55735</v>
      </c>
      <c r="D351" s="30">
        <f t="shared" ca="1" si="148"/>
        <v>31</v>
      </c>
      <c r="E351" s="599">
        <f t="shared" si="149"/>
        <v>0.113</v>
      </c>
      <c r="F351" s="599">
        <f t="shared" si="170"/>
        <v>0.13108</v>
      </c>
      <c r="G351" s="33">
        <f t="shared" ca="1" si="150"/>
        <v>1.0120874444444443</v>
      </c>
      <c r="H351" s="33">
        <f t="shared" ca="1" si="151"/>
        <v>49.28623758310259</v>
      </c>
      <c r="I351" s="33">
        <f t="shared" ca="1" si="175"/>
        <v>2.028963964461435E-2</v>
      </c>
      <c r="J351" s="30" t="b">
        <f t="shared" si="152"/>
        <v>0</v>
      </c>
      <c r="K351" s="33">
        <f t="shared" si="171"/>
        <v>1</v>
      </c>
      <c r="L351" s="33">
        <f t="shared" ca="1" si="174"/>
        <v>2.028963964461435E-2</v>
      </c>
      <c r="M351" s="600">
        <f t="shared" ca="1" si="153"/>
        <v>27271.35</v>
      </c>
      <c r="N351" s="601">
        <f t="shared" ca="1" si="154"/>
        <v>-4349691.29</v>
      </c>
      <c r="O351" s="601">
        <f t="shared" ca="1" si="155"/>
        <v>79848.000000000015</v>
      </c>
      <c r="P351" s="601">
        <f t="shared" ca="1" si="156"/>
        <v>-42324.91</v>
      </c>
      <c r="Q351" s="601">
        <f t="shared" ca="1" si="172"/>
        <v>-6771.99</v>
      </c>
      <c r="R351" s="602">
        <f t="shared" si="157"/>
        <v>399</v>
      </c>
      <c r="S351" s="602">
        <f t="shared" si="158"/>
        <v>63.84</v>
      </c>
      <c r="T351" s="602">
        <f t="shared" si="159"/>
        <v>166.35080000000002</v>
      </c>
      <c r="U351" s="602">
        <f t="shared" si="160"/>
        <v>26.616128000000003</v>
      </c>
      <c r="V351" s="602">
        <f t="shared" ca="1" si="161"/>
        <v>-3479.75</v>
      </c>
      <c r="W351" s="602">
        <f t="shared" si="162"/>
        <v>84.48</v>
      </c>
      <c r="X351" s="602">
        <f t="shared" si="163"/>
        <v>13.52</v>
      </c>
      <c r="Y351" s="602">
        <f t="shared" ca="1" si="164"/>
        <v>341.01</v>
      </c>
      <c r="Z351" s="602">
        <f t="shared" ca="1" si="165"/>
        <v>54.56</v>
      </c>
      <c r="AA351" s="603">
        <f t="shared" si="166"/>
        <v>0</v>
      </c>
      <c r="AB351" s="602"/>
      <c r="AC351" s="604">
        <f t="shared" si="167"/>
        <v>0.113</v>
      </c>
      <c r="AD351" s="602">
        <f t="shared" ca="1" si="168"/>
        <v>-42324.912746861119</v>
      </c>
      <c r="AE351" s="602">
        <f t="shared" si="169"/>
        <v>0</v>
      </c>
      <c r="AG351" s="602">
        <f t="shared" ca="1" si="173"/>
        <v>0</v>
      </c>
    </row>
    <row r="352" spans="2:33" x14ac:dyDescent="0.25">
      <c r="B352" s="30">
        <v>331</v>
      </c>
      <c r="C352" s="19">
        <f t="shared" ca="1" si="147"/>
        <v>55766</v>
      </c>
      <c r="D352" s="30">
        <f t="shared" ca="1" si="148"/>
        <v>31</v>
      </c>
      <c r="E352" s="599">
        <f t="shared" si="149"/>
        <v>0.113</v>
      </c>
      <c r="F352" s="599">
        <f t="shared" si="170"/>
        <v>0.13108</v>
      </c>
      <c r="G352" s="33">
        <f t="shared" ca="1" si="150"/>
        <v>1.0120874444444443</v>
      </c>
      <c r="H352" s="33">
        <f t="shared" ca="1" si="151"/>
        <v>49.881982241764028</v>
      </c>
      <c r="I352" s="33">
        <f t="shared" ca="1" si="175"/>
        <v>2.0047318792450537E-2</v>
      </c>
      <c r="J352" s="30" t="b">
        <f t="shared" si="152"/>
        <v>0</v>
      </c>
      <c r="K352" s="33">
        <f t="shared" si="171"/>
        <v>1</v>
      </c>
      <c r="L352" s="33">
        <f t="shared" ca="1" si="174"/>
        <v>2.0047318792450537E-2</v>
      </c>
      <c r="M352" s="600">
        <f t="shared" ca="1" si="153"/>
        <v>27271.35</v>
      </c>
      <c r="N352" s="601">
        <f t="shared" ca="1" si="154"/>
        <v>-4429539.29</v>
      </c>
      <c r="O352" s="601">
        <f t="shared" ca="1" si="155"/>
        <v>80813.16</v>
      </c>
      <c r="P352" s="601">
        <f t="shared" ca="1" si="156"/>
        <v>-43101.88</v>
      </c>
      <c r="Q352" s="601">
        <f t="shared" ca="1" si="172"/>
        <v>-6896.3</v>
      </c>
      <c r="R352" s="602">
        <f t="shared" si="157"/>
        <v>399</v>
      </c>
      <c r="S352" s="602">
        <f t="shared" si="158"/>
        <v>63.84</v>
      </c>
      <c r="T352" s="602">
        <f t="shared" si="159"/>
        <v>166.35080000000002</v>
      </c>
      <c r="U352" s="602">
        <f t="shared" si="160"/>
        <v>26.616128000000003</v>
      </c>
      <c r="V352" s="602">
        <f t="shared" ca="1" si="161"/>
        <v>-3543.63</v>
      </c>
      <c r="W352" s="602">
        <f t="shared" si="162"/>
        <v>84.48</v>
      </c>
      <c r="X352" s="602">
        <f t="shared" si="163"/>
        <v>13.52</v>
      </c>
      <c r="Y352" s="602">
        <f t="shared" ca="1" si="164"/>
        <v>342.23</v>
      </c>
      <c r="Z352" s="602">
        <f t="shared" ca="1" si="165"/>
        <v>54.76</v>
      </c>
      <c r="AA352" s="603">
        <f t="shared" si="166"/>
        <v>0</v>
      </c>
      <c r="AB352" s="602"/>
      <c r="AC352" s="604">
        <f t="shared" si="167"/>
        <v>0.113</v>
      </c>
      <c r="AD352" s="602">
        <f t="shared" ca="1" si="168"/>
        <v>-43101.878146861112</v>
      </c>
      <c r="AE352" s="602">
        <f t="shared" si="169"/>
        <v>0</v>
      </c>
      <c r="AG352" s="602">
        <f t="shared" ca="1" si="173"/>
        <v>0</v>
      </c>
    </row>
    <row r="353" spans="2:33" x14ac:dyDescent="0.25">
      <c r="B353" s="30">
        <v>332</v>
      </c>
      <c r="C353" s="19">
        <f t="shared" ca="1" si="147"/>
        <v>55796</v>
      </c>
      <c r="D353" s="30">
        <f t="shared" ca="1" si="148"/>
        <v>30</v>
      </c>
      <c r="E353" s="599">
        <f t="shared" si="149"/>
        <v>0.113</v>
      </c>
      <c r="F353" s="599">
        <f t="shared" si="170"/>
        <v>0.13108</v>
      </c>
      <c r="G353" s="33">
        <f t="shared" ca="1" si="150"/>
        <v>1.0117233333333333</v>
      </c>
      <c r="H353" s="33">
        <f t="shared" ca="1" si="151"/>
        <v>50.466765346911643</v>
      </c>
      <c r="I353" s="33">
        <f t="shared" ca="1" si="175"/>
        <v>1.9815020699780115E-2</v>
      </c>
      <c r="J353" s="30" t="b">
        <f t="shared" si="152"/>
        <v>0</v>
      </c>
      <c r="K353" s="33">
        <f t="shared" si="171"/>
        <v>1</v>
      </c>
      <c r="L353" s="33">
        <f t="shared" ca="1" si="174"/>
        <v>1.9815020699780115E-2</v>
      </c>
      <c r="M353" s="600">
        <f t="shared" ca="1" si="153"/>
        <v>27271.35</v>
      </c>
      <c r="N353" s="601">
        <f t="shared" ca="1" si="154"/>
        <v>-4510352.45</v>
      </c>
      <c r="O353" s="601">
        <f t="shared" ca="1" si="155"/>
        <v>80147.72</v>
      </c>
      <c r="P353" s="601">
        <f t="shared" ca="1" si="156"/>
        <v>-42472.49</v>
      </c>
      <c r="Q353" s="601">
        <f t="shared" ca="1" si="172"/>
        <v>-6795.6</v>
      </c>
      <c r="R353" s="602">
        <f t="shared" si="157"/>
        <v>399</v>
      </c>
      <c r="S353" s="602">
        <f t="shared" si="158"/>
        <v>63.84</v>
      </c>
      <c r="T353" s="602">
        <f t="shared" si="159"/>
        <v>166.35080000000002</v>
      </c>
      <c r="U353" s="602">
        <f t="shared" si="160"/>
        <v>26.616128000000003</v>
      </c>
      <c r="V353" s="602">
        <f t="shared" ca="1" si="161"/>
        <v>-3608.28</v>
      </c>
      <c r="W353" s="602">
        <f t="shared" si="162"/>
        <v>84.48</v>
      </c>
      <c r="X353" s="602">
        <f t="shared" si="163"/>
        <v>13.52</v>
      </c>
      <c r="Y353" s="602">
        <f t="shared" ca="1" si="164"/>
        <v>341.24</v>
      </c>
      <c r="Z353" s="602">
        <f t="shared" ca="1" si="165"/>
        <v>54.6</v>
      </c>
      <c r="AA353" s="603">
        <f t="shared" si="166"/>
        <v>0</v>
      </c>
      <c r="AB353" s="602"/>
      <c r="AC353" s="604">
        <f t="shared" si="167"/>
        <v>0.113</v>
      </c>
      <c r="AD353" s="602">
        <f t="shared" ca="1" si="168"/>
        <v>-42472.485570833334</v>
      </c>
      <c r="AE353" s="602">
        <f t="shared" si="169"/>
        <v>0</v>
      </c>
      <c r="AG353" s="602">
        <f t="shared" ca="1" si="173"/>
        <v>0</v>
      </c>
    </row>
    <row r="354" spans="2:33" x14ac:dyDescent="0.25">
      <c r="B354" s="30">
        <v>333</v>
      </c>
      <c r="C354" s="19">
        <f t="shared" ca="1" si="147"/>
        <v>55827</v>
      </c>
      <c r="D354" s="30">
        <f t="shared" ca="1" si="148"/>
        <v>31</v>
      </c>
      <c r="E354" s="599">
        <f t="shared" si="149"/>
        <v>0.113</v>
      </c>
      <c r="F354" s="599">
        <f t="shared" si="170"/>
        <v>0.13108</v>
      </c>
      <c r="G354" s="33">
        <f t="shared" ca="1" si="150"/>
        <v>1.0120874444444443</v>
      </c>
      <c r="H354" s="33">
        <f t="shared" ca="1" si="151"/>
        <v>51.076779569333247</v>
      </c>
      <c r="I354" s="33">
        <f t="shared" ca="1" si="175"/>
        <v>1.9578368261111062E-2</v>
      </c>
      <c r="J354" s="30" t="b">
        <f t="shared" si="152"/>
        <v>0</v>
      </c>
      <c r="K354" s="33">
        <f t="shared" si="171"/>
        <v>1</v>
      </c>
      <c r="L354" s="33">
        <f t="shared" ca="1" si="174"/>
        <v>1.9578368261111062E-2</v>
      </c>
      <c r="M354" s="600">
        <f t="shared" ca="1" si="153"/>
        <v>27271.35</v>
      </c>
      <c r="N354" s="601">
        <f t="shared" ca="1" si="154"/>
        <v>-4590500.17</v>
      </c>
      <c r="O354" s="601">
        <f t="shared" ca="1" si="155"/>
        <v>82758.76999999999</v>
      </c>
      <c r="P354" s="601">
        <f t="shared" ca="1" si="156"/>
        <v>-44668.12</v>
      </c>
      <c r="Q354" s="601">
        <f t="shared" ca="1" si="172"/>
        <v>-7146.9</v>
      </c>
      <c r="R354" s="602">
        <f t="shared" si="157"/>
        <v>399</v>
      </c>
      <c r="S354" s="602">
        <f t="shared" si="158"/>
        <v>63.84</v>
      </c>
      <c r="T354" s="602">
        <f t="shared" si="159"/>
        <v>166.35080000000002</v>
      </c>
      <c r="U354" s="602">
        <f t="shared" si="160"/>
        <v>26.616128000000003</v>
      </c>
      <c r="V354" s="602">
        <f t="shared" ca="1" si="161"/>
        <v>-3672.4</v>
      </c>
      <c r="W354" s="602">
        <f t="shared" si="162"/>
        <v>84.48</v>
      </c>
      <c r="X354" s="602">
        <f t="shared" si="163"/>
        <v>13.52</v>
      </c>
      <c r="Y354" s="602">
        <f t="shared" ca="1" si="164"/>
        <v>344.69</v>
      </c>
      <c r="Z354" s="602">
        <f t="shared" ca="1" si="165"/>
        <v>55.15</v>
      </c>
      <c r="AA354" s="603">
        <f t="shared" si="166"/>
        <v>0</v>
      </c>
      <c r="AB354" s="602"/>
      <c r="AC354" s="604">
        <f t="shared" si="167"/>
        <v>0.113</v>
      </c>
      <c r="AD354" s="602">
        <f t="shared" ca="1" si="168"/>
        <v>-44668.116931972225</v>
      </c>
      <c r="AE354" s="602">
        <f t="shared" si="169"/>
        <v>0</v>
      </c>
      <c r="AG354" s="602">
        <f t="shared" ca="1" si="173"/>
        <v>0</v>
      </c>
    </row>
    <row r="355" spans="2:33" x14ac:dyDescent="0.25">
      <c r="B355" s="30">
        <v>334</v>
      </c>
      <c r="C355" s="19">
        <f t="shared" ca="1" si="147"/>
        <v>55857</v>
      </c>
      <c r="D355" s="30">
        <f t="shared" ca="1" si="148"/>
        <v>30</v>
      </c>
      <c r="E355" s="599">
        <f t="shared" si="149"/>
        <v>0.113</v>
      </c>
      <c r="F355" s="599">
        <f t="shared" si="170"/>
        <v>0.13108</v>
      </c>
      <c r="G355" s="33">
        <f t="shared" ca="1" si="150"/>
        <v>1.0117233333333333</v>
      </c>
      <c r="H355" s="33">
        <f t="shared" ca="1" si="151"/>
        <v>51.675569681817727</v>
      </c>
      <c r="I355" s="33">
        <f t="shared" ca="1" si="175"/>
        <v>1.935150412772042E-2</v>
      </c>
      <c r="J355" s="30" t="b">
        <f t="shared" si="152"/>
        <v>0</v>
      </c>
      <c r="K355" s="33">
        <f t="shared" si="171"/>
        <v>1</v>
      </c>
      <c r="L355" s="33">
        <f t="shared" ca="1" si="174"/>
        <v>1.935150412772042E-2</v>
      </c>
      <c r="M355" s="600">
        <f t="shared" ca="1" si="153"/>
        <v>27271.35</v>
      </c>
      <c r="N355" s="601">
        <f t="shared" ca="1" si="154"/>
        <v>-4673258.9400000004</v>
      </c>
      <c r="O355" s="601">
        <f t="shared" ca="1" si="155"/>
        <v>82057.51999999999</v>
      </c>
      <c r="P355" s="601">
        <f t="shared" ca="1" si="156"/>
        <v>-44006.52</v>
      </c>
      <c r="Q355" s="601">
        <f t="shared" ca="1" si="172"/>
        <v>-7041.04</v>
      </c>
      <c r="R355" s="602">
        <f t="shared" si="157"/>
        <v>399</v>
      </c>
      <c r="S355" s="602">
        <f t="shared" si="158"/>
        <v>63.84</v>
      </c>
      <c r="T355" s="602">
        <f t="shared" si="159"/>
        <v>166.35080000000002</v>
      </c>
      <c r="U355" s="602">
        <f t="shared" si="160"/>
        <v>26.616128000000003</v>
      </c>
      <c r="V355" s="602">
        <f t="shared" ca="1" si="161"/>
        <v>-3738.61</v>
      </c>
      <c r="W355" s="602">
        <f t="shared" si="162"/>
        <v>84.48</v>
      </c>
      <c r="X355" s="602">
        <f t="shared" si="163"/>
        <v>13.52</v>
      </c>
      <c r="Y355" s="602">
        <f t="shared" ca="1" si="164"/>
        <v>343.65</v>
      </c>
      <c r="Z355" s="602">
        <f t="shared" ca="1" si="165"/>
        <v>54.98</v>
      </c>
      <c r="AA355" s="603">
        <f t="shared" si="166"/>
        <v>0</v>
      </c>
      <c r="AB355" s="602"/>
      <c r="AC355" s="604">
        <f t="shared" si="167"/>
        <v>0.113</v>
      </c>
      <c r="AD355" s="602">
        <f t="shared" ca="1" si="168"/>
        <v>-44006.521685000007</v>
      </c>
      <c r="AE355" s="602">
        <f t="shared" si="169"/>
        <v>0</v>
      </c>
      <c r="AG355" s="602">
        <f t="shared" ca="1" si="173"/>
        <v>0</v>
      </c>
    </row>
    <row r="356" spans="2:33" x14ac:dyDescent="0.25">
      <c r="B356" s="30">
        <v>335</v>
      </c>
      <c r="C356" s="19">
        <f t="shared" ca="1" si="147"/>
        <v>55888</v>
      </c>
      <c r="D356" s="30">
        <f t="shared" ca="1" si="148"/>
        <v>31</v>
      </c>
      <c r="E356" s="599">
        <f t="shared" si="149"/>
        <v>0.113</v>
      </c>
      <c r="F356" s="599">
        <f t="shared" si="170"/>
        <v>0.13108</v>
      </c>
      <c r="G356" s="33">
        <f t="shared" ca="1" si="150"/>
        <v>1.0120874444444443</v>
      </c>
      <c r="H356" s="33">
        <f t="shared" ca="1" si="151"/>
        <v>52.300195259481711</v>
      </c>
      <c r="I356" s="33">
        <f t="shared" ca="1" si="175"/>
        <v>1.9120387505985572E-2</v>
      </c>
      <c r="J356" s="30" t="b">
        <f t="shared" si="152"/>
        <v>0</v>
      </c>
      <c r="K356" s="33">
        <f t="shared" si="171"/>
        <v>1</v>
      </c>
      <c r="L356" s="33">
        <f t="shared" ca="1" si="174"/>
        <v>1.9120387505985572E-2</v>
      </c>
      <c r="M356" s="600">
        <f t="shared" ca="1" si="153"/>
        <v>27271.35</v>
      </c>
      <c r="N356" s="601">
        <f t="shared" ca="1" si="154"/>
        <v>-4755316.46</v>
      </c>
      <c r="O356" s="601">
        <f t="shared" ca="1" si="155"/>
        <v>84750.97</v>
      </c>
      <c r="P356" s="601">
        <f t="shared" ca="1" si="156"/>
        <v>-46271.87</v>
      </c>
      <c r="Q356" s="601">
        <f t="shared" ca="1" si="172"/>
        <v>-7403.5</v>
      </c>
      <c r="R356" s="602">
        <f t="shared" si="157"/>
        <v>399</v>
      </c>
      <c r="S356" s="602">
        <f t="shared" si="158"/>
        <v>63.84</v>
      </c>
      <c r="T356" s="602">
        <f t="shared" si="159"/>
        <v>166.35080000000002</v>
      </c>
      <c r="U356" s="602">
        <f t="shared" si="160"/>
        <v>26.616128000000003</v>
      </c>
      <c r="V356" s="602">
        <f t="shared" ca="1" si="161"/>
        <v>-3804.25</v>
      </c>
      <c r="W356" s="602">
        <f t="shared" si="162"/>
        <v>84.48</v>
      </c>
      <c r="X356" s="602">
        <f t="shared" si="163"/>
        <v>13.52</v>
      </c>
      <c r="Y356" s="602">
        <f t="shared" ca="1" si="164"/>
        <v>347.2</v>
      </c>
      <c r="Z356" s="602">
        <f t="shared" ca="1" si="165"/>
        <v>55.55</v>
      </c>
      <c r="AA356" s="603">
        <f t="shared" si="166"/>
        <v>0</v>
      </c>
      <c r="AB356" s="602"/>
      <c r="AC356" s="604">
        <f t="shared" si="167"/>
        <v>0.113</v>
      </c>
      <c r="AD356" s="602">
        <f t="shared" ca="1" si="168"/>
        <v>-46271.870998277773</v>
      </c>
      <c r="AE356" s="602">
        <f t="shared" si="169"/>
        <v>0</v>
      </c>
      <c r="AG356" s="602">
        <f t="shared" ca="1" si="173"/>
        <v>0</v>
      </c>
    </row>
    <row r="357" spans="2:33" x14ac:dyDescent="0.25">
      <c r="B357" s="30">
        <v>336</v>
      </c>
      <c r="C357" s="19">
        <f t="shared" ca="1" si="147"/>
        <v>55919</v>
      </c>
      <c r="D357" s="30">
        <f t="shared" ca="1" si="148"/>
        <v>31</v>
      </c>
      <c r="E357" s="599">
        <f t="shared" si="149"/>
        <v>0.113</v>
      </c>
      <c r="F357" s="599">
        <f t="shared" si="170"/>
        <v>0.13108</v>
      </c>
      <c r="G357" s="33">
        <f t="shared" ca="1" si="150"/>
        <v>1.0120874444444443</v>
      </c>
      <c r="H357" s="33">
        <f t="shared" ca="1" si="151"/>
        <v>52.932370964114284</v>
      </c>
      <c r="I357" s="33">
        <f t="shared" ca="1" si="175"/>
        <v>1.8892031129267836E-2</v>
      </c>
      <c r="J357" s="30" t="b">
        <f t="shared" si="152"/>
        <v>1</v>
      </c>
      <c r="K357" s="33">
        <f t="shared" si="171"/>
        <v>1</v>
      </c>
      <c r="L357" s="33">
        <f t="shared" ca="1" si="174"/>
        <v>1.8892031129267836E-2</v>
      </c>
      <c r="M357" s="600">
        <f t="shared" ca="1" si="153"/>
        <v>27271.35</v>
      </c>
      <c r="N357" s="601">
        <f t="shared" ca="1" si="154"/>
        <v>-4840067.43</v>
      </c>
      <c r="O357" s="601">
        <f t="shared" ca="1" si="155"/>
        <v>85775.4</v>
      </c>
      <c r="P357" s="601">
        <f t="shared" ca="1" si="156"/>
        <v>-47096.55</v>
      </c>
      <c r="Q357" s="601">
        <f t="shared" ca="1" si="172"/>
        <v>-7535.45</v>
      </c>
      <c r="R357" s="602">
        <f t="shared" si="157"/>
        <v>399</v>
      </c>
      <c r="S357" s="602">
        <f t="shared" si="158"/>
        <v>63.84</v>
      </c>
      <c r="T357" s="602">
        <f t="shared" si="159"/>
        <v>166.35080000000002</v>
      </c>
      <c r="U357" s="602">
        <f t="shared" si="160"/>
        <v>26.616128000000003</v>
      </c>
      <c r="V357" s="602">
        <f t="shared" ca="1" si="161"/>
        <v>-3872.05</v>
      </c>
      <c r="W357" s="602">
        <f t="shared" si="162"/>
        <v>84.48</v>
      </c>
      <c r="X357" s="602">
        <f t="shared" si="163"/>
        <v>13.52</v>
      </c>
      <c r="Y357" s="602">
        <f t="shared" ca="1" si="164"/>
        <v>348.49</v>
      </c>
      <c r="Z357" s="602">
        <f t="shared" ca="1" si="165"/>
        <v>55.76</v>
      </c>
      <c r="AA357" s="603">
        <f t="shared" si="166"/>
        <v>0</v>
      </c>
      <c r="AB357" s="602"/>
      <c r="AC357" s="604">
        <f t="shared" si="167"/>
        <v>0.113</v>
      </c>
      <c r="AD357" s="602">
        <f t="shared" ca="1" si="168"/>
        <v>-47096.545020249992</v>
      </c>
      <c r="AE357" s="602">
        <f t="shared" si="169"/>
        <v>0</v>
      </c>
      <c r="AG357" s="602">
        <f t="shared" ca="1" si="173"/>
        <v>0</v>
      </c>
    </row>
    <row r="358" spans="2:33" x14ac:dyDescent="0.25">
      <c r="B358" s="30">
        <v>337</v>
      </c>
      <c r="C358" s="19">
        <f t="shared" ca="1" si="147"/>
        <v>55947</v>
      </c>
      <c r="D358" s="30">
        <f t="shared" ca="1" si="148"/>
        <v>28</v>
      </c>
      <c r="E358" s="599">
        <f t="shared" si="149"/>
        <v>0.113</v>
      </c>
      <c r="F358" s="599">
        <f t="shared" si="170"/>
        <v>0.13108</v>
      </c>
      <c r="G358" s="33">
        <f t="shared" ca="1" si="150"/>
        <v>1.0109951111111111</v>
      </c>
      <c r="H358" s="33">
        <f t="shared" ca="1" si="151"/>
        <v>53.514368264239273</v>
      </c>
      <c r="I358" s="33">
        <f t="shared" ca="1" si="175"/>
        <v>1.868657021348499E-2</v>
      </c>
      <c r="J358" s="30" t="b">
        <f t="shared" si="152"/>
        <v>0</v>
      </c>
      <c r="K358" s="33">
        <f t="shared" si="171"/>
        <v>1</v>
      </c>
      <c r="L358" s="33">
        <f t="shared" ca="1" si="174"/>
        <v>1.868657021348499E-2</v>
      </c>
      <c r="M358" s="600">
        <f t="shared" ca="1" si="153"/>
        <v>27271.35</v>
      </c>
      <c r="N358" s="601">
        <f t="shared" ca="1" si="154"/>
        <v>-4925842.83</v>
      </c>
      <c r="O358" s="601">
        <f t="shared" ca="1" si="155"/>
        <v>81431.540000000008</v>
      </c>
      <c r="P358" s="601">
        <f t="shared" ca="1" si="156"/>
        <v>-43292.69</v>
      </c>
      <c r="Q358" s="601">
        <f t="shared" ca="1" si="172"/>
        <v>-6926.83</v>
      </c>
      <c r="R358" s="602">
        <f t="shared" si="157"/>
        <v>399</v>
      </c>
      <c r="S358" s="602">
        <f t="shared" si="158"/>
        <v>63.84</v>
      </c>
      <c r="T358" s="602">
        <f t="shared" si="159"/>
        <v>166.35080000000002</v>
      </c>
      <c r="U358" s="602">
        <f t="shared" si="160"/>
        <v>26.616128000000003</v>
      </c>
      <c r="V358" s="602">
        <f t="shared" ca="1" si="161"/>
        <v>-3940.67</v>
      </c>
      <c r="W358" s="602">
        <f t="shared" si="162"/>
        <v>84.48</v>
      </c>
      <c r="X358" s="602">
        <f t="shared" si="163"/>
        <v>13.52</v>
      </c>
      <c r="Y358" s="602">
        <f t="shared" ca="1" si="164"/>
        <v>342.53</v>
      </c>
      <c r="Z358" s="602">
        <f t="shared" ca="1" si="165"/>
        <v>54.8</v>
      </c>
      <c r="AA358" s="603">
        <f t="shared" si="166"/>
        <v>0</v>
      </c>
      <c r="AB358" s="602"/>
      <c r="AC358" s="604">
        <f t="shared" si="167"/>
        <v>0.113</v>
      </c>
      <c r="AD358" s="602">
        <f t="shared" ca="1" si="168"/>
        <v>-43292.685317000003</v>
      </c>
      <c r="AE358" s="602">
        <f t="shared" si="169"/>
        <v>0</v>
      </c>
      <c r="AG358" s="602">
        <f t="shared" ca="1" si="173"/>
        <v>0</v>
      </c>
    </row>
    <row r="359" spans="2:33" x14ac:dyDescent="0.25">
      <c r="B359" s="30">
        <v>338</v>
      </c>
      <c r="C359" s="19">
        <f t="shared" ca="1" si="147"/>
        <v>55978</v>
      </c>
      <c r="D359" s="30">
        <f t="shared" ca="1" si="148"/>
        <v>31</v>
      </c>
      <c r="E359" s="599">
        <f t="shared" si="149"/>
        <v>0.113</v>
      </c>
      <c r="F359" s="599">
        <f t="shared" si="170"/>
        <v>0.13108</v>
      </c>
      <c r="G359" s="33">
        <f t="shared" ca="1" si="150"/>
        <v>1.0120874444444443</v>
      </c>
      <c r="H359" s="33">
        <f t="shared" ca="1" si="151"/>
        <v>54.161220217612801</v>
      </c>
      <c r="I359" s="33">
        <f t="shared" ca="1" si="175"/>
        <v>1.8463394952737935E-2</v>
      </c>
      <c r="J359" s="30" t="b">
        <f t="shared" si="152"/>
        <v>0</v>
      </c>
      <c r="K359" s="33">
        <f t="shared" si="171"/>
        <v>1</v>
      </c>
      <c r="L359" s="33">
        <f t="shared" ca="1" si="174"/>
        <v>1.8463394952737935E-2</v>
      </c>
      <c r="M359" s="600">
        <f t="shared" ca="1" si="153"/>
        <v>27271.35</v>
      </c>
      <c r="N359" s="601">
        <f t="shared" ca="1" si="154"/>
        <v>-5007274.37</v>
      </c>
      <c r="O359" s="601">
        <f t="shared" ca="1" si="155"/>
        <v>87796.500000000015</v>
      </c>
      <c r="P359" s="601">
        <f t="shared" ca="1" si="156"/>
        <v>-48723.56</v>
      </c>
      <c r="Q359" s="601">
        <f t="shared" ca="1" si="172"/>
        <v>-7795.77</v>
      </c>
      <c r="R359" s="602">
        <f t="shared" si="157"/>
        <v>399</v>
      </c>
      <c r="S359" s="602">
        <f t="shared" si="158"/>
        <v>63.84</v>
      </c>
      <c r="T359" s="602">
        <f t="shared" si="159"/>
        <v>166.35080000000002</v>
      </c>
      <c r="U359" s="602">
        <f t="shared" si="160"/>
        <v>26.616128000000003</v>
      </c>
      <c r="V359" s="602">
        <f t="shared" ca="1" si="161"/>
        <v>-4005.82</v>
      </c>
      <c r="W359" s="602">
        <f t="shared" si="162"/>
        <v>84.48</v>
      </c>
      <c r="X359" s="602">
        <f t="shared" si="163"/>
        <v>13.52</v>
      </c>
      <c r="Y359" s="602">
        <f t="shared" ca="1" si="164"/>
        <v>351.05</v>
      </c>
      <c r="Z359" s="602">
        <f t="shared" ca="1" si="165"/>
        <v>56.17</v>
      </c>
      <c r="AA359" s="603">
        <f t="shared" si="166"/>
        <v>0</v>
      </c>
      <c r="AB359" s="602"/>
      <c r="AC359" s="604">
        <f t="shared" si="167"/>
        <v>0.113</v>
      </c>
      <c r="AD359" s="602">
        <f t="shared" ca="1" si="168"/>
        <v>-48723.561439194447</v>
      </c>
      <c r="AE359" s="602">
        <f t="shared" si="169"/>
        <v>0</v>
      </c>
      <c r="AG359" s="602">
        <f t="shared" ca="1" si="173"/>
        <v>0</v>
      </c>
    </row>
    <row r="360" spans="2:33" x14ac:dyDescent="0.25">
      <c r="B360" s="30">
        <v>339</v>
      </c>
      <c r="C360" s="19">
        <f t="shared" ca="1" si="147"/>
        <v>56008</v>
      </c>
      <c r="D360" s="30">
        <f t="shared" ca="1" si="148"/>
        <v>30</v>
      </c>
      <c r="E360" s="599">
        <f t="shared" si="149"/>
        <v>0.113</v>
      </c>
      <c r="F360" s="599">
        <f t="shared" si="170"/>
        <v>0.13108</v>
      </c>
      <c r="G360" s="33">
        <f t="shared" ca="1" si="150"/>
        <v>1.0117233333333333</v>
      </c>
      <c r="H360" s="33">
        <f t="shared" ca="1" si="151"/>
        <v>54.796170255963943</v>
      </c>
      <c r="I360" s="33">
        <f t="shared" ca="1" si="175"/>
        <v>1.8249450560665074E-2</v>
      </c>
      <c r="J360" s="30" t="b">
        <f t="shared" si="152"/>
        <v>0</v>
      </c>
      <c r="K360" s="33">
        <f t="shared" si="171"/>
        <v>1</v>
      </c>
      <c r="L360" s="33">
        <f t="shared" ca="1" si="174"/>
        <v>1.8249450560665074E-2</v>
      </c>
      <c r="M360" s="600">
        <f t="shared" ca="1" si="153"/>
        <v>27271.35</v>
      </c>
      <c r="N360" s="601">
        <f t="shared" ca="1" si="154"/>
        <v>-5095070.87</v>
      </c>
      <c r="O360" s="601">
        <f t="shared" ca="1" si="155"/>
        <v>87002.559999999998</v>
      </c>
      <c r="P360" s="601">
        <f t="shared" ca="1" si="156"/>
        <v>-47978.58</v>
      </c>
      <c r="Q360" s="601">
        <f t="shared" ca="1" si="172"/>
        <v>-7676.57</v>
      </c>
      <c r="R360" s="602">
        <f t="shared" si="157"/>
        <v>399</v>
      </c>
      <c r="S360" s="602">
        <f t="shared" si="158"/>
        <v>63.84</v>
      </c>
      <c r="T360" s="602">
        <f t="shared" si="159"/>
        <v>166.35080000000002</v>
      </c>
      <c r="U360" s="602">
        <f t="shared" si="160"/>
        <v>26.616128000000003</v>
      </c>
      <c r="V360" s="602">
        <f t="shared" ca="1" si="161"/>
        <v>-4076.06</v>
      </c>
      <c r="W360" s="602">
        <f t="shared" si="162"/>
        <v>84.48</v>
      </c>
      <c r="X360" s="602">
        <f t="shared" si="163"/>
        <v>13.52</v>
      </c>
      <c r="Y360" s="602">
        <f t="shared" ca="1" si="164"/>
        <v>349.88</v>
      </c>
      <c r="Z360" s="602">
        <f t="shared" ca="1" si="165"/>
        <v>55.98</v>
      </c>
      <c r="AA360" s="603">
        <f t="shared" si="166"/>
        <v>0</v>
      </c>
      <c r="AB360" s="602"/>
      <c r="AC360" s="604">
        <f t="shared" si="167"/>
        <v>0.113</v>
      </c>
      <c r="AD360" s="602">
        <f t="shared" ca="1" si="168"/>
        <v>-47978.584025833334</v>
      </c>
      <c r="AE360" s="602">
        <f t="shared" si="169"/>
        <v>0</v>
      </c>
      <c r="AG360" s="602">
        <f t="shared" ca="1" si="173"/>
        <v>0</v>
      </c>
    </row>
    <row r="361" spans="2:33" x14ac:dyDescent="0.25">
      <c r="B361" s="30">
        <v>340</v>
      </c>
      <c r="C361" s="19">
        <f t="shared" ca="1" si="147"/>
        <v>56039</v>
      </c>
      <c r="D361" s="30">
        <f t="shared" ca="1" si="148"/>
        <v>31</v>
      </c>
      <c r="E361" s="599">
        <f t="shared" si="149"/>
        <v>0.113</v>
      </c>
      <c r="F361" s="599">
        <f t="shared" si="170"/>
        <v>0.13108</v>
      </c>
      <c r="G361" s="33">
        <f t="shared" ca="1" si="150"/>
        <v>1.0120874444444443</v>
      </c>
      <c r="H361" s="33">
        <f t="shared" ca="1" si="151"/>
        <v>55.45851591970122</v>
      </c>
      <c r="I361" s="33">
        <f t="shared" ca="1" si="175"/>
        <v>1.8031495856252393E-2</v>
      </c>
      <c r="J361" s="30" t="b">
        <f t="shared" si="152"/>
        <v>0</v>
      </c>
      <c r="K361" s="33">
        <f t="shared" si="171"/>
        <v>1</v>
      </c>
      <c r="L361" s="33">
        <f t="shared" ca="1" si="174"/>
        <v>1.8031495856252393E-2</v>
      </c>
      <c r="M361" s="600">
        <f t="shared" ca="1" si="153"/>
        <v>27271.35</v>
      </c>
      <c r="N361" s="601">
        <f t="shared" ca="1" si="154"/>
        <v>-5182073.43</v>
      </c>
      <c r="O361" s="601">
        <f t="shared" ca="1" si="155"/>
        <v>89909.37</v>
      </c>
      <c r="P361" s="601">
        <f t="shared" ca="1" si="156"/>
        <v>-50424.45</v>
      </c>
      <c r="Q361" s="601">
        <f t="shared" ca="1" si="172"/>
        <v>-8067.91</v>
      </c>
      <c r="R361" s="602">
        <f t="shared" si="157"/>
        <v>399</v>
      </c>
      <c r="S361" s="602">
        <f t="shared" si="158"/>
        <v>63.84</v>
      </c>
      <c r="T361" s="602">
        <f t="shared" si="159"/>
        <v>166.35080000000002</v>
      </c>
      <c r="U361" s="602">
        <f t="shared" si="160"/>
        <v>26.616128000000003</v>
      </c>
      <c r="V361" s="602">
        <f t="shared" ca="1" si="161"/>
        <v>-4145.66</v>
      </c>
      <c r="W361" s="602">
        <f t="shared" si="162"/>
        <v>84.48</v>
      </c>
      <c r="X361" s="602">
        <f t="shared" si="163"/>
        <v>13.52</v>
      </c>
      <c r="Y361" s="602">
        <f t="shared" ca="1" si="164"/>
        <v>353.71</v>
      </c>
      <c r="Z361" s="602">
        <f t="shared" ca="1" si="165"/>
        <v>56.59</v>
      </c>
      <c r="AA361" s="603">
        <f t="shared" si="166"/>
        <v>0</v>
      </c>
      <c r="AB361" s="602"/>
      <c r="AC361" s="604">
        <f t="shared" si="167"/>
        <v>0.113</v>
      </c>
      <c r="AD361" s="602">
        <f t="shared" ca="1" si="168"/>
        <v>-50424.453403583335</v>
      </c>
      <c r="AE361" s="602">
        <f t="shared" si="169"/>
        <v>0</v>
      </c>
      <c r="AG361" s="602">
        <f t="shared" ca="1" si="173"/>
        <v>0</v>
      </c>
    </row>
    <row r="362" spans="2:33" x14ac:dyDescent="0.25">
      <c r="B362" s="30">
        <v>341</v>
      </c>
      <c r="C362" s="19">
        <f t="shared" ca="1" si="147"/>
        <v>56069</v>
      </c>
      <c r="D362" s="30">
        <f t="shared" ca="1" si="148"/>
        <v>30</v>
      </c>
      <c r="E362" s="599">
        <f t="shared" si="149"/>
        <v>0.113</v>
      </c>
      <c r="F362" s="599">
        <f t="shared" si="170"/>
        <v>0.13108</v>
      </c>
      <c r="G362" s="33">
        <f t="shared" ca="1" si="150"/>
        <v>1.0117233333333333</v>
      </c>
      <c r="H362" s="33">
        <f t="shared" ca="1" si="151"/>
        <v>56.10867458799985</v>
      </c>
      <c r="I362" s="33">
        <f t="shared" ca="1" si="175"/>
        <v>1.7822556090353155E-2</v>
      </c>
      <c r="J362" s="30" t="b">
        <f t="shared" si="152"/>
        <v>0</v>
      </c>
      <c r="K362" s="33">
        <f t="shared" si="171"/>
        <v>1</v>
      </c>
      <c r="L362" s="33">
        <f t="shared" ca="1" si="174"/>
        <v>1.7822556090353155E-2</v>
      </c>
      <c r="M362" s="600">
        <f t="shared" ca="1" si="153"/>
        <v>27271.35</v>
      </c>
      <c r="N362" s="601">
        <f t="shared" ca="1" si="154"/>
        <v>-5271982.8</v>
      </c>
      <c r="O362" s="601">
        <f t="shared" ca="1" si="155"/>
        <v>89076.56</v>
      </c>
      <c r="P362" s="601">
        <f t="shared" ca="1" si="156"/>
        <v>-49644.5</v>
      </c>
      <c r="Q362" s="601">
        <f t="shared" ca="1" si="172"/>
        <v>-7943.12</v>
      </c>
      <c r="R362" s="602">
        <f t="shared" si="157"/>
        <v>399</v>
      </c>
      <c r="S362" s="602">
        <f t="shared" si="158"/>
        <v>63.84</v>
      </c>
      <c r="T362" s="602">
        <f t="shared" si="159"/>
        <v>166.35080000000002</v>
      </c>
      <c r="U362" s="602">
        <f t="shared" si="160"/>
        <v>26.616128000000003</v>
      </c>
      <c r="V362" s="602">
        <f t="shared" ca="1" si="161"/>
        <v>-4217.59</v>
      </c>
      <c r="W362" s="602">
        <f t="shared" si="162"/>
        <v>84.48</v>
      </c>
      <c r="X362" s="602">
        <f t="shared" si="163"/>
        <v>13.52</v>
      </c>
      <c r="Y362" s="602">
        <f t="shared" ca="1" si="164"/>
        <v>352.49</v>
      </c>
      <c r="Z362" s="602">
        <f t="shared" ca="1" si="165"/>
        <v>56.4</v>
      </c>
      <c r="AA362" s="603">
        <f t="shared" si="166"/>
        <v>0</v>
      </c>
      <c r="AB362" s="602"/>
      <c r="AC362" s="604">
        <f t="shared" si="167"/>
        <v>0.113</v>
      </c>
      <c r="AD362" s="602">
        <f t="shared" ca="1" si="168"/>
        <v>-49644.504700000005</v>
      </c>
      <c r="AE362" s="602">
        <f t="shared" si="169"/>
        <v>0</v>
      </c>
      <c r="AG362" s="602">
        <f t="shared" ca="1" si="173"/>
        <v>0</v>
      </c>
    </row>
    <row r="363" spans="2:33" x14ac:dyDescent="0.25">
      <c r="B363" s="30">
        <v>342</v>
      </c>
      <c r="C363" s="19">
        <f t="shared" ca="1" si="147"/>
        <v>56100</v>
      </c>
      <c r="D363" s="30">
        <f t="shared" ca="1" si="148"/>
        <v>31</v>
      </c>
      <c r="E363" s="599">
        <f t="shared" si="149"/>
        <v>0.113</v>
      </c>
      <c r="F363" s="599">
        <f t="shared" si="170"/>
        <v>0.13108</v>
      </c>
      <c r="G363" s="33">
        <f t="shared" ca="1" si="150"/>
        <v>1.0120874444444443</v>
      </c>
      <c r="H363" s="33">
        <f t="shared" ca="1" si="151"/>
        <v>56.7868850749337</v>
      </c>
      <c r="I363" s="33">
        <f t="shared" ca="1" si="175"/>
        <v>1.7609699822070536E-2</v>
      </c>
      <c r="J363" s="30" t="b">
        <f t="shared" si="152"/>
        <v>0</v>
      </c>
      <c r="K363" s="33">
        <f t="shared" si="171"/>
        <v>1</v>
      </c>
      <c r="L363" s="33">
        <f t="shared" ca="1" si="174"/>
        <v>1.7609699822070536E-2</v>
      </c>
      <c r="M363" s="600">
        <f t="shared" ca="1" si="153"/>
        <v>27271.35</v>
      </c>
      <c r="N363" s="601">
        <f t="shared" ca="1" si="154"/>
        <v>-5361059.3600000003</v>
      </c>
      <c r="O363" s="601">
        <f t="shared" ca="1" si="155"/>
        <v>92072.860000000015</v>
      </c>
      <c r="P363" s="601">
        <f t="shared" ca="1" si="156"/>
        <v>-52166.09</v>
      </c>
      <c r="Q363" s="601">
        <f t="shared" ca="1" si="172"/>
        <v>-8346.57</v>
      </c>
      <c r="R363" s="602">
        <f t="shared" si="157"/>
        <v>399</v>
      </c>
      <c r="S363" s="602">
        <f t="shared" si="158"/>
        <v>63.84</v>
      </c>
      <c r="T363" s="602">
        <f t="shared" si="159"/>
        <v>166.35080000000002</v>
      </c>
      <c r="U363" s="602">
        <f t="shared" si="160"/>
        <v>26.616128000000003</v>
      </c>
      <c r="V363" s="602">
        <f t="shared" ca="1" si="161"/>
        <v>-4288.8500000000004</v>
      </c>
      <c r="W363" s="602">
        <f t="shared" si="162"/>
        <v>84.48</v>
      </c>
      <c r="X363" s="602">
        <f t="shared" si="163"/>
        <v>13.52</v>
      </c>
      <c r="Y363" s="602">
        <f t="shared" ca="1" si="164"/>
        <v>356.44</v>
      </c>
      <c r="Z363" s="602">
        <f t="shared" ca="1" si="165"/>
        <v>57.03</v>
      </c>
      <c r="AA363" s="603">
        <f t="shared" si="166"/>
        <v>0</v>
      </c>
      <c r="AB363" s="602"/>
      <c r="AC363" s="604">
        <f t="shared" si="167"/>
        <v>0.113</v>
      </c>
      <c r="AD363" s="602">
        <f t="shared" ca="1" si="168"/>
        <v>-52166.085939111115</v>
      </c>
      <c r="AE363" s="602">
        <f t="shared" si="169"/>
        <v>0</v>
      </c>
      <c r="AG363" s="602">
        <f t="shared" ca="1" si="173"/>
        <v>0</v>
      </c>
    </row>
    <row r="364" spans="2:33" x14ac:dyDescent="0.25">
      <c r="B364" s="30">
        <v>343</v>
      </c>
      <c r="C364" s="19">
        <f t="shared" ca="1" si="147"/>
        <v>56131</v>
      </c>
      <c r="D364" s="30">
        <f t="shared" ca="1" si="148"/>
        <v>31</v>
      </c>
      <c r="E364" s="599">
        <f t="shared" si="149"/>
        <v>0.113</v>
      </c>
      <c r="F364" s="599">
        <f t="shared" si="170"/>
        <v>0.13108</v>
      </c>
      <c r="G364" s="33">
        <f t="shared" ca="1" si="150"/>
        <v>1.0120874444444443</v>
      </c>
      <c r="H364" s="33">
        <f t="shared" ca="1" si="151"/>
        <v>57.473293393450007</v>
      </c>
      <c r="I364" s="33">
        <f t="shared" ca="1" si="175"/>
        <v>1.7399385713886474E-2</v>
      </c>
      <c r="J364" s="30" t="b">
        <f t="shared" si="152"/>
        <v>0</v>
      </c>
      <c r="K364" s="33">
        <f t="shared" si="171"/>
        <v>1</v>
      </c>
      <c r="L364" s="33">
        <f t="shared" ca="1" si="174"/>
        <v>1.7399385713886474E-2</v>
      </c>
      <c r="M364" s="600">
        <f t="shared" ca="1" si="153"/>
        <v>27271.35</v>
      </c>
      <c r="N364" s="601">
        <f t="shared" ca="1" si="154"/>
        <v>-5453132.2199999997</v>
      </c>
      <c r="O364" s="601">
        <f t="shared" ca="1" si="155"/>
        <v>93185.79</v>
      </c>
      <c r="P364" s="601">
        <f t="shared" ca="1" si="156"/>
        <v>-53062.01</v>
      </c>
      <c r="Q364" s="601">
        <f t="shared" ca="1" si="172"/>
        <v>-8489.92</v>
      </c>
      <c r="R364" s="602">
        <f t="shared" si="157"/>
        <v>399</v>
      </c>
      <c r="S364" s="602">
        <f t="shared" si="158"/>
        <v>63.84</v>
      </c>
      <c r="T364" s="602">
        <f t="shared" si="159"/>
        <v>166.35080000000002</v>
      </c>
      <c r="U364" s="602">
        <f t="shared" si="160"/>
        <v>26.616128000000003</v>
      </c>
      <c r="V364" s="602">
        <f t="shared" ca="1" si="161"/>
        <v>-4362.51</v>
      </c>
      <c r="W364" s="602">
        <f t="shared" si="162"/>
        <v>84.48</v>
      </c>
      <c r="X364" s="602">
        <f t="shared" si="163"/>
        <v>13.52</v>
      </c>
      <c r="Y364" s="602">
        <f t="shared" ca="1" si="164"/>
        <v>357.85</v>
      </c>
      <c r="Z364" s="602">
        <f t="shared" ca="1" si="165"/>
        <v>57.26</v>
      </c>
      <c r="AA364" s="603">
        <f t="shared" si="166"/>
        <v>0</v>
      </c>
      <c r="AB364" s="602"/>
      <c r="AC364" s="604">
        <f t="shared" si="167"/>
        <v>0.113</v>
      </c>
      <c r="AD364" s="602">
        <f t="shared" ca="1" si="168"/>
        <v>-53062.006018499997</v>
      </c>
      <c r="AE364" s="602">
        <f t="shared" si="169"/>
        <v>0</v>
      </c>
      <c r="AG364" s="602">
        <f t="shared" ca="1" si="173"/>
        <v>0</v>
      </c>
    </row>
    <row r="365" spans="2:33" x14ac:dyDescent="0.25">
      <c r="B365" s="30">
        <v>344</v>
      </c>
      <c r="C365" s="19">
        <f t="shared" ca="1" si="147"/>
        <v>56161</v>
      </c>
      <c r="D365" s="30">
        <f t="shared" ca="1" si="148"/>
        <v>30</v>
      </c>
      <c r="E365" s="599">
        <f t="shared" si="149"/>
        <v>0.113</v>
      </c>
      <c r="F365" s="599">
        <f t="shared" si="170"/>
        <v>0.13108</v>
      </c>
      <c r="G365" s="33">
        <f t="shared" ca="1" si="150"/>
        <v>1.0117233333333333</v>
      </c>
      <c r="H365" s="33">
        <f t="shared" ca="1" si="151"/>
        <v>58.147071969665888</v>
      </c>
      <c r="I365" s="33">
        <f t="shared" ca="1" si="175"/>
        <v>1.7197770517519421E-2</v>
      </c>
      <c r="J365" s="30" t="b">
        <f t="shared" si="152"/>
        <v>0</v>
      </c>
      <c r="K365" s="33">
        <f t="shared" si="171"/>
        <v>1</v>
      </c>
      <c r="L365" s="33">
        <f t="shared" ca="1" si="174"/>
        <v>1.7197770517519421E-2</v>
      </c>
      <c r="M365" s="600">
        <f t="shared" ca="1" si="153"/>
        <v>27271.35</v>
      </c>
      <c r="N365" s="601">
        <f t="shared" ca="1" si="154"/>
        <v>-5546318.0099999998</v>
      </c>
      <c r="O365" s="601">
        <f t="shared" ca="1" si="155"/>
        <v>92292.68</v>
      </c>
      <c r="P365" s="601">
        <f t="shared" ca="1" si="156"/>
        <v>-52227.83</v>
      </c>
      <c r="Q365" s="601">
        <f t="shared" ca="1" si="172"/>
        <v>-8356.4500000000007</v>
      </c>
      <c r="R365" s="602">
        <f t="shared" si="157"/>
        <v>399</v>
      </c>
      <c r="S365" s="602">
        <f t="shared" si="158"/>
        <v>63.84</v>
      </c>
      <c r="T365" s="602">
        <f t="shared" si="159"/>
        <v>166.35080000000002</v>
      </c>
      <c r="U365" s="602">
        <f t="shared" si="160"/>
        <v>26.616128000000003</v>
      </c>
      <c r="V365" s="602">
        <f t="shared" ca="1" si="161"/>
        <v>-4437.05</v>
      </c>
      <c r="W365" s="602">
        <f t="shared" si="162"/>
        <v>84.48</v>
      </c>
      <c r="X365" s="602">
        <f t="shared" si="163"/>
        <v>13.52</v>
      </c>
      <c r="Y365" s="602">
        <f t="shared" ca="1" si="164"/>
        <v>356.54</v>
      </c>
      <c r="Z365" s="602">
        <f t="shared" ca="1" si="165"/>
        <v>57.05</v>
      </c>
      <c r="AA365" s="603">
        <f t="shared" si="166"/>
        <v>0</v>
      </c>
      <c r="AB365" s="602"/>
      <c r="AC365" s="604">
        <f t="shared" si="167"/>
        <v>0.113</v>
      </c>
      <c r="AD365" s="602">
        <f t="shared" ca="1" si="168"/>
        <v>-52227.827927500002</v>
      </c>
      <c r="AE365" s="602">
        <f t="shared" si="169"/>
        <v>0</v>
      </c>
      <c r="AG365" s="602">
        <f t="shared" ca="1" si="173"/>
        <v>0</v>
      </c>
    </row>
    <row r="366" spans="2:33" x14ac:dyDescent="0.25">
      <c r="B366" s="30">
        <v>345</v>
      </c>
      <c r="C366" s="19">
        <f t="shared" ca="1" si="147"/>
        <v>56192</v>
      </c>
      <c r="D366" s="30">
        <f t="shared" ca="1" si="148"/>
        <v>31</v>
      </c>
      <c r="E366" s="599">
        <f t="shared" si="149"/>
        <v>0.113</v>
      </c>
      <c r="F366" s="599">
        <f t="shared" si="170"/>
        <v>0.13108</v>
      </c>
      <c r="G366" s="33">
        <f t="shared" ca="1" si="150"/>
        <v>1.0120874444444443</v>
      </c>
      <c r="H366" s="33">
        <f t="shared" ca="1" si="151"/>
        <v>58.849921471706331</v>
      </c>
      <c r="I366" s="33">
        <f t="shared" ca="1" si="175"/>
        <v>1.6992376115247267E-2</v>
      </c>
      <c r="J366" s="30" t="b">
        <f t="shared" si="152"/>
        <v>0</v>
      </c>
      <c r="K366" s="33">
        <f t="shared" si="171"/>
        <v>1</v>
      </c>
      <c r="L366" s="33">
        <f t="shared" ca="1" si="174"/>
        <v>1.6992376115247267E-2</v>
      </c>
      <c r="M366" s="600">
        <f t="shared" ca="1" si="153"/>
        <v>27271.35</v>
      </c>
      <c r="N366" s="601">
        <f t="shared" ca="1" si="154"/>
        <v>-5638610.6900000004</v>
      </c>
      <c r="O366" s="601">
        <f t="shared" ca="1" si="155"/>
        <v>95427.74</v>
      </c>
      <c r="P366" s="601">
        <f t="shared" ca="1" si="156"/>
        <v>-54866.81</v>
      </c>
      <c r="Q366" s="601">
        <f t="shared" ca="1" si="172"/>
        <v>-8778.69</v>
      </c>
      <c r="R366" s="602">
        <f t="shared" si="157"/>
        <v>399</v>
      </c>
      <c r="S366" s="602">
        <f t="shared" si="158"/>
        <v>63.84</v>
      </c>
      <c r="T366" s="602">
        <f t="shared" si="159"/>
        <v>166.35080000000002</v>
      </c>
      <c r="U366" s="602">
        <f t="shared" si="160"/>
        <v>26.616128000000003</v>
      </c>
      <c r="V366" s="602">
        <f t="shared" ca="1" si="161"/>
        <v>-4510.8900000000003</v>
      </c>
      <c r="W366" s="602">
        <f t="shared" si="162"/>
        <v>84.48</v>
      </c>
      <c r="X366" s="602">
        <f t="shared" si="163"/>
        <v>13.52</v>
      </c>
      <c r="Y366" s="602">
        <f t="shared" ca="1" si="164"/>
        <v>360.68</v>
      </c>
      <c r="Z366" s="602">
        <f t="shared" ca="1" si="165"/>
        <v>57.71</v>
      </c>
      <c r="AA366" s="603">
        <f t="shared" si="166"/>
        <v>0</v>
      </c>
      <c r="AB366" s="602"/>
      <c r="AC366" s="604">
        <f t="shared" si="167"/>
        <v>0.113</v>
      </c>
      <c r="AD366" s="602">
        <f t="shared" ca="1" si="168"/>
        <v>-54866.814575194454</v>
      </c>
      <c r="AE366" s="602">
        <f t="shared" si="169"/>
        <v>0</v>
      </c>
      <c r="AG366" s="602">
        <f t="shared" ca="1" si="173"/>
        <v>0</v>
      </c>
    </row>
    <row r="367" spans="2:33" x14ac:dyDescent="0.25">
      <c r="B367" s="30">
        <v>346</v>
      </c>
      <c r="C367" s="19">
        <f t="shared" ca="1" si="147"/>
        <v>56222</v>
      </c>
      <c r="D367" s="30">
        <f t="shared" ca="1" si="148"/>
        <v>30</v>
      </c>
      <c r="E367" s="599">
        <f t="shared" si="149"/>
        <v>0.113</v>
      </c>
      <c r="F367" s="599">
        <f t="shared" si="170"/>
        <v>0.13108</v>
      </c>
      <c r="G367" s="33">
        <f t="shared" ca="1" si="150"/>
        <v>1.0117233333333333</v>
      </c>
      <c r="H367" s="33">
        <f t="shared" ca="1" si="151"/>
        <v>59.539838717759636</v>
      </c>
      <c r="I367" s="33">
        <f t="shared" ca="1" si="175"/>
        <v>1.6795477138263029E-2</v>
      </c>
      <c r="J367" s="30" t="b">
        <f t="shared" si="152"/>
        <v>0</v>
      </c>
      <c r="K367" s="33">
        <f t="shared" si="171"/>
        <v>1</v>
      </c>
      <c r="L367" s="33">
        <f t="shared" ca="1" si="174"/>
        <v>1.6795477138263029E-2</v>
      </c>
      <c r="M367" s="600">
        <f t="shared" ca="1" si="153"/>
        <v>27271.35</v>
      </c>
      <c r="N367" s="601">
        <f t="shared" ca="1" si="154"/>
        <v>-5734038.4299999997</v>
      </c>
      <c r="O367" s="601">
        <f t="shared" ca="1" si="155"/>
        <v>94493.39</v>
      </c>
      <c r="P367" s="601">
        <f t="shared" ca="1" si="156"/>
        <v>-53995.53</v>
      </c>
      <c r="Q367" s="601">
        <f t="shared" ca="1" si="172"/>
        <v>-8639.2800000000007</v>
      </c>
      <c r="R367" s="602">
        <f t="shared" si="157"/>
        <v>399</v>
      </c>
      <c r="S367" s="602">
        <f t="shared" si="158"/>
        <v>63.84</v>
      </c>
      <c r="T367" s="602">
        <f t="shared" si="159"/>
        <v>166.35080000000002</v>
      </c>
      <c r="U367" s="602">
        <f t="shared" si="160"/>
        <v>26.616128000000003</v>
      </c>
      <c r="V367" s="602">
        <f t="shared" ca="1" si="161"/>
        <v>-4587.2299999999996</v>
      </c>
      <c r="W367" s="602">
        <f t="shared" si="162"/>
        <v>84.48</v>
      </c>
      <c r="X367" s="602">
        <f t="shared" si="163"/>
        <v>13.52</v>
      </c>
      <c r="Y367" s="602">
        <f t="shared" ca="1" si="164"/>
        <v>359.31</v>
      </c>
      <c r="Z367" s="602">
        <f t="shared" ca="1" si="165"/>
        <v>57.49</v>
      </c>
      <c r="AA367" s="603">
        <f t="shared" si="166"/>
        <v>0</v>
      </c>
      <c r="AB367" s="602"/>
      <c r="AC367" s="604">
        <f t="shared" si="167"/>
        <v>0.113</v>
      </c>
      <c r="AD367" s="602">
        <f t="shared" ca="1" si="168"/>
        <v>-53995.528549166665</v>
      </c>
      <c r="AE367" s="602">
        <f t="shared" si="169"/>
        <v>0</v>
      </c>
      <c r="AG367" s="602">
        <f t="shared" ca="1" si="173"/>
        <v>0</v>
      </c>
    </row>
    <row r="368" spans="2:33" x14ac:dyDescent="0.25">
      <c r="B368" s="30">
        <v>347</v>
      </c>
      <c r="C368" s="19">
        <f t="shared" ca="1" si="147"/>
        <v>56253</v>
      </c>
      <c r="D368" s="30">
        <f t="shared" ca="1" si="148"/>
        <v>31</v>
      </c>
      <c r="E368" s="599">
        <f t="shared" si="149"/>
        <v>0.113</v>
      </c>
      <c r="F368" s="599">
        <f t="shared" si="170"/>
        <v>0.13108</v>
      </c>
      <c r="G368" s="33">
        <f t="shared" ca="1" si="150"/>
        <v>1.0120874444444443</v>
      </c>
      <c r="H368" s="33">
        <f t="shared" ca="1" si="151"/>
        <v>60.259523210491729</v>
      </c>
      <c r="I368" s="33">
        <f t="shared" ca="1" si="175"/>
        <v>1.659488735924633E-2</v>
      </c>
      <c r="J368" s="30" t="b">
        <f t="shared" si="152"/>
        <v>0</v>
      </c>
      <c r="K368" s="33">
        <f t="shared" si="171"/>
        <v>1</v>
      </c>
      <c r="L368" s="33">
        <f t="shared" ca="1" si="174"/>
        <v>1.659488735924633E-2</v>
      </c>
      <c r="M368" s="600">
        <f t="shared" ca="1" si="153"/>
        <v>27271.35</v>
      </c>
      <c r="N368" s="601">
        <f t="shared" ca="1" si="154"/>
        <v>-5828531.8200000003</v>
      </c>
      <c r="O368" s="601">
        <f t="shared" ca="1" si="155"/>
        <v>97723.41</v>
      </c>
      <c r="P368" s="601">
        <f t="shared" ca="1" si="156"/>
        <v>-56714.85</v>
      </c>
      <c r="Q368" s="601">
        <f t="shared" ca="1" si="172"/>
        <v>-9074.3799999999992</v>
      </c>
      <c r="R368" s="602">
        <f t="shared" si="157"/>
        <v>399</v>
      </c>
      <c r="S368" s="602">
        <f t="shared" si="158"/>
        <v>63.84</v>
      </c>
      <c r="T368" s="602">
        <f t="shared" si="159"/>
        <v>166.35080000000002</v>
      </c>
      <c r="U368" s="602">
        <f t="shared" si="160"/>
        <v>26.616128000000003</v>
      </c>
      <c r="V368" s="602">
        <f t="shared" ca="1" si="161"/>
        <v>-4662.83</v>
      </c>
      <c r="W368" s="602">
        <f t="shared" si="162"/>
        <v>84.48</v>
      </c>
      <c r="X368" s="602">
        <f t="shared" si="163"/>
        <v>13.52</v>
      </c>
      <c r="Y368" s="602">
        <f t="shared" ca="1" si="164"/>
        <v>363.58</v>
      </c>
      <c r="Z368" s="602">
        <f t="shared" ca="1" si="165"/>
        <v>58.17</v>
      </c>
      <c r="AA368" s="603">
        <f t="shared" si="166"/>
        <v>0</v>
      </c>
      <c r="AB368" s="602"/>
      <c r="AC368" s="604">
        <f t="shared" si="167"/>
        <v>0.113</v>
      </c>
      <c r="AD368" s="602">
        <f t="shared" ca="1" si="168"/>
        <v>-56714.852681833341</v>
      </c>
      <c r="AE368" s="602">
        <f t="shared" si="169"/>
        <v>0</v>
      </c>
      <c r="AG368" s="602">
        <f t="shared" ca="1" si="173"/>
        <v>0</v>
      </c>
    </row>
    <row r="369" spans="2:33" x14ac:dyDescent="0.25">
      <c r="B369" s="30">
        <v>348</v>
      </c>
      <c r="C369" s="19">
        <f t="shared" ca="1" si="147"/>
        <v>56284</v>
      </c>
      <c r="D369" s="30">
        <f t="shared" ca="1" si="148"/>
        <v>31</v>
      </c>
      <c r="E369" s="599">
        <f t="shared" si="149"/>
        <v>0.113</v>
      </c>
      <c r="F369" s="599">
        <f t="shared" si="170"/>
        <v>0.13108</v>
      </c>
      <c r="G369" s="33">
        <f t="shared" ca="1" si="150"/>
        <v>1.0120874444444443</v>
      </c>
      <c r="H369" s="33">
        <f t="shared" ca="1" si="151"/>
        <v>60.987906849547251</v>
      </c>
      <c r="I369" s="33">
        <f t="shared" ca="1" si="175"/>
        <v>1.6396693240627647E-2</v>
      </c>
      <c r="J369" s="30" t="b">
        <f t="shared" si="152"/>
        <v>1</v>
      </c>
      <c r="K369" s="33">
        <f t="shared" si="171"/>
        <v>1</v>
      </c>
      <c r="L369" s="33">
        <f t="shared" ca="1" si="174"/>
        <v>1.6396693240627647E-2</v>
      </c>
      <c r="M369" s="600">
        <f t="shared" ca="1" si="153"/>
        <v>27271.35</v>
      </c>
      <c r="N369" s="601">
        <f t="shared" ca="1" si="154"/>
        <v>-5926255.2300000004</v>
      </c>
      <c r="O369" s="601">
        <f t="shared" ca="1" si="155"/>
        <v>98904.63</v>
      </c>
      <c r="P369" s="601">
        <f t="shared" ca="1" si="156"/>
        <v>-57665.760000000002</v>
      </c>
      <c r="Q369" s="601">
        <f t="shared" ca="1" si="172"/>
        <v>-9226.52</v>
      </c>
      <c r="R369" s="602">
        <f t="shared" si="157"/>
        <v>399</v>
      </c>
      <c r="S369" s="602">
        <f t="shared" si="158"/>
        <v>63.84</v>
      </c>
      <c r="T369" s="602">
        <f t="shared" si="159"/>
        <v>166.35080000000002</v>
      </c>
      <c r="U369" s="602">
        <f t="shared" si="160"/>
        <v>26.616128000000003</v>
      </c>
      <c r="V369" s="602">
        <f t="shared" ca="1" si="161"/>
        <v>-4741</v>
      </c>
      <c r="W369" s="602">
        <f t="shared" si="162"/>
        <v>84.48</v>
      </c>
      <c r="X369" s="602">
        <f t="shared" si="163"/>
        <v>13.52</v>
      </c>
      <c r="Y369" s="602">
        <f t="shared" ca="1" si="164"/>
        <v>365.07</v>
      </c>
      <c r="Z369" s="602">
        <f t="shared" ca="1" si="165"/>
        <v>58.41</v>
      </c>
      <c r="AA369" s="603">
        <f t="shared" si="166"/>
        <v>0</v>
      </c>
      <c r="AB369" s="602"/>
      <c r="AC369" s="604">
        <f t="shared" si="167"/>
        <v>0.113</v>
      </c>
      <c r="AD369" s="602">
        <f t="shared" ca="1" si="168"/>
        <v>-57665.755751916673</v>
      </c>
      <c r="AE369" s="602">
        <f t="shared" si="169"/>
        <v>0</v>
      </c>
      <c r="AG369" s="602">
        <f t="shared" ca="1" si="173"/>
        <v>0</v>
      </c>
    </row>
    <row r="370" spans="2:33" x14ac:dyDescent="0.25">
      <c r="B370" s="30">
        <v>349</v>
      </c>
      <c r="C370" s="19">
        <f t="shared" ca="1" si="147"/>
        <v>56312</v>
      </c>
      <c r="D370" s="30">
        <f t="shared" ca="1" si="148"/>
        <v>28</v>
      </c>
      <c r="E370" s="599">
        <f t="shared" si="149"/>
        <v>0.113</v>
      </c>
      <c r="F370" s="599">
        <f t="shared" si="170"/>
        <v>0.13108</v>
      </c>
      <c r="G370" s="33">
        <f t="shared" ca="1" si="150"/>
        <v>1.0109951111111111</v>
      </c>
      <c r="H370" s="33">
        <f t="shared" ca="1" si="151"/>
        <v>61.658475661792117</v>
      </c>
      <c r="I370" s="33">
        <f t="shared" ca="1" si="175"/>
        <v>1.6218370455429044E-2</v>
      </c>
      <c r="J370" s="30" t="b">
        <f t="shared" si="152"/>
        <v>0</v>
      </c>
      <c r="K370" s="33">
        <f t="shared" si="171"/>
        <v>1</v>
      </c>
      <c r="L370" s="33">
        <f t="shared" ca="1" si="174"/>
        <v>1.6218370455429044E-2</v>
      </c>
      <c r="M370" s="600">
        <f t="shared" ca="1" si="153"/>
        <v>27271.35</v>
      </c>
      <c r="N370" s="601">
        <f t="shared" ca="1" si="154"/>
        <v>-6025159.8600000003</v>
      </c>
      <c r="O370" s="601">
        <f t="shared" ca="1" si="155"/>
        <v>93518.65</v>
      </c>
      <c r="P370" s="601">
        <f t="shared" ca="1" si="156"/>
        <v>-52954.46</v>
      </c>
      <c r="Q370" s="601">
        <f t="shared" ca="1" si="172"/>
        <v>-8472.7099999999991</v>
      </c>
      <c r="R370" s="602">
        <f t="shared" si="157"/>
        <v>399</v>
      </c>
      <c r="S370" s="602">
        <f t="shared" si="158"/>
        <v>63.84</v>
      </c>
      <c r="T370" s="602">
        <f t="shared" si="159"/>
        <v>166.35080000000002</v>
      </c>
      <c r="U370" s="602">
        <f t="shared" si="160"/>
        <v>26.616128000000003</v>
      </c>
      <c r="V370" s="602">
        <f t="shared" ca="1" si="161"/>
        <v>-4820.13</v>
      </c>
      <c r="W370" s="602">
        <f t="shared" si="162"/>
        <v>84.48</v>
      </c>
      <c r="X370" s="602">
        <f t="shared" si="163"/>
        <v>13.52</v>
      </c>
      <c r="Y370" s="602">
        <f t="shared" ca="1" si="164"/>
        <v>357.68</v>
      </c>
      <c r="Z370" s="602">
        <f t="shared" ca="1" si="165"/>
        <v>57.23</v>
      </c>
      <c r="AA370" s="603">
        <f t="shared" si="166"/>
        <v>0</v>
      </c>
      <c r="AB370" s="602"/>
      <c r="AC370" s="604">
        <f t="shared" si="167"/>
        <v>0.113</v>
      </c>
      <c r="AD370" s="602">
        <f t="shared" ca="1" si="168"/>
        <v>-52954.460547333336</v>
      </c>
      <c r="AE370" s="602">
        <f t="shared" si="169"/>
        <v>0</v>
      </c>
      <c r="AG370" s="602">
        <f t="shared" ca="1" si="173"/>
        <v>0</v>
      </c>
    </row>
    <row r="371" spans="2:33" x14ac:dyDescent="0.25">
      <c r="B371" s="30">
        <v>350</v>
      </c>
      <c r="C371" s="19">
        <f t="shared" ca="1" si="147"/>
        <v>56343</v>
      </c>
      <c r="D371" s="30">
        <f t="shared" ca="1" si="148"/>
        <v>31</v>
      </c>
      <c r="E371" s="599">
        <f t="shared" si="149"/>
        <v>0.113</v>
      </c>
      <c r="F371" s="599">
        <f t="shared" si="170"/>
        <v>0.13108</v>
      </c>
      <c r="G371" s="33">
        <f t="shared" ca="1" si="150"/>
        <v>1.0120874444444443</v>
      </c>
      <c r="H371" s="33">
        <f t="shared" ca="1" si="151"/>
        <v>62.40376906088315</v>
      </c>
      <c r="I371" s="33">
        <f t="shared" ca="1" si="175"/>
        <v>1.602467310947785E-2</v>
      </c>
      <c r="J371" s="30" t="b">
        <f t="shared" si="152"/>
        <v>0</v>
      </c>
      <c r="K371" s="33">
        <f t="shared" si="171"/>
        <v>1</v>
      </c>
      <c r="L371" s="33">
        <f t="shared" ca="1" si="174"/>
        <v>1.602467310947785E-2</v>
      </c>
      <c r="M371" s="600">
        <f t="shared" ca="1" si="153"/>
        <v>27271.35</v>
      </c>
      <c r="N371" s="601">
        <f t="shared" ca="1" si="154"/>
        <v>-6118678.5099999998</v>
      </c>
      <c r="O371" s="601">
        <f t="shared" ca="1" si="155"/>
        <v>101230.53</v>
      </c>
      <c r="P371" s="601">
        <f t="shared" ca="1" si="156"/>
        <v>-59538.14</v>
      </c>
      <c r="Q371" s="601">
        <f t="shared" ca="1" si="172"/>
        <v>-9526.1</v>
      </c>
      <c r="R371" s="602">
        <f t="shared" si="157"/>
        <v>399</v>
      </c>
      <c r="S371" s="602">
        <f t="shared" si="158"/>
        <v>63.84</v>
      </c>
      <c r="T371" s="602">
        <f t="shared" si="159"/>
        <v>166.35080000000002</v>
      </c>
      <c r="U371" s="602">
        <f t="shared" si="160"/>
        <v>26.616128000000003</v>
      </c>
      <c r="V371" s="602">
        <f t="shared" ca="1" si="161"/>
        <v>-4894.9399999999996</v>
      </c>
      <c r="W371" s="602">
        <f t="shared" si="162"/>
        <v>84.48</v>
      </c>
      <c r="X371" s="602">
        <f t="shared" si="163"/>
        <v>13.52</v>
      </c>
      <c r="Y371" s="602">
        <f t="shared" ca="1" si="164"/>
        <v>368</v>
      </c>
      <c r="Z371" s="602">
        <f t="shared" ca="1" si="165"/>
        <v>58.88</v>
      </c>
      <c r="AA371" s="603">
        <f t="shared" si="166"/>
        <v>0</v>
      </c>
      <c r="AB371" s="602"/>
      <c r="AC371" s="604">
        <f t="shared" si="167"/>
        <v>0.113</v>
      </c>
      <c r="AD371" s="602">
        <f t="shared" ca="1" si="168"/>
        <v>-59538.141168138893</v>
      </c>
      <c r="AE371" s="602">
        <f t="shared" si="169"/>
        <v>0</v>
      </c>
      <c r="AG371" s="602">
        <f t="shared" ca="1" si="173"/>
        <v>0</v>
      </c>
    </row>
    <row r="372" spans="2:33" x14ac:dyDescent="0.25">
      <c r="B372" s="30">
        <v>351</v>
      </c>
      <c r="C372" s="19">
        <f t="shared" ca="1" si="147"/>
        <v>56373</v>
      </c>
      <c r="D372" s="30">
        <f t="shared" ca="1" si="148"/>
        <v>30</v>
      </c>
      <c r="E372" s="599">
        <f t="shared" si="149"/>
        <v>0.113</v>
      </c>
      <c r="F372" s="599">
        <f t="shared" si="170"/>
        <v>0.13108</v>
      </c>
      <c r="G372" s="33">
        <f t="shared" ca="1" si="150"/>
        <v>1.0117233333333333</v>
      </c>
      <c r="H372" s="33">
        <f t="shared" ca="1" si="151"/>
        <v>63.135349246840235</v>
      </c>
      <c r="I372" s="33">
        <f t="shared" ca="1" si="175"/>
        <v>1.5838987380750846E-2</v>
      </c>
      <c r="J372" s="30" t="b">
        <f t="shared" si="152"/>
        <v>0</v>
      </c>
      <c r="K372" s="33">
        <f t="shared" si="171"/>
        <v>1</v>
      </c>
      <c r="L372" s="33">
        <f t="shared" ca="1" si="174"/>
        <v>1.5838987380750846E-2</v>
      </c>
      <c r="M372" s="600">
        <f t="shared" ca="1" si="153"/>
        <v>27271.35</v>
      </c>
      <c r="N372" s="601">
        <f t="shared" ca="1" si="154"/>
        <v>-6219909.04</v>
      </c>
      <c r="O372" s="601">
        <f t="shared" ca="1" si="155"/>
        <v>100189.42</v>
      </c>
      <c r="P372" s="601">
        <f t="shared" ca="1" si="156"/>
        <v>-58570.81</v>
      </c>
      <c r="Q372" s="601">
        <f t="shared" ca="1" si="172"/>
        <v>-9371.33</v>
      </c>
      <c r="R372" s="602">
        <f t="shared" si="157"/>
        <v>399</v>
      </c>
      <c r="S372" s="602">
        <f t="shared" si="158"/>
        <v>63.84</v>
      </c>
      <c r="T372" s="602">
        <f t="shared" si="159"/>
        <v>166.35080000000002</v>
      </c>
      <c r="U372" s="602">
        <f t="shared" si="160"/>
        <v>26.616128000000003</v>
      </c>
      <c r="V372" s="602">
        <f t="shared" ca="1" si="161"/>
        <v>-4975.93</v>
      </c>
      <c r="W372" s="602">
        <f t="shared" si="162"/>
        <v>84.48</v>
      </c>
      <c r="X372" s="602">
        <f t="shared" si="163"/>
        <v>13.52</v>
      </c>
      <c r="Y372" s="602">
        <f t="shared" ca="1" si="164"/>
        <v>366.49</v>
      </c>
      <c r="Z372" s="602">
        <f t="shared" ca="1" si="165"/>
        <v>58.64</v>
      </c>
      <c r="AA372" s="603">
        <f t="shared" si="166"/>
        <v>0</v>
      </c>
      <c r="AB372" s="602"/>
      <c r="AC372" s="604">
        <f t="shared" si="167"/>
        <v>0.113</v>
      </c>
      <c r="AD372" s="602">
        <f t="shared" ca="1" si="168"/>
        <v>-58570.810126666664</v>
      </c>
      <c r="AE372" s="602">
        <f t="shared" si="169"/>
        <v>0</v>
      </c>
      <c r="AG372" s="602">
        <f t="shared" ca="1" si="173"/>
        <v>0</v>
      </c>
    </row>
    <row r="373" spans="2:33" x14ac:dyDescent="0.25">
      <c r="B373" s="30">
        <v>352</v>
      </c>
      <c r="C373" s="19">
        <f t="shared" ca="1" si="147"/>
        <v>56404</v>
      </c>
      <c r="D373" s="30">
        <f t="shared" ca="1" si="148"/>
        <v>31</v>
      </c>
      <c r="E373" s="599">
        <f t="shared" si="149"/>
        <v>0.113</v>
      </c>
      <c r="F373" s="599">
        <f t="shared" si="170"/>
        <v>0.13108</v>
      </c>
      <c r="G373" s="33">
        <f t="shared" ca="1" si="150"/>
        <v>1.0120874444444443</v>
      </c>
      <c r="H373" s="33">
        <f t="shared" ca="1" si="151"/>
        <v>63.898494273342003</v>
      </c>
      <c r="I373" s="33">
        <f t="shared" ca="1" si="175"/>
        <v>1.5649821038383888E-2</v>
      </c>
      <c r="J373" s="30" t="b">
        <f t="shared" si="152"/>
        <v>0</v>
      </c>
      <c r="K373" s="33">
        <f t="shared" si="171"/>
        <v>1</v>
      </c>
      <c r="L373" s="33">
        <f t="shared" ca="1" si="174"/>
        <v>1.5649821038383888E-2</v>
      </c>
      <c r="M373" s="600">
        <f t="shared" ca="1" si="153"/>
        <v>27271.35</v>
      </c>
      <c r="N373" s="601">
        <f t="shared" ca="1" si="154"/>
        <v>-6320098.46</v>
      </c>
      <c r="O373" s="601">
        <f t="shared" ca="1" si="155"/>
        <v>103665.19</v>
      </c>
      <c r="P373" s="601">
        <f t="shared" ca="1" si="156"/>
        <v>-61498.07</v>
      </c>
      <c r="Q373" s="601">
        <f t="shared" ca="1" si="172"/>
        <v>-9839.69</v>
      </c>
      <c r="R373" s="602">
        <f t="shared" si="157"/>
        <v>399</v>
      </c>
      <c r="S373" s="602">
        <f t="shared" si="158"/>
        <v>63.84</v>
      </c>
      <c r="T373" s="602">
        <f t="shared" si="159"/>
        <v>166.35080000000002</v>
      </c>
      <c r="U373" s="602">
        <f t="shared" si="160"/>
        <v>26.616128000000003</v>
      </c>
      <c r="V373" s="602">
        <f t="shared" ca="1" si="161"/>
        <v>-5056.08</v>
      </c>
      <c r="W373" s="602">
        <f t="shared" si="162"/>
        <v>84.48</v>
      </c>
      <c r="X373" s="602">
        <f t="shared" si="163"/>
        <v>13.52</v>
      </c>
      <c r="Y373" s="602">
        <f t="shared" ca="1" si="164"/>
        <v>371.08</v>
      </c>
      <c r="Z373" s="602">
        <f t="shared" ca="1" si="165"/>
        <v>59.37</v>
      </c>
      <c r="AA373" s="603">
        <f t="shared" si="166"/>
        <v>0</v>
      </c>
      <c r="AB373" s="602"/>
      <c r="AC373" s="604">
        <f t="shared" si="167"/>
        <v>0.113</v>
      </c>
      <c r="AD373" s="602">
        <f t="shared" ca="1" si="168"/>
        <v>-61498.069181611107</v>
      </c>
      <c r="AE373" s="602">
        <f t="shared" si="169"/>
        <v>0</v>
      </c>
      <c r="AG373" s="602">
        <f t="shared" ca="1" si="173"/>
        <v>0</v>
      </c>
    </row>
    <row r="374" spans="2:33" x14ac:dyDescent="0.25">
      <c r="B374" s="30">
        <v>353</v>
      </c>
      <c r="C374" s="19">
        <f t="shared" ca="1" si="147"/>
        <v>56434</v>
      </c>
      <c r="D374" s="30">
        <f t="shared" ca="1" si="148"/>
        <v>30</v>
      </c>
      <c r="E374" s="599">
        <f t="shared" si="149"/>
        <v>0.113</v>
      </c>
      <c r="F374" s="599">
        <f t="shared" si="170"/>
        <v>0.13108</v>
      </c>
      <c r="G374" s="33">
        <f t="shared" ca="1" si="150"/>
        <v>1.0117233333333333</v>
      </c>
      <c r="H374" s="33">
        <f t="shared" ca="1" si="151"/>
        <v>64.647597621206486</v>
      </c>
      <c r="I374" s="33">
        <f t="shared" ca="1" si="175"/>
        <v>1.546847890403228E-2</v>
      </c>
      <c r="J374" s="30" t="b">
        <f t="shared" si="152"/>
        <v>0</v>
      </c>
      <c r="K374" s="33">
        <f t="shared" si="171"/>
        <v>1</v>
      </c>
      <c r="L374" s="33">
        <f t="shared" ca="1" si="174"/>
        <v>1.546847890403228E-2</v>
      </c>
      <c r="M374" s="600">
        <f t="shared" ca="1" si="153"/>
        <v>27271.35</v>
      </c>
      <c r="N374" s="601">
        <f t="shared" ca="1" si="154"/>
        <v>-6423763.6500000004</v>
      </c>
      <c r="O374" s="601">
        <f t="shared" ca="1" si="155"/>
        <v>102579.27</v>
      </c>
      <c r="P374" s="601">
        <f t="shared" ca="1" si="156"/>
        <v>-60490.44</v>
      </c>
      <c r="Q374" s="601">
        <f t="shared" ca="1" si="172"/>
        <v>-9678.4699999999993</v>
      </c>
      <c r="R374" s="602">
        <f t="shared" si="157"/>
        <v>399</v>
      </c>
      <c r="S374" s="602">
        <f t="shared" si="158"/>
        <v>63.84</v>
      </c>
      <c r="T374" s="602">
        <f t="shared" si="159"/>
        <v>166.35080000000002</v>
      </c>
      <c r="U374" s="602">
        <f t="shared" si="160"/>
        <v>26.616128000000003</v>
      </c>
      <c r="V374" s="602">
        <f t="shared" ca="1" si="161"/>
        <v>-5139.01</v>
      </c>
      <c r="W374" s="602">
        <f t="shared" si="162"/>
        <v>84.48</v>
      </c>
      <c r="X374" s="602">
        <f t="shared" si="163"/>
        <v>13.52</v>
      </c>
      <c r="Y374" s="602">
        <f t="shared" ca="1" si="164"/>
        <v>369.5</v>
      </c>
      <c r="Z374" s="602">
        <f t="shared" ca="1" si="165"/>
        <v>59.12</v>
      </c>
      <c r="AA374" s="603">
        <f t="shared" si="166"/>
        <v>0</v>
      </c>
      <c r="AB374" s="602"/>
      <c r="AC374" s="604">
        <f t="shared" si="167"/>
        <v>0.113</v>
      </c>
      <c r="AD374" s="602">
        <f t="shared" ca="1" si="168"/>
        <v>-60490.441037500001</v>
      </c>
      <c r="AE374" s="602">
        <f t="shared" si="169"/>
        <v>0</v>
      </c>
      <c r="AG374" s="602">
        <f t="shared" ca="1" si="173"/>
        <v>0</v>
      </c>
    </row>
    <row r="375" spans="2:33" x14ac:dyDescent="0.25">
      <c r="B375" s="30">
        <v>354</v>
      </c>
      <c r="C375" s="19">
        <f t="shared" ca="1" si="147"/>
        <v>56465</v>
      </c>
      <c r="D375" s="30">
        <f t="shared" ca="1" si="148"/>
        <v>31</v>
      </c>
      <c r="E375" s="599">
        <f t="shared" si="149"/>
        <v>0.113</v>
      </c>
      <c r="F375" s="599">
        <f t="shared" si="170"/>
        <v>0.13108</v>
      </c>
      <c r="G375" s="33">
        <f t="shared" ca="1" si="150"/>
        <v>1.0120874444444443</v>
      </c>
      <c r="H375" s="33">
        <f t="shared" ca="1" si="151"/>
        <v>65.429021865919609</v>
      </c>
      <c r="I375" s="33">
        <f t="shared" ca="1" si="175"/>
        <v>1.5283737575188722E-2</v>
      </c>
      <c r="J375" s="30" t="b">
        <f t="shared" si="152"/>
        <v>0</v>
      </c>
      <c r="K375" s="33">
        <f t="shared" si="171"/>
        <v>1</v>
      </c>
      <c r="L375" s="33">
        <f t="shared" ca="1" si="174"/>
        <v>1.5283737575188722E-2</v>
      </c>
      <c r="M375" s="600">
        <f t="shared" ca="1" si="153"/>
        <v>27271.35</v>
      </c>
      <c r="N375" s="601">
        <f t="shared" ca="1" si="154"/>
        <v>-6526342.9199999999</v>
      </c>
      <c r="O375" s="601">
        <f t="shared" ca="1" si="155"/>
        <v>106158.15000000002</v>
      </c>
      <c r="P375" s="601">
        <f t="shared" ca="1" si="156"/>
        <v>-63504.94</v>
      </c>
      <c r="Q375" s="601">
        <f t="shared" ca="1" si="172"/>
        <v>-10160.790000000001</v>
      </c>
      <c r="R375" s="602">
        <f t="shared" si="157"/>
        <v>399</v>
      </c>
      <c r="S375" s="602">
        <f t="shared" si="158"/>
        <v>63.84</v>
      </c>
      <c r="T375" s="602">
        <f t="shared" si="159"/>
        <v>166.35080000000002</v>
      </c>
      <c r="U375" s="602">
        <f t="shared" si="160"/>
        <v>26.616128000000003</v>
      </c>
      <c r="V375" s="602">
        <f t="shared" ca="1" si="161"/>
        <v>-5221.07</v>
      </c>
      <c r="W375" s="602">
        <f t="shared" si="162"/>
        <v>84.48</v>
      </c>
      <c r="X375" s="602">
        <f t="shared" si="163"/>
        <v>13.52</v>
      </c>
      <c r="Y375" s="602">
        <f t="shared" ca="1" si="164"/>
        <v>374.22</v>
      </c>
      <c r="Z375" s="602">
        <f t="shared" ca="1" si="165"/>
        <v>59.88</v>
      </c>
      <c r="AA375" s="603">
        <f t="shared" si="166"/>
        <v>0</v>
      </c>
      <c r="AB375" s="602"/>
      <c r="AC375" s="604">
        <f t="shared" si="167"/>
        <v>0.113</v>
      </c>
      <c r="AD375" s="602">
        <f t="shared" ca="1" si="168"/>
        <v>-63504.942357666674</v>
      </c>
      <c r="AE375" s="602">
        <f t="shared" si="169"/>
        <v>0</v>
      </c>
      <c r="AG375" s="602">
        <f t="shared" ca="1" si="173"/>
        <v>0</v>
      </c>
    </row>
    <row r="376" spans="2:33" x14ac:dyDescent="0.25">
      <c r="B376" s="30">
        <v>355</v>
      </c>
      <c r="C376" s="19">
        <f t="shared" ca="1" si="147"/>
        <v>56496</v>
      </c>
      <c r="D376" s="30">
        <f t="shared" ca="1" si="148"/>
        <v>31</v>
      </c>
      <c r="E376" s="599">
        <f t="shared" si="149"/>
        <v>0.113</v>
      </c>
      <c r="F376" s="599">
        <f t="shared" si="170"/>
        <v>0.13108</v>
      </c>
      <c r="G376" s="33">
        <f t="shared" ca="1" si="150"/>
        <v>1.0120874444444443</v>
      </c>
      <c r="H376" s="33">
        <f t="shared" ca="1" si="151"/>
        <v>66.219891532778249</v>
      </c>
      <c r="I376" s="33">
        <f t="shared" ca="1" si="175"/>
        <v>1.5101202627385898E-2</v>
      </c>
      <c r="J376" s="30" t="b">
        <f t="shared" si="152"/>
        <v>0</v>
      </c>
      <c r="K376" s="33">
        <f t="shared" si="171"/>
        <v>1</v>
      </c>
      <c r="L376" s="33">
        <f t="shared" ca="1" si="174"/>
        <v>1.5101202627385898E-2</v>
      </c>
      <c r="M376" s="600">
        <f t="shared" ca="1" si="153"/>
        <v>27271.35</v>
      </c>
      <c r="N376" s="601">
        <f t="shared" ca="1" si="154"/>
        <v>-6632501.0700000003</v>
      </c>
      <c r="O376" s="601">
        <f t="shared" ca="1" si="155"/>
        <v>107441.34</v>
      </c>
      <c r="P376" s="601">
        <f t="shared" ca="1" si="156"/>
        <v>-64537.919999999998</v>
      </c>
      <c r="Q376" s="601">
        <f t="shared" ca="1" si="172"/>
        <v>-10326.07</v>
      </c>
      <c r="R376" s="602">
        <f t="shared" si="157"/>
        <v>399</v>
      </c>
      <c r="S376" s="602">
        <f t="shared" si="158"/>
        <v>63.84</v>
      </c>
      <c r="T376" s="602">
        <f t="shared" si="159"/>
        <v>166.35080000000002</v>
      </c>
      <c r="U376" s="602">
        <f t="shared" si="160"/>
        <v>26.616128000000003</v>
      </c>
      <c r="V376" s="602">
        <f t="shared" ca="1" si="161"/>
        <v>-5306</v>
      </c>
      <c r="W376" s="602">
        <f t="shared" si="162"/>
        <v>84.48</v>
      </c>
      <c r="X376" s="602">
        <f t="shared" si="163"/>
        <v>13.52</v>
      </c>
      <c r="Y376" s="602">
        <f t="shared" ca="1" si="164"/>
        <v>375.84</v>
      </c>
      <c r="Z376" s="602">
        <f t="shared" ca="1" si="165"/>
        <v>60.13</v>
      </c>
      <c r="AA376" s="603">
        <f t="shared" si="166"/>
        <v>0</v>
      </c>
      <c r="AB376" s="602"/>
      <c r="AC376" s="604">
        <f t="shared" si="167"/>
        <v>0.113</v>
      </c>
      <c r="AD376" s="602">
        <f t="shared" ca="1" si="168"/>
        <v>-64537.920133916668</v>
      </c>
      <c r="AE376" s="602">
        <f t="shared" si="169"/>
        <v>0</v>
      </c>
      <c r="AG376" s="602">
        <f t="shared" ca="1" si="173"/>
        <v>0</v>
      </c>
    </row>
    <row r="377" spans="2:33" x14ac:dyDescent="0.25">
      <c r="B377" s="30">
        <v>356</v>
      </c>
      <c r="C377" s="19">
        <f t="shared" ca="1" si="147"/>
        <v>56526</v>
      </c>
      <c r="D377" s="30">
        <f t="shared" ca="1" si="148"/>
        <v>30</v>
      </c>
      <c r="E377" s="599">
        <f t="shared" si="149"/>
        <v>0.113</v>
      </c>
      <c r="F377" s="599">
        <f t="shared" si="170"/>
        <v>0.13108</v>
      </c>
      <c r="G377" s="33">
        <f t="shared" ca="1" si="150"/>
        <v>1.0117233333333333</v>
      </c>
      <c r="H377" s="33">
        <f t="shared" ca="1" si="151"/>
        <v>66.996209394514182</v>
      </c>
      <c r="I377" s="33">
        <f t="shared" ca="1" si="175"/>
        <v>1.4926217603019829E-2</v>
      </c>
      <c r="J377" s="30" t="b">
        <f t="shared" si="152"/>
        <v>0</v>
      </c>
      <c r="K377" s="33">
        <f t="shared" si="171"/>
        <v>1</v>
      </c>
      <c r="L377" s="33">
        <f t="shared" ca="1" si="174"/>
        <v>1.4926217603019829E-2</v>
      </c>
      <c r="M377" s="600">
        <f t="shared" ca="1" si="153"/>
        <v>27271.35</v>
      </c>
      <c r="N377" s="601">
        <f t="shared" ca="1" si="154"/>
        <v>-6739942.4100000001</v>
      </c>
      <c r="O377" s="601">
        <f t="shared" ca="1" si="155"/>
        <v>106285.94</v>
      </c>
      <c r="P377" s="601">
        <f t="shared" ca="1" si="156"/>
        <v>-63467.79</v>
      </c>
      <c r="Q377" s="601">
        <f t="shared" ca="1" si="172"/>
        <v>-10154.85</v>
      </c>
      <c r="R377" s="602">
        <f t="shared" si="157"/>
        <v>399</v>
      </c>
      <c r="S377" s="602">
        <f t="shared" si="158"/>
        <v>63.84</v>
      </c>
      <c r="T377" s="602">
        <f t="shared" si="159"/>
        <v>166.35080000000002</v>
      </c>
      <c r="U377" s="602">
        <f t="shared" si="160"/>
        <v>26.616128000000003</v>
      </c>
      <c r="V377" s="602">
        <f t="shared" ca="1" si="161"/>
        <v>-5391.95</v>
      </c>
      <c r="W377" s="602">
        <f t="shared" si="162"/>
        <v>84.48</v>
      </c>
      <c r="X377" s="602">
        <f t="shared" si="163"/>
        <v>13.52</v>
      </c>
      <c r="Y377" s="602">
        <f t="shared" ca="1" si="164"/>
        <v>374.16</v>
      </c>
      <c r="Z377" s="602">
        <f t="shared" ca="1" si="165"/>
        <v>59.87</v>
      </c>
      <c r="AA377" s="603">
        <f t="shared" si="166"/>
        <v>0</v>
      </c>
      <c r="AB377" s="602"/>
      <c r="AC377" s="604">
        <f t="shared" si="167"/>
        <v>0.113</v>
      </c>
      <c r="AD377" s="602">
        <f t="shared" ca="1" si="168"/>
        <v>-63467.791027500003</v>
      </c>
      <c r="AE377" s="602">
        <f t="shared" si="169"/>
        <v>0</v>
      </c>
      <c r="AG377" s="602">
        <f t="shared" ca="1" si="173"/>
        <v>0</v>
      </c>
    </row>
    <row r="378" spans="2:33" x14ac:dyDescent="0.25">
      <c r="B378" s="30">
        <v>357</v>
      </c>
      <c r="C378" s="19">
        <f t="shared" ca="1" si="147"/>
        <v>56557</v>
      </c>
      <c r="D378" s="30">
        <f t="shared" ca="1" si="148"/>
        <v>31</v>
      </c>
      <c r="E378" s="599">
        <f t="shared" si="149"/>
        <v>0.113</v>
      </c>
      <c r="F378" s="599">
        <f t="shared" si="170"/>
        <v>0.13108</v>
      </c>
      <c r="G378" s="33">
        <f t="shared" ca="1" si="150"/>
        <v>1.0120874444444443</v>
      </c>
      <c r="H378" s="33">
        <f t="shared" ca="1" si="151"/>
        <v>67.806022353558731</v>
      </c>
      <c r="I378" s="33">
        <f t="shared" ca="1" si="175"/>
        <v>1.4747952545951341E-2</v>
      </c>
      <c r="J378" s="30" t="b">
        <f t="shared" si="152"/>
        <v>0</v>
      </c>
      <c r="K378" s="33">
        <f t="shared" si="171"/>
        <v>1</v>
      </c>
      <c r="L378" s="33">
        <f t="shared" ca="1" si="174"/>
        <v>1.4747952545951341E-2</v>
      </c>
      <c r="M378" s="600">
        <f t="shared" ca="1" si="153"/>
        <v>27271.35</v>
      </c>
      <c r="N378" s="601">
        <f t="shared" ca="1" si="154"/>
        <v>-6846228.3499999996</v>
      </c>
      <c r="O378" s="601">
        <f t="shared" ca="1" si="155"/>
        <v>110024.75999999998</v>
      </c>
      <c r="P378" s="601">
        <f t="shared" ca="1" si="156"/>
        <v>-66617.61</v>
      </c>
      <c r="Q378" s="601">
        <f t="shared" ca="1" si="172"/>
        <v>-10658.82</v>
      </c>
      <c r="R378" s="602">
        <f t="shared" si="157"/>
        <v>399</v>
      </c>
      <c r="S378" s="602">
        <f t="shared" si="158"/>
        <v>63.84</v>
      </c>
      <c r="T378" s="602">
        <f t="shared" si="159"/>
        <v>166.35080000000002</v>
      </c>
      <c r="U378" s="602">
        <f t="shared" si="160"/>
        <v>26.616128000000003</v>
      </c>
      <c r="V378" s="602">
        <f t="shared" ca="1" si="161"/>
        <v>-5476.98</v>
      </c>
      <c r="W378" s="602">
        <f t="shared" si="162"/>
        <v>84.48</v>
      </c>
      <c r="X378" s="602">
        <f t="shared" si="163"/>
        <v>13.52</v>
      </c>
      <c r="Y378" s="602">
        <f t="shared" ca="1" si="164"/>
        <v>379.1</v>
      </c>
      <c r="Z378" s="602">
        <f t="shared" ca="1" si="165"/>
        <v>60.66</v>
      </c>
      <c r="AA378" s="603">
        <f t="shared" si="166"/>
        <v>0</v>
      </c>
      <c r="AB378" s="602"/>
      <c r="AC378" s="604">
        <f t="shared" si="167"/>
        <v>0.113</v>
      </c>
      <c r="AD378" s="602">
        <f t="shared" ca="1" si="168"/>
        <v>-66617.605305694451</v>
      </c>
      <c r="AE378" s="602">
        <f t="shared" si="169"/>
        <v>0</v>
      </c>
      <c r="AG378" s="602">
        <f t="shared" ca="1" si="173"/>
        <v>0</v>
      </c>
    </row>
    <row r="379" spans="2:33" x14ac:dyDescent="0.25">
      <c r="B379" s="30">
        <v>358</v>
      </c>
      <c r="C379" s="19">
        <f t="shared" ca="1" si="147"/>
        <v>56587</v>
      </c>
      <c r="D379" s="30">
        <f t="shared" ca="1" si="148"/>
        <v>30</v>
      </c>
      <c r="E379" s="599">
        <f t="shared" si="149"/>
        <v>0.113</v>
      </c>
      <c r="F379" s="599">
        <f t="shared" si="170"/>
        <v>0.13108</v>
      </c>
      <c r="G379" s="33">
        <f t="shared" ca="1" si="150"/>
        <v>1.0117233333333333</v>
      </c>
      <c r="H379" s="33">
        <f t="shared" ca="1" si="151"/>
        <v>68.60093495561695</v>
      </c>
      <c r="I379" s="33">
        <f t="shared" ca="1" si="175"/>
        <v>1.4577060803135911E-2</v>
      </c>
      <c r="J379" s="30" t="b">
        <f t="shared" si="152"/>
        <v>0</v>
      </c>
      <c r="K379" s="33">
        <f t="shared" si="171"/>
        <v>1</v>
      </c>
      <c r="L379" s="33">
        <f t="shared" ca="1" si="174"/>
        <v>1.4577060803135911E-2</v>
      </c>
      <c r="M379" s="600">
        <f t="shared" ca="1" si="153"/>
        <v>27271.35</v>
      </c>
      <c r="N379" s="601">
        <f t="shared" ca="1" si="154"/>
        <v>-6956253.1100000003</v>
      </c>
      <c r="O379" s="601">
        <f t="shared" ca="1" si="155"/>
        <v>108821.83</v>
      </c>
      <c r="P379" s="601">
        <f t="shared" ca="1" si="156"/>
        <v>-65504.72</v>
      </c>
      <c r="Q379" s="601">
        <f t="shared" ca="1" si="172"/>
        <v>-10480.76</v>
      </c>
      <c r="R379" s="602">
        <f t="shared" si="157"/>
        <v>399</v>
      </c>
      <c r="S379" s="602">
        <f t="shared" si="158"/>
        <v>63.84</v>
      </c>
      <c r="T379" s="602">
        <f t="shared" si="159"/>
        <v>166.35080000000002</v>
      </c>
      <c r="U379" s="602">
        <f t="shared" si="160"/>
        <v>26.616128000000003</v>
      </c>
      <c r="V379" s="602">
        <f t="shared" ca="1" si="161"/>
        <v>-5565</v>
      </c>
      <c r="W379" s="602">
        <f t="shared" si="162"/>
        <v>84.48</v>
      </c>
      <c r="X379" s="602">
        <f t="shared" si="163"/>
        <v>13.52</v>
      </c>
      <c r="Y379" s="602">
        <f t="shared" ca="1" si="164"/>
        <v>377.36</v>
      </c>
      <c r="Z379" s="602">
        <f t="shared" ca="1" si="165"/>
        <v>60.38</v>
      </c>
      <c r="AA379" s="603">
        <f t="shared" si="166"/>
        <v>0</v>
      </c>
      <c r="AB379" s="602"/>
      <c r="AC379" s="604">
        <f t="shared" si="167"/>
        <v>0.113</v>
      </c>
      <c r="AD379" s="602">
        <f t="shared" ca="1" si="168"/>
        <v>-65504.716785833341</v>
      </c>
      <c r="AE379" s="602">
        <f t="shared" si="169"/>
        <v>0</v>
      </c>
      <c r="AG379" s="602">
        <f t="shared" ca="1" si="173"/>
        <v>0</v>
      </c>
    </row>
    <row r="380" spans="2:33" x14ac:dyDescent="0.25">
      <c r="B380" s="30">
        <v>359</v>
      </c>
      <c r="C380" s="19">
        <f t="shared" ca="1" si="147"/>
        <v>56618</v>
      </c>
      <c r="D380" s="30">
        <f t="shared" ca="1" si="148"/>
        <v>31</v>
      </c>
      <c r="E380" s="599">
        <f t="shared" si="149"/>
        <v>0.113</v>
      </c>
      <c r="F380" s="599">
        <f t="shared" si="170"/>
        <v>0.13108</v>
      </c>
      <c r="G380" s="33">
        <f t="shared" ca="1" si="150"/>
        <v>1.0120874444444443</v>
      </c>
      <c r="H380" s="33">
        <f t="shared" ca="1" si="151"/>
        <v>69.430144945729907</v>
      </c>
      <c r="I380" s="33">
        <f t="shared" ca="1" si="175"/>
        <v>1.4402965754740255E-2</v>
      </c>
      <c r="J380" s="30" t="b">
        <f t="shared" si="152"/>
        <v>0</v>
      </c>
      <c r="K380" s="33">
        <f t="shared" si="171"/>
        <v>1</v>
      </c>
      <c r="L380" s="33">
        <f t="shared" ca="1" si="174"/>
        <v>1.4402965754740255E-2</v>
      </c>
      <c r="M380" s="600">
        <f t="shared" ca="1" si="153"/>
        <v>27271.35</v>
      </c>
      <c r="N380" s="601">
        <f t="shared" ca="1" si="154"/>
        <v>-7065074.9400000004</v>
      </c>
      <c r="O380" s="601">
        <f t="shared" ca="1" si="155"/>
        <v>112670.05000000002</v>
      </c>
      <c r="P380" s="601">
        <f t="shared" ca="1" si="156"/>
        <v>-68747.100000000006</v>
      </c>
      <c r="Q380" s="601">
        <f t="shared" ca="1" si="172"/>
        <v>-10999.54</v>
      </c>
      <c r="R380" s="602">
        <f t="shared" si="157"/>
        <v>399</v>
      </c>
      <c r="S380" s="602">
        <f t="shared" si="158"/>
        <v>63.84</v>
      </c>
      <c r="T380" s="602">
        <f t="shared" si="159"/>
        <v>166.35080000000002</v>
      </c>
      <c r="U380" s="602">
        <f t="shared" si="160"/>
        <v>26.616128000000003</v>
      </c>
      <c r="V380" s="602">
        <f t="shared" ca="1" si="161"/>
        <v>-5652.06</v>
      </c>
      <c r="W380" s="602">
        <f t="shared" si="162"/>
        <v>84.48</v>
      </c>
      <c r="X380" s="602">
        <f t="shared" si="163"/>
        <v>13.52</v>
      </c>
      <c r="Y380" s="602">
        <f t="shared" ca="1" si="164"/>
        <v>382.44</v>
      </c>
      <c r="Z380" s="602">
        <f t="shared" ca="1" si="165"/>
        <v>61.19</v>
      </c>
      <c r="AA380" s="603">
        <f t="shared" si="166"/>
        <v>0</v>
      </c>
      <c r="AB380" s="602"/>
      <c r="AC380" s="604">
        <f t="shared" si="167"/>
        <v>0.113</v>
      </c>
      <c r="AD380" s="602">
        <f t="shared" ca="1" si="168"/>
        <v>-68747.104207833341</v>
      </c>
      <c r="AE380" s="602">
        <f t="shared" si="169"/>
        <v>0</v>
      </c>
      <c r="AG380" s="602">
        <f t="shared" ca="1" si="173"/>
        <v>0</v>
      </c>
    </row>
    <row r="381" spans="2:33" x14ac:dyDescent="0.25">
      <c r="B381" s="30">
        <v>360</v>
      </c>
      <c r="C381" s="19">
        <f t="shared" ca="1" si="147"/>
        <v>56649</v>
      </c>
      <c r="D381" s="30">
        <f t="shared" ca="1" si="148"/>
        <v>31</v>
      </c>
      <c r="E381" s="599">
        <f t="shared" si="149"/>
        <v>0.113</v>
      </c>
      <c r="F381" s="599">
        <f t="shared" si="170"/>
        <v>0.13108</v>
      </c>
      <c r="G381" s="33">
        <f t="shared" ca="1" si="150"/>
        <v>1.0120874444444443</v>
      </c>
      <c r="H381" s="33">
        <f t="shared" ca="1" si="151"/>
        <v>70.269377965531135</v>
      </c>
      <c r="I381" s="33">
        <f t="shared" ca="1" si="175"/>
        <v>1.4230949937973332E-2</v>
      </c>
      <c r="J381" s="30" t="b">
        <f t="shared" si="152"/>
        <v>1</v>
      </c>
      <c r="K381" s="33">
        <f t="shared" si="171"/>
        <v>1</v>
      </c>
      <c r="L381" s="33">
        <f t="shared" ca="1" si="174"/>
        <v>1.4230949937973332E-2</v>
      </c>
      <c r="M381" s="600">
        <f t="shared" ca="1" si="153"/>
        <v>27271.35</v>
      </c>
      <c r="N381" s="601">
        <f t="shared" ca="1" si="154"/>
        <v>-7177744.9900000002</v>
      </c>
      <c r="O381" s="601">
        <f t="shared" ca="1" si="155"/>
        <v>114031.94999999998</v>
      </c>
      <c r="P381" s="601">
        <f t="shared" ca="1" si="156"/>
        <v>-69843.45</v>
      </c>
      <c r="Q381" s="601">
        <f t="shared" ca="1" si="172"/>
        <v>-11174.95</v>
      </c>
      <c r="R381" s="602">
        <f t="shared" si="157"/>
        <v>399</v>
      </c>
      <c r="S381" s="602">
        <f t="shared" si="158"/>
        <v>63.84</v>
      </c>
      <c r="T381" s="602">
        <f t="shared" si="159"/>
        <v>166.35080000000002</v>
      </c>
      <c r="U381" s="602">
        <f t="shared" si="160"/>
        <v>26.616128000000003</v>
      </c>
      <c r="V381" s="602">
        <f t="shared" ca="1" si="161"/>
        <v>-5742.2</v>
      </c>
      <c r="W381" s="602">
        <f t="shared" si="162"/>
        <v>84.48</v>
      </c>
      <c r="X381" s="602">
        <f t="shared" si="163"/>
        <v>13.52</v>
      </c>
      <c r="Y381" s="602">
        <f t="shared" ca="1" si="164"/>
        <v>384.16</v>
      </c>
      <c r="Z381" s="602">
        <f t="shared" ca="1" si="165"/>
        <v>61.47</v>
      </c>
      <c r="AA381" s="603">
        <f t="shared" si="166"/>
        <v>0</v>
      </c>
      <c r="AB381" s="602"/>
      <c r="AC381" s="604">
        <f t="shared" si="167"/>
        <v>0.113</v>
      </c>
      <c r="AD381" s="602">
        <f t="shared" ca="1" si="168"/>
        <v>-69843.446388805547</v>
      </c>
      <c r="AE381" s="602">
        <f t="shared" si="169"/>
        <v>0</v>
      </c>
      <c r="AG381" s="602">
        <f t="shared" ca="1" si="173"/>
        <v>0</v>
      </c>
    </row>
    <row r="382" spans="2:33" x14ac:dyDescent="0.25">
      <c r="B382" s="30">
        <v>361</v>
      </c>
      <c r="C382" s="19">
        <f t="shared" ca="1" si="147"/>
        <v>56677</v>
      </c>
      <c r="D382" s="30">
        <f t="shared" ca="1" si="148"/>
        <v>28</v>
      </c>
      <c r="E382" s="599">
        <f t="shared" si="149"/>
        <v>0.113</v>
      </c>
      <c r="F382" s="599">
        <f t="shared" si="170"/>
        <v>0.13108</v>
      </c>
      <c r="G382" s="33">
        <f t="shared" ca="1" si="150"/>
        <v>1.0109951111111111</v>
      </c>
      <c r="H382" s="33">
        <f t="shared" ca="1" si="151"/>
        <v>71.041997583970812</v>
      </c>
      <c r="I382" s="33">
        <f t="shared" ca="1" si="175"/>
        <v>1.407618076642639E-2</v>
      </c>
      <c r="J382" s="30" t="b">
        <f t="shared" si="152"/>
        <v>0</v>
      </c>
      <c r="K382" s="33">
        <f t="shared" si="171"/>
        <v>1</v>
      </c>
      <c r="L382" s="33">
        <f t="shared" ca="1" si="174"/>
        <v>1.407618076642639E-2</v>
      </c>
      <c r="M382" s="600">
        <f t="shared" ca="1" si="153"/>
        <v>27271.35</v>
      </c>
      <c r="N382" s="601">
        <f t="shared" ca="1" si="154"/>
        <v>-7291776.9400000004</v>
      </c>
      <c r="O382" s="601">
        <f t="shared" ca="1" si="155"/>
        <v>107445.25</v>
      </c>
      <c r="P382" s="601">
        <f t="shared" ca="1" si="156"/>
        <v>-64086.62</v>
      </c>
      <c r="Q382" s="601">
        <f t="shared" ca="1" si="172"/>
        <v>-10253.86</v>
      </c>
      <c r="R382" s="602">
        <f t="shared" si="157"/>
        <v>399</v>
      </c>
      <c r="S382" s="602">
        <f t="shared" si="158"/>
        <v>63.84</v>
      </c>
      <c r="T382" s="602">
        <f t="shared" si="159"/>
        <v>166.35080000000002</v>
      </c>
      <c r="U382" s="602">
        <f t="shared" si="160"/>
        <v>26.616128000000003</v>
      </c>
      <c r="V382" s="602">
        <f t="shared" ca="1" si="161"/>
        <v>-5833.42</v>
      </c>
      <c r="W382" s="602">
        <f t="shared" si="162"/>
        <v>84.48</v>
      </c>
      <c r="X382" s="602">
        <f t="shared" si="163"/>
        <v>13.52</v>
      </c>
      <c r="Y382" s="602">
        <f t="shared" ca="1" si="164"/>
        <v>375.13</v>
      </c>
      <c r="Z382" s="602">
        <f t="shared" ca="1" si="165"/>
        <v>60.02</v>
      </c>
      <c r="AA382" s="603">
        <f t="shared" si="166"/>
        <v>0</v>
      </c>
      <c r="AB382" s="602"/>
      <c r="AC382" s="604">
        <f t="shared" si="167"/>
        <v>0.113</v>
      </c>
      <c r="AD382" s="602">
        <f t="shared" ca="1" si="168"/>
        <v>-64086.61732822223</v>
      </c>
      <c r="AE382" s="602">
        <f t="shared" si="169"/>
        <v>0</v>
      </c>
      <c r="AG382" s="602">
        <f t="shared" ca="1" si="173"/>
        <v>0</v>
      </c>
    </row>
    <row r="383" spans="2:33" x14ac:dyDescent="0.25">
      <c r="B383" s="30">
        <v>362</v>
      </c>
      <c r="C383" s="19">
        <f t="shared" ca="1" si="147"/>
        <v>56708</v>
      </c>
      <c r="D383" s="30">
        <f t="shared" ca="1" si="148"/>
        <v>31</v>
      </c>
      <c r="E383" s="599">
        <f t="shared" si="149"/>
        <v>0.113</v>
      </c>
      <c r="F383" s="599">
        <f t="shared" si="170"/>
        <v>0.13108</v>
      </c>
      <c r="G383" s="33">
        <f t="shared" ca="1" si="150"/>
        <v>1.0120874444444443</v>
      </c>
      <c r="H383" s="33">
        <f t="shared" ca="1" si="151"/>
        <v>71.900713782989399</v>
      </c>
      <c r="I383" s="33">
        <f t="shared" ca="1" si="175"/>
        <v>1.3908067769927823E-2</v>
      </c>
      <c r="J383" s="30" t="b">
        <f t="shared" si="152"/>
        <v>0</v>
      </c>
      <c r="K383" s="33">
        <f t="shared" si="171"/>
        <v>1</v>
      </c>
      <c r="L383" s="33">
        <f t="shared" ca="1" si="174"/>
        <v>1.3908067769927823E-2</v>
      </c>
      <c r="M383" s="600">
        <f t="shared" ca="1" si="153"/>
        <v>27271.35</v>
      </c>
      <c r="N383" s="601">
        <f t="shared" ca="1" si="154"/>
        <v>-7399222.1900000004</v>
      </c>
      <c r="O383" s="601">
        <f t="shared" ca="1" si="155"/>
        <v>116709.04</v>
      </c>
      <c r="P383" s="601">
        <f t="shared" ca="1" si="156"/>
        <v>-71998.539999999994</v>
      </c>
      <c r="Q383" s="601">
        <f t="shared" ca="1" si="172"/>
        <v>-11519.77</v>
      </c>
      <c r="R383" s="602">
        <f t="shared" si="157"/>
        <v>399</v>
      </c>
      <c r="S383" s="602">
        <f t="shared" si="158"/>
        <v>63.84</v>
      </c>
      <c r="T383" s="602">
        <f t="shared" si="159"/>
        <v>166.35080000000002</v>
      </c>
      <c r="U383" s="602">
        <f t="shared" si="160"/>
        <v>26.616128000000003</v>
      </c>
      <c r="V383" s="602">
        <f t="shared" ca="1" si="161"/>
        <v>-5919.38</v>
      </c>
      <c r="W383" s="602">
        <f t="shared" si="162"/>
        <v>84.48</v>
      </c>
      <c r="X383" s="602">
        <f t="shared" si="163"/>
        <v>13.52</v>
      </c>
      <c r="Y383" s="602">
        <f t="shared" ca="1" si="164"/>
        <v>387.54</v>
      </c>
      <c r="Z383" s="602">
        <f t="shared" ca="1" si="165"/>
        <v>62.01</v>
      </c>
      <c r="AA383" s="603">
        <f t="shared" si="166"/>
        <v>0</v>
      </c>
      <c r="AB383" s="602"/>
      <c r="AC383" s="604">
        <f t="shared" si="167"/>
        <v>0.113</v>
      </c>
      <c r="AD383" s="602">
        <f t="shared" ca="1" si="168"/>
        <v>-71998.54258769445</v>
      </c>
      <c r="AE383" s="602">
        <f t="shared" si="169"/>
        <v>0</v>
      </c>
      <c r="AG383" s="602">
        <f t="shared" ca="1" si="173"/>
        <v>0</v>
      </c>
    </row>
    <row r="384" spans="2:33" x14ac:dyDescent="0.25">
      <c r="B384" s="30">
        <v>363</v>
      </c>
      <c r="C384" s="19">
        <f t="shared" ca="1" si="147"/>
        <v>56738</v>
      </c>
      <c r="D384" s="30">
        <f t="shared" ca="1" si="148"/>
        <v>30</v>
      </c>
      <c r="E384" s="599">
        <f t="shared" si="149"/>
        <v>0.113</v>
      </c>
      <c r="F384" s="599">
        <f t="shared" si="170"/>
        <v>0.13108</v>
      </c>
      <c r="G384" s="33">
        <f t="shared" ca="1" si="150"/>
        <v>1.0117233333333333</v>
      </c>
      <c r="H384" s="33">
        <f t="shared" ca="1" si="151"/>
        <v>72.743629817571971</v>
      </c>
      <c r="I384" s="33">
        <f t="shared" ca="1" si="175"/>
        <v>1.3746908182995836E-2</v>
      </c>
      <c r="J384" s="30" t="b">
        <f t="shared" si="152"/>
        <v>0</v>
      </c>
      <c r="K384" s="33">
        <f t="shared" si="171"/>
        <v>1</v>
      </c>
      <c r="L384" s="33">
        <f t="shared" ca="1" si="174"/>
        <v>1.3746908182995836E-2</v>
      </c>
      <c r="M384" s="600">
        <f t="shared" ca="1" si="153"/>
        <v>27271.35</v>
      </c>
      <c r="N384" s="601">
        <f t="shared" ca="1" si="154"/>
        <v>-7515931.2300000004</v>
      </c>
      <c r="O384" s="601">
        <f t="shared" ca="1" si="155"/>
        <v>115383.11</v>
      </c>
      <c r="P384" s="601">
        <f t="shared" ca="1" si="156"/>
        <v>-70775.02</v>
      </c>
      <c r="Q384" s="601">
        <f t="shared" ca="1" si="172"/>
        <v>-11324</v>
      </c>
      <c r="R384" s="602">
        <f t="shared" si="157"/>
        <v>399</v>
      </c>
      <c r="S384" s="602">
        <f t="shared" si="158"/>
        <v>63.84</v>
      </c>
      <c r="T384" s="602">
        <f t="shared" si="159"/>
        <v>166.35080000000002</v>
      </c>
      <c r="U384" s="602">
        <f t="shared" si="160"/>
        <v>26.616128000000003</v>
      </c>
      <c r="V384" s="602">
        <f t="shared" ca="1" si="161"/>
        <v>-6012.74</v>
      </c>
      <c r="W384" s="602">
        <f t="shared" si="162"/>
        <v>84.48</v>
      </c>
      <c r="X384" s="602">
        <f t="shared" si="163"/>
        <v>13.52</v>
      </c>
      <c r="Y384" s="602">
        <f t="shared" ca="1" si="164"/>
        <v>385.62</v>
      </c>
      <c r="Z384" s="602">
        <f t="shared" ca="1" si="165"/>
        <v>61.7</v>
      </c>
      <c r="AA384" s="603">
        <f t="shared" si="166"/>
        <v>0</v>
      </c>
      <c r="AB384" s="602"/>
      <c r="AC384" s="604">
        <f t="shared" si="167"/>
        <v>0.113</v>
      </c>
      <c r="AD384" s="602">
        <f t="shared" ca="1" si="168"/>
        <v>-70775.019082500003</v>
      </c>
      <c r="AE384" s="602">
        <f t="shared" si="169"/>
        <v>0</v>
      </c>
      <c r="AG384" s="602">
        <f t="shared" ca="1" si="173"/>
        <v>0</v>
      </c>
    </row>
    <row r="385" spans="2:33" x14ac:dyDescent="0.25">
      <c r="B385" s="30">
        <v>364</v>
      </c>
      <c r="C385" s="19">
        <f t="shared" ca="1" si="147"/>
        <v>56769</v>
      </c>
      <c r="D385" s="30">
        <f t="shared" ca="1" si="148"/>
        <v>31</v>
      </c>
      <c r="E385" s="599">
        <f t="shared" si="149"/>
        <v>0.113</v>
      </c>
      <c r="F385" s="599">
        <f t="shared" si="170"/>
        <v>0.13108</v>
      </c>
      <c r="G385" s="33">
        <f t="shared" ca="1" si="150"/>
        <v>1.0120874444444443</v>
      </c>
      <c r="H385" s="33">
        <f t="shared" ca="1" si="151"/>
        <v>73.622914401679097</v>
      </c>
      <c r="I385" s="33">
        <f t="shared" ca="1" si="175"/>
        <v>1.3582727716320794E-2</v>
      </c>
      <c r="J385" s="30" t="b">
        <f t="shared" si="152"/>
        <v>0</v>
      </c>
      <c r="K385" s="33">
        <f t="shared" si="171"/>
        <v>1</v>
      </c>
      <c r="L385" s="33">
        <f t="shared" ca="1" si="174"/>
        <v>1.3582727716320794E-2</v>
      </c>
      <c r="M385" s="600">
        <f t="shared" ca="1" si="153"/>
        <v>27271.35</v>
      </c>
      <c r="N385" s="601">
        <f t="shared" ca="1" si="154"/>
        <v>-7631314.3399999999</v>
      </c>
      <c r="O385" s="601">
        <f t="shared" ca="1" si="155"/>
        <v>119514.44</v>
      </c>
      <c r="P385" s="601">
        <f t="shared" ca="1" si="156"/>
        <v>-74256.929999999993</v>
      </c>
      <c r="Q385" s="601">
        <f t="shared" ca="1" si="172"/>
        <v>-11881.11</v>
      </c>
      <c r="R385" s="602">
        <f t="shared" si="157"/>
        <v>399</v>
      </c>
      <c r="S385" s="602">
        <f t="shared" si="158"/>
        <v>63.84</v>
      </c>
      <c r="T385" s="602">
        <f t="shared" si="159"/>
        <v>166.35080000000002</v>
      </c>
      <c r="U385" s="602">
        <f t="shared" si="160"/>
        <v>26.616128000000003</v>
      </c>
      <c r="V385" s="602">
        <f t="shared" ca="1" si="161"/>
        <v>-6105.05</v>
      </c>
      <c r="W385" s="602">
        <f t="shared" si="162"/>
        <v>84.48</v>
      </c>
      <c r="X385" s="602">
        <f t="shared" si="163"/>
        <v>13.52</v>
      </c>
      <c r="Y385" s="602">
        <f t="shared" ca="1" si="164"/>
        <v>391.08</v>
      </c>
      <c r="Z385" s="602">
        <f t="shared" ca="1" si="165"/>
        <v>62.57</v>
      </c>
      <c r="AA385" s="603">
        <f t="shared" si="166"/>
        <v>0</v>
      </c>
      <c r="AB385" s="602"/>
      <c r="AC385" s="604">
        <f t="shared" si="167"/>
        <v>0.113</v>
      </c>
      <c r="AD385" s="602">
        <f t="shared" ca="1" si="168"/>
        <v>-74256.92814727778</v>
      </c>
      <c r="AE385" s="602">
        <f t="shared" si="169"/>
        <v>0</v>
      </c>
      <c r="AG385" s="602">
        <f t="shared" ca="1" si="173"/>
        <v>0</v>
      </c>
    </row>
    <row r="386" spans="2:33" x14ac:dyDescent="0.25">
      <c r="B386" s="30">
        <v>365</v>
      </c>
      <c r="C386" s="19">
        <f t="shared" ca="1" si="147"/>
        <v>56799</v>
      </c>
      <c r="D386" s="30">
        <f t="shared" ca="1" si="148"/>
        <v>30</v>
      </c>
      <c r="E386" s="599">
        <f t="shared" si="149"/>
        <v>0.113</v>
      </c>
      <c r="F386" s="599">
        <f t="shared" si="170"/>
        <v>0.13108</v>
      </c>
      <c r="G386" s="33">
        <f t="shared" ca="1" si="150"/>
        <v>1.0117233333333333</v>
      </c>
      <c r="H386" s="33">
        <f t="shared" ca="1" si="151"/>
        <v>74.486020368181443</v>
      </c>
      <c r="I386" s="33">
        <f t="shared" ca="1" si="175"/>
        <v>1.34253380037897E-2</v>
      </c>
      <c r="J386" s="30" t="b">
        <f t="shared" si="152"/>
        <v>0</v>
      </c>
      <c r="K386" s="33">
        <f t="shared" si="171"/>
        <v>1</v>
      </c>
      <c r="L386" s="33">
        <f t="shared" ca="1" si="174"/>
        <v>1.34253380037897E-2</v>
      </c>
      <c r="M386" s="600">
        <f t="shared" ca="1" si="153"/>
        <v>27271.35</v>
      </c>
      <c r="N386" s="601">
        <f t="shared" ca="1" si="154"/>
        <v>-7750828.7800000003</v>
      </c>
      <c r="O386" s="601">
        <f t="shared" ca="1" si="155"/>
        <v>118136.90000000001</v>
      </c>
      <c r="P386" s="601">
        <f t="shared" ca="1" si="156"/>
        <v>-72986.97</v>
      </c>
      <c r="Q386" s="601">
        <f t="shared" ca="1" si="172"/>
        <v>-11677.92</v>
      </c>
      <c r="R386" s="602">
        <f t="shared" si="157"/>
        <v>399</v>
      </c>
      <c r="S386" s="602">
        <f t="shared" si="158"/>
        <v>63.84</v>
      </c>
      <c r="T386" s="602">
        <f t="shared" si="159"/>
        <v>166.35080000000002</v>
      </c>
      <c r="U386" s="602">
        <f t="shared" si="160"/>
        <v>26.616128000000003</v>
      </c>
      <c r="V386" s="602">
        <f t="shared" ca="1" si="161"/>
        <v>-6200.66</v>
      </c>
      <c r="W386" s="602">
        <f t="shared" si="162"/>
        <v>84.48</v>
      </c>
      <c r="X386" s="602">
        <f t="shared" si="163"/>
        <v>13.52</v>
      </c>
      <c r="Y386" s="602">
        <f t="shared" ca="1" si="164"/>
        <v>389.09</v>
      </c>
      <c r="Z386" s="602">
        <f t="shared" ca="1" si="165"/>
        <v>62.25</v>
      </c>
      <c r="AA386" s="603">
        <f t="shared" si="166"/>
        <v>0</v>
      </c>
      <c r="AB386" s="602"/>
      <c r="AC386" s="604">
        <f t="shared" si="167"/>
        <v>0.113</v>
      </c>
      <c r="AD386" s="602">
        <f t="shared" ca="1" si="168"/>
        <v>-72986.971011666668</v>
      </c>
      <c r="AE386" s="602">
        <f t="shared" si="169"/>
        <v>0</v>
      </c>
      <c r="AG386" s="602">
        <f t="shared" ca="1" si="173"/>
        <v>0</v>
      </c>
    </row>
    <row r="387" spans="2:33" x14ac:dyDescent="0.25">
      <c r="B387" s="30">
        <v>366</v>
      </c>
      <c r="C387" s="19">
        <f t="shared" ca="1" si="147"/>
        <v>56830</v>
      </c>
      <c r="D387" s="30">
        <f t="shared" ca="1" si="148"/>
        <v>31</v>
      </c>
      <c r="E387" s="599">
        <f t="shared" si="149"/>
        <v>0.113</v>
      </c>
      <c r="F387" s="599">
        <f t="shared" si="170"/>
        <v>0.13108</v>
      </c>
      <c r="G387" s="33">
        <f t="shared" ca="1" si="150"/>
        <v>1.0120874444444443</v>
      </c>
      <c r="H387" s="33">
        <f t="shared" ca="1" si="151"/>
        <v>75.386366001269579</v>
      </c>
      <c r="I387" s="33">
        <f t="shared" ca="1" si="175"/>
        <v>1.3264998076484534E-2</v>
      </c>
      <c r="J387" s="30" t="b">
        <f t="shared" si="152"/>
        <v>0</v>
      </c>
      <c r="K387" s="33">
        <f t="shared" si="171"/>
        <v>1</v>
      </c>
      <c r="L387" s="33">
        <f t="shared" ca="1" si="174"/>
        <v>1.3264998076484534E-2</v>
      </c>
      <c r="M387" s="600">
        <f t="shared" ca="1" si="153"/>
        <v>27271.35</v>
      </c>
      <c r="N387" s="601">
        <f t="shared" ca="1" si="154"/>
        <v>-7868965.6799999997</v>
      </c>
      <c r="O387" s="601">
        <f t="shared" ca="1" si="155"/>
        <v>122387.04000000001</v>
      </c>
      <c r="P387" s="601">
        <f t="shared" ca="1" si="156"/>
        <v>-76569.41</v>
      </c>
      <c r="Q387" s="601">
        <f t="shared" ca="1" si="172"/>
        <v>-12251.11</v>
      </c>
      <c r="R387" s="602">
        <f t="shared" si="157"/>
        <v>399</v>
      </c>
      <c r="S387" s="602">
        <f t="shared" si="158"/>
        <v>63.84</v>
      </c>
      <c r="T387" s="602">
        <f t="shared" si="159"/>
        <v>166.35080000000002</v>
      </c>
      <c r="U387" s="602">
        <f t="shared" si="160"/>
        <v>26.616128000000003</v>
      </c>
      <c r="V387" s="602">
        <f t="shared" ca="1" si="161"/>
        <v>-6295.17</v>
      </c>
      <c r="W387" s="602">
        <f t="shared" si="162"/>
        <v>84.48</v>
      </c>
      <c r="X387" s="602">
        <f t="shared" si="163"/>
        <v>13.52</v>
      </c>
      <c r="Y387" s="602">
        <f t="shared" ca="1" si="164"/>
        <v>394.71</v>
      </c>
      <c r="Z387" s="602">
        <f t="shared" ca="1" si="165"/>
        <v>63.15</v>
      </c>
      <c r="AA387" s="603">
        <f t="shared" si="166"/>
        <v>0</v>
      </c>
      <c r="AB387" s="602"/>
      <c r="AC387" s="604">
        <f t="shared" si="167"/>
        <v>0.113</v>
      </c>
      <c r="AD387" s="602">
        <f t="shared" ca="1" si="168"/>
        <v>-76569.407713999986</v>
      </c>
      <c r="AE387" s="602">
        <f t="shared" si="169"/>
        <v>0</v>
      </c>
      <c r="AG387" s="602">
        <f t="shared" ca="1" si="173"/>
        <v>0</v>
      </c>
    </row>
    <row r="388" spans="2:33" x14ac:dyDescent="0.25">
      <c r="B388" s="30">
        <v>367</v>
      </c>
      <c r="C388" s="19">
        <f t="shared" ca="1" si="147"/>
        <v>56861</v>
      </c>
      <c r="D388" s="30">
        <f t="shared" ca="1" si="148"/>
        <v>31</v>
      </c>
      <c r="E388" s="599">
        <f t="shared" si="149"/>
        <v>0.113</v>
      </c>
      <c r="F388" s="599">
        <f t="shared" si="170"/>
        <v>0.13108</v>
      </c>
      <c r="G388" s="33">
        <f t="shared" ca="1" si="150"/>
        <v>1.0120874444444443</v>
      </c>
      <c r="H388" s="33">
        <f t="shared" ca="1" si="151"/>
        <v>76.297594512178478</v>
      </c>
      <c r="I388" s="33">
        <f t="shared" ca="1" si="175"/>
        <v>1.310657310225399E-2</v>
      </c>
      <c r="J388" s="30" t="b">
        <f t="shared" si="152"/>
        <v>0</v>
      </c>
      <c r="K388" s="33">
        <f t="shared" si="171"/>
        <v>1</v>
      </c>
      <c r="L388" s="33">
        <f t="shared" ca="1" si="174"/>
        <v>1.310657310225399E-2</v>
      </c>
      <c r="M388" s="600">
        <f t="shared" ca="1" si="153"/>
        <v>27271.35</v>
      </c>
      <c r="N388" s="601">
        <f t="shared" ca="1" si="154"/>
        <v>-7991352.7199999997</v>
      </c>
      <c r="O388" s="601">
        <f t="shared" ca="1" si="155"/>
        <v>123866.37999999999</v>
      </c>
      <c r="P388" s="601">
        <f t="shared" ca="1" si="156"/>
        <v>-77760.3</v>
      </c>
      <c r="Q388" s="601">
        <f t="shared" ca="1" si="172"/>
        <v>-12441.65</v>
      </c>
      <c r="R388" s="602">
        <f t="shared" si="157"/>
        <v>399</v>
      </c>
      <c r="S388" s="602">
        <f t="shared" si="158"/>
        <v>63.84</v>
      </c>
      <c r="T388" s="602">
        <f t="shared" si="159"/>
        <v>166.35080000000002</v>
      </c>
      <c r="U388" s="602">
        <f t="shared" si="160"/>
        <v>26.616128000000003</v>
      </c>
      <c r="V388" s="602">
        <f t="shared" ca="1" si="161"/>
        <v>-6393.08</v>
      </c>
      <c r="W388" s="602">
        <f t="shared" si="162"/>
        <v>84.48</v>
      </c>
      <c r="X388" s="602">
        <f t="shared" si="163"/>
        <v>13.52</v>
      </c>
      <c r="Y388" s="602">
        <f t="shared" ca="1" si="164"/>
        <v>396.57</v>
      </c>
      <c r="Z388" s="602">
        <f t="shared" ca="1" si="165"/>
        <v>63.45</v>
      </c>
      <c r="AA388" s="603">
        <f t="shared" si="166"/>
        <v>0</v>
      </c>
      <c r="AB388" s="602"/>
      <c r="AC388" s="604">
        <f t="shared" si="167"/>
        <v>0.113</v>
      </c>
      <c r="AD388" s="602">
        <f t="shared" ca="1" si="168"/>
        <v>-77760.301605999994</v>
      </c>
      <c r="AE388" s="602">
        <f t="shared" si="169"/>
        <v>0</v>
      </c>
      <c r="AG388" s="602">
        <f t="shared" ca="1" si="173"/>
        <v>0</v>
      </c>
    </row>
    <row r="389" spans="2:33" x14ac:dyDescent="0.25">
      <c r="B389" s="30">
        <v>368</v>
      </c>
      <c r="C389" s="19">
        <f t="shared" ca="1" si="147"/>
        <v>56891</v>
      </c>
      <c r="D389" s="30">
        <f t="shared" ca="1" si="148"/>
        <v>30</v>
      </c>
      <c r="E389" s="599">
        <f t="shared" si="149"/>
        <v>0.113</v>
      </c>
      <c r="F389" s="599">
        <f t="shared" si="170"/>
        <v>0.13108</v>
      </c>
      <c r="G389" s="33">
        <f t="shared" ca="1" si="150"/>
        <v>1.0117233333333333</v>
      </c>
      <c r="H389" s="33">
        <f t="shared" ca="1" si="151"/>
        <v>77.192056645176251</v>
      </c>
      <c r="I389" s="33">
        <f t="shared" ca="1" si="175"/>
        <v>1.2954700826234435E-2</v>
      </c>
      <c r="J389" s="30" t="b">
        <f t="shared" si="152"/>
        <v>0</v>
      </c>
      <c r="K389" s="33">
        <f t="shared" si="171"/>
        <v>1</v>
      </c>
      <c r="L389" s="33">
        <f t="shared" ca="1" si="174"/>
        <v>1.2954700826234435E-2</v>
      </c>
      <c r="M389" s="600">
        <f t="shared" ca="1" si="153"/>
        <v>27271.35</v>
      </c>
      <c r="N389" s="601">
        <f t="shared" ca="1" si="154"/>
        <v>-8115219.0999999996</v>
      </c>
      <c r="O389" s="601">
        <f t="shared" ca="1" si="155"/>
        <v>122408.76999999999</v>
      </c>
      <c r="P389" s="601">
        <f t="shared" ca="1" si="156"/>
        <v>-76418.31</v>
      </c>
      <c r="Q389" s="601">
        <f t="shared" ca="1" si="172"/>
        <v>-12226.93</v>
      </c>
      <c r="R389" s="602">
        <f t="shared" si="157"/>
        <v>399</v>
      </c>
      <c r="S389" s="602">
        <f t="shared" si="158"/>
        <v>63.84</v>
      </c>
      <c r="T389" s="602">
        <f t="shared" si="159"/>
        <v>166.35080000000002</v>
      </c>
      <c r="U389" s="602">
        <f t="shared" si="160"/>
        <v>26.616128000000003</v>
      </c>
      <c r="V389" s="602">
        <f t="shared" ca="1" si="161"/>
        <v>-6492.18</v>
      </c>
      <c r="W389" s="602">
        <f t="shared" si="162"/>
        <v>84.48</v>
      </c>
      <c r="X389" s="602">
        <f t="shared" si="163"/>
        <v>13.52</v>
      </c>
      <c r="Y389" s="602">
        <f t="shared" ca="1" si="164"/>
        <v>394.47</v>
      </c>
      <c r="Z389" s="602">
        <f t="shared" ca="1" si="165"/>
        <v>63.12</v>
      </c>
      <c r="AA389" s="603">
        <f t="shared" si="166"/>
        <v>0</v>
      </c>
      <c r="AB389" s="602"/>
      <c r="AC389" s="604">
        <f t="shared" si="167"/>
        <v>0.113</v>
      </c>
      <c r="AD389" s="602">
        <f t="shared" ca="1" si="168"/>
        <v>-76418.313191666675</v>
      </c>
      <c r="AE389" s="602">
        <f t="shared" si="169"/>
        <v>0</v>
      </c>
      <c r="AG389" s="602">
        <f t="shared" ca="1" si="173"/>
        <v>0</v>
      </c>
    </row>
    <row r="390" spans="2:33" x14ac:dyDescent="0.25">
      <c r="B390" s="30">
        <v>369</v>
      </c>
      <c r="C390" s="19">
        <f t="shared" ca="1" si="147"/>
        <v>56922</v>
      </c>
      <c r="D390" s="30">
        <f t="shared" ca="1" si="148"/>
        <v>31</v>
      </c>
      <c r="E390" s="599">
        <f t="shared" si="149"/>
        <v>0.113</v>
      </c>
      <c r="F390" s="599">
        <f t="shared" si="170"/>
        <v>0.13108</v>
      </c>
      <c r="G390" s="33">
        <f t="shared" ca="1" si="150"/>
        <v>1.0120874444444443</v>
      </c>
      <c r="H390" s="33">
        <f t="shared" ca="1" si="151"/>
        <v>78.125111341427214</v>
      </c>
      <c r="I390" s="33">
        <f t="shared" ca="1" si="175"/>
        <v>1.2799981757846563E-2</v>
      </c>
      <c r="J390" s="30" t="b">
        <f t="shared" si="152"/>
        <v>0</v>
      </c>
      <c r="K390" s="33">
        <f t="shared" si="171"/>
        <v>1</v>
      </c>
      <c r="L390" s="33">
        <f t="shared" ca="1" si="174"/>
        <v>1.2799981757846563E-2</v>
      </c>
      <c r="M390" s="600">
        <f t="shared" ca="1" si="153"/>
        <v>27271.35</v>
      </c>
      <c r="N390" s="601">
        <f t="shared" ca="1" si="154"/>
        <v>-8237627.8700000001</v>
      </c>
      <c r="O390" s="601">
        <f t="shared" ca="1" si="155"/>
        <v>126843.22</v>
      </c>
      <c r="P390" s="601">
        <f t="shared" ca="1" si="156"/>
        <v>-80156.7</v>
      </c>
      <c r="Q390" s="601">
        <f t="shared" ca="1" si="172"/>
        <v>-12825.07</v>
      </c>
      <c r="R390" s="602">
        <f t="shared" si="157"/>
        <v>399</v>
      </c>
      <c r="S390" s="602">
        <f t="shared" si="158"/>
        <v>63.84</v>
      </c>
      <c r="T390" s="602">
        <f t="shared" si="159"/>
        <v>166.35080000000002</v>
      </c>
      <c r="U390" s="602">
        <f t="shared" si="160"/>
        <v>26.616128000000003</v>
      </c>
      <c r="V390" s="602">
        <f t="shared" ca="1" si="161"/>
        <v>-6590.1</v>
      </c>
      <c r="W390" s="602">
        <f t="shared" si="162"/>
        <v>84.48</v>
      </c>
      <c r="X390" s="602">
        <f t="shared" si="163"/>
        <v>13.52</v>
      </c>
      <c r="Y390" s="602">
        <f t="shared" ca="1" si="164"/>
        <v>400.33</v>
      </c>
      <c r="Z390" s="602">
        <f t="shared" ca="1" si="165"/>
        <v>64.05</v>
      </c>
      <c r="AA390" s="603">
        <f t="shared" si="166"/>
        <v>0</v>
      </c>
      <c r="AB390" s="602"/>
      <c r="AC390" s="604">
        <f t="shared" si="167"/>
        <v>0.113</v>
      </c>
      <c r="AD390" s="602">
        <f t="shared" ca="1" si="168"/>
        <v>-80156.695635027776</v>
      </c>
      <c r="AE390" s="602">
        <f t="shared" si="169"/>
        <v>0</v>
      </c>
      <c r="AG390" s="602">
        <f t="shared" ca="1" si="173"/>
        <v>0</v>
      </c>
    </row>
    <row r="391" spans="2:33" x14ac:dyDescent="0.25">
      <c r="B391" s="30">
        <v>370</v>
      </c>
      <c r="C391" s="19">
        <f t="shared" ca="1" si="147"/>
        <v>56952</v>
      </c>
      <c r="D391" s="30">
        <f t="shared" ca="1" si="148"/>
        <v>30</v>
      </c>
      <c r="E391" s="599">
        <f t="shared" si="149"/>
        <v>0.113</v>
      </c>
      <c r="F391" s="599">
        <f t="shared" si="170"/>
        <v>0.13108</v>
      </c>
      <c r="G391" s="33">
        <f t="shared" ca="1" si="150"/>
        <v>1.0117233333333333</v>
      </c>
      <c r="H391" s="33">
        <f t="shared" ca="1" si="151"/>
        <v>79.040998063386539</v>
      </c>
      <c r="I391" s="33">
        <f t="shared" ca="1" si="175"/>
        <v>1.2651662105760037E-2</v>
      </c>
      <c r="J391" s="30" t="b">
        <f t="shared" si="152"/>
        <v>0</v>
      </c>
      <c r="K391" s="33">
        <f t="shared" si="171"/>
        <v>1</v>
      </c>
      <c r="L391" s="33">
        <f t="shared" ca="1" si="174"/>
        <v>1.2651662105760037E-2</v>
      </c>
      <c r="M391" s="600">
        <f t="shared" ca="1" si="153"/>
        <v>27271.35</v>
      </c>
      <c r="N391" s="601">
        <f t="shared" ca="1" si="154"/>
        <v>-8364471.0899999999</v>
      </c>
      <c r="O391" s="601">
        <f t="shared" ca="1" si="155"/>
        <v>125330.84000000001</v>
      </c>
      <c r="P391" s="601">
        <f t="shared" ca="1" si="156"/>
        <v>-78765.440000000002</v>
      </c>
      <c r="Q391" s="601">
        <f t="shared" ca="1" si="172"/>
        <v>-12602.47</v>
      </c>
      <c r="R391" s="602">
        <f t="shared" si="157"/>
        <v>399</v>
      </c>
      <c r="S391" s="602">
        <f t="shared" si="158"/>
        <v>63.84</v>
      </c>
      <c r="T391" s="602">
        <f t="shared" si="159"/>
        <v>166.35080000000002</v>
      </c>
      <c r="U391" s="602">
        <f t="shared" si="160"/>
        <v>26.616128000000003</v>
      </c>
      <c r="V391" s="602">
        <f t="shared" ca="1" si="161"/>
        <v>-6691.58</v>
      </c>
      <c r="W391" s="602">
        <f t="shared" si="162"/>
        <v>84.48</v>
      </c>
      <c r="X391" s="602">
        <f t="shared" si="163"/>
        <v>13.52</v>
      </c>
      <c r="Y391" s="602">
        <f t="shared" ca="1" si="164"/>
        <v>398.15</v>
      </c>
      <c r="Z391" s="602">
        <f t="shared" ca="1" si="165"/>
        <v>63.7</v>
      </c>
      <c r="AA391" s="603">
        <f t="shared" si="166"/>
        <v>0</v>
      </c>
      <c r="AB391" s="602"/>
      <c r="AC391" s="604">
        <f t="shared" si="167"/>
        <v>0.113</v>
      </c>
      <c r="AD391" s="602">
        <f t="shared" ca="1" si="168"/>
        <v>-78765.436097500002</v>
      </c>
      <c r="AE391" s="602">
        <f t="shared" si="169"/>
        <v>0</v>
      </c>
      <c r="AG391" s="602">
        <f t="shared" ca="1" si="173"/>
        <v>0</v>
      </c>
    </row>
    <row r="392" spans="2:33" x14ac:dyDescent="0.25">
      <c r="B392" s="30">
        <v>371</v>
      </c>
      <c r="C392" s="19">
        <f t="shared" ca="1" si="147"/>
        <v>56983</v>
      </c>
      <c r="D392" s="30">
        <f t="shared" ca="1" si="148"/>
        <v>31</v>
      </c>
      <c r="E392" s="599">
        <f t="shared" si="149"/>
        <v>0.113</v>
      </c>
      <c r="F392" s="599">
        <f t="shared" si="170"/>
        <v>0.13108</v>
      </c>
      <c r="G392" s="33">
        <f t="shared" ca="1" si="150"/>
        <v>1.0120874444444443</v>
      </c>
      <c r="H392" s="33">
        <f t="shared" ca="1" si="151"/>
        <v>79.996401736311157</v>
      </c>
      <c r="I392" s="33">
        <f t="shared" ca="1" si="175"/>
        <v>1.2500562253990608E-2</v>
      </c>
      <c r="J392" s="30" t="b">
        <f t="shared" si="152"/>
        <v>0</v>
      </c>
      <c r="K392" s="33">
        <f t="shared" si="171"/>
        <v>1</v>
      </c>
      <c r="L392" s="33">
        <f t="shared" ca="1" si="174"/>
        <v>1.2500562253990608E-2</v>
      </c>
      <c r="M392" s="600">
        <f t="shared" ca="1" si="153"/>
        <v>27271.35</v>
      </c>
      <c r="N392" s="601">
        <f t="shared" ca="1" si="154"/>
        <v>-8489801.9299999997</v>
      </c>
      <c r="O392" s="601">
        <f t="shared" ca="1" si="155"/>
        <v>129891.35999999999</v>
      </c>
      <c r="P392" s="601">
        <f t="shared" ca="1" si="156"/>
        <v>-82610.490000000005</v>
      </c>
      <c r="Q392" s="601">
        <f t="shared" ca="1" si="172"/>
        <v>-13217.68</v>
      </c>
      <c r="R392" s="602">
        <f t="shared" si="157"/>
        <v>399</v>
      </c>
      <c r="S392" s="602">
        <f t="shared" si="158"/>
        <v>63.84</v>
      </c>
      <c r="T392" s="602">
        <f t="shared" si="159"/>
        <v>166.35080000000002</v>
      </c>
      <c r="U392" s="602">
        <f t="shared" si="160"/>
        <v>26.616128000000003</v>
      </c>
      <c r="V392" s="602">
        <f t="shared" ca="1" si="161"/>
        <v>-6791.84</v>
      </c>
      <c r="W392" s="602">
        <f t="shared" si="162"/>
        <v>84.48</v>
      </c>
      <c r="X392" s="602">
        <f t="shared" si="163"/>
        <v>13.52</v>
      </c>
      <c r="Y392" s="602">
        <f t="shared" ca="1" si="164"/>
        <v>404.18</v>
      </c>
      <c r="Z392" s="602">
        <f t="shared" ca="1" si="165"/>
        <v>64.67</v>
      </c>
      <c r="AA392" s="603">
        <f t="shared" si="166"/>
        <v>0</v>
      </c>
      <c r="AB392" s="602"/>
      <c r="AC392" s="604">
        <f t="shared" si="167"/>
        <v>0.113</v>
      </c>
      <c r="AD392" s="602">
        <f t="shared" ca="1" si="168"/>
        <v>-82610.489335527775</v>
      </c>
      <c r="AE392" s="602">
        <f t="shared" si="169"/>
        <v>0</v>
      </c>
      <c r="AG392" s="602">
        <f t="shared" ca="1" si="173"/>
        <v>0</v>
      </c>
    </row>
    <row r="393" spans="2:33" x14ac:dyDescent="0.25">
      <c r="B393" s="30">
        <v>372</v>
      </c>
      <c r="C393" s="19">
        <f t="shared" ca="1" si="147"/>
        <v>57014</v>
      </c>
      <c r="D393" s="30">
        <f t="shared" ca="1" si="148"/>
        <v>31</v>
      </c>
      <c r="E393" s="599">
        <f t="shared" si="149"/>
        <v>0.113</v>
      </c>
      <c r="F393" s="599">
        <f t="shared" si="170"/>
        <v>0.13108</v>
      </c>
      <c r="G393" s="33">
        <f t="shared" ca="1" si="150"/>
        <v>1.0120874444444443</v>
      </c>
      <c r="H393" s="33">
        <f t="shared" ca="1" si="151"/>
        <v>80.963353798054271</v>
      </c>
      <c r="I393" s="33">
        <f t="shared" ca="1" si="175"/>
        <v>1.2351267000305911E-2</v>
      </c>
      <c r="J393" s="30" t="b">
        <f t="shared" si="152"/>
        <v>1</v>
      </c>
      <c r="K393" s="33">
        <f t="shared" si="171"/>
        <v>1</v>
      </c>
      <c r="L393" s="33">
        <f t="shared" ca="1" si="174"/>
        <v>1.2351267000305911E-2</v>
      </c>
      <c r="M393" s="600">
        <f t="shared" ca="1" si="153"/>
        <v>27271.35</v>
      </c>
      <c r="N393" s="601">
        <f t="shared" ca="1" si="154"/>
        <v>-8619693.2899999991</v>
      </c>
      <c r="O393" s="601">
        <f t="shared" ca="1" si="155"/>
        <v>131461.4</v>
      </c>
      <c r="P393" s="601">
        <f t="shared" ca="1" si="156"/>
        <v>-83874.399999999994</v>
      </c>
      <c r="Q393" s="601">
        <f t="shared" ca="1" si="172"/>
        <v>-13419.9</v>
      </c>
      <c r="R393" s="602">
        <f t="shared" si="157"/>
        <v>399</v>
      </c>
      <c r="S393" s="602">
        <f t="shared" si="158"/>
        <v>63.84</v>
      </c>
      <c r="T393" s="602">
        <f t="shared" si="159"/>
        <v>166.35080000000002</v>
      </c>
      <c r="U393" s="602">
        <f t="shared" si="160"/>
        <v>26.616128000000003</v>
      </c>
      <c r="V393" s="602">
        <f t="shared" ca="1" si="161"/>
        <v>-6895.75</v>
      </c>
      <c r="W393" s="602">
        <f t="shared" si="162"/>
        <v>84.48</v>
      </c>
      <c r="X393" s="602">
        <f t="shared" si="163"/>
        <v>13.52</v>
      </c>
      <c r="Y393" s="602">
        <f t="shared" ca="1" si="164"/>
        <v>406.16</v>
      </c>
      <c r="Z393" s="602">
        <f t="shared" ca="1" si="165"/>
        <v>64.989999999999995</v>
      </c>
      <c r="AA393" s="603">
        <f t="shared" si="166"/>
        <v>0</v>
      </c>
      <c r="AB393" s="602"/>
      <c r="AC393" s="604">
        <f t="shared" si="167"/>
        <v>0.113</v>
      </c>
      <c r="AD393" s="602">
        <f t="shared" ca="1" si="168"/>
        <v>-83874.404430194438</v>
      </c>
      <c r="AE393" s="602">
        <f t="shared" si="169"/>
        <v>0</v>
      </c>
      <c r="AG393" s="602">
        <f t="shared" ca="1" si="173"/>
        <v>0</v>
      </c>
    </row>
    <row r="394" spans="2:33" x14ac:dyDescent="0.25">
      <c r="B394" s="30">
        <v>373</v>
      </c>
      <c r="C394" s="19">
        <f t="shared" ca="1" si="147"/>
        <v>57043</v>
      </c>
      <c r="D394" s="30">
        <f t="shared" ca="1" si="148"/>
        <v>29</v>
      </c>
      <c r="E394" s="599">
        <f t="shared" si="149"/>
        <v>0.113</v>
      </c>
      <c r="F394" s="599">
        <f t="shared" si="170"/>
        <v>0.13108</v>
      </c>
      <c r="G394" s="33">
        <f t="shared" ca="1" si="150"/>
        <v>1.0113592222222221</v>
      </c>
      <c r="H394" s="33">
        <f t="shared" ca="1" si="151"/>
        <v>81.883034525702755</v>
      </c>
      <c r="I394" s="33">
        <f t="shared" ca="1" si="175"/>
        <v>1.2212542021584508E-2</v>
      </c>
      <c r="J394" s="30" t="b">
        <f t="shared" si="152"/>
        <v>0</v>
      </c>
      <c r="K394" s="33">
        <f t="shared" si="171"/>
        <v>1</v>
      </c>
      <c r="L394" s="33">
        <f t="shared" ca="1" si="174"/>
        <v>1.2212542021584508E-2</v>
      </c>
      <c r="M394" s="600">
        <f t="shared" ca="1" si="153"/>
        <v>27271.35</v>
      </c>
      <c r="N394" s="601">
        <f t="shared" ca="1" si="154"/>
        <v>-8751154.6899999995</v>
      </c>
      <c r="O394" s="601">
        <f t="shared" ca="1" si="155"/>
        <v>126677.66</v>
      </c>
      <c r="P394" s="601">
        <f t="shared" ca="1" si="156"/>
        <v>-79659.820000000007</v>
      </c>
      <c r="Q394" s="601">
        <f t="shared" ca="1" si="172"/>
        <v>-12745.57</v>
      </c>
      <c r="R394" s="602">
        <f t="shared" si="157"/>
        <v>399</v>
      </c>
      <c r="S394" s="602">
        <f t="shared" si="158"/>
        <v>63.84</v>
      </c>
      <c r="T394" s="602">
        <f t="shared" si="159"/>
        <v>166.35080000000002</v>
      </c>
      <c r="U394" s="602">
        <f t="shared" si="160"/>
        <v>26.616128000000003</v>
      </c>
      <c r="V394" s="602">
        <f t="shared" ca="1" si="161"/>
        <v>-7000.92</v>
      </c>
      <c r="W394" s="602">
        <f t="shared" si="162"/>
        <v>84.48</v>
      </c>
      <c r="X394" s="602">
        <f t="shared" si="163"/>
        <v>13.52</v>
      </c>
      <c r="Y394" s="602">
        <f t="shared" ca="1" si="164"/>
        <v>399.55</v>
      </c>
      <c r="Z394" s="602">
        <f t="shared" ca="1" si="165"/>
        <v>63.93</v>
      </c>
      <c r="AA394" s="603">
        <f t="shared" si="166"/>
        <v>0</v>
      </c>
      <c r="AB394" s="602"/>
      <c r="AC394" s="604">
        <f t="shared" si="167"/>
        <v>0.113</v>
      </c>
      <c r="AD394" s="602">
        <f t="shared" ca="1" si="168"/>
        <v>-79659.816442027775</v>
      </c>
      <c r="AE394" s="602">
        <f t="shared" si="169"/>
        <v>0</v>
      </c>
      <c r="AG394" s="602">
        <f t="shared" ca="1" si="173"/>
        <v>0</v>
      </c>
    </row>
    <row r="395" spans="2:33" x14ac:dyDescent="0.25">
      <c r="B395" s="30">
        <v>374</v>
      </c>
      <c r="C395" s="19">
        <f t="shared" ca="1" si="147"/>
        <v>57074</v>
      </c>
      <c r="D395" s="30">
        <f t="shared" ca="1" si="148"/>
        <v>31</v>
      </c>
      <c r="E395" s="599">
        <f t="shared" si="149"/>
        <v>0.113</v>
      </c>
      <c r="F395" s="599">
        <f t="shared" si="170"/>
        <v>0.13108</v>
      </c>
      <c r="G395" s="33">
        <f t="shared" ca="1" si="150"/>
        <v>1.0120874444444443</v>
      </c>
      <c r="H395" s="33">
        <f t="shared" ca="1" si="151"/>
        <v>82.872791156474705</v>
      </c>
      <c r="I395" s="33">
        <f t="shared" ca="1" si="175"/>
        <v>1.2066686617467352E-2</v>
      </c>
      <c r="J395" s="30" t="b">
        <f t="shared" si="152"/>
        <v>0</v>
      </c>
      <c r="K395" s="33">
        <f t="shared" si="171"/>
        <v>1</v>
      </c>
      <c r="L395" s="33">
        <f t="shared" ca="1" si="174"/>
        <v>1.2066686617467352E-2</v>
      </c>
      <c r="M395" s="600">
        <f t="shared" ca="1" si="153"/>
        <v>27271.35</v>
      </c>
      <c r="N395" s="601">
        <f t="shared" ca="1" si="154"/>
        <v>-8877832.3499999996</v>
      </c>
      <c r="O395" s="601">
        <f t="shared" ca="1" si="155"/>
        <v>134581.66</v>
      </c>
      <c r="P395" s="601">
        <f t="shared" ca="1" si="156"/>
        <v>-86386.240000000005</v>
      </c>
      <c r="Q395" s="601">
        <f t="shared" ca="1" si="172"/>
        <v>-13821.8</v>
      </c>
      <c r="R395" s="602">
        <f t="shared" si="157"/>
        <v>399</v>
      </c>
      <c r="S395" s="602">
        <f t="shared" si="158"/>
        <v>63.84</v>
      </c>
      <c r="T395" s="602">
        <f t="shared" si="159"/>
        <v>166.35080000000002</v>
      </c>
      <c r="U395" s="602">
        <f t="shared" si="160"/>
        <v>26.616128000000003</v>
      </c>
      <c r="V395" s="602">
        <f t="shared" ca="1" si="161"/>
        <v>-7102.27</v>
      </c>
      <c r="W395" s="602">
        <f t="shared" si="162"/>
        <v>84.48</v>
      </c>
      <c r="X395" s="602">
        <f t="shared" si="163"/>
        <v>13.52</v>
      </c>
      <c r="Y395" s="602">
        <f t="shared" ca="1" si="164"/>
        <v>410.1</v>
      </c>
      <c r="Z395" s="602">
        <f t="shared" ca="1" si="165"/>
        <v>65.62</v>
      </c>
      <c r="AA395" s="603">
        <f t="shared" si="166"/>
        <v>0</v>
      </c>
      <c r="AB395" s="602"/>
      <c r="AC395" s="604">
        <f t="shared" si="167"/>
        <v>0.113</v>
      </c>
      <c r="AD395" s="602">
        <f t="shared" ca="1" si="168"/>
        <v>-86386.240894583316</v>
      </c>
      <c r="AE395" s="602">
        <f t="shared" si="169"/>
        <v>0</v>
      </c>
      <c r="AG395" s="602">
        <f t="shared" ca="1" si="173"/>
        <v>0</v>
      </c>
    </row>
    <row r="396" spans="2:33" x14ac:dyDescent="0.25">
      <c r="B396" s="30">
        <v>375</v>
      </c>
      <c r="C396" s="19">
        <f t="shared" ca="1" si="147"/>
        <v>57104</v>
      </c>
      <c r="D396" s="30">
        <f t="shared" ca="1" si="148"/>
        <v>30</v>
      </c>
      <c r="E396" s="599">
        <f t="shared" si="149"/>
        <v>0.113</v>
      </c>
      <c r="F396" s="599">
        <f t="shared" si="170"/>
        <v>0.13108</v>
      </c>
      <c r="G396" s="33">
        <f t="shared" ca="1" si="150"/>
        <v>1.0117233333333333</v>
      </c>
      <c r="H396" s="33">
        <f t="shared" ca="1" si="151"/>
        <v>83.844336511465769</v>
      </c>
      <c r="I396" s="33">
        <f t="shared" ca="1" si="175"/>
        <v>1.1926864014998191E-2</v>
      </c>
      <c r="J396" s="30" t="b">
        <f t="shared" si="152"/>
        <v>0</v>
      </c>
      <c r="K396" s="33">
        <f t="shared" si="171"/>
        <v>1</v>
      </c>
      <c r="L396" s="33">
        <f t="shared" ca="1" si="174"/>
        <v>1.1926864014998191E-2</v>
      </c>
      <c r="M396" s="600">
        <f t="shared" ca="1" si="153"/>
        <v>27271.35</v>
      </c>
      <c r="N396" s="601">
        <f t="shared" ca="1" si="154"/>
        <v>-9012414.0099999998</v>
      </c>
      <c r="O396" s="601">
        <f t="shared" ca="1" si="155"/>
        <v>132926.88</v>
      </c>
      <c r="P396" s="601">
        <f t="shared" ca="1" si="156"/>
        <v>-84866.9</v>
      </c>
      <c r="Q396" s="601">
        <f t="shared" ca="1" si="172"/>
        <v>-13578.7</v>
      </c>
      <c r="R396" s="602">
        <f t="shared" si="157"/>
        <v>399</v>
      </c>
      <c r="S396" s="602">
        <f t="shared" si="158"/>
        <v>63.84</v>
      </c>
      <c r="T396" s="602">
        <f t="shared" si="159"/>
        <v>166.35080000000002</v>
      </c>
      <c r="U396" s="602">
        <f t="shared" si="160"/>
        <v>26.616128000000003</v>
      </c>
      <c r="V396" s="602">
        <f t="shared" ca="1" si="161"/>
        <v>-7209.93</v>
      </c>
      <c r="W396" s="602">
        <f t="shared" si="162"/>
        <v>84.48</v>
      </c>
      <c r="X396" s="602">
        <f t="shared" si="163"/>
        <v>13.52</v>
      </c>
      <c r="Y396" s="602">
        <f t="shared" ca="1" si="164"/>
        <v>407.72</v>
      </c>
      <c r="Z396" s="602">
        <f t="shared" ca="1" si="165"/>
        <v>65.239999999999995</v>
      </c>
      <c r="AA396" s="603">
        <f t="shared" si="166"/>
        <v>0</v>
      </c>
      <c r="AB396" s="602"/>
      <c r="AC396" s="604">
        <f t="shared" si="167"/>
        <v>0.113</v>
      </c>
      <c r="AD396" s="602">
        <f t="shared" ca="1" si="168"/>
        <v>-84866.898594166676</v>
      </c>
      <c r="AE396" s="602">
        <f t="shared" si="169"/>
        <v>0</v>
      </c>
      <c r="AG396" s="602">
        <f t="shared" ca="1" si="173"/>
        <v>0</v>
      </c>
    </row>
    <row r="397" spans="2:33" x14ac:dyDescent="0.25">
      <c r="B397" s="30">
        <v>376</v>
      </c>
      <c r="C397" s="19">
        <f t="shared" ca="1" si="147"/>
        <v>57135</v>
      </c>
      <c r="D397" s="30">
        <f t="shared" ca="1" si="148"/>
        <v>31</v>
      </c>
      <c r="E397" s="599">
        <f t="shared" si="149"/>
        <v>0.113</v>
      </c>
      <c r="F397" s="599">
        <f t="shared" si="170"/>
        <v>0.13108</v>
      </c>
      <c r="G397" s="33">
        <f t="shared" ca="1" si="150"/>
        <v>1.0120874444444443</v>
      </c>
      <c r="H397" s="33">
        <f t="shared" ca="1" si="151"/>
        <v>84.857800271029404</v>
      </c>
      <c r="I397" s="33">
        <f t="shared" ca="1" si="175"/>
        <v>1.178442048705099E-2</v>
      </c>
      <c r="J397" s="30" t="b">
        <f t="shared" si="152"/>
        <v>0</v>
      </c>
      <c r="K397" s="33">
        <f t="shared" si="171"/>
        <v>1</v>
      </c>
      <c r="L397" s="33">
        <f t="shared" ca="1" si="174"/>
        <v>1.178442048705099E-2</v>
      </c>
      <c r="M397" s="600">
        <f t="shared" ca="1" si="153"/>
        <v>27271.35</v>
      </c>
      <c r="N397" s="601">
        <f t="shared" ca="1" si="154"/>
        <v>-9145340.8900000006</v>
      </c>
      <c r="O397" s="601">
        <f t="shared" ca="1" si="155"/>
        <v>137815.15000000002</v>
      </c>
      <c r="P397" s="601">
        <f t="shared" ca="1" si="156"/>
        <v>-88989.25</v>
      </c>
      <c r="Q397" s="601">
        <f t="shared" ca="1" si="172"/>
        <v>-14238.28</v>
      </c>
      <c r="R397" s="602">
        <f t="shared" si="157"/>
        <v>399</v>
      </c>
      <c r="S397" s="602">
        <f t="shared" si="158"/>
        <v>63.84</v>
      </c>
      <c r="T397" s="602">
        <f t="shared" si="159"/>
        <v>166.35080000000002</v>
      </c>
      <c r="U397" s="602">
        <f t="shared" si="160"/>
        <v>26.616128000000003</v>
      </c>
      <c r="V397" s="602">
        <f t="shared" ca="1" si="161"/>
        <v>-7316.27</v>
      </c>
      <c r="W397" s="602">
        <f t="shared" si="162"/>
        <v>84.48</v>
      </c>
      <c r="X397" s="602">
        <f t="shared" si="163"/>
        <v>13.52</v>
      </c>
      <c r="Y397" s="602">
        <f t="shared" ca="1" si="164"/>
        <v>414.18</v>
      </c>
      <c r="Z397" s="602">
        <f t="shared" ca="1" si="165"/>
        <v>66.27</v>
      </c>
      <c r="AA397" s="603">
        <f t="shared" si="166"/>
        <v>0</v>
      </c>
      <c r="AB397" s="602"/>
      <c r="AC397" s="604">
        <f t="shared" si="167"/>
        <v>0.113</v>
      </c>
      <c r="AD397" s="602">
        <f t="shared" ca="1" si="168"/>
        <v>-88989.247604638891</v>
      </c>
      <c r="AE397" s="602">
        <f t="shared" si="169"/>
        <v>0</v>
      </c>
      <c r="AG397" s="602">
        <f t="shared" ca="1" si="173"/>
        <v>0</v>
      </c>
    </row>
    <row r="398" spans="2:33" x14ac:dyDescent="0.25">
      <c r="B398" s="30">
        <v>377</v>
      </c>
      <c r="C398" s="19">
        <f t="shared" ca="1" si="147"/>
        <v>57165</v>
      </c>
      <c r="D398" s="30">
        <f t="shared" ca="1" si="148"/>
        <v>30</v>
      </c>
      <c r="E398" s="599">
        <f t="shared" si="149"/>
        <v>0.113</v>
      </c>
      <c r="F398" s="599">
        <f t="shared" si="170"/>
        <v>0.13108</v>
      </c>
      <c r="G398" s="33">
        <f t="shared" ca="1" si="150"/>
        <v>1.0117233333333333</v>
      </c>
      <c r="H398" s="33">
        <f t="shared" ca="1" si="151"/>
        <v>85.852616549540102</v>
      </c>
      <c r="I398" s="33">
        <f t="shared" ca="1" si="175"/>
        <v>1.1647868640357203E-2</v>
      </c>
      <c r="J398" s="30" t="b">
        <f t="shared" si="152"/>
        <v>0</v>
      </c>
      <c r="K398" s="33">
        <f t="shared" si="171"/>
        <v>1</v>
      </c>
      <c r="L398" s="33">
        <f t="shared" ca="1" si="174"/>
        <v>1.1647868640357203E-2</v>
      </c>
      <c r="M398" s="600">
        <f t="shared" ca="1" si="153"/>
        <v>27271.35</v>
      </c>
      <c r="N398" s="601">
        <f t="shared" ca="1" si="154"/>
        <v>-9283156.0399999991</v>
      </c>
      <c r="O398" s="601">
        <f t="shared" ca="1" si="155"/>
        <v>136100.88</v>
      </c>
      <c r="P398" s="601">
        <f t="shared" ca="1" si="156"/>
        <v>-87416.39</v>
      </c>
      <c r="Q398" s="601">
        <f t="shared" ca="1" si="172"/>
        <v>-13986.62</v>
      </c>
      <c r="R398" s="602">
        <f t="shared" si="157"/>
        <v>399</v>
      </c>
      <c r="S398" s="602">
        <f t="shared" si="158"/>
        <v>63.84</v>
      </c>
      <c r="T398" s="602">
        <f t="shared" si="159"/>
        <v>166.35080000000002</v>
      </c>
      <c r="U398" s="602">
        <f t="shared" si="160"/>
        <v>26.616128000000003</v>
      </c>
      <c r="V398" s="602">
        <f t="shared" ca="1" si="161"/>
        <v>-7426.52</v>
      </c>
      <c r="W398" s="602">
        <f t="shared" si="162"/>
        <v>84.48</v>
      </c>
      <c r="X398" s="602">
        <f t="shared" si="163"/>
        <v>13.52</v>
      </c>
      <c r="Y398" s="602">
        <f t="shared" ca="1" si="164"/>
        <v>411.72</v>
      </c>
      <c r="Z398" s="602">
        <f t="shared" ca="1" si="165"/>
        <v>65.88</v>
      </c>
      <c r="AA398" s="603">
        <f t="shared" si="166"/>
        <v>0</v>
      </c>
      <c r="AB398" s="602"/>
      <c r="AC398" s="604">
        <f t="shared" si="167"/>
        <v>0.113</v>
      </c>
      <c r="AD398" s="602">
        <f t="shared" ca="1" si="168"/>
        <v>-87416.386043333332</v>
      </c>
      <c r="AE398" s="602">
        <f t="shared" si="169"/>
        <v>0</v>
      </c>
      <c r="AG398" s="602">
        <f t="shared" ca="1" si="173"/>
        <v>0</v>
      </c>
    </row>
    <row r="399" spans="2:33" x14ac:dyDescent="0.25">
      <c r="B399" s="30">
        <v>378</v>
      </c>
      <c r="C399" s="19">
        <f t="shared" ca="1" si="147"/>
        <v>57196</v>
      </c>
      <c r="D399" s="30">
        <f t="shared" ca="1" si="148"/>
        <v>31</v>
      </c>
      <c r="E399" s="599">
        <f t="shared" si="149"/>
        <v>0.113</v>
      </c>
      <c r="F399" s="599">
        <f t="shared" si="170"/>
        <v>0.13108</v>
      </c>
      <c r="G399" s="33">
        <f t="shared" ca="1" si="150"/>
        <v>1.0120874444444443</v>
      </c>
      <c r="H399" s="33">
        <f t="shared" ca="1" si="151"/>
        <v>86.890355282492848</v>
      </c>
      <c r="I399" s="33">
        <f t="shared" ca="1" si="175"/>
        <v>1.1508757177351369E-2</v>
      </c>
      <c r="J399" s="30" t="b">
        <f t="shared" si="152"/>
        <v>0</v>
      </c>
      <c r="K399" s="33">
        <f t="shared" si="171"/>
        <v>1</v>
      </c>
      <c r="L399" s="33">
        <f t="shared" ca="1" si="174"/>
        <v>1.1508757177351369E-2</v>
      </c>
      <c r="M399" s="600">
        <f t="shared" ca="1" si="153"/>
        <v>27271.35</v>
      </c>
      <c r="N399" s="601">
        <f t="shared" ca="1" si="154"/>
        <v>-9419256.9199999999</v>
      </c>
      <c r="O399" s="601">
        <f t="shared" ca="1" si="155"/>
        <v>141126.1</v>
      </c>
      <c r="P399" s="601">
        <f t="shared" ca="1" si="156"/>
        <v>-91654.6</v>
      </c>
      <c r="Q399" s="601">
        <f t="shared" ca="1" si="172"/>
        <v>-14664.74</v>
      </c>
      <c r="R399" s="602">
        <f t="shared" si="157"/>
        <v>399</v>
      </c>
      <c r="S399" s="602">
        <f t="shared" si="158"/>
        <v>63.84</v>
      </c>
      <c r="T399" s="602">
        <f t="shared" si="159"/>
        <v>166.35080000000002</v>
      </c>
      <c r="U399" s="602">
        <f t="shared" si="160"/>
        <v>26.616128000000003</v>
      </c>
      <c r="V399" s="602">
        <f t="shared" ca="1" si="161"/>
        <v>-7535.41</v>
      </c>
      <c r="W399" s="602">
        <f t="shared" si="162"/>
        <v>84.48</v>
      </c>
      <c r="X399" s="602">
        <f t="shared" si="163"/>
        <v>13.52</v>
      </c>
      <c r="Y399" s="602">
        <f t="shared" ca="1" si="164"/>
        <v>418.36</v>
      </c>
      <c r="Z399" s="602">
        <f t="shared" ca="1" si="165"/>
        <v>66.94</v>
      </c>
      <c r="AA399" s="603">
        <f t="shared" si="166"/>
        <v>0</v>
      </c>
      <c r="AB399" s="602"/>
      <c r="AC399" s="604">
        <f t="shared" si="167"/>
        <v>0.113</v>
      </c>
      <c r="AD399" s="602">
        <f t="shared" ca="1" si="168"/>
        <v>-91654.60275211111</v>
      </c>
      <c r="AE399" s="602">
        <f t="shared" si="169"/>
        <v>0</v>
      </c>
      <c r="AG399" s="602">
        <f t="shared" ca="1" si="173"/>
        <v>0</v>
      </c>
    </row>
    <row r="400" spans="2:33" x14ac:dyDescent="0.25">
      <c r="B400" s="30">
        <v>379</v>
      </c>
      <c r="C400" s="19">
        <f t="shared" ca="1" si="147"/>
        <v>57227</v>
      </c>
      <c r="D400" s="30">
        <f t="shared" ca="1" si="148"/>
        <v>31</v>
      </c>
      <c r="E400" s="599">
        <f t="shared" si="149"/>
        <v>0.113</v>
      </c>
      <c r="F400" s="599">
        <f t="shared" si="170"/>
        <v>0.13108</v>
      </c>
      <c r="G400" s="33">
        <f t="shared" ca="1" si="150"/>
        <v>1.0120874444444443</v>
      </c>
      <c r="H400" s="33">
        <f t="shared" ca="1" si="151"/>
        <v>87.940637624728012</v>
      </c>
      <c r="I400" s="33">
        <f t="shared" ca="1" si="175"/>
        <v>1.1371307134107136E-2</v>
      </c>
      <c r="J400" s="30" t="b">
        <f t="shared" si="152"/>
        <v>0</v>
      </c>
      <c r="K400" s="33">
        <f t="shared" si="171"/>
        <v>1</v>
      </c>
      <c r="L400" s="33">
        <f t="shared" ca="1" si="174"/>
        <v>1.1371307134107136E-2</v>
      </c>
      <c r="M400" s="600">
        <f t="shared" ca="1" si="153"/>
        <v>27271.35</v>
      </c>
      <c r="N400" s="601">
        <f t="shared" ca="1" si="154"/>
        <v>-9560383.0199999996</v>
      </c>
      <c r="O400" s="601">
        <f t="shared" ca="1" si="155"/>
        <v>142831.95000000001</v>
      </c>
      <c r="P400" s="601">
        <f t="shared" ca="1" si="156"/>
        <v>-93027.839999999997</v>
      </c>
      <c r="Q400" s="601">
        <f t="shared" ca="1" si="172"/>
        <v>-14884.45</v>
      </c>
      <c r="R400" s="602">
        <f t="shared" si="157"/>
        <v>399</v>
      </c>
      <c r="S400" s="602">
        <f t="shared" si="158"/>
        <v>63.84</v>
      </c>
      <c r="T400" s="602">
        <f t="shared" si="159"/>
        <v>166.35080000000002</v>
      </c>
      <c r="U400" s="602">
        <f t="shared" si="160"/>
        <v>26.616128000000003</v>
      </c>
      <c r="V400" s="602">
        <f t="shared" ca="1" si="161"/>
        <v>-7648.31</v>
      </c>
      <c r="W400" s="602">
        <f t="shared" si="162"/>
        <v>84.48</v>
      </c>
      <c r="X400" s="602">
        <f t="shared" si="163"/>
        <v>13.52</v>
      </c>
      <c r="Y400" s="602">
        <f t="shared" ca="1" si="164"/>
        <v>420.51</v>
      </c>
      <c r="Z400" s="602">
        <f t="shared" ca="1" si="165"/>
        <v>67.28</v>
      </c>
      <c r="AA400" s="603">
        <f t="shared" si="166"/>
        <v>0</v>
      </c>
      <c r="AB400" s="602"/>
      <c r="AC400" s="604">
        <f t="shared" si="167"/>
        <v>0.113</v>
      </c>
      <c r="AD400" s="602">
        <f t="shared" ca="1" si="168"/>
        <v>-93027.8381085</v>
      </c>
      <c r="AE400" s="602">
        <f t="shared" si="169"/>
        <v>0</v>
      </c>
      <c r="AG400" s="602">
        <f t="shared" ca="1" si="173"/>
        <v>0</v>
      </c>
    </row>
    <row r="401" spans="2:33" x14ac:dyDescent="0.25">
      <c r="B401" s="30">
        <v>380</v>
      </c>
      <c r="C401" s="19">
        <f t="shared" ca="1" si="147"/>
        <v>57257</v>
      </c>
      <c r="D401" s="30">
        <f t="shared" ca="1" si="148"/>
        <v>30</v>
      </c>
      <c r="E401" s="599">
        <f t="shared" si="149"/>
        <v>0.113</v>
      </c>
      <c r="F401" s="599">
        <f t="shared" si="170"/>
        <v>0.13108</v>
      </c>
      <c r="G401" s="33">
        <f t="shared" ca="1" si="150"/>
        <v>1.0117233333333333</v>
      </c>
      <c r="H401" s="33">
        <f t="shared" ca="1" si="151"/>
        <v>88.971595033148574</v>
      </c>
      <c r="I401" s="33">
        <f t="shared" ca="1" si="175"/>
        <v>1.1239542233984061E-2</v>
      </c>
      <c r="J401" s="30" t="b">
        <f t="shared" si="152"/>
        <v>0</v>
      </c>
      <c r="K401" s="33">
        <f t="shared" si="171"/>
        <v>1</v>
      </c>
      <c r="L401" s="33">
        <f t="shared" ca="1" si="174"/>
        <v>1.1239542233984061E-2</v>
      </c>
      <c r="M401" s="600">
        <f t="shared" ca="1" si="153"/>
        <v>27271.35</v>
      </c>
      <c r="N401" s="601">
        <f t="shared" ca="1" si="154"/>
        <v>-9703214.9700000007</v>
      </c>
      <c r="O401" s="601">
        <f t="shared" ca="1" si="155"/>
        <v>141025.37000000002</v>
      </c>
      <c r="P401" s="601">
        <f t="shared" ca="1" si="156"/>
        <v>-91371.94</v>
      </c>
      <c r="Q401" s="601">
        <f t="shared" ca="1" si="172"/>
        <v>-14619.51</v>
      </c>
      <c r="R401" s="602">
        <f t="shared" si="157"/>
        <v>399</v>
      </c>
      <c r="S401" s="602">
        <f t="shared" si="158"/>
        <v>63.84</v>
      </c>
      <c r="T401" s="602">
        <f t="shared" si="159"/>
        <v>166.35080000000002</v>
      </c>
      <c r="U401" s="602">
        <f t="shared" si="160"/>
        <v>26.616128000000003</v>
      </c>
      <c r="V401" s="602">
        <f t="shared" ca="1" si="161"/>
        <v>-7762.57</v>
      </c>
      <c r="W401" s="602">
        <f t="shared" si="162"/>
        <v>84.48</v>
      </c>
      <c r="X401" s="602">
        <f t="shared" si="163"/>
        <v>13.52</v>
      </c>
      <c r="Y401" s="602">
        <f t="shared" ca="1" si="164"/>
        <v>417.92</v>
      </c>
      <c r="Z401" s="602">
        <f t="shared" ca="1" si="165"/>
        <v>66.87</v>
      </c>
      <c r="AA401" s="603">
        <f t="shared" si="166"/>
        <v>0</v>
      </c>
      <c r="AB401" s="602"/>
      <c r="AC401" s="604">
        <f t="shared" si="167"/>
        <v>0.113</v>
      </c>
      <c r="AD401" s="602">
        <f t="shared" ca="1" si="168"/>
        <v>-91371.940967500006</v>
      </c>
      <c r="AE401" s="602">
        <f t="shared" si="169"/>
        <v>0</v>
      </c>
      <c r="AG401" s="602">
        <f t="shared" ca="1" si="173"/>
        <v>0</v>
      </c>
    </row>
    <row r="402" spans="2:33" x14ac:dyDescent="0.25">
      <c r="B402" s="30">
        <v>381</v>
      </c>
      <c r="C402" s="19">
        <f t="shared" ca="1" si="147"/>
        <v>57288</v>
      </c>
      <c r="D402" s="30">
        <f t="shared" ca="1" si="148"/>
        <v>31</v>
      </c>
      <c r="E402" s="599">
        <f t="shared" si="149"/>
        <v>0.113</v>
      </c>
      <c r="F402" s="599">
        <f t="shared" si="170"/>
        <v>0.13108</v>
      </c>
      <c r="G402" s="33">
        <f t="shared" ca="1" si="150"/>
        <v>1.0120874444444443</v>
      </c>
      <c r="H402" s="33">
        <f t="shared" ca="1" si="151"/>
        <v>90.047034245245356</v>
      </c>
      <c r="I402" s="33">
        <f t="shared" ca="1" si="175"/>
        <v>1.1105307447177826E-2</v>
      </c>
      <c r="J402" s="30" t="b">
        <f t="shared" si="152"/>
        <v>0</v>
      </c>
      <c r="K402" s="33">
        <f t="shared" si="171"/>
        <v>1</v>
      </c>
      <c r="L402" s="33">
        <f t="shared" ca="1" si="174"/>
        <v>1.1105307447177826E-2</v>
      </c>
      <c r="M402" s="600">
        <f t="shared" ca="1" si="153"/>
        <v>27271.35</v>
      </c>
      <c r="N402" s="601">
        <f t="shared" ca="1" si="154"/>
        <v>-9844240.3399999999</v>
      </c>
      <c r="O402" s="601">
        <f t="shared" ca="1" si="155"/>
        <v>146263.06</v>
      </c>
      <c r="P402" s="601">
        <f t="shared" ca="1" si="156"/>
        <v>-95789.93</v>
      </c>
      <c r="Q402" s="601">
        <f t="shared" ca="1" si="172"/>
        <v>-15326.39</v>
      </c>
      <c r="R402" s="602">
        <f t="shared" si="157"/>
        <v>399</v>
      </c>
      <c r="S402" s="602">
        <f t="shared" si="158"/>
        <v>63.84</v>
      </c>
      <c r="T402" s="602">
        <f t="shared" si="159"/>
        <v>166.35080000000002</v>
      </c>
      <c r="U402" s="602">
        <f t="shared" si="160"/>
        <v>26.616128000000003</v>
      </c>
      <c r="V402" s="602">
        <f t="shared" ca="1" si="161"/>
        <v>-7875.39</v>
      </c>
      <c r="W402" s="602">
        <f t="shared" si="162"/>
        <v>84.48</v>
      </c>
      <c r="X402" s="602">
        <f t="shared" si="163"/>
        <v>13.52</v>
      </c>
      <c r="Y402" s="602">
        <f t="shared" ca="1" si="164"/>
        <v>424.85</v>
      </c>
      <c r="Z402" s="602">
        <f t="shared" ca="1" si="165"/>
        <v>67.98</v>
      </c>
      <c r="AA402" s="603">
        <f t="shared" si="166"/>
        <v>0</v>
      </c>
      <c r="AB402" s="602"/>
      <c r="AC402" s="604">
        <f t="shared" si="167"/>
        <v>0.113</v>
      </c>
      <c r="AD402" s="602">
        <f t="shared" ca="1" si="168"/>
        <v>-95789.927530611123</v>
      </c>
      <c r="AE402" s="602">
        <f t="shared" si="169"/>
        <v>0</v>
      </c>
      <c r="AG402" s="602">
        <f t="shared" ca="1" si="173"/>
        <v>0</v>
      </c>
    </row>
    <row r="403" spans="2:33" x14ac:dyDescent="0.25">
      <c r="B403" s="30">
        <v>382</v>
      </c>
      <c r="C403" s="19">
        <f t="shared" ca="1" si="147"/>
        <v>57318</v>
      </c>
      <c r="D403" s="30">
        <f t="shared" ca="1" si="148"/>
        <v>30</v>
      </c>
      <c r="E403" s="599">
        <f t="shared" si="149"/>
        <v>0.113</v>
      </c>
      <c r="F403" s="599">
        <f t="shared" si="170"/>
        <v>0.13108</v>
      </c>
      <c r="G403" s="33">
        <f t="shared" ca="1" si="150"/>
        <v>1.0117233333333333</v>
      </c>
      <c r="H403" s="33">
        <f t="shared" ca="1" si="151"/>
        <v>91.102685643380454</v>
      </c>
      <c r="I403" s="33">
        <f t="shared" ca="1" si="175"/>
        <v>1.0976624815589728E-2</v>
      </c>
      <c r="J403" s="30" t="b">
        <f t="shared" si="152"/>
        <v>0</v>
      </c>
      <c r="K403" s="33">
        <f t="shared" si="171"/>
        <v>1</v>
      </c>
      <c r="L403" s="33">
        <f t="shared" ca="1" si="174"/>
        <v>1.0976624815589728E-2</v>
      </c>
      <c r="M403" s="600">
        <f t="shared" ca="1" si="153"/>
        <v>27271.35</v>
      </c>
      <c r="N403" s="601">
        <f t="shared" ca="1" si="154"/>
        <v>-9990503.4000000004</v>
      </c>
      <c r="O403" s="601">
        <f t="shared" ca="1" si="155"/>
        <v>144393.34999999998</v>
      </c>
      <c r="P403" s="601">
        <f t="shared" ca="1" si="156"/>
        <v>-94077.24</v>
      </c>
      <c r="Q403" s="601">
        <f t="shared" ca="1" si="172"/>
        <v>-15052.36</v>
      </c>
      <c r="R403" s="602">
        <f t="shared" si="157"/>
        <v>399</v>
      </c>
      <c r="S403" s="602">
        <f t="shared" si="158"/>
        <v>63.84</v>
      </c>
      <c r="T403" s="602">
        <f t="shared" si="159"/>
        <v>166.35080000000002</v>
      </c>
      <c r="U403" s="602">
        <f t="shared" si="160"/>
        <v>26.616128000000003</v>
      </c>
      <c r="V403" s="602">
        <f t="shared" ca="1" si="161"/>
        <v>-7992.4</v>
      </c>
      <c r="W403" s="602">
        <f t="shared" si="162"/>
        <v>84.48</v>
      </c>
      <c r="X403" s="602">
        <f t="shared" si="163"/>
        <v>13.52</v>
      </c>
      <c r="Y403" s="602">
        <f t="shared" ca="1" si="164"/>
        <v>422.16</v>
      </c>
      <c r="Z403" s="602">
        <f t="shared" ca="1" si="165"/>
        <v>67.55</v>
      </c>
      <c r="AA403" s="603">
        <f t="shared" si="166"/>
        <v>0</v>
      </c>
      <c r="AB403" s="602"/>
      <c r="AC403" s="604">
        <f t="shared" si="167"/>
        <v>0.113</v>
      </c>
      <c r="AD403" s="602">
        <f t="shared" ca="1" si="168"/>
        <v>-94077.240350000007</v>
      </c>
      <c r="AE403" s="602">
        <f t="shared" si="169"/>
        <v>0</v>
      </c>
      <c r="AG403" s="602">
        <f t="shared" ca="1" si="173"/>
        <v>0</v>
      </c>
    </row>
    <row r="404" spans="2:33" x14ac:dyDescent="0.25">
      <c r="B404" s="30">
        <v>383</v>
      </c>
      <c r="C404" s="19">
        <f t="shared" ca="1" si="147"/>
        <v>57349</v>
      </c>
      <c r="D404" s="30">
        <f t="shared" ca="1" si="148"/>
        <v>31</v>
      </c>
      <c r="E404" s="599">
        <f t="shared" si="149"/>
        <v>0.113</v>
      </c>
      <c r="F404" s="599">
        <f t="shared" si="170"/>
        <v>0.13108</v>
      </c>
      <c r="G404" s="33">
        <f t="shared" ca="1" si="150"/>
        <v>1.0120874444444443</v>
      </c>
      <c r="H404" s="33">
        <f t="shared" ca="1" si="151"/>
        <v>92.203884294834495</v>
      </c>
      <c r="I404" s="33">
        <f t="shared" ca="1" si="175"/>
        <v>1.084553007335747E-2</v>
      </c>
      <c r="J404" s="30" t="b">
        <f t="shared" si="152"/>
        <v>0</v>
      </c>
      <c r="K404" s="33">
        <f t="shared" si="171"/>
        <v>1</v>
      </c>
      <c r="L404" s="33">
        <f t="shared" ca="1" si="174"/>
        <v>1.084553007335747E-2</v>
      </c>
      <c r="M404" s="600">
        <f t="shared" ca="1" si="153"/>
        <v>27271.35</v>
      </c>
      <c r="N404" s="601">
        <f t="shared" ca="1" si="154"/>
        <v>-10134896.75</v>
      </c>
      <c r="O404" s="601">
        <f t="shared" ca="1" si="155"/>
        <v>149776.36000000002</v>
      </c>
      <c r="P404" s="601">
        <f t="shared" ca="1" si="156"/>
        <v>-98618.18</v>
      </c>
      <c r="Q404" s="601">
        <f t="shared" ca="1" si="172"/>
        <v>-15778.91</v>
      </c>
      <c r="R404" s="602">
        <f t="shared" si="157"/>
        <v>399</v>
      </c>
      <c r="S404" s="602">
        <f t="shared" si="158"/>
        <v>63.84</v>
      </c>
      <c r="T404" s="602">
        <f t="shared" si="159"/>
        <v>166.35080000000002</v>
      </c>
      <c r="U404" s="602">
        <f t="shared" si="160"/>
        <v>26.616128000000003</v>
      </c>
      <c r="V404" s="602">
        <f t="shared" ca="1" si="161"/>
        <v>-8107.92</v>
      </c>
      <c r="W404" s="602">
        <f t="shared" si="162"/>
        <v>84.48</v>
      </c>
      <c r="X404" s="602">
        <f t="shared" si="163"/>
        <v>13.52</v>
      </c>
      <c r="Y404" s="602">
        <f t="shared" ca="1" si="164"/>
        <v>429.28</v>
      </c>
      <c r="Z404" s="602">
        <f t="shared" ca="1" si="165"/>
        <v>68.680000000000007</v>
      </c>
      <c r="AA404" s="603">
        <f t="shared" si="166"/>
        <v>0</v>
      </c>
      <c r="AB404" s="602"/>
      <c r="AC404" s="604">
        <f t="shared" si="167"/>
        <v>0.113</v>
      </c>
      <c r="AD404" s="602">
        <f t="shared" ca="1" si="168"/>
        <v>-98618.175875694447</v>
      </c>
      <c r="AE404" s="602">
        <f t="shared" si="169"/>
        <v>0</v>
      </c>
      <c r="AG404" s="602">
        <f t="shared" ca="1" si="173"/>
        <v>0</v>
      </c>
    </row>
    <row r="405" spans="2:33" x14ac:dyDescent="0.25">
      <c r="B405" s="30">
        <v>384</v>
      </c>
      <c r="C405" s="19">
        <f t="shared" ref="C405:C468" ca="1" si="176">IF(B405=0,FECHA_1ER_PAGO,EDATE(C404,1))</f>
        <v>57380</v>
      </c>
      <c r="D405" s="30">
        <f t="shared" ref="D405:D468" ca="1" si="177">IF(B405=0,FECHA_1ER_PAGO-FECHA_APERTURA, C405-C404)</f>
        <v>31</v>
      </c>
      <c r="E405" s="599">
        <f t="shared" ref="E405:E468" si="178">IF(B405=0,TASA,IF(B405=MESES_INC_TASA,E404+INCREMENTO_TASA,E404))</f>
        <v>0.113</v>
      </c>
      <c r="F405" s="599">
        <f t="shared" si="170"/>
        <v>0.13108</v>
      </c>
      <c r="G405" s="33">
        <f t="shared" ref="G405:G468" ca="1" si="179">IF(B405&lt;MESES_GRACIA, 0, 1 + D405 * F405 / 360 + FACTOR_SEG_DEUD)</f>
        <v>1.0120874444444443</v>
      </c>
      <c r="H405" s="33">
        <f t="shared" ref="H405:H468" ca="1" si="180">IF(B405 = 0, 0,            IF(H404=0, G405, H404 * G405 ))</f>
        <v>93.31839362381028</v>
      </c>
      <c r="I405" s="33">
        <f t="shared" ca="1" si="175"/>
        <v>1.0716001006524496E-2</v>
      </c>
      <c r="J405" s="30" t="b">
        <f t="shared" ref="J405:J468" si="181">MOD(B405, MESES_INC)=0</f>
        <v>1</v>
      </c>
      <c r="K405" s="33">
        <f t="shared" si="171"/>
        <v>1</v>
      </c>
      <c r="L405" s="33">
        <f t="shared" ca="1" si="174"/>
        <v>1.0716001006524496E-2</v>
      </c>
      <c r="M405" s="600">
        <f t="shared" ref="M405:M468" ca="1" si="182">ROUND(CUOTA_INIT*K405,2)</f>
        <v>27271.35</v>
      </c>
      <c r="N405" s="601">
        <f t="shared" ref="N405:N468" ca="1" si="183">IF(B405=0,TOTAL_FINANCIADO, ROUND(N404-O404,2))</f>
        <v>-10284673.109999999</v>
      </c>
      <c r="O405" s="601">
        <f t="shared" ref="O405:O468" ca="1" si="184">IF(B405=0, 0,
   IF((B405+1) = PLAZO, N405,
   IF(B405&lt;MESES_GRACIA, 0, M405-P405-V405-Q405)))</f>
        <v>151586.75999999998</v>
      </c>
      <c r="P405" s="601">
        <f t="shared" ref="P405:P468" ca="1" si="185" xml:space="preserve"> IF(B405&lt;MESES_GRACIA, 0, ROUND(N405 * D405 *E405 /360,2))</f>
        <v>-100075.58</v>
      </c>
      <c r="Q405" s="601">
        <f t="shared" ca="1" si="172"/>
        <v>-16012.09</v>
      </c>
      <c r="R405" s="602">
        <f t="shared" ref="R405:R468" si="186" xml:space="preserve"> COMISION_AMORT</f>
        <v>399</v>
      </c>
      <c r="S405" s="602">
        <f t="shared" ref="S405:S468" si="187">ROUND(R405*IVA,2)</f>
        <v>63.84</v>
      </c>
      <c r="T405" s="602">
        <f t="shared" ref="T405:T468" si="188">SEGURO_DAÑOS_MENS</f>
        <v>166.35080000000002</v>
      </c>
      <c r="U405" s="602">
        <f t="shared" ref="U405:U468" si="189">T405*IVA</f>
        <v>26.616128000000003</v>
      </c>
      <c r="V405" s="602">
        <f t="shared" ref="V405:V468" ca="1" si="190">ROUND(N405 * FACTOR_SEG_DEUD,2)</f>
        <v>-8227.74</v>
      </c>
      <c r="W405" s="602">
        <f t="shared" ref="W405:W468" si="191">ROUND(SEGURO_INTERIORES/(1+IVA),2)</f>
        <v>84.48</v>
      </c>
      <c r="X405" s="602">
        <f t="shared" ref="X405:X468" si="192">ROUND(W405*IVA,2)</f>
        <v>13.52</v>
      </c>
      <c r="Y405" s="602">
        <f t="shared" ref="Y405:Y468" ca="1" si="193">ROUND((SUM(O405:X405)-Q405) * FACTOR_SEG_DESEMPLEO,2)</f>
        <v>431.57</v>
      </c>
      <c r="Z405" s="602">
        <f t="shared" ref="Z405:Z468" ca="1" si="194">ROUND(Y405*IVA,2)</f>
        <v>69.05</v>
      </c>
      <c r="AA405" s="603">
        <f t="shared" ref="AA405:AA468" si="195">IF(B405&gt;=PLAZO,0,ROUND(SUM(O405:Z405),2))</f>
        <v>0</v>
      </c>
      <c r="AB405" s="602"/>
      <c r="AC405" s="604">
        <f t="shared" ref="AC405:AC468" si="196">IF(AB405="SI",TASA_PP,TASA)</f>
        <v>0.113</v>
      </c>
      <c r="AD405" s="602">
        <f t="shared" ref="AD405:AD468" ca="1" si="197">N405 * D405 * AC405 /360</f>
        <v>-100075.58306758333</v>
      </c>
      <c r="AE405" s="602">
        <f t="shared" ref="AE405:AE468" si="198">IF(B405&gt;=PLAZO, 0, O405+R405+S405+T405+U405+V405+W405+X405+Y405+Z405+AD405)</f>
        <v>0</v>
      </c>
      <c r="AG405" s="602">
        <f t="shared" ca="1" si="173"/>
        <v>0</v>
      </c>
    </row>
    <row r="406" spans="2:33" x14ac:dyDescent="0.25">
      <c r="B406" s="30">
        <v>385</v>
      </c>
      <c r="C406" s="19">
        <f t="shared" ca="1" si="176"/>
        <v>57408</v>
      </c>
      <c r="D406" s="30">
        <f t="shared" ca="1" si="177"/>
        <v>28</v>
      </c>
      <c r="E406" s="599">
        <f t="shared" si="178"/>
        <v>0.113</v>
      </c>
      <c r="F406" s="599">
        <f t="shared" ref="F406:F469" si="199">E406*(1+$G$13)</f>
        <v>0.13108</v>
      </c>
      <c r="G406" s="33">
        <f t="shared" ca="1" si="179"/>
        <v>1.0109951111111111</v>
      </c>
      <c r="H406" s="33">
        <f t="shared" ca="1" si="180"/>
        <v>94.344439730414479</v>
      </c>
      <c r="I406" s="33">
        <f t="shared" ca="1" si="175"/>
        <v>1.0599458779525965E-2</v>
      </c>
      <c r="J406" s="30" t="b">
        <f t="shared" si="181"/>
        <v>0</v>
      </c>
      <c r="K406" s="33">
        <f t="shared" ref="K406:K469" si="200">IF(B406=0, 1, IF(J406,K405*(1+INCREMENTO),K405))</f>
        <v>1</v>
      </c>
      <c r="L406" s="33">
        <f t="shared" ca="1" si="174"/>
        <v>1.0599458779525965E-2</v>
      </c>
      <c r="M406" s="600">
        <f t="shared" ca="1" si="182"/>
        <v>27271.35</v>
      </c>
      <c r="N406" s="601">
        <f t="shared" ca="1" si="183"/>
        <v>-10436259.869999999</v>
      </c>
      <c r="O406" s="601">
        <f t="shared" ca="1" si="184"/>
        <v>142019.19</v>
      </c>
      <c r="P406" s="601">
        <f t="shared" ca="1" si="185"/>
        <v>-91723.13</v>
      </c>
      <c r="Q406" s="601">
        <f t="shared" ref="Q406:Q469" ca="1" si="201">ROUND(P406*$G$13,2)</f>
        <v>-14675.7</v>
      </c>
      <c r="R406" s="602">
        <f t="shared" si="186"/>
        <v>399</v>
      </c>
      <c r="S406" s="602">
        <f t="shared" si="187"/>
        <v>63.84</v>
      </c>
      <c r="T406" s="602">
        <f t="shared" si="188"/>
        <v>166.35080000000002</v>
      </c>
      <c r="U406" s="602">
        <f t="shared" si="189"/>
        <v>26.616128000000003</v>
      </c>
      <c r="V406" s="602">
        <f t="shared" ca="1" si="190"/>
        <v>-8349.01</v>
      </c>
      <c r="W406" s="602">
        <f t="shared" si="191"/>
        <v>84.48</v>
      </c>
      <c r="X406" s="602">
        <f t="shared" si="192"/>
        <v>13.52</v>
      </c>
      <c r="Y406" s="602">
        <f t="shared" ca="1" si="193"/>
        <v>418.47</v>
      </c>
      <c r="Z406" s="602">
        <f t="shared" ca="1" si="194"/>
        <v>66.959999999999994</v>
      </c>
      <c r="AA406" s="603">
        <f t="shared" si="195"/>
        <v>0</v>
      </c>
      <c r="AB406" s="602"/>
      <c r="AC406" s="604">
        <f t="shared" si="196"/>
        <v>0.113</v>
      </c>
      <c r="AD406" s="602">
        <f t="shared" ca="1" si="197"/>
        <v>-91723.128412999984</v>
      </c>
      <c r="AE406" s="602">
        <f t="shared" si="198"/>
        <v>0</v>
      </c>
      <c r="AG406" s="602">
        <f t="shared" ref="AG406:AG469" ca="1" si="202">IF(N406&gt; 0,O406+P406+V406+R406+T406+W406+Y406, 0)</f>
        <v>0</v>
      </c>
    </row>
    <row r="407" spans="2:33" x14ac:dyDescent="0.25">
      <c r="B407" s="30">
        <v>386</v>
      </c>
      <c r="C407" s="19">
        <f t="shared" ca="1" si="176"/>
        <v>57439</v>
      </c>
      <c r="D407" s="30">
        <f t="shared" ca="1" si="177"/>
        <v>31</v>
      </c>
      <c r="E407" s="599">
        <f t="shared" si="178"/>
        <v>0.113</v>
      </c>
      <c r="F407" s="599">
        <f t="shared" si="199"/>
        <v>0.13108</v>
      </c>
      <c r="G407" s="33">
        <f t="shared" ca="1" si="179"/>
        <v>1.0120874444444443</v>
      </c>
      <c r="H407" s="33">
        <f t="shared" ca="1" si="180"/>
        <v>95.484822904298085</v>
      </c>
      <c r="I407" s="33">
        <f t="shared" ca="1" si="175"/>
        <v>1.0472868562601552E-2</v>
      </c>
      <c r="J407" s="30" t="b">
        <f t="shared" si="181"/>
        <v>0</v>
      </c>
      <c r="K407" s="33">
        <f t="shared" si="200"/>
        <v>1</v>
      </c>
      <c r="L407" s="33">
        <f t="shared" ref="L407:L470" ca="1" si="203" xml:space="preserve"> I407*K407</f>
        <v>1.0472868562601552E-2</v>
      </c>
      <c r="M407" s="600">
        <f t="shared" ca="1" si="182"/>
        <v>27271.35</v>
      </c>
      <c r="N407" s="601">
        <f t="shared" ca="1" si="183"/>
        <v>-10578279.060000001</v>
      </c>
      <c r="O407" s="601">
        <f t="shared" ca="1" si="184"/>
        <v>155135.70000000001</v>
      </c>
      <c r="P407" s="601">
        <f t="shared" ca="1" si="185"/>
        <v>-102932.53</v>
      </c>
      <c r="Q407" s="601">
        <f t="shared" ca="1" si="201"/>
        <v>-16469.2</v>
      </c>
      <c r="R407" s="602">
        <f t="shared" si="186"/>
        <v>399</v>
      </c>
      <c r="S407" s="602">
        <f t="shared" si="187"/>
        <v>63.84</v>
      </c>
      <c r="T407" s="602">
        <f t="shared" si="188"/>
        <v>166.35080000000002</v>
      </c>
      <c r="U407" s="602">
        <f t="shared" si="189"/>
        <v>26.616128000000003</v>
      </c>
      <c r="V407" s="602">
        <f t="shared" ca="1" si="190"/>
        <v>-8462.6200000000008</v>
      </c>
      <c r="W407" s="602">
        <f t="shared" si="191"/>
        <v>84.48</v>
      </c>
      <c r="X407" s="602">
        <f t="shared" si="192"/>
        <v>13.52</v>
      </c>
      <c r="Y407" s="602">
        <f t="shared" ca="1" si="193"/>
        <v>436.04</v>
      </c>
      <c r="Z407" s="602">
        <f t="shared" ca="1" si="194"/>
        <v>69.77</v>
      </c>
      <c r="AA407" s="603">
        <f t="shared" si="195"/>
        <v>0</v>
      </c>
      <c r="AB407" s="602"/>
      <c r="AC407" s="604">
        <f t="shared" si="196"/>
        <v>0.113</v>
      </c>
      <c r="AD407" s="602">
        <f t="shared" ca="1" si="197"/>
        <v>-102932.53207550001</v>
      </c>
      <c r="AE407" s="602">
        <f t="shared" si="198"/>
        <v>0</v>
      </c>
      <c r="AG407" s="602">
        <f t="shared" ca="1" si="202"/>
        <v>0</v>
      </c>
    </row>
    <row r="408" spans="2:33" x14ac:dyDescent="0.25">
      <c r="B408" s="30">
        <v>387</v>
      </c>
      <c r="C408" s="19">
        <f t="shared" ca="1" si="176"/>
        <v>57469</v>
      </c>
      <c r="D408" s="30">
        <f t="shared" ca="1" si="177"/>
        <v>30</v>
      </c>
      <c r="E408" s="599">
        <f t="shared" si="178"/>
        <v>0.113</v>
      </c>
      <c r="F408" s="599">
        <f t="shared" si="199"/>
        <v>0.13108</v>
      </c>
      <c r="G408" s="33">
        <f t="shared" ca="1" si="179"/>
        <v>1.0117233333333333</v>
      </c>
      <c r="H408" s="33">
        <f t="shared" ca="1" si="180"/>
        <v>96.604223311479473</v>
      </c>
      <c r="I408" s="33">
        <f t="shared" ref="I408:I471" ca="1" si="204">IF(H408=0, 0, 1/H408)</f>
        <v>1.0351514309842498E-2</v>
      </c>
      <c r="J408" s="30" t="b">
        <f t="shared" si="181"/>
        <v>0</v>
      </c>
      <c r="K408" s="33">
        <f t="shared" si="200"/>
        <v>1</v>
      </c>
      <c r="L408" s="33">
        <f t="shared" ca="1" si="203"/>
        <v>1.0351514309842498E-2</v>
      </c>
      <c r="M408" s="600">
        <f t="shared" ca="1" si="182"/>
        <v>27271.35</v>
      </c>
      <c r="N408" s="601">
        <f t="shared" ca="1" si="183"/>
        <v>-10733414.76</v>
      </c>
      <c r="O408" s="601">
        <f t="shared" ca="1" si="184"/>
        <v>153102.75</v>
      </c>
      <c r="P408" s="601">
        <f t="shared" ca="1" si="185"/>
        <v>-101072.99</v>
      </c>
      <c r="Q408" s="601">
        <f t="shared" ca="1" si="201"/>
        <v>-16171.68</v>
      </c>
      <c r="R408" s="602">
        <f t="shared" si="186"/>
        <v>399</v>
      </c>
      <c r="S408" s="602">
        <f t="shared" si="187"/>
        <v>63.84</v>
      </c>
      <c r="T408" s="602">
        <f t="shared" si="188"/>
        <v>166.35080000000002</v>
      </c>
      <c r="U408" s="602">
        <f t="shared" si="189"/>
        <v>26.616128000000003</v>
      </c>
      <c r="V408" s="602">
        <f t="shared" ca="1" si="190"/>
        <v>-8586.73</v>
      </c>
      <c r="W408" s="602">
        <f t="shared" si="191"/>
        <v>84.48</v>
      </c>
      <c r="X408" s="602">
        <f t="shared" si="192"/>
        <v>13.52</v>
      </c>
      <c r="Y408" s="602">
        <f t="shared" ca="1" si="193"/>
        <v>433.13</v>
      </c>
      <c r="Z408" s="602">
        <f t="shared" ca="1" si="194"/>
        <v>69.3</v>
      </c>
      <c r="AA408" s="603">
        <f t="shared" si="195"/>
        <v>0</v>
      </c>
      <c r="AB408" s="602"/>
      <c r="AC408" s="604">
        <f t="shared" si="196"/>
        <v>0.113</v>
      </c>
      <c r="AD408" s="602">
        <f t="shared" ca="1" si="197"/>
        <v>-101072.98899000001</v>
      </c>
      <c r="AE408" s="602">
        <f t="shared" si="198"/>
        <v>0</v>
      </c>
      <c r="AG408" s="602">
        <f t="shared" ca="1" si="202"/>
        <v>0</v>
      </c>
    </row>
    <row r="409" spans="2:33" x14ac:dyDescent="0.25">
      <c r="B409" s="30">
        <v>388</v>
      </c>
      <c r="C409" s="19">
        <f t="shared" ca="1" si="176"/>
        <v>57500</v>
      </c>
      <c r="D409" s="30">
        <f t="shared" ca="1" si="177"/>
        <v>31</v>
      </c>
      <c r="E409" s="599">
        <f t="shared" si="178"/>
        <v>0.113</v>
      </c>
      <c r="F409" s="599">
        <f t="shared" si="199"/>
        <v>0.13108</v>
      </c>
      <c r="G409" s="33">
        <f t="shared" ca="1" si="179"/>
        <v>1.0120874444444443</v>
      </c>
      <c r="H409" s="33">
        <f t="shared" ca="1" si="180"/>
        <v>97.771921493855672</v>
      </c>
      <c r="I409" s="33">
        <f t="shared" ca="1" si="204"/>
        <v>1.022788531432149E-2</v>
      </c>
      <c r="J409" s="30" t="b">
        <f t="shared" si="181"/>
        <v>0</v>
      </c>
      <c r="K409" s="33">
        <f t="shared" si="200"/>
        <v>1</v>
      </c>
      <c r="L409" s="33">
        <f t="shared" ca="1" si="203"/>
        <v>1.022788531432149E-2</v>
      </c>
      <c r="M409" s="600">
        <f t="shared" ca="1" si="182"/>
        <v>27271.35</v>
      </c>
      <c r="N409" s="601">
        <f t="shared" ca="1" si="183"/>
        <v>-10886517.51</v>
      </c>
      <c r="O409" s="601">
        <f t="shared" ca="1" si="184"/>
        <v>158861.51999999999</v>
      </c>
      <c r="P409" s="601">
        <f t="shared" ca="1" si="185"/>
        <v>-105931.86</v>
      </c>
      <c r="Q409" s="601">
        <f t="shared" ca="1" si="201"/>
        <v>-16949.099999999999</v>
      </c>
      <c r="R409" s="602">
        <f t="shared" si="186"/>
        <v>399</v>
      </c>
      <c r="S409" s="602">
        <f t="shared" si="187"/>
        <v>63.84</v>
      </c>
      <c r="T409" s="602">
        <f t="shared" si="188"/>
        <v>166.35080000000002</v>
      </c>
      <c r="U409" s="602">
        <f t="shared" si="189"/>
        <v>26.616128000000003</v>
      </c>
      <c r="V409" s="602">
        <f t="shared" ca="1" si="190"/>
        <v>-8709.2099999999991</v>
      </c>
      <c r="W409" s="602">
        <f t="shared" si="191"/>
        <v>84.48</v>
      </c>
      <c r="X409" s="602">
        <f t="shared" si="192"/>
        <v>13.52</v>
      </c>
      <c r="Y409" s="602">
        <f t="shared" ca="1" si="193"/>
        <v>440.75</v>
      </c>
      <c r="Z409" s="602">
        <f t="shared" ca="1" si="194"/>
        <v>70.52</v>
      </c>
      <c r="AA409" s="603">
        <f t="shared" si="195"/>
        <v>0</v>
      </c>
      <c r="AB409" s="602"/>
      <c r="AC409" s="604">
        <f t="shared" si="196"/>
        <v>0.113</v>
      </c>
      <c r="AD409" s="602">
        <f t="shared" ca="1" si="197"/>
        <v>-105931.86343758334</v>
      </c>
      <c r="AE409" s="602">
        <f t="shared" si="198"/>
        <v>0</v>
      </c>
      <c r="AG409" s="602">
        <f t="shared" ca="1" si="202"/>
        <v>0</v>
      </c>
    </row>
    <row r="410" spans="2:33" x14ac:dyDescent="0.25">
      <c r="B410" s="30">
        <v>389</v>
      </c>
      <c r="C410" s="19">
        <f t="shared" ca="1" si="176"/>
        <v>57530</v>
      </c>
      <c r="D410" s="30">
        <f t="shared" ca="1" si="177"/>
        <v>30</v>
      </c>
      <c r="E410" s="599">
        <f t="shared" si="178"/>
        <v>0.113</v>
      </c>
      <c r="F410" s="599">
        <f t="shared" si="199"/>
        <v>0.13108</v>
      </c>
      <c r="G410" s="33">
        <f t="shared" ca="1" si="179"/>
        <v>1.0117233333333333</v>
      </c>
      <c r="H410" s="33">
        <f t="shared" ca="1" si="180"/>
        <v>98.918134320168633</v>
      </c>
      <c r="I410" s="33">
        <f t="shared" ca="1" si="204"/>
        <v>1.0109369802338739E-2</v>
      </c>
      <c r="J410" s="30" t="b">
        <f t="shared" si="181"/>
        <v>0</v>
      </c>
      <c r="K410" s="33">
        <f t="shared" si="200"/>
        <v>1</v>
      </c>
      <c r="L410" s="33">
        <f t="shared" ca="1" si="203"/>
        <v>1.0109369802338739E-2</v>
      </c>
      <c r="M410" s="600">
        <f t="shared" ca="1" si="182"/>
        <v>27271.35</v>
      </c>
      <c r="N410" s="601">
        <f t="shared" ca="1" si="183"/>
        <v>-11045379.029999999</v>
      </c>
      <c r="O410" s="601">
        <f t="shared" ca="1" si="184"/>
        <v>156760</v>
      </c>
      <c r="P410" s="601">
        <f t="shared" ca="1" si="185"/>
        <v>-104010.65</v>
      </c>
      <c r="Q410" s="601">
        <f t="shared" ca="1" si="201"/>
        <v>-16641.7</v>
      </c>
      <c r="R410" s="602">
        <f t="shared" si="186"/>
        <v>399</v>
      </c>
      <c r="S410" s="602">
        <f t="shared" si="187"/>
        <v>63.84</v>
      </c>
      <c r="T410" s="602">
        <f t="shared" si="188"/>
        <v>166.35080000000002</v>
      </c>
      <c r="U410" s="602">
        <f t="shared" si="189"/>
        <v>26.616128000000003</v>
      </c>
      <c r="V410" s="602">
        <f t="shared" ca="1" si="190"/>
        <v>-8836.2999999999993</v>
      </c>
      <c r="W410" s="602">
        <f t="shared" si="191"/>
        <v>84.48</v>
      </c>
      <c r="X410" s="602">
        <f t="shared" si="192"/>
        <v>13.52</v>
      </c>
      <c r="Y410" s="602">
        <f t="shared" ca="1" si="193"/>
        <v>437.74</v>
      </c>
      <c r="Z410" s="602">
        <f t="shared" ca="1" si="194"/>
        <v>70.040000000000006</v>
      </c>
      <c r="AA410" s="603">
        <f t="shared" si="195"/>
        <v>0</v>
      </c>
      <c r="AB410" s="602"/>
      <c r="AC410" s="604">
        <f t="shared" si="196"/>
        <v>0.113</v>
      </c>
      <c r="AD410" s="602">
        <f t="shared" ca="1" si="197"/>
        <v>-104010.65253249998</v>
      </c>
      <c r="AE410" s="602">
        <f t="shared" si="198"/>
        <v>0</v>
      </c>
      <c r="AG410" s="602">
        <f t="shared" ca="1" si="202"/>
        <v>0</v>
      </c>
    </row>
    <row r="411" spans="2:33" x14ac:dyDescent="0.25">
      <c r="B411" s="30">
        <v>390</v>
      </c>
      <c r="C411" s="19">
        <f t="shared" ca="1" si="176"/>
        <v>57561</v>
      </c>
      <c r="D411" s="30">
        <f t="shared" ca="1" si="177"/>
        <v>31</v>
      </c>
      <c r="E411" s="599">
        <f t="shared" si="178"/>
        <v>0.113</v>
      </c>
      <c r="F411" s="599">
        <f t="shared" si="199"/>
        <v>0.13108</v>
      </c>
      <c r="G411" s="33">
        <f t="shared" ca="1" si="179"/>
        <v>1.0120874444444443</v>
      </c>
      <c r="H411" s="33">
        <f t="shared" ca="1" si="180"/>
        <v>100.11380177331175</v>
      </c>
      <c r="I411" s="33">
        <f t="shared" ca="1" si="204"/>
        <v>9.9886327587908972E-3</v>
      </c>
      <c r="J411" s="30" t="b">
        <f t="shared" si="181"/>
        <v>0</v>
      </c>
      <c r="K411" s="33">
        <f t="shared" si="200"/>
        <v>1</v>
      </c>
      <c r="L411" s="33">
        <f t="shared" ca="1" si="203"/>
        <v>9.9886327587908972E-3</v>
      </c>
      <c r="M411" s="600">
        <f t="shared" ca="1" si="182"/>
        <v>27271.35</v>
      </c>
      <c r="N411" s="601">
        <f t="shared" ca="1" si="183"/>
        <v>-11202139.029999999</v>
      </c>
      <c r="O411" s="601">
        <f t="shared" ca="1" si="184"/>
        <v>162676.58999999997</v>
      </c>
      <c r="P411" s="601">
        <f t="shared" ca="1" si="185"/>
        <v>-109003.04</v>
      </c>
      <c r="Q411" s="601">
        <f t="shared" ca="1" si="201"/>
        <v>-17440.490000000002</v>
      </c>
      <c r="R411" s="602">
        <f t="shared" si="186"/>
        <v>399</v>
      </c>
      <c r="S411" s="602">
        <f t="shared" si="187"/>
        <v>63.84</v>
      </c>
      <c r="T411" s="602">
        <f t="shared" si="188"/>
        <v>166.35080000000002</v>
      </c>
      <c r="U411" s="602">
        <f t="shared" si="189"/>
        <v>26.616128000000003</v>
      </c>
      <c r="V411" s="602">
        <f t="shared" ca="1" si="190"/>
        <v>-8961.7099999999991</v>
      </c>
      <c r="W411" s="602">
        <f t="shared" si="191"/>
        <v>84.48</v>
      </c>
      <c r="X411" s="602">
        <f t="shared" si="192"/>
        <v>13.52</v>
      </c>
      <c r="Y411" s="602">
        <f t="shared" ca="1" si="193"/>
        <v>445.56</v>
      </c>
      <c r="Z411" s="602">
        <f t="shared" ca="1" si="194"/>
        <v>71.290000000000006</v>
      </c>
      <c r="AA411" s="603">
        <f t="shared" si="195"/>
        <v>0</v>
      </c>
      <c r="AB411" s="602"/>
      <c r="AC411" s="604">
        <f t="shared" si="196"/>
        <v>0.113</v>
      </c>
      <c r="AD411" s="602">
        <f t="shared" ca="1" si="197"/>
        <v>-109003.03617247223</v>
      </c>
      <c r="AE411" s="602">
        <f t="shared" si="198"/>
        <v>0</v>
      </c>
      <c r="AG411" s="602">
        <f t="shared" ca="1" si="202"/>
        <v>0</v>
      </c>
    </row>
    <row r="412" spans="2:33" x14ac:dyDescent="0.25">
      <c r="B412" s="30">
        <v>391</v>
      </c>
      <c r="C412" s="19">
        <f t="shared" ca="1" si="176"/>
        <v>57592</v>
      </c>
      <c r="D412" s="30">
        <f t="shared" ca="1" si="177"/>
        <v>31</v>
      </c>
      <c r="E412" s="599">
        <f t="shared" si="178"/>
        <v>0.113</v>
      </c>
      <c r="F412" s="599">
        <f t="shared" si="199"/>
        <v>0.13108</v>
      </c>
      <c r="G412" s="33">
        <f t="shared" ca="1" si="179"/>
        <v>1.0120874444444443</v>
      </c>
      <c r="H412" s="33">
        <f t="shared" ca="1" si="180"/>
        <v>101.32392179036877</v>
      </c>
      <c r="I412" s="33">
        <f t="shared" ca="1" si="204"/>
        <v>9.8693376877863198E-3</v>
      </c>
      <c r="J412" s="30" t="b">
        <f t="shared" si="181"/>
        <v>0</v>
      </c>
      <c r="K412" s="33">
        <f t="shared" si="200"/>
        <v>1</v>
      </c>
      <c r="L412" s="33">
        <f t="shared" ca="1" si="203"/>
        <v>9.8693376877863198E-3</v>
      </c>
      <c r="M412" s="600">
        <f t="shared" ca="1" si="182"/>
        <v>27271.35</v>
      </c>
      <c r="N412" s="601">
        <f t="shared" ca="1" si="183"/>
        <v>-11364815.619999999</v>
      </c>
      <c r="O412" s="601">
        <f t="shared" ca="1" si="184"/>
        <v>164642.93000000002</v>
      </c>
      <c r="P412" s="601">
        <f t="shared" ca="1" si="185"/>
        <v>-110585.97</v>
      </c>
      <c r="Q412" s="601">
        <f t="shared" ca="1" si="201"/>
        <v>-17693.759999999998</v>
      </c>
      <c r="R412" s="602">
        <f t="shared" si="186"/>
        <v>399</v>
      </c>
      <c r="S412" s="602">
        <f t="shared" si="187"/>
        <v>63.84</v>
      </c>
      <c r="T412" s="602">
        <f t="shared" si="188"/>
        <v>166.35080000000002</v>
      </c>
      <c r="U412" s="602">
        <f t="shared" si="189"/>
        <v>26.616128000000003</v>
      </c>
      <c r="V412" s="602">
        <f t="shared" ca="1" si="190"/>
        <v>-9091.85</v>
      </c>
      <c r="W412" s="602">
        <f t="shared" si="191"/>
        <v>84.48</v>
      </c>
      <c r="X412" s="602">
        <f t="shared" si="192"/>
        <v>13.52</v>
      </c>
      <c r="Y412" s="602">
        <f t="shared" ca="1" si="193"/>
        <v>448.05</v>
      </c>
      <c r="Z412" s="602">
        <f t="shared" ca="1" si="194"/>
        <v>71.69</v>
      </c>
      <c r="AA412" s="603">
        <f t="shared" si="195"/>
        <v>0</v>
      </c>
      <c r="AB412" s="602"/>
      <c r="AC412" s="604">
        <f t="shared" si="196"/>
        <v>0.113</v>
      </c>
      <c r="AD412" s="602">
        <f t="shared" ca="1" si="197"/>
        <v>-110585.96976905555</v>
      </c>
      <c r="AE412" s="602">
        <f t="shared" si="198"/>
        <v>0</v>
      </c>
      <c r="AG412" s="602">
        <f t="shared" ca="1" si="202"/>
        <v>0</v>
      </c>
    </row>
    <row r="413" spans="2:33" x14ac:dyDescent="0.25">
      <c r="B413" s="30">
        <v>392</v>
      </c>
      <c r="C413" s="19">
        <f t="shared" ca="1" si="176"/>
        <v>57622</v>
      </c>
      <c r="D413" s="30">
        <f t="shared" ca="1" si="177"/>
        <v>30</v>
      </c>
      <c r="E413" s="599">
        <f t="shared" si="178"/>
        <v>0.113</v>
      </c>
      <c r="F413" s="599">
        <f t="shared" si="199"/>
        <v>0.13108</v>
      </c>
      <c r="G413" s="33">
        <f t="shared" ca="1" si="179"/>
        <v>1.0117233333333333</v>
      </c>
      <c r="H413" s="33">
        <f t="shared" ca="1" si="180"/>
        <v>102.51177590015786</v>
      </c>
      <c r="I413" s="33">
        <f t="shared" ca="1" si="204"/>
        <v>9.7549768426015548E-3</v>
      </c>
      <c r="J413" s="30" t="b">
        <f t="shared" si="181"/>
        <v>0</v>
      </c>
      <c r="K413" s="33">
        <f t="shared" si="200"/>
        <v>1</v>
      </c>
      <c r="L413" s="33">
        <f t="shared" ca="1" si="203"/>
        <v>9.7549768426015548E-3</v>
      </c>
      <c r="M413" s="600">
        <f t="shared" ca="1" si="182"/>
        <v>27271.35</v>
      </c>
      <c r="N413" s="601">
        <f t="shared" ca="1" si="183"/>
        <v>-11529458.550000001</v>
      </c>
      <c r="O413" s="601">
        <f t="shared" ca="1" si="184"/>
        <v>162435.04</v>
      </c>
      <c r="P413" s="601">
        <f t="shared" ca="1" si="185"/>
        <v>-108569.07</v>
      </c>
      <c r="Q413" s="601">
        <f t="shared" ca="1" si="201"/>
        <v>-17371.05</v>
      </c>
      <c r="R413" s="602">
        <f t="shared" si="186"/>
        <v>399</v>
      </c>
      <c r="S413" s="602">
        <f t="shared" si="187"/>
        <v>63.84</v>
      </c>
      <c r="T413" s="602">
        <f t="shared" si="188"/>
        <v>166.35080000000002</v>
      </c>
      <c r="U413" s="602">
        <f t="shared" si="189"/>
        <v>26.616128000000003</v>
      </c>
      <c r="V413" s="602">
        <f t="shared" ca="1" si="190"/>
        <v>-9223.57</v>
      </c>
      <c r="W413" s="602">
        <f t="shared" si="191"/>
        <v>84.48</v>
      </c>
      <c r="X413" s="602">
        <f t="shared" si="192"/>
        <v>13.52</v>
      </c>
      <c r="Y413" s="602">
        <f t="shared" ca="1" si="193"/>
        <v>444.88</v>
      </c>
      <c r="Z413" s="602">
        <f t="shared" ca="1" si="194"/>
        <v>71.180000000000007</v>
      </c>
      <c r="AA413" s="603">
        <f t="shared" si="195"/>
        <v>0</v>
      </c>
      <c r="AB413" s="602"/>
      <c r="AC413" s="604">
        <f t="shared" si="196"/>
        <v>0.113</v>
      </c>
      <c r="AD413" s="602">
        <f t="shared" ca="1" si="197"/>
        <v>-108569.06801249999</v>
      </c>
      <c r="AE413" s="602">
        <f t="shared" si="198"/>
        <v>0</v>
      </c>
      <c r="AG413" s="602">
        <f t="shared" ca="1" si="202"/>
        <v>0</v>
      </c>
    </row>
    <row r="414" spans="2:33" x14ac:dyDescent="0.25">
      <c r="B414" s="30">
        <v>393</v>
      </c>
      <c r="C414" s="19">
        <f t="shared" ca="1" si="176"/>
        <v>57653</v>
      </c>
      <c r="D414" s="30">
        <f t="shared" ca="1" si="177"/>
        <v>31</v>
      </c>
      <c r="E414" s="599">
        <f t="shared" si="178"/>
        <v>0.113</v>
      </c>
      <c r="F414" s="599">
        <f t="shared" si="199"/>
        <v>0.13108</v>
      </c>
      <c r="G414" s="33">
        <f t="shared" ca="1" si="179"/>
        <v>1.0120874444444443</v>
      </c>
      <c r="H414" s="33">
        <f t="shared" ca="1" si="180"/>
        <v>103.75088129625235</v>
      </c>
      <c r="I414" s="33">
        <f t="shared" ca="1" si="204"/>
        <v>9.6384723436187501E-3</v>
      </c>
      <c r="J414" s="30" t="b">
        <f t="shared" si="181"/>
        <v>0</v>
      </c>
      <c r="K414" s="33">
        <f t="shared" si="200"/>
        <v>1</v>
      </c>
      <c r="L414" s="33">
        <f t="shared" ca="1" si="203"/>
        <v>9.6384723436187501E-3</v>
      </c>
      <c r="M414" s="600">
        <f t="shared" ca="1" si="182"/>
        <v>27271.35</v>
      </c>
      <c r="N414" s="601">
        <f t="shared" ca="1" si="183"/>
        <v>-11691893.59</v>
      </c>
      <c r="O414" s="601">
        <f t="shared" ca="1" si="184"/>
        <v>168596.46000000002</v>
      </c>
      <c r="P414" s="601">
        <f t="shared" ca="1" si="185"/>
        <v>-113768.62</v>
      </c>
      <c r="Q414" s="601">
        <f t="shared" ca="1" si="201"/>
        <v>-18202.98</v>
      </c>
      <c r="R414" s="602">
        <f t="shared" si="186"/>
        <v>399</v>
      </c>
      <c r="S414" s="602">
        <f t="shared" si="187"/>
        <v>63.84</v>
      </c>
      <c r="T414" s="602">
        <f t="shared" si="188"/>
        <v>166.35080000000002</v>
      </c>
      <c r="U414" s="602">
        <f t="shared" si="189"/>
        <v>26.616128000000003</v>
      </c>
      <c r="V414" s="602">
        <f t="shared" ca="1" si="190"/>
        <v>-9353.51</v>
      </c>
      <c r="W414" s="602">
        <f t="shared" si="191"/>
        <v>84.48</v>
      </c>
      <c r="X414" s="602">
        <f t="shared" si="192"/>
        <v>13.52</v>
      </c>
      <c r="Y414" s="602">
        <f t="shared" ca="1" si="193"/>
        <v>453.04</v>
      </c>
      <c r="Z414" s="602">
        <f t="shared" ca="1" si="194"/>
        <v>72.489999999999995</v>
      </c>
      <c r="AA414" s="603">
        <f t="shared" si="195"/>
        <v>0</v>
      </c>
      <c r="AB414" s="602"/>
      <c r="AC414" s="604">
        <f t="shared" si="196"/>
        <v>0.113</v>
      </c>
      <c r="AD414" s="602">
        <f t="shared" ca="1" si="197"/>
        <v>-113768.62012713889</v>
      </c>
      <c r="AE414" s="602">
        <f t="shared" si="198"/>
        <v>0</v>
      </c>
      <c r="AG414" s="602">
        <f t="shared" ca="1" si="202"/>
        <v>0</v>
      </c>
    </row>
    <row r="415" spans="2:33" x14ac:dyDescent="0.25">
      <c r="B415" s="30">
        <v>394</v>
      </c>
      <c r="C415" s="19">
        <f t="shared" ca="1" si="176"/>
        <v>57683</v>
      </c>
      <c r="D415" s="30">
        <f t="shared" ca="1" si="177"/>
        <v>30</v>
      </c>
      <c r="E415" s="599">
        <f t="shared" si="178"/>
        <v>0.113</v>
      </c>
      <c r="F415" s="599">
        <f t="shared" si="199"/>
        <v>0.13108</v>
      </c>
      <c r="G415" s="33">
        <f t="shared" ca="1" si="179"/>
        <v>1.0117233333333333</v>
      </c>
      <c r="H415" s="33">
        <f t="shared" ca="1" si="180"/>
        <v>104.9671874613154</v>
      </c>
      <c r="I415" s="33">
        <f t="shared" ca="1" si="204"/>
        <v>9.5267866481469742E-3</v>
      </c>
      <c r="J415" s="30" t="b">
        <f t="shared" si="181"/>
        <v>0</v>
      </c>
      <c r="K415" s="33">
        <f t="shared" si="200"/>
        <v>1</v>
      </c>
      <c r="L415" s="33">
        <f t="shared" ca="1" si="203"/>
        <v>9.5267866481469742E-3</v>
      </c>
      <c r="M415" s="600">
        <f t="shared" ca="1" si="182"/>
        <v>27271.35</v>
      </c>
      <c r="N415" s="601">
        <f t="shared" ca="1" si="183"/>
        <v>-11860490.050000001</v>
      </c>
      <c r="O415" s="601">
        <f t="shared" ca="1" si="184"/>
        <v>166315.82</v>
      </c>
      <c r="P415" s="601">
        <f t="shared" ca="1" si="185"/>
        <v>-111686.28</v>
      </c>
      <c r="Q415" s="601">
        <f t="shared" ca="1" si="201"/>
        <v>-17869.8</v>
      </c>
      <c r="R415" s="602">
        <f t="shared" si="186"/>
        <v>399</v>
      </c>
      <c r="S415" s="602">
        <f t="shared" si="187"/>
        <v>63.84</v>
      </c>
      <c r="T415" s="602">
        <f t="shared" si="188"/>
        <v>166.35080000000002</v>
      </c>
      <c r="U415" s="602">
        <f t="shared" si="189"/>
        <v>26.616128000000003</v>
      </c>
      <c r="V415" s="602">
        <f t="shared" ca="1" si="190"/>
        <v>-9488.39</v>
      </c>
      <c r="W415" s="602">
        <f t="shared" si="191"/>
        <v>84.48</v>
      </c>
      <c r="X415" s="602">
        <f t="shared" si="192"/>
        <v>13.52</v>
      </c>
      <c r="Y415" s="602">
        <f t="shared" ca="1" si="193"/>
        <v>449.77</v>
      </c>
      <c r="Z415" s="602">
        <f t="shared" ca="1" si="194"/>
        <v>71.959999999999994</v>
      </c>
      <c r="AA415" s="603">
        <f t="shared" si="195"/>
        <v>0</v>
      </c>
      <c r="AB415" s="602"/>
      <c r="AC415" s="604">
        <f t="shared" si="196"/>
        <v>0.113</v>
      </c>
      <c r="AD415" s="602">
        <f t="shared" ca="1" si="197"/>
        <v>-111686.28130416667</v>
      </c>
      <c r="AE415" s="602">
        <f t="shared" si="198"/>
        <v>0</v>
      </c>
      <c r="AG415" s="602">
        <f t="shared" ca="1" si="202"/>
        <v>0</v>
      </c>
    </row>
    <row r="416" spans="2:33" x14ac:dyDescent="0.25">
      <c r="B416" s="30">
        <v>395</v>
      </c>
      <c r="C416" s="19">
        <f t="shared" ca="1" si="176"/>
        <v>57714</v>
      </c>
      <c r="D416" s="30">
        <f t="shared" ca="1" si="177"/>
        <v>31</v>
      </c>
      <c r="E416" s="599">
        <f t="shared" si="178"/>
        <v>0.113</v>
      </c>
      <c r="F416" s="599">
        <f t="shared" si="199"/>
        <v>0.13108</v>
      </c>
      <c r="G416" s="33">
        <f t="shared" ca="1" si="179"/>
        <v>1.0120874444444443</v>
      </c>
      <c r="H416" s="33">
        <f t="shared" ca="1" si="180"/>
        <v>106.23597250824362</v>
      </c>
      <c r="I416" s="33">
        <f t="shared" ca="1" si="204"/>
        <v>9.4130074436171111E-3</v>
      </c>
      <c r="J416" s="30" t="b">
        <f t="shared" si="181"/>
        <v>0</v>
      </c>
      <c r="K416" s="33">
        <f t="shared" si="200"/>
        <v>1</v>
      </c>
      <c r="L416" s="33">
        <f t="shared" ca="1" si="203"/>
        <v>9.4130074436171111E-3</v>
      </c>
      <c r="M416" s="600">
        <f t="shared" ca="1" si="182"/>
        <v>27271.35</v>
      </c>
      <c r="N416" s="601">
        <f t="shared" ca="1" si="183"/>
        <v>-12026805.869999999</v>
      </c>
      <c r="O416" s="601">
        <f t="shared" ca="1" si="184"/>
        <v>172644.69</v>
      </c>
      <c r="P416" s="601">
        <f t="shared" ca="1" si="185"/>
        <v>-117027.5</v>
      </c>
      <c r="Q416" s="601">
        <f t="shared" ca="1" si="201"/>
        <v>-18724.400000000001</v>
      </c>
      <c r="R416" s="602">
        <f t="shared" si="186"/>
        <v>399</v>
      </c>
      <c r="S416" s="602">
        <f t="shared" si="187"/>
        <v>63.84</v>
      </c>
      <c r="T416" s="602">
        <f t="shared" si="188"/>
        <v>166.35080000000002</v>
      </c>
      <c r="U416" s="602">
        <f t="shared" si="189"/>
        <v>26.616128000000003</v>
      </c>
      <c r="V416" s="602">
        <f t="shared" ca="1" si="190"/>
        <v>-9621.44</v>
      </c>
      <c r="W416" s="602">
        <f t="shared" si="191"/>
        <v>84.48</v>
      </c>
      <c r="X416" s="602">
        <f t="shared" si="192"/>
        <v>13.52</v>
      </c>
      <c r="Y416" s="602">
        <f t="shared" ca="1" si="193"/>
        <v>458.15</v>
      </c>
      <c r="Z416" s="602">
        <f t="shared" ca="1" si="194"/>
        <v>73.3</v>
      </c>
      <c r="AA416" s="603">
        <f t="shared" si="195"/>
        <v>0</v>
      </c>
      <c r="AB416" s="602"/>
      <c r="AC416" s="604">
        <f t="shared" si="196"/>
        <v>0.113</v>
      </c>
      <c r="AD416" s="602">
        <f t="shared" ca="1" si="197"/>
        <v>-117027.50267391666</v>
      </c>
      <c r="AE416" s="602">
        <f t="shared" si="198"/>
        <v>0</v>
      </c>
      <c r="AG416" s="602">
        <f t="shared" ca="1" si="202"/>
        <v>0</v>
      </c>
    </row>
    <row r="417" spans="2:33" x14ac:dyDescent="0.25">
      <c r="B417" s="30">
        <v>396</v>
      </c>
      <c r="C417" s="19">
        <f t="shared" ca="1" si="176"/>
        <v>57745</v>
      </c>
      <c r="D417" s="30">
        <f t="shared" ca="1" si="177"/>
        <v>31</v>
      </c>
      <c r="E417" s="599">
        <f t="shared" si="178"/>
        <v>0.113</v>
      </c>
      <c r="F417" s="599">
        <f t="shared" si="199"/>
        <v>0.13108</v>
      </c>
      <c r="G417" s="33">
        <f t="shared" ca="1" si="179"/>
        <v>1.0120874444444443</v>
      </c>
      <c r="H417" s="33">
        <f t="shared" ca="1" si="180"/>
        <v>107.52009392393853</v>
      </c>
      <c r="I417" s="33">
        <f t="shared" ca="1" si="204"/>
        <v>9.3005871135809857E-3</v>
      </c>
      <c r="J417" s="30" t="b">
        <f t="shared" si="181"/>
        <v>1</v>
      </c>
      <c r="K417" s="33">
        <f t="shared" si="200"/>
        <v>1</v>
      </c>
      <c r="L417" s="33">
        <f t="shared" ca="1" si="203"/>
        <v>9.3005871135809857E-3</v>
      </c>
      <c r="M417" s="600">
        <f t="shared" ca="1" si="182"/>
        <v>27271.35</v>
      </c>
      <c r="N417" s="601">
        <f t="shared" ca="1" si="183"/>
        <v>-12199450.560000001</v>
      </c>
      <c r="O417" s="601">
        <f t="shared" ca="1" si="184"/>
        <v>174731.53</v>
      </c>
      <c r="P417" s="601">
        <f t="shared" ca="1" si="185"/>
        <v>-118707.43</v>
      </c>
      <c r="Q417" s="601">
        <f t="shared" ca="1" si="201"/>
        <v>-18993.189999999999</v>
      </c>
      <c r="R417" s="602">
        <f t="shared" si="186"/>
        <v>399</v>
      </c>
      <c r="S417" s="602">
        <f t="shared" si="187"/>
        <v>63.84</v>
      </c>
      <c r="T417" s="602">
        <f t="shared" si="188"/>
        <v>166.35080000000002</v>
      </c>
      <c r="U417" s="602">
        <f t="shared" si="189"/>
        <v>26.616128000000003</v>
      </c>
      <c r="V417" s="602">
        <f t="shared" ca="1" si="190"/>
        <v>-9759.56</v>
      </c>
      <c r="W417" s="602">
        <f t="shared" si="191"/>
        <v>84.48</v>
      </c>
      <c r="X417" s="602">
        <f t="shared" si="192"/>
        <v>13.52</v>
      </c>
      <c r="Y417" s="602">
        <f t="shared" ca="1" si="193"/>
        <v>460.78</v>
      </c>
      <c r="Z417" s="602">
        <f t="shared" ca="1" si="194"/>
        <v>73.72</v>
      </c>
      <c r="AA417" s="603">
        <f t="shared" si="195"/>
        <v>0</v>
      </c>
      <c r="AB417" s="602"/>
      <c r="AC417" s="604">
        <f t="shared" si="196"/>
        <v>0.113</v>
      </c>
      <c r="AD417" s="602">
        <f t="shared" ca="1" si="197"/>
        <v>-118707.43142133334</v>
      </c>
      <c r="AE417" s="602">
        <f t="shared" si="198"/>
        <v>0</v>
      </c>
      <c r="AG417" s="602">
        <f t="shared" ca="1" si="202"/>
        <v>0</v>
      </c>
    </row>
    <row r="418" spans="2:33" x14ac:dyDescent="0.25">
      <c r="B418" s="30">
        <v>397</v>
      </c>
      <c r="C418" s="19">
        <f t="shared" ca="1" si="176"/>
        <v>57773</v>
      </c>
      <c r="D418" s="30">
        <f t="shared" ca="1" si="177"/>
        <v>28</v>
      </c>
      <c r="E418" s="599">
        <f t="shared" si="178"/>
        <v>0.113</v>
      </c>
      <c r="F418" s="599">
        <f t="shared" si="199"/>
        <v>0.13108</v>
      </c>
      <c r="G418" s="33">
        <f t="shared" ca="1" si="179"/>
        <v>1.0109951111111111</v>
      </c>
      <c r="H418" s="33">
        <f t="shared" ca="1" si="180"/>
        <v>108.70228930330933</v>
      </c>
      <c r="I418" s="33">
        <f t="shared" ca="1" si="204"/>
        <v>9.1994382676681679E-3</v>
      </c>
      <c r="J418" s="30" t="b">
        <f t="shared" si="181"/>
        <v>0</v>
      </c>
      <c r="K418" s="33">
        <f t="shared" si="200"/>
        <v>1</v>
      </c>
      <c r="L418" s="33">
        <f t="shared" ca="1" si="203"/>
        <v>9.1994382676681679E-3</v>
      </c>
      <c r="M418" s="600">
        <f t="shared" ca="1" si="182"/>
        <v>27271.35</v>
      </c>
      <c r="N418" s="601">
        <f t="shared" ca="1" si="183"/>
        <v>-12374182.09</v>
      </c>
      <c r="O418" s="601">
        <f t="shared" ca="1" si="184"/>
        <v>163326.86000000002</v>
      </c>
      <c r="P418" s="601">
        <f t="shared" ca="1" si="185"/>
        <v>-108755.31</v>
      </c>
      <c r="Q418" s="601">
        <f t="shared" ca="1" si="201"/>
        <v>-17400.849999999999</v>
      </c>
      <c r="R418" s="602">
        <f t="shared" si="186"/>
        <v>399</v>
      </c>
      <c r="S418" s="602">
        <f t="shared" si="187"/>
        <v>63.84</v>
      </c>
      <c r="T418" s="602">
        <f t="shared" si="188"/>
        <v>166.35080000000002</v>
      </c>
      <c r="U418" s="602">
        <f t="shared" si="189"/>
        <v>26.616128000000003</v>
      </c>
      <c r="V418" s="602">
        <f t="shared" ca="1" si="190"/>
        <v>-9899.35</v>
      </c>
      <c r="W418" s="602">
        <f t="shared" si="191"/>
        <v>84.48</v>
      </c>
      <c r="X418" s="602">
        <f t="shared" si="192"/>
        <v>13.52</v>
      </c>
      <c r="Y418" s="602">
        <f t="shared" ca="1" si="193"/>
        <v>445.17</v>
      </c>
      <c r="Z418" s="602">
        <f t="shared" ca="1" si="194"/>
        <v>71.23</v>
      </c>
      <c r="AA418" s="603">
        <f t="shared" si="195"/>
        <v>0</v>
      </c>
      <c r="AB418" s="602"/>
      <c r="AC418" s="604">
        <f t="shared" si="196"/>
        <v>0.113</v>
      </c>
      <c r="AD418" s="602">
        <f t="shared" ca="1" si="197"/>
        <v>-108755.31147988887</v>
      </c>
      <c r="AE418" s="602">
        <f t="shared" si="198"/>
        <v>0</v>
      </c>
      <c r="AG418" s="602">
        <f t="shared" ca="1" si="202"/>
        <v>0</v>
      </c>
    </row>
    <row r="419" spans="2:33" x14ac:dyDescent="0.25">
      <c r="B419" s="30">
        <v>398</v>
      </c>
      <c r="C419" s="19">
        <f t="shared" ca="1" si="176"/>
        <v>57804</v>
      </c>
      <c r="D419" s="30">
        <f t="shared" ca="1" si="177"/>
        <v>31</v>
      </c>
      <c r="E419" s="599">
        <f t="shared" si="178"/>
        <v>0.113</v>
      </c>
      <c r="F419" s="599">
        <f t="shared" si="199"/>
        <v>0.13108</v>
      </c>
      <c r="G419" s="33">
        <f t="shared" ca="1" si="179"/>
        <v>1.0120874444444443</v>
      </c>
      <c r="H419" s="33">
        <f t="shared" ca="1" si="180"/>
        <v>110.01622218624699</v>
      </c>
      <c r="I419" s="33">
        <f t="shared" ca="1" si="204"/>
        <v>9.0895686120460954E-3</v>
      </c>
      <c r="J419" s="30" t="b">
        <f t="shared" si="181"/>
        <v>0</v>
      </c>
      <c r="K419" s="33">
        <f t="shared" si="200"/>
        <v>1</v>
      </c>
      <c r="L419" s="33">
        <f t="shared" ca="1" si="203"/>
        <v>9.0895686120460954E-3</v>
      </c>
      <c r="M419" s="600">
        <f t="shared" ca="1" si="182"/>
        <v>27271.35</v>
      </c>
      <c r="N419" s="601">
        <f t="shared" ca="1" si="183"/>
        <v>-12537508.949999999</v>
      </c>
      <c r="O419" s="601">
        <f t="shared" ca="1" si="184"/>
        <v>178817.80000000002</v>
      </c>
      <c r="P419" s="601">
        <f t="shared" ca="1" si="185"/>
        <v>-121996.93</v>
      </c>
      <c r="Q419" s="601">
        <f t="shared" ca="1" si="201"/>
        <v>-19519.509999999998</v>
      </c>
      <c r="R419" s="602">
        <f t="shared" si="186"/>
        <v>399</v>
      </c>
      <c r="S419" s="602">
        <f t="shared" si="187"/>
        <v>63.84</v>
      </c>
      <c r="T419" s="602">
        <f t="shared" si="188"/>
        <v>166.35080000000002</v>
      </c>
      <c r="U419" s="602">
        <f t="shared" si="189"/>
        <v>26.616128000000003</v>
      </c>
      <c r="V419" s="602">
        <f t="shared" ca="1" si="190"/>
        <v>-10030.01</v>
      </c>
      <c r="W419" s="602">
        <f t="shared" si="191"/>
        <v>84.48</v>
      </c>
      <c r="X419" s="602">
        <f t="shared" si="192"/>
        <v>13.52</v>
      </c>
      <c r="Y419" s="602">
        <f t="shared" ca="1" si="193"/>
        <v>465.94</v>
      </c>
      <c r="Z419" s="602">
        <f t="shared" ca="1" si="194"/>
        <v>74.55</v>
      </c>
      <c r="AA419" s="603">
        <f t="shared" si="195"/>
        <v>0</v>
      </c>
      <c r="AB419" s="602"/>
      <c r="AC419" s="604">
        <f t="shared" si="196"/>
        <v>0.113</v>
      </c>
      <c r="AD419" s="602">
        <f t="shared" ca="1" si="197"/>
        <v>-121996.92736625001</v>
      </c>
      <c r="AE419" s="602">
        <f t="shared" si="198"/>
        <v>0</v>
      </c>
      <c r="AG419" s="602">
        <f t="shared" ca="1" si="202"/>
        <v>0</v>
      </c>
    </row>
    <row r="420" spans="2:33" x14ac:dyDescent="0.25">
      <c r="B420" s="30">
        <v>399</v>
      </c>
      <c r="C420" s="19">
        <f t="shared" ca="1" si="176"/>
        <v>57834</v>
      </c>
      <c r="D420" s="30">
        <f t="shared" ca="1" si="177"/>
        <v>30</v>
      </c>
      <c r="E420" s="599">
        <f t="shared" si="178"/>
        <v>0.113</v>
      </c>
      <c r="F420" s="599">
        <f t="shared" si="199"/>
        <v>0.13108</v>
      </c>
      <c r="G420" s="33">
        <f t="shared" ca="1" si="179"/>
        <v>1.0117233333333333</v>
      </c>
      <c r="H420" s="33">
        <f t="shared" ca="1" si="180"/>
        <v>111.30597903101042</v>
      </c>
      <c r="I420" s="33">
        <f t="shared" ca="1" si="204"/>
        <v>8.9842433327089709E-3</v>
      </c>
      <c r="J420" s="30" t="b">
        <f t="shared" si="181"/>
        <v>0</v>
      </c>
      <c r="K420" s="33">
        <f t="shared" si="200"/>
        <v>1</v>
      </c>
      <c r="L420" s="33">
        <f t="shared" ca="1" si="203"/>
        <v>8.9842433327089709E-3</v>
      </c>
      <c r="M420" s="600">
        <f t="shared" ca="1" si="182"/>
        <v>27271.35</v>
      </c>
      <c r="N420" s="601">
        <f t="shared" ca="1" si="183"/>
        <v>-12716326.75</v>
      </c>
      <c r="O420" s="601">
        <f t="shared" ca="1" si="184"/>
        <v>176349.09</v>
      </c>
      <c r="P420" s="601">
        <f t="shared" ca="1" si="185"/>
        <v>-119745.41</v>
      </c>
      <c r="Q420" s="601">
        <f t="shared" ca="1" si="201"/>
        <v>-19159.27</v>
      </c>
      <c r="R420" s="602">
        <f t="shared" si="186"/>
        <v>399</v>
      </c>
      <c r="S420" s="602">
        <f t="shared" si="187"/>
        <v>63.84</v>
      </c>
      <c r="T420" s="602">
        <f t="shared" si="188"/>
        <v>166.35080000000002</v>
      </c>
      <c r="U420" s="602">
        <f t="shared" si="189"/>
        <v>26.616128000000003</v>
      </c>
      <c r="V420" s="602">
        <f t="shared" ca="1" si="190"/>
        <v>-10173.06</v>
      </c>
      <c r="W420" s="602">
        <f t="shared" si="191"/>
        <v>84.48</v>
      </c>
      <c r="X420" s="602">
        <f t="shared" si="192"/>
        <v>13.52</v>
      </c>
      <c r="Y420" s="602">
        <f t="shared" ca="1" si="193"/>
        <v>462.41</v>
      </c>
      <c r="Z420" s="602">
        <f t="shared" ca="1" si="194"/>
        <v>73.989999999999995</v>
      </c>
      <c r="AA420" s="603">
        <f t="shared" si="195"/>
        <v>0</v>
      </c>
      <c r="AB420" s="602"/>
      <c r="AC420" s="604">
        <f t="shared" si="196"/>
        <v>0.113</v>
      </c>
      <c r="AD420" s="602">
        <f t="shared" ca="1" si="197"/>
        <v>-119745.41022916668</v>
      </c>
      <c r="AE420" s="602">
        <f t="shared" si="198"/>
        <v>0</v>
      </c>
      <c r="AG420" s="602">
        <f t="shared" ca="1" si="202"/>
        <v>0</v>
      </c>
    </row>
    <row r="421" spans="2:33" x14ac:dyDescent="0.25">
      <c r="B421" s="30">
        <v>400</v>
      </c>
      <c r="C421" s="19">
        <f t="shared" ca="1" si="176"/>
        <v>57865</v>
      </c>
      <c r="D421" s="30">
        <f t="shared" ca="1" si="177"/>
        <v>31</v>
      </c>
      <c r="E421" s="599">
        <f t="shared" si="178"/>
        <v>0.113</v>
      </c>
      <c r="F421" s="599">
        <f t="shared" si="199"/>
        <v>0.13108</v>
      </c>
      <c r="G421" s="33">
        <f t="shared" ca="1" si="179"/>
        <v>1.0120874444444443</v>
      </c>
      <c r="H421" s="33">
        <f t="shared" ca="1" si="180"/>
        <v>112.65138386888225</v>
      </c>
      <c r="I421" s="33">
        <f t="shared" ca="1" si="204"/>
        <v>8.876943768075898E-3</v>
      </c>
      <c r="J421" s="30" t="b">
        <f t="shared" si="181"/>
        <v>0</v>
      </c>
      <c r="K421" s="33">
        <f t="shared" si="200"/>
        <v>1</v>
      </c>
      <c r="L421" s="33">
        <f t="shared" ca="1" si="203"/>
        <v>8.876943768075898E-3</v>
      </c>
      <c r="M421" s="600">
        <f t="shared" ca="1" si="182"/>
        <v>27271.35</v>
      </c>
      <c r="N421" s="601">
        <f t="shared" ca="1" si="183"/>
        <v>-12892675.84</v>
      </c>
      <c r="O421" s="601">
        <f t="shared" ca="1" si="184"/>
        <v>183110.85</v>
      </c>
      <c r="P421" s="601">
        <f t="shared" ca="1" si="185"/>
        <v>-125452.9</v>
      </c>
      <c r="Q421" s="601">
        <f t="shared" ca="1" si="201"/>
        <v>-20072.46</v>
      </c>
      <c r="R421" s="602">
        <f t="shared" si="186"/>
        <v>399</v>
      </c>
      <c r="S421" s="602">
        <f t="shared" si="187"/>
        <v>63.84</v>
      </c>
      <c r="T421" s="602">
        <f t="shared" si="188"/>
        <v>166.35080000000002</v>
      </c>
      <c r="U421" s="602">
        <f t="shared" si="189"/>
        <v>26.616128000000003</v>
      </c>
      <c r="V421" s="602">
        <f t="shared" ca="1" si="190"/>
        <v>-10314.14</v>
      </c>
      <c r="W421" s="602">
        <f t="shared" si="191"/>
        <v>84.48</v>
      </c>
      <c r="X421" s="602">
        <f t="shared" si="192"/>
        <v>13.52</v>
      </c>
      <c r="Y421" s="602">
        <f t="shared" ca="1" si="193"/>
        <v>471.36</v>
      </c>
      <c r="Z421" s="602">
        <f t="shared" ca="1" si="194"/>
        <v>75.42</v>
      </c>
      <c r="AA421" s="603">
        <f t="shared" si="195"/>
        <v>0</v>
      </c>
      <c r="AB421" s="602"/>
      <c r="AC421" s="604">
        <f t="shared" si="196"/>
        <v>0.113</v>
      </c>
      <c r="AD421" s="602">
        <f t="shared" ca="1" si="197"/>
        <v>-125452.89852088891</v>
      </c>
      <c r="AE421" s="602">
        <f t="shared" si="198"/>
        <v>0</v>
      </c>
      <c r="AG421" s="602">
        <f t="shared" ca="1" si="202"/>
        <v>0</v>
      </c>
    </row>
    <row r="422" spans="2:33" x14ac:dyDescent="0.25">
      <c r="B422" s="30">
        <v>401</v>
      </c>
      <c r="C422" s="19">
        <f t="shared" ca="1" si="176"/>
        <v>57895</v>
      </c>
      <c r="D422" s="30">
        <f t="shared" ca="1" si="177"/>
        <v>30</v>
      </c>
      <c r="E422" s="599">
        <f t="shared" si="178"/>
        <v>0.113</v>
      </c>
      <c r="F422" s="599">
        <f t="shared" si="199"/>
        <v>0.13108</v>
      </c>
      <c r="G422" s="33">
        <f t="shared" ca="1" si="179"/>
        <v>1.0117233333333333</v>
      </c>
      <c r="H422" s="33">
        <f t="shared" ca="1" si="180"/>
        <v>113.97203359243844</v>
      </c>
      <c r="I422" s="33">
        <f t="shared" ca="1" si="204"/>
        <v>8.77408227685029E-3</v>
      </c>
      <c r="J422" s="30" t="b">
        <f t="shared" si="181"/>
        <v>0</v>
      </c>
      <c r="K422" s="33">
        <f t="shared" si="200"/>
        <v>1</v>
      </c>
      <c r="L422" s="33">
        <f t="shared" ca="1" si="203"/>
        <v>8.77408227685029E-3</v>
      </c>
      <c r="M422" s="600">
        <f t="shared" ca="1" si="182"/>
        <v>27271.35</v>
      </c>
      <c r="N422" s="601">
        <f t="shared" ca="1" si="183"/>
        <v>-13075786.689999999</v>
      </c>
      <c r="O422" s="601">
        <f t="shared" ca="1" si="184"/>
        <v>180563.15000000002</v>
      </c>
      <c r="P422" s="601">
        <f t="shared" ca="1" si="185"/>
        <v>-123130.32</v>
      </c>
      <c r="Q422" s="601">
        <f t="shared" ca="1" si="201"/>
        <v>-19700.849999999999</v>
      </c>
      <c r="R422" s="602">
        <f t="shared" si="186"/>
        <v>399</v>
      </c>
      <c r="S422" s="602">
        <f t="shared" si="187"/>
        <v>63.84</v>
      </c>
      <c r="T422" s="602">
        <f t="shared" si="188"/>
        <v>166.35080000000002</v>
      </c>
      <c r="U422" s="602">
        <f t="shared" si="189"/>
        <v>26.616128000000003</v>
      </c>
      <c r="V422" s="602">
        <f t="shared" ca="1" si="190"/>
        <v>-10460.629999999999</v>
      </c>
      <c r="W422" s="602">
        <f t="shared" si="191"/>
        <v>84.48</v>
      </c>
      <c r="X422" s="602">
        <f t="shared" si="192"/>
        <v>13.52</v>
      </c>
      <c r="Y422" s="602">
        <f t="shared" ca="1" si="193"/>
        <v>467.71</v>
      </c>
      <c r="Z422" s="602">
        <f t="shared" ca="1" si="194"/>
        <v>74.83</v>
      </c>
      <c r="AA422" s="603">
        <f t="shared" si="195"/>
        <v>0</v>
      </c>
      <c r="AB422" s="602"/>
      <c r="AC422" s="604">
        <f t="shared" si="196"/>
        <v>0.113</v>
      </c>
      <c r="AD422" s="602">
        <f t="shared" ca="1" si="197"/>
        <v>-123130.32466416668</v>
      </c>
      <c r="AE422" s="602">
        <f t="shared" si="198"/>
        <v>0</v>
      </c>
      <c r="AG422" s="602">
        <f t="shared" ca="1" si="202"/>
        <v>0</v>
      </c>
    </row>
    <row r="423" spans="2:33" x14ac:dyDescent="0.25">
      <c r="B423" s="30">
        <v>402</v>
      </c>
      <c r="C423" s="19">
        <f t="shared" ca="1" si="176"/>
        <v>57926</v>
      </c>
      <c r="D423" s="30">
        <f t="shared" ca="1" si="177"/>
        <v>31</v>
      </c>
      <c r="E423" s="599">
        <f t="shared" si="178"/>
        <v>0.113</v>
      </c>
      <c r="F423" s="599">
        <f t="shared" si="199"/>
        <v>0.13108</v>
      </c>
      <c r="G423" s="33">
        <f t="shared" ca="1" si="179"/>
        <v>1.0120874444444443</v>
      </c>
      <c r="H423" s="33">
        <f t="shared" ca="1" si="180"/>
        <v>115.34966421670738</v>
      </c>
      <c r="I423" s="33">
        <f t="shared" ca="1" si="204"/>
        <v>8.6692926831698474E-3</v>
      </c>
      <c r="J423" s="30" t="b">
        <f t="shared" si="181"/>
        <v>0</v>
      </c>
      <c r="K423" s="33">
        <f t="shared" si="200"/>
        <v>1</v>
      </c>
      <c r="L423" s="33">
        <f t="shared" ca="1" si="203"/>
        <v>8.6692926831698474E-3</v>
      </c>
      <c r="M423" s="600">
        <f t="shared" ca="1" si="182"/>
        <v>27271.35</v>
      </c>
      <c r="N423" s="601">
        <f t="shared" ca="1" si="183"/>
        <v>-13256349.84</v>
      </c>
      <c r="O423" s="601">
        <f t="shared" ca="1" si="184"/>
        <v>187506.74</v>
      </c>
      <c r="P423" s="601">
        <f t="shared" ca="1" si="185"/>
        <v>-128991.65</v>
      </c>
      <c r="Q423" s="601">
        <f t="shared" ca="1" si="201"/>
        <v>-20638.66</v>
      </c>
      <c r="R423" s="602">
        <f t="shared" si="186"/>
        <v>399</v>
      </c>
      <c r="S423" s="602">
        <f t="shared" si="187"/>
        <v>63.84</v>
      </c>
      <c r="T423" s="602">
        <f t="shared" si="188"/>
        <v>166.35080000000002</v>
      </c>
      <c r="U423" s="602">
        <f t="shared" si="189"/>
        <v>26.616128000000003</v>
      </c>
      <c r="V423" s="602">
        <f t="shared" ca="1" si="190"/>
        <v>-10605.08</v>
      </c>
      <c r="W423" s="602">
        <f t="shared" si="191"/>
        <v>84.48</v>
      </c>
      <c r="X423" s="602">
        <f t="shared" si="192"/>
        <v>13.52</v>
      </c>
      <c r="Y423" s="602">
        <f t="shared" ca="1" si="193"/>
        <v>476.91</v>
      </c>
      <c r="Z423" s="602">
        <f t="shared" ca="1" si="194"/>
        <v>76.31</v>
      </c>
      <c r="AA423" s="603">
        <f t="shared" si="195"/>
        <v>0</v>
      </c>
      <c r="AB423" s="602"/>
      <c r="AC423" s="604">
        <f t="shared" si="196"/>
        <v>0.113</v>
      </c>
      <c r="AD423" s="602">
        <f t="shared" ca="1" si="197"/>
        <v>-128991.64858200002</v>
      </c>
      <c r="AE423" s="602">
        <f t="shared" si="198"/>
        <v>0</v>
      </c>
      <c r="AG423" s="602">
        <f t="shared" ca="1" si="202"/>
        <v>0</v>
      </c>
    </row>
    <row r="424" spans="2:33" x14ac:dyDescent="0.25">
      <c r="B424" s="30">
        <v>403</v>
      </c>
      <c r="C424" s="19">
        <f t="shared" ca="1" si="176"/>
        <v>57957</v>
      </c>
      <c r="D424" s="30">
        <f t="shared" ca="1" si="177"/>
        <v>31</v>
      </c>
      <c r="E424" s="599">
        <f t="shared" si="178"/>
        <v>0.113</v>
      </c>
      <c r="F424" s="599">
        <f t="shared" si="199"/>
        <v>0.13108</v>
      </c>
      <c r="G424" s="33">
        <f t="shared" ca="1" si="179"/>
        <v>1.0120874444444443</v>
      </c>
      <c r="H424" s="33">
        <f t="shared" ca="1" si="180"/>
        <v>116.74394687461213</v>
      </c>
      <c r="I424" s="33">
        <f t="shared" ca="1" si="204"/>
        <v>8.5657546003138109E-3</v>
      </c>
      <c r="J424" s="30" t="b">
        <f t="shared" si="181"/>
        <v>0</v>
      </c>
      <c r="K424" s="33">
        <f t="shared" si="200"/>
        <v>1</v>
      </c>
      <c r="L424" s="33">
        <f t="shared" ca="1" si="203"/>
        <v>8.5657546003138109E-3</v>
      </c>
      <c r="M424" s="600">
        <f t="shared" ca="1" si="182"/>
        <v>27271.35</v>
      </c>
      <c r="N424" s="601">
        <f t="shared" ca="1" si="183"/>
        <v>-13443856.58</v>
      </c>
      <c r="O424" s="601">
        <f t="shared" ca="1" si="184"/>
        <v>189773.22</v>
      </c>
      <c r="P424" s="601">
        <f t="shared" ca="1" si="185"/>
        <v>-130816.19</v>
      </c>
      <c r="Q424" s="601">
        <f t="shared" ca="1" si="201"/>
        <v>-20930.59</v>
      </c>
      <c r="R424" s="602">
        <f t="shared" si="186"/>
        <v>399</v>
      </c>
      <c r="S424" s="602">
        <f t="shared" si="187"/>
        <v>63.84</v>
      </c>
      <c r="T424" s="602">
        <f t="shared" si="188"/>
        <v>166.35080000000002</v>
      </c>
      <c r="U424" s="602">
        <f t="shared" si="189"/>
        <v>26.616128000000003</v>
      </c>
      <c r="V424" s="602">
        <f t="shared" ca="1" si="190"/>
        <v>-10755.09</v>
      </c>
      <c r="W424" s="602">
        <f t="shared" si="191"/>
        <v>84.48</v>
      </c>
      <c r="X424" s="602">
        <f t="shared" si="192"/>
        <v>13.52</v>
      </c>
      <c r="Y424" s="602">
        <f t="shared" ca="1" si="193"/>
        <v>479.77</v>
      </c>
      <c r="Z424" s="602">
        <f t="shared" ca="1" si="194"/>
        <v>76.760000000000005</v>
      </c>
      <c r="AA424" s="603">
        <f t="shared" si="195"/>
        <v>0</v>
      </c>
      <c r="AB424" s="602"/>
      <c r="AC424" s="604">
        <f t="shared" si="196"/>
        <v>0.113</v>
      </c>
      <c r="AD424" s="602">
        <f t="shared" ca="1" si="197"/>
        <v>-130816.19333261113</v>
      </c>
      <c r="AE424" s="602">
        <f t="shared" si="198"/>
        <v>0</v>
      </c>
      <c r="AG424" s="602">
        <f t="shared" ca="1" si="202"/>
        <v>0</v>
      </c>
    </row>
    <row r="425" spans="2:33" x14ac:dyDescent="0.25">
      <c r="B425" s="30">
        <v>404</v>
      </c>
      <c r="C425" s="19">
        <f t="shared" ca="1" si="176"/>
        <v>57987</v>
      </c>
      <c r="D425" s="30">
        <f t="shared" ca="1" si="177"/>
        <v>30</v>
      </c>
      <c r="E425" s="599">
        <f t="shared" si="178"/>
        <v>0.113</v>
      </c>
      <c r="F425" s="599">
        <f t="shared" si="199"/>
        <v>0.13108</v>
      </c>
      <c r="G425" s="33">
        <f t="shared" ca="1" si="179"/>
        <v>1.0117233333333333</v>
      </c>
      <c r="H425" s="33">
        <f t="shared" ca="1" si="180"/>
        <v>118.11257507847216</v>
      </c>
      <c r="I425" s="33">
        <f t="shared" ca="1" si="204"/>
        <v>8.4664990102503099E-3</v>
      </c>
      <c r="J425" s="30" t="b">
        <f t="shared" si="181"/>
        <v>0</v>
      </c>
      <c r="K425" s="33">
        <f t="shared" si="200"/>
        <v>1</v>
      </c>
      <c r="L425" s="33">
        <f t="shared" ca="1" si="203"/>
        <v>8.4664990102503099E-3</v>
      </c>
      <c r="M425" s="600">
        <f t="shared" ca="1" si="182"/>
        <v>27271.35</v>
      </c>
      <c r="N425" s="601">
        <f t="shared" ca="1" si="183"/>
        <v>-13633629.800000001</v>
      </c>
      <c r="O425" s="601">
        <f t="shared" ca="1" si="184"/>
        <v>187102.94</v>
      </c>
      <c r="P425" s="601">
        <f t="shared" ca="1" si="185"/>
        <v>-128383.35</v>
      </c>
      <c r="Q425" s="601">
        <f t="shared" ca="1" si="201"/>
        <v>-20541.34</v>
      </c>
      <c r="R425" s="602">
        <f t="shared" si="186"/>
        <v>399</v>
      </c>
      <c r="S425" s="602">
        <f t="shared" si="187"/>
        <v>63.84</v>
      </c>
      <c r="T425" s="602">
        <f t="shared" si="188"/>
        <v>166.35080000000002</v>
      </c>
      <c r="U425" s="602">
        <f t="shared" si="189"/>
        <v>26.616128000000003</v>
      </c>
      <c r="V425" s="602">
        <f t="shared" ca="1" si="190"/>
        <v>-10906.9</v>
      </c>
      <c r="W425" s="602">
        <f t="shared" si="191"/>
        <v>84.48</v>
      </c>
      <c r="X425" s="602">
        <f t="shared" si="192"/>
        <v>13.52</v>
      </c>
      <c r="Y425" s="602">
        <f t="shared" ca="1" si="193"/>
        <v>475.95</v>
      </c>
      <c r="Z425" s="602">
        <f t="shared" ca="1" si="194"/>
        <v>76.150000000000006</v>
      </c>
      <c r="AA425" s="603">
        <f t="shared" si="195"/>
        <v>0</v>
      </c>
      <c r="AB425" s="602"/>
      <c r="AC425" s="604">
        <f t="shared" si="196"/>
        <v>0.113</v>
      </c>
      <c r="AD425" s="602">
        <f t="shared" ca="1" si="197"/>
        <v>-128383.34728333334</v>
      </c>
      <c r="AE425" s="602">
        <f t="shared" si="198"/>
        <v>0</v>
      </c>
      <c r="AG425" s="602">
        <f t="shared" ca="1" si="202"/>
        <v>0</v>
      </c>
    </row>
    <row r="426" spans="2:33" x14ac:dyDescent="0.25">
      <c r="B426" s="30">
        <v>405</v>
      </c>
      <c r="C426" s="19">
        <f t="shared" ca="1" si="176"/>
        <v>58018</v>
      </c>
      <c r="D426" s="30">
        <f t="shared" ca="1" si="177"/>
        <v>31</v>
      </c>
      <c r="E426" s="599">
        <f t="shared" si="178"/>
        <v>0.113</v>
      </c>
      <c r="F426" s="599">
        <f t="shared" si="199"/>
        <v>0.13108</v>
      </c>
      <c r="G426" s="33">
        <f t="shared" ca="1" si="179"/>
        <v>1.0120874444444443</v>
      </c>
      <c r="H426" s="33">
        <f t="shared" ca="1" si="180"/>
        <v>119.54025426792346</v>
      </c>
      <c r="I426" s="33">
        <f t="shared" ca="1" si="204"/>
        <v>8.3653829090802982E-3</v>
      </c>
      <c r="J426" s="30" t="b">
        <f t="shared" si="181"/>
        <v>0</v>
      </c>
      <c r="K426" s="33">
        <f t="shared" si="200"/>
        <v>1</v>
      </c>
      <c r="L426" s="33">
        <f t="shared" ca="1" si="203"/>
        <v>8.3653829090802982E-3</v>
      </c>
      <c r="M426" s="600">
        <f t="shared" ca="1" si="182"/>
        <v>27271.35</v>
      </c>
      <c r="N426" s="601">
        <f t="shared" ca="1" si="183"/>
        <v>-13820732.74</v>
      </c>
      <c r="O426" s="601">
        <f t="shared" ca="1" si="184"/>
        <v>194328.7</v>
      </c>
      <c r="P426" s="601">
        <f t="shared" ca="1" si="185"/>
        <v>-134483.41</v>
      </c>
      <c r="Q426" s="601">
        <f t="shared" ca="1" si="201"/>
        <v>-21517.35</v>
      </c>
      <c r="R426" s="602">
        <f t="shared" si="186"/>
        <v>399</v>
      </c>
      <c r="S426" s="602">
        <f t="shared" si="187"/>
        <v>63.84</v>
      </c>
      <c r="T426" s="602">
        <f t="shared" si="188"/>
        <v>166.35080000000002</v>
      </c>
      <c r="U426" s="602">
        <f t="shared" si="189"/>
        <v>26.616128000000003</v>
      </c>
      <c r="V426" s="602">
        <f t="shared" ca="1" si="190"/>
        <v>-11056.59</v>
      </c>
      <c r="W426" s="602">
        <f t="shared" si="191"/>
        <v>84.48</v>
      </c>
      <c r="X426" s="602">
        <f t="shared" si="192"/>
        <v>13.52</v>
      </c>
      <c r="Y426" s="602">
        <f t="shared" ca="1" si="193"/>
        <v>485.52</v>
      </c>
      <c r="Z426" s="602">
        <f t="shared" ca="1" si="194"/>
        <v>77.680000000000007</v>
      </c>
      <c r="AA426" s="603">
        <f t="shared" si="195"/>
        <v>0</v>
      </c>
      <c r="AB426" s="602"/>
      <c r="AC426" s="604">
        <f t="shared" si="196"/>
        <v>0.113</v>
      </c>
      <c r="AD426" s="602">
        <f t="shared" ca="1" si="197"/>
        <v>-134483.40774505556</v>
      </c>
      <c r="AE426" s="602">
        <f t="shared" si="198"/>
        <v>0</v>
      </c>
      <c r="AG426" s="602">
        <f t="shared" ca="1" si="202"/>
        <v>0</v>
      </c>
    </row>
    <row r="427" spans="2:33" x14ac:dyDescent="0.25">
      <c r="B427" s="30">
        <v>406</v>
      </c>
      <c r="C427" s="19">
        <f t="shared" ca="1" si="176"/>
        <v>58048</v>
      </c>
      <c r="D427" s="30">
        <f t="shared" ca="1" si="177"/>
        <v>30</v>
      </c>
      <c r="E427" s="599">
        <f t="shared" si="178"/>
        <v>0.113</v>
      </c>
      <c r="F427" s="599">
        <f t="shared" si="199"/>
        <v>0.13108</v>
      </c>
      <c r="G427" s="33">
        <f t="shared" ca="1" si="179"/>
        <v>1.0117233333333333</v>
      </c>
      <c r="H427" s="33">
        <f t="shared" ca="1" si="180"/>
        <v>120.94166451545775</v>
      </c>
      <c r="I427" s="33">
        <f t="shared" ca="1" si="204"/>
        <v>8.2684491238516761E-3</v>
      </c>
      <c r="J427" s="30" t="b">
        <f t="shared" si="181"/>
        <v>0</v>
      </c>
      <c r="K427" s="33">
        <f t="shared" si="200"/>
        <v>1</v>
      </c>
      <c r="L427" s="33">
        <f t="shared" ca="1" si="203"/>
        <v>8.2684491238516761E-3</v>
      </c>
      <c r="M427" s="600">
        <f t="shared" ca="1" si="182"/>
        <v>27271.35</v>
      </c>
      <c r="N427" s="601">
        <f t="shared" ca="1" si="183"/>
        <v>-14015061.439999999</v>
      </c>
      <c r="O427" s="601">
        <f t="shared" ca="1" si="184"/>
        <v>191574.59</v>
      </c>
      <c r="P427" s="601">
        <f t="shared" ca="1" si="185"/>
        <v>-131975.16</v>
      </c>
      <c r="Q427" s="601">
        <f t="shared" ca="1" si="201"/>
        <v>-21116.03</v>
      </c>
      <c r="R427" s="602">
        <f t="shared" si="186"/>
        <v>399</v>
      </c>
      <c r="S427" s="602">
        <f t="shared" si="187"/>
        <v>63.84</v>
      </c>
      <c r="T427" s="602">
        <f t="shared" si="188"/>
        <v>166.35080000000002</v>
      </c>
      <c r="U427" s="602">
        <f t="shared" si="189"/>
        <v>26.616128000000003</v>
      </c>
      <c r="V427" s="602">
        <f t="shared" ca="1" si="190"/>
        <v>-11212.05</v>
      </c>
      <c r="W427" s="602">
        <f t="shared" si="191"/>
        <v>84.48</v>
      </c>
      <c r="X427" s="602">
        <f t="shared" si="192"/>
        <v>13.52</v>
      </c>
      <c r="Y427" s="602">
        <f t="shared" ca="1" si="193"/>
        <v>481.58</v>
      </c>
      <c r="Z427" s="602">
        <f t="shared" ca="1" si="194"/>
        <v>77.05</v>
      </c>
      <c r="AA427" s="603">
        <f t="shared" si="195"/>
        <v>0</v>
      </c>
      <c r="AB427" s="602"/>
      <c r="AC427" s="604">
        <f t="shared" si="196"/>
        <v>0.113</v>
      </c>
      <c r="AD427" s="602">
        <f t="shared" ca="1" si="197"/>
        <v>-131975.16189333334</v>
      </c>
      <c r="AE427" s="602">
        <f t="shared" si="198"/>
        <v>0</v>
      </c>
      <c r="AG427" s="602">
        <f t="shared" ca="1" si="202"/>
        <v>0</v>
      </c>
    </row>
    <row r="428" spans="2:33" x14ac:dyDescent="0.25">
      <c r="B428" s="30">
        <v>407</v>
      </c>
      <c r="C428" s="19">
        <f t="shared" ca="1" si="176"/>
        <v>58079</v>
      </c>
      <c r="D428" s="30">
        <f t="shared" ca="1" si="177"/>
        <v>31</v>
      </c>
      <c r="E428" s="599">
        <f t="shared" si="178"/>
        <v>0.113</v>
      </c>
      <c r="F428" s="599">
        <f t="shared" si="199"/>
        <v>0.13108</v>
      </c>
      <c r="G428" s="33">
        <f t="shared" ca="1" si="179"/>
        <v>1.0120874444444443</v>
      </c>
      <c r="H428" s="33">
        <f t="shared" ca="1" si="180"/>
        <v>122.40354016630697</v>
      </c>
      <c r="I428" s="33">
        <f t="shared" ca="1" si="204"/>
        <v>8.1696983489311023E-3</v>
      </c>
      <c r="J428" s="30" t="b">
        <f t="shared" si="181"/>
        <v>0</v>
      </c>
      <c r="K428" s="33">
        <f t="shared" si="200"/>
        <v>1</v>
      </c>
      <c r="L428" s="33">
        <f t="shared" ca="1" si="203"/>
        <v>8.1696983489311023E-3</v>
      </c>
      <c r="M428" s="600">
        <f t="shared" ca="1" si="182"/>
        <v>27271.35</v>
      </c>
      <c r="N428" s="601">
        <f t="shared" ca="1" si="183"/>
        <v>-14206636.029999999</v>
      </c>
      <c r="O428" s="601">
        <f t="shared" ca="1" si="184"/>
        <v>198993.27</v>
      </c>
      <c r="P428" s="601">
        <f t="shared" ca="1" si="185"/>
        <v>-138238.46</v>
      </c>
      <c r="Q428" s="601">
        <f t="shared" ca="1" si="201"/>
        <v>-22118.15</v>
      </c>
      <c r="R428" s="602">
        <f t="shared" si="186"/>
        <v>399</v>
      </c>
      <c r="S428" s="602">
        <f t="shared" si="187"/>
        <v>63.84</v>
      </c>
      <c r="T428" s="602">
        <f t="shared" si="188"/>
        <v>166.35080000000002</v>
      </c>
      <c r="U428" s="602">
        <f t="shared" si="189"/>
        <v>26.616128000000003</v>
      </c>
      <c r="V428" s="602">
        <f t="shared" ca="1" si="190"/>
        <v>-11365.31</v>
      </c>
      <c r="W428" s="602">
        <f t="shared" si="191"/>
        <v>84.48</v>
      </c>
      <c r="X428" s="602">
        <f t="shared" si="192"/>
        <v>13.52</v>
      </c>
      <c r="Y428" s="602">
        <f t="shared" ca="1" si="193"/>
        <v>491.4</v>
      </c>
      <c r="Z428" s="602">
        <f t="shared" ca="1" si="194"/>
        <v>78.62</v>
      </c>
      <c r="AA428" s="603">
        <f t="shared" si="195"/>
        <v>0</v>
      </c>
      <c r="AB428" s="602"/>
      <c r="AC428" s="604">
        <f t="shared" si="196"/>
        <v>0.113</v>
      </c>
      <c r="AD428" s="602">
        <f t="shared" ca="1" si="197"/>
        <v>-138238.46114747223</v>
      </c>
      <c r="AE428" s="602">
        <f t="shared" si="198"/>
        <v>0</v>
      </c>
      <c r="AG428" s="602">
        <f t="shared" ca="1" si="202"/>
        <v>0</v>
      </c>
    </row>
    <row r="429" spans="2:33" x14ac:dyDescent="0.25">
      <c r="B429" s="30">
        <v>408</v>
      </c>
      <c r="C429" s="19">
        <f t="shared" ca="1" si="176"/>
        <v>58110</v>
      </c>
      <c r="D429" s="30">
        <f t="shared" ca="1" si="177"/>
        <v>31</v>
      </c>
      <c r="E429" s="599">
        <f t="shared" si="178"/>
        <v>0.113</v>
      </c>
      <c r="F429" s="599">
        <f t="shared" si="199"/>
        <v>0.13108</v>
      </c>
      <c r="G429" s="33">
        <f t="shared" ca="1" si="179"/>
        <v>1.0120874444444443</v>
      </c>
      <c r="H429" s="33">
        <f t="shared" ca="1" si="180"/>
        <v>123.88308615787051</v>
      </c>
      <c r="I429" s="33">
        <f t="shared" ca="1" si="204"/>
        <v>8.0721269627207163E-3</v>
      </c>
      <c r="J429" s="30" t="b">
        <f t="shared" si="181"/>
        <v>1</v>
      </c>
      <c r="K429" s="33">
        <f t="shared" si="200"/>
        <v>1</v>
      </c>
      <c r="L429" s="33">
        <f t="shared" ca="1" si="203"/>
        <v>8.0721269627207163E-3</v>
      </c>
      <c r="M429" s="600">
        <f t="shared" ca="1" si="182"/>
        <v>27271.35</v>
      </c>
      <c r="N429" s="601">
        <f t="shared" ca="1" si="183"/>
        <v>-14405629.300000001</v>
      </c>
      <c r="O429" s="601">
        <f t="shared" ca="1" si="184"/>
        <v>201398.59</v>
      </c>
      <c r="P429" s="601">
        <f t="shared" ca="1" si="185"/>
        <v>-140174.78</v>
      </c>
      <c r="Q429" s="601">
        <f t="shared" ca="1" si="201"/>
        <v>-22427.96</v>
      </c>
      <c r="R429" s="602">
        <f t="shared" si="186"/>
        <v>399</v>
      </c>
      <c r="S429" s="602">
        <f t="shared" si="187"/>
        <v>63.84</v>
      </c>
      <c r="T429" s="602">
        <f t="shared" si="188"/>
        <v>166.35080000000002</v>
      </c>
      <c r="U429" s="602">
        <f t="shared" si="189"/>
        <v>26.616128000000003</v>
      </c>
      <c r="V429" s="602">
        <f t="shared" ca="1" si="190"/>
        <v>-11524.5</v>
      </c>
      <c r="W429" s="602">
        <f t="shared" si="191"/>
        <v>84.48</v>
      </c>
      <c r="X429" s="602">
        <f t="shared" si="192"/>
        <v>13.52</v>
      </c>
      <c r="Y429" s="602">
        <f t="shared" ca="1" si="193"/>
        <v>494.44</v>
      </c>
      <c r="Z429" s="602">
        <f t="shared" ca="1" si="194"/>
        <v>79.11</v>
      </c>
      <c r="AA429" s="603">
        <f t="shared" si="195"/>
        <v>0</v>
      </c>
      <c r="AB429" s="602"/>
      <c r="AC429" s="604">
        <f t="shared" si="196"/>
        <v>0.113</v>
      </c>
      <c r="AD429" s="602">
        <f t="shared" ca="1" si="197"/>
        <v>-140174.77621638888</v>
      </c>
      <c r="AE429" s="602">
        <f t="shared" si="198"/>
        <v>0</v>
      </c>
      <c r="AG429" s="602">
        <f t="shared" ca="1" si="202"/>
        <v>0</v>
      </c>
    </row>
    <row r="430" spans="2:33" x14ac:dyDescent="0.25">
      <c r="B430" s="30">
        <v>409</v>
      </c>
      <c r="C430" s="19">
        <f t="shared" ca="1" si="176"/>
        <v>58138</v>
      </c>
      <c r="D430" s="30">
        <f t="shared" ca="1" si="177"/>
        <v>28</v>
      </c>
      <c r="E430" s="599">
        <f t="shared" si="178"/>
        <v>0.113</v>
      </c>
      <c r="F430" s="599">
        <f t="shared" si="199"/>
        <v>0.13108</v>
      </c>
      <c r="G430" s="33">
        <f t="shared" ca="1" si="179"/>
        <v>1.0109951111111111</v>
      </c>
      <c r="H430" s="33">
        <f t="shared" ca="1" si="180"/>
        <v>125.24519445496364</v>
      </c>
      <c r="I430" s="33">
        <f t="shared" ca="1" si="204"/>
        <v>7.9843382762249254E-3</v>
      </c>
      <c r="J430" s="30" t="b">
        <f t="shared" si="181"/>
        <v>0</v>
      </c>
      <c r="K430" s="33">
        <f t="shared" si="200"/>
        <v>1</v>
      </c>
      <c r="L430" s="33">
        <f t="shared" ca="1" si="203"/>
        <v>7.9843382762249254E-3</v>
      </c>
      <c r="M430" s="600">
        <f t="shared" ca="1" si="182"/>
        <v>27271.35</v>
      </c>
      <c r="N430" s="601">
        <f t="shared" ca="1" si="183"/>
        <v>-14607027.890000001</v>
      </c>
      <c r="O430" s="601">
        <f t="shared" ca="1" si="184"/>
        <v>187877.25</v>
      </c>
      <c r="P430" s="601">
        <f t="shared" ca="1" si="185"/>
        <v>-128379.55</v>
      </c>
      <c r="Q430" s="601">
        <f t="shared" ca="1" si="201"/>
        <v>-20540.73</v>
      </c>
      <c r="R430" s="602">
        <f t="shared" si="186"/>
        <v>399</v>
      </c>
      <c r="S430" s="602">
        <f t="shared" si="187"/>
        <v>63.84</v>
      </c>
      <c r="T430" s="602">
        <f t="shared" si="188"/>
        <v>166.35080000000002</v>
      </c>
      <c r="U430" s="602">
        <f t="shared" si="189"/>
        <v>26.616128000000003</v>
      </c>
      <c r="V430" s="602">
        <f t="shared" ca="1" si="190"/>
        <v>-11685.62</v>
      </c>
      <c r="W430" s="602">
        <f t="shared" si="191"/>
        <v>84.48</v>
      </c>
      <c r="X430" s="602">
        <f t="shared" si="192"/>
        <v>13.52</v>
      </c>
      <c r="Y430" s="602">
        <f t="shared" ca="1" si="193"/>
        <v>475.95</v>
      </c>
      <c r="Z430" s="602">
        <f t="shared" ca="1" si="194"/>
        <v>76.150000000000006</v>
      </c>
      <c r="AA430" s="603">
        <f t="shared" si="195"/>
        <v>0</v>
      </c>
      <c r="AB430" s="602"/>
      <c r="AC430" s="604">
        <f t="shared" si="196"/>
        <v>0.113</v>
      </c>
      <c r="AD430" s="602">
        <f t="shared" ca="1" si="197"/>
        <v>-128379.54512211111</v>
      </c>
      <c r="AE430" s="602">
        <f t="shared" si="198"/>
        <v>0</v>
      </c>
      <c r="AG430" s="602">
        <f t="shared" ca="1" si="202"/>
        <v>0</v>
      </c>
    </row>
    <row r="431" spans="2:33" x14ac:dyDescent="0.25">
      <c r="B431" s="30">
        <v>410</v>
      </c>
      <c r="C431" s="19">
        <f t="shared" ca="1" si="176"/>
        <v>58169</v>
      </c>
      <c r="D431" s="30">
        <f t="shared" ca="1" si="177"/>
        <v>31</v>
      </c>
      <c r="E431" s="599">
        <f t="shared" si="178"/>
        <v>0.113</v>
      </c>
      <c r="F431" s="599">
        <f t="shared" si="199"/>
        <v>0.13108</v>
      </c>
      <c r="G431" s="33">
        <f t="shared" ca="1" si="179"/>
        <v>1.0120874444444443</v>
      </c>
      <c r="H431" s="33">
        <f t="shared" ca="1" si="180"/>
        <v>126.75908878487164</v>
      </c>
      <c r="I431" s="33">
        <f t="shared" ca="1" si="204"/>
        <v>7.8889806607646377E-3</v>
      </c>
      <c r="J431" s="30" t="b">
        <f t="shared" si="181"/>
        <v>0</v>
      </c>
      <c r="K431" s="33">
        <f t="shared" si="200"/>
        <v>1</v>
      </c>
      <c r="L431" s="33">
        <f t="shared" ca="1" si="203"/>
        <v>7.8889806607646377E-3</v>
      </c>
      <c r="M431" s="600">
        <f t="shared" ca="1" si="182"/>
        <v>27271.35</v>
      </c>
      <c r="N431" s="601">
        <f t="shared" ca="1" si="183"/>
        <v>-14794905.140000001</v>
      </c>
      <c r="O431" s="601">
        <f t="shared" ca="1" si="184"/>
        <v>206103.94</v>
      </c>
      <c r="P431" s="601">
        <f t="shared" ca="1" si="185"/>
        <v>-143962.65</v>
      </c>
      <c r="Q431" s="601">
        <f t="shared" ca="1" si="201"/>
        <v>-23034.02</v>
      </c>
      <c r="R431" s="602">
        <f t="shared" si="186"/>
        <v>399</v>
      </c>
      <c r="S431" s="602">
        <f t="shared" si="187"/>
        <v>63.84</v>
      </c>
      <c r="T431" s="602">
        <f t="shared" si="188"/>
        <v>166.35080000000002</v>
      </c>
      <c r="U431" s="602">
        <f t="shared" si="189"/>
        <v>26.616128000000003</v>
      </c>
      <c r="V431" s="602">
        <f t="shared" ca="1" si="190"/>
        <v>-11835.92</v>
      </c>
      <c r="W431" s="602">
        <f t="shared" si="191"/>
        <v>84.48</v>
      </c>
      <c r="X431" s="602">
        <f t="shared" si="192"/>
        <v>13.52</v>
      </c>
      <c r="Y431" s="602">
        <f t="shared" ca="1" si="193"/>
        <v>500.38</v>
      </c>
      <c r="Z431" s="602">
        <f t="shared" ca="1" si="194"/>
        <v>80.06</v>
      </c>
      <c r="AA431" s="603">
        <f t="shared" si="195"/>
        <v>0</v>
      </c>
      <c r="AB431" s="602"/>
      <c r="AC431" s="604">
        <f t="shared" si="196"/>
        <v>0.113</v>
      </c>
      <c r="AD431" s="602">
        <f t="shared" ca="1" si="197"/>
        <v>-143962.64640394444</v>
      </c>
      <c r="AE431" s="602">
        <f t="shared" si="198"/>
        <v>0</v>
      </c>
      <c r="AG431" s="602">
        <f t="shared" ca="1" si="202"/>
        <v>0</v>
      </c>
    </row>
    <row r="432" spans="2:33" x14ac:dyDescent="0.25">
      <c r="B432" s="30">
        <v>411</v>
      </c>
      <c r="C432" s="19">
        <f t="shared" ca="1" si="176"/>
        <v>58199</v>
      </c>
      <c r="D432" s="30">
        <f t="shared" ca="1" si="177"/>
        <v>30</v>
      </c>
      <c r="E432" s="599">
        <f t="shared" si="178"/>
        <v>0.113</v>
      </c>
      <c r="F432" s="599">
        <f t="shared" si="199"/>
        <v>0.13108</v>
      </c>
      <c r="G432" s="33">
        <f t="shared" ca="1" si="179"/>
        <v>1.0117233333333333</v>
      </c>
      <c r="H432" s="33">
        <f t="shared" ca="1" si="180"/>
        <v>128.24512783572627</v>
      </c>
      <c r="I432" s="33">
        <f t="shared" ca="1" si="204"/>
        <v>7.7975671815067741E-3</v>
      </c>
      <c r="J432" s="30" t="b">
        <f t="shared" si="181"/>
        <v>0</v>
      </c>
      <c r="K432" s="33">
        <f t="shared" si="200"/>
        <v>1</v>
      </c>
      <c r="L432" s="33">
        <f t="shared" ca="1" si="203"/>
        <v>7.7975671815067741E-3</v>
      </c>
      <c r="M432" s="600">
        <f t="shared" ca="1" si="182"/>
        <v>27271.35</v>
      </c>
      <c r="N432" s="601">
        <f t="shared" ca="1" si="183"/>
        <v>-15001009.08</v>
      </c>
      <c r="O432" s="601">
        <f t="shared" ca="1" si="184"/>
        <v>203133.18</v>
      </c>
      <c r="P432" s="601">
        <f t="shared" ca="1" si="185"/>
        <v>-141259.5</v>
      </c>
      <c r="Q432" s="601">
        <f t="shared" ca="1" si="201"/>
        <v>-22601.52</v>
      </c>
      <c r="R432" s="602">
        <f t="shared" si="186"/>
        <v>399</v>
      </c>
      <c r="S432" s="602">
        <f t="shared" si="187"/>
        <v>63.84</v>
      </c>
      <c r="T432" s="602">
        <f t="shared" si="188"/>
        <v>166.35080000000002</v>
      </c>
      <c r="U432" s="602">
        <f t="shared" si="189"/>
        <v>26.616128000000003</v>
      </c>
      <c r="V432" s="602">
        <f t="shared" ca="1" si="190"/>
        <v>-12000.81</v>
      </c>
      <c r="W432" s="602">
        <f t="shared" si="191"/>
        <v>84.48</v>
      </c>
      <c r="X432" s="602">
        <f t="shared" si="192"/>
        <v>13.52</v>
      </c>
      <c r="Y432" s="602">
        <f t="shared" ca="1" si="193"/>
        <v>496.14</v>
      </c>
      <c r="Z432" s="602">
        <f t="shared" ca="1" si="194"/>
        <v>79.38</v>
      </c>
      <c r="AA432" s="603">
        <f t="shared" si="195"/>
        <v>0</v>
      </c>
      <c r="AB432" s="602"/>
      <c r="AC432" s="604">
        <f t="shared" si="196"/>
        <v>0.113</v>
      </c>
      <c r="AD432" s="602">
        <f t="shared" ca="1" si="197"/>
        <v>-141259.50216999999</v>
      </c>
      <c r="AE432" s="602">
        <f t="shared" si="198"/>
        <v>0</v>
      </c>
      <c r="AG432" s="602">
        <f t="shared" ca="1" si="202"/>
        <v>0</v>
      </c>
    </row>
    <row r="433" spans="2:33" x14ac:dyDescent="0.25">
      <c r="B433" s="30">
        <v>412</v>
      </c>
      <c r="C433" s="19">
        <f t="shared" ca="1" si="176"/>
        <v>58230</v>
      </c>
      <c r="D433" s="30">
        <f t="shared" ca="1" si="177"/>
        <v>31</v>
      </c>
      <c r="E433" s="599">
        <f t="shared" si="178"/>
        <v>0.113</v>
      </c>
      <c r="F433" s="599">
        <f t="shared" si="199"/>
        <v>0.13108</v>
      </c>
      <c r="G433" s="33">
        <f t="shared" ca="1" si="179"/>
        <v>1.0120874444444443</v>
      </c>
      <c r="H433" s="33">
        <f t="shared" ca="1" si="180"/>
        <v>129.79528369371127</v>
      </c>
      <c r="I433" s="33">
        <f t="shared" ca="1" si="204"/>
        <v>7.704440188749718E-3</v>
      </c>
      <c r="J433" s="30" t="b">
        <f t="shared" si="181"/>
        <v>0</v>
      </c>
      <c r="K433" s="33">
        <f t="shared" si="200"/>
        <v>1</v>
      </c>
      <c r="L433" s="33">
        <f t="shared" ca="1" si="203"/>
        <v>7.704440188749718E-3</v>
      </c>
      <c r="M433" s="600">
        <f t="shared" ca="1" si="182"/>
        <v>27271.35</v>
      </c>
      <c r="N433" s="601">
        <f t="shared" ca="1" si="183"/>
        <v>-15204142.26</v>
      </c>
      <c r="O433" s="601">
        <f t="shared" ca="1" si="184"/>
        <v>211050.57</v>
      </c>
      <c r="P433" s="601">
        <f t="shared" ca="1" si="185"/>
        <v>-147944.75</v>
      </c>
      <c r="Q433" s="601">
        <f t="shared" ca="1" si="201"/>
        <v>-23671.16</v>
      </c>
      <c r="R433" s="602">
        <f t="shared" si="186"/>
        <v>399</v>
      </c>
      <c r="S433" s="602">
        <f t="shared" si="187"/>
        <v>63.84</v>
      </c>
      <c r="T433" s="602">
        <f t="shared" si="188"/>
        <v>166.35080000000002</v>
      </c>
      <c r="U433" s="602">
        <f t="shared" si="189"/>
        <v>26.616128000000003</v>
      </c>
      <c r="V433" s="602">
        <f t="shared" ca="1" si="190"/>
        <v>-12163.31</v>
      </c>
      <c r="W433" s="602">
        <f t="shared" si="191"/>
        <v>84.48</v>
      </c>
      <c r="X433" s="602">
        <f t="shared" si="192"/>
        <v>13.52</v>
      </c>
      <c r="Y433" s="602">
        <f t="shared" ca="1" si="193"/>
        <v>506.62</v>
      </c>
      <c r="Z433" s="602">
        <f t="shared" ca="1" si="194"/>
        <v>81.06</v>
      </c>
      <c r="AA433" s="603">
        <f t="shared" si="195"/>
        <v>0</v>
      </c>
      <c r="AB433" s="602"/>
      <c r="AC433" s="604">
        <f t="shared" si="196"/>
        <v>0.113</v>
      </c>
      <c r="AD433" s="602">
        <f t="shared" ca="1" si="197"/>
        <v>-147944.75093550002</v>
      </c>
      <c r="AE433" s="602">
        <f t="shared" si="198"/>
        <v>0</v>
      </c>
      <c r="AG433" s="602">
        <f t="shared" ca="1" si="202"/>
        <v>0</v>
      </c>
    </row>
    <row r="434" spans="2:33" x14ac:dyDescent="0.25">
      <c r="B434" s="30">
        <v>413</v>
      </c>
      <c r="C434" s="19">
        <f t="shared" ca="1" si="176"/>
        <v>58260</v>
      </c>
      <c r="D434" s="30">
        <f t="shared" ca="1" si="177"/>
        <v>30</v>
      </c>
      <c r="E434" s="599">
        <f t="shared" si="178"/>
        <v>0.113</v>
      </c>
      <c r="F434" s="599">
        <f t="shared" si="199"/>
        <v>0.13108</v>
      </c>
      <c r="G434" s="33">
        <f t="shared" ca="1" si="179"/>
        <v>1.0117233333333333</v>
      </c>
      <c r="H434" s="33">
        <f t="shared" ca="1" si="180"/>
        <v>131.3169170695472</v>
      </c>
      <c r="I434" s="33">
        <f t="shared" ca="1" si="204"/>
        <v>7.6151650702429036E-3</v>
      </c>
      <c r="J434" s="30" t="b">
        <f t="shared" si="181"/>
        <v>0</v>
      </c>
      <c r="K434" s="33">
        <f t="shared" si="200"/>
        <v>1</v>
      </c>
      <c r="L434" s="33">
        <f t="shared" ca="1" si="203"/>
        <v>7.6151650702429036E-3</v>
      </c>
      <c r="M434" s="600">
        <f t="shared" ca="1" si="182"/>
        <v>27271.35</v>
      </c>
      <c r="N434" s="601">
        <f t="shared" ca="1" si="183"/>
        <v>-15415192.83</v>
      </c>
      <c r="O434" s="601">
        <f t="shared" ca="1" si="184"/>
        <v>207988.79</v>
      </c>
      <c r="P434" s="601">
        <f t="shared" ca="1" si="185"/>
        <v>-145159.73000000001</v>
      </c>
      <c r="Q434" s="601">
        <f t="shared" ca="1" si="201"/>
        <v>-23225.56</v>
      </c>
      <c r="R434" s="602">
        <f t="shared" si="186"/>
        <v>399</v>
      </c>
      <c r="S434" s="602">
        <f t="shared" si="187"/>
        <v>63.84</v>
      </c>
      <c r="T434" s="602">
        <f t="shared" si="188"/>
        <v>166.35080000000002</v>
      </c>
      <c r="U434" s="602">
        <f t="shared" si="189"/>
        <v>26.616128000000003</v>
      </c>
      <c r="V434" s="602">
        <f t="shared" ca="1" si="190"/>
        <v>-12332.15</v>
      </c>
      <c r="W434" s="602">
        <f t="shared" si="191"/>
        <v>84.48</v>
      </c>
      <c r="X434" s="602">
        <f t="shared" si="192"/>
        <v>13.52</v>
      </c>
      <c r="Y434" s="602">
        <f t="shared" ca="1" si="193"/>
        <v>502.26</v>
      </c>
      <c r="Z434" s="602">
        <f t="shared" ca="1" si="194"/>
        <v>80.36</v>
      </c>
      <c r="AA434" s="603">
        <f t="shared" si="195"/>
        <v>0</v>
      </c>
      <c r="AB434" s="602"/>
      <c r="AC434" s="604">
        <f t="shared" si="196"/>
        <v>0.113</v>
      </c>
      <c r="AD434" s="602">
        <f t="shared" ca="1" si="197"/>
        <v>-145159.7324825</v>
      </c>
      <c r="AE434" s="602">
        <f t="shared" si="198"/>
        <v>0</v>
      </c>
      <c r="AG434" s="602">
        <f t="shared" ca="1" si="202"/>
        <v>0</v>
      </c>
    </row>
    <row r="435" spans="2:33" x14ac:dyDescent="0.25">
      <c r="B435" s="30">
        <v>414</v>
      </c>
      <c r="C435" s="19">
        <f t="shared" ca="1" si="176"/>
        <v>58291</v>
      </c>
      <c r="D435" s="30">
        <f t="shared" ca="1" si="177"/>
        <v>31</v>
      </c>
      <c r="E435" s="599">
        <f t="shared" si="178"/>
        <v>0.113</v>
      </c>
      <c r="F435" s="599">
        <f t="shared" si="199"/>
        <v>0.13108</v>
      </c>
      <c r="G435" s="33">
        <f t="shared" ca="1" si="179"/>
        <v>1.0120874444444443</v>
      </c>
      <c r="H435" s="33">
        <f t="shared" ca="1" si="180"/>
        <v>132.90420300924106</v>
      </c>
      <c r="I435" s="33">
        <f t="shared" ca="1" si="204"/>
        <v>7.5242165210566616E-3</v>
      </c>
      <c r="J435" s="30" t="b">
        <f t="shared" si="181"/>
        <v>0</v>
      </c>
      <c r="K435" s="33">
        <f t="shared" si="200"/>
        <v>1</v>
      </c>
      <c r="L435" s="33">
        <f t="shared" ca="1" si="203"/>
        <v>7.5242165210566616E-3</v>
      </c>
      <c r="M435" s="600">
        <f t="shared" ca="1" si="182"/>
        <v>27271.35</v>
      </c>
      <c r="N435" s="601">
        <f t="shared" ca="1" si="183"/>
        <v>-15623181.619999999</v>
      </c>
      <c r="O435" s="601">
        <f t="shared" ca="1" si="184"/>
        <v>216115.69999999998</v>
      </c>
      <c r="P435" s="601">
        <f t="shared" ca="1" si="185"/>
        <v>-152022.24</v>
      </c>
      <c r="Q435" s="601">
        <f t="shared" ca="1" si="201"/>
        <v>-24323.56</v>
      </c>
      <c r="R435" s="602">
        <f t="shared" si="186"/>
        <v>399</v>
      </c>
      <c r="S435" s="602">
        <f t="shared" si="187"/>
        <v>63.84</v>
      </c>
      <c r="T435" s="602">
        <f t="shared" si="188"/>
        <v>166.35080000000002</v>
      </c>
      <c r="U435" s="602">
        <f t="shared" si="189"/>
        <v>26.616128000000003</v>
      </c>
      <c r="V435" s="602">
        <f t="shared" ca="1" si="190"/>
        <v>-12498.55</v>
      </c>
      <c r="W435" s="602">
        <f t="shared" si="191"/>
        <v>84.48</v>
      </c>
      <c r="X435" s="602">
        <f t="shared" si="192"/>
        <v>13.52</v>
      </c>
      <c r="Y435" s="602">
        <f t="shared" ca="1" si="193"/>
        <v>513.02</v>
      </c>
      <c r="Z435" s="602">
        <f t="shared" ca="1" si="194"/>
        <v>82.08</v>
      </c>
      <c r="AA435" s="603">
        <f t="shared" si="195"/>
        <v>0</v>
      </c>
      <c r="AB435" s="602"/>
      <c r="AC435" s="604">
        <f t="shared" si="196"/>
        <v>0.113</v>
      </c>
      <c r="AD435" s="602">
        <f t="shared" ca="1" si="197"/>
        <v>-152022.23670794445</v>
      </c>
      <c r="AE435" s="602">
        <f t="shared" si="198"/>
        <v>0</v>
      </c>
      <c r="AG435" s="602">
        <f t="shared" ca="1" si="202"/>
        <v>0</v>
      </c>
    </row>
    <row r="436" spans="2:33" x14ac:dyDescent="0.25">
      <c r="B436" s="30">
        <v>415</v>
      </c>
      <c r="C436" s="19">
        <f t="shared" ca="1" si="176"/>
        <v>58322</v>
      </c>
      <c r="D436" s="30">
        <f t="shared" ca="1" si="177"/>
        <v>31</v>
      </c>
      <c r="E436" s="599">
        <f t="shared" si="178"/>
        <v>0.113</v>
      </c>
      <c r="F436" s="599">
        <f t="shared" si="199"/>
        <v>0.13108</v>
      </c>
      <c r="G436" s="33">
        <f t="shared" ca="1" si="179"/>
        <v>1.0120874444444443</v>
      </c>
      <c r="H436" s="33">
        <f t="shared" ca="1" si="180"/>
        <v>134.5106751795484</v>
      </c>
      <c r="I436" s="33">
        <f t="shared" ca="1" si="204"/>
        <v>7.4343541779503643E-3</v>
      </c>
      <c r="J436" s="30" t="b">
        <f t="shared" si="181"/>
        <v>0</v>
      </c>
      <c r="K436" s="33">
        <f t="shared" si="200"/>
        <v>1</v>
      </c>
      <c r="L436" s="33">
        <f t="shared" ca="1" si="203"/>
        <v>7.4343541779503643E-3</v>
      </c>
      <c r="M436" s="600">
        <f t="shared" ca="1" si="182"/>
        <v>27271.35</v>
      </c>
      <c r="N436" s="601">
        <f t="shared" ca="1" si="183"/>
        <v>-15839297.32</v>
      </c>
      <c r="O436" s="601">
        <f t="shared" ca="1" si="184"/>
        <v>218727.98</v>
      </c>
      <c r="P436" s="601">
        <f t="shared" ca="1" si="185"/>
        <v>-154125.16</v>
      </c>
      <c r="Q436" s="601">
        <f t="shared" ca="1" si="201"/>
        <v>-24660.03</v>
      </c>
      <c r="R436" s="602">
        <f t="shared" si="186"/>
        <v>399</v>
      </c>
      <c r="S436" s="602">
        <f t="shared" si="187"/>
        <v>63.84</v>
      </c>
      <c r="T436" s="602">
        <f t="shared" si="188"/>
        <v>166.35080000000002</v>
      </c>
      <c r="U436" s="602">
        <f t="shared" si="189"/>
        <v>26.616128000000003</v>
      </c>
      <c r="V436" s="602">
        <f t="shared" ca="1" si="190"/>
        <v>-12671.44</v>
      </c>
      <c r="W436" s="602">
        <f t="shared" si="191"/>
        <v>84.48</v>
      </c>
      <c r="X436" s="602">
        <f t="shared" si="192"/>
        <v>13.52</v>
      </c>
      <c r="Y436" s="602">
        <f t="shared" ca="1" si="193"/>
        <v>516.30999999999995</v>
      </c>
      <c r="Z436" s="602">
        <f t="shared" ca="1" si="194"/>
        <v>82.61</v>
      </c>
      <c r="AA436" s="603">
        <f t="shared" si="195"/>
        <v>0</v>
      </c>
      <c r="AB436" s="602"/>
      <c r="AC436" s="604">
        <f t="shared" si="196"/>
        <v>0.113</v>
      </c>
      <c r="AD436" s="602">
        <f t="shared" ca="1" si="197"/>
        <v>-154125.16253322223</v>
      </c>
      <c r="AE436" s="602">
        <f t="shared" si="198"/>
        <v>0</v>
      </c>
      <c r="AG436" s="602">
        <f t="shared" ca="1" si="202"/>
        <v>0</v>
      </c>
    </row>
    <row r="437" spans="2:33" x14ac:dyDescent="0.25">
      <c r="B437" s="30">
        <v>416</v>
      </c>
      <c r="C437" s="19">
        <f t="shared" ca="1" si="176"/>
        <v>58352</v>
      </c>
      <c r="D437" s="30">
        <f t="shared" ca="1" si="177"/>
        <v>30</v>
      </c>
      <c r="E437" s="599">
        <f t="shared" si="178"/>
        <v>0.113</v>
      </c>
      <c r="F437" s="599">
        <f t="shared" si="199"/>
        <v>0.13108</v>
      </c>
      <c r="G437" s="33">
        <f t="shared" ca="1" si="179"/>
        <v>1.0117233333333333</v>
      </c>
      <c r="H437" s="33">
        <f t="shared" ca="1" si="180"/>
        <v>136.08758866156998</v>
      </c>
      <c r="I437" s="33">
        <f t="shared" ca="1" si="204"/>
        <v>7.3482086782127821E-3</v>
      </c>
      <c r="J437" s="30" t="b">
        <f t="shared" si="181"/>
        <v>0</v>
      </c>
      <c r="K437" s="33">
        <f t="shared" si="200"/>
        <v>1</v>
      </c>
      <c r="L437" s="33">
        <f t="shared" ca="1" si="203"/>
        <v>7.3482086782127821E-3</v>
      </c>
      <c r="M437" s="600">
        <f t="shared" ca="1" si="182"/>
        <v>27271.35</v>
      </c>
      <c r="N437" s="601">
        <f t="shared" ca="1" si="183"/>
        <v>-16058025.300000001</v>
      </c>
      <c r="O437" s="601">
        <f t="shared" ca="1" si="184"/>
        <v>215524.93000000002</v>
      </c>
      <c r="P437" s="601">
        <f t="shared" ca="1" si="185"/>
        <v>-151213.07</v>
      </c>
      <c r="Q437" s="601">
        <f t="shared" ca="1" si="201"/>
        <v>-24194.09</v>
      </c>
      <c r="R437" s="602">
        <f t="shared" si="186"/>
        <v>399</v>
      </c>
      <c r="S437" s="602">
        <f t="shared" si="187"/>
        <v>63.84</v>
      </c>
      <c r="T437" s="602">
        <f t="shared" si="188"/>
        <v>166.35080000000002</v>
      </c>
      <c r="U437" s="602">
        <f t="shared" si="189"/>
        <v>26.616128000000003</v>
      </c>
      <c r="V437" s="602">
        <f t="shared" ca="1" si="190"/>
        <v>-12846.42</v>
      </c>
      <c r="W437" s="602">
        <f t="shared" si="191"/>
        <v>84.48</v>
      </c>
      <c r="X437" s="602">
        <f t="shared" si="192"/>
        <v>13.52</v>
      </c>
      <c r="Y437" s="602">
        <f t="shared" ca="1" si="193"/>
        <v>511.75</v>
      </c>
      <c r="Z437" s="602">
        <f t="shared" ca="1" si="194"/>
        <v>81.88</v>
      </c>
      <c r="AA437" s="603">
        <f t="shared" si="195"/>
        <v>0</v>
      </c>
      <c r="AB437" s="602"/>
      <c r="AC437" s="604">
        <f t="shared" si="196"/>
        <v>0.113</v>
      </c>
      <c r="AD437" s="602">
        <f t="shared" ca="1" si="197"/>
        <v>-151213.07157500001</v>
      </c>
      <c r="AE437" s="602">
        <f t="shared" si="198"/>
        <v>0</v>
      </c>
      <c r="AG437" s="602">
        <f t="shared" ca="1" si="202"/>
        <v>0</v>
      </c>
    </row>
    <row r="438" spans="2:33" x14ac:dyDescent="0.25">
      <c r="B438" s="30">
        <v>417</v>
      </c>
      <c r="C438" s="19">
        <f t="shared" ca="1" si="176"/>
        <v>58383</v>
      </c>
      <c r="D438" s="30">
        <f t="shared" ca="1" si="177"/>
        <v>31</v>
      </c>
      <c r="E438" s="599">
        <f t="shared" si="178"/>
        <v>0.113</v>
      </c>
      <c r="F438" s="599">
        <f t="shared" si="199"/>
        <v>0.13108</v>
      </c>
      <c r="G438" s="33">
        <f t="shared" ca="1" si="179"/>
        <v>1.0120874444444443</v>
      </c>
      <c r="H438" s="33">
        <f t="shared" ca="1" si="180"/>
        <v>137.73253982909509</v>
      </c>
      <c r="I438" s="33">
        <f t="shared" ca="1" si="204"/>
        <v>7.2604484113982523E-3</v>
      </c>
      <c r="J438" s="30" t="b">
        <f t="shared" si="181"/>
        <v>0</v>
      </c>
      <c r="K438" s="33">
        <f t="shared" si="200"/>
        <v>1</v>
      </c>
      <c r="L438" s="33">
        <f t="shared" ca="1" si="203"/>
        <v>7.2604484113982523E-3</v>
      </c>
      <c r="M438" s="600">
        <f t="shared" ca="1" si="182"/>
        <v>27271.35</v>
      </c>
      <c r="N438" s="601">
        <f t="shared" ca="1" si="183"/>
        <v>-16273550.23</v>
      </c>
      <c r="O438" s="601">
        <f t="shared" ca="1" si="184"/>
        <v>223976.97999999998</v>
      </c>
      <c r="P438" s="601">
        <f t="shared" ca="1" si="185"/>
        <v>-158350.68</v>
      </c>
      <c r="Q438" s="601">
        <f t="shared" ca="1" si="201"/>
        <v>-25336.11</v>
      </c>
      <c r="R438" s="602">
        <f t="shared" si="186"/>
        <v>399</v>
      </c>
      <c r="S438" s="602">
        <f t="shared" si="187"/>
        <v>63.84</v>
      </c>
      <c r="T438" s="602">
        <f t="shared" si="188"/>
        <v>166.35080000000002</v>
      </c>
      <c r="U438" s="602">
        <f t="shared" si="189"/>
        <v>26.616128000000003</v>
      </c>
      <c r="V438" s="602">
        <f t="shared" ca="1" si="190"/>
        <v>-13018.84</v>
      </c>
      <c r="W438" s="602">
        <f t="shared" si="191"/>
        <v>84.48</v>
      </c>
      <c r="X438" s="602">
        <f t="shared" si="192"/>
        <v>13.52</v>
      </c>
      <c r="Y438" s="602">
        <f t="shared" ca="1" si="193"/>
        <v>522.94000000000005</v>
      </c>
      <c r="Z438" s="602">
        <f t="shared" ca="1" si="194"/>
        <v>83.67</v>
      </c>
      <c r="AA438" s="603">
        <f t="shared" si="195"/>
        <v>0</v>
      </c>
      <c r="AB438" s="602"/>
      <c r="AC438" s="604">
        <f t="shared" si="196"/>
        <v>0.113</v>
      </c>
      <c r="AD438" s="602">
        <f t="shared" ca="1" si="197"/>
        <v>-158350.68459913891</v>
      </c>
      <c r="AE438" s="602">
        <f t="shared" si="198"/>
        <v>0</v>
      </c>
      <c r="AG438" s="602">
        <f t="shared" ca="1" si="202"/>
        <v>0</v>
      </c>
    </row>
    <row r="439" spans="2:33" x14ac:dyDescent="0.25">
      <c r="B439" s="30">
        <v>418</v>
      </c>
      <c r="C439" s="19">
        <f t="shared" ca="1" si="176"/>
        <v>58413</v>
      </c>
      <c r="D439" s="30">
        <f t="shared" ca="1" si="177"/>
        <v>30</v>
      </c>
      <c r="E439" s="599">
        <f t="shared" si="178"/>
        <v>0.113</v>
      </c>
      <c r="F439" s="599">
        <f t="shared" si="199"/>
        <v>0.13108</v>
      </c>
      <c r="G439" s="33">
        <f t="shared" ca="1" si="179"/>
        <v>1.0117233333333333</v>
      </c>
      <c r="H439" s="33">
        <f t="shared" ca="1" si="180"/>
        <v>139.34722430435818</v>
      </c>
      <c r="I439" s="33">
        <f t="shared" ca="1" si="204"/>
        <v>7.1763180428756077E-3</v>
      </c>
      <c r="J439" s="30" t="b">
        <f t="shared" si="181"/>
        <v>0</v>
      </c>
      <c r="K439" s="33">
        <f t="shared" si="200"/>
        <v>1</v>
      </c>
      <c r="L439" s="33">
        <f t="shared" ca="1" si="203"/>
        <v>7.1763180428756077E-3</v>
      </c>
      <c r="M439" s="600">
        <f t="shared" ca="1" si="182"/>
        <v>27271.35</v>
      </c>
      <c r="N439" s="601">
        <f t="shared" ca="1" si="183"/>
        <v>-16497527.210000001</v>
      </c>
      <c r="O439" s="601">
        <f t="shared" ca="1" si="184"/>
        <v>220677.34999999998</v>
      </c>
      <c r="P439" s="601">
        <f t="shared" ca="1" si="185"/>
        <v>-155351.71</v>
      </c>
      <c r="Q439" s="601">
        <f t="shared" ca="1" si="201"/>
        <v>-24856.27</v>
      </c>
      <c r="R439" s="602">
        <f t="shared" si="186"/>
        <v>399</v>
      </c>
      <c r="S439" s="602">
        <f t="shared" si="187"/>
        <v>63.84</v>
      </c>
      <c r="T439" s="602">
        <f t="shared" si="188"/>
        <v>166.35080000000002</v>
      </c>
      <c r="U439" s="602">
        <f t="shared" si="189"/>
        <v>26.616128000000003</v>
      </c>
      <c r="V439" s="602">
        <f t="shared" ca="1" si="190"/>
        <v>-13198.02</v>
      </c>
      <c r="W439" s="602">
        <f t="shared" si="191"/>
        <v>84.48</v>
      </c>
      <c r="X439" s="602">
        <f t="shared" si="192"/>
        <v>13.52</v>
      </c>
      <c r="Y439" s="602">
        <f t="shared" ca="1" si="193"/>
        <v>518.24</v>
      </c>
      <c r="Z439" s="602">
        <f t="shared" ca="1" si="194"/>
        <v>82.92</v>
      </c>
      <c r="AA439" s="603">
        <f t="shared" si="195"/>
        <v>0</v>
      </c>
      <c r="AB439" s="602"/>
      <c r="AC439" s="604">
        <f t="shared" si="196"/>
        <v>0.113</v>
      </c>
      <c r="AD439" s="602">
        <f t="shared" ca="1" si="197"/>
        <v>-155351.71456083335</v>
      </c>
      <c r="AE439" s="602">
        <f t="shared" si="198"/>
        <v>0</v>
      </c>
      <c r="AG439" s="602">
        <f t="shared" ca="1" si="202"/>
        <v>0</v>
      </c>
    </row>
    <row r="440" spans="2:33" x14ac:dyDescent="0.25">
      <c r="B440" s="30">
        <v>419</v>
      </c>
      <c r="C440" s="19">
        <f t="shared" ca="1" si="176"/>
        <v>58444</v>
      </c>
      <c r="D440" s="30">
        <f t="shared" ca="1" si="177"/>
        <v>31</v>
      </c>
      <c r="E440" s="599">
        <f t="shared" si="178"/>
        <v>0.113</v>
      </c>
      <c r="F440" s="599">
        <f t="shared" si="199"/>
        <v>0.13108</v>
      </c>
      <c r="G440" s="33">
        <f t="shared" ca="1" si="179"/>
        <v>1.0120874444444443</v>
      </c>
      <c r="H440" s="33">
        <f t="shared" ca="1" si="180"/>
        <v>141.03157613662464</v>
      </c>
      <c r="I440" s="33">
        <f t="shared" ca="1" si="204"/>
        <v>7.0906106802014887E-3</v>
      </c>
      <c r="J440" s="30" t="b">
        <f t="shared" si="181"/>
        <v>0</v>
      </c>
      <c r="K440" s="33">
        <f t="shared" si="200"/>
        <v>1</v>
      </c>
      <c r="L440" s="33">
        <f t="shared" ca="1" si="203"/>
        <v>7.0906106802014887E-3</v>
      </c>
      <c r="M440" s="600">
        <f t="shared" ca="1" si="182"/>
        <v>27271.35</v>
      </c>
      <c r="N440" s="601">
        <f t="shared" ca="1" si="183"/>
        <v>-16718204.560000001</v>
      </c>
      <c r="O440" s="601">
        <f t="shared" ca="1" si="184"/>
        <v>229351.72000000003</v>
      </c>
      <c r="P440" s="601">
        <f t="shared" ca="1" si="185"/>
        <v>-162677.42000000001</v>
      </c>
      <c r="Q440" s="601">
        <f t="shared" ca="1" si="201"/>
        <v>-26028.39</v>
      </c>
      <c r="R440" s="602">
        <f t="shared" si="186"/>
        <v>399</v>
      </c>
      <c r="S440" s="602">
        <f t="shared" si="187"/>
        <v>63.84</v>
      </c>
      <c r="T440" s="602">
        <f t="shared" si="188"/>
        <v>166.35080000000002</v>
      </c>
      <c r="U440" s="602">
        <f t="shared" si="189"/>
        <v>26.616128000000003</v>
      </c>
      <c r="V440" s="602">
        <f t="shared" ca="1" si="190"/>
        <v>-13374.56</v>
      </c>
      <c r="W440" s="602">
        <f t="shared" si="191"/>
        <v>84.48</v>
      </c>
      <c r="X440" s="602">
        <f t="shared" si="192"/>
        <v>13.52</v>
      </c>
      <c r="Y440" s="602">
        <f t="shared" ca="1" si="193"/>
        <v>529.72</v>
      </c>
      <c r="Z440" s="602">
        <f t="shared" ca="1" si="194"/>
        <v>84.76</v>
      </c>
      <c r="AA440" s="603">
        <f t="shared" si="195"/>
        <v>0</v>
      </c>
      <c r="AB440" s="602"/>
      <c r="AC440" s="604">
        <f t="shared" si="196"/>
        <v>0.113</v>
      </c>
      <c r="AD440" s="602">
        <f t="shared" ca="1" si="197"/>
        <v>-162677.41826022224</v>
      </c>
      <c r="AE440" s="602">
        <f t="shared" si="198"/>
        <v>0</v>
      </c>
      <c r="AG440" s="602">
        <f t="shared" ca="1" si="202"/>
        <v>0</v>
      </c>
    </row>
    <row r="441" spans="2:33" x14ac:dyDescent="0.25">
      <c r="B441" s="30">
        <v>420</v>
      </c>
      <c r="C441" s="19">
        <f t="shared" ca="1" si="176"/>
        <v>58475</v>
      </c>
      <c r="D441" s="30">
        <f t="shared" ca="1" si="177"/>
        <v>31</v>
      </c>
      <c r="E441" s="599">
        <f t="shared" si="178"/>
        <v>0.113</v>
      </c>
      <c r="F441" s="599">
        <f t="shared" si="199"/>
        <v>0.13108</v>
      </c>
      <c r="G441" s="33">
        <f t="shared" ca="1" si="179"/>
        <v>1.0120874444444443</v>
      </c>
      <c r="H441" s="33">
        <f t="shared" ca="1" si="180"/>
        <v>142.73628747808851</v>
      </c>
      <c r="I441" s="33">
        <f t="shared" ca="1" si="204"/>
        <v>7.0059269276813033E-3</v>
      </c>
      <c r="J441" s="30" t="b">
        <f t="shared" si="181"/>
        <v>1</v>
      </c>
      <c r="K441" s="33">
        <f t="shared" si="200"/>
        <v>1</v>
      </c>
      <c r="L441" s="33">
        <f t="shared" ca="1" si="203"/>
        <v>7.0059269276813033E-3</v>
      </c>
      <c r="M441" s="600">
        <f t="shared" ca="1" si="182"/>
        <v>27271.35</v>
      </c>
      <c r="N441" s="601">
        <f t="shared" ca="1" si="183"/>
        <v>-16947556.280000001</v>
      </c>
      <c r="O441" s="601">
        <f t="shared" ca="1" si="184"/>
        <v>232124</v>
      </c>
      <c r="P441" s="601">
        <f t="shared" ca="1" si="185"/>
        <v>-164909.14000000001</v>
      </c>
      <c r="Q441" s="601">
        <f t="shared" ca="1" si="201"/>
        <v>-26385.46</v>
      </c>
      <c r="R441" s="602">
        <f t="shared" si="186"/>
        <v>399</v>
      </c>
      <c r="S441" s="602">
        <f t="shared" si="187"/>
        <v>63.84</v>
      </c>
      <c r="T441" s="602">
        <f t="shared" si="188"/>
        <v>166.35080000000002</v>
      </c>
      <c r="U441" s="602">
        <f t="shared" si="189"/>
        <v>26.616128000000003</v>
      </c>
      <c r="V441" s="602">
        <f t="shared" ca="1" si="190"/>
        <v>-13558.05</v>
      </c>
      <c r="W441" s="602">
        <f t="shared" si="191"/>
        <v>84.48</v>
      </c>
      <c r="X441" s="602">
        <f t="shared" si="192"/>
        <v>13.52</v>
      </c>
      <c r="Y441" s="602">
        <f t="shared" ca="1" si="193"/>
        <v>533.22</v>
      </c>
      <c r="Z441" s="602">
        <f t="shared" ca="1" si="194"/>
        <v>85.32</v>
      </c>
      <c r="AA441" s="603">
        <f t="shared" si="195"/>
        <v>0</v>
      </c>
      <c r="AB441" s="602"/>
      <c r="AC441" s="604">
        <f t="shared" si="196"/>
        <v>0.113</v>
      </c>
      <c r="AD441" s="602">
        <f t="shared" ca="1" si="197"/>
        <v>-164909.13791344449</v>
      </c>
      <c r="AE441" s="602">
        <f t="shared" si="198"/>
        <v>0</v>
      </c>
      <c r="AG441" s="602">
        <f t="shared" ca="1" si="202"/>
        <v>0</v>
      </c>
    </row>
    <row r="442" spans="2:33" x14ac:dyDescent="0.25">
      <c r="B442" s="30">
        <v>421</v>
      </c>
      <c r="C442" s="19">
        <f t="shared" ca="1" si="176"/>
        <v>58504</v>
      </c>
      <c r="D442" s="30">
        <f t="shared" ca="1" si="177"/>
        <v>29</v>
      </c>
      <c r="E442" s="599">
        <f t="shared" si="178"/>
        <v>0.113</v>
      </c>
      <c r="F442" s="599">
        <f t="shared" si="199"/>
        <v>0.13108</v>
      </c>
      <c r="G442" s="33">
        <f t="shared" ca="1" si="179"/>
        <v>1.0113592222222221</v>
      </c>
      <c r="H442" s="33">
        <f t="shared" ca="1" si="180"/>
        <v>144.35766068672709</v>
      </c>
      <c r="I442" s="33">
        <f t="shared" ca="1" si="204"/>
        <v>6.9272388818361107E-3</v>
      </c>
      <c r="J442" s="30" t="b">
        <f t="shared" si="181"/>
        <v>0</v>
      </c>
      <c r="K442" s="33">
        <f t="shared" si="200"/>
        <v>1</v>
      </c>
      <c r="L442" s="33">
        <f t="shared" ca="1" si="203"/>
        <v>6.9272388818361107E-3</v>
      </c>
      <c r="M442" s="600">
        <f t="shared" ca="1" si="182"/>
        <v>27271.35</v>
      </c>
      <c r="N442" s="601">
        <f t="shared" ca="1" si="183"/>
        <v>-17179680.280000001</v>
      </c>
      <c r="O442" s="601">
        <f t="shared" ca="1" si="184"/>
        <v>222419.15</v>
      </c>
      <c r="P442" s="601">
        <f t="shared" ca="1" si="185"/>
        <v>-156382.81</v>
      </c>
      <c r="Q442" s="601">
        <f t="shared" ca="1" si="201"/>
        <v>-25021.25</v>
      </c>
      <c r="R442" s="602">
        <f t="shared" si="186"/>
        <v>399</v>
      </c>
      <c r="S442" s="602">
        <f t="shared" si="187"/>
        <v>63.84</v>
      </c>
      <c r="T442" s="602">
        <f t="shared" si="188"/>
        <v>166.35080000000002</v>
      </c>
      <c r="U442" s="602">
        <f t="shared" si="189"/>
        <v>26.616128000000003</v>
      </c>
      <c r="V442" s="602">
        <f t="shared" ca="1" si="190"/>
        <v>-13743.74</v>
      </c>
      <c r="W442" s="602">
        <f t="shared" si="191"/>
        <v>84.48</v>
      </c>
      <c r="X442" s="602">
        <f t="shared" si="192"/>
        <v>13.52</v>
      </c>
      <c r="Y442" s="602">
        <f t="shared" ca="1" si="193"/>
        <v>519.85</v>
      </c>
      <c r="Z442" s="602">
        <f t="shared" ca="1" si="194"/>
        <v>83.18</v>
      </c>
      <c r="AA442" s="603">
        <f t="shared" si="195"/>
        <v>0</v>
      </c>
      <c r="AB442" s="602"/>
      <c r="AC442" s="604">
        <f t="shared" si="196"/>
        <v>0.113</v>
      </c>
      <c r="AD442" s="602">
        <f t="shared" ca="1" si="197"/>
        <v>-156382.81188211113</v>
      </c>
      <c r="AE442" s="602">
        <f t="shared" si="198"/>
        <v>0</v>
      </c>
      <c r="AG442" s="602">
        <f t="shared" ca="1" si="202"/>
        <v>0</v>
      </c>
    </row>
    <row r="443" spans="2:33" x14ac:dyDescent="0.25">
      <c r="B443" s="30">
        <v>422</v>
      </c>
      <c r="C443" s="19">
        <f t="shared" ca="1" si="176"/>
        <v>58535</v>
      </c>
      <c r="D443" s="30">
        <f t="shared" ca="1" si="177"/>
        <v>31</v>
      </c>
      <c r="E443" s="599">
        <f t="shared" si="178"/>
        <v>0.113</v>
      </c>
      <c r="F443" s="599">
        <f t="shared" si="199"/>
        <v>0.13108</v>
      </c>
      <c r="G443" s="33">
        <f t="shared" ca="1" si="179"/>
        <v>1.0120874444444443</v>
      </c>
      <c r="H443" s="33">
        <f t="shared" ca="1" si="180"/>
        <v>146.10257589040785</v>
      </c>
      <c r="I443" s="33">
        <f t="shared" ca="1" si="204"/>
        <v>6.8445062922785436E-3</v>
      </c>
      <c r="J443" s="30" t="b">
        <f t="shared" si="181"/>
        <v>0</v>
      </c>
      <c r="K443" s="33">
        <f t="shared" si="200"/>
        <v>1</v>
      </c>
      <c r="L443" s="33">
        <f t="shared" ca="1" si="203"/>
        <v>6.8445062922785436E-3</v>
      </c>
      <c r="M443" s="600">
        <f t="shared" ca="1" si="182"/>
        <v>27271.35</v>
      </c>
      <c r="N443" s="601">
        <f t="shared" ca="1" si="183"/>
        <v>-17402099.43</v>
      </c>
      <c r="O443" s="601">
        <f t="shared" ca="1" si="184"/>
        <v>237618.27000000002</v>
      </c>
      <c r="P443" s="601">
        <f t="shared" ca="1" si="185"/>
        <v>-169332.1</v>
      </c>
      <c r="Q443" s="601">
        <f t="shared" ca="1" si="201"/>
        <v>-27093.14</v>
      </c>
      <c r="R443" s="602">
        <f t="shared" si="186"/>
        <v>399</v>
      </c>
      <c r="S443" s="602">
        <f t="shared" si="187"/>
        <v>63.84</v>
      </c>
      <c r="T443" s="602">
        <f t="shared" si="188"/>
        <v>166.35080000000002</v>
      </c>
      <c r="U443" s="602">
        <f t="shared" si="189"/>
        <v>26.616128000000003</v>
      </c>
      <c r="V443" s="602">
        <f t="shared" ca="1" si="190"/>
        <v>-13921.68</v>
      </c>
      <c r="W443" s="602">
        <f t="shared" si="191"/>
        <v>84.48</v>
      </c>
      <c r="X443" s="602">
        <f t="shared" si="192"/>
        <v>13.52</v>
      </c>
      <c r="Y443" s="602">
        <f t="shared" ca="1" si="193"/>
        <v>540.16</v>
      </c>
      <c r="Z443" s="602">
        <f t="shared" ca="1" si="194"/>
        <v>86.43</v>
      </c>
      <c r="AA443" s="603">
        <f t="shared" si="195"/>
        <v>0</v>
      </c>
      <c r="AB443" s="602"/>
      <c r="AC443" s="604">
        <f t="shared" si="196"/>
        <v>0.113</v>
      </c>
      <c r="AD443" s="602">
        <f t="shared" ca="1" si="197"/>
        <v>-169332.09528691668</v>
      </c>
      <c r="AE443" s="602">
        <f t="shared" si="198"/>
        <v>0</v>
      </c>
      <c r="AG443" s="602">
        <f t="shared" ca="1" si="202"/>
        <v>0</v>
      </c>
    </row>
    <row r="444" spans="2:33" x14ac:dyDescent="0.25">
      <c r="B444" s="30">
        <v>423</v>
      </c>
      <c r="C444" s="19">
        <f t="shared" ca="1" si="176"/>
        <v>58565</v>
      </c>
      <c r="D444" s="30">
        <f t="shared" ca="1" si="177"/>
        <v>30</v>
      </c>
      <c r="E444" s="599">
        <f t="shared" si="178"/>
        <v>0.113</v>
      </c>
      <c r="F444" s="599">
        <f t="shared" si="199"/>
        <v>0.13108</v>
      </c>
      <c r="G444" s="33">
        <f t="shared" ca="1" si="179"/>
        <v>1.0117233333333333</v>
      </c>
      <c r="H444" s="33">
        <f t="shared" ca="1" si="180"/>
        <v>147.81538508842974</v>
      </c>
      <c r="I444" s="33">
        <f t="shared" ca="1" si="204"/>
        <v>6.7651956486245021E-3</v>
      </c>
      <c r="J444" s="30" t="b">
        <f t="shared" si="181"/>
        <v>0</v>
      </c>
      <c r="K444" s="33">
        <f t="shared" si="200"/>
        <v>1</v>
      </c>
      <c r="L444" s="33">
        <f t="shared" ca="1" si="203"/>
        <v>6.7651956486245021E-3</v>
      </c>
      <c r="M444" s="600">
        <f t="shared" ca="1" si="182"/>
        <v>27271.35</v>
      </c>
      <c r="N444" s="601">
        <f t="shared" ca="1" si="183"/>
        <v>-17639717.699999999</v>
      </c>
      <c r="O444" s="601">
        <f t="shared" ca="1" si="184"/>
        <v>234067.63</v>
      </c>
      <c r="P444" s="601">
        <f t="shared" ca="1" si="185"/>
        <v>-166107.34</v>
      </c>
      <c r="Q444" s="601">
        <f t="shared" ca="1" si="201"/>
        <v>-26577.17</v>
      </c>
      <c r="R444" s="602">
        <f t="shared" si="186"/>
        <v>399</v>
      </c>
      <c r="S444" s="602">
        <f t="shared" si="187"/>
        <v>63.84</v>
      </c>
      <c r="T444" s="602">
        <f t="shared" si="188"/>
        <v>166.35080000000002</v>
      </c>
      <c r="U444" s="602">
        <f t="shared" si="189"/>
        <v>26.616128000000003</v>
      </c>
      <c r="V444" s="602">
        <f t="shared" ca="1" si="190"/>
        <v>-14111.77</v>
      </c>
      <c r="W444" s="602">
        <f t="shared" si="191"/>
        <v>84.48</v>
      </c>
      <c r="X444" s="602">
        <f t="shared" si="192"/>
        <v>13.52</v>
      </c>
      <c r="Y444" s="602">
        <f t="shared" ca="1" si="193"/>
        <v>535.1</v>
      </c>
      <c r="Z444" s="602">
        <f t="shared" ca="1" si="194"/>
        <v>85.62</v>
      </c>
      <c r="AA444" s="603">
        <f t="shared" si="195"/>
        <v>0</v>
      </c>
      <c r="AB444" s="602"/>
      <c r="AC444" s="604">
        <f t="shared" si="196"/>
        <v>0.113</v>
      </c>
      <c r="AD444" s="602">
        <f t="shared" ca="1" si="197"/>
        <v>-166107.341675</v>
      </c>
      <c r="AE444" s="602">
        <f t="shared" si="198"/>
        <v>0</v>
      </c>
      <c r="AG444" s="602">
        <f t="shared" ca="1" si="202"/>
        <v>0</v>
      </c>
    </row>
    <row r="445" spans="2:33" x14ac:dyDescent="0.25">
      <c r="B445" s="30">
        <v>424</v>
      </c>
      <c r="C445" s="19">
        <f t="shared" ca="1" si="176"/>
        <v>58596</v>
      </c>
      <c r="D445" s="30">
        <f t="shared" ca="1" si="177"/>
        <v>31</v>
      </c>
      <c r="E445" s="599">
        <f t="shared" si="178"/>
        <v>0.113</v>
      </c>
      <c r="F445" s="599">
        <f t="shared" si="199"/>
        <v>0.13108</v>
      </c>
      <c r="G445" s="33">
        <f t="shared" ca="1" si="179"/>
        <v>1.0120874444444443</v>
      </c>
      <c r="H445" s="33">
        <f t="shared" ca="1" si="180"/>
        <v>149.60209534372026</v>
      </c>
      <c r="I445" s="33">
        <f t="shared" ca="1" si="204"/>
        <v>6.6843983548655304E-3</v>
      </c>
      <c r="J445" s="30" t="b">
        <f t="shared" si="181"/>
        <v>0</v>
      </c>
      <c r="K445" s="33">
        <f t="shared" si="200"/>
        <v>1</v>
      </c>
      <c r="L445" s="33">
        <f t="shared" ca="1" si="203"/>
        <v>6.6843983548655304E-3</v>
      </c>
      <c r="M445" s="600">
        <f t="shared" ca="1" si="182"/>
        <v>27271.35</v>
      </c>
      <c r="N445" s="601">
        <f t="shared" ca="1" si="183"/>
        <v>-17873785.329999998</v>
      </c>
      <c r="O445" s="601">
        <f t="shared" ca="1" si="184"/>
        <v>243319.74</v>
      </c>
      <c r="P445" s="601">
        <f t="shared" ca="1" si="185"/>
        <v>-173921.86</v>
      </c>
      <c r="Q445" s="601">
        <f t="shared" ca="1" si="201"/>
        <v>-27827.5</v>
      </c>
      <c r="R445" s="602">
        <f t="shared" si="186"/>
        <v>399</v>
      </c>
      <c r="S445" s="602">
        <f t="shared" si="187"/>
        <v>63.84</v>
      </c>
      <c r="T445" s="602">
        <f t="shared" si="188"/>
        <v>166.35080000000002</v>
      </c>
      <c r="U445" s="602">
        <f t="shared" si="189"/>
        <v>26.616128000000003</v>
      </c>
      <c r="V445" s="602">
        <f t="shared" ca="1" si="190"/>
        <v>-14299.03</v>
      </c>
      <c r="W445" s="602">
        <f t="shared" si="191"/>
        <v>84.48</v>
      </c>
      <c r="X445" s="602">
        <f t="shared" si="192"/>
        <v>13.52</v>
      </c>
      <c r="Y445" s="602">
        <f t="shared" ca="1" si="193"/>
        <v>547.36</v>
      </c>
      <c r="Z445" s="602">
        <f t="shared" ca="1" si="194"/>
        <v>87.58</v>
      </c>
      <c r="AA445" s="603">
        <f t="shared" si="195"/>
        <v>0</v>
      </c>
      <c r="AB445" s="602"/>
      <c r="AC445" s="604">
        <f t="shared" si="196"/>
        <v>0.113</v>
      </c>
      <c r="AD445" s="602">
        <f t="shared" ca="1" si="197"/>
        <v>-173921.86114163886</v>
      </c>
      <c r="AE445" s="602">
        <f t="shared" si="198"/>
        <v>0</v>
      </c>
      <c r="AG445" s="602">
        <f t="shared" ca="1" si="202"/>
        <v>0</v>
      </c>
    </row>
    <row r="446" spans="2:33" x14ac:dyDescent="0.25">
      <c r="B446" s="30">
        <v>425</v>
      </c>
      <c r="C446" s="19">
        <f t="shared" ca="1" si="176"/>
        <v>58626</v>
      </c>
      <c r="D446" s="30">
        <f t="shared" ca="1" si="177"/>
        <v>30</v>
      </c>
      <c r="E446" s="599">
        <f t="shared" si="178"/>
        <v>0.113</v>
      </c>
      <c r="F446" s="599">
        <f t="shared" si="199"/>
        <v>0.13108</v>
      </c>
      <c r="G446" s="33">
        <f t="shared" ca="1" si="179"/>
        <v>1.0117233333333333</v>
      </c>
      <c r="H446" s="33">
        <f t="shared" ca="1" si="180"/>
        <v>151.3559305747998</v>
      </c>
      <c r="I446" s="33">
        <f t="shared" ca="1" si="204"/>
        <v>6.6069429602284534E-3</v>
      </c>
      <c r="J446" s="30" t="b">
        <f t="shared" si="181"/>
        <v>0</v>
      </c>
      <c r="K446" s="33">
        <f t="shared" si="200"/>
        <v>1</v>
      </c>
      <c r="L446" s="33">
        <f t="shared" ca="1" si="203"/>
        <v>6.6069429602284534E-3</v>
      </c>
      <c r="M446" s="600">
        <f t="shared" ca="1" si="182"/>
        <v>27271.35</v>
      </c>
      <c r="N446" s="601">
        <f t="shared" ca="1" si="183"/>
        <v>-18117105.07</v>
      </c>
      <c r="O446" s="601">
        <f t="shared" ca="1" si="184"/>
        <v>239664.21</v>
      </c>
      <c r="P446" s="601">
        <f t="shared" ca="1" si="185"/>
        <v>-170602.74</v>
      </c>
      <c r="Q446" s="601">
        <f t="shared" ca="1" si="201"/>
        <v>-27296.44</v>
      </c>
      <c r="R446" s="602">
        <f t="shared" si="186"/>
        <v>399</v>
      </c>
      <c r="S446" s="602">
        <f t="shared" si="187"/>
        <v>63.84</v>
      </c>
      <c r="T446" s="602">
        <f t="shared" si="188"/>
        <v>166.35080000000002</v>
      </c>
      <c r="U446" s="602">
        <f t="shared" si="189"/>
        <v>26.616128000000003</v>
      </c>
      <c r="V446" s="602">
        <f t="shared" ca="1" si="190"/>
        <v>-14493.68</v>
      </c>
      <c r="W446" s="602">
        <f t="shared" si="191"/>
        <v>84.48</v>
      </c>
      <c r="X446" s="602">
        <f t="shared" si="192"/>
        <v>13.52</v>
      </c>
      <c r="Y446" s="602">
        <f t="shared" ca="1" si="193"/>
        <v>542.15</v>
      </c>
      <c r="Z446" s="602">
        <f t="shared" ca="1" si="194"/>
        <v>86.74</v>
      </c>
      <c r="AA446" s="603">
        <f t="shared" si="195"/>
        <v>0</v>
      </c>
      <c r="AB446" s="602"/>
      <c r="AC446" s="604">
        <f t="shared" si="196"/>
        <v>0.113</v>
      </c>
      <c r="AD446" s="602">
        <f t="shared" ca="1" si="197"/>
        <v>-170602.73940916668</v>
      </c>
      <c r="AE446" s="602">
        <f t="shared" si="198"/>
        <v>0</v>
      </c>
      <c r="AG446" s="602">
        <f t="shared" ca="1" si="202"/>
        <v>0</v>
      </c>
    </row>
    <row r="447" spans="2:33" x14ac:dyDescent="0.25">
      <c r="B447" s="30">
        <v>426</v>
      </c>
      <c r="C447" s="19">
        <f t="shared" ca="1" si="176"/>
        <v>58657</v>
      </c>
      <c r="D447" s="30">
        <f t="shared" ca="1" si="177"/>
        <v>31</v>
      </c>
      <c r="E447" s="599">
        <f t="shared" si="178"/>
        <v>0.113</v>
      </c>
      <c r="F447" s="599">
        <f t="shared" si="199"/>
        <v>0.13108</v>
      </c>
      <c r="G447" s="33">
        <f t="shared" ca="1" si="179"/>
        <v>1.0120874444444443</v>
      </c>
      <c r="H447" s="33">
        <f t="shared" ca="1" si="180"/>
        <v>153.18543697695986</v>
      </c>
      <c r="I447" s="33">
        <f t="shared" ca="1" si="204"/>
        <v>6.5280356914763828E-3</v>
      </c>
      <c r="J447" s="30" t="b">
        <f t="shared" si="181"/>
        <v>0</v>
      </c>
      <c r="K447" s="33">
        <f t="shared" si="200"/>
        <v>1</v>
      </c>
      <c r="L447" s="33">
        <f t="shared" ca="1" si="203"/>
        <v>6.5280356914763828E-3</v>
      </c>
      <c r="M447" s="600">
        <f t="shared" ca="1" si="182"/>
        <v>27271.35</v>
      </c>
      <c r="N447" s="601">
        <f t="shared" ca="1" si="183"/>
        <v>-18356769.280000001</v>
      </c>
      <c r="O447" s="601">
        <f t="shared" ca="1" si="184"/>
        <v>249157.78000000003</v>
      </c>
      <c r="P447" s="601">
        <f t="shared" ca="1" si="185"/>
        <v>-178621.56</v>
      </c>
      <c r="Q447" s="601">
        <f t="shared" ca="1" si="201"/>
        <v>-28579.45</v>
      </c>
      <c r="R447" s="602">
        <f t="shared" si="186"/>
        <v>399</v>
      </c>
      <c r="S447" s="602">
        <f t="shared" si="187"/>
        <v>63.84</v>
      </c>
      <c r="T447" s="602">
        <f t="shared" si="188"/>
        <v>166.35080000000002</v>
      </c>
      <c r="U447" s="602">
        <f t="shared" si="189"/>
        <v>26.616128000000003</v>
      </c>
      <c r="V447" s="602">
        <f t="shared" ca="1" si="190"/>
        <v>-14685.42</v>
      </c>
      <c r="W447" s="602">
        <f t="shared" si="191"/>
        <v>84.48</v>
      </c>
      <c r="X447" s="602">
        <f t="shared" si="192"/>
        <v>13.52</v>
      </c>
      <c r="Y447" s="602">
        <f t="shared" ca="1" si="193"/>
        <v>554.73</v>
      </c>
      <c r="Z447" s="602">
        <f t="shared" ca="1" si="194"/>
        <v>88.76</v>
      </c>
      <c r="AA447" s="603">
        <f t="shared" si="195"/>
        <v>0</v>
      </c>
      <c r="AB447" s="602"/>
      <c r="AC447" s="604">
        <f t="shared" si="196"/>
        <v>0.113</v>
      </c>
      <c r="AD447" s="602">
        <f t="shared" ca="1" si="197"/>
        <v>-178621.56329955559</v>
      </c>
      <c r="AE447" s="602">
        <f t="shared" si="198"/>
        <v>0</v>
      </c>
      <c r="AG447" s="602">
        <f t="shared" ca="1" si="202"/>
        <v>0</v>
      </c>
    </row>
    <row r="448" spans="2:33" x14ac:dyDescent="0.25">
      <c r="B448" s="30">
        <v>427</v>
      </c>
      <c r="C448" s="19">
        <f t="shared" ca="1" si="176"/>
        <v>58688</v>
      </c>
      <c r="D448" s="30">
        <f t="shared" ca="1" si="177"/>
        <v>31</v>
      </c>
      <c r="E448" s="599">
        <f t="shared" si="178"/>
        <v>0.113</v>
      </c>
      <c r="F448" s="599">
        <f t="shared" si="199"/>
        <v>0.13108</v>
      </c>
      <c r="G448" s="33">
        <f t="shared" ca="1" si="179"/>
        <v>1.0120874444444443</v>
      </c>
      <c r="H448" s="33">
        <f t="shared" ca="1" si="180"/>
        <v>155.03705743611678</v>
      </c>
      <c r="I448" s="33">
        <f t="shared" ca="1" si="204"/>
        <v>6.450070818791509E-3</v>
      </c>
      <c r="J448" s="30" t="b">
        <f t="shared" si="181"/>
        <v>0</v>
      </c>
      <c r="K448" s="33">
        <f t="shared" si="200"/>
        <v>1</v>
      </c>
      <c r="L448" s="33">
        <f t="shared" ca="1" si="203"/>
        <v>6.450070818791509E-3</v>
      </c>
      <c r="M448" s="600">
        <f t="shared" ca="1" si="182"/>
        <v>27271.35</v>
      </c>
      <c r="N448" s="601">
        <f t="shared" ca="1" si="183"/>
        <v>-18605927.059999999</v>
      </c>
      <c r="O448" s="601">
        <f t="shared" ca="1" si="184"/>
        <v>252169.46000000002</v>
      </c>
      <c r="P448" s="601">
        <f t="shared" ca="1" si="185"/>
        <v>-181046.01</v>
      </c>
      <c r="Q448" s="601">
        <f t="shared" ca="1" si="201"/>
        <v>-28967.360000000001</v>
      </c>
      <c r="R448" s="602">
        <f t="shared" si="186"/>
        <v>399</v>
      </c>
      <c r="S448" s="602">
        <f t="shared" si="187"/>
        <v>63.84</v>
      </c>
      <c r="T448" s="602">
        <f t="shared" si="188"/>
        <v>166.35080000000002</v>
      </c>
      <c r="U448" s="602">
        <f t="shared" si="189"/>
        <v>26.616128000000003</v>
      </c>
      <c r="V448" s="602">
        <f t="shared" ca="1" si="190"/>
        <v>-14884.74</v>
      </c>
      <c r="W448" s="602">
        <f t="shared" si="191"/>
        <v>84.48</v>
      </c>
      <c r="X448" s="602">
        <f t="shared" si="192"/>
        <v>13.52</v>
      </c>
      <c r="Y448" s="602">
        <f t="shared" ca="1" si="193"/>
        <v>558.53</v>
      </c>
      <c r="Z448" s="602">
        <f t="shared" ca="1" si="194"/>
        <v>89.36</v>
      </c>
      <c r="AA448" s="603">
        <f t="shared" si="195"/>
        <v>0</v>
      </c>
      <c r="AB448" s="602"/>
      <c r="AC448" s="604">
        <f t="shared" si="196"/>
        <v>0.113</v>
      </c>
      <c r="AD448" s="602">
        <f t="shared" ca="1" si="197"/>
        <v>-181046.00691994446</v>
      </c>
      <c r="AE448" s="602">
        <f t="shared" si="198"/>
        <v>0</v>
      </c>
      <c r="AG448" s="602">
        <f t="shared" ca="1" si="202"/>
        <v>0</v>
      </c>
    </row>
    <row r="449" spans="2:33" x14ac:dyDescent="0.25">
      <c r="B449" s="30">
        <v>428</v>
      </c>
      <c r="C449" s="19">
        <f t="shared" ca="1" si="176"/>
        <v>58718</v>
      </c>
      <c r="D449" s="30">
        <f t="shared" ca="1" si="177"/>
        <v>30</v>
      </c>
      <c r="E449" s="599">
        <f t="shared" si="178"/>
        <v>0.113</v>
      </c>
      <c r="F449" s="599">
        <f t="shared" si="199"/>
        <v>0.13108</v>
      </c>
      <c r="G449" s="33">
        <f t="shared" ca="1" si="179"/>
        <v>1.0117233333333333</v>
      </c>
      <c r="H449" s="33">
        <f t="shared" ca="1" si="180"/>
        <v>156.85460853945952</v>
      </c>
      <c r="I449" s="33">
        <f t="shared" ca="1" si="204"/>
        <v>6.3753306919792068E-3</v>
      </c>
      <c r="J449" s="30" t="b">
        <f t="shared" si="181"/>
        <v>0</v>
      </c>
      <c r="K449" s="33">
        <f t="shared" si="200"/>
        <v>1</v>
      </c>
      <c r="L449" s="33">
        <f t="shared" ca="1" si="203"/>
        <v>6.3753306919792068E-3</v>
      </c>
      <c r="M449" s="600">
        <f t="shared" ca="1" si="182"/>
        <v>27271.35</v>
      </c>
      <c r="N449" s="601">
        <f t="shared" ca="1" si="183"/>
        <v>-18858096.52</v>
      </c>
      <c r="O449" s="601">
        <f t="shared" ca="1" si="184"/>
        <v>248351.11000000002</v>
      </c>
      <c r="P449" s="601">
        <f t="shared" ca="1" si="185"/>
        <v>-177580.41</v>
      </c>
      <c r="Q449" s="601">
        <f t="shared" ca="1" si="201"/>
        <v>-28412.87</v>
      </c>
      <c r="R449" s="602">
        <f t="shared" si="186"/>
        <v>399</v>
      </c>
      <c r="S449" s="602">
        <f t="shared" si="187"/>
        <v>63.84</v>
      </c>
      <c r="T449" s="602">
        <f t="shared" si="188"/>
        <v>166.35080000000002</v>
      </c>
      <c r="U449" s="602">
        <f t="shared" si="189"/>
        <v>26.616128000000003</v>
      </c>
      <c r="V449" s="602">
        <f t="shared" ca="1" si="190"/>
        <v>-15086.48</v>
      </c>
      <c r="W449" s="602">
        <f t="shared" si="191"/>
        <v>84.48</v>
      </c>
      <c r="X449" s="602">
        <f t="shared" si="192"/>
        <v>13.52</v>
      </c>
      <c r="Y449" s="602">
        <f t="shared" ca="1" si="193"/>
        <v>553.09</v>
      </c>
      <c r="Z449" s="602">
        <f t="shared" ca="1" si="194"/>
        <v>88.49</v>
      </c>
      <c r="AA449" s="603">
        <f t="shared" si="195"/>
        <v>0</v>
      </c>
      <c r="AB449" s="602"/>
      <c r="AC449" s="604">
        <f t="shared" si="196"/>
        <v>0.113</v>
      </c>
      <c r="AD449" s="602">
        <f t="shared" ca="1" si="197"/>
        <v>-177580.40889666669</v>
      </c>
      <c r="AE449" s="602">
        <f t="shared" si="198"/>
        <v>0</v>
      </c>
      <c r="AG449" s="602">
        <f t="shared" ca="1" si="202"/>
        <v>0</v>
      </c>
    </row>
    <row r="450" spans="2:33" x14ac:dyDescent="0.25">
      <c r="B450" s="30">
        <v>429</v>
      </c>
      <c r="C450" s="19">
        <f t="shared" ca="1" si="176"/>
        <v>58749</v>
      </c>
      <c r="D450" s="30">
        <f t="shared" ca="1" si="177"/>
        <v>31</v>
      </c>
      <c r="E450" s="599">
        <f t="shared" si="178"/>
        <v>0.113</v>
      </c>
      <c r="F450" s="599">
        <f t="shared" si="199"/>
        <v>0.13108</v>
      </c>
      <c r="G450" s="33">
        <f t="shared" ca="1" si="179"/>
        <v>1.0120874444444443</v>
      </c>
      <c r="H450" s="33">
        <f t="shared" ca="1" si="180"/>
        <v>158.75057990603528</v>
      </c>
      <c r="I450" s="33">
        <f t="shared" ca="1" si="204"/>
        <v>6.2991895877917521E-3</v>
      </c>
      <c r="J450" s="30" t="b">
        <f t="shared" si="181"/>
        <v>0</v>
      </c>
      <c r="K450" s="33">
        <f t="shared" si="200"/>
        <v>1</v>
      </c>
      <c r="L450" s="33">
        <f t="shared" ca="1" si="203"/>
        <v>6.2991895877917521E-3</v>
      </c>
      <c r="M450" s="600">
        <f t="shared" ca="1" si="182"/>
        <v>27271.35</v>
      </c>
      <c r="N450" s="601">
        <f t="shared" ca="1" si="183"/>
        <v>-19106447.629999999</v>
      </c>
      <c r="O450" s="601">
        <f t="shared" ca="1" si="184"/>
        <v>258219.48</v>
      </c>
      <c r="P450" s="601">
        <f t="shared" ca="1" si="185"/>
        <v>-185916.35</v>
      </c>
      <c r="Q450" s="601">
        <f t="shared" ca="1" si="201"/>
        <v>-29746.62</v>
      </c>
      <c r="R450" s="602">
        <f t="shared" si="186"/>
        <v>399</v>
      </c>
      <c r="S450" s="602">
        <f t="shared" si="187"/>
        <v>63.84</v>
      </c>
      <c r="T450" s="602">
        <f t="shared" si="188"/>
        <v>166.35080000000002</v>
      </c>
      <c r="U450" s="602">
        <f t="shared" si="189"/>
        <v>26.616128000000003</v>
      </c>
      <c r="V450" s="602">
        <f t="shared" ca="1" si="190"/>
        <v>-15285.16</v>
      </c>
      <c r="W450" s="602">
        <f t="shared" si="191"/>
        <v>84.48</v>
      </c>
      <c r="X450" s="602">
        <f t="shared" si="192"/>
        <v>13.52</v>
      </c>
      <c r="Y450" s="602">
        <f t="shared" ca="1" si="193"/>
        <v>566.16</v>
      </c>
      <c r="Z450" s="602">
        <f t="shared" ca="1" si="194"/>
        <v>90.59</v>
      </c>
      <c r="AA450" s="603">
        <f t="shared" si="195"/>
        <v>0</v>
      </c>
      <c r="AB450" s="602"/>
      <c r="AC450" s="604">
        <f t="shared" si="196"/>
        <v>0.113</v>
      </c>
      <c r="AD450" s="602">
        <f t="shared" ca="1" si="197"/>
        <v>-185916.35013302776</v>
      </c>
      <c r="AE450" s="602">
        <f t="shared" si="198"/>
        <v>0</v>
      </c>
      <c r="AG450" s="602">
        <f t="shared" ca="1" si="202"/>
        <v>0</v>
      </c>
    </row>
    <row r="451" spans="2:33" x14ac:dyDescent="0.25">
      <c r="B451" s="30">
        <v>430</v>
      </c>
      <c r="C451" s="19">
        <f t="shared" ca="1" si="176"/>
        <v>58779</v>
      </c>
      <c r="D451" s="30">
        <f t="shared" ca="1" si="177"/>
        <v>30</v>
      </c>
      <c r="E451" s="599">
        <f t="shared" si="178"/>
        <v>0.113</v>
      </c>
      <c r="F451" s="599">
        <f t="shared" si="199"/>
        <v>0.13108</v>
      </c>
      <c r="G451" s="33">
        <f t="shared" ca="1" si="179"/>
        <v>1.0117233333333333</v>
      </c>
      <c r="H451" s="33">
        <f t="shared" ca="1" si="180"/>
        <v>160.61166587113371</v>
      </c>
      <c r="I451" s="33">
        <f t="shared" ca="1" si="204"/>
        <v>6.2261977956342661E-3</v>
      </c>
      <c r="J451" s="30" t="b">
        <f t="shared" si="181"/>
        <v>0</v>
      </c>
      <c r="K451" s="33">
        <f t="shared" si="200"/>
        <v>1</v>
      </c>
      <c r="L451" s="33">
        <f t="shared" ca="1" si="203"/>
        <v>6.2261977956342661E-3</v>
      </c>
      <c r="M451" s="600">
        <f t="shared" ca="1" si="182"/>
        <v>27271.35</v>
      </c>
      <c r="N451" s="601">
        <f t="shared" ca="1" si="183"/>
        <v>-19364667.109999999</v>
      </c>
      <c r="O451" s="601">
        <f t="shared" ca="1" si="184"/>
        <v>254289.80000000002</v>
      </c>
      <c r="P451" s="601">
        <f t="shared" ca="1" si="185"/>
        <v>-182350.62</v>
      </c>
      <c r="Q451" s="601">
        <f t="shared" ca="1" si="201"/>
        <v>-29176.1</v>
      </c>
      <c r="R451" s="602">
        <f t="shared" si="186"/>
        <v>399</v>
      </c>
      <c r="S451" s="602">
        <f t="shared" si="187"/>
        <v>63.84</v>
      </c>
      <c r="T451" s="602">
        <f t="shared" si="188"/>
        <v>166.35080000000002</v>
      </c>
      <c r="U451" s="602">
        <f t="shared" si="189"/>
        <v>26.616128000000003</v>
      </c>
      <c r="V451" s="602">
        <f t="shared" ca="1" si="190"/>
        <v>-15491.73</v>
      </c>
      <c r="W451" s="602">
        <f t="shared" si="191"/>
        <v>84.48</v>
      </c>
      <c r="X451" s="602">
        <f t="shared" si="192"/>
        <v>13.52</v>
      </c>
      <c r="Y451" s="602">
        <f t="shared" ca="1" si="193"/>
        <v>560.57000000000005</v>
      </c>
      <c r="Z451" s="602">
        <f t="shared" ca="1" si="194"/>
        <v>89.69</v>
      </c>
      <c r="AA451" s="603">
        <f t="shared" si="195"/>
        <v>0</v>
      </c>
      <c r="AB451" s="602"/>
      <c r="AC451" s="604">
        <f t="shared" si="196"/>
        <v>0.113</v>
      </c>
      <c r="AD451" s="602">
        <f t="shared" ca="1" si="197"/>
        <v>-182350.61528583334</v>
      </c>
      <c r="AE451" s="602">
        <f t="shared" si="198"/>
        <v>0</v>
      </c>
      <c r="AG451" s="602">
        <f t="shared" ca="1" si="202"/>
        <v>0</v>
      </c>
    </row>
    <row r="452" spans="2:33" x14ac:dyDescent="0.25">
      <c r="B452" s="30">
        <v>431</v>
      </c>
      <c r="C452" s="19">
        <f t="shared" ca="1" si="176"/>
        <v>58810</v>
      </c>
      <c r="D452" s="30">
        <f t="shared" ca="1" si="177"/>
        <v>31</v>
      </c>
      <c r="E452" s="599">
        <f t="shared" si="178"/>
        <v>0.113</v>
      </c>
      <c r="F452" s="599">
        <f t="shared" si="199"/>
        <v>0.13108</v>
      </c>
      <c r="G452" s="33">
        <f t="shared" ca="1" si="179"/>
        <v>1.0120874444444443</v>
      </c>
      <c r="H452" s="33">
        <f t="shared" ca="1" si="180"/>
        <v>162.55305045948069</v>
      </c>
      <c r="I452" s="33">
        <f t="shared" ca="1" si="204"/>
        <v>6.1518377980194737E-3</v>
      </c>
      <c r="J452" s="30" t="b">
        <f t="shared" si="181"/>
        <v>0</v>
      </c>
      <c r="K452" s="33">
        <f t="shared" si="200"/>
        <v>1</v>
      </c>
      <c r="L452" s="33">
        <f t="shared" ca="1" si="203"/>
        <v>6.1518377980194737E-3</v>
      </c>
      <c r="M452" s="600">
        <f t="shared" ca="1" si="182"/>
        <v>27271.35</v>
      </c>
      <c r="N452" s="601">
        <f t="shared" ca="1" si="183"/>
        <v>-19618956.91</v>
      </c>
      <c r="O452" s="601">
        <f t="shared" ca="1" si="184"/>
        <v>264414.41000000003</v>
      </c>
      <c r="P452" s="601">
        <f t="shared" ca="1" si="185"/>
        <v>-190903.35</v>
      </c>
      <c r="Q452" s="601">
        <f t="shared" ca="1" si="201"/>
        <v>-30544.54</v>
      </c>
      <c r="R452" s="602">
        <f t="shared" si="186"/>
        <v>399</v>
      </c>
      <c r="S452" s="602">
        <f t="shared" si="187"/>
        <v>63.84</v>
      </c>
      <c r="T452" s="602">
        <f t="shared" si="188"/>
        <v>166.35080000000002</v>
      </c>
      <c r="U452" s="602">
        <f t="shared" si="189"/>
        <v>26.616128000000003</v>
      </c>
      <c r="V452" s="602">
        <f t="shared" ca="1" si="190"/>
        <v>-15695.17</v>
      </c>
      <c r="W452" s="602">
        <f t="shared" si="191"/>
        <v>84.48</v>
      </c>
      <c r="X452" s="602">
        <f t="shared" si="192"/>
        <v>13.52</v>
      </c>
      <c r="Y452" s="602">
        <f t="shared" ca="1" si="193"/>
        <v>573.98</v>
      </c>
      <c r="Z452" s="602">
        <f t="shared" ca="1" si="194"/>
        <v>91.84</v>
      </c>
      <c r="AA452" s="603">
        <f t="shared" si="195"/>
        <v>0</v>
      </c>
      <c r="AB452" s="602"/>
      <c r="AC452" s="604">
        <f t="shared" si="196"/>
        <v>0.113</v>
      </c>
      <c r="AD452" s="602">
        <f t="shared" ca="1" si="197"/>
        <v>-190903.35015480555</v>
      </c>
      <c r="AE452" s="602">
        <f t="shared" si="198"/>
        <v>0</v>
      </c>
      <c r="AG452" s="602">
        <f t="shared" ca="1" si="202"/>
        <v>0</v>
      </c>
    </row>
    <row r="453" spans="2:33" x14ac:dyDescent="0.25">
      <c r="B453" s="30">
        <v>432</v>
      </c>
      <c r="C453" s="19">
        <f t="shared" ca="1" si="176"/>
        <v>58841</v>
      </c>
      <c r="D453" s="30">
        <f t="shared" ca="1" si="177"/>
        <v>31</v>
      </c>
      <c r="E453" s="599">
        <f t="shared" si="178"/>
        <v>0.113</v>
      </c>
      <c r="F453" s="599">
        <f t="shared" si="199"/>
        <v>0.13108</v>
      </c>
      <c r="G453" s="33">
        <f t="shared" ca="1" si="179"/>
        <v>1.0120874444444443</v>
      </c>
      <c r="H453" s="33">
        <f t="shared" ca="1" si="180"/>
        <v>164.51790142618461</v>
      </c>
      <c r="I453" s="33">
        <f t="shared" ca="1" si="204"/>
        <v>6.0783658880348467E-3</v>
      </c>
      <c r="J453" s="30" t="b">
        <f t="shared" si="181"/>
        <v>1</v>
      </c>
      <c r="K453" s="33">
        <f t="shared" si="200"/>
        <v>1</v>
      </c>
      <c r="L453" s="33">
        <f t="shared" ca="1" si="203"/>
        <v>6.0783658880348467E-3</v>
      </c>
      <c r="M453" s="600">
        <f t="shared" ca="1" si="182"/>
        <v>27271.35</v>
      </c>
      <c r="N453" s="601">
        <f t="shared" ca="1" si="183"/>
        <v>-19883371.32</v>
      </c>
      <c r="O453" s="601">
        <f t="shared" ca="1" si="184"/>
        <v>267610.5</v>
      </c>
      <c r="P453" s="601">
        <f t="shared" ca="1" si="185"/>
        <v>-193476.25</v>
      </c>
      <c r="Q453" s="601">
        <f t="shared" ca="1" si="201"/>
        <v>-30956.2</v>
      </c>
      <c r="R453" s="602">
        <f t="shared" si="186"/>
        <v>399</v>
      </c>
      <c r="S453" s="602">
        <f t="shared" si="187"/>
        <v>63.84</v>
      </c>
      <c r="T453" s="602">
        <f t="shared" si="188"/>
        <v>166.35080000000002</v>
      </c>
      <c r="U453" s="602">
        <f t="shared" si="189"/>
        <v>26.616128000000003</v>
      </c>
      <c r="V453" s="602">
        <f t="shared" ca="1" si="190"/>
        <v>-15906.7</v>
      </c>
      <c r="W453" s="602">
        <f t="shared" si="191"/>
        <v>84.48</v>
      </c>
      <c r="X453" s="602">
        <f t="shared" si="192"/>
        <v>13.52</v>
      </c>
      <c r="Y453" s="602">
        <f t="shared" ca="1" si="193"/>
        <v>578.02</v>
      </c>
      <c r="Z453" s="602">
        <f t="shared" ca="1" si="194"/>
        <v>92.48</v>
      </c>
      <c r="AA453" s="603">
        <f t="shared" si="195"/>
        <v>0</v>
      </c>
      <c r="AB453" s="602"/>
      <c r="AC453" s="604">
        <f t="shared" si="196"/>
        <v>0.113</v>
      </c>
      <c r="AD453" s="602">
        <f t="shared" ca="1" si="197"/>
        <v>-193476.24926100002</v>
      </c>
      <c r="AE453" s="602">
        <f t="shared" si="198"/>
        <v>0</v>
      </c>
      <c r="AG453" s="602">
        <f t="shared" ca="1" si="202"/>
        <v>0</v>
      </c>
    </row>
    <row r="454" spans="2:33" x14ac:dyDescent="0.25">
      <c r="B454" s="30">
        <v>433</v>
      </c>
      <c r="C454" s="19">
        <f t="shared" ca="1" si="176"/>
        <v>58869</v>
      </c>
      <c r="D454" s="30">
        <f t="shared" ca="1" si="177"/>
        <v>28</v>
      </c>
      <c r="E454" s="599">
        <f t="shared" si="178"/>
        <v>0.113</v>
      </c>
      <c r="F454" s="599">
        <f t="shared" si="199"/>
        <v>0.13108</v>
      </c>
      <c r="G454" s="33">
        <f t="shared" ca="1" si="179"/>
        <v>1.0109951111111111</v>
      </c>
      <c r="H454" s="33">
        <f t="shared" ca="1" si="180"/>
        <v>166.32679403213231</v>
      </c>
      <c r="I454" s="33">
        <f t="shared" ca="1" si="204"/>
        <v>6.0122604167240313E-3</v>
      </c>
      <c r="J454" s="30" t="b">
        <f t="shared" si="181"/>
        <v>0</v>
      </c>
      <c r="K454" s="33">
        <f t="shared" si="200"/>
        <v>1</v>
      </c>
      <c r="L454" s="33">
        <f t="shared" ca="1" si="203"/>
        <v>6.0122604167240313E-3</v>
      </c>
      <c r="M454" s="600">
        <f t="shared" ca="1" si="182"/>
        <v>27271.35</v>
      </c>
      <c r="N454" s="601">
        <f t="shared" ca="1" si="183"/>
        <v>-20150981.82</v>
      </c>
      <c r="O454" s="601">
        <f t="shared" ca="1" si="184"/>
        <v>248833.64</v>
      </c>
      <c r="P454" s="601">
        <f t="shared" ca="1" si="185"/>
        <v>-177104.74</v>
      </c>
      <c r="Q454" s="601">
        <f t="shared" ca="1" si="201"/>
        <v>-28336.76</v>
      </c>
      <c r="R454" s="602">
        <f t="shared" si="186"/>
        <v>399</v>
      </c>
      <c r="S454" s="602">
        <f t="shared" si="187"/>
        <v>63.84</v>
      </c>
      <c r="T454" s="602">
        <f t="shared" si="188"/>
        <v>166.35080000000002</v>
      </c>
      <c r="U454" s="602">
        <f t="shared" si="189"/>
        <v>26.616128000000003</v>
      </c>
      <c r="V454" s="602">
        <f t="shared" ca="1" si="190"/>
        <v>-16120.79</v>
      </c>
      <c r="W454" s="602">
        <f t="shared" si="191"/>
        <v>84.48</v>
      </c>
      <c r="X454" s="602">
        <f t="shared" si="192"/>
        <v>13.52</v>
      </c>
      <c r="Y454" s="602">
        <f t="shared" ca="1" si="193"/>
        <v>552.35</v>
      </c>
      <c r="Z454" s="602">
        <f t="shared" ca="1" si="194"/>
        <v>88.38</v>
      </c>
      <c r="AA454" s="603">
        <f t="shared" si="195"/>
        <v>0</v>
      </c>
      <c r="AB454" s="602"/>
      <c r="AC454" s="604">
        <f t="shared" si="196"/>
        <v>0.113</v>
      </c>
      <c r="AD454" s="602">
        <f t="shared" ca="1" si="197"/>
        <v>-177104.74021800002</v>
      </c>
      <c r="AE454" s="602">
        <f t="shared" si="198"/>
        <v>0</v>
      </c>
      <c r="AG454" s="602">
        <f t="shared" ca="1" si="202"/>
        <v>0</v>
      </c>
    </row>
    <row r="455" spans="2:33" x14ac:dyDescent="0.25">
      <c r="B455" s="30">
        <v>434</v>
      </c>
      <c r="C455" s="19">
        <f t="shared" ca="1" si="176"/>
        <v>58900</v>
      </c>
      <c r="D455" s="30">
        <f t="shared" ca="1" si="177"/>
        <v>31</v>
      </c>
      <c r="E455" s="599">
        <f t="shared" si="178"/>
        <v>0.113</v>
      </c>
      <c r="F455" s="599">
        <f t="shared" si="199"/>
        <v>0.13108</v>
      </c>
      <c r="G455" s="33">
        <f t="shared" ca="1" si="179"/>
        <v>1.0120874444444443</v>
      </c>
      <c r="H455" s="33">
        <f t="shared" ca="1" si="180"/>
        <v>168.33725991461824</v>
      </c>
      <c r="I455" s="33">
        <f t="shared" ca="1" si="204"/>
        <v>5.9404554910018528E-3</v>
      </c>
      <c r="J455" s="30" t="b">
        <f t="shared" si="181"/>
        <v>0</v>
      </c>
      <c r="K455" s="33">
        <f t="shared" si="200"/>
        <v>1</v>
      </c>
      <c r="L455" s="33">
        <f t="shared" ca="1" si="203"/>
        <v>5.9404554910018528E-3</v>
      </c>
      <c r="M455" s="600">
        <f t="shared" ca="1" si="182"/>
        <v>27271.35</v>
      </c>
      <c r="N455" s="601">
        <f t="shared" ca="1" si="183"/>
        <v>-20399815.460000001</v>
      </c>
      <c r="O455" s="601">
        <f t="shared" ca="1" si="184"/>
        <v>273852.99</v>
      </c>
      <c r="P455" s="601">
        <f t="shared" ca="1" si="185"/>
        <v>-198501.54</v>
      </c>
      <c r="Q455" s="601">
        <f t="shared" ca="1" si="201"/>
        <v>-31760.25</v>
      </c>
      <c r="R455" s="602">
        <f t="shared" si="186"/>
        <v>399</v>
      </c>
      <c r="S455" s="602">
        <f t="shared" si="187"/>
        <v>63.84</v>
      </c>
      <c r="T455" s="602">
        <f t="shared" si="188"/>
        <v>166.35080000000002</v>
      </c>
      <c r="U455" s="602">
        <f t="shared" si="189"/>
        <v>26.616128000000003</v>
      </c>
      <c r="V455" s="602">
        <f t="shared" ca="1" si="190"/>
        <v>-16319.85</v>
      </c>
      <c r="W455" s="602">
        <f t="shared" si="191"/>
        <v>84.48</v>
      </c>
      <c r="X455" s="602">
        <f t="shared" si="192"/>
        <v>13.52</v>
      </c>
      <c r="Y455" s="602">
        <f t="shared" ca="1" si="193"/>
        <v>585.9</v>
      </c>
      <c r="Z455" s="602">
        <f t="shared" ca="1" si="194"/>
        <v>93.74</v>
      </c>
      <c r="AA455" s="603">
        <f t="shared" si="195"/>
        <v>0</v>
      </c>
      <c r="AB455" s="602"/>
      <c r="AC455" s="604">
        <f t="shared" si="196"/>
        <v>0.113</v>
      </c>
      <c r="AD455" s="602">
        <f t="shared" ca="1" si="197"/>
        <v>-198501.53765661112</v>
      </c>
      <c r="AE455" s="602">
        <f t="shared" si="198"/>
        <v>0</v>
      </c>
      <c r="AG455" s="602">
        <f t="shared" ca="1" si="202"/>
        <v>0</v>
      </c>
    </row>
    <row r="456" spans="2:33" x14ac:dyDescent="0.25">
      <c r="B456" s="30">
        <v>435</v>
      </c>
      <c r="C456" s="19">
        <f t="shared" ca="1" si="176"/>
        <v>58930</v>
      </c>
      <c r="D456" s="30">
        <f t="shared" ca="1" si="177"/>
        <v>30</v>
      </c>
      <c r="E456" s="599">
        <f t="shared" si="178"/>
        <v>0.113</v>
      </c>
      <c r="F456" s="599">
        <f t="shared" si="199"/>
        <v>0.13108</v>
      </c>
      <c r="G456" s="33">
        <f t="shared" ca="1" si="179"/>
        <v>1.0117233333333333</v>
      </c>
      <c r="H456" s="33">
        <f t="shared" ca="1" si="180"/>
        <v>170.31073372501729</v>
      </c>
      <c r="I456" s="33">
        <f t="shared" ca="1" si="204"/>
        <v>5.87162052636444E-3</v>
      </c>
      <c r="J456" s="30" t="b">
        <f t="shared" si="181"/>
        <v>0</v>
      </c>
      <c r="K456" s="33">
        <f t="shared" si="200"/>
        <v>1</v>
      </c>
      <c r="L456" s="33">
        <f t="shared" ca="1" si="203"/>
        <v>5.87162052636444E-3</v>
      </c>
      <c r="M456" s="600">
        <f t="shared" ca="1" si="182"/>
        <v>27271.35</v>
      </c>
      <c r="N456" s="601">
        <f t="shared" ca="1" si="183"/>
        <v>-20673668.449999999</v>
      </c>
      <c r="O456" s="601">
        <f t="shared" ca="1" si="184"/>
        <v>269635.65000000002</v>
      </c>
      <c r="P456" s="601">
        <f t="shared" ca="1" si="185"/>
        <v>-194677.04</v>
      </c>
      <c r="Q456" s="601">
        <f t="shared" ca="1" si="201"/>
        <v>-31148.33</v>
      </c>
      <c r="R456" s="602">
        <f t="shared" si="186"/>
        <v>399</v>
      </c>
      <c r="S456" s="602">
        <f t="shared" si="187"/>
        <v>63.84</v>
      </c>
      <c r="T456" s="602">
        <f t="shared" si="188"/>
        <v>166.35080000000002</v>
      </c>
      <c r="U456" s="602">
        <f t="shared" si="189"/>
        <v>26.616128000000003</v>
      </c>
      <c r="V456" s="602">
        <f t="shared" ca="1" si="190"/>
        <v>-16538.93</v>
      </c>
      <c r="W456" s="602">
        <f t="shared" si="191"/>
        <v>84.48</v>
      </c>
      <c r="X456" s="602">
        <f t="shared" si="192"/>
        <v>13.52</v>
      </c>
      <c r="Y456" s="602">
        <f t="shared" ca="1" si="193"/>
        <v>579.9</v>
      </c>
      <c r="Z456" s="602">
        <f t="shared" ca="1" si="194"/>
        <v>92.78</v>
      </c>
      <c r="AA456" s="603">
        <f t="shared" si="195"/>
        <v>0</v>
      </c>
      <c r="AB456" s="602"/>
      <c r="AC456" s="604">
        <f t="shared" si="196"/>
        <v>0.113</v>
      </c>
      <c r="AD456" s="602">
        <f t="shared" ca="1" si="197"/>
        <v>-194677.04457083333</v>
      </c>
      <c r="AE456" s="602">
        <f t="shared" si="198"/>
        <v>0</v>
      </c>
      <c r="AG456" s="602">
        <f t="shared" ca="1" si="202"/>
        <v>0</v>
      </c>
    </row>
    <row r="457" spans="2:33" x14ac:dyDescent="0.25">
      <c r="B457" s="30">
        <v>436</v>
      </c>
      <c r="C457" s="19">
        <f t="shared" ca="1" si="176"/>
        <v>58961</v>
      </c>
      <c r="D457" s="30">
        <f t="shared" ca="1" si="177"/>
        <v>31</v>
      </c>
      <c r="E457" s="599">
        <f t="shared" si="178"/>
        <v>0.113</v>
      </c>
      <c r="F457" s="599">
        <f t="shared" si="199"/>
        <v>0.13108</v>
      </c>
      <c r="G457" s="33">
        <f t="shared" ca="1" si="179"/>
        <v>1.0120874444444443</v>
      </c>
      <c r="H457" s="33">
        <f t="shared" ca="1" si="180"/>
        <v>172.36935525721097</v>
      </c>
      <c r="I457" s="33">
        <f t="shared" ca="1" si="204"/>
        <v>5.801495274538747E-3</v>
      </c>
      <c r="J457" s="30" t="b">
        <f t="shared" si="181"/>
        <v>0</v>
      </c>
      <c r="K457" s="33">
        <f t="shared" si="200"/>
        <v>1</v>
      </c>
      <c r="L457" s="33">
        <f t="shared" ca="1" si="203"/>
        <v>5.801495274538747E-3</v>
      </c>
      <c r="M457" s="600">
        <f t="shared" ca="1" si="182"/>
        <v>27271.35</v>
      </c>
      <c r="N457" s="601">
        <f t="shared" ca="1" si="183"/>
        <v>-20943304.100000001</v>
      </c>
      <c r="O457" s="601">
        <f t="shared" ca="1" si="184"/>
        <v>280422.37000000005</v>
      </c>
      <c r="P457" s="601">
        <f t="shared" ca="1" si="185"/>
        <v>-203789.98</v>
      </c>
      <c r="Q457" s="601">
        <f t="shared" ca="1" si="201"/>
        <v>-32606.400000000001</v>
      </c>
      <c r="R457" s="602">
        <f t="shared" si="186"/>
        <v>399</v>
      </c>
      <c r="S457" s="602">
        <f t="shared" si="187"/>
        <v>63.84</v>
      </c>
      <c r="T457" s="602">
        <f t="shared" si="188"/>
        <v>166.35080000000002</v>
      </c>
      <c r="U457" s="602">
        <f t="shared" si="189"/>
        <v>26.616128000000003</v>
      </c>
      <c r="V457" s="602">
        <f t="shared" ca="1" si="190"/>
        <v>-16754.64</v>
      </c>
      <c r="W457" s="602">
        <f t="shared" si="191"/>
        <v>84.48</v>
      </c>
      <c r="X457" s="602">
        <f t="shared" si="192"/>
        <v>13.52</v>
      </c>
      <c r="Y457" s="602">
        <f t="shared" ca="1" si="193"/>
        <v>594.19000000000005</v>
      </c>
      <c r="Z457" s="602">
        <f t="shared" ca="1" si="194"/>
        <v>95.07</v>
      </c>
      <c r="AA457" s="603">
        <f t="shared" si="195"/>
        <v>0</v>
      </c>
      <c r="AB457" s="602"/>
      <c r="AC457" s="604">
        <f t="shared" si="196"/>
        <v>0.113</v>
      </c>
      <c r="AD457" s="602">
        <f t="shared" ca="1" si="197"/>
        <v>-203789.98406194444</v>
      </c>
      <c r="AE457" s="602">
        <f t="shared" si="198"/>
        <v>0</v>
      </c>
      <c r="AG457" s="602">
        <f t="shared" ca="1" si="202"/>
        <v>0</v>
      </c>
    </row>
    <row r="458" spans="2:33" x14ac:dyDescent="0.25">
      <c r="B458" s="30">
        <v>437</v>
      </c>
      <c r="C458" s="19">
        <f t="shared" ca="1" si="176"/>
        <v>58991</v>
      </c>
      <c r="D458" s="30">
        <f t="shared" ca="1" si="177"/>
        <v>30</v>
      </c>
      <c r="E458" s="599">
        <f t="shared" si="178"/>
        <v>0.113</v>
      </c>
      <c r="F458" s="599">
        <f t="shared" si="199"/>
        <v>0.13108</v>
      </c>
      <c r="G458" s="33">
        <f t="shared" ca="1" si="179"/>
        <v>1.0117233333333333</v>
      </c>
      <c r="H458" s="33">
        <f t="shared" ca="1" si="180"/>
        <v>174.390098665343</v>
      </c>
      <c r="I458" s="33">
        <f t="shared" ca="1" si="204"/>
        <v>5.7342705099273656E-3</v>
      </c>
      <c r="J458" s="30" t="b">
        <f t="shared" si="181"/>
        <v>0</v>
      </c>
      <c r="K458" s="33">
        <f t="shared" si="200"/>
        <v>1</v>
      </c>
      <c r="L458" s="33">
        <f t="shared" ca="1" si="203"/>
        <v>5.7342705099273656E-3</v>
      </c>
      <c r="M458" s="600">
        <f t="shared" ca="1" si="182"/>
        <v>27271.35</v>
      </c>
      <c r="N458" s="601">
        <f t="shared" ca="1" si="183"/>
        <v>-21223726.469999999</v>
      </c>
      <c r="O458" s="601">
        <f t="shared" ca="1" si="184"/>
        <v>276084.17000000004</v>
      </c>
      <c r="P458" s="601">
        <f t="shared" ca="1" si="185"/>
        <v>-199856.76</v>
      </c>
      <c r="Q458" s="601">
        <f t="shared" ca="1" si="201"/>
        <v>-31977.08</v>
      </c>
      <c r="R458" s="602">
        <f t="shared" si="186"/>
        <v>399</v>
      </c>
      <c r="S458" s="602">
        <f t="shared" si="187"/>
        <v>63.84</v>
      </c>
      <c r="T458" s="602">
        <f t="shared" si="188"/>
        <v>166.35080000000002</v>
      </c>
      <c r="U458" s="602">
        <f t="shared" si="189"/>
        <v>26.616128000000003</v>
      </c>
      <c r="V458" s="602">
        <f t="shared" ca="1" si="190"/>
        <v>-16978.98</v>
      </c>
      <c r="W458" s="602">
        <f t="shared" si="191"/>
        <v>84.48</v>
      </c>
      <c r="X458" s="602">
        <f t="shared" si="192"/>
        <v>13.52</v>
      </c>
      <c r="Y458" s="602">
        <f t="shared" ca="1" si="193"/>
        <v>588.02</v>
      </c>
      <c r="Z458" s="602">
        <f t="shared" ca="1" si="194"/>
        <v>94.08</v>
      </c>
      <c r="AA458" s="603">
        <f t="shared" si="195"/>
        <v>0</v>
      </c>
      <c r="AB458" s="602"/>
      <c r="AC458" s="604">
        <f t="shared" si="196"/>
        <v>0.113</v>
      </c>
      <c r="AD458" s="602">
        <f t="shared" ca="1" si="197"/>
        <v>-199856.75759249995</v>
      </c>
      <c r="AE458" s="602">
        <f t="shared" si="198"/>
        <v>0</v>
      </c>
      <c r="AG458" s="602">
        <f t="shared" ca="1" si="202"/>
        <v>0</v>
      </c>
    </row>
    <row r="459" spans="2:33" x14ac:dyDescent="0.25">
      <c r="B459" s="30">
        <v>438</v>
      </c>
      <c r="C459" s="19">
        <f t="shared" ca="1" si="176"/>
        <v>59022</v>
      </c>
      <c r="D459" s="30">
        <f t="shared" ca="1" si="177"/>
        <v>31</v>
      </c>
      <c r="E459" s="599">
        <f t="shared" si="178"/>
        <v>0.113</v>
      </c>
      <c r="F459" s="599">
        <f t="shared" si="199"/>
        <v>0.13108</v>
      </c>
      <c r="G459" s="33">
        <f t="shared" ca="1" si="179"/>
        <v>1.0120874444444443</v>
      </c>
      <c r="H459" s="33">
        <f t="shared" ca="1" si="180"/>
        <v>176.49802929462149</v>
      </c>
      <c r="I459" s="33">
        <f t="shared" ca="1" si="204"/>
        <v>5.6657856407605423E-3</v>
      </c>
      <c r="J459" s="30" t="b">
        <f t="shared" si="181"/>
        <v>0</v>
      </c>
      <c r="K459" s="33">
        <f t="shared" si="200"/>
        <v>1</v>
      </c>
      <c r="L459" s="33">
        <f t="shared" ca="1" si="203"/>
        <v>5.6657856407605423E-3</v>
      </c>
      <c r="M459" s="600">
        <f t="shared" ca="1" si="182"/>
        <v>27271.35</v>
      </c>
      <c r="N459" s="601">
        <f t="shared" ca="1" si="183"/>
        <v>-21499810.640000001</v>
      </c>
      <c r="O459" s="601">
        <f t="shared" ca="1" si="184"/>
        <v>287149.12</v>
      </c>
      <c r="P459" s="601">
        <f t="shared" ca="1" si="185"/>
        <v>-209205.1</v>
      </c>
      <c r="Q459" s="601">
        <f t="shared" ca="1" si="201"/>
        <v>-33472.82</v>
      </c>
      <c r="R459" s="602">
        <f t="shared" si="186"/>
        <v>399</v>
      </c>
      <c r="S459" s="602">
        <f t="shared" si="187"/>
        <v>63.84</v>
      </c>
      <c r="T459" s="602">
        <f t="shared" si="188"/>
        <v>166.35080000000002</v>
      </c>
      <c r="U459" s="602">
        <f t="shared" si="189"/>
        <v>26.616128000000003</v>
      </c>
      <c r="V459" s="602">
        <f t="shared" ca="1" si="190"/>
        <v>-17199.849999999999</v>
      </c>
      <c r="W459" s="602">
        <f t="shared" si="191"/>
        <v>84.48</v>
      </c>
      <c r="X459" s="602">
        <f t="shared" si="192"/>
        <v>13.52</v>
      </c>
      <c r="Y459" s="602">
        <f t="shared" ca="1" si="193"/>
        <v>602.67999999999995</v>
      </c>
      <c r="Z459" s="602">
        <f t="shared" ca="1" si="194"/>
        <v>96.43</v>
      </c>
      <c r="AA459" s="603">
        <f t="shared" si="195"/>
        <v>0</v>
      </c>
      <c r="AB459" s="602"/>
      <c r="AC459" s="604">
        <f t="shared" si="196"/>
        <v>0.113</v>
      </c>
      <c r="AD459" s="602">
        <f t="shared" ca="1" si="197"/>
        <v>-209205.10186644446</v>
      </c>
      <c r="AE459" s="602">
        <f t="shared" si="198"/>
        <v>0</v>
      </c>
      <c r="AG459" s="602">
        <f t="shared" ca="1" si="202"/>
        <v>0</v>
      </c>
    </row>
    <row r="460" spans="2:33" x14ac:dyDescent="0.25">
      <c r="B460" s="30">
        <v>439</v>
      </c>
      <c r="C460" s="19">
        <f t="shared" ca="1" si="176"/>
        <v>59053</v>
      </c>
      <c r="D460" s="30">
        <f t="shared" ca="1" si="177"/>
        <v>31</v>
      </c>
      <c r="E460" s="599">
        <f t="shared" si="178"/>
        <v>0.113</v>
      </c>
      <c r="F460" s="599">
        <f t="shared" si="199"/>
        <v>0.13108</v>
      </c>
      <c r="G460" s="33">
        <f t="shared" ca="1" si="179"/>
        <v>1.0120874444444443</v>
      </c>
      <c r="H460" s="33">
        <f t="shared" ca="1" si="180"/>
        <v>178.63143941827414</v>
      </c>
      <c r="I460" s="33">
        <f t="shared" ca="1" si="204"/>
        <v>5.5981186920766599E-3</v>
      </c>
      <c r="J460" s="30" t="b">
        <f t="shared" si="181"/>
        <v>0</v>
      </c>
      <c r="K460" s="33">
        <f t="shared" si="200"/>
        <v>1</v>
      </c>
      <c r="L460" s="33">
        <f t="shared" ca="1" si="203"/>
        <v>5.5981186920766599E-3</v>
      </c>
      <c r="M460" s="600">
        <f t="shared" ca="1" si="182"/>
        <v>27271.35</v>
      </c>
      <c r="N460" s="601">
        <f t="shared" ca="1" si="183"/>
        <v>-21786959.760000002</v>
      </c>
      <c r="O460" s="601">
        <f t="shared" ca="1" si="184"/>
        <v>290620.02</v>
      </c>
      <c r="P460" s="601">
        <f t="shared" ca="1" si="185"/>
        <v>-211999.22</v>
      </c>
      <c r="Q460" s="601">
        <f t="shared" ca="1" si="201"/>
        <v>-33919.879999999997</v>
      </c>
      <c r="R460" s="602">
        <f t="shared" si="186"/>
        <v>399</v>
      </c>
      <c r="S460" s="602">
        <f t="shared" si="187"/>
        <v>63.84</v>
      </c>
      <c r="T460" s="602">
        <f t="shared" si="188"/>
        <v>166.35080000000002</v>
      </c>
      <c r="U460" s="602">
        <f t="shared" si="189"/>
        <v>26.616128000000003</v>
      </c>
      <c r="V460" s="602">
        <f t="shared" ca="1" si="190"/>
        <v>-17429.57</v>
      </c>
      <c r="W460" s="602">
        <f t="shared" si="191"/>
        <v>84.48</v>
      </c>
      <c r="X460" s="602">
        <f t="shared" si="192"/>
        <v>13.52</v>
      </c>
      <c r="Y460" s="602">
        <f t="shared" ca="1" si="193"/>
        <v>607.05999999999995</v>
      </c>
      <c r="Z460" s="602">
        <f t="shared" ca="1" si="194"/>
        <v>97.13</v>
      </c>
      <c r="AA460" s="603">
        <f t="shared" si="195"/>
        <v>0</v>
      </c>
      <c r="AB460" s="602"/>
      <c r="AC460" s="604">
        <f t="shared" si="196"/>
        <v>0.113</v>
      </c>
      <c r="AD460" s="602">
        <f t="shared" ca="1" si="197"/>
        <v>-211999.22233133338</v>
      </c>
      <c r="AE460" s="602">
        <f t="shared" si="198"/>
        <v>0</v>
      </c>
      <c r="AG460" s="602">
        <f t="shared" ca="1" si="202"/>
        <v>0</v>
      </c>
    </row>
    <row r="461" spans="2:33" x14ac:dyDescent="0.25">
      <c r="B461" s="30">
        <v>440</v>
      </c>
      <c r="C461" s="19">
        <f t="shared" ca="1" si="176"/>
        <v>59083</v>
      </c>
      <c r="D461" s="30">
        <f t="shared" ca="1" si="177"/>
        <v>30</v>
      </c>
      <c r="E461" s="599">
        <f t="shared" si="178"/>
        <v>0.113</v>
      </c>
      <c r="F461" s="599">
        <f t="shared" si="199"/>
        <v>0.13108</v>
      </c>
      <c r="G461" s="33">
        <f t="shared" ca="1" si="179"/>
        <v>1.0117233333333333</v>
      </c>
      <c r="H461" s="33">
        <f t="shared" ca="1" si="180"/>
        <v>180.72559532638769</v>
      </c>
      <c r="I461" s="33">
        <f t="shared" ca="1" si="204"/>
        <v>5.5332505514452176E-3</v>
      </c>
      <c r="J461" s="30" t="b">
        <f t="shared" si="181"/>
        <v>0</v>
      </c>
      <c r="K461" s="33">
        <f t="shared" si="200"/>
        <v>1</v>
      </c>
      <c r="L461" s="33">
        <f t="shared" ca="1" si="203"/>
        <v>5.5332505514452176E-3</v>
      </c>
      <c r="M461" s="600">
        <f t="shared" ca="1" si="182"/>
        <v>27271.35</v>
      </c>
      <c r="N461" s="601">
        <f t="shared" ca="1" si="183"/>
        <v>-22077579.780000001</v>
      </c>
      <c r="O461" s="601">
        <f t="shared" ca="1" si="184"/>
        <v>286094.17</v>
      </c>
      <c r="P461" s="601">
        <f t="shared" ca="1" si="185"/>
        <v>-207897.21</v>
      </c>
      <c r="Q461" s="601">
        <f t="shared" ca="1" si="201"/>
        <v>-33263.550000000003</v>
      </c>
      <c r="R461" s="602">
        <f t="shared" si="186"/>
        <v>399</v>
      </c>
      <c r="S461" s="602">
        <f t="shared" si="187"/>
        <v>63.84</v>
      </c>
      <c r="T461" s="602">
        <f t="shared" si="188"/>
        <v>166.35080000000002</v>
      </c>
      <c r="U461" s="602">
        <f t="shared" si="189"/>
        <v>26.616128000000003</v>
      </c>
      <c r="V461" s="602">
        <f t="shared" ca="1" si="190"/>
        <v>-17662.060000000001</v>
      </c>
      <c r="W461" s="602">
        <f t="shared" si="191"/>
        <v>84.48</v>
      </c>
      <c r="X461" s="602">
        <f t="shared" si="192"/>
        <v>13.52</v>
      </c>
      <c r="Y461" s="602">
        <f t="shared" ca="1" si="193"/>
        <v>600.63</v>
      </c>
      <c r="Z461" s="602">
        <f t="shared" ca="1" si="194"/>
        <v>96.1</v>
      </c>
      <c r="AA461" s="603">
        <f t="shared" si="195"/>
        <v>0</v>
      </c>
      <c r="AB461" s="602"/>
      <c r="AC461" s="604">
        <f t="shared" si="196"/>
        <v>0.113</v>
      </c>
      <c r="AD461" s="602">
        <f t="shared" ca="1" si="197"/>
        <v>-207897.20959500005</v>
      </c>
      <c r="AE461" s="602">
        <f t="shared" si="198"/>
        <v>0</v>
      </c>
      <c r="AG461" s="602">
        <f t="shared" ca="1" si="202"/>
        <v>0</v>
      </c>
    </row>
    <row r="462" spans="2:33" x14ac:dyDescent="0.25">
      <c r="B462" s="30">
        <v>441</v>
      </c>
      <c r="C462" s="19">
        <f t="shared" ca="1" si="176"/>
        <v>59114</v>
      </c>
      <c r="D462" s="30">
        <f t="shared" ca="1" si="177"/>
        <v>31</v>
      </c>
      <c r="E462" s="599">
        <f t="shared" si="178"/>
        <v>0.113</v>
      </c>
      <c r="F462" s="599">
        <f t="shared" si="199"/>
        <v>0.13108</v>
      </c>
      <c r="G462" s="33">
        <f t="shared" ca="1" si="179"/>
        <v>1.0120874444444443</v>
      </c>
      <c r="H462" s="33">
        <f t="shared" ca="1" si="180"/>
        <v>182.91010591958454</v>
      </c>
      <c r="I462" s="33">
        <f t="shared" ca="1" si="204"/>
        <v>5.4671664803455132E-3</v>
      </c>
      <c r="J462" s="30" t="b">
        <f t="shared" si="181"/>
        <v>0</v>
      </c>
      <c r="K462" s="33">
        <f t="shared" si="200"/>
        <v>1</v>
      </c>
      <c r="L462" s="33">
        <f t="shared" ca="1" si="203"/>
        <v>5.4671664803455132E-3</v>
      </c>
      <c r="M462" s="600">
        <f t="shared" ca="1" si="182"/>
        <v>27271.35</v>
      </c>
      <c r="N462" s="601">
        <f t="shared" ca="1" si="183"/>
        <v>-22363673.949999999</v>
      </c>
      <c r="O462" s="601">
        <f t="shared" ca="1" si="184"/>
        <v>297591.02</v>
      </c>
      <c r="P462" s="601">
        <f t="shared" ca="1" si="185"/>
        <v>-217610.97</v>
      </c>
      <c r="Q462" s="601">
        <f t="shared" ca="1" si="201"/>
        <v>-34817.760000000002</v>
      </c>
      <c r="R462" s="602">
        <f t="shared" si="186"/>
        <v>399</v>
      </c>
      <c r="S462" s="602">
        <f t="shared" si="187"/>
        <v>63.84</v>
      </c>
      <c r="T462" s="602">
        <f t="shared" si="188"/>
        <v>166.35080000000002</v>
      </c>
      <c r="U462" s="602">
        <f t="shared" si="189"/>
        <v>26.616128000000003</v>
      </c>
      <c r="V462" s="602">
        <f t="shared" ca="1" si="190"/>
        <v>-17890.939999999999</v>
      </c>
      <c r="W462" s="602">
        <f t="shared" si="191"/>
        <v>84.48</v>
      </c>
      <c r="X462" s="602">
        <f t="shared" si="192"/>
        <v>13.52</v>
      </c>
      <c r="Y462" s="602">
        <f t="shared" ca="1" si="193"/>
        <v>615.86</v>
      </c>
      <c r="Z462" s="602">
        <f t="shared" ca="1" si="194"/>
        <v>98.54</v>
      </c>
      <c r="AA462" s="603">
        <f t="shared" si="195"/>
        <v>0</v>
      </c>
      <c r="AB462" s="602"/>
      <c r="AC462" s="604">
        <f t="shared" si="196"/>
        <v>0.113</v>
      </c>
      <c r="AD462" s="602">
        <f t="shared" ca="1" si="197"/>
        <v>-217610.97179680553</v>
      </c>
      <c r="AE462" s="602">
        <f t="shared" si="198"/>
        <v>0</v>
      </c>
      <c r="AG462" s="602">
        <f t="shared" ca="1" si="202"/>
        <v>0</v>
      </c>
    </row>
    <row r="463" spans="2:33" x14ac:dyDescent="0.25">
      <c r="B463" s="30">
        <v>442</v>
      </c>
      <c r="C463" s="19">
        <f t="shared" ca="1" si="176"/>
        <v>59144</v>
      </c>
      <c r="D463" s="30">
        <f t="shared" ca="1" si="177"/>
        <v>30</v>
      </c>
      <c r="E463" s="599">
        <f t="shared" si="178"/>
        <v>0.113</v>
      </c>
      <c r="F463" s="599">
        <f t="shared" si="199"/>
        <v>0.13108</v>
      </c>
      <c r="G463" s="33">
        <f t="shared" ca="1" si="179"/>
        <v>1.0117233333333333</v>
      </c>
      <c r="H463" s="33">
        <f t="shared" ca="1" si="180"/>
        <v>185.05442206131514</v>
      </c>
      <c r="I463" s="33">
        <f t="shared" ca="1" si="204"/>
        <v>5.4038157470706876E-3</v>
      </c>
      <c r="J463" s="30" t="b">
        <f t="shared" si="181"/>
        <v>0</v>
      </c>
      <c r="K463" s="33">
        <f t="shared" si="200"/>
        <v>1</v>
      </c>
      <c r="L463" s="33">
        <f t="shared" ca="1" si="203"/>
        <v>5.4038157470706876E-3</v>
      </c>
      <c r="M463" s="600">
        <f t="shared" ca="1" si="182"/>
        <v>27271.35</v>
      </c>
      <c r="N463" s="601">
        <f t="shared" ca="1" si="183"/>
        <v>-22661264.969999999</v>
      </c>
      <c r="O463" s="601">
        <f t="shared" ca="1" si="184"/>
        <v>292936.91000000003</v>
      </c>
      <c r="P463" s="601">
        <f t="shared" ca="1" si="185"/>
        <v>-213393.58</v>
      </c>
      <c r="Q463" s="601">
        <f t="shared" ca="1" si="201"/>
        <v>-34142.97</v>
      </c>
      <c r="R463" s="602">
        <f t="shared" si="186"/>
        <v>399</v>
      </c>
      <c r="S463" s="602">
        <f t="shared" si="187"/>
        <v>63.84</v>
      </c>
      <c r="T463" s="602">
        <f t="shared" si="188"/>
        <v>166.35080000000002</v>
      </c>
      <c r="U463" s="602">
        <f t="shared" si="189"/>
        <v>26.616128000000003</v>
      </c>
      <c r="V463" s="602">
        <f t="shared" ca="1" si="190"/>
        <v>-18129.009999999998</v>
      </c>
      <c r="W463" s="602">
        <f t="shared" si="191"/>
        <v>84.48</v>
      </c>
      <c r="X463" s="602">
        <f t="shared" si="192"/>
        <v>13.52</v>
      </c>
      <c r="Y463" s="602">
        <f t="shared" ca="1" si="193"/>
        <v>609.25</v>
      </c>
      <c r="Z463" s="602">
        <f t="shared" ca="1" si="194"/>
        <v>97.48</v>
      </c>
      <c r="AA463" s="603">
        <f t="shared" si="195"/>
        <v>0</v>
      </c>
      <c r="AB463" s="602"/>
      <c r="AC463" s="604">
        <f t="shared" si="196"/>
        <v>0.113</v>
      </c>
      <c r="AD463" s="602">
        <f t="shared" ca="1" si="197"/>
        <v>-213393.57846749996</v>
      </c>
      <c r="AE463" s="602">
        <f t="shared" si="198"/>
        <v>0</v>
      </c>
      <c r="AG463" s="602">
        <f t="shared" ca="1" si="202"/>
        <v>0</v>
      </c>
    </row>
    <row r="464" spans="2:33" x14ac:dyDescent="0.25">
      <c r="B464" s="30">
        <v>443</v>
      </c>
      <c r="C464" s="19">
        <f t="shared" ca="1" si="176"/>
        <v>59175</v>
      </c>
      <c r="D464" s="30">
        <f t="shared" ca="1" si="177"/>
        <v>31</v>
      </c>
      <c r="E464" s="599">
        <f t="shared" si="178"/>
        <v>0.113</v>
      </c>
      <c r="F464" s="599">
        <f t="shared" si="199"/>
        <v>0.13108</v>
      </c>
      <c r="G464" s="33">
        <f t="shared" ca="1" si="179"/>
        <v>1.0120874444444443</v>
      </c>
      <c r="H464" s="33">
        <f t="shared" ca="1" si="180"/>
        <v>187.29125710718003</v>
      </c>
      <c r="I464" s="33">
        <f t="shared" ca="1" si="204"/>
        <v>5.3392775265945066E-3</v>
      </c>
      <c r="J464" s="30" t="b">
        <f t="shared" si="181"/>
        <v>0</v>
      </c>
      <c r="K464" s="33">
        <f t="shared" si="200"/>
        <v>1</v>
      </c>
      <c r="L464" s="33">
        <f t="shared" ca="1" si="203"/>
        <v>5.3392775265945066E-3</v>
      </c>
      <c r="M464" s="600">
        <f t="shared" ca="1" si="182"/>
        <v>27271.35</v>
      </c>
      <c r="N464" s="601">
        <f t="shared" ca="1" si="183"/>
        <v>-22954201.879999999</v>
      </c>
      <c r="O464" s="601">
        <f t="shared" ca="1" si="184"/>
        <v>304728.99000000005</v>
      </c>
      <c r="P464" s="601">
        <f t="shared" ca="1" si="185"/>
        <v>-223357.14</v>
      </c>
      <c r="Q464" s="601">
        <f t="shared" ca="1" si="201"/>
        <v>-35737.14</v>
      </c>
      <c r="R464" s="602">
        <f t="shared" si="186"/>
        <v>399</v>
      </c>
      <c r="S464" s="602">
        <f t="shared" si="187"/>
        <v>63.84</v>
      </c>
      <c r="T464" s="602">
        <f t="shared" si="188"/>
        <v>166.35080000000002</v>
      </c>
      <c r="U464" s="602">
        <f t="shared" si="189"/>
        <v>26.616128000000003</v>
      </c>
      <c r="V464" s="602">
        <f t="shared" ca="1" si="190"/>
        <v>-18363.36</v>
      </c>
      <c r="W464" s="602">
        <f t="shared" si="191"/>
        <v>84.48</v>
      </c>
      <c r="X464" s="602">
        <f t="shared" si="192"/>
        <v>13.52</v>
      </c>
      <c r="Y464" s="602">
        <f t="shared" ca="1" si="193"/>
        <v>624.87</v>
      </c>
      <c r="Z464" s="602">
        <f t="shared" ca="1" si="194"/>
        <v>99.98</v>
      </c>
      <c r="AA464" s="603">
        <f t="shared" si="195"/>
        <v>0</v>
      </c>
      <c r="AB464" s="602"/>
      <c r="AC464" s="604">
        <f t="shared" si="196"/>
        <v>0.113</v>
      </c>
      <c r="AD464" s="602">
        <f t="shared" ca="1" si="197"/>
        <v>-223357.13662677776</v>
      </c>
      <c r="AE464" s="602">
        <f t="shared" si="198"/>
        <v>0</v>
      </c>
      <c r="AG464" s="602">
        <f t="shared" ca="1" si="202"/>
        <v>0</v>
      </c>
    </row>
    <row r="465" spans="2:33" x14ac:dyDescent="0.25">
      <c r="B465" s="30">
        <v>444</v>
      </c>
      <c r="C465" s="19">
        <f t="shared" ca="1" si="176"/>
        <v>59206</v>
      </c>
      <c r="D465" s="30">
        <f t="shared" ca="1" si="177"/>
        <v>31</v>
      </c>
      <c r="E465" s="599">
        <f t="shared" si="178"/>
        <v>0.113</v>
      </c>
      <c r="F465" s="599">
        <f t="shared" si="199"/>
        <v>0.13108</v>
      </c>
      <c r="G465" s="33">
        <f t="shared" ca="1" si="179"/>
        <v>1.0120874444444443</v>
      </c>
      <c r="H465" s="33">
        <f t="shared" ca="1" si="180"/>
        <v>189.5551297723932</v>
      </c>
      <c r="I465" s="33">
        <f t="shared" ca="1" si="204"/>
        <v>5.2755100914480234E-3</v>
      </c>
      <c r="J465" s="30" t="b">
        <f t="shared" si="181"/>
        <v>1</v>
      </c>
      <c r="K465" s="33">
        <f t="shared" si="200"/>
        <v>1</v>
      </c>
      <c r="L465" s="33">
        <f t="shared" ca="1" si="203"/>
        <v>5.2755100914480234E-3</v>
      </c>
      <c r="M465" s="600">
        <f t="shared" ca="1" si="182"/>
        <v>27271.35</v>
      </c>
      <c r="N465" s="601">
        <f t="shared" ca="1" si="183"/>
        <v>-23258930.870000001</v>
      </c>
      <c r="O465" s="601">
        <f t="shared" ca="1" si="184"/>
        <v>308412.38</v>
      </c>
      <c r="P465" s="601">
        <f t="shared" ca="1" si="185"/>
        <v>-226322.32</v>
      </c>
      <c r="Q465" s="601">
        <f t="shared" ca="1" si="201"/>
        <v>-36211.57</v>
      </c>
      <c r="R465" s="602">
        <f t="shared" si="186"/>
        <v>399</v>
      </c>
      <c r="S465" s="602">
        <f t="shared" si="187"/>
        <v>63.84</v>
      </c>
      <c r="T465" s="602">
        <f t="shared" si="188"/>
        <v>166.35080000000002</v>
      </c>
      <c r="U465" s="602">
        <f t="shared" si="189"/>
        <v>26.616128000000003</v>
      </c>
      <c r="V465" s="602">
        <f t="shared" ca="1" si="190"/>
        <v>-18607.14</v>
      </c>
      <c r="W465" s="602">
        <f t="shared" si="191"/>
        <v>84.48</v>
      </c>
      <c r="X465" s="602">
        <f t="shared" si="192"/>
        <v>13.52</v>
      </c>
      <c r="Y465" s="602">
        <f t="shared" ca="1" si="193"/>
        <v>629.52</v>
      </c>
      <c r="Z465" s="602">
        <f t="shared" ca="1" si="194"/>
        <v>100.72</v>
      </c>
      <c r="AA465" s="603">
        <f t="shared" si="195"/>
        <v>0</v>
      </c>
      <c r="AB465" s="602"/>
      <c r="AC465" s="604">
        <f t="shared" si="196"/>
        <v>0.113</v>
      </c>
      <c r="AD465" s="602">
        <f t="shared" ca="1" si="197"/>
        <v>-226322.31899336114</v>
      </c>
      <c r="AE465" s="602">
        <f t="shared" si="198"/>
        <v>0</v>
      </c>
      <c r="AG465" s="602">
        <f t="shared" ca="1" si="202"/>
        <v>0</v>
      </c>
    </row>
    <row r="466" spans="2:33" x14ac:dyDescent="0.25">
      <c r="B466" s="30">
        <v>445</v>
      </c>
      <c r="C466" s="19">
        <f t="shared" ca="1" si="176"/>
        <v>59234</v>
      </c>
      <c r="D466" s="30">
        <f t="shared" ca="1" si="177"/>
        <v>28</v>
      </c>
      <c r="E466" s="599">
        <f t="shared" si="178"/>
        <v>0.113</v>
      </c>
      <c r="F466" s="599">
        <f t="shared" si="199"/>
        <v>0.13108</v>
      </c>
      <c r="G466" s="33">
        <f t="shared" ca="1" si="179"/>
        <v>1.0109951111111111</v>
      </c>
      <c r="H466" s="33">
        <f t="shared" ca="1" si="180"/>
        <v>191.63930948592173</v>
      </c>
      <c r="I466" s="33">
        <f t="shared" ca="1" si="204"/>
        <v>5.2181361051786834E-3</v>
      </c>
      <c r="J466" s="30" t="b">
        <f t="shared" si="181"/>
        <v>0</v>
      </c>
      <c r="K466" s="33">
        <f t="shared" si="200"/>
        <v>1</v>
      </c>
      <c r="L466" s="33">
        <f t="shared" ca="1" si="203"/>
        <v>5.2181361051786834E-3</v>
      </c>
      <c r="M466" s="600">
        <f t="shared" ca="1" si="182"/>
        <v>27271.35</v>
      </c>
      <c r="N466" s="601">
        <f t="shared" ca="1" si="183"/>
        <v>-23567343.25</v>
      </c>
      <c r="O466" s="601">
        <f t="shared" ca="1" si="184"/>
        <v>286396.90000000002</v>
      </c>
      <c r="P466" s="601">
        <f t="shared" ca="1" si="185"/>
        <v>-207130.76</v>
      </c>
      <c r="Q466" s="601">
        <f t="shared" ca="1" si="201"/>
        <v>-33140.92</v>
      </c>
      <c r="R466" s="602">
        <f t="shared" si="186"/>
        <v>399</v>
      </c>
      <c r="S466" s="602">
        <f t="shared" si="187"/>
        <v>63.84</v>
      </c>
      <c r="T466" s="602">
        <f t="shared" si="188"/>
        <v>166.35080000000002</v>
      </c>
      <c r="U466" s="602">
        <f t="shared" si="189"/>
        <v>26.616128000000003</v>
      </c>
      <c r="V466" s="602">
        <f t="shared" ca="1" si="190"/>
        <v>-18853.87</v>
      </c>
      <c r="W466" s="602">
        <f t="shared" si="191"/>
        <v>84.48</v>
      </c>
      <c r="X466" s="602">
        <f t="shared" si="192"/>
        <v>13.52</v>
      </c>
      <c r="Y466" s="602">
        <f t="shared" ca="1" si="193"/>
        <v>599.42999999999995</v>
      </c>
      <c r="Z466" s="602">
        <f t="shared" ca="1" si="194"/>
        <v>95.91</v>
      </c>
      <c r="AA466" s="603">
        <f t="shared" si="195"/>
        <v>0</v>
      </c>
      <c r="AB466" s="602"/>
      <c r="AC466" s="604">
        <f t="shared" si="196"/>
        <v>0.113</v>
      </c>
      <c r="AD466" s="602">
        <f t="shared" ca="1" si="197"/>
        <v>-207130.76123055554</v>
      </c>
      <c r="AE466" s="602">
        <f t="shared" si="198"/>
        <v>0</v>
      </c>
      <c r="AG466" s="602">
        <f t="shared" ca="1" si="202"/>
        <v>0</v>
      </c>
    </row>
    <row r="467" spans="2:33" x14ac:dyDescent="0.25">
      <c r="B467" s="30">
        <v>446</v>
      </c>
      <c r="C467" s="19">
        <f t="shared" ca="1" si="176"/>
        <v>59265</v>
      </c>
      <c r="D467" s="30">
        <f t="shared" ca="1" si="177"/>
        <v>31</v>
      </c>
      <c r="E467" s="599">
        <f t="shared" si="178"/>
        <v>0.113</v>
      </c>
      <c r="F467" s="599">
        <f t="shared" si="199"/>
        <v>0.13108</v>
      </c>
      <c r="G467" s="33">
        <f t="shared" ca="1" si="179"/>
        <v>1.0120874444444443</v>
      </c>
      <c r="H467" s="33">
        <f t="shared" ca="1" si="180"/>
        <v>193.95573899270448</v>
      </c>
      <c r="I467" s="33">
        <f t="shared" ca="1" si="204"/>
        <v>5.1558154720939414E-3</v>
      </c>
      <c r="J467" s="30" t="b">
        <f t="shared" si="181"/>
        <v>0</v>
      </c>
      <c r="K467" s="33">
        <f t="shared" si="200"/>
        <v>1</v>
      </c>
      <c r="L467" s="33">
        <f t="shared" ca="1" si="203"/>
        <v>5.1558154720939414E-3</v>
      </c>
      <c r="M467" s="600">
        <f t="shared" ca="1" si="182"/>
        <v>27271.35</v>
      </c>
      <c r="N467" s="601">
        <f t="shared" ca="1" si="183"/>
        <v>-23853740.149999999</v>
      </c>
      <c r="O467" s="601">
        <f t="shared" ca="1" si="184"/>
        <v>315602.10000000003</v>
      </c>
      <c r="P467" s="601">
        <f t="shared" ca="1" si="185"/>
        <v>-232110.14</v>
      </c>
      <c r="Q467" s="601">
        <f t="shared" ca="1" si="201"/>
        <v>-37137.620000000003</v>
      </c>
      <c r="R467" s="602">
        <f t="shared" si="186"/>
        <v>399</v>
      </c>
      <c r="S467" s="602">
        <f t="shared" si="187"/>
        <v>63.84</v>
      </c>
      <c r="T467" s="602">
        <f t="shared" si="188"/>
        <v>166.35080000000002</v>
      </c>
      <c r="U467" s="602">
        <f t="shared" si="189"/>
        <v>26.616128000000003</v>
      </c>
      <c r="V467" s="602">
        <f t="shared" ca="1" si="190"/>
        <v>-19082.990000000002</v>
      </c>
      <c r="W467" s="602">
        <f t="shared" si="191"/>
        <v>84.48</v>
      </c>
      <c r="X467" s="602">
        <f t="shared" si="192"/>
        <v>13.52</v>
      </c>
      <c r="Y467" s="602">
        <f t="shared" ca="1" si="193"/>
        <v>638.6</v>
      </c>
      <c r="Z467" s="602">
        <f t="shared" ca="1" si="194"/>
        <v>102.18</v>
      </c>
      <c r="AA467" s="603">
        <f t="shared" si="195"/>
        <v>0</v>
      </c>
      <c r="AB467" s="602"/>
      <c r="AC467" s="604">
        <f t="shared" si="196"/>
        <v>0.113</v>
      </c>
      <c r="AD467" s="602">
        <f t="shared" ca="1" si="197"/>
        <v>-232110.14373736113</v>
      </c>
      <c r="AE467" s="602">
        <f t="shared" si="198"/>
        <v>0</v>
      </c>
      <c r="AG467" s="602">
        <f t="shared" ca="1" si="202"/>
        <v>0</v>
      </c>
    </row>
    <row r="468" spans="2:33" x14ac:dyDescent="0.25">
      <c r="B468" s="30">
        <v>447</v>
      </c>
      <c r="C468" s="19">
        <f t="shared" ca="1" si="176"/>
        <v>59295</v>
      </c>
      <c r="D468" s="30">
        <f t="shared" ca="1" si="177"/>
        <v>30</v>
      </c>
      <c r="E468" s="599">
        <f t="shared" si="178"/>
        <v>0.113</v>
      </c>
      <c r="F468" s="599">
        <f t="shared" si="199"/>
        <v>0.13108</v>
      </c>
      <c r="G468" s="33">
        <f t="shared" ca="1" si="179"/>
        <v>1.0117233333333333</v>
      </c>
      <c r="H468" s="33">
        <f t="shared" ca="1" si="180"/>
        <v>196.22954677282894</v>
      </c>
      <c r="I468" s="33">
        <f t="shared" ca="1" si="204"/>
        <v>5.0960725153061694E-3</v>
      </c>
      <c r="J468" s="30" t="b">
        <f t="shared" si="181"/>
        <v>0</v>
      </c>
      <c r="K468" s="33">
        <f t="shared" si="200"/>
        <v>1</v>
      </c>
      <c r="L468" s="33">
        <f t="shared" ca="1" si="203"/>
        <v>5.0960725153061694E-3</v>
      </c>
      <c r="M468" s="600">
        <f t="shared" ca="1" si="182"/>
        <v>27271.35</v>
      </c>
      <c r="N468" s="601">
        <f t="shared" ca="1" si="183"/>
        <v>-24169342.25</v>
      </c>
      <c r="O468" s="601">
        <f t="shared" ca="1" si="184"/>
        <v>310616.60000000003</v>
      </c>
      <c r="P468" s="601">
        <f t="shared" ca="1" si="185"/>
        <v>-227594.64</v>
      </c>
      <c r="Q468" s="601">
        <f t="shared" ca="1" si="201"/>
        <v>-36415.14</v>
      </c>
      <c r="R468" s="602">
        <f t="shared" si="186"/>
        <v>399</v>
      </c>
      <c r="S468" s="602">
        <f t="shared" si="187"/>
        <v>63.84</v>
      </c>
      <c r="T468" s="602">
        <f t="shared" si="188"/>
        <v>166.35080000000002</v>
      </c>
      <c r="U468" s="602">
        <f t="shared" si="189"/>
        <v>26.616128000000003</v>
      </c>
      <c r="V468" s="602">
        <f t="shared" ca="1" si="190"/>
        <v>-19335.47</v>
      </c>
      <c r="W468" s="602">
        <f t="shared" si="191"/>
        <v>84.48</v>
      </c>
      <c r="X468" s="602">
        <f t="shared" si="192"/>
        <v>13.52</v>
      </c>
      <c r="Y468" s="602">
        <f t="shared" ca="1" si="193"/>
        <v>631.51</v>
      </c>
      <c r="Z468" s="602">
        <f t="shared" ca="1" si="194"/>
        <v>101.04</v>
      </c>
      <c r="AA468" s="603">
        <f t="shared" si="195"/>
        <v>0</v>
      </c>
      <c r="AB468" s="602"/>
      <c r="AC468" s="604">
        <f t="shared" si="196"/>
        <v>0.113</v>
      </c>
      <c r="AD468" s="602">
        <f t="shared" ca="1" si="197"/>
        <v>-227594.63952083336</v>
      </c>
      <c r="AE468" s="602">
        <f t="shared" si="198"/>
        <v>0</v>
      </c>
      <c r="AG468" s="602">
        <f t="shared" ca="1" si="202"/>
        <v>0</v>
      </c>
    </row>
    <row r="469" spans="2:33" x14ac:dyDescent="0.25">
      <c r="B469" s="30">
        <v>448</v>
      </c>
      <c r="C469" s="19">
        <f t="shared" ref="C469:C532" ca="1" si="205">IF(B469=0,FECHA_1ER_PAGO,EDATE(C468,1))</f>
        <v>59326</v>
      </c>
      <c r="D469" s="30">
        <f t="shared" ref="D469:D532" ca="1" si="206">IF(B469=0,FECHA_1ER_PAGO-FECHA_APERTURA, C469-C468)</f>
        <v>31</v>
      </c>
      <c r="E469" s="599">
        <f t="shared" ref="E469:E532" si="207">IF(B469=0,TASA,IF(B469=MESES_INC_TASA,E468+INCREMENTO_TASA,E468))</f>
        <v>0.113</v>
      </c>
      <c r="F469" s="599">
        <f t="shared" si="199"/>
        <v>0.13108</v>
      </c>
      <c r="G469" s="33">
        <f t="shared" ref="G469:G532" ca="1" si="208">IF(B469&lt;MESES_GRACIA, 0, 1 + D469 * F469 / 360 + FACTOR_SEG_DEUD)</f>
        <v>1.0120874444444443</v>
      </c>
      <c r="H469" s="33">
        <f t="shared" ref="H469:H532" ca="1" si="209">IF(B469 = 0, 0,            IF(H468=0, G469, H468 * G469 ))</f>
        <v>198.60146051780399</v>
      </c>
      <c r="I469" s="33">
        <f t="shared" ca="1" si="204"/>
        <v>5.0352096978176714E-3</v>
      </c>
      <c r="J469" s="30" t="b">
        <f t="shared" ref="J469:J532" si="210">MOD(B469, MESES_INC)=0</f>
        <v>0</v>
      </c>
      <c r="K469" s="33">
        <f t="shared" si="200"/>
        <v>1</v>
      </c>
      <c r="L469" s="33">
        <f t="shared" ca="1" si="203"/>
        <v>5.0352096978176714E-3</v>
      </c>
      <c r="M469" s="600">
        <f t="shared" ref="M469:M532" ca="1" si="211">ROUND(CUOTA_INIT*K469,2)</f>
        <v>27271.35</v>
      </c>
      <c r="N469" s="601">
        <f t="shared" ref="N469:N532" ca="1" si="212">IF(B469=0,TOTAL_FINANCIADO, ROUND(N468-O468,2))</f>
        <v>-24479958.850000001</v>
      </c>
      <c r="O469" s="601">
        <f t="shared" ref="O469:O532" ca="1" si="213">IF(B469=0, 0,
   IF((B469+1) = PLAZO, N469,
   IF(B469&lt;MESES_GRACIA, 0, M469-P469-V469-Q469)))</f>
        <v>323171.50000000006</v>
      </c>
      <c r="P469" s="601">
        <f t="shared" ref="P469:P532" ca="1" si="214" xml:space="preserve"> IF(B469&lt;MESES_GRACIA, 0, ROUND(N469 * D469 *E469 /360,2))</f>
        <v>-238203.6</v>
      </c>
      <c r="Q469" s="601">
        <f t="shared" ca="1" si="201"/>
        <v>-38112.58</v>
      </c>
      <c r="R469" s="602">
        <f t="shared" ref="R469:R532" si="215" xml:space="preserve"> COMISION_AMORT</f>
        <v>399</v>
      </c>
      <c r="S469" s="602">
        <f t="shared" ref="S469:S532" si="216">ROUND(R469*IVA,2)</f>
        <v>63.84</v>
      </c>
      <c r="T469" s="602">
        <f t="shared" ref="T469:T532" si="217">SEGURO_DAÑOS_MENS</f>
        <v>166.35080000000002</v>
      </c>
      <c r="U469" s="602">
        <f t="shared" ref="U469:U532" si="218">T469*IVA</f>
        <v>26.616128000000003</v>
      </c>
      <c r="V469" s="602">
        <f t="shared" ref="V469:V532" ca="1" si="219">ROUND(N469 * FACTOR_SEG_DEUD,2)</f>
        <v>-19583.97</v>
      </c>
      <c r="W469" s="602">
        <f t="shared" ref="W469:W532" si="220">ROUND(SEGURO_INTERIORES/(1+IVA),2)</f>
        <v>84.48</v>
      </c>
      <c r="X469" s="602">
        <f t="shared" ref="X469:X532" si="221">ROUND(W469*IVA,2)</f>
        <v>13.52</v>
      </c>
      <c r="Y469" s="602">
        <f t="shared" ref="Y469:Y532" ca="1" si="222">ROUND((SUM(O469:X469)-Q469) * FACTOR_SEG_DESEMPLEO,2)</f>
        <v>648.15</v>
      </c>
      <c r="Z469" s="602">
        <f t="shared" ref="Z469:Z532" ca="1" si="223">ROUND(Y469*IVA,2)</f>
        <v>103.7</v>
      </c>
      <c r="AA469" s="603">
        <f t="shared" ref="AA469:AA532" si="224">IF(B469&gt;=PLAZO,0,ROUND(SUM(O469:Z469),2))</f>
        <v>0</v>
      </c>
      <c r="AB469" s="602"/>
      <c r="AC469" s="604">
        <f t="shared" ref="AC469:AC532" si="225">IF(AB469="SI",TASA_PP,TASA)</f>
        <v>0.113</v>
      </c>
      <c r="AD469" s="602">
        <f t="shared" ref="AD469:AD532" ca="1" si="226">N469 * D469 * AC469 /360</f>
        <v>-238203.59958763889</v>
      </c>
      <c r="AE469" s="602">
        <f t="shared" ref="AE469:AE532" si="227">IF(B469&gt;=PLAZO, 0, O469+R469+S469+T469+U469+V469+W469+X469+Y469+Z469+AD469)</f>
        <v>0</v>
      </c>
      <c r="AG469" s="602">
        <f t="shared" ca="1" si="202"/>
        <v>0</v>
      </c>
    </row>
    <row r="470" spans="2:33" x14ac:dyDescent="0.25">
      <c r="B470" s="30">
        <v>449</v>
      </c>
      <c r="C470" s="19">
        <f t="shared" ca="1" si="205"/>
        <v>59356</v>
      </c>
      <c r="D470" s="30">
        <f t="shared" ca="1" si="206"/>
        <v>30</v>
      </c>
      <c r="E470" s="599">
        <f t="shared" si="207"/>
        <v>0.113</v>
      </c>
      <c r="F470" s="599">
        <f t="shared" ref="F470:F533" si="228">E470*(1+$G$13)</f>
        <v>0.13108</v>
      </c>
      <c r="G470" s="33">
        <f t="shared" ca="1" si="208"/>
        <v>1.0117233333333333</v>
      </c>
      <c r="H470" s="33">
        <f t="shared" ca="1" si="209"/>
        <v>200.92973163994102</v>
      </c>
      <c r="I470" s="33">
        <f t="shared" ca="1" si="204"/>
        <v>4.9768642591528694E-3</v>
      </c>
      <c r="J470" s="30" t="b">
        <f t="shared" si="210"/>
        <v>0</v>
      </c>
      <c r="K470" s="33">
        <f t="shared" ref="K470:K533" si="229">IF(B470=0, 1, IF(J470,K469*(1+INCREMENTO),K469))</f>
        <v>1</v>
      </c>
      <c r="L470" s="33">
        <f t="shared" ca="1" si="203"/>
        <v>4.9768642591528694E-3</v>
      </c>
      <c r="M470" s="600">
        <f t="shared" ca="1" si="211"/>
        <v>27271.35</v>
      </c>
      <c r="N470" s="601">
        <f t="shared" ca="1" si="212"/>
        <v>-24803130.350000001</v>
      </c>
      <c r="O470" s="601">
        <f t="shared" ca="1" si="213"/>
        <v>318046.71000000002</v>
      </c>
      <c r="P470" s="601">
        <f t="shared" ca="1" si="214"/>
        <v>-233562.81</v>
      </c>
      <c r="Q470" s="601">
        <f t="shared" ref="Q470:Q533" ca="1" si="230">ROUND(P470*$G$13,2)</f>
        <v>-37370.050000000003</v>
      </c>
      <c r="R470" s="602">
        <f t="shared" si="215"/>
        <v>399</v>
      </c>
      <c r="S470" s="602">
        <f t="shared" si="216"/>
        <v>63.84</v>
      </c>
      <c r="T470" s="602">
        <f t="shared" si="217"/>
        <v>166.35080000000002</v>
      </c>
      <c r="U470" s="602">
        <f t="shared" si="218"/>
        <v>26.616128000000003</v>
      </c>
      <c r="V470" s="602">
        <f t="shared" ca="1" si="219"/>
        <v>-19842.5</v>
      </c>
      <c r="W470" s="602">
        <f t="shared" si="220"/>
        <v>84.48</v>
      </c>
      <c r="X470" s="602">
        <f t="shared" si="221"/>
        <v>13.52</v>
      </c>
      <c r="Y470" s="602">
        <f t="shared" ca="1" si="222"/>
        <v>640.87</v>
      </c>
      <c r="Z470" s="602">
        <f t="shared" ca="1" si="223"/>
        <v>102.54</v>
      </c>
      <c r="AA470" s="603">
        <f t="shared" si="224"/>
        <v>0</v>
      </c>
      <c r="AB470" s="602"/>
      <c r="AC470" s="604">
        <f t="shared" si="225"/>
        <v>0.113</v>
      </c>
      <c r="AD470" s="602">
        <f t="shared" ca="1" si="226"/>
        <v>-233562.81079583333</v>
      </c>
      <c r="AE470" s="602">
        <f t="shared" si="227"/>
        <v>0</v>
      </c>
      <c r="AG470" s="602">
        <f t="shared" ref="AG470:AG533" ca="1" si="231">IF(N470&gt; 0,O470+P470+V470+R470+T470+W470+Y470, 0)</f>
        <v>0</v>
      </c>
    </row>
    <row r="471" spans="2:33" x14ac:dyDescent="0.25">
      <c r="B471" s="30">
        <v>450</v>
      </c>
      <c r="C471" s="19">
        <f t="shared" ca="1" si="205"/>
        <v>59387</v>
      </c>
      <c r="D471" s="30">
        <f t="shared" ca="1" si="206"/>
        <v>31</v>
      </c>
      <c r="E471" s="599">
        <f t="shared" si="207"/>
        <v>0.113</v>
      </c>
      <c r="F471" s="599">
        <f t="shared" si="228"/>
        <v>0.13108</v>
      </c>
      <c r="G471" s="33">
        <f t="shared" ca="1" si="208"/>
        <v>1.0120874444444443</v>
      </c>
      <c r="H471" s="33">
        <f t="shared" ca="1" si="209"/>
        <v>203.35845860837591</v>
      </c>
      <c r="I471" s="33">
        <f t="shared" ca="1" si="204"/>
        <v>4.9174251557727536E-3</v>
      </c>
      <c r="J471" s="30" t="b">
        <f t="shared" si="210"/>
        <v>0</v>
      </c>
      <c r="K471" s="33">
        <f t="shared" si="229"/>
        <v>1</v>
      </c>
      <c r="L471" s="33">
        <f t="shared" ref="L471:L534" ca="1" si="232" xml:space="preserve"> I471*K471</f>
        <v>4.9174251557727536E-3</v>
      </c>
      <c r="M471" s="600">
        <f t="shared" ca="1" si="211"/>
        <v>27271.35</v>
      </c>
      <c r="N471" s="601">
        <f t="shared" ca="1" si="212"/>
        <v>-25121177.059999999</v>
      </c>
      <c r="O471" s="601">
        <f t="shared" ca="1" si="213"/>
        <v>330922.18</v>
      </c>
      <c r="P471" s="601">
        <f t="shared" ca="1" si="214"/>
        <v>-244443.01</v>
      </c>
      <c r="Q471" s="601">
        <f t="shared" ca="1" si="230"/>
        <v>-39110.879999999997</v>
      </c>
      <c r="R471" s="602">
        <f t="shared" si="215"/>
        <v>399</v>
      </c>
      <c r="S471" s="602">
        <f t="shared" si="216"/>
        <v>63.84</v>
      </c>
      <c r="T471" s="602">
        <f t="shared" si="217"/>
        <v>166.35080000000002</v>
      </c>
      <c r="U471" s="602">
        <f t="shared" si="218"/>
        <v>26.616128000000003</v>
      </c>
      <c r="V471" s="602">
        <f t="shared" ca="1" si="219"/>
        <v>-20096.939999999999</v>
      </c>
      <c r="W471" s="602">
        <f t="shared" si="220"/>
        <v>84.48</v>
      </c>
      <c r="X471" s="602">
        <f t="shared" si="221"/>
        <v>13.52</v>
      </c>
      <c r="Y471" s="602">
        <f t="shared" ca="1" si="222"/>
        <v>657.93</v>
      </c>
      <c r="Z471" s="602">
        <f t="shared" ca="1" si="223"/>
        <v>105.27</v>
      </c>
      <c r="AA471" s="603">
        <f t="shared" si="224"/>
        <v>0</v>
      </c>
      <c r="AB471" s="602"/>
      <c r="AC471" s="604">
        <f t="shared" si="225"/>
        <v>0.113</v>
      </c>
      <c r="AD471" s="602">
        <f t="shared" ca="1" si="226"/>
        <v>-244443.00900327778</v>
      </c>
      <c r="AE471" s="602">
        <f t="shared" si="227"/>
        <v>0</v>
      </c>
      <c r="AG471" s="602">
        <f t="shared" ca="1" si="231"/>
        <v>0</v>
      </c>
    </row>
    <row r="472" spans="2:33" x14ac:dyDescent="0.25">
      <c r="B472" s="30">
        <v>451</v>
      </c>
      <c r="C472" s="19">
        <f t="shared" ca="1" si="205"/>
        <v>59418</v>
      </c>
      <c r="D472" s="30">
        <f t="shared" ca="1" si="206"/>
        <v>31</v>
      </c>
      <c r="E472" s="599">
        <f t="shared" si="207"/>
        <v>0.113</v>
      </c>
      <c r="F472" s="599">
        <f t="shared" si="228"/>
        <v>0.13108</v>
      </c>
      <c r="G472" s="33">
        <f t="shared" ca="1" si="208"/>
        <v>1.0120874444444443</v>
      </c>
      <c r="H472" s="33">
        <f t="shared" ca="1" si="209"/>
        <v>205.81654267911247</v>
      </c>
      <c r="I472" s="33">
        <f t="shared" ref="I472:I535" ca="1" si="233">IF(H472=0, 0, 1/H472)</f>
        <v>4.8586959385431665E-3</v>
      </c>
      <c r="J472" s="30" t="b">
        <f t="shared" si="210"/>
        <v>0</v>
      </c>
      <c r="K472" s="33">
        <f t="shared" si="229"/>
        <v>1</v>
      </c>
      <c r="L472" s="33">
        <f t="shared" ca="1" si="232"/>
        <v>4.8586959385431665E-3</v>
      </c>
      <c r="M472" s="600">
        <f t="shared" ca="1" si="211"/>
        <v>27271.35</v>
      </c>
      <c r="N472" s="601">
        <f t="shared" ca="1" si="212"/>
        <v>-25452099.239999998</v>
      </c>
      <c r="O472" s="601">
        <f t="shared" ca="1" si="213"/>
        <v>334922.18999999994</v>
      </c>
      <c r="P472" s="601">
        <f t="shared" ca="1" si="214"/>
        <v>-247663.07</v>
      </c>
      <c r="Q472" s="601">
        <f t="shared" ca="1" si="230"/>
        <v>-39626.089999999997</v>
      </c>
      <c r="R472" s="602">
        <f t="shared" si="215"/>
        <v>399</v>
      </c>
      <c r="S472" s="602">
        <f t="shared" si="216"/>
        <v>63.84</v>
      </c>
      <c r="T472" s="602">
        <f t="shared" si="217"/>
        <v>166.35080000000002</v>
      </c>
      <c r="U472" s="602">
        <f t="shared" si="218"/>
        <v>26.616128000000003</v>
      </c>
      <c r="V472" s="602">
        <f t="shared" ca="1" si="219"/>
        <v>-20361.68</v>
      </c>
      <c r="W472" s="602">
        <f t="shared" si="220"/>
        <v>84.48</v>
      </c>
      <c r="X472" s="602">
        <f t="shared" si="221"/>
        <v>13.52</v>
      </c>
      <c r="Y472" s="602">
        <f t="shared" ca="1" si="222"/>
        <v>662.98</v>
      </c>
      <c r="Z472" s="602">
        <f t="shared" ca="1" si="223"/>
        <v>106.08</v>
      </c>
      <c r="AA472" s="603">
        <f t="shared" si="224"/>
        <v>0</v>
      </c>
      <c r="AB472" s="602"/>
      <c r="AC472" s="604">
        <f t="shared" si="225"/>
        <v>0.113</v>
      </c>
      <c r="AD472" s="602">
        <f t="shared" ca="1" si="226"/>
        <v>-247663.06566033329</v>
      </c>
      <c r="AE472" s="602">
        <f t="shared" si="227"/>
        <v>0</v>
      </c>
      <c r="AG472" s="602">
        <f t="shared" ca="1" si="231"/>
        <v>0</v>
      </c>
    </row>
    <row r="473" spans="2:33" x14ac:dyDescent="0.25">
      <c r="B473" s="30">
        <v>452</v>
      </c>
      <c r="C473" s="19">
        <f t="shared" ca="1" si="205"/>
        <v>59448</v>
      </c>
      <c r="D473" s="30">
        <f t="shared" ca="1" si="206"/>
        <v>30</v>
      </c>
      <c r="E473" s="599">
        <f t="shared" si="207"/>
        <v>0.113</v>
      </c>
      <c r="F473" s="599">
        <f t="shared" si="228"/>
        <v>0.13108</v>
      </c>
      <c r="G473" s="33">
        <f t="shared" ca="1" si="208"/>
        <v>1.0117233333333333</v>
      </c>
      <c r="H473" s="33">
        <f t="shared" ca="1" si="209"/>
        <v>208.22939861445394</v>
      </c>
      <c r="I473" s="33">
        <f t="shared" ca="1" si="233"/>
        <v>4.8023958511811526E-3</v>
      </c>
      <c r="J473" s="30" t="b">
        <f t="shared" si="210"/>
        <v>0</v>
      </c>
      <c r="K473" s="33">
        <f t="shared" si="229"/>
        <v>1</v>
      </c>
      <c r="L473" s="33">
        <f t="shared" ca="1" si="232"/>
        <v>4.8023958511811526E-3</v>
      </c>
      <c r="M473" s="600">
        <f t="shared" ca="1" si="211"/>
        <v>27271.35</v>
      </c>
      <c r="N473" s="601">
        <f t="shared" ca="1" si="212"/>
        <v>-25787021.43</v>
      </c>
      <c r="O473" s="601">
        <f t="shared" ca="1" si="213"/>
        <v>329581.21000000002</v>
      </c>
      <c r="P473" s="601">
        <f t="shared" ca="1" si="214"/>
        <v>-242827.79</v>
      </c>
      <c r="Q473" s="601">
        <f t="shared" ca="1" si="230"/>
        <v>-38852.449999999997</v>
      </c>
      <c r="R473" s="602">
        <f t="shared" si="215"/>
        <v>399</v>
      </c>
      <c r="S473" s="602">
        <f t="shared" si="216"/>
        <v>63.84</v>
      </c>
      <c r="T473" s="602">
        <f t="shared" si="217"/>
        <v>166.35080000000002</v>
      </c>
      <c r="U473" s="602">
        <f t="shared" si="218"/>
        <v>26.616128000000003</v>
      </c>
      <c r="V473" s="602">
        <f t="shared" ca="1" si="219"/>
        <v>-20629.62</v>
      </c>
      <c r="W473" s="602">
        <f t="shared" si="220"/>
        <v>84.48</v>
      </c>
      <c r="X473" s="602">
        <f t="shared" si="221"/>
        <v>13.52</v>
      </c>
      <c r="Y473" s="602">
        <f t="shared" ca="1" si="222"/>
        <v>655.4</v>
      </c>
      <c r="Z473" s="602">
        <f t="shared" ca="1" si="223"/>
        <v>104.86</v>
      </c>
      <c r="AA473" s="603">
        <f t="shared" si="224"/>
        <v>0</v>
      </c>
      <c r="AB473" s="602"/>
      <c r="AC473" s="604">
        <f t="shared" si="225"/>
        <v>0.113</v>
      </c>
      <c r="AD473" s="602">
        <f t="shared" ca="1" si="226"/>
        <v>-242827.78513249999</v>
      </c>
      <c r="AE473" s="602">
        <f t="shared" si="227"/>
        <v>0</v>
      </c>
      <c r="AG473" s="602">
        <f t="shared" ca="1" si="231"/>
        <v>0</v>
      </c>
    </row>
    <row r="474" spans="2:33" x14ac:dyDescent="0.25">
      <c r="B474" s="30">
        <v>453</v>
      </c>
      <c r="C474" s="19">
        <f t="shared" ca="1" si="205"/>
        <v>59479</v>
      </c>
      <c r="D474" s="30">
        <f t="shared" ca="1" si="206"/>
        <v>31</v>
      </c>
      <c r="E474" s="599">
        <f t="shared" si="207"/>
        <v>0.113</v>
      </c>
      <c r="F474" s="599">
        <f t="shared" si="228"/>
        <v>0.13108</v>
      </c>
      <c r="G474" s="33">
        <f t="shared" ca="1" si="208"/>
        <v>1.0120874444444443</v>
      </c>
      <c r="H474" s="33">
        <f t="shared" ca="1" si="209"/>
        <v>210.7463599019062</v>
      </c>
      <c r="I474" s="33">
        <f t="shared" ca="1" si="233"/>
        <v>4.7450404384942121E-3</v>
      </c>
      <c r="J474" s="30" t="b">
        <f t="shared" si="210"/>
        <v>0</v>
      </c>
      <c r="K474" s="33">
        <f t="shared" si="229"/>
        <v>1</v>
      </c>
      <c r="L474" s="33">
        <f t="shared" ca="1" si="232"/>
        <v>4.7450404384942121E-3</v>
      </c>
      <c r="M474" s="600">
        <f t="shared" ca="1" si="211"/>
        <v>27271.35</v>
      </c>
      <c r="N474" s="601">
        <f t="shared" ca="1" si="212"/>
        <v>-26116602.640000001</v>
      </c>
      <c r="O474" s="601">
        <f t="shared" ca="1" si="213"/>
        <v>342954.32999999996</v>
      </c>
      <c r="P474" s="601">
        <f t="shared" ca="1" si="214"/>
        <v>-254129.05</v>
      </c>
      <c r="Q474" s="601">
        <f t="shared" ca="1" si="230"/>
        <v>-40660.65</v>
      </c>
      <c r="R474" s="602">
        <f t="shared" si="215"/>
        <v>399</v>
      </c>
      <c r="S474" s="602">
        <f t="shared" si="216"/>
        <v>63.84</v>
      </c>
      <c r="T474" s="602">
        <f t="shared" si="217"/>
        <v>166.35080000000002</v>
      </c>
      <c r="U474" s="602">
        <f t="shared" si="218"/>
        <v>26.616128000000003</v>
      </c>
      <c r="V474" s="602">
        <f t="shared" ca="1" si="219"/>
        <v>-20893.28</v>
      </c>
      <c r="W474" s="602">
        <f t="shared" si="220"/>
        <v>84.48</v>
      </c>
      <c r="X474" s="602">
        <f t="shared" si="221"/>
        <v>13.52</v>
      </c>
      <c r="Y474" s="602">
        <f t="shared" ca="1" si="222"/>
        <v>673.12</v>
      </c>
      <c r="Z474" s="602">
        <f t="shared" ca="1" si="223"/>
        <v>107.7</v>
      </c>
      <c r="AA474" s="603">
        <f t="shared" si="224"/>
        <v>0</v>
      </c>
      <c r="AB474" s="602"/>
      <c r="AC474" s="604">
        <f t="shared" si="225"/>
        <v>0.113</v>
      </c>
      <c r="AD474" s="602">
        <f t="shared" ca="1" si="226"/>
        <v>-254129.05291088889</v>
      </c>
      <c r="AE474" s="602">
        <f t="shared" si="227"/>
        <v>0</v>
      </c>
      <c r="AG474" s="602">
        <f t="shared" ca="1" si="231"/>
        <v>0</v>
      </c>
    </row>
    <row r="475" spans="2:33" x14ac:dyDescent="0.25">
      <c r="B475" s="30">
        <v>454</v>
      </c>
      <c r="C475" s="19">
        <f t="shared" ca="1" si="205"/>
        <v>59509</v>
      </c>
      <c r="D475" s="30">
        <f t="shared" ca="1" si="206"/>
        <v>30</v>
      </c>
      <c r="E475" s="599">
        <f t="shared" si="207"/>
        <v>0.113</v>
      </c>
      <c r="F475" s="599">
        <f t="shared" si="228"/>
        <v>0.13108</v>
      </c>
      <c r="G475" s="33">
        <f t="shared" ca="1" si="208"/>
        <v>1.0117233333333333</v>
      </c>
      <c r="H475" s="33">
        <f t="shared" ca="1" si="209"/>
        <v>213.21700972782287</v>
      </c>
      <c r="I475" s="33">
        <f t="shared" ca="1" si="233"/>
        <v>4.6900573330266957E-3</v>
      </c>
      <c r="J475" s="30" t="b">
        <f t="shared" si="210"/>
        <v>0</v>
      </c>
      <c r="K475" s="33">
        <f t="shared" si="229"/>
        <v>1</v>
      </c>
      <c r="L475" s="33">
        <f t="shared" ca="1" si="232"/>
        <v>4.6900573330266957E-3</v>
      </c>
      <c r="M475" s="600">
        <f t="shared" ca="1" si="211"/>
        <v>27271.35</v>
      </c>
      <c r="N475" s="601">
        <f t="shared" ca="1" si="212"/>
        <v>-26459556.969999999</v>
      </c>
      <c r="O475" s="601">
        <f t="shared" ca="1" si="213"/>
        <v>337465.56</v>
      </c>
      <c r="P475" s="601">
        <f t="shared" ca="1" si="214"/>
        <v>-249160.83</v>
      </c>
      <c r="Q475" s="601">
        <f t="shared" ca="1" si="230"/>
        <v>-39865.730000000003</v>
      </c>
      <c r="R475" s="602">
        <f t="shared" si="215"/>
        <v>399</v>
      </c>
      <c r="S475" s="602">
        <f t="shared" si="216"/>
        <v>63.84</v>
      </c>
      <c r="T475" s="602">
        <f t="shared" si="217"/>
        <v>166.35080000000002</v>
      </c>
      <c r="U475" s="602">
        <f t="shared" si="218"/>
        <v>26.616128000000003</v>
      </c>
      <c r="V475" s="602">
        <f t="shared" ca="1" si="219"/>
        <v>-21167.65</v>
      </c>
      <c r="W475" s="602">
        <f t="shared" si="220"/>
        <v>84.48</v>
      </c>
      <c r="X475" s="602">
        <f t="shared" si="221"/>
        <v>13.52</v>
      </c>
      <c r="Y475" s="602">
        <f t="shared" ca="1" si="222"/>
        <v>665.33</v>
      </c>
      <c r="Z475" s="602">
        <f t="shared" ca="1" si="223"/>
        <v>106.45</v>
      </c>
      <c r="AA475" s="603">
        <f t="shared" si="224"/>
        <v>0</v>
      </c>
      <c r="AB475" s="602"/>
      <c r="AC475" s="604">
        <f t="shared" si="225"/>
        <v>0.113</v>
      </c>
      <c r="AD475" s="602">
        <f t="shared" ca="1" si="226"/>
        <v>-249160.82813416666</v>
      </c>
      <c r="AE475" s="602">
        <f t="shared" si="227"/>
        <v>0</v>
      </c>
      <c r="AG475" s="602">
        <f t="shared" ca="1" si="231"/>
        <v>0</v>
      </c>
    </row>
    <row r="476" spans="2:33" x14ac:dyDescent="0.25">
      <c r="B476" s="30">
        <v>455</v>
      </c>
      <c r="C476" s="19">
        <f t="shared" ca="1" si="205"/>
        <v>59540</v>
      </c>
      <c r="D476" s="30">
        <f t="shared" ca="1" si="206"/>
        <v>31</v>
      </c>
      <c r="E476" s="599">
        <f t="shared" si="207"/>
        <v>0.113</v>
      </c>
      <c r="F476" s="599">
        <f t="shared" si="228"/>
        <v>0.13108</v>
      </c>
      <c r="G476" s="33">
        <f t="shared" ca="1" si="208"/>
        <v>1.0120874444444443</v>
      </c>
      <c r="H476" s="33">
        <f t="shared" ca="1" si="209"/>
        <v>215.79425848751848</v>
      </c>
      <c r="I476" s="33">
        <f t="shared" ca="1" si="233"/>
        <v>4.6340435885964034E-3</v>
      </c>
      <c r="J476" s="30" t="b">
        <f t="shared" si="210"/>
        <v>0</v>
      </c>
      <c r="K476" s="33">
        <f t="shared" si="229"/>
        <v>1</v>
      </c>
      <c r="L476" s="33">
        <f t="shared" ca="1" si="232"/>
        <v>4.6340435885964034E-3</v>
      </c>
      <c r="M476" s="600">
        <f t="shared" ca="1" si="211"/>
        <v>27271.35</v>
      </c>
      <c r="N476" s="601">
        <f t="shared" ca="1" si="212"/>
        <v>-26797022.530000001</v>
      </c>
      <c r="O476" s="601">
        <f t="shared" ca="1" si="213"/>
        <v>351178.88</v>
      </c>
      <c r="P476" s="601">
        <f t="shared" ca="1" si="214"/>
        <v>-260749.92</v>
      </c>
      <c r="Q476" s="601">
        <f t="shared" ca="1" si="230"/>
        <v>-41719.99</v>
      </c>
      <c r="R476" s="602">
        <f t="shared" si="215"/>
        <v>399</v>
      </c>
      <c r="S476" s="602">
        <f t="shared" si="216"/>
        <v>63.84</v>
      </c>
      <c r="T476" s="602">
        <f t="shared" si="217"/>
        <v>166.35080000000002</v>
      </c>
      <c r="U476" s="602">
        <f t="shared" si="218"/>
        <v>26.616128000000003</v>
      </c>
      <c r="V476" s="602">
        <f t="shared" ca="1" si="219"/>
        <v>-21437.62</v>
      </c>
      <c r="W476" s="602">
        <f t="shared" si="220"/>
        <v>84.48</v>
      </c>
      <c r="X476" s="602">
        <f t="shared" si="221"/>
        <v>13.52</v>
      </c>
      <c r="Y476" s="602">
        <f t="shared" ca="1" si="222"/>
        <v>683.5</v>
      </c>
      <c r="Z476" s="602">
        <f t="shared" ca="1" si="223"/>
        <v>109.36</v>
      </c>
      <c r="AA476" s="603">
        <f t="shared" si="224"/>
        <v>0</v>
      </c>
      <c r="AB476" s="602"/>
      <c r="AC476" s="604">
        <f t="shared" si="225"/>
        <v>0.113</v>
      </c>
      <c r="AD476" s="602">
        <f t="shared" ca="1" si="226"/>
        <v>-260749.91645163894</v>
      </c>
      <c r="AE476" s="602">
        <f t="shared" si="227"/>
        <v>0</v>
      </c>
      <c r="AG476" s="602">
        <f t="shared" ca="1" si="231"/>
        <v>0</v>
      </c>
    </row>
    <row r="477" spans="2:33" x14ac:dyDescent="0.25">
      <c r="B477" s="30">
        <v>456</v>
      </c>
      <c r="C477" s="19">
        <f t="shared" ca="1" si="205"/>
        <v>59571</v>
      </c>
      <c r="D477" s="30">
        <f t="shared" ca="1" si="206"/>
        <v>31</v>
      </c>
      <c r="E477" s="599">
        <f t="shared" si="207"/>
        <v>0.113</v>
      </c>
      <c r="F477" s="599">
        <f t="shared" si="228"/>
        <v>0.13108</v>
      </c>
      <c r="G477" s="33">
        <f t="shared" ca="1" si="208"/>
        <v>1.0120874444444443</v>
      </c>
      <c r="H477" s="33">
        <f t="shared" ca="1" si="209"/>
        <v>218.40265959841642</v>
      </c>
      <c r="I477" s="33">
        <f t="shared" ca="1" si="233"/>
        <v>4.5786988209700844E-3</v>
      </c>
      <c r="J477" s="30" t="b">
        <f t="shared" si="210"/>
        <v>1</v>
      </c>
      <c r="K477" s="33">
        <f t="shared" si="229"/>
        <v>1</v>
      </c>
      <c r="L477" s="33">
        <f t="shared" ca="1" si="232"/>
        <v>4.5786988209700844E-3</v>
      </c>
      <c r="M477" s="600">
        <f t="shared" ca="1" si="211"/>
        <v>27271.35</v>
      </c>
      <c r="N477" s="601">
        <f t="shared" ca="1" si="212"/>
        <v>-27148201.41</v>
      </c>
      <c r="O477" s="601">
        <f t="shared" ca="1" si="213"/>
        <v>355423.72</v>
      </c>
      <c r="P477" s="601">
        <f t="shared" ca="1" si="214"/>
        <v>-264167.08</v>
      </c>
      <c r="Q477" s="601">
        <f t="shared" ca="1" si="230"/>
        <v>-42266.73</v>
      </c>
      <c r="R477" s="602">
        <f t="shared" si="215"/>
        <v>399</v>
      </c>
      <c r="S477" s="602">
        <f t="shared" si="216"/>
        <v>63.84</v>
      </c>
      <c r="T477" s="602">
        <f t="shared" si="217"/>
        <v>166.35080000000002</v>
      </c>
      <c r="U477" s="602">
        <f t="shared" si="218"/>
        <v>26.616128000000003</v>
      </c>
      <c r="V477" s="602">
        <f t="shared" ca="1" si="219"/>
        <v>-21718.560000000001</v>
      </c>
      <c r="W477" s="602">
        <f t="shared" si="220"/>
        <v>84.48</v>
      </c>
      <c r="X477" s="602">
        <f t="shared" si="221"/>
        <v>13.52</v>
      </c>
      <c r="Y477" s="602">
        <f t="shared" ca="1" si="222"/>
        <v>688.86</v>
      </c>
      <c r="Z477" s="602">
        <f t="shared" ca="1" si="223"/>
        <v>110.22</v>
      </c>
      <c r="AA477" s="603">
        <f t="shared" si="224"/>
        <v>0</v>
      </c>
      <c r="AB477" s="602"/>
      <c r="AC477" s="604">
        <f t="shared" si="225"/>
        <v>0.113</v>
      </c>
      <c r="AD477" s="602">
        <f t="shared" ca="1" si="226"/>
        <v>-264167.0820534167</v>
      </c>
      <c r="AE477" s="602">
        <f t="shared" si="227"/>
        <v>0</v>
      </c>
      <c r="AG477" s="602">
        <f t="shared" ca="1" si="231"/>
        <v>0</v>
      </c>
    </row>
    <row r="478" spans="2:33" x14ac:dyDescent="0.25">
      <c r="B478" s="30">
        <v>457</v>
      </c>
      <c r="C478" s="19">
        <f t="shared" ca="1" si="205"/>
        <v>59599</v>
      </c>
      <c r="D478" s="30">
        <f t="shared" ca="1" si="206"/>
        <v>28</v>
      </c>
      <c r="E478" s="599">
        <f t="shared" si="207"/>
        <v>0.113</v>
      </c>
      <c r="F478" s="599">
        <f t="shared" si="228"/>
        <v>0.13108</v>
      </c>
      <c r="G478" s="33">
        <f t="shared" ca="1" si="208"/>
        <v>1.0109951111111111</v>
      </c>
      <c r="H478" s="33">
        <f t="shared" ca="1" si="209"/>
        <v>220.80402110766317</v>
      </c>
      <c r="I478" s="33">
        <f t="shared" ca="1" si="233"/>
        <v>4.5289030289552739E-3</v>
      </c>
      <c r="J478" s="30" t="b">
        <f t="shared" si="210"/>
        <v>0</v>
      </c>
      <c r="K478" s="33">
        <f t="shared" si="229"/>
        <v>1</v>
      </c>
      <c r="L478" s="33">
        <f t="shared" ca="1" si="232"/>
        <v>4.5289030289552739E-3</v>
      </c>
      <c r="M478" s="600">
        <f t="shared" ca="1" si="211"/>
        <v>27271.35</v>
      </c>
      <c r="N478" s="601">
        <f t="shared" ca="1" si="212"/>
        <v>-27503625.129999999</v>
      </c>
      <c r="O478" s="601">
        <f t="shared" ca="1" si="213"/>
        <v>329676.77</v>
      </c>
      <c r="P478" s="601">
        <f t="shared" ca="1" si="214"/>
        <v>-241726.31</v>
      </c>
      <c r="Q478" s="601">
        <f t="shared" ca="1" si="230"/>
        <v>-38676.21</v>
      </c>
      <c r="R478" s="602">
        <f t="shared" si="215"/>
        <v>399</v>
      </c>
      <c r="S478" s="602">
        <f t="shared" si="216"/>
        <v>63.84</v>
      </c>
      <c r="T478" s="602">
        <f t="shared" si="217"/>
        <v>166.35080000000002</v>
      </c>
      <c r="U478" s="602">
        <f t="shared" si="218"/>
        <v>26.616128000000003</v>
      </c>
      <c r="V478" s="602">
        <f t="shared" ca="1" si="219"/>
        <v>-22002.9</v>
      </c>
      <c r="W478" s="602">
        <f t="shared" si="220"/>
        <v>84.48</v>
      </c>
      <c r="X478" s="602">
        <f t="shared" si="221"/>
        <v>13.52</v>
      </c>
      <c r="Y478" s="602">
        <f t="shared" ca="1" si="222"/>
        <v>653.66999999999996</v>
      </c>
      <c r="Z478" s="602">
        <f t="shared" ca="1" si="223"/>
        <v>104.59</v>
      </c>
      <c r="AA478" s="603">
        <f t="shared" si="224"/>
        <v>0</v>
      </c>
      <c r="AB478" s="602"/>
      <c r="AC478" s="604">
        <f t="shared" si="225"/>
        <v>0.113</v>
      </c>
      <c r="AD478" s="602">
        <f t="shared" ca="1" si="226"/>
        <v>-241726.30530922223</v>
      </c>
      <c r="AE478" s="602">
        <f t="shared" si="227"/>
        <v>0</v>
      </c>
      <c r="AG478" s="602">
        <f t="shared" ca="1" si="231"/>
        <v>0</v>
      </c>
    </row>
    <row r="479" spans="2:33" x14ac:dyDescent="0.25">
      <c r="B479" s="30">
        <v>458</v>
      </c>
      <c r="C479" s="19">
        <f t="shared" ca="1" si="205"/>
        <v>59630</v>
      </c>
      <c r="D479" s="30">
        <f t="shared" ca="1" si="206"/>
        <v>31</v>
      </c>
      <c r="E479" s="599">
        <f t="shared" si="207"/>
        <v>0.113</v>
      </c>
      <c r="F479" s="599">
        <f t="shared" si="228"/>
        <v>0.13108</v>
      </c>
      <c r="G479" s="33">
        <f t="shared" ca="1" si="208"/>
        <v>1.0120874444444443</v>
      </c>
      <c r="H479" s="33">
        <f t="shared" ca="1" si="209"/>
        <v>223.47297744591197</v>
      </c>
      <c r="I479" s="33">
        <f t="shared" ca="1" si="233"/>
        <v>4.4748139637689928E-3</v>
      </c>
      <c r="J479" s="30" t="b">
        <f t="shared" si="210"/>
        <v>0</v>
      </c>
      <c r="K479" s="33">
        <f t="shared" si="229"/>
        <v>1</v>
      </c>
      <c r="L479" s="33">
        <f t="shared" ca="1" si="232"/>
        <v>4.4748139637689928E-3</v>
      </c>
      <c r="M479" s="600">
        <f t="shared" ca="1" si="211"/>
        <v>27271.35</v>
      </c>
      <c r="N479" s="601">
        <f t="shared" ca="1" si="212"/>
        <v>-27833301.899999999</v>
      </c>
      <c r="O479" s="601">
        <f t="shared" ca="1" si="213"/>
        <v>363704.83999999997</v>
      </c>
      <c r="P479" s="601">
        <f t="shared" ca="1" si="214"/>
        <v>-270833.49</v>
      </c>
      <c r="Q479" s="601">
        <f t="shared" ca="1" si="230"/>
        <v>-43333.36</v>
      </c>
      <c r="R479" s="602">
        <f t="shared" si="215"/>
        <v>399</v>
      </c>
      <c r="S479" s="602">
        <f t="shared" si="216"/>
        <v>63.84</v>
      </c>
      <c r="T479" s="602">
        <f t="shared" si="217"/>
        <v>166.35080000000002</v>
      </c>
      <c r="U479" s="602">
        <f t="shared" si="218"/>
        <v>26.616128000000003</v>
      </c>
      <c r="V479" s="602">
        <f t="shared" ca="1" si="219"/>
        <v>-22266.639999999999</v>
      </c>
      <c r="W479" s="602">
        <f t="shared" si="220"/>
        <v>84.48</v>
      </c>
      <c r="X479" s="602">
        <f t="shared" si="221"/>
        <v>13.52</v>
      </c>
      <c r="Y479" s="602">
        <f t="shared" ca="1" si="222"/>
        <v>699.31</v>
      </c>
      <c r="Z479" s="602">
        <f t="shared" ca="1" si="223"/>
        <v>111.89</v>
      </c>
      <c r="AA479" s="603">
        <f t="shared" si="224"/>
        <v>0</v>
      </c>
      <c r="AB479" s="602"/>
      <c r="AC479" s="604">
        <f t="shared" si="225"/>
        <v>0.113</v>
      </c>
      <c r="AD479" s="602">
        <f t="shared" ca="1" si="226"/>
        <v>-270833.49043250002</v>
      </c>
      <c r="AE479" s="602">
        <f t="shared" si="227"/>
        <v>0</v>
      </c>
      <c r="AG479" s="602">
        <f t="shared" ca="1" si="231"/>
        <v>0</v>
      </c>
    </row>
    <row r="480" spans="2:33" x14ac:dyDescent="0.25">
      <c r="B480" s="30">
        <v>459</v>
      </c>
      <c r="C480" s="19">
        <f t="shared" ca="1" si="205"/>
        <v>59660</v>
      </c>
      <c r="D480" s="30">
        <f t="shared" ca="1" si="206"/>
        <v>30</v>
      </c>
      <c r="E480" s="599">
        <f t="shared" si="207"/>
        <v>0.113</v>
      </c>
      <c r="F480" s="599">
        <f t="shared" si="228"/>
        <v>0.13108</v>
      </c>
      <c r="G480" s="33">
        <f t="shared" ca="1" si="208"/>
        <v>1.0117233333333333</v>
      </c>
      <c r="H480" s="33">
        <f t="shared" ca="1" si="209"/>
        <v>226.09282565150286</v>
      </c>
      <c r="I480" s="33">
        <f t="shared" ca="1" si="233"/>
        <v>4.4229621046949523E-3</v>
      </c>
      <c r="J480" s="30" t="b">
        <f t="shared" si="210"/>
        <v>0</v>
      </c>
      <c r="K480" s="33">
        <f t="shared" si="229"/>
        <v>1</v>
      </c>
      <c r="L480" s="33">
        <f t="shared" ca="1" si="232"/>
        <v>4.4229621046949523E-3</v>
      </c>
      <c r="M480" s="600">
        <f t="shared" ca="1" si="211"/>
        <v>27271.35</v>
      </c>
      <c r="N480" s="601">
        <f t="shared" ca="1" si="212"/>
        <v>-28197006.739999998</v>
      </c>
      <c r="O480" s="601">
        <f t="shared" ca="1" si="213"/>
        <v>357834.25999999995</v>
      </c>
      <c r="P480" s="601">
        <f t="shared" ca="1" si="214"/>
        <v>-265521.81</v>
      </c>
      <c r="Q480" s="601">
        <f t="shared" ca="1" si="230"/>
        <v>-42483.49</v>
      </c>
      <c r="R480" s="602">
        <f t="shared" si="215"/>
        <v>399</v>
      </c>
      <c r="S480" s="602">
        <f t="shared" si="216"/>
        <v>63.84</v>
      </c>
      <c r="T480" s="602">
        <f t="shared" si="217"/>
        <v>166.35080000000002</v>
      </c>
      <c r="U480" s="602">
        <f t="shared" si="218"/>
        <v>26.616128000000003</v>
      </c>
      <c r="V480" s="602">
        <f t="shared" ca="1" si="219"/>
        <v>-22557.61</v>
      </c>
      <c r="W480" s="602">
        <f t="shared" si="220"/>
        <v>84.48</v>
      </c>
      <c r="X480" s="602">
        <f t="shared" si="221"/>
        <v>13.52</v>
      </c>
      <c r="Y480" s="602">
        <f t="shared" ca="1" si="222"/>
        <v>690.98</v>
      </c>
      <c r="Z480" s="602">
        <f t="shared" ca="1" si="223"/>
        <v>110.56</v>
      </c>
      <c r="AA480" s="603">
        <f t="shared" si="224"/>
        <v>0</v>
      </c>
      <c r="AB480" s="602"/>
      <c r="AC480" s="604">
        <f t="shared" si="225"/>
        <v>0.113</v>
      </c>
      <c r="AD480" s="602">
        <f t="shared" ca="1" si="226"/>
        <v>-265521.81346833333</v>
      </c>
      <c r="AE480" s="602">
        <f t="shared" si="227"/>
        <v>0</v>
      </c>
      <c r="AG480" s="602">
        <f t="shared" ca="1" si="231"/>
        <v>0</v>
      </c>
    </row>
    <row r="481" spans="2:33" x14ac:dyDescent="0.25">
      <c r="B481" s="30">
        <v>460</v>
      </c>
      <c r="C481" s="19">
        <f t="shared" ca="1" si="205"/>
        <v>59691</v>
      </c>
      <c r="D481" s="30">
        <f t="shared" ca="1" si="206"/>
        <v>31</v>
      </c>
      <c r="E481" s="599">
        <f t="shared" si="207"/>
        <v>0.113</v>
      </c>
      <c r="F481" s="599">
        <f t="shared" si="228"/>
        <v>0.13108</v>
      </c>
      <c r="G481" s="33">
        <f t="shared" ca="1" si="208"/>
        <v>1.0120874444444443</v>
      </c>
      <c r="H481" s="33">
        <f t="shared" ca="1" si="209"/>
        <v>228.82571012085285</v>
      </c>
      <c r="I481" s="33">
        <f t="shared" ca="1" si="233"/>
        <v>4.3701383007698578E-3</v>
      </c>
      <c r="J481" s="30" t="b">
        <f t="shared" si="210"/>
        <v>0</v>
      </c>
      <c r="K481" s="33">
        <f t="shared" si="229"/>
        <v>1</v>
      </c>
      <c r="L481" s="33">
        <f t="shared" ca="1" si="232"/>
        <v>4.3701383007698578E-3</v>
      </c>
      <c r="M481" s="600">
        <f t="shared" ca="1" si="211"/>
        <v>27271.35</v>
      </c>
      <c r="N481" s="601">
        <f t="shared" ca="1" si="212"/>
        <v>-28554841</v>
      </c>
      <c r="O481" s="601">
        <f t="shared" ca="1" si="213"/>
        <v>372426.40999999992</v>
      </c>
      <c r="P481" s="601">
        <f t="shared" ca="1" si="214"/>
        <v>-277854.46999999997</v>
      </c>
      <c r="Q481" s="601">
        <f t="shared" ca="1" si="230"/>
        <v>-44456.72</v>
      </c>
      <c r="R481" s="602">
        <f t="shared" si="215"/>
        <v>399</v>
      </c>
      <c r="S481" s="602">
        <f t="shared" si="216"/>
        <v>63.84</v>
      </c>
      <c r="T481" s="602">
        <f t="shared" si="217"/>
        <v>166.35080000000002</v>
      </c>
      <c r="U481" s="602">
        <f t="shared" si="218"/>
        <v>26.616128000000003</v>
      </c>
      <c r="V481" s="602">
        <f t="shared" ca="1" si="219"/>
        <v>-22843.87</v>
      </c>
      <c r="W481" s="602">
        <f t="shared" si="220"/>
        <v>84.48</v>
      </c>
      <c r="X481" s="602">
        <f t="shared" si="221"/>
        <v>13.52</v>
      </c>
      <c r="Y481" s="602">
        <f t="shared" ca="1" si="222"/>
        <v>710.32</v>
      </c>
      <c r="Z481" s="602">
        <f t="shared" ca="1" si="223"/>
        <v>113.65</v>
      </c>
      <c r="AA481" s="603">
        <f t="shared" si="224"/>
        <v>0</v>
      </c>
      <c r="AB481" s="602"/>
      <c r="AC481" s="604">
        <f t="shared" si="225"/>
        <v>0.113</v>
      </c>
      <c r="AD481" s="602">
        <f t="shared" ca="1" si="226"/>
        <v>-277854.46673055558</v>
      </c>
      <c r="AE481" s="602">
        <f t="shared" si="227"/>
        <v>0</v>
      </c>
      <c r="AG481" s="602">
        <f t="shared" ca="1" si="231"/>
        <v>0</v>
      </c>
    </row>
    <row r="482" spans="2:33" x14ac:dyDescent="0.25">
      <c r="B482" s="30">
        <v>461</v>
      </c>
      <c r="C482" s="19">
        <f t="shared" ca="1" si="205"/>
        <v>59721</v>
      </c>
      <c r="D482" s="30">
        <f t="shared" ca="1" si="206"/>
        <v>30</v>
      </c>
      <c r="E482" s="599">
        <f t="shared" si="207"/>
        <v>0.113</v>
      </c>
      <c r="F482" s="599">
        <f t="shared" si="228"/>
        <v>0.13108</v>
      </c>
      <c r="G482" s="33">
        <f t="shared" ca="1" si="208"/>
        <v>1.0117233333333333</v>
      </c>
      <c r="H482" s="33">
        <f t="shared" ca="1" si="209"/>
        <v>231.50831019583632</v>
      </c>
      <c r="I482" s="33">
        <f t="shared" ca="1" si="233"/>
        <v>4.319499369824285E-3</v>
      </c>
      <c r="J482" s="30" t="b">
        <f t="shared" si="210"/>
        <v>0</v>
      </c>
      <c r="K482" s="33">
        <f t="shared" si="229"/>
        <v>1</v>
      </c>
      <c r="L482" s="33">
        <f t="shared" ca="1" si="232"/>
        <v>4.319499369824285E-3</v>
      </c>
      <c r="M482" s="600">
        <f t="shared" ca="1" si="211"/>
        <v>27271.35</v>
      </c>
      <c r="N482" s="601">
        <f t="shared" ca="1" si="212"/>
        <v>-28927267.41</v>
      </c>
      <c r="O482" s="601">
        <f t="shared" ca="1" si="213"/>
        <v>366395.33999999997</v>
      </c>
      <c r="P482" s="601">
        <f t="shared" ca="1" si="214"/>
        <v>-272398.43</v>
      </c>
      <c r="Q482" s="601">
        <f t="shared" ca="1" si="230"/>
        <v>-43583.75</v>
      </c>
      <c r="R482" s="602">
        <f t="shared" si="215"/>
        <v>399</v>
      </c>
      <c r="S482" s="602">
        <f t="shared" si="216"/>
        <v>63.84</v>
      </c>
      <c r="T482" s="602">
        <f t="shared" si="217"/>
        <v>166.35080000000002</v>
      </c>
      <c r="U482" s="602">
        <f t="shared" si="218"/>
        <v>26.616128000000003</v>
      </c>
      <c r="V482" s="602">
        <f t="shared" ca="1" si="219"/>
        <v>-23141.81</v>
      </c>
      <c r="W482" s="602">
        <f t="shared" si="220"/>
        <v>84.48</v>
      </c>
      <c r="X482" s="602">
        <f t="shared" si="221"/>
        <v>13.52</v>
      </c>
      <c r="Y482" s="602">
        <f t="shared" ca="1" si="222"/>
        <v>701.77</v>
      </c>
      <c r="Z482" s="602">
        <f t="shared" ca="1" si="223"/>
        <v>112.28</v>
      </c>
      <c r="AA482" s="603">
        <f t="shared" si="224"/>
        <v>0</v>
      </c>
      <c r="AB482" s="602"/>
      <c r="AC482" s="604">
        <f t="shared" si="225"/>
        <v>0.113</v>
      </c>
      <c r="AD482" s="602">
        <f t="shared" ca="1" si="226"/>
        <v>-272398.43477749999</v>
      </c>
      <c r="AE482" s="602">
        <f t="shared" si="227"/>
        <v>0</v>
      </c>
      <c r="AG482" s="602">
        <f t="shared" ca="1" si="231"/>
        <v>0</v>
      </c>
    </row>
    <row r="483" spans="2:33" x14ac:dyDescent="0.25">
      <c r="B483" s="30">
        <v>462</v>
      </c>
      <c r="C483" s="19">
        <f t="shared" ca="1" si="205"/>
        <v>59752</v>
      </c>
      <c r="D483" s="30">
        <f t="shared" ca="1" si="206"/>
        <v>31</v>
      </c>
      <c r="E483" s="599">
        <f t="shared" si="207"/>
        <v>0.113</v>
      </c>
      <c r="F483" s="599">
        <f t="shared" si="228"/>
        <v>0.13108</v>
      </c>
      <c r="G483" s="33">
        <f t="shared" ca="1" si="208"/>
        <v>1.0120874444444443</v>
      </c>
      <c r="H483" s="33">
        <f t="shared" ca="1" si="209"/>
        <v>234.30665403375568</v>
      </c>
      <c r="I483" s="33">
        <f t="shared" ca="1" si="233"/>
        <v>4.2679112299385822E-3</v>
      </c>
      <c r="J483" s="30" t="b">
        <f t="shared" si="210"/>
        <v>0</v>
      </c>
      <c r="K483" s="33">
        <f t="shared" si="229"/>
        <v>1</v>
      </c>
      <c r="L483" s="33">
        <f t="shared" ca="1" si="232"/>
        <v>4.2679112299385822E-3</v>
      </c>
      <c r="M483" s="600">
        <f t="shared" ca="1" si="211"/>
        <v>27271.35</v>
      </c>
      <c r="N483" s="601">
        <f t="shared" ca="1" si="212"/>
        <v>-29293662.75</v>
      </c>
      <c r="O483" s="601">
        <f t="shared" ca="1" si="213"/>
        <v>381356.86999999994</v>
      </c>
      <c r="P483" s="601">
        <f t="shared" ca="1" si="214"/>
        <v>-285043.61</v>
      </c>
      <c r="Q483" s="601">
        <f t="shared" ca="1" si="230"/>
        <v>-45606.98</v>
      </c>
      <c r="R483" s="602">
        <f t="shared" si="215"/>
        <v>399</v>
      </c>
      <c r="S483" s="602">
        <f t="shared" si="216"/>
        <v>63.84</v>
      </c>
      <c r="T483" s="602">
        <f t="shared" si="217"/>
        <v>166.35080000000002</v>
      </c>
      <c r="U483" s="602">
        <f t="shared" si="218"/>
        <v>26.616128000000003</v>
      </c>
      <c r="V483" s="602">
        <f t="shared" ca="1" si="219"/>
        <v>-23434.93</v>
      </c>
      <c r="W483" s="602">
        <f t="shared" si="220"/>
        <v>84.48</v>
      </c>
      <c r="X483" s="602">
        <f t="shared" si="221"/>
        <v>13.52</v>
      </c>
      <c r="Y483" s="602">
        <f t="shared" ca="1" si="222"/>
        <v>721.59</v>
      </c>
      <c r="Z483" s="602">
        <f t="shared" ca="1" si="223"/>
        <v>115.45</v>
      </c>
      <c r="AA483" s="603">
        <f t="shared" si="224"/>
        <v>0</v>
      </c>
      <c r="AB483" s="602"/>
      <c r="AC483" s="604">
        <f t="shared" si="225"/>
        <v>0.113</v>
      </c>
      <c r="AD483" s="602">
        <f t="shared" ca="1" si="226"/>
        <v>-285043.61281458335</v>
      </c>
      <c r="AE483" s="602">
        <f t="shared" si="227"/>
        <v>0</v>
      </c>
      <c r="AG483" s="602">
        <f t="shared" ca="1" si="231"/>
        <v>0</v>
      </c>
    </row>
    <row r="484" spans="2:33" x14ac:dyDescent="0.25">
      <c r="B484" s="30">
        <v>463</v>
      </c>
      <c r="C484" s="19">
        <f t="shared" ca="1" si="205"/>
        <v>59783</v>
      </c>
      <c r="D484" s="30">
        <f t="shared" ca="1" si="206"/>
        <v>31</v>
      </c>
      <c r="E484" s="599">
        <f t="shared" si="207"/>
        <v>0.113</v>
      </c>
      <c r="F484" s="599">
        <f t="shared" si="228"/>
        <v>0.13108</v>
      </c>
      <c r="G484" s="33">
        <f t="shared" ca="1" si="208"/>
        <v>1.0120874444444443</v>
      </c>
      <c r="H484" s="33">
        <f t="shared" ca="1" si="209"/>
        <v>237.13882269735234</v>
      </c>
      <c r="I484" s="33">
        <f t="shared" ca="1" si="233"/>
        <v>4.2169392114940491E-3</v>
      </c>
      <c r="J484" s="30" t="b">
        <f t="shared" si="210"/>
        <v>0</v>
      </c>
      <c r="K484" s="33">
        <f t="shared" si="229"/>
        <v>1</v>
      </c>
      <c r="L484" s="33">
        <f t="shared" ca="1" si="232"/>
        <v>4.2169392114940491E-3</v>
      </c>
      <c r="M484" s="600">
        <f t="shared" ca="1" si="211"/>
        <v>27271.35</v>
      </c>
      <c r="N484" s="601">
        <f t="shared" ca="1" si="212"/>
        <v>-29675019.620000001</v>
      </c>
      <c r="O484" s="601">
        <f t="shared" ca="1" si="213"/>
        <v>385966.51</v>
      </c>
      <c r="P484" s="601">
        <f t="shared" ca="1" si="214"/>
        <v>-288754.43</v>
      </c>
      <c r="Q484" s="601">
        <f t="shared" ca="1" si="230"/>
        <v>-46200.71</v>
      </c>
      <c r="R484" s="602">
        <f t="shared" si="215"/>
        <v>399</v>
      </c>
      <c r="S484" s="602">
        <f t="shared" si="216"/>
        <v>63.84</v>
      </c>
      <c r="T484" s="602">
        <f t="shared" si="217"/>
        <v>166.35080000000002</v>
      </c>
      <c r="U484" s="602">
        <f t="shared" si="218"/>
        <v>26.616128000000003</v>
      </c>
      <c r="V484" s="602">
        <f t="shared" ca="1" si="219"/>
        <v>-23740.02</v>
      </c>
      <c r="W484" s="602">
        <f t="shared" si="220"/>
        <v>84.48</v>
      </c>
      <c r="X484" s="602">
        <f t="shared" si="221"/>
        <v>13.52</v>
      </c>
      <c r="Y484" s="602">
        <f t="shared" ca="1" si="222"/>
        <v>727.41</v>
      </c>
      <c r="Z484" s="602">
        <f t="shared" ca="1" si="223"/>
        <v>116.39</v>
      </c>
      <c r="AA484" s="603">
        <f t="shared" si="224"/>
        <v>0</v>
      </c>
      <c r="AB484" s="602"/>
      <c r="AC484" s="604">
        <f t="shared" si="225"/>
        <v>0.113</v>
      </c>
      <c r="AD484" s="602">
        <f t="shared" ca="1" si="226"/>
        <v>-288754.42702461116</v>
      </c>
      <c r="AE484" s="602">
        <f t="shared" si="227"/>
        <v>0</v>
      </c>
      <c r="AG484" s="602">
        <f t="shared" ca="1" si="231"/>
        <v>0</v>
      </c>
    </row>
    <row r="485" spans="2:33" x14ac:dyDescent="0.25">
      <c r="B485" s="30">
        <v>464</v>
      </c>
      <c r="C485" s="19">
        <f t="shared" ca="1" si="205"/>
        <v>59813</v>
      </c>
      <c r="D485" s="30">
        <f t="shared" ca="1" si="206"/>
        <v>30</v>
      </c>
      <c r="E485" s="599">
        <f t="shared" si="207"/>
        <v>0.113</v>
      </c>
      <c r="F485" s="599">
        <f t="shared" si="228"/>
        <v>0.13108</v>
      </c>
      <c r="G485" s="33">
        <f t="shared" ca="1" si="208"/>
        <v>1.0117233333333333</v>
      </c>
      <c r="H485" s="33">
        <f t="shared" ca="1" si="209"/>
        <v>239.91888016210763</v>
      </c>
      <c r="I485" s="33">
        <f t="shared" ca="1" si="233"/>
        <v>4.1680754733613426E-3</v>
      </c>
      <c r="J485" s="30" t="b">
        <f t="shared" si="210"/>
        <v>0</v>
      </c>
      <c r="K485" s="33">
        <f t="shared" si="229"/>
        <v>1</v>
      </c>
      <c r="L485" s="33">
        <f t="shared" ca="1" si="232"/>
        <v>4.1680754733613426E-3</v>
      </c>
      <c r="M485" s="600">
        <f t="shared" ca="1" si="211"/>
        <v>27271.35</v>
      </c>
      <c r="N485" s="601">
        <f t="shared" ca="1" si="212"/>
        <v>-30060986.129999999</v>
      </c>
      <c r="O485" s="601">
        <f t="shared" ca="1" si="213"/>
        <v>379686.31999999995</v>
      </c>
      <c r="P485" s="601">
        <f t="shared" ca="1" si="214"/>
        <v>-283074.28999999998</v>
      </c>
      <c r="Q485" s="601">
        <f t="shared" ca="1" si="230"/>
        <v>-45291.89</v>
      </c>
      <c r="R485" s="602">
        <f t="shared" si="215"/>
        <v>399</v>
      </c>
      <c r="S485" s="602">
        <f t="shared" si="216"/>
        <v>63.84</v>
      </c>
      <c r="T485" s="602">
        <f t="shared" si="217"/>
        <v>166.35080000000002</v>
      </c>
      <c r="U485" s="602">
        <f t="shared" si="218"/>
        <v>26.616128000000003</v>
      </c>
      <c r="V485" s="602">
        <f t="shared" ca="1" si="219"/>
        <v>-24048.79</v>
      </c>
      <c r="W485" s="602">
        <f t="shared" si="220"/>
        <v>84.48</v>
      </c>
      <c r="X485" s="602">
        <f t="shared" si="221"/>
        <v>13.52</v>
      </c>
      <c r="Y485" s="602">
        <f t="shared" ca="1" si="222"/>
        <v>718.51</v>
      </c>
      <c r="Z485" s="602">
        <f t="shared" ca="1" si="223"/>
        <v>114.96</v>
      </c>
      <c r="AA485" s="603">
        <f t="shared" si="224"/>
        <v>0</v>
      </c>
      <c r="AB485" s="602"/>
      <c r="AC485" s="604">
        <f t="shared" si="225"/>
        <v>0.113</v>
      </c>
      <c r="AD485" s="602">
        <f t="shared" ca="1" si="226"/>
        <v>-283074.28605749999</v>
      </c>
      <c r="AE485" s="602">
        <f t="shared" si="227"/>
        <v>0</v>
      </c>
      <c r="AG485" s="602">
        <f t="shared" ca="1" si="231"/>
        <v>0</v>
      </c>
    </row>
    <row r="486" spans="2:33" x14ac:dyDescent="0.25">
      <c r="B486" s="30">
        <v>465</v>
      </c>
      <c r="C486" s="19">
        <f t="shared" ca="1" si="205"/>
        <v>59844</v>
      </c>
      <c r="D486" s="30">
        <f t="shared" ca="1" si="206"/>
        <v>31</v>
      </c>
      <c r="E486" s="599">
        <f t="shared" si="207"/>
        <v>0.113</v>
      </c>
      <c r="F486" s="599">
        <f t="shared" si="228"/>
        <v>0.13108</v>
      </c>
      <c r="G486" s="33">
        <f t="shared" ca="1" si="208"/>
        <v>1.0120874444444443</v>
      </c>
      <c r="H486" s="33">
        <f t="shared" ca="1" si="209"/>
        <v>242.8188862972404</v>
      </c>
      <c r="I486" s="33">
        <f t="shared" ca="1" si="233"/>
        <v>4.118295801653073E-3</v>
      </c>
      <c r="J486" s="30" t="b">
        <f t="shared" si="210"/>
        <v>0</v>
      </c>
      <c r="K486" s="33">
        <f t="shared" si="229"/>
        <v>1</v>
      </c>
      <c r="L486" s="33">
        <f t="shared" ca="1" si="232"/>
        <v>4.118295801653073E-3</v>
      </c>
      <c r="M486" s="600">
        <f t="shared" ca="1" si="211"/>
        <v>27271.35</v>
      </c>
      <c r="N486" s="601">
        <f t="shared" ca="1" si="212"/>
        <v>-30440672.449999999</v>
      </c>
      <c r="O486" s="601">
        <f t="shared" ca="1" si="213"/>
        <v>395221.27999999997</v>
      </c>
      <c r="P486" s="601">
        <f t="shared" ca="1" si="214"/>
        <v>-296204.65000000002</v>
      </c>
      <c r="Q486" s="601">
        <f t="shared" ca="1" si="230"/>
        <v>-47392.74</v>
      </c>
      <c r="R486" s="602">
        <f t="shared" si="215"/>
        <v>399</v>
      </c>
      <c r="S486" s="602">
        <f t="shared" si="216"/>
        <v>63.84</v>
      </c>
      <c r="T486" s="602">
        <f t="shared" si="217"/>
        <v>166.35080000000002</v>
      </c>
      <c r="U486" s="602">
        <f t="shared" si="218"/>
        <v>26.616128000000003</v>
      </c>
      <c r="V486" s="602">
        <f t="shared" ca="1" si="219"/>
        <v>-24352.54</v>
      </c>
      <c r="W486" s="602">
        <f t="shared" si="220"/>
        <v>84.48</v>
      </c>
      <c r="X486" s="602">
        <f t="shared" si="221"/>
        <v>13.52</v>
      </c>
      <c r="Y486" s="602">
        <f t="shared" ca="1" si="222"/>
        <v>739.1</v>
      </c>
      <c r="Z486" s="602">
        <f t="shared" ca="1" si="223"/>
        <v>118.26</v>
      </c>
      <c r="AA486" s="603">
        <f t="shared" si="224"/>
        <v>0</v>
      </c>
      <c r="AB486" s="602"/>
      <c r="AC486" s="604">
        <f t="shared" si="225"/>
        <v>0.113</v>
      </c>
      <c r="AD486" s="602">
        <f t="shared" ca="1" si="226"/>
        <v>-296204.65442319441</v>
      </c>
      <c r="AE486" s="602">
        <f t="shared" si="227"/>
        <v>0</v>
      </c>
      <c r="AG486" s="602">
        <f t="shared" ca="1" si="231"/>
        <v>0</v>
      </c>
    </row>
    <row r="487" spans="2:33" x14ac:dyDescent="0.25">
      <c r="B487" s="30">
        <v>466</v>
      </c>
      <c r="C487" s="19">
        <f t="shared" ca="1" si="205"/>
        <v>59874</v>
      </c>
      <c r="D487" s="30">
        <f t="shared" ca="1" si="206"/>
        <v>30</v>
      </c>
      <c r="E487" s="599">
        <f t="shared" si="207"/>
        <v>0.113</v>
      </c>
      <c r="F487" s="599">
        <f t="shared" si="228"/>
        <v>0.13108</v>
      </c>
      <c r="G487" s="33">
        <f t="shared" ca="1" si="208"/>
        <v>1.0117233333333333</v>
      </c>
      <c r="H487" s="33">
        <f t="shared" ca="1" si="209"/>
        <v>245.66553304093171</v>
      </c>
      <c r="I487" s="33">
        <f t="shared" ca="1" si="233"/>
        <v>4.0705750929797072E-3</v>
      </c>
      <c r="J487" s="30" t="b">
        <f t="shared" si="210"/>
        <v>0</v>
      </c>
      <c r="K487" s="33">
        <f t="shared" si="229"/>
        <v>1</v>
      </c>
      <c r="L487" s="33">
        <f t="shared" ca="1" si="232"/>
        <v>4.0705750929797072E-3</v>
      </c>
      <c r="M487" s="600">
        <f t="shared" ca="1" si="211"/>
        <v>27271.35</v>
      </c>
      <c r="N487" s="601">
        <f t="shared" ca="1" si="212"/>
        <v>-30835893.73</v>
      </c>
      <c r="O487" s="601">
        <f t="shared" ca="1" si="213"/>
        <v>388770.80000000005</v>
      </c>
      <c r="P487" s="601">
        <f t="shared" ca="1" si="214"/>
        <v>-290371.33</v>
      </c>
      <c r="Q487" s="601">
        <f t="shared" ca="1" si="230"/>
        <v>-46459.41</v>
      </c>
      <c r="R487" s="602">
        <f t="shared" si="215"/>
        <v>399</v>
      </c>
      <c r="S487" s="602">
        <f t="shared" si="216"/>
        <v>63.84</v>
      </c>
      <c r="T487" s="602">
        <f t="shared" si="217"/>
        <v>166.35080000000002</v>
      </c>
      <c r="U487" s="602">
        <f t="shared" si="218"/>
        <v>26.616128000000003</v>
      </c>
      <c r="V487" s="602">
        <f t="shared" ca="1" si="219"/>
        <v>-24668.71</v>
      </c>
      <c r="W487" s="602">
        <f t="shared" si="220"/>
        <v>84.48</v>
      </c>
      <c r="X487" s="602">
        <f t="shared" si="221"/>
        <v>13.52</v>
      </c>
      <c r="Y487" s="602">
        <f t="shared" ca="1" si="222"/>
        <v>729.95</v>
      </c>
      <c r="Z487" s="602">
        <f t="shared" ca="1" si="223"/>
        <v>116.79</v>
      </c>
      <c r="AA487" s="603">
        <f t="shared" si="224"/>
        <v>0</v>
      </c>
      <c r="AB487" s="602"/>
      <c r="AC487" s="604">
        <f t="shared" si="225"/>
        <v>0.113</v>
      </c>
      <c r="AD487" s="602">
        <f t="shared" ca="1" si="226"/>
        <v>-290371.33262416668</v>
      </c>
      <c r="AE487" s="602">
        <f t="shared" si="227"/>
        <v>0</v>
      </c>
      <c r="AG487" s="602">
        <f t="shared" ca="1" si="231"/>
        <v>0</v>
      </c>
    </row>
    <row r="488" spans="2:33" x14ac:dyDescent="0.25">
      <c r="B488" s="30">
        <v>467</v>
      </c>
      <c r="C488" s="19">
        <f t="shared" ca="1" si="205"/>
        <v>59905</v>
      </c>
      <c r="D488" s="30">
        <f t="shared" ca="1" si="206"/>
        <v>31</v>
      </c>
      <c r="E488" s="599">
        <f t="shared" si="207"/>
        <v>0.113</v>
      </c>
      <c r="F488" s="599">
        <f t="shared" si="228"/>
        <v>0.13108</v>
      </c>
      <c r="G488" s="33">
        <f t="shared" ca="1" si="208"/>
        <v>1.0120874444444443</v>
      </c>
      <c r="H488" s="33">
        <f t="shared" ca="1" si="209"/>
        <v>248.63500152347876</v>
      </c>
      <c r="I488" s="33">
        <f t="shared" ca="1" si="233"/>
        <v>4.0219598764157484E-3</v>
      </c>
      <c r="J488" s="30" t="b">
        <f t="shared" si="210"/>
        <v>0</v>
      </c>
      <c r="K488" s="33">
        <f t="shared" si="229"/>
        <v>1</v>
      </c>
      <c r="L488" s="33">
        <f t="shared" ca="1" si="232"/>
        <v>4.0219598764157484E-3</v>
      </c>
      <c r="M488" s="600">
        <f t="shared" ca="1" si="211"/>
        <v>27271.35</v>
      </c>
      <c r="N488" s="601">
        <f t="shared" ca="1" si="212"/>
        <v>-31224664.530000001</v>
      </c>
      <c r="O488" s="601">
        <f t="shared" ca="1" si="213"/>
        <v>404697.74</v>
      </c>
      <c r="P488" s="601">
        <f t="shared" ca="1" si="214"/>
        <v>-303833.33</v>
      </c>
      <c r="Q488" s="601">
        <f t="shared" ca="1" si="230"/>
        <v>-48613.33</v>
      </c>
      <c r="R488" s="602">
        <f t="shared" si="215"/>
        <v>399</v>
      </c>
      <c r="S488" s="602">
        <f t="shared" si="216"/>
        <v>63.84</v>
      </c>
      <c r="T488" s="602">
        <f t="shared" si="217"/>
        <v>166.35080000000002</v>
      </c>
      <c r="U488" s="602">
        <f t="shared" si="218"/>
        <v>26.616128000000003</v>
      </c>
      <c r="V488" s="602">
        <f t="shared" ca="1" si="219"/>
        <v>-24979.73</v>
      </c>
      <c r="W488" s="602">
        <f t="shared" si="220"/>
        <v>84.48</v>
      </c>
      <c r="X488" s="602">
        <f t="shared" si="221"/>
        <v>13.52</v>
      </c>
      <c r="Y488" s="602">
        <f t="shared" ca="1" si="222"/>
        <v>751.06</v>
      </c>
      <c r="Z488" s="602">
        <f t="shared" ca="1" si="223"/>
        <v>120.17</v>
      </c>
      <c r="AA488" s="603">
        <f t="shared" si="224"/>
        <v>0</v>
      </c>
      <c r="AB488" s="602"/>
      <c r="AC488" s="604">
        <f t="shared" si="225"/>
        <v>0.113</v>
      </c>
      <c r="AD488" s="602">
        <f t="shared" ca="1" si="226"/>
        <v>-303833.33291275002</v>
      </c>
      <c r="AE488" s="602">
        <f t="shared" si="227"/>
        <v>0</v>
      </c>
      <c r="AG488" s="602">
        <f t="shared" ca="1" si="231"/>
        <v>0</v>
      </c>
    </row>
    <row r="489" spans="2:33" x14ac:dyDescent="0.25">
      <c r="B489" s="30">
        <v>468</v>
      </c>
      <c r="C489" s="19">
        <f t="shared" ca="1" si="205"/>
        <v>59936</v>
      </c>
      <c r="D489" s="30">
        <f t="shared" ca="1" si="206"/>
        <v>31</v>
      </c>
      <c r="E489" s="599">
        <f t="shared" si="207"/>
        <v>0.113</v>
      </c>
      <c r="F489" s="599">
        <f t="shared" si="228"/>
        <v>0.13108</v>
      </c>
      <c r="G489" s="33">
        <f t="shared" ca="1" si="208"/>
        <v>1.0120874444444443</v>
      </c>
      <c r="H489" s="33">
        <f t="shared" ca="1" si="209"/>
        <v>251.64036329133813</v>
      </c>
      <c r="I489" s="33">
        <f t="shared" ca="1" si="233"/>
        <v>3.9739252754227034E-3</v>
      </c>
      <c r="J489" s="30" t="b">
        <f t="shared" si="210"/>
        <v>1</v>
      </c>
      <c r="K489" s="33">
        <f t="shared" si="229"/>
        <v>1</v>
      </c>
      <c r="L489" s="33">
        <f t="shared" ca="1" si="232"/>
        <v>3.9739252754227034E-3</v>
      </c>
      <c r="M489" s="600">
        <f t="shared" ca="1" si="211"/>
        <v>27271.35</v>
      </c>
      <c r="N489" s="601">
        <f t="shared" ca="1" si="212"/>
        <v>-31629362.27</v>
      </c>
      <c r="O489" s="601">
        <f t="shared" ca="1" si="213"/>
        <v>409589.51</v>
      </c>
      <c r="P489" s="601">
        <f t="shared" ca="1" si="214"/>
        <v>-307771.27</v>
      </c>
      <c r="Q489" s="601">
        <f t="shared" ca="1" si="230"/>
        <v>-49243.4</v>
      </c>
      <c r="R489" s="602">
        <f t="shared" si="215"/>
        <v>399</v>
      </c>
      <c r="S489" s="602">
        <f t="shared" si="216"/>
        <v>63.84</v>
      </c>
      <c r="T489" s="602">
        <f t="shared" si="217"/>
        <v>166.35080000000002</v>
      </c>
      <c r="U489" s="602">
        <f t="shared" si="218"/>
        <v>26.616128000000003</v>
      </c>
      <c r="V489" s="602">
        <f t="shared" ca="1" si="219"/>
        <v>-25303.49</v>
      </c>
      <c r="W489" s="602">
        <f t="shared" si="220"/>
        <v>84.48</v>
      </c>
      <c r="X489" s="602">
        <f t="shared" si="221"/>
        <v>13.52</v>
      </c>
      <c r="Y489" s="602">
        <f t="shared" ca="1" si="222"/>
        <v>757.23</v>
      </c>
      <c r="Z489" s="602">
        <f t="shared" ca="1" si="223"/>
        <v>121.16</v>
      </c>
      <c r="AA489" s="603">
        <f t="shared" si="224"/>
        <v>0</v>
      </c>
      <c r="AB489" s="602"/>
      <c r="AC489" s="604">
        <f t="shared" si="225"/>
        <v>0.113</v>
      </c>
      <c r="AD489" s="602">
        <f t="shared" ca="1" si="226"/>
        <v>-307771.26675502775</v>
      </c>
      <c r="AE489" s="602">
        <f t="shared" si="227"/>
        <v>0</v>
      </c>
      <c r="AG489" s="602">
        <f t="shared" ca="1" si="231"/>
        <v>0</v>
      </c>
    </row>
    <row r="490" spans="2:33" x14ac:dyDescent="0.25">
      <c r="B490" s="30">
        <v>469</v>
      </c>
      <c r="C490" s="19">
        <f t="shared" ca="1" si="205"/>
        <v>59965</v>
      </c>
      <c r="D490" s="30">
        <f t="shared" ca="1" si="206"/>
        <v>29</v>
      </c>
      <c r="E490" s="599">
        <f t="shared" si="207"/>
        <v>0.113</v>
      </c>
      <c r="F490" s="599">
        <f t="shared" si="228"/>
        <v>0.13108</v>
      </c>
      <c r="G490" s="33">
        <f t="shared" ca="1" si="208"/>
        <v>1.0113592222222221</v>
      </c>
      <c r="H490" s="33">
        <f t="shared" ca="1" si="209"/>
        <v>254.49880209804513</v>
      </c>
      <c r="I490" s="33">
        <f t="shared" ca="1" si="233"/>
        <v>3.92929157919868E-3</v>
      </c>
      <c r="J490" s="30" t="b">
        <f t="shared" si="210"/>
        <v>0</v>
      </c>
      <c r="K490" s="33">
        <f t="shared" si="229"/>
        <v>1</v>
      </c>
      <c r="L490" s="33">
        <f t="shared" ca="1" si="232"/>
        <v>3.92929157919868E-3</v>
      </c>
      <c r="M490" s="600">
        <f t="shared" ca="1" si="211"/>
        <v>27271.35</v>
      </c>
      <c r="N490" s="601">
        <f t="shared" ca="1" si="212"/>
        <v>-32038951.780000001</v>
      </c>
      <c r="O490" s="601">
        <f t="shared" ca="1" si="213"/>
        <v>391208.92</v>
      </c>
      <c r="P490" s="601">
        <f t="shared" ca="1" si="214"/>
        <v>-291643.46000000002</v>
      </c>
      <c r="Q490" s="601">
        <f t="shared" ca="1" si="230"/>
        <v>-46662.95</v>
      </c>
      <c r="R490" s="602">
        <f t="shared" si="215"/>
        <v>399</v>
      </c>
      <c r="S490" s="602">
        <f t="shared" si="216"/>
        <v>63.84</v>
      </c>
      <c r="T490" s="602">
        <f t="shared" si="217"/>
        <v>166.35080000000002</v>
      </c>
      <c r="U490" s="602">
        <f t="shared" si="218"/>
        <v>26.616128000000003</v>
      </c>
      <c r="V490" s="602">
        <f t="shared" ca="1" si="219"/>
        <v>-25631.16</v>
      </c>
      <c r="W490" s="602">
        <f t="shared" si="220"/>
        <v>84.48</v>
      </c>
      <c r="X490" s="602">
        <f t="shared" si="221"/>
        <v>13.52</v>
      </c>
      <c r="Y490" s="602">
        <f t="shared" ca="1" si="222"/>
        <v>731.94</v>
      </c>
      <c r="Z490" s="602">
        <f t="shared" ca="1" si="223"/>
        <v>117.11</v>
      </c>
      <c r="AA490" s="603">
        <f t="shared" si="224"/>
        <v>0</v>
      </c>
      <c r="AB490" s="602"/>
      <c r="AC490" s="604">
        <f t="shared" si="225"/>
        <v>0.113</v>
      </c>
      <c r="AD490" s="602">
        <f t="shared" ca="1" si="226"/>
        <v>-291643.45828627778</v>
      </c>
      <c r="AE490" s="602">
        <f t="shared" si="227"/>
        <v>0</v>
      </c>
      <c r="AG490" s="602">
        <f t="shared" ca="1" si="231"/>
        <v>0</v>
      </c>
    </row>
    <row r="491" spans="2:33" x14ac:dyDescent="0.25">
      <c r="B491" s="30">
        <v>470</v>
      </c>
      <c r="C491" s="19">
        <f t="shared" ca="1" si="205"/>
        <v>59996</v>
      </c>
      <c r="D491" s="30">
        <f t="shared" ca="1" si="206"/>
        <v>31</v>
      </c>
      <c r="E491" s="599">
        <f t="shared" si="207"/>
        <v>0.113</v>
      </c>
      <c r="F491" s="599">
        <f t="shared" si="228"/>
        <v>0.13108</v>
      </c>
      <c r="G491" s="33">
        <f t="shared" ca="1" si="208"/>
        <v>1.0120874444444443</v>
      </c>
      <c r="H491" s="33">
        <f t="shared" ca="1" si="209"/>
        <v>257.57504222958289</v>
      </c>
      <c r="I491" s="33">
        <f t="shared" ca="1" si="233"/>
        <v>3.8823637233792074E-3</v>
      </c>
      <c r="J491" s="30" t="b">
        <f t="shared" si="210"/>
        <v>0</v>
      </c>
      <c r="K491" s="33">
        <f t="shared" si="229"/>
        <v>1</v>
      </c>
      <c r="L491" s="33">
        <f t="shared" ca="1" si="232"/>
        <v>3.8823637233792074E-3</v>
      </c>
      <c r="M491" s="600">
        <f t="shared" ca="1" si="211"/>
        <v>27271.35</v>
      </c>
      <c r="N491" s="601">
        <f t="shared" ca="1" si="212"/>
        <v>-32430160.699999999</v>
      </c>
      <c r="O491" s="601">
        <f t="shared" ca="1" si="213"/>
        <v>419269.12</v>
      </c>
      <c r="P491" s="601">
        <f t="shared" ca="1" si="214"/>
        <v>-315563.48</v>
      </c>
      <c r="Q491" s="601">
        <f t="shared" ca="1" si="230"/>
        <v>-50490.16</v>
      </c>
      <c r="R491" s="602">
        <f t="shared" si="215"/>
        <v>399</v>
      </c>
      <c r="S491" s="602">
        <f t="shared" si="216"/>
        <v>63.84</v>
      </c>
      <c r="T491" s="602">
        <f t="shared" si="217"/>
        <v>166.35080000000002</v>
      </c>
      <c r="U491" s="602">
        <f t="shared" si="218"/>
        <v>26.616128000000003</v>
      </c>
      <c r="V491" s="602">
        <f t="shared" ca="1" si="219"/>
        <v>-25944.13</v>
      </c>
      <c r="W491" s="602">
        <f t="shared" si="220"/>
        <v>84.48</v>
      </c>
      <c r="X491" s="602">
        <f t="shared" si="221"/>
        <v>13.52</v>
      </c>
      <c r="Y491" s="602">
        <f t="shared" ca="1" si="222"/>
        <v>769.45</v>
      </c>
      <c r="Z491" s="602">
        <f t="shared" ca="1" si="223"/>
        <v>123.11</v>
      </c>
      <c r="AA491" s="603">
        <f t="shared" si="224"/>
        <v>0</v>
      </c>
      <c r="AB491" s="602"/>
      <c r="AC491" s="604">
        <f t="shared" si="225"/>
        <v>0.113</v>
      </c>
      <c r="AD491" s="602">
        <f t="shared" ca="1" si="226"/>
        <v>-315563.48036694445</v>
      </c>
      <c r="AE491" s="602">
        <f t="shared" si="227"/>
        <v>0</v>
      </c>
      <c r="AG491" s="602">
        <f t="shared" ca="1" si="231"/>
        <v>0</v>
      </c>
    </row>
    <row r="492" spans="2:33" x14ac:dyDescent="0.25">
      <c r="B492" s="30">
        <v>471</v>
      </c>
      <c r="C492" s="19">
        <f t="shared" ca="1" si="205"/>
        <v>60026</v>
      </c>
      <c r="D492" s="30">
        <f t="shared" ca="1" si="206"/>
        <v>30</v>
      </c>
      <c r="E492" s="599">
        <f t="shared" si="207"/>
        <v>0.113</v>
      </c>
      <c r="F492" s="599">
        <f t="shared" si="228"/>
        <v>0.13108</v>
      </c>
      <c r="G492" s="33">
        <f t="shared" ca="1" si="208"/>
        <v>1.0117233333333333</v>
      </c>
      <c r="H492" s="33">
        <f t="shared" ca="1" si="209"/>
        <v>260.59468030798769</v>
      </c>
      <c r="I492" s="33">
        <f t="shared" ca="1" si="233"/>
        <v>3.8373768751462432E-3</v>
      </c>
      <c r="J492" s="30" t="b">
        <f t="shared" si="210"/>
        <v>0</v>
      </c>
      <c r="K492" s="33">
        <f t="shared" si="229"/>
        <v>1</v>
      </c>
      <c r="L492" s="33">
        <f t="shared" ca="1" si="232"/>
        <v>3.8373768751462432E-3</v>
      </c>
      <c r="M492" s="600">
        <f t="shared" ca="1" si="211"/>
        <v>27271.35</v>
      </c>
      <c r="N492" s="601">
        <f t="shared" ca="1" si="212"/>
        <v>-32849429.82</v>
      </c>
      <c r="O492" s="601">
        <f t="shared" ca="1" si="213"/>
        <v>412376.16</v>
      </c>
      <c r="P492" s="601">
        <f t="shared" ca="1" si="214"/>
        <v>-309332.13</v>
      </c>
      <c r="Q492" s="601">
        <f t="shared" ca="1" si="230"/>
        <v>-49493.14</v>
      </c>
      <c r="R492" s="602">
        <f t="shared" si="215"/>
        <v>399</v>
      </c>
      <c r="S492" s="602">
        <f t="shared" si="216"/>
        <v>63.84</v>
      </c>
      <c r="T492" s="602">
        <f t="shared" si="217"/>
        <v>166.35080000000002</v>
      </c>
      <c r="U492" s="602">
        <f t="shared" si="218"/>
        <v>26.616128000000003</v>
      </c>
      <c r="V492" s="602">
        <f t="shared" ca="1" si="219"/>
        <v>-26279.54</v>
      </c>
      <c r="W492" s="602">
        <f t="shared" si="220"/>
        <v>84.48</v>
      </c>
      <c r="X492" s="602">
        <f t="shared" si="221"/>
        <v>13.52</v>
      </c>
      <c r="Y492" s="602">
        <f t="shared" ca="1" si="222"/>
        <v>759.68</v>
      </c>
      <c r="Z492" s="602">
        <f t="shared" ca="1" si="223"/>
        <v>121.55</v>
      </c>
      <c r="AA492" s="603">
        <f t="shared" si="224"/>
        <v>0</v>
      </c>
      <c r="AB492" s="602"/>
      <c r="AC492" s="604">
        <f t="shared" si="225"/>
        <v>0.113</v>
      </c>
      <c r="AD492" s="602">
        <f t="shared" ca="1" si="226"/>
        <v>-309332.13080500002</v>
      </c>
      <c r="AE492" s="602">
        <f t="shared" si="227"/>
        <v>0</v>
      </c>
      <c r="AG492" s="602">
        <f t="shared" ca="1" si="231"/>
        <v>0</v>
      </c>
    </row>
    <row r="493" spans="2:33" x14ac:dyDescent="0.25">
      <c r="B493" s="30">
        <v>472</v>
      </c>
      <c r="C493" s="19">
        <f t="shared" ca="1" si="205"/>
        <v>60057</v>
      </c>
      <c r="D493" s="30">
        <f t="shared" ca="1" si="206"/>
        <v>31</v>
      </c>
      <c r="E493" s="599">
        <f t="shared" si="207"/>
        <v>0.113</v>
      </c>
      <c r="F493" s="599">
        <f t="shared" si="228"/>
        <v>0.13108</v>
      </c>
      <c r="G493" s="33">
        <f t="shared" ca="1" si="208"/>
        <v>1.0120874444444443</v>
      </c>
      <c r="H493" s="33">
        <f t="shared" ca="1" si="209"/>
        <v>263.74460402872819</v>
      </c>
      <c r="I493" s="33">
        <f t="shared" ca="1" si="233"/>
        <v>3.7915467642745623E-3</v>
      </c>
      <c r="J493" s="30" t="b">
        <f t="shared" si="210"/>
        <v>0</v>
      </c>
      <c r="K493" s="33">
        <f t="shared" si="229"/>
        <v>1</v>
      </c>
      <c r="L493" s="33">
        <f t="shared" ca="1" si="232"/>
        <v>3.7915467642745623E-3</v>
      </c>
      <c r="M493" s="600">
        <f t="shared" ca="1" si="211"/>
        <v>27271.35</v>
      </c>
      <c r="N493" s="601">
        <f t="shared" ca="1" si="212"/>
        <v>-33261805.98</v>
      </c>
      <c r="O493" s="601">
        <f t="shared" ca="1" si="213"/>
        <v>429321.57999999996</v>
      </c>
      <c r="P493" s="601">
        <f t="shared" ca="1" si="214"/>
        <v>-323655.84999999998</v>
      </c>
      <c r="Q493" s="601">
        <f t="shared" ca="1" si="230"/>
        <v>-51784.94</v>
      </c>
      <c r="R493" s="602">
        <f t="shared" si="215"/>
        <v>399</v>
      </c>
      <c r="S493" s="602">
        <f t="shared" si="216"/>
        <v>63.84</v>
      </c>
      <c r="T493" s="602">
        <f t="shared" si="217"/>
        <v>166.35080000000002</v>
      </c>
      <c r="U493" s="602">
        <f t="shared" si="218"/>
        <v>26.616128000000003</v>
      </c>
      <c r="V493" s="602">
        <f t="shared" ca="1" si="219"/>
        <v>-26609.439999999999</v>
      </c>
      <c r="W493" s="602">
        <f t="shared" si="220"/>
        <v>84.48</v>
      </c>
      <c r="X493" s="602">
        <f t="shared" si="221"/>
        <v>13.52</v>
      </c>
      <c r="Y493" s="602">
        <f t="shared" ca="1" si="222"/>
        <v>782.14</v>
      </c>
      <c r="Z493" s="602">
        <f t="shared" ca="1" si="223"/>
        <v>125.14</v>
      </c>
      <c r="AA493" s="603">
        <f t="shared" si="224"/>
        <v>0</v>
      </c>
      <c r="AB493" s="602"/>
      <c r="AC493" s="604">
        <f t="shared" si="225"/>
        <v>0.113</v>
      </c>
      <c r="AD493" s="602">
        <f t="shared" ca="1" si="226"/>
        <v>-323655.8509665</v>
      </c>
      <c r="AE493" s="602">
        <f t="shared" si="227"/>
        <v>0</v>
      </c>
      <c r="AG493" s="602">
        <f t="shared" ca="1" si="231"/>
        <v>0</v>
      </c>
    </row>
    <row r="494" spans="2:33" x14ac:dyDescent="0.25">
      <c r="B494" s="30">
        <v>473</v>
      </c>
      <c r="C494" s="19">
        <f t="shared" ca="1" si="205"/>
        <v>60087</v>
      </c>
      <c r="D494" s="30">
        <f t="shared" ca="1" si="206"/>
        <v>30</v>
      </c>
      <c r="E494" s="599">
        <f t="shared" si="207"/>
        <v>0.113</v>
      </c>
      <c r="F494" s="599">
        <f t="shared" si="228"/>
        <v>0.13108</v>
      </c>
      <c r="G494" s="33">
        <f t="shared" ca="1" si="208"/>
        <v>1.0117233333333333</v>
      </c>
      <c r="H494" s="33">
        <f t="shared" ca="1" si="209"/>
        <v>266.83656993662498</v>
      </c>
      <c r="I494" s="33">
        <f t="shared" ca="1" si="233"/>
        <v>3.7476122565865129E-3</v>
      </c>
      <c r="J494" s="30" t="b">
        <f t="shared" si="210"/>
        <v>0</v>
      </c>
      <c r="K494" s="33">
        <f t="shared" si="229"/>
        <v>1</v>
      </c>
      <c r="L494" s="33">
        <f t="shared" ca="1" si="232"/>
        <v>3.7476122565865129E-3</v>
      </c>
      <c r="M494" s="600">
        <f t="shared" ca="1" si="211"/>
        <v>27271.35</v>
      </c>
      <c r="N494" s="601">
        <f t="shared" ca="1" si="212"/>
        <v>-33691127.560000002</v>
      </c>
      <c r="O494" s="601">
        <f t="shared" ca="1" si="213"/>
        <v>422243.67</v>
      </c>
      <c r="P494" s="601">
        <f t="shared" ca="1" si="214"/>
        <v>-317258.12</v>
      </c>
      <c r="Q494" s="601">
        <f t="shared" ca="1" si="230"/>
        <v>-50761.3</v>
      </c>
      <c r="R494" s="602">
        <f t="shared" si="215"/>
        <v>399</v>
      </c>
      <c r="S494" s="602">
        <f t="shared" si="216"/>
        <v>63.84</v>
      </c>
      <c r="T494" s="602">
        <f t="shared" si="217"/>
        <v>166.35080000000002</v>
      </c>
      <c r="U494" s="602">
        <f t="shared" si="218"/>
        <v>26.616128000000003</v>
      </c>
      <c r="V494" s="602">
        <f t="shared" ca="1" si="219"/>
        <v>-26952.9</v>
      </c>
      <c r="W494" s="602">
        <f t="shared" si="220"/>
        <v>84.48</v>
      </c>
      <c r="X494" s="602">
        <f t="shared" si="221"/>
        <v>13.52</v>
      </c>
      <c r="Y494" s="602">
        <f t="shared" ca="1" si="222"/>
        <v>772.11</v>
      </c>
      <c r="Z494" s="602">
        <f t="shared" ca="1" si="223"/>
        <v>123.54</v>
      </c>
      <c r="AA494" s="603">
        <f t="shared" si="224"/>
        <v>0</v>
      </c>
      <c r="AB494" s="602"/>
      <c r="AC494" s="604">
        <f t="shared" si="225"/>
        <v>0.113</v>
      </c>
      <c r="AD494" s="602">
        <f t="shared" ca="1" si="226"/>
        <v>-317258.11785666668</v>
      </c>
      <c r="AE494" s="602">
        <f t="shared" si="227"/>
        <v>0</v>
      </c>
      <c r="AG494" s="602">
        <f t="shared" ca="1" si="231"/>
        <v>0</v>
      </c>
    </row>
    <row r="495" spans="2:33" x14ac:dyDescent="0.25">
      <c r="B495" s="30">
        <v>474</v>
      </c>
      <c r="C495" s="19">
        <f t="shared" ca="1" si="205"/>
        <v>60118</v>
      </c>
      <c r="D495" s="30">
        <f t="shared" ca="1" si="206"/>
        <v>31</v>
      </c>
      <c r="E495" s="599">
        <f t="shared" si="207"/>
        <v>0.113</v>
      </c>
      <c r="F495" s="599">
        <f t="shared" si="228"/>
        <v>0.13108</v>
      </c>
      <c r="G495" s="33">
        <f t="shared" ca="1" si="208"/>
        <v>1.0120874444444443</v>
      </c>
      <c r="H495" s="33">
        <f t="shared" ca="1" si="209"/>
        <v>270.06194215148003</v>
      </c>
      <c r="I495" s="33">
        <f t="shared" ca="1" si="233"/>
        <v>3.70285421201293E-3</v>
      </c>
      <c r="J495" s="30" t="b">
        <f t="shared" si="210"/>
        <v>0</v>
      </c>
      <c r="K495" s="33">
        <f t="shared" si="229"/>
        <v>1</v>
      </c>
      <c r="L495" s="33">
        <f t="shared" ca="1" si="232"/>
        <v>3.70285421201293E-3</v>
      </c>
      <c r="M495" s="600">
        <f t="shared" ca="1" si="211"/>
        <v>27271.35</v>
      </c>
      <c r="N495" s="601">
        <f t="shared" ca="1" si="212"/>
        <v>-34113371.229999997</v>
      </c>
      <c r="O495" s="601">
        <f t="shared" ca="1" si="213"/>
        <v>439614.82999999996</v>
      </c>
      <c r="P495" s="601">
        <f t="shared" ca="1" si="214"/>
        <v>-331942.05</v>
      </c>
      <c r="Q495" s="601">
        <f t="shared" ca="1" si="230"/>
        <v>-53110.73</v>
      </c>
      <c r="R495" s="602">
        <f t="shared" si="215"/>
        <v>399</v>
      </c>
      <c r="S495" s="602">
        <f t="shared" si="216"/>
        <v>63.84</v>
      </c>
      <c r="T495" s="602">
        <f t="shared" si="217"/>
        <v>166.35080000000002</v>
      </c>
      <c r="U495" s="602">
        <f t="shared" si="218"/>
        <v>26.616128000000003</v>
      </c>
      <c r="V495" s="602">
        <f t="shared" ca="1" si="219"/>
        <v>-27290.7</v>
      </c>
      <c r="W495" s="602">
        <f t="shared" si="220"/>
        <v>84.48</v>
      </c>
      <c r="X495" s="602">
        <f t="shared" si="221"/>
        <v>13.52</v>
      </c>
      <c r="Y495" s="602">
        <f t="shared" ca="1" si="222"/>
        <v>795.13</v>
      </c>
      <c r="Z495" s="602">
        <f t="shared" ca="1" si="223"/>
        <v>127.22</v>
      </c>
      <c r="AA495" s="603">
        <f t="shared" si="224"/>
        <v>0</v>
      </c>
      <c r="AB495" s="602"/>
      <c r="AC495" s="604">
        <f t="shared" si="225"/>
        <v>0.113</v>
      </c>
      <c r="AD495" s="602">
        <f t="shared" ca="1" si="226"/>
        <v>-331942.05394080555</v>
      </c>
      <c r="AE495" s="602">
        <f t="shared" si="227"/>
        <v>0</v>
      </c>
      <c r="AG495" s="602">
        <f t="shared" ca="1" si="231"/>
        <v>0</v>
      </c>
    </row>
    <row r="496" spans="2:33" x14ac:dyDescent="0.25">
      <c r="B496" s="30">
        <v>475</v>
      </c>
      <c r="C496" s="19">
        <f t="shared" ca="1" si="205"/>
        <v>60149</v>
      </c>
      <c r="D496" s="30">
        <f t="shared" ca="1" si="206"/>
        <v>31</v>
      </c>
      <c r="E496" s="599">
        <f t="shared" si="207"/>
        <v>0.113</v>
      </c>
      <c r="F496" s="599">
        <f t="shared" si="228"/>
        <v>0.13108</v>
      </c>
      <c r="G496" s="33">
        <f t="shared" ca="1" si="208"/>
        <v>1.0120874444444443</v>
      </c>
      <c r="H496" s="33">
        <f t="shared" ca="1" si="209"/>
        <v>273.32630087379476</v>
      </c>
      <c r="I496" s="33">
        <f t="shared" ca="1" si="233"/>
        <v>3.6586307164846836E-3</v>
      </c>
      <c r="J496" s="30" t="b">
        <f t="shared" si="210"/>
        <v>0</v>
      </c>
      <c r="K496" s="33">
        <f t="shared" si="229"/>
        <v>1</v>
      </c>
      <c r="L496" s="33">
        <f t="shared" ca="1" si="232"/>
        <v>3.6586307164846836E-3</v>
      </c>
      <c r="M496" s="600">
        <f t="shared" ca="1" si="211"/>
        <v>27271.35</v>
      </c>
      <c r="N496" s="601">
        <f t="shared" ca="1" si="212"/>
        <v>-34552986.060000002</v>
      </c>
      <c r="O496" s="601">
        <f t="shared" ca="1" si="213"/>
        <v>444928.65</v>
      </c>
      <c r="P496" s="601">
        <f t="shared" ca="1" si="214"/>
        <v>-336219.75</v>
      </c>
      <c r="Q496" s="601">
        <f t="shared" ca="1" si="230"/>
        <v>-53795.16</v>
      </c>
      <c r="R496" s="602">
        <f t="shared" si="215"/>
        <v>399</v>
      </c>
      <c r="S496" s="602">
        <f t="shared" si="216"/>
        <v>63.84</v>
      </c>
      <c r="T496" s="602">
        <f t="shared" si="217"/>
        <v>166.35080000000002</v>
      </c>
      <c r="U496" s="602">
        <f t="shared" si="218"/>
        <v>26.616128000000003</v>
      </c>
      <c r="V496" s="602">
        <f t="shared" ca="1" si="219"/>
        <v>-27642.39</v>
      </c>
      <c r="W496" s="602">
        <f t="shared" si="220"/>
        <v>84.48</v>
      </c>
      <c r="X496" s="602">
        <f t="shared" si="221"/>
        <v>13.52</v>
      </c>
      <c r="Y496" s="602">
        <f t="shared" ca="1" si="222"/>
        <v>801.84</v>
      </c>
      <c r="Z496" s="602">
        <f t="shared" ca="1" si="223"/>
        <v>128.29</v>
      </c>
      <c r="AA496" s="603">
        <f t="shared" si="224"/>
        <v>0</v>
      </c>
      <c r="AB496" s="602"/>
      <c r="AC496" s="604">
        <f t="shared" si="225"/>
        <v>0.113</v>
      </c>
      <c r="AD496" s="602">
        <f t="shared" ca="1" si="226"/>
        <v>-336219.75046716671</v>
      </c>
      <c r="AE496" s="602">
        <f t="shared" si="227"/>
        <v>0</v>
      </c>
      <c r="AG496" s="602">
        <f t="shared" ca="1" si="231"/>
        <v>0</v>
      </c>
    </row>
    <row r="497" spans="2:33" x14ac:dyDescent="0.25">
      <c r="B497" s="30">
        <v>476</v>
      </c>
      <c r="C497" s="19">
        <f t="shared" ca="1" si="205"/>
        <v>60179</v>
      </c>
      <c r="D497" s="30">
        <f t="shared" ca="1" si="206"/>
        <v>30</v>
      </c>
      <c r="E497" s="599">
        <f t="shared" si="207"/>
        <v>0.113</v>
      </c>
      <c r="F497" s="599">
        <f t="shared" si="228"/>
        <v>0.13108</v>
      </c>
      <c r="G497" s="33">
        <f t="shared" ca="1" si="208"/>
        <v>1.0117233333333333</v>
      </c>
      <c r="H497" s="33">
        <f t="shared" ca="1" si="209"/>
        <v>276.53059620770523</v>
      </c>
      <c r="I497" s="33">
        <f t="shared" ca="1" si="233"/>
        <v>3.6162363720826348E-3</v>
      </c>
      <c r="J497" s="30" t="b">
        <f t="shared" si="210"/>
        <v>0</v>
      </c>
      <c r="K497" s="33">
        <f t="shared" si="229"/>
        <v>1</v>
      </c>
      <c r="L497" s="33">
        <f t="shared" ca="1" si="232"/>
        <v>3.6162363720826348E-3</v>
      </c>
      <c r="M497" s="600">
        <f t="shared" ca="1" si="211"/>
        <v>27271.35</v>
      </c>
      <c r="N497" s="601">
        <f t="shared" ca="1" si="212"/>
        <v>-34997914.710000001</v>
      </c>
      <c r="O497" s="601">
        <f t="shared" ca="1" si="213"/>
        <v>437563.57</v>
      </c>
      <c r="P497" s="601">
        <f t="shared" ca="1" si="214"/>
        <v>-329563.7</v>
      </c>
      <c r="Q497" s="601">
        <f t="shared" ca="1" si="230"/>
        <v>-52730.19</v>
      </c>
      <c r="R497" s="602">
        <f t="shared" si="215"/>
        <v>399</v>
      </c>
      <c r="S497" s="602">
        <f t="shared" si="216"/>
        <v>63.84</v>
      </c>
      <c r="T497" s="602">
        <f t="shared" si="217"/>
        <v>166.35080000000002</v>
      </c>
      <c r="U497" s="602">
        <f t="shared" si="218"/>
        <v>26.616128000000003</v>
      </c>
      <c r="V497" s="602">
        <f t="shared" ca="1" si="219"/>
        <v>-27998.33</v>
      </c>
      <c r="W497" s="602">
        <f t="shared" si="220"/>
        <v>84.48</v>
      </c>
      <c r="X497" s="602">
        <f t="shared" si="221"/>
        <v>13.52</v>
      </c>
      <c r="Y497" s="602">
        <f t="shared" ca="1" si="222"/>
        <v>791.4</v>
      </c>
      <c r="Z497" s="602">
        <f t="shared" ca="1" si="223"/>
        <v>126.62</v>
      </c>
      <c r="AA497" s="603">
        <f t="shared" si="224"/>
        <v>0</v>
      </c>
      <c r="AB497" s="602"/>
      <c r="AC497" s="604">
        <f t="shared" si="225"/>
        <v>0.113</v>
      </c>
      <c r="AD497" s="602">
        <f t="shared" ca="1" si="226"/>
        <v>-329563.69685250003</v>
      </c>
      <c r="AE497" s="602">
        <f t="shared" si="227"/>
        <v>0</v>
      </c>
      <c r="AG497" s="602">
        <f t="shared" ca="1" si="231"/>
        <v>0</v>
      </c>
    </row>
    <row r="498" spans="2:33" x14ac:dyDescent="0.25">
      <c r="B498" s="30">
        <v>477</v>
      </c>
      <c r="C498" s="19">
        <f t="shared" ca="1" si="205"/>
        <v>60210</v>
      </c>
      <c r="D498" s="30">
        <f t="shared" ca="1" si="206"/>
        <v>31</v>
      </c>
      <c r="E498" s="599">
        <f t="shared" si="207"/>
        <v>0.113</v>
      </c>
      <c r="F498" s="599">
        <f t="shared" si="228"/>
        <v>0.13108</v>
      </c>
      <c r="G498" s="33">
        <f t="shared" ca="1" si="208"/>
        <v>1.0120874444444443</v>
      </c>
      <c r="H498" s="33">
        <f t="shared" ca="1" si="209"/>
        <v>279.87314442655492</v>
      </c>
      <c r="I498" s="33">
        <f t="shared" ca="1" si="233"/>
        <v>3.5730473606138467E-3</v>
      </c>
      <c r="J498" s="30" t="b">
        <f t="shared" si="210"/>
        <v>0</v>
      </c>
      <c r="K498" s="33">
        <f t="shared" si="229"/>
        <v>1</v>
      </c>
      <c r="L498" s="33">
        <f t="shared" ca="1" si="232"/>
        <v>3.5730473606138467E-3</v>
      </c>
      <c r="M498" s="600">
        <f t="shared" ca="1" si="211"/>
        <v>27271.35</v>
      </c>
      <c r="N498" s="601">
        <f t="shared" ca="1" si="212"/>
        <v>-35435478.280000001</v>
      </c>
      <c r="O498" s="601">
        <f t="shared" ca="1" si="213"/>
        <v>455595.72</v>
      </c>
      <c r="P498" s="601">
        <f t="shared" ca="1" si="214"/>
        <v>-344806.89</v>
      </c>
      <c r="Q498" s="601">
        <f t="shared" ca="1" si="230"/>
        <v>-55169.1</v>
      </c>
      <c r="R498" s="602">
        <f t="shared" si="215"/>
        <v>399</v>
      </c>
      <c r="S498" s="602">
        <f t="shared" si="216"/>
        <v>63.84</v>
      </c>
      <c r="T498" s="602">
        <f t="shared" si="217"/>
        <v>166.35080000000002</v>
      </c>
      <c r="U498" s="602">
        <f t="shared" si="218"/>
        <v>26.616128000000003</v>
      </c>
      <c r="V498" s="602">
        <f t="shared" ca="1" si="219"/>
        <v>-28348.38</v>
      </c>
      <c r="W498" s="602">
        <f t="shared" si="220"/>
        <v>84.48</v>
      </c>
      <c r="X498" s="602">
        <f t="shared" si="221"/>
        <v>13.52</v>
      </c>
      <c r="Y498" s="602">
        <f t="shared" ca="1" si="222"/>
        <v>815.3</v>
      </c>
      <c r="Z498" s="602">
        <f t="shared" ca="1" si="223"/>
        <v>130.44999999999999</v>
      </c>
      <c r="AA498" s="603">
        <f t="shared" si="224"/>
        <v>0</v>
      </c>
      <c r="AB498" s="602"/>
      <c r="AC498" s="604">
        <f t="shared" si="225"/>
        <v>0.113</v>
      </c>
      <c r="AD498" s="602">
        <f t="shared" ca="1" si="226"/>
        <v>-344806.89004122227</v>
      </c>
      <c r="AE498" s="602">
        <f t="shared" si="227"/>
        <v>0</v>
      </c>
      <c r="AG498" s="602">
        <f t="shared" ca="1" si="231"/>
        <v>0</v>
      </c>
    </row>
    <row r="499" spans="2:33" x14ac:dyDescent="0.25">
      <c r="B499" s="30">
        <v>478</v>
      </c>
      <c r="C499" s="19">
        <f t="shared" ca="1" si="205"/>
        <v>60240</v>
      </c>
      <c r="D499" s="30">
        <f t="shared" ca="1" si="206"/>
        <v>30</v>
      </c>
      <c r="E499" s="599">
        <f t="shared" si="207"/>
        <v>0.113</v>
      </c>
      <c r="F499" s="599">
        <f t="shared" si="228"/>
        <v>0.13108</v>
      </c>
      <c r="G499" s="33">
        <f t="shared" ca="1" si="208"/>
        <v>1.0117233333333333</v>
      </c>
      <c r="H499" s="33">
        <f t="shared" ca="1" si="209"/>
        <v>283.15419058971554</v>
      </c>
      <c r="I499" s="33">
        <f t="shared" ca="1" si="233"/>
        <v>3.5316447124350667E-3</v>
      </c>
      <c r="J499" s="30" t="b">
        <f t="shared" si="210"/>
        <v>0</v>
      </c>
      <c r="K499" s="33">
        <f t="shared" si="229"/>
        <v>1</v>
      </c>
      <c r="L499" s="33">
        <f t="shared" ca="1" si="232"/>
        <v>3.5316447124350667E-3</v>
      </c>
      <c r="M499" s="600">
        <f t="shared" ca="1" si="211"/>
        <v>27271.35</v>
      </c>
      <c r="N499" s="601">
        <f t="shared" ca="1" si="212"/>
        <v>-35891074</v>
      </c>
      <c r="O499" s="601">
        <f t="shared" ca="1" si="213"/>
        <v>448034.37</v>
      </c>
      <c r="P499" s="601">
        <f t="shared" ca="1" si="214"/>
        <v>-337974.28</v>
      </c>
      <c r="Q499" s="601">
        <f t="shared" ca="1" si="230"/>
        <v>-54075.88</v>
      </c>
      <c r="R499" s="602">
        <f t="shared" si="215"/>
        <v>399</v>
      </c>
      <c r="S499" s="602">
        <f t="shared" si="216"/>
        <v>63.84</v>
      </c>
      <c r="T499" s="602">
        <f t="shared" si="217"/>
        <v>166.35080000000002</v>
      </c>
      <c r="U499" s="602">
        <f t="shared" si="218"/>
        <v>26.616128000000003</v>
      </c>
      <c r="V499" s="602">
        <f t="shared" ca="1" si="219"/>
        <v>-28712.86</v>
      </c>
      <c r="W499" s="602">
        <f t="shared" si="220"/>
        <v>84.48</v>
      </c>
      <c r="X499" s="602">
        <f t="shared" si="221"/>
        <v>13.52</v>
      </c>
      <c r="Y499" s="602">
        <f t="shared" ca="1" si="222"/>
        <v>804.59</v>
      </c>
      <c r="Z499" s="602">
        <f t="shared" ca="1" si="223"/>
        <v>128.72999999999999</v>
      </c>
      <c r="AA499" s="603">
        <f t="shared" si="224"/>
        <v>0</v>
      </c>
      <c r="AB499" s="602"/>
      <c r="AC499" s="604">
        <f t="shared" si="225"/>
        <v>0.113</v>
      </c>
      <c r="AD499" s="602">
        <f t="shared" ca="1" si="226"/>
        <v>-337974.28016666666</v>
      </c>
      <c r="AE499" s="602">
        <f t="shared" si="227"/>
        <v>0</v>
      </c>
      <c r="AG499" s="602">
        <f t="shared" ca="1" si="231"/>
        <v>0</v>
      </c>
    </row>
    <row r="500" spans="2:33" x14ac:dyDescent="0.25">
      <c r="B500" s="30">
        <v>479</v>
      </c>
      <c r="C500" s="19">
        <f t="shared" ca="1" si="205"/>
        <v>60271</v>
      </c>
      <c r="D500" s="30">
        <f t="shared" ca="1" si="206"/>
        <v>31</v>
      </c>
      <c r="E500" s="599">
        <f t="shared" si="207"/>
        <v>0.113</v>
      </c>
      <c r="F500" s="599">
        <f t="shared" si="228"/>
        <v>0.13108</v>
      </c>
      <c r="G500" s="33">
        <f t="shared" ca="1" si="208"/>
        <v>1.0120874444444443</v>
      </c>
      <c r="H500" s="33">
        <f t="shared" ca="1" si="209"/>
        <v>286.57680113768032</v>
      </c>
      <c r="I500" s="33">
        <f t="shared" ca="1" si="233"/>
        <v>3.4894659861862622E-3</v>
      </c>
      <c r="J500" s="30" t="b">
        <f t="shared" si="210"/>
        <v>0</v>
      </c>
      <c r="K500" s="33">
        <f t="shared" si="229"/>
        <v>1</v>
      </c>
      <c r="L500" s="33">
        <f t="shared" ca="1" si="232"/>
        <v>3.4894659861862622E-3</v>
      </c>
      <c r="M500" s="600">
        <f t="shared" ca="1" si="211"/>
        <v>27271.35</v>
      </c>
      <c r="N500" s="601">
        <f t="shared" ca="1" si="212"/>
        <v>-36339108.369999997</v>
      </c>
      <c r="O500" s="601">
        <f t="shared" ca="1" si="213"/>
        <v>466518.3</v>
      </c>
      <c r="P500" s="601">
        <f t="shared" ca="1" si="214"/>
        <v>-353599.71</v>
      </c>
      <c r="Q500" s="601">
        <f t="shared" ca="1" si="230"/>
        <v>-56575.95</v>
      </c>
      <c r="R500" s="602">
        <f t="shared" si="215"/>
        <v>399</v>
      </c>
      <c r="S500" s="602">
        <f t="shared" si="216"/>
        <v>63.84</v>
      </c>
      <c r="T500" s="602">
        <f t="shared" si="217"/>
        <v>166.35080000000002</v>
      </c>
      <c r="U500" s="602">
        <f t="shared" si="218"/>
        <v>26.616128000000003</v>
      </c>
      <c r="V500" s="602">
        <f t="shared" ca="1" si="219"/>
        <v>-29071.29</v>
      </c>
      <c r="W500" s="602">
        <f t="shared" si="220"/>
        <v>84.48</v>
      </c>
      <c r="X500" s="602">
        <f t="shared" si="221"/>
        <v>13.52</v>
      </c>
      <c r="Y500" s="602">
        <f t="shared" ca="1" si="222"/>
        <v>829.09</v>
      </c>
      <c r="Z500" s="602">
        <f t="shared" ca="1" si="223"/>
        <v>132.65</v>
      </c>
      <c r="AA500" s="603">
        <f t="shared" si="224"/>
        <v>0</v>
      </c>
      <c r="AB500" s="602"/>
      <c r="AC500" s="604">
        <f t="shared" si="225"/>
        <v>0.113</v>
      </c>
      <c r="AD500" s="602">
        <f t="shared" ca="1" si="226"/>
        <v>-353599.71283363889</v>
      </c>
      <c r="AE500" s="602">
        <f t="shared" si="227"/>
        <v>0</v>
      </c>
      <c r="AG500" s="602">
        <f t="shared" ca="1" si="231"/>
        <v>0</v>
      </c>
    </row>
    <row r="501" spans="2:33" x14ac:dyDescent="0.25">
      <c r="B501" s="30">
        <v>480</v>
      </c>
      <c r="C501" s="19">
        <f t="shared" ca="1" si="205"/>
        <v>60302</v>
      </c>
      <c r="D501" s="30">
        <f t="shared" ca="1" si="206"/>
        <v>31</v>
      </c>
      <c r="E501" s="599">
        <f t="shared" si="207"/>
        <v>0.113</v>
      </c>
      <c r="F501" s="599">
        <f t="shared" si="228"/>
        <v>0.13108</v>
      </c>
      <c r="G501" s="33">
        <f t="shared" ca="1" si="208"/>
        <v>1.0120874444444443</v>
      </c>
      <c r="H501" s="33">
        <f t="shared" ca="1" si="209"/>
        <v>290.04078230049862</v>
      </c>
      <c r="I501" s="33">
        <f t="shared" ca="1" si="233"/>
        <v>3.447791003969723E-3</v>
      </c>
      <c r="J501" s="30" t="b">
        <f t="shared" si="210"/>
        <v>1</v>
      </c>
      <c r="K501" s="33">
        <f t="shared" si="229"/>
        <v>1</v>
      </c>
      <c r="L501" s="33">
        <f t="shared" ca="1" si="232"/>
        <v>3.447791003969723E-3</v>
      </c>
      <c r="M501" s="600">
        <f t="shared" ca="1" si="211"/>
        <v>27271.35</v>
      </c>
      <c r="N501" s="601">
        <f t="shared" ca="1" si="212"/>
        <v>-36805626.670000002</v>
      </c>
      <c r="O501" s="601">
        <f t="shared" ca="1" si="213"/>
        <v>472157.32</v>
      </c>
      <c r="P501" s="601">
        <f t="shared" ca="1" si="214"/>
        <v>-358139.2</v>
      </c>
      <c r="Q501" s="601">
        <f t="shared" ca="1" si="230"/>
        <v>-57302.27</v>
      </c>
      <c r="R501" s="602">
        <f t="shared" si="215"/>
        <v>399</v>
      </c>
      <c r="S501" s="602">
        <f t="shared" si="216"/>
        <v>63.84</v>
      </c>
      <c r="T501" s="602">
        <f t="shared" si="217"/>
        <v>166.35080000000002</v>
      </c>
      <c r="U501" s="602">
        <f t="shared" si="218"/>
        <v>26.616128000000003</v>
      </c>
      <c r="V501" s="602">
        <f t="shared" ca="1" si="219"/>
        <v>-29444.5</v>
      </c>
      <c r="W501" s="602">
        <f t="shared" si="220"/>
        <v>84.48</v>
      </c>
      <c r="X501" s="602">
        <f t="shared" si="221"/>
        <v>13.52</v>
      </c>
      <c r="Y501" s="602">
        <f t="shared" ca="1" si="222"/>
        <v>836.21</v>
      </c>
      <c r="Z501" s="602">
        <f t="shared" ca="1" si="223"/>
        <v>133.79</v>
      </c>
      <c r="AA501" s="603">
        <f t="shared" si="224"/>
        <v>0</v>
      </c>
      <c r="AB501" s="602"/>
      <c r="AC501" s="604">
        <f t="shared" si="225"/>
        <v>0.113</v>
      </c>
      <c r="AD501" s="602">
        <f t="shared" ca="1" si="226"/>
        <v>-358139.19506947225</v>
      </c>
      <c r="AE501" s="602">
        <f t="shared" si="227"/>
        <v>0</v>
      </c>
      <c r="AG501" s="602">
        <f t="shared" ca="1" si="231"/>
        <v>0</v>
      </c>
    </row>
    <row r="502" spans="2:33" x14ac:dyDescent="0.25">
      <c r="B502" s="30">
        <v>481</v>
      </c>
      <c r="C502" s="19">
        <f t="shared" ca="1" si="205"/>
        <v>60330</v>
      </c>
      <c r="D502" s="30">
        <f t="shared" ca="1" si="206"/>
        <v>28</v>
      </c>
      <c r="E502" s="599">
        <f t="shared" si="207"/>
        <v>0.113</v>
      </c>
      <c r="F502" s="599">
        <f t="shared" si="228"/>
        <v>0.13108</v>
      </c>
      <c r="G502" s="33">
        <f t="shared" ca="1" si="208"/>
        <v>1.0109951111111111</v>
      </c>
      <c r="H502" s="33">
        <f t="shared" ca="1" si="209"/>
        <v>293.2298129286462</v>
      </c>
      <c r="I502" s="33">
        <f t="shared" ca="1" si="233"/>
        <v>3.4102944377055462E-3</v>
      </c>
      <c r="J502" s="30" t="b">
        <f t="shared" si="210"/>
        <v>0</v>
      </c>
      <c r="K502" s="33">
        <f t="shared" si="229"/>
        <v>1</v>
      </c>
      <c r="L502" s="33">
        <f t="shared" ca="1" si="232"/>
        <v>3.4102944377055462E-3</v>
      </c>
      <c r="M502" s="600">
        <f t="shared" ca="1" si="211"/>
        <v>27271.35</v>
      </c>
      <c r="N502" s="601">
        <f t="shared" ca="1" si="212"/>
        <v>-37277783.990000002</v>
      </c>
      <c r="O502" s="601">
        <f t="shared" ca="1" si="213"/>
        <v>437144.72999999992</v>
      </c>
      <c r="P502" s="601">
        <f t="shared" ca="1" si="214"/>
        <v>-327630.3</v>
      </c>
      <c r="Q502" s="601">
        <f t="shared" ca="1" si="230"/>
        <v>-52420.85</v>
      </c>
      <c r="R502" s="602">
        <f t="shared" si="215"/>
        <v>399</v>
      </c>
      <c r="S502" s="602">
        <f t="shared" si="216"/>
        <v>63.84</v>
      </c>
      <c r="T502" s="602">
        <f t="shared" si="217"/>
        <v>166.35080000000002</v>
      </c>
      <c r="U502" s="602">
        <f t="shared" si="218"/>
        <v>26.616128000000003</v>
      </c>
      <c r="V502" s="602">
        <f t="shared" ca="1" si="219"/>
        <v>-29822.23</v>
      </c>
      <c r="W502" s="602">
        <f t="shared" si="220"/>
        <v>84.48</v>
      </c>
      <c r="X502" s="602">
        <f t="shared" si="221"/>
        <v>13.52</v>
      </c>
      <c r="Y502" s="602">
        <f t="shared" ca="1" si="222"/>
        <v>788.37</v>
      </c>
      <c r="Z502" s="602">
        <f t="shared" ca="1" si="223"/>
        <v>126.14</v>
      </c>
      <c r="AA502" s="603">
        <f t="shared" si="224"/>
        <v>0</v>
      </c>
      <c r="AB502" s="602"/>
      <c r="AC502" s="604">
        <f t="shared" si="225"/>
        <v>0.113</v>
      </c>
      <c r="AD502" s="602">
        <f t="shared" ca="1" si="226"/>
        <v>-327630.30151211115</v>
      </c>
      <c r="AE502" s="602">
        <f t="shared" si="227"/>
        <v>0</v>
      </c>
      <c r="AG502" s="602">
        <f t="shared" ca="1" si="231"/>
        <v>0</v>
      </c>
    </row>
    <row r="503" spans="2:33" x14ac:dyDescent="0.25">
      <c r="B503" s="30">
        <v>482</v>
      </c>
      <c r="C503" s="19">
        <f t="shared" ca="1" si="205"/>
        <v>60361</v>
      </c>
      <c r="D503" s="30">
        <f t="shared" ca="1" si="206"/>
        <v>31</v>
      </c>
      <c r="E503" s="599">
        <f t="shared" si="207"/>
        <v>0.113</v>
      </c>
      <c r="F503" s="599">
        <f t="shared" si="228"/>
        <v>0.13108</v>
      </c>
      <c r="G503" s="33">
        <f t="shared" ca="1" si="208"/>
        <v>1.0120874444444443</v>
      </c>
      <c r="H503" s="33">
        <f t="shared" ca="1" si="209"/>
        <v>296.77421200187598</v>
      </c>
      <c r="I503" s="33">
        <f t="shared" ca="1" si="233"/>
        <v>3.3695650078709627E-3</v>
      </c>
      <c r="J503" s="30" t="b">
        <f t="shared" si="210"/>
        <v>0</v>
      </c>
      <c r="K503" s="33">
        <f t="shared" si="229"/>
        <v>1</v>
      </c>
      <c r="L503" s="33">
        <f t="shared" ca="1" si="232"/>
        <v>3.3695650078709627E-3</v>
      </c>
      <c r="M503" s="600">
        <f t="shared" ca="1" si="211"/>
        <v>27271.35</v>
      </c>
      <c r="N503" s="601">
        <f t="shared" ca="1" si="212"/>
        <v>-37714928.719999999</v>
      </c>
      <c r="O503" s="601">
        <f t="shared" ca="1" si="213"/>
        <v>483148.45</v>
      </c>
      <c r="P503" s="601">
        <f t="shared" ca="1" si="214"/>
        <v>-366987.21</v>
      </c>
      <c r="Q503" s="601">
        <f t="shared" ca="1" si="230"/>
        <v>-58717.95</v>
      </c>
      <c r="R503" s="602">
        <f t="shared" si="215"/>
        <v>399</v>
      </c>
      <c r="S503" s="602">
        <f t="shared" si="216"/>
        <v>63.84</v>
      </c>
      <c r="T503" s="602">
        <f t="shared" si="217"/>
        <v>166.35080000000002</v>
      </c>
      <c r="U503" s="602">
        <f t="shared" si="218"/>
        <v>26.616128000000003</v>
      </c>
      <c r="V503" s="602">
        <f t="shared" ca="1" si="219"/>
        <v>-30171.94</v>
      </c>
      <c r="W503" s="602">
        <f t="shared" si="220"/>
        <v>84.48</v>
      </c>
      <c r="X503" s="602">
        <f t="shared" si="221"/>
        <v>13.52</v>
      </c>
      <c r="Y503" s="602">
        <f t="shared" ca="1" si="222"/>
        <v>850.08</v>
      </c>
      <c r="Z503" s="602">
        <f t="shared" ca="1" si="223"/>
        <v>136.01</v>
      </c>
      <c r="AA503" s="603">
        <f t="shared" si="224"/>
        <v>0</v>
      </c>
      <c r="AB503" s="602"/>
      <c r="AC503" s="604">
        <f t="shared" si="225"/>
        <v>0.113</v>
      </c>
      <c r="AD503" s="602">
        <f t="shared" ca="1" si="226"/>
        <v>-366987.2091837778</v>
      </c>
      <c r="AE503" s="602">
        <f t="shared" si="227"/>
        <v>0</v>
      </c>
      <c r="AG503" s="602">
        <f t="shared" ca="1" si="231"/>
        <v>0</v>
      </c>
    </row>
    <row r="504" spans="2:33" x14ac:dyDescent="0.25">
      <c r="B504" s="30">
        <v>483</v>
      </c>
      <c r="C504" s="19">
        <f t="shared" ca="1" si="205"/>
        <v>60391</v>
      </c>
      <c r="D504" s="30">
        <f t="shared" ca="1" si="206"/>
        <v>30</v>
      </c>
      <c r="E504" s="599">
        <f t="shared" si="207"/>
        <v>0.113</v>
      </c>
      <c r="F504" s="599">
        <f t="shared" si="228"/>
        <v>0.13108</v>
      </c>
      <c r="G504" s="33">
        <f t="shared" ca="1" si="208"/>
        <v>1.0117233333333333</v>
      </c>
      <c r="H504" s="33">
        <f t="shared" ca="1" si="209"/>
        <v>300.2533950139113</v>
      </c>
      <c r="I504" s="33">
        <f t="shared" ca="1" si="233"/>
        <v>3.3305202092841217E-3</v>
      </c>
      <c r="J504" s="30" t="b">
        <f t="shared" si="210"/>
        <v>0</v>
      </c>
      <c r="K504" s="33">
        <f t="shared" si="229"/>
        <v>1</v>
      </c>
      <c r="L504" s="33">
        <f t="shared" ca="1" si="232"/>
        <v>3.3305202092841217E-3</v>
      </c>
      <c r="M504" s="600">
        <f t="shared" ca="1" si="211"/>
        <v>27271.35</v>
      </c>
      <c r="N504" s="601">
        <f t="shared" ca="1" si="212"/>
        <v>-38198077.170000002</v>
      </c>
      <c r="O504" s="601">
        <f t="shared" ca="1" si="213"/>
        <v>475080.14</v>
      </c>
      <c r="P504" s="601">
        <f t="shared" ca="1" si="214"/>
        <v>-359698.56</v>
      </c>
      <c r="Q504" s="601">
        <f t="shared" ca="1" si="230"/>
        <v>-57551.77</v>
      </c>
      <c r="R504" s="602">
        <f t="shared" si="215"/>
        <v>399</v>
      </c>
      <c r="S504" s="602">
        <f t="shared" si="216"/>
        <v>63.84</v>
      </c>
      <c r="T504" s="602">
        <f t="shared" si="217"/>
        <v>166.35080000000002</v>
      </c>
      <c r="U504" s="602">
        <f t="shared" si="218"/>
        <v>26.616128000000003</v>
      </c>
      <c r="V504" s="602">
        <f t="shared" ca="1" si="219"/>
        <v>-30558.46</v>
      </c>
      <c r="W504" s="602">
        <f t="shared" si="220"/>
        <v>84.48</v>
      </c>
      <c r="X504" s="602">
        <f t="shared" si="221"/>
        <v>13.52</v>
      </c>
      <c r="Y504" s="602">
        <f t="shared" ca="1" si="222"/>
        <v>838.65</v>
      </c>
      <c r="Z504" s="602">
        <f t="shared" ca="1" si="223"/>
        <v>134.18</v>
      </c>
      <c r="AA504" s="603">
        <f t="shared" si="224"/>
        <v>0</v>
      </c>
      <c r="AB504" s="602"/>
      <c r="AC504" s="604">
        <f t="shared" si="225"/>
        <v>0.113</v>
      </c>
      <c r="AD504" s="602">
        <f t="shared" ca="1" si="226"/>
        <v>-359698.56001750007</v>
      </c>
      <c r="AE504" s="602">
        <f t="shared" si="227"/>
        <v>0</v>
      </c>
      <c r="AG504" s="602">
        <f t="shared" ca="1" si="231"/>
        <v>0</v>
      </c>
    </row>
    <row r="505" spans="2:33" x14ac:dyDescent="0.25">
      <c r="B505" s="30">
        <v>484</v>
      </c>
      <c r="C505" s="19">
        <f t="shared" ca="1" si="205"/>
        <v>60422</v>
      </c>
      <c r="D505" s="30">
        <f t="shared" ca="1" si="206"/>
        <v>31</v>
      </c>
      <c r="E505" s="599">
        <f t="shared" si="207"/>
        <v>0.113</v>
      </c>
      <c r="F505" s="599">
        <f t="shared" si="228"/>
        <v>0.13108</v>
      </c>
      <c r="G505" s="33">
        <f t="shared" ca="1" si="208"/>
        <v>1.0120874444444443</v>
      </c>
      <c r="H505" s="33">
        <f t="shared" ca="1" si="209"/>
        <v>303.88269124539772</v>
      </c>
      <c r="I505" s="33">
        <f t="shared" ca="1" si="233"/>
        <v>3.2907435296881025E-3</v>
      </c>
      <c r="J505" s="30" t="b">
        <f t="shared" si="210"/>
        <v>0</v>
      </c>
      <c r="K505" s="33">
        <f t="shared" si="229"/>
        <v>1</v>
      </c>
      <c r="L505" s="33">
        <f t="shared" ca="1" si="232"/>
        <v>3.2907435296881025E-3</v>
      </c>
      <c r="M505" s="600">
        <f t="shared" ca="1" si="211"/>
        <v>27271.35</v>
      </c>
      <c r="N505" s="601">
        <f t="shared" ca="1" si="212"/>
        <v>-38673157.310000002</v>
      </c>
      <c r="O505" s="601">
        <f t="shared" ca="1" si="213"/>
        <v>494730.99999999994</v>
      </c>
      <c r="P505" s="601">
        <f t="shared" ca="1" si="214"/>
        <v>-376311.31</v>
      </c>
      <c r="Q505" s="601">
        <f t="shared" ca="1" si="230"/>
        <v>-60209.81</v>
      </c>
      <c r="R505" s="602">
        <f t="shared" si="215"/>
        <v>399</v>
      </c>
      <c r="S505" s="602">
        <f t="shared" si="216"/>
        <v>63.84</v>
      </c>
      <c r="T505" s="602">
        <f t="shared" si="217"/>
        <v>166.35080000000002</v>
      </c>
      <c r="U505" s="602">
        <f t="shared" si="218"/>
        <v>26.616128000000003</v>
      </c>
      <c r="V505" s="602">
        <f t="shared" ca="1" si="219"/>
        <v>-30938.53</v>
      </c>
      <c r="W505" s="602">
        <f t="shared" si="220"/>
        <v>84.48</v>
      </c>
      <c r="X505" s="602">
        <f t="shared" si="221"/>
        <v>13.52</v>
      </c>
      <c r="Y505" s="602">
        <f t="shared" ca="1" si="222"/>
        <v>864.7</v>
      </c>
      <c r="Z505" s="602">
        <f t="shared" ca="1" si="223"/>
        <v>138.35</v>
      </c>
      <c r="AA505" s="603">
        <f t="shared" si="224"/>
        <v>0</v>
      </c>
      <c r="AB505" s="602"/>
      <c r="AC505" s="604">
        <f t="shared" si="225"/>
        <v>0.113</v>
      </c>
      <c r="AD505" s="602">
        <f t="shared" ca="1" si="226"/>
        <v>-376311.30571369448</v>
      </c>
      <c r="AE505" s="602">
        <f t="shared" si="227"/>
        <v>0</v>
      </c>
      <c r="AG505" s="602">
        <f t="shared" ca="1" si="231"/>
        <v>0</v>
      </c>
    </row>
    <row r="506" spans="2:33" x14ac:dyDescent="0.25">
      <c r="B506" s="30">
        <v>485</v>
      </c>
      <c r="C506" s="19">
        <f t="shared" ca="1" si="205"/>
        <v>60452</v>
      </c>
      <c r="D506" s="30">
        <f t="shared" ca="1" si="206"/>
        <v>30</v>
      </c>
      <c r="E506" s="599">
        <f t="shared" si="207"/>
        <v>0.113</v>
      </c>
      <c r="F506" s="599">
        <f t="shared" si="228"/>
        <v>0.13108</v>
      </c>
      <c r="G506" s="33">
        <f t="shared" ca="1" si="208"/>
        <v>1.0117233333333333</v>
      </c>
      <c r="H506" s="33">
        <f t="shared" ca="1" si="209"/>
        <v>307.44520932909791</v>
      </c>
      <c r="I506" s="33">
        <f t="shared" ca="1" si="233"/>
        <v>3.2526120741389474E-3</v>
      </c>
      <c r="J506" s="30" t="b">
        <f t="shared" si="210"/>
        <v>0</v>
      </c>
      <c r="K506" s="33">
        <f t="shared" si="229"/>
        <v>1</v>
      </c>
      <c r="L506" s="33">
        <f t="shared" ca="1" si="232"/>
        <v>3.2526120741389474E-3</v>
      </c>
      <c r="M506" s="600">
        <f t="shared" ca="1" si="211"/>
        <v>27271.35</v>
      </c>
      <c r="N506" s="601">
        <f t="shared" ca="1" si="212"/>
        <v>-39167888.310000002</v>
      </c>
      <c r="O506" s="601">
        <f t="shared" ca="1" si="213"/>
        <v>486449.56</v>
      </c>
      <c r="P506" s="601">
        <f t="shared" ca="1" si="214"/>
        <v>-368830.95</v>
      </c>
      <c r="Q506" s="601">
        <f t="shared" ca="1" si="230"/>
        <v>-59012.95</v>
      </c>
      <c r="R506" s="602">
        <f t="shared" si="215"/>
        <v>399</v>
      </c>
      <c r="S506" s="602">
        <f t="shared" si="216"/>
        <v>63.84</v>
      </c>
      <c r="T506" s="602">
        <f t="shared" si="217"/>
        <v>166.35080000000002</v>
      </c>
      <c r="U506" s="602">
        <f t="shared" si="218"/>
        <v>26.616128000000003</v>
      </c>
      <c r="V506" s="602">
        <f t="shared" ca="1" si="219"/>
        <v>-31334.31</v>
      </c>
      <c r="W506" s="602">
        <f t="shared" si="220"/>
        <v>84.48</v>
      </c>
      <c r="X506" s="602">
        <f t="shared" si="221"/>
        <v>13.52</v>
      </c>
      <c r="Y506" s="602">
        <f t="shared" ca="1" si="222"/>
        <v>852.97</v>
      </c>
      <c r="Z506" s="602">
        <f t="shared" ca="1" si="223"/>
        <v>136.47999999999999</v>
      </c>
      <c r="AA506" s="603">
        <f t="shared" si="224"/>
        <v>0</v>
      </c>
      <c r="AB506" s="602"/>
      <c r="AC506" s="604">
        <f t="shared" si="225"/>
        <v>0.113</v>
      </c>
      <c r="AD506" s="602">
        <f t="shared" ca="1" si="226"/>
        <v>-368830.94825250003</v>
      </c>
      <c r="AE506" s="602">
        <f t="shared" si="227"/>
        <v>0</v>
      </c>
      <c r="AG506" s="602">
        <f t="shared" ca="1" si="231"/>
        <v>0</v>
      </c>
    </row>
    <row r="507" spans="2:33" x14ac:dyDescent="0.25">
      <c r="B507" s="30">
        <v>486</v>
      </c>
      <c r="C507" s="19">
        <f t="shared" ca="1" si="205"/>
        <v>60483</v>
      </c>
      <c r="D507" s="30">
        <f t="shared" ca="1" si="206"/>
        <v>31</v>
      </c>
      <c r="E507" s="599">
        <f t="shared" si="207"/>
        <v>0.113</v>
      </c>
      <c r="F507" s="599">
        <f t="shared" si="228"/>
        <v>0.13108</v>
      </c>
      <c r="G507" s="33">
        <f t="shared" ca="1" si="208"/>
        <v>1.0120874444444443</v>
      </c>
      <c r="H507" s="33">
        <f t="shared" ca="1" si="209"/>
        <v>311.16143621657392</v>
      </c>
      <c r="I507" s="33">
        <f t="shared" ca="1" si="233"/>
        <v>3.2137658578744385E-3</v>
      </c>
      <c r="J507" s="30" t="b">
        <f t="shared" si="210"/>
        <v>0</v>
      </c>
      <c r="K507" s="33">
        <f t="shared" si="229"/>
        <v>1</v>
      </c>
      <c r="L507" s="33">
        <f t="shared" ca="1" si="232"/>
        <v>3.2137658578744385E-3</v>
      </c>
      <c r="M507" s="600">
        <f t="shared" ca="1" si="211"/>
        <v>27271.35</v>
      </c>
      <c r="N507" s="601">
        <f t="shared" ca="1" si="212"/>
        <v>-39654337.869999997</v>
      </c>
      <c r="O507" s="601">
        <f t="shared" ca="1" si="213"/>
        <v>506590.95999999996</v>
      </c>
      <c r="P507" s="601">
        <f t="shared" ca="1" si="214"/>
        <v>-385858.74</v>
      </c>
      <c r="Q507" s="601">
        <f t="shared" ca="1" si="230"/>
        <v>-61737.4</v>
      </c>
      <c r="R507" s="602">
        <f t="shared" si="215"/>
        <v>399</v>
      </c>
      <c r="S507" s="602">
        <f t="shared" si="216"/>
        <v>63.84</v>
      </c>
      <c r="T507" s="602">
        <f t="shared" si="217"/>
        <v>166.35080000000002</v>
      </c>
      <c r="U507" s="602">
        <f t="shared" si="218"/>
        <v>26.616128000000003</v>
      </c>
      <c r="V507" s="602">
        <f t="shared" ca="1" si="219"/>
        <v>-31723.47</v>
      </c>
      <c r="W507" s="602">
        <f t="shared" si="220"/>
        <v>84.48</v>
      </c>
      <c r="X507" s="602">
        <f t="shared" si="221"/>
        <v>13.52</v>
      </c>
      <c r="Y507" s="602">
        <f t="shared" ca="1" si="222"/>
        <v>879.67</v>
      </c>
      <c r="Z507" s="602">
        <f t="shared" ca="1" si="223"/>
        <v>140.75</v>
      </c>
      <c r="AA507" s="603">
        <f t="shared" si="224"/>
        <v>0</v>
      </c>
      <c r="AB507" s="602"/>
      <c r="AC507" s="604">
        <f t="shared" si="225"/>
        <v>0.113</v>
      </c>
      <c r="AD507" s="602">
        <f t="shared" ca="1" si="226"/>
        <v>-385858.73766280559</v>
      </c>
      <c r="AE507" s="602">
        <f t="shared" si="227"/>
        <v>0</v>
      </c>
      <c r="AG507" s="602">
        <f t="shared" ca="1" si="231"/>
        <v>0</v>
      </c>
    </row>
    <row r="508" spans="2:33" x14ac:dyDescent="0.25">
      <c r="B508" s="30">
        <v>487</v>
      </c>
      <c r="C508" s="19">
        <f t="shared" ca="1" si="205"/>
        <v>60514</v>
      </c>
      <c r="D508" s="30">
        <f t="shared" ca="1" si="206"/>
        <v>31</v>
      </c>
      <c r="E508" s="599">
        <f t="shared" si="207"/>
        <v>0.113</v>
      </c>
      <c r="F508" s="599">
        <f t="shared" si="228"/>
        <v>0.13108</v>
      </c>
      <c r="G508" s="33">
        <f t="shared" ca="1" si="208"/>
        <v>1.0120874444444443</v>
      </c>
      <c r="H508" s="33">
        <f t="shared" ca="1" si="209"/>
        <v>314.92258279009525</v>
      </c>
      <c r="I508" s="33">
        <f t="shared" ca="1" si="233"/>
        <v>3.1753835851985506E-3</v>
      </c>
      <c r="J508" s="30" t="b">
        <f t="shared" si="210"/>
        <v>0</v>
      </c>
      <c r="K508" s="33">
        <f t="shared" si="229"/>
        <v>1</v>
      </c>
      <c r="L508" s="33">
        <f t="shared" ca="1" si="232"/>
        <v>3.1753835851985506E-3</v>
      </c>
      <c r="M508" s="600">
        <f t="shared" ca="1" si="211"/>
        <v>27271.35</v>
      </c>
      <c r="N508" s="601">
        <f t="shared" ca="1" si="212"/>
        <v>-40160928.829999998</v>
      </c>
      <c r="O508" s="601">
        <f t="shared" ca="1" si="213"/>
        <v>512714.33999999997</v>
      </c>
      <c r="P508" s="601">
        <f t="shared" ca="1" si="214"/>
        <v>-390788.15</v>
      </c>
      <c r="Q508" s="601">
        <f t="shared" ca="1" si="230"/>
        <v>-62526.1</v>
      </c>
      <c r="R508" s="602">
        <f t="shared" si="215"/>
        <v>399</v>
      </c>
      <c r="S508" s="602">
        <f t="shared" si="216"/>
        <v>63.84</v>
      </c>
      <c r="T508" s="602">
        <f t="shared" si="217"/>
        <v>166.35080000000002</v>
      </c>
      <c r="U508" s="602">
        <f t="shared" si="218"/>
        <v>26.616128000000003</v>
      </c>
      <c r="V508" s="602">
        <f t="shared" ca="1" si="219"/>
        <v>-32128.74</v>
      </c>
      <c r="W508" s="602">
        <f t="shared" si="220"/>
        <v>84.48</v>
      </c>
      <c r="X508" s="602">
        <f t="shared" si="221"/>
        <v>13.52</v>
      </c>
      <c r="Y508" s="602">
        <f t="shared" ca="1" si="222"/>
        <v>887.4</v>
      </c>
      <c r="Z508" s="602">
        <f t="shared" ca="1" si="223"/>
        <v>141.97999999999999</v>
      </c>
      <c r="AA508" s="603">
        <f t="shared" si="224"/>
        <v>0</v>
      </c>
      <c r="AB508" s="602"/>
      <c r="AC508" s="604">
        <f t="shared" si="225"/>
        <v>0.113</v>
      </c>
      <c r="AD508" s="602">
        <f t="shared" ca="1" si="226"/>
        <v>-390788.14914302778</v>
      </c>
      <c r="AE508" s="602">
        <f t="shared" si="227"/>
        <v>0</v>
      </c>
      <c r="AG508" s="602">
        <f t="shared" ca="1" si="231"/>
        <v>0</v>
      </c>
    </row>
    <row r="509" spans="2:33" x14ac:dyDescent="0.25">
      <c r="B509" s="30">
        <v>488</v>
      </c>
      <c r="C509" s="19">
        <f t="shared" ca="1" si="205"/>
        <v>60544</v>
      </c>
      <c r="D509" s="30">
        <f t="shared" ca="1" si="206"/>
        <v>30</v>
      </c>
      <c r="E509" s="599">
        <f t="shared" si="207"/>
        <v>0.113</v>
      </c>
      <c r="F509" s="599">
        <f t="shared" si="228"/>
        <v>0.13108</v>
      </c>
      <c r="G509" s="33">
        <f t="shared" ca="1" si="208"/>
        <v>1.0117233333333333</v>
      </c>
      <c r="H509" s="33">
        <f t="shared" ca="1" si="209"/>
        <v>318.6145252023378</v>
      </c>
      <c r="I509" s="33">
        <f t="shared" ca="1" si="233"/>
        <v>3.1385888617756672E-3</v>
      </c>
      <c r="J509" s="30" t="b">
        <f t="shared" si="210"/>
        <v>0</v>
      </c>
      <c r="K509" s="33">
        <f t="shared" si="229"/>
        <v>1</v>
      </c>
      <c r="L509" s="33">
        <f t="shared" ca="1" si="232"/>
        <v>3.1385888617756672E-3</v>
      </c>
      <c r="M509" s="600">
        <f t="shared" ca="1" si="211"/>
        <v>27271.35</v>
      </c>
      <c r="N509" s="601">
        <f t="shared" ca="1" si="212"/>
        <v>-40673643.170000002</v>
      </c>
      <c r="O509" s="601">
        <f t="shared" ca="1" si="213"/>
        <v>504102.01999999996</v>
      </c>
      <c r="P509" s="601">
        <f t="shared" ca="1" si="214"/>
        <v>-383010.14</v>
      </c>
      <c r="Q509" s="601">
        <f t="shared" ca="1" si="230"/>
        <v>-61281.62</v>
      </c>
      <c r="R509" s="602">
        <f t="shared" si="215"/>
        <v>399</v>
      </c>
      <c r="S509" s="602">
        <f t="shared" si="216"/>
        <v>63.84</v>
      </c>
      <c r="T509" s="602">
        <f t="shared" si="217"/>
        <v>166.35080000000002</v>
      </c>
      <c r="U509" s="602">
        <f t="shared" si="218"/>
        <v>26.616128000000003</v>
      </c>
      <c r="V509" s="602">
        <f t="shared" ca="1" si="219"/>
        <v>-32538.91</v>
      </c>
      <c r="W509" s="602">
        <f t="shared" si="220"/>
        <v>84.48</v>
      </c>
      <c r="X509" s="602">
        <f t="shared" si="221"/>
        <v>13.52</v>
      </c>
      <c r="Y509" s="602">
        <f t="shared" ca="1" si="222"/>
        <v>875.21</v>
      </c>
      <c r="Z509" s="602">
        <f t="shared" ca="1" si="223"/>
        <v>140.03</v>
      </c>
      <c r="AA509" s="603">
        <f t="shared" si="224"/>
        <v>0</v>
      </c>
      <c r="AB509" s="602"/>
      <c r="AC509" s="604">
        <f t="shared" si="225"/>
        <v>0.113</v>
      </c>
      <c r="AD509" s="602">
        <f t="shared" ca="1" si="226"/>
        <v>-383010.13985083334</v>
      </c>
      <c r="AE509" s="602">
        <f t="shared" si="227"/>
        <v>0</v>
      </c>
      <c r="AG509" s="602">
        <f t="shared" ca="1" si="231"/>
        <v>0</v>
      </c>
    </row>
    <row r="510" spans="2:33" x14ac:dyDescent="0.25">
      <c r="B510" s="30">
        <v>489</v>
      </c>
      <c r="C510" s="19">
        <f t="shared" ca="1" si="205"/>
        <v>60575</v>
      </c>
      <c r="D510" s="30">
        <f t="shared" ca="1" si="206"/>
        <v>31</v>
      </c>
      <c r="E510" s="599">
        <f t="shared" si="207"/>
        <v>0.113</v>
      </c>
      <c r="F510" s="599">
        <f t="shared" si="228"/>
        <v>0.13108</v>
      </c>
      <c r="G510" s="33">
        <f t="shared" ca="1" si="208"/>
        <v>1.0120874444444443</v>
      </c>
      <c r="H510" s="33">
        <f t="shared" ca="1" si="209"/>
        <v>322.46576057491404</v>
      </c>
      <c r="I510" s="33">
        <f t="shared" ca="1" si="233"/>
        <v>3.101104434210725E-3</v>
      </c>
      <c r="J510" s="30" t="b">
        <f t="shared" si="210"/>
        <v>0</v>
      </c>
      <c r="K510" s="33">
        <f t="shared" si="229"/>
        <v>1</v>
      </c>
      <c r="L510" s="33">
        <f t="shared" ca="1" si="232"/>
        <v>3.101104434210725E-3</v>
      </c>
      <c r="M510" s="600">
        <f t="shared" ca="1" si="211"/>
        <v>27271.35</v>
      </c>
      <c r="N510" s="601">
        <f t="shared" ca="1" si="212"/>
        <v>-41177745.189999998</v>
      </c>
      <c r="O510" s="601">
        <f t="shared" ca="1" si="213"/>
        <v>525005.06000000006</v>
      </c>
      <c r="P510" s="601">
        <f t="shared" ca="1" si="214"/>
        <v>-400682.34</v>
      </c>
      <c r="Q510" s="601">
        <f t="shared" ca="1" si="230"/>
        <v>-64109.17</v>
      </c>
      <c r="R510" s="602">
        <f t="shared" si="215"/>
        <v>399</v>
      </c>
      <c r="S510" s="602">
        <f t="shared" si="216"/>
        <v>63.84</v>
      </c>
      <c r="T510" s="602">
        <f t="shared" si="217"/>
        <v>166.35080000000002</v>
      </c>
      <c r="U510" s="602">
        <f t="shared" si="218"/>
        <v>26.616128000000003</v>
      </c>
      <c r="V510" s="602">
        <f t="shared" ca="1" si="219"/>
        <v>-32942.199999999997</v>
      </c>
      <c r="W510" s="602">
        <f t="shared" si="220"/>
        <v>84.48</v>
      </c>
      <c r="X510" s="602">
        <f t="shared" si="221"/>
        <v>13.52</v>
      </c>
      <c r="Y510" s="602">
        <f t="shared" ca="1" si="222"/>
        <v>902.92</v>
      </c>
      <c r="Z510" s="602">
        <f t="shared" ca="1" si="223"/>
        <v>144.47</v>
      </c>
      <c r="AA510" s="603">
        <f t="shared" si="224"/>
        <v>0</v>
      </c>
      <c r="AB510" s="602"/>
      <c r="AC510" s="604">
        <f t="shared" si="225"/>
        <v>0.113</v>
      </c>
      <c r="AD510" s="602">
        <f t="shared" ca="1" si="226"/>
        <v>-400682.33722380549</v>
      </c>
      <c r="AE510" s="602">
        <f t="shared" si="227"/>
        <v>0</v>
      </c>
      <c r="AG510" s="602">
        <f t="shared" ca="1" si="231"/>
        <v>0</v>
      </c>
    </row>
    <row r="511" spans="2:33" x14ac:dyDescent="0.25">
      <c r="B511" s="30">
        <v>490</v>
      </c>
      <c r="C511" s="19">
        <f t="shared" ca="1" si="205"/>
        <v>60605</v>
      </c>
      <c r="D511" s="30">
        <f t="shared" ca="1" si="206"/>
        <v>30</v>
      </c>
      <c r="E511" s="599">
        <f t="shared" si="207"/>
        <v>0.113</v>
      </c>
      <c r="F511" s="599">
        <f t="shared" si="228"/>
        <v>0.13108</v>
      </c>
      <c r="G511" s="33">
        <f t="shared" ca="1" si="208"/>
        <v>1.0117233333333333</v>
      </c>
      <c r="H511" s="33">
        <f t="shared" ca="1" si="209"/>
        <v>326.24613417472062</v>
      </c>
      <c r="I511" s="33">
        <f t="shared" ca="1" si="233"/>
        <v>3.0651704196576058E-3</v>
      </c>
      <c r="J511" s="30" t="b">
        <f t="shared" si="210"/>
        <v>0</v>
      </c>
      <c r="K511" s="33">
        <f t="shared" si="229"/>
        <v>1</v>
      </c>
      <c r="L511" s="33">
        <f t="shared" ca="1" si="232"/>
        <v>3.0651704196576058E-3</v>
      </c>
      <c r="M511" s="600">
        <f t="shared" ca="1" si="211"/>
        <v>27271.35</v>
      </c>
      <c r="N511" s="601">
        <f t="shared" ca="1" si="212"/>
        <v>-41702750.25</v>
      </c>
      <c r="O511" s="601">
        <f t="shared" ca="1" si="213"/>
        <v>516166.59</v>
      </c>
      <c r="P511" s="601">
        <f t="shared" ca="1" si="214"/>
        <v>-392700.9</v>
      </c>
      <c r="Q511" s="601">
        <f t="shared" ca="1" si="230"/>
        <v>-62832.14</v>
      </c>
      <c r="R511" s="602">
        <f t="shared" si="215"/>
        <v>399</v>
      </c>
      <c r="S511" s="602">
        <f t="shared" si="216"/>
        <v>63.84</v>
      </c>
      <c r="T511" s="602">
        <f t="shared" si="217"/>
        <v>166.35080000000002</v>
      </c>
      <c r="U511" s="602">
        <f t="shared" si="218"/>
        <v>26.616128000000003</v>
      </c>
      <c r="V511" s="602">
        <f t="shared" ca="1" si="219"/>
        <v>-33362.199999999997</v>
      </c>
      <c r="W511" s="602">
        <f t="shared" si="220"/>
        <v>84.48</v>
      </c>
      <c r="X511" s="602">
        <f t="shared" si="221"/>
        <v>13.52</v>
      </c>
      <c r="Y511" s="602">
        <f t="shared" ca="1" si="222"/>
        <v>890.4</v>
      </c>
      <c r="Z511" s="602">
        <f t="shared" ca="1" si="223"/>
        <v>142.46</v>
      </c>
      <c r="AA511" s="603">
        <f t="shared" si="224"/>
        <v>0</v>
      </c>
      <c r="AB511" s="602"/>
      <c r="AC511" s="604">
        <f t="shared" si="225"/>
        <v>0.113</v>
      </c>
      <c r="AD511" s="602">
        <f t="shared" ca="1" si="226"/>
        <v>-392700.89818750002</v>
      </c>
      <c r="AE511" s="602">
        <f t="shared" si="227"/>
        <v>0</v>
      </c>
      <c r="AG511" s="602">
        <f t="shared" ca="1" si="231"/>
        <v>0</v>
      </c>
    </row>
    <row r="512" spans="2:33" x14ac:dyDescent="0.25">
      <c r="B512" s="30">
        <v>491</v>
      </c>
      <c r="C512" s="19">
        <f t="shared" ca="1" si="205"/>
        <v>60636</v>
      </c>
      <c r="D512" s="30">
        <f t="shared" ca="1" si="206"/>
        <v>31</v>
      </c>
      <c r="E512" s="599">
        <f t="shared" si="207"/>
        <v>0.113</v>
      </c>
      <c r="F512" s="599">
        <f t="shared" si="228"/>
        <v>0.13108</v>
      </c>
      <c r="G512" s="33">
        <f t="shared" ca="1" si="208"/>
        <v>1.0120874444444443</v>
      </c>
      <c r="H512" s="33">
        <f t="shared" ca="1" si="209"/>
        <v>330.18961619677231</v>
      </c>
      <c r="I512" s="33">
        <f t="shared" ca="1" si="233"/>
        <v>3.0285628346472977E-3</v>
      </c>
      <c r="J512" s="30" t="b">
        <f t="shared" si="210"/>
        <v>0</v>
      </c>
      <c r="K512" s="33">
        <f t="shared" si="229"/>
        <v>1</v>
      </c>
      <c r="L512" s="33">
        <f t="shared" ca="1" si="232"/>
        <v>3.0285628346472977E-3</v>
      </c>
      <c r="M512" s="600">
        <f t="shared" ca="1" si="211"/>
        <v>27271.35</v>
      </c>
      <c r="N512" s="601">
        <f t="shared" ca="1" si="212"/>
        <v>-42218916.840000004</v>
      </c>
      <c r="O512" s="601">
        <f t="shared" ca="1" si="213"/>
        <v>537590.16</v>
      </c>
      <c r="P512" s="601">
        <f t="shared" ca="1" si="214"/>
        <v>-410813.52</v>
      </c>
      <c r="Q512" s="601">
        <f t="shared" ca="1" si="230"/>
        <v>-65730.16</v>
      </c>
      <c r="R512" s="602">
        <f t="shared" si="215"/>
        <v>399</v>
      </c>
      <c r="S512" s="602">
        <f t="shared" si="216"/>
        <v>63.84</v>
      </c>
      <c r="T512" s="602">
        <f t="shared" si="217"/>
        <v>166.35080000000002</v>
      </c>
      <c r="U512" s="602">
        <f t="shared" si="218"/>
        <v>26.616128000000003</v>
      </c>
      <c r="V512" s="602">
        <f t="shared" ca="1" si="219"/>
        <v>-33775.129999999997</v>
      </c>
      <c r="W512" s="602">
        <f t="shared" si="220"/>
        <v>84.48</v>
      </c>
      <c r="X512" s="602">
        <f t="shared" si="221"/>
        <v>13.52</v>
      </c>
      <c r="Y512" s="602">
        <f t="shared" ca="1" si="222"/>
        <v>918.8</v>
      </c>
      <c r="Z512" s="602">
        <f t="shared" ca="1" si="223"/>
        <v>147.01</v>
      </c>
      <c r="AA512" s="603">
        <f t="shared" si="224"/>
        <v>0</v>
      </c>
      <c r="AB512" s="602"/>
      <c r="AC512" s="604">
        <f t="shared" si="225"/>
        <v>0.113</v>
      </c>
      <c r="AD512" s="602">
        <f t="shared" ca="1" si="226"/>
        <v>-410813.51580700005</v>
      </c>
      <c r="AE512" s="602">
        <f t="shared" si="227"/>
        <v>0</v>
      </c>
      <c r="AG512" s="602">
        <f t="shared" ca="1" si="231"/>
        <v>0</v>
      </c>
    </row>
    <row r="513" spans="2:33" x14ac:dyDescent="0.25">
      <c r="B513" s="30">
        <v>492</v>
      </c>
      <c r="C513" s="19">
        <f t="shared" ca="1" si="205"/>
        <v>60667</v>
      </c>
      <c r="D513" s="30">
        <f t="shared" ca="1" si="206"/>
        <v>31</v>
      </c>
      <c r="E513" s="599">
        <f t="shared" si="207"/>
        <v>0.113</v>
      </c>
      <c r="F513" s="599">
        <f t="shared" si="228"/>
        <v>0.13108</v>
      </c>
      <c r="G513" s="33">
        <f t="shared" ca="1" si="208"/>
        <v>1.0120874444444443</v>
      </c>
      <c r="H513" s="33">
        <f t="shared" ca="1" si="209"/>
        <v>334.18076483868316</v>
      </c>
      <c r="I513" s="33">
        <f t="shared" ca="1" si="233"/>
        <v>2.9923924570665317E-3</v>
      </c>
      <c r="J513" s="30" t="b">
        <f t="shared" si="210"/>
        <v>1</v>
      </c>
      <c r="K513" s="33">
        <f t="shared" si="229"/>
        <v>1</v>
      </c>
      <c r="L513" s="33">
        <f t="shared" ca="1" si="232"/>
        <v>2.9923924570665317E-3</v>
      </c>
      <c r="M513" s="600">
        <f t="shared" ca="1" si="211"/>
        <v>27271.35</v>
      </c>
      <c r="N513" s="601">
        <f t="shared" ca="1" si="212"/>
        <v>-42756507</v>
      </c>
      <c r="O513" s="601">
        <f t="shared" ca="1" si="213"/>
        <v>544088.26</v>
      </c>
      <c r="P513" s="601">
        <f t="shared" ca="1" si="214"/>
        <v>-416044.57</v>
      </c>
      <c r="Q513" s="601">
        <f t="shared" ca="1" si="230"/>
        <v>-66567.13</v>
      </c>
      <c r="R513" s="602">
        <f t="shared" si="215"/>
        <v>399</v>
      </c>
      <c r="S513" s="602">
        <f t="shared" si="216"/>
        <v>63.84</v>
      </c>
      <c r="T513" s="602">
        <f t="shared" si="217"/>
        <v>166.35080000000002</v>
      </c>
      <c r="U513" s="602">
        <f t="shared" si="218"/>
        <v>26.616128000000003</v>
      </c>
      <c r="V513" s="602">
        <f t="shared" ca="1" si="219"/>
        <v>-34205.21</v>
      </c>
      <c r="W513" s="602">
        <f t="shared" si="220"/>
        <v>84.48</v>
      </c>
      <c r="X513" s="602">
        <f t="shared" si="221"/>
        <v>13.52</v>
      </c>
      <c r="Y513" s="602">
        <f t="shared" ca="1" si="222"/>
        <v>927</v>
      </c>
      <c r="Z513" s="602">
        <f t="shared" ca="1" si="223"/>
        <v>148.32</v>
      </c>
      <c r="AA513" s="603">
        <f t="shared" si="224"/>
        <v>0</v>
      </c>
      <c r="AB513" s="602"/>
      <c r="AC513" s="604">
        <f t="shared" si="225"/>
        <v>0.113</v>
      </c>
      <c r="AD513" s="602">
        <f t="shared" ca="1" si="226"/>
        <v>-416044.56672499998</v>
      </c>
      <c r="AE513" s="602">
        <f t="shared" si="227"/>
        <v>0</v>
      </c>
      <c r="AG513" s="602">
        <f t="shared" ca="1" si="231"/>
        <v>0</v>
      </c>
    </row>
    <row r="514" spans="2:33" x14ac:dyDescent="0.25">
      <c r="B514" s="30">
        <v>493</v>
      </c>
      <c r="C514" s="19">
        <f t="shared" ca="1" si="205"/>
        <v>60695</v>
      </c>
      <c r="D514" s="30">
        <f t="shared" ca="1" si="206"/>
        <v>28</v>
      </c>
      <c r="E514" s="599">
        <f t="shared" si="207"/>
        <v>0.113</v>
      </c>
      <c r="F514" s="599">
        <f t="shared" si="228"/>
        <v>0.13108</v>
      </c>
      <c r="G514" s="33">
        <f t="shared" ca="1" si="208"/>
        <v>1.0109951111111111</v>
      </c>
      <c r="H514" s="33">
        <f t="shared" ca="1" si="209"/>
        <v>337.85511947928057</v>
      </c>
      <c r="I514" s="33">
        <f t="shared" ca="1" si="233"/>
        <v>2.9598485929153615E-3</v>
      </c>
      <c r="J514" s="30" t="b">
        <f t="shared" si="210"/>
        <v>0</v>
      </c>
      <c r="K514" s="33">
        <f t="shared" si="229"/>
        <v>1</v>
      </c>
      <c r="L514" s="33">
        <f t="shared" ca="1" si="232"/>
        <v>2.9598485929153615E-3</v>
      </c>
      <c r="M514" s="600">
        <f t="shared" ca="1" si="211"/>
        <v>27271.35</v>
      </c>
      <c r="N514" s="601">
        <f t="shared" ca="1" si="212"/>
        <v>-43300595.259999998</v>
      </c>
      <c r="O514" s="601">
        <f t="shared" ca="1" si="213"/>
        <v>503366.20999999996</v>
      </c>
      <c r="P514" s="601">
        <f t="shared" ca="1" si="214"/>
        <v>-380564.12</v>
      </c>
      <c r="Q514" s="601">
        <f t="shared" ca="1" si="230"/>
        <v>-60890.26</v>
      </c>
      <c r="R514" s="602">
        <f t="shared" si="215"/>
        <v>399</v>
      </c>
      <c r="S514" s="602">
        <f t="shared" si="216"/>
        <v>63.84</v>
      </c>
      <c r="T514" s="602">
        <f t="shared" si="217"/>
        <v>166.35080000000002</v>
      </c>
      <c r="U514" s="602">
        <f t="shared" si="218"/>
        <v>26.616128000000003</v>
      </c>
      <c r="V514" s="602">
        <f t="shared" ca="1" si="219"/>
        <v>-34640.480000000003</v>
      </c>
      <c r="W514" s="602">
        <f t="shared" si="220"/>
        <v>84.48</v>
      </c>
      <c r="X514" s="602">
        <f t="shared" si="221"/>
        <v>13.52</v>
      </c>
      <c r="Y514" s="602">
        <f t="shared" ca="1" si="222"/>
        <v>871.37</v>
      </c>
      <c r="Z514" s="602">
        <f t="shared" ca="1" si="223"/>
        <v>139.41999999999999</v>
      </c>
      <c r="AA514" s="603">
        <f t="shared" si="224"/>
        <v>0</v>
      </c>
      <c r="AB514" s="602"/>
      <c r="AC514" s="604">
        <f t="shared" si="225"/>
        <v>0.113</v>
      </c>
      <c r="AD514" s="602">
        <f t="shared" ca="1" si="226"/>
        <v>-380564.12056288891</v>
      </c>
      <c r="AE514" s="602">
        <f t="shared" si="227"/>
        <v>0</v>
      </c>
      <c r="AG514" s="602">
        <f t="shared" ca="1" si="231"/>
        <v>0</v>
      </c>
    </row>
    <row r="515" spans="2:33" x14ac:dyDescent="0.25">
      <c r="B515" s="30">
        <v>494</v>
      </c>
      <c r="C515" s="19">
        <f t="shared" ca="1" si="205"/>
        <v>60726</v>
      </c>
      <c r="D515" s="30">
        <f t="shared" ca="1" si="206"/>
        <v>31</v>
      </c>
      <c r="E515" s="599">
        <f t="shared" si="207"/>
        <v>0.113</v>
      </c>
      <c r="F515" s="599">
        <f t="shared" si="228"/>
        <v>0.13108</v>
      </c>
      <c r="G515" s="33">
        <f t="shared" ca="1" si="208"/>
        <v>1.0120874444444443</v>
      </c>
      <c r="H515" s="33">
        <f t="shared" ca="1" si="209"/>
        <v>341.9389244662575</v>
      </c>
      <c r="I515" s="33">
        <f t="shared" ca="1" si="233"/>
        <v>2.9244988752331409E-3</v>
      </c>
      <c r="J515" s="30" t="b">
        <f t="shared" si="210"/>
        <v>0</v>
      </c>
      <c r="K515" s="33">
        <f t="shared" si="229"/>
        <v>1</v>
      </c>
      <c r="L515" s="33">
        <f t="shared" ca="1" si="232"/>
        <v>2.9244988752331409E-3</v>
      </c>
      <c r="M515" s="600">
        <f t="shared" ca="1" si="211"/>
        <v>27271.35</v>
      </c>
      <c r="N515" s="601">
        <f t="shared" ca="1" si="212"/>
        <v>-43803961.469999999</v>
      </c>
      <c r="O515" s="601">
        <f t="shared" ca="1" si="213"/>
        <v>556749.29999999993</v>
      </c>
      <c r="P515" s="601">
        <f t="shared" ca="1" si="214"/>
        <v>-426236.88</v>
      </c>
      <c r="Q515" s="601">
        <f t="shared" ca="1" si="230"/>
        <v>-68197.899999999994</v>
      </c>
      <c r="R515" s="602">
        <f t="shared" si="215"/>
        <v>399</v>
      </c>
      <c r="S515" s="602">
        <f t="shared" si="216"/>
        <v>63.84</v>
      </c>
      <c r="T515" s="602">
        <f t="shared" si="217"/>
        <v>166.35080000000002</v>
      </c>
      <c r="U515" s="602">
        <f t="shared" si="218"/>
        <v>26.616128000000003</v>
      </c>
      <c r="V515" s="602">
        <f t="shared" ca="1" si="219"/>
        <v>-35043.17</v>
      </c>
      <c r="W515" s="602">
        <f t="shared" si="220"/>
        <v>84.48</v>
      </c>
      <c r="X515" s="602">
        <f t="shared" si="221"/>
        <v>13.52</v>
      </c>
      <c r="Y515" s="602">
        <f t="shared" ca="1" si="222"/>
        <v>942.99</v>
      </c>
      <c r="Z515" s="602">
        <f t="shared" ca="1" si="223"/>
        <v>150.88</v>
      </c>
      <c r="AA515" s="603">
        <f t="shared" si="224"/>
        <v>0</v>
      </c>
      <c r="AB515" s="602"/>
      <c r="AC515" s="604">
        <f t="shared" si="225"/>
        <v>0.113</v>
      </c>
      <c r="AD515" s="602">
        <f t="shared" ca="1" si="226"/>
        <v>-426236.88063725003</v>
      </c>
      <c r="AE515" s="602">
        <f t="shared" si="227"/>
        <v>0</v>
      </c>
      <c r="AG515" s="602">
        <f t="shared" ca="1" si="231"/>
        <v>0</v>
      </c>
    </row>
    <row r="516" spans="2:33" x14ac:dyDescent="0.25">
      <c r="B516" s="30">
        <v>495</v>
      </c>
      <c r="C516" s="19">
        <f t="shared" ca="1" si="205"/>
        <v>60756</v>
      </c>
      <c r="D516" s="30">
        <f t="shared" ca="1" si="206"/>
        <v>30</v>
      </c>
      <c r="E516" s="599">
        <f t="shared" si="207"/>
        <v>0.113</v>
      </c>
      <c r="F516" s="599">
        <f t="shared" si="228"/>
        <v>0.13108</v>
      </c>
      <c r="G516" s="33">
        <f t="shared" ca="1" si="208"/>
        <v>1.0117233333333333</v>
      </c>
      <c r="H516" s="33">
        <f t="shared" ca="1" si="209"/>
        <v>345.94758845741694</v>
      </c>
      <c r="I516" s="33">
        <f t="shared" ca="1" si="233"/>
        <v>2.8906112757108903E-3</v>
      </c>
      <c r="J516" s="30" t="b">
        <f t="shared" si="210"/>
        <v>0</v>
      </c>
      <c r="K516" s="33">
        <f t="shared" si="229"/>
        <v>1</v>
      </c>
      <c r="L516" s="33">
        <f t="shared" ca="1" si="232"/>
        <v>2.8906112757108903E-3</v>
      </c>
      <c r="M516" s="600">
        <f t="shared" ca="1" si="211"/>
        <v>27271.35</v>
      </c>
      <c r="N516" s="601">
        <f t="shared" ca="1" si="212"/>
        <v>-44360710.770000003</v>
      </c>
      <c r="O516" s="601">
        <f t="shared" ca="1" si="213"/>
        <v>547326.75</v>
      </c>
      <c r="P516" s="601">
        <f t="shared" ca="1" si="214"/>
        <v>-417730.03</v>
      </c>
      <c r="Q516" s="601">
        <f t="shared" ca="1" si="230"/>
        <v>-66836.800000000003</v>
      </c>
      <c r="R516" s="602">
        <f t="shared" si="215"/>
        <v>399</v>
      </c>
      <c r="S516" s="602">
        <f t="shared" si="216"/>
        <v>63.84</v>
      </c>
      <c r="T516" s="602">
        <f t="shared" si="217"/>
        <v>166.35080000000002</v>
      </c>
      <c r="U516" s="602">
        <f t="shared" si="218"/>
        <v>26.616128000000003</v>
      </c>
      <c r="V516" s="602">
        <f t="shared" ca="1" si="219"/>
        <v>-35488.57</v>
      </c>
      <c r="W516" s="602">
        <f t="shared" si="220"/>
        <v>84.48</v>
      </c>
      <c r="X516" s="602">
        <f t="shared" si="221"/>
        <v>13.52</v>
      </c>
      <c r="Y516" s="602">
        <f t="shared" ca="1" si="222"/>
        <v>929.65</v>
      </c>
      <c r="Z516" s="602">
        <f t="shared" ca="1" si="223"/>
        <v>148.74</v>
      </c>
      <c r="AA516" s="603">
        <f t="shared" si="224"/>
        <v>0</v>
      </c>
      <c r="AB516" s="602"/>
      <c r="AC516" s="604">
        <f t="shared" si="225"/>
        <v>0.113</v>
      </c>
      <c r="AD516" s="602">
        <f t="shared" ca="1" si="226"/>
        <v>-417730.02641750005</v>
      </c>
      <c r="AE516" s="602">
        <f t="shared" si="227"/>
        <v>0</v>
      </c>
      <c r="AG516" s="602">
        <f t="shared" ca="1" si="231"/>
        <v>0</v>
      </c>
    </row>
    <row r="517" spans="2:33" x14ac:dyDescent="0.25">
      <c r="B517" s="30">
        <v>496</v>
      </c>
      <c r="C517" s="19">
        <f t="shared" ca="1" si="205"/>
        <v>60787</v>
      </c>
      <c r="D517" s="30">
        <f t="shared" ca="1" si="206"/>
        <v>31</v>
      </c>
      <c r="E517" s="599">
        <f t="shared" si="207"/>
        <v>0.113</v>
      </c>
      <c r="F517" s="599">
        <f t="shared" si="228"/>
        <v>0.13108</v>
      </c>
      <c r="G517" s="33">
        <f t="shared" ca="1" si="208"/>
        <v>1.0120874444444443</v>
      </c>
      <c r="H517" s="33">
        <f t="shared" ca="1" si="209"/>
        <v>350.12921071358545</v>
      </c>
      <c r="I517" s="33">
        <f t="shared" ca="1" si="233"/>
        <v>2.8560884650610466E-3</v>
      </c>
      <c r="J517" s="30" t="b">
        <f t="shared" si="210"/>
        <v>0</v>
      </c>
      <c r="K517" s="33">
        <f t="shared" si="229"/>
        <v>1</v>
      </c>
      <c r="L517" s="33">
        <f t="shared" ca="1" si="232"/>
        <v>2.8560884650610466E-3</v>
      </c>
      <c r="M517" s="600">
        <f t="shared" ca="1" si="211"/>
        <v>27271.35</v>
      </c>
      <c r="N517" s="601">
        <f t="shared" ca="1" si="212"/>
        <v>-44908037.520000003</v>
      </c>
      <c r="O517" s="601">
        <f t="shared" ca="1" si="213"/>
        <v>570094.75</v>
      </c>
      <c r="P517" s="601">
        <f t="shared" ca="1" si="214"/>
        <v>-436980.15</v>
      </c>
      <c r="Q517" s="601">
        <f t="shared" ca="1" si="230"/>
        <v>-69916.820000000007</v>
      </c>
      <c r="R517" s="602">
        <f t="shared" si="215"/>
        <v>399</v>
      </c>
      <c r="S517" s="602">
        <f t="shared" si="216"/>
        <v>63.84</v>
      </c>
      <c r="T517" s="602">
        <f t="shared" si="217"/>
        <v>166.35080000000002</v>
      </c>
      <c r="U517" s="602">
        <f t="shared" si="218"/>
        <v>26.616128000000003</v>
      </c>
      <c r="V517" s="602">
        <f t="shared" ca="1" si="219"/>
        <v>-35926.43</v>
      </c>
      <c r="W517" s="602">
        <f t="shared" si="220"/>
        <v>84.48</v>
      </c>
      <c r="X517" s="602">
        <f t="shared" si="221"/>
        <v>13.52</v>
      </c>
      <c r="Y517" s="602">
        <f t="shared" ca="1" si="222"/>
        <v>959.83</v>
      </c>
      <c r="Z517" s="602">
        <f t="shared" ca="1" si="223"/>
        <v>153.57</v>
      </c>
      <c r="AA517" s="603">
        <f t="shared" si="224"/>
        <v>0</v>
      </c>
      <c r="AB517" s="602"/>
      <c r="AC517" s="604">
        <f t="shared" si="225"/>
        <v>0.113</v>
      </c>
      <c r="AD517" s="602">
        <f t="shared" ca="1" si="226"/>
        <v>-436980.15397933341</v>
      </c>
      <c r="AE517" s="602">
        <f t="shared" si="227"/>
        <v>0</v>
      </c>
      <c r="AG517" s="602">
        <f t="shared" ca="1" si="231"/>
        <v>0</v>
      </c>
    </row>
    <row r="518" spans="2:33" x14ac:dyDescent="0.25">
      <c r="B518" s="30">
        <v>497</v>
      </c>
      <c r="C518" s="19">
        <f t="shared" ca="1" si="205"/>
        <v>60817</v>
      </c>
      <c r="D518" s="30">
        <f t="shared" ca="1" si="206"/>
        <v>30</v>
      </c>
      <c r="E518" s="599">
        <f t="shared" si="207"/>
        <v>0.113</v>
      </c>
      <c r="F518" s="599">
        <f t="shared" si="228"/>
        <v>0.13108</v>
      </c>
      <c r="G518" s="33">
        <f t="shared" ca="1" si="208"/>
        <v>1.0117233333333333</v>
      </c>
      <c r="H518" s="33">
        <f t="shared" ca="1" si="209"/>
        <v>354.23389216051771</v>
      </c>
      <c r="I518" s="33">
        <f t="shared" ca="1" si="233"/>
        <v>2.8229935704369574E-3</v>
      </c>
      <c r="J518" s="30" t="b">
        <f t="shared" si="210"/>
        <v>0</v>
      </c>
      <c r="K518" s="33">
        <f t="shared" si="229"/>
        <v>1</v>
      </c>
      <c r="L518" s="33">
        <f t="shared" ca="1" si="232"/>
        <v>2.8229935704369574E-3</v>
      </c>
      <c r="M518" s="600">
        <f t="shared" ca="1" si="211"/>
        <v>27271.35</v>
      </c>
      <c r="N518" s="601">
        <f t="shared" ca="1" si="212"/>
        <v>-45478132.270000003</v>
      </c>
      <c r="O518" s="601">
        <f t="shared" ca="1" si="213"/>
        <v>560426.65999999992</v>
      </c>
      <c r="P518" s="601">
        <f t="shared" ca="1" si="214"/>
        <v>-428252.41</v>
      </c>
      <c r="Q518" s="601">
        <f t="shared" ca="1" si="230"/>
        <v>-68520.39</v>
      </c>
      <c r="R518" s="602">
        <f t="shared" si="215"/>
        <v>399</v>
      </c>
      <c r="S518" s="602">
        <f t="shared" si="216"/>
        <v>63.84</v>
      </c>
      <c r="T518" s="602">
        <f t="shared" si="217"/>
        <v>166.35080000000002</v>
      </c>
      <c r="U518" s="602">
        <f t="shared" si="218"/>
        <v>26.616128000000003</v>
      </c>
      <c r="V518" s="602">
        <f t="shared" ca="1" si="219"/>
        <v>-36382.51</v>
      </c>
      <c r="W518" s="602">
        <f t="shared" si="220"/>
        <v>84.48</v>
      </c>
      <c r="X518" s="602">
        <f t="shared" si="221"/>
        <v>13.52</v>
      </c>
      <c r="Y518" s="602">
        <f t="shared" ca="1" si="222"/>
        <v>946.15</v>
      </c>
      <c r="Z518" s="602">
        <f t="shared" ca="1" si="223"/>
        <v>151.38</v>
      </c>
      <c r="AA518" s="603">
        <f t="shared" si="224"/>
        <v>0</v>
      </c>
      <c r="AB518" s="602"/>
      <c r="AC518" s="604">
        <f t="shared" si="225"/>
        <v>0.113</v>
      </c>
      <c r="AD518" s="602">
        <f t="shared" ca="1" si="226"/>
        <v>-428252.41220916674</v>
      </c>
      <c r="AE518" s="602">
        <f t="shared" si="227"/>
        <v>0</v>
      </c>
      <c r="AG518" s="602">
        <f t="shared" ca="1" si="231"/>
        <v>0</v>
      </c>
    </row>
    <row r="519" spans="2:33" x14ac:dyDescent="0.25">
      <c r="B519" s="30">
        <v>498</v>
      </c>
      <c r="C519" s="19">
        <f t="shared" ca="1" si="205"/>
        <v>60848</v>
      </c>
      <c r="D519" s="30">
        <f t="shared" ca="1" si="206"/>
        <v>31</v>
      </c>
      <c r="E519" s="599">
        <f t="shared" si="207"/>
        <v>0.113</v>
      </c>
      <c r="F519" s="599">
        <f t="shared" si="228"/>
        <v>0.13108</v>
      </c>
      <c r="G519" s="33">
        <f t="shared" ca="1" si="208"/>
        <v>1.0120874444444443</v>
      </c>
      <c r="H519" s="33">
        <f t="shared" ca="1" si="209"/>
        <v>358.51567465234723</v>
      </c>
      <c r="I519" s="33">
        <f t="shared" ca="1" si="233"/>
        <v>2.7892783236596291E-3</v>
      </c>
      <c r="J519" s="30" t="b">
        <f t="shared" si="210"/>
        <v>0</v>
      </c>
      <c r="K519" s="33">
        <f t="shared" si="229"/>
        <v>1</v>
      </c>
      <c r="L519" s="33">
        <f t="shared" ca="1" si="232"/>
        <v>2.7892783236596291E-3</v>
      </c>
      <c r="M519" s="600">
        <f t="shared" ca="1" si="211"/>
        <v>27271.35</v>
      </c>
      <c r="N519" s="601">
        <f t="shared" ca="1" si="212"/>
        <v>-46038558.93</v>
      </c>
      <c r="O519" s="601">
        <f t="shared" ca="1" si="213"/>
        <v>583759.88</v>
      </c>
      <c r="P519" s="601">
        <f t="shared" ca="1" si="214"/>
        <v>-447980.76</v>
      </c>
      <c r="Q519" s="601">
        <f t="shared" ca="1" si="230"/>
        <v>-71676.92</v>
      </c>
      <c r="R519" s="602">
        <f t="shared" si="215"/>
        <v>399</v>
      </c>
      <c r="S519" s="602">
        <f t="shared" si="216"/>
        <v>63.84</v>
      </c>
      <c r="T519" s="602">
        <f t="shared" si="217"/>
        <v>166.35080000000002</v>
      </c>
      <c r="U519" s="602">
        <f t="shared" si="218"/>
        <v>26.616128000000003</v>
      </c>
      <c r="V519" s="602">
        <f t="shared" ca="1" si="219"/>
        <v>-36830.85</v>
      </c>
      <c r="W519" s="602">
        <f t="shared" si="220"/>
        <v>84.48</v>
      </c>
      <c r="X519" s="602">
        <f t="shared" si="221"/>
        <v>13.52</v>
      </c>
      <c r="Y519" s="602">
        <f t="shared" ca="1" si="222"/>
        <v>977.08</v>
      </c>
      <c r="Z519" s="602">
        <f t="shared" ca="1" si="223"/>
        <v>156.33000000000001</v>
      </c>
      <c r="AA519" s="603">
        <f t="shared" si="224"/>
        <v>0</v>
      </c>
      <c r="AB519" s="602"/>
      <c r="AC519" s="604">
        <f t="shared" si="225"/>
        <v>0.113</v>
      </c>
      <c r="AD519" s="602">
        <f t="shared" ca="1" si="226"/>
        <v>-447980.75536608329</v>
      </c>
      <c r="AE519" s="602">
        <f t="shared" si="227"/>
        <v>0</v>
      </c>
      <c r="AG519" s="602">
        <f t="shared" ca="1" si="231"/>
        <v>0</v>
      </c>
    </row>
    <row r="520" spans="2:33" x14ac:dyDescent="0.25">
      <c r="B520" s="30">
        <v>499</v>
      </c>
      <c r="C520" s="19">
        <f t="shared" ca="1" si="205"/>
        <v>60879</v>
      </c>
      <c r="D520" s="30">
        <f t="shared" ca="1" si="206"/>
        <v>31</v>
      </c>
      <c r="E520" s="599">
        <f t="shared" si="207"/>
        <v>0.113</v>
      </c>
      <c r="F520" s="599">
        <f t="shared" si="228"/>
        <v>0.13108</v>
      </c>
      <c r="G520" s="33">
        <f t="shared" ca="1" si="208"/>
        <v>1.0120874444444443</v>
      </c>
      <c r="H520" s="33">
        <f t="shared" ca="1" si="209"/>
        <v>362.84921295216998</v>
      </c>
      <c r="I520" s="33">
        <f t="shared" ca="1" si="233"/>
        <v>2.7559657408759981E-3</v>
      </c>
      <c r="J520" s="30" t="b">
        <f t="shared" si="210"/>
        <v>0</v>
      </c>
      <c r="K520" s="33">
        <f t="shared" si="229"/>
        <v>1</v>
      </c>
      <c r="L520" s="33">
        <f t="shared" ca="1" si="232"/>
        <v>2.7559657408759981E-3</v>
      </c>
      <c r="M520" s="600">
        <f t="shared" ca="1" si="211"/>
        <v>27271.35</v>
      </c>
      <c r="N520" s="601">
        <f t="shared" ca="1" si="212"/>
        <v>-46622318.810000002</v>
      </c>
      <c r="O520" s="601">
        <f t="shared" ca="1" si="213"/>
        <v>590816.03999999992</v>
      </c>
      <c r="P520" s="601">
        <f t="shared" ca="1" si="214"/>
        <v>-453661.06</v>
      </c>
      <c r="Q520" s="601">
        <f t="shared" ca="1" si="230"/>
        <v>-72585.77</v>
      </c>
      <c r="R520" s="602">
        <f t="shared" si="215"/>
        <v>399</v>
      </c>
      <c r="S520" s="602">
        <f t="shared" si="216"/>
        <v>63.84</v>
      </c>
      <c r="T520" s="602">
        <f t="shared" si="217"/>
        <v>166.35080000000002</v>
      </c>
      <c r="U520" s="602">
        <f t="shared" si="218"/>
        <v>26.616128000000003</v>
      </c>
      <c r="V520" s="602">
        <f t="shared" ca="1" si="219"/>
        <v>-37297.86</v>
      </c>
      <c r="W520" s="602">
        <f t="shared" si="220"/>
        <v>84.48</v>
      </c>
      <c r="X520" s="602">
        <f t="shared" si="221"/>
        <v>13.52</v>
      </c>
      <c r="Y520" s="602">
        <f t="shared" ca="1" si="222"/>
        <v>985.99</v>
      </c>
      <c r="Z520" s="602">
        <f t="shared" ca="1" si="223"/>
        <v>157.76</v>
      </c>
      <c r="AA520" s="603">
        <f t="shared" si="224"/>
        <v>0</v>
      </c>
      <c r="AB520" s="602"/>
      <c r="AC520" s="604">
        <f t="shared" si="225"/>
        <v>0.113</v>
      </c>
      <c r="AD520" s="602">
        <f t="shared" ca="1" si="226"/>
        <v>-453661.06330952788</v>
      </c>
      <c r="AE520" s="602">
        <f t="shared" si="227"/>
        <v>0</v>
      </c>
      <c r="AG520" s="602">
        <f t="shared" ca="1" si="231"/>
        <v>0</v>
      </c>
    </row>
    <row r="521" spans="2:33" x14ac:dyDescent="0.25">
      <c r="B521" s="30">
        <v>500</v>
      </c>
      <c r="C521" s="19">
        <f t="shared" ca="1" si="205"/>
        <v>60909</v>
      </c>
      <c r="D521" s="30">
        <f t="shared" ca="1" si="206"/>
        <v>30</v>
      </c>
      <c r="E521" s="599">
        <f t="shared" si="207"/>
        <v>0.113</v>
      </c>
      <c r="F521" s="599">
        <f t="shared" si="228"/>
        <v>0.13108</v>
      </c>
      <c r="G521" s="33">
        <f t="shared" ca="1" si="208"/>
        <v>1.0117233333333333</v>
      </c>
      <c r="H521" s="33">
        <f t="shared" ca="1" si="209"/>
        <v>367.10301522534593</v>
      </c>
      <c r="I521" s="33">
        <f t="shared" ca="1" si="233"/>
        <v>2.7240310172504324E-3</v>
      </c>
      <c r="J521" s="30" t="b">
        <f t="shared" si="210"/>
        <v>0</v>
      </c>
      <c r="K521" s="33">
        <f t="shared" si="229"/>
        <v>1</v>
      </c>
      <c r="L521" s="33">
        <f t="shared" ca="1" si="232"/>
        <v>2.7240310172504324E-3</v>
      </c>
      <c r="M521" s="600">
        <f t="shared" ca="1" si="211"/>
        <v>27271.35</v>
      </c>
      <c r="N521" s="601">
        <f t="shared" ca="1" si="212"/>
        <v>-47213134.850000001</v>
      </c>
      <c r="O521" s="601">
        <f t="shared" ca="1" si="213"/>
        <v>580766.66999999993</v>
      </c>
      <c r="P521" s="601">
        <f t="shared" ca="1" si="214"/>
        <v>-444590.35</v>
      </c>
      <c r="Q521" s="601">
        <f t="shared" ca="1" si="230"/>
        <v>-71134.460000000006</v>
      </c>
      <c r="R521" s="602">
        <f t="shared" si="215"/>
        <v>399</v>
      </c>
      <c r="S521" s="602">
        <f t="shared" si="216"/>
        <v>63.84</v>
      </c>
      <c r="T521" s="602">
        <f t="shared" si="217"/>
        <v>166.35080000000002</v>
      </c>
      <c r="U521" s="602">
        <f t="shared" si="218"/>
        <v>26.616128000000003</v>
      </c>
      <c r="V521" s="602">
        <f t="shared" ca="1" si="219"/>
        <v>-37770.51</v>
      </c>
      <c r="W521" s="602">
        <f t="shared" si="220"/>
        <v>84.48</v>
      </c>
      <c r="X521" s="602">
        <f t="shared" si="221"/>
        <v>13.52</v>
      </c>
      <c r="Y521" s="602">
        <f t="shared" ca="1" si="222"/>
        <v>971.76</v>
      </c>
      <c r="Z521" s="602">
        <f t="shared" ca="1" si="223"/>
        <v>155.47999999999999</v>
      </c>
      <c r="AA521" s="603">
        <f t="shared" si="224"/>
        <v>0</v>
      </c>
      <c r="AB521" s="602"/>
      <c r="AC521" s="604">
        <f t="shared" si="225"/>
        <v>0.113</v>
      </c>
      <c r="AD521" s="602">
        <f t="shared" ca="1" si="226"/>
        <v>-444590.35317083332</v>
      </c>
      <c r="AE521" s="602">
        <f t="shared" si="227"/>
        <v>0</v>
      </c>
      <c r="AG521" s="602">
        <f t="shared" ca="1" si="231"/>
        <v>0</v>
      </c>
    </row>
    <row r="522" spans="2:33" x14ac:dyDescent="0.25">
      <c r="B522" s="30">
        <v>501</v>
      </c>
      <c r="C522" s="19">
        <f t="shared" ca="1" si="205"/>
        <v>60940</v>
      </c>
      <c r="D522" s="30">
        <f t="shared" ca="1" si="206"/>
        <v>31</v>
      </c>
      <c r="E522" s="599">
        <f t="shared" si="207"/>
        <v>0.113</v>
      </c>
      <c r="F522" s="599">
        <f t="shared" si="228"/>
        <v>0.13108</v>
      </c>
      <c r="G522" s="33">
        <f t="shared" ca="1" si="208"/>
        <v>1.0120874444444443</v>
      </c>
      <c r="H522" s="33">
        <f t="shared" ca="1" si="209"/>
        <v>371.54035252727027</v>
      </c>
      <c r="I522" s="33">
        <f t="shared" ca="1" si="233"/>
        <v>2.6914976884687167E-3</v>
      </c>
      <c r="J522" s="30" t="b">
        <f t="shared" si="210"/>
        <v>0</v>
      </c>
      <c r="K522" s="33">
        <f t="shared" si="229"/>
        <v>1</v>
      </c>
      <c r="L522" s="33">
        <f t="shared" ca="1" si="232"/>
        <v>2.6914976884687167E-3</v>
      </c>
      <c r="M522" s="600">
        <f t="shared" ca="1" si="211"/>
        <v>27271.35</v>
      </c>
      <c r="N522" s="601">
        <f t="shared" ca="1" si="212"/>
        <v>-47793901.520000003</v>
      </c>
      <c r="O522" s="601">
        <f t="shared" ca="1" si="213"/>
        <v>604977.47000000009</v>
      </c>
      <c r="P522" s="601">
        <f t="shared" ca="1" si="214"/>
        <v>-465061.21</v>
      </c>
      <c r="Q522" s="601">
        <f t="shared" ca="1" si="230"/>
        <v>-74409.789999999994</v>
      </c>
      <c r="R522" s="602">
        <f t="shared" si="215"/>
        <v>399</v>
      </c>
      <c r="S522" s="602">
        <f t="shared" si="216"/>
        <v>63.84</v>
      </c>
      <c r="T522" s="602">
        <f t="shared" si="217"/>
        <v>166.35080000000002</v>
      </c>
      <c r="U522" s="602">
        <f t="shared" si="218"/>
        <v>26.616128000000003</v>
      </c>
      <c r="V522" s="602">
        <f t="shared" ca="1" si="219"/>
        <v>-38235.120000000003</v>
      </c>
      <c r="W522" s="602">
        <f t="shared" si="220"/>
        <v>84.48</v>
      </c>
      <c r="X522" s="602">
        <f t="shared" si="221"/>
        <v>13.52</v>
      </c>
      <c r="Y522" s="602">
        <f t="shared" ca="1" si="222"/>
        <v>1003.86</v>
      </c>
      <c r="Z522" s="602">
        <f t="shared" ca="1" si="223"/>
        <v>160.62</v>
      </c>
      <c r="AA522" s="603">
        <f t="shared" si="224"/>
        <v>0</v>
      </c>
      <c r="AB522" s="602"/>
      <c r="AC522" s="604">
        <f t="shared" si="225"/>
        <v>0.113</v>
      </c>
      <c r="AD522" s="602">
        <f t="shared" ca="1" si="226"/>
        <v>-465061.21395711112</v>
      </c>
      <c r="AE522" s="602">
        <f t="shared" si="227"/>
        <v>0</v>
      </c>
      <c r="AG522" s="602">
        <f t="shared" ca="1" si="231"/>
        <v>0</v>
      </c>
    </row>
    <row r="523" spans="2:33" x14ac:dyDescent="0.25">
      <c r="B523" s="30">
        <v>502</v>
      </c>
      <c r="C523" s="19">
        <f t="shared" ca="1" si="205"/>
        <v>60970</v>
      </c>
      <c r="D523" s="30">
        <f t="shared" ca="1" si="206"/>
        <v>30</v>
      </c>
      <c r="E523" s="599">
        <f t="shared" si="207"/>
        <v>0.113</v>
      </c>
      <c r="F523" s="599">
        <f t="shared" si="228"/>
        <v>0.13108</v>
      </c>
      <c r="G523" s="33">
        <f t="shared" ca="1" si="208"/>
        <v>1.0117233333333333</v>
      </c>
      <c r="H523" s="33">
        <f t="shared" ca="1" si="209"/>
        <v>375.89604392673164</v>
      </c>
      <c r="I523" s="33">
        <f t="shared" ca="1" si="233"/>
        <v>2.660309987712764E-3</v>
      </c>
      <c r="J523" s="30" t="b">
        <f t="shared" si="210"/>
        <v>0</v>
      </c>
      <c r="K523" s="33">
        <f t="shared" si="229"/>
        <v>1</v>
      </c>
      <c r="L523" s="33">
        <f t="shared" ca="1" si="232"/>
        <v>2.660309987712764E-3</v>
      </c>
      <c r="M523" s="600">
        <f t="shared" ca="1" si="211"/>
        <v>27271.35</v>
      </c>
      <c r="N523" s="601">
        <f t="shared" ca="1" si="212"/>
        <v>-48398878.990000002</v>
      </c>
      <c r="O523" s="601">
        <f t="shared" ca="1" si="213"/>
        <v>594667.53999999992</v>
      </c>
      <c r="P523" s="601">
        <f t="shared" ca="1" si="214"/>
        <v>-455756.11</v>
      </c>
      <c r="Q523" s="601">
        <f t="shared" ca="1" si="230"/>
        <v>-72920.98</v>
      </c>
      <c r="R523" s="602">
        <f t="shared" si="215"/>
        <v>399</v>
      </c>
      <c r="S523" s="602">
        <f t="shared" si="216"/>
        <v>63.84</v>
      </c>
      <c r="T523" s="602">
        <f t="shared" si="217"/>
        <v>166.35080000000002</v>
      </c>
      <c r="U523" s="602">
        <f t="shared" si="218"/>
        <v>26.616128000000003</v>
      </c>
      <c r="V523" s="602">
        <f t="shared" ca="1" si="219"/>
        <v>-38719.1</v>
      </c>
      <c r="W523" s="602">
        <f t="shared" si="220"/>
        <v>84.48</v>
      </c>
      <c r="X523" s="602">
        <f t="shared" si="221"/>
        <v>13.52</v>
      </c>
      <c r="Y523" s="602">
        <f t="shared" ca="1" si="222"/>
        <v>989.27</v>
      </c>
      <c r="Z523" s="602">
        <f t="shared" ca="1" si="223"/>
        <v>158.28</v>
      </c>
      <c r="AA523" s="603">
        <f t="shared" si="224"/>
        <v>0</v>
      </c>
      <c r="AB523" s="602"/>
      <c r="AC523" s="604">
        <f t="shared" si="225"/>
        <v>0.113</v>
      </c>
      <c r="AD523" s="602">
        <f t="shared" ca="1" si="226"/>
        <v>-455756.11048916669</v>
      </c>
      <c r="AE523" s="602">
        <f t="shared" si="227"/>
        <v>0</v>
      </c>
      <c r="AG523" s="602">
        <f t="shared" ca="1" si="231"/>
        <v>0</v>
      </c>
    </row>
    <row r="524" spans="2:33" x14ac:dyDescent="0.25">
      <c r="B524" s="30">
        <v>503</v>
      </c>
      <c r="C524" s="19">
        <f t="shared" ca="1" si="205"/>
        <v>61001</v>
      </c>
      <c r="D524" s="30">
        <f t="shared" ca="1" si="206"/>
        <v>31</v>
      </c>
      <c r="E524" s="599">
        <f t="shared" si="207"/>
        <v>0.113</v>
      </c>
      <c r="F524" s="599">
        <f t="shared" si="228"/>
        <v>0.13108</v>
      </c>
      <c r="G524" s="33">
        <f t="shared" ca="1" si="208"/>
        <v>1.0120874444444443</v>
      </c>
      <c r="H524" s="33">
        <f t="shared" ca="1" si="209"/>
        <v>380.4396664745824</v>
      </c>
      <c r="I524" s="33">
        <f t="shared" ca="1" si="233"/>
        <v>2.6285376844814661E-3</v>
      </c>
      <c r="J524" s="30" t="b">
        <f t="shared" si="210"/>
        <v>0</v>
      </c>
      <c r="K524" s="33">
        <f t="shared" si="229"/>
        <v>1</v>
      </c>
      <c r="L524" s="33">
        <f t="shared" ca="1" si="232"/>
        <v>2.6285376844814661E-3</v>
      </c>
      <c r="M524" s="600">
        <f t="shared" ca="1" si="211"/>
        <v>27271.35</v>
      </c>
      <c r="N524" s="601">
        <f t="shared" ca="1" si="212"/>
        <v>-48993546.530000001</v>
      </c>
      <c r="O524" s="601">
        <f t="shared" ca="1" si="213"/>
        <v>619478.13</v>
      </c>
      <c r="P524" s="601">
        <f t="shared" ca="1" si="214"/>
        <v>-476734.43</v>
      </c>
      <c r="Q524" s="601">
        <f t="shared" ca="1" si="230"/>
        <v>-76277.509999999995</v>
      </c>
      <c r="R524" s="602">
        <f t="shared" si="215"/>
        <v>399</v>
      </c>
      <c r="S524" s="602">
        <f t="shared" si="216"/>
        <v>63.84</v>
      </c>
      <c r="T524" s="602">
        <f t="shared" si="217"/>
        <v>166.35080000000002</v>
      </c>
      <c r="U524" s="602">
        <f t="shared" si="218"/>
        <v>26.616128000000003</v>
      </c>
      <c r="V524" s="602">
        <f t="shared" ca="1" si="219"/>
        <v>-39194.839999999997</v>
      </c>
      <c r="W524" s="602">
        <f t="shared" si="220"/>
        <v>84.48</v>
      </c>
      <c r="X524" s="602">
        <f t="shared" si="221"/>
        <v>13.52</v>
      </c>
      <c r="Y524" s="602">
        <f t="shared" ca="1" si="222"/>
        <v>1022.17</v>
      </c>
      <c r="Z524" s="602">
        <f t="shared" ca="1" si="223"/>
        <v>163.55000000000001</v>
      </c>
      <c r="AA524" s="603">
        <f t="shared" si="224"/>
        <v>0</v>
      </c>
      <c r="AB524" s="602"/>
      <c r="AC524" s="604">
        <f t="shared" si="225"/>
        <v>0.113</v>
      </c>
      <c r="AD524" s="602">
        <f t="shared" ca="1" si="226"/>
        <v>-476734.42637386115</v>
      </c>
      <c r="AE524" s="602">
        <f t="shared" si="227"/>
        <v>0</v>
      </c>
      <c r="AG524" s="602">
        <f t="shared" ca="1" si="231"/>
        <v>0</v>
      </c>
    </row>
    <row r="525" spans="2:33" x14ac:dyDescent="0.25">
      <c r="B525" s="30">
        <v>504</v>
      </c>
      <c r="C525" s="19">
        <f t="shared" ca="1" si="205"/>
        <v>61032</v>
      </c>
      <c r="D525" s="30">
        <f t="shared" ca="1" si="206"/>
        <v>31</v>
      </c>
      <c r="E525" s="599">
        <f t="shared" si="207"/>
        <v>0.113</v>
      </c>
      <c r="F525" s="599">
        <f t="shared" si="228"/>
        <v>0.13108</v>
      </c>
      <c r="G525" s="33">
        <f t="shared" ca="1" si="208"/>
        <v>1.0120874444444443</v>
      </c>
      <c r="H525" s="33">
        <f t="shared" ca="1" si="209"/>
        <v>385.03820980755683</v>
      </c>
      <c r="I525" s="33">
        <f t="shared" ca="1" si="233"/>
        <v>2.5971448405076544E-3</v>
      </c>
      <c r="J525" s="30" t="b">
        <f t="shared" si="210"/>
        <v>1</v>
      </c>
      <c r="K525" s="33">
        <f t="shared" si="229"/>
        <v>1</v>
      </c>
      <c r="L525" s="33">
        <f t="shared" ca="1" si="232"/>
        <v>2.5971448405076544E-3</v>
      </c>
      <c r="M525" s="600">
        <f t="shared" ca="1" si="211"/>
        <v>27271.35</v>
      </c>
      <c r="N525" s="601">
        <f t="shared" ca="1" si="212"/>
        <v>-49613024.659999996</v>
      </c>
      <c r="O525" s="601">
        <f t="shared" ca="1" si="213"/>
        <v>626966.02999999991</v>
      </c>
      <c r="P525" s="601">
        <f t="shared" ca="1" si="214"/>
        <v>-482762.29</v>
      </c>
      <c r="Q525" s="601">
        <f t="shared" ca="1" si="230"/>
        <v>-77241.97</v>
      </c>
      <c r="R525" s="602">
        <f t="shared" si="215"/>
        <v>399</v>
      </c>
      <c r="S525" s="602">
        <f t="shared" si="216"/>
        <v>63.84</v>
      </c>
      <c r="T525" s="602">
        <f t="shared" si="217"/>
        <v>166.35080000000002</v>
      </c>
      <c r="U525" s="602">
        <f t="shared" si="218"/>
        <v>26.616128000000003</v>
      </c>
      <c r="V525" s="602">
        <f t="shared" ca="1" si="219"/>
        <v>-39690.42</v>
      </c>
      <c r="W525" s="602">
        <f t="shared" si="220"/>
        <v>84.48</v>
      </c>
      <c r="X525" s="602">
        <f t="shared" si="221"/>
        <v>13.52</v>
      </c>
      <c r="Y525" s="602">
        <f t="shared" ca="1" si="222"/>
        <v>1031.6199999999999</v>
      </c>
      <c r="Z525" s="602">
        <f t="shared" ca="1" si="223"/>
        <v>165.06</v>
      </c>
      <c r="AA525" s="603">
        <f t="shared" si="224"/>
        <v>0</v>
      </c>
      <c r="AB525" s="602"/>
      <c r="AC525" s="604">
        <f t="shared" si="225"/>
        <v>0.113</v>
      </c>
      <c r="AD525" s="602">
        <f t="shared" ca="1" si="226"/>
        <v>-482762.29273327772</v>
      </c>
      <c r="AE525" s="602">
        <f t="shared" si="227"/>
        <v>0</v>
      </c>
      <c r="AG525" s="602">
        <f t="shared" ca="1" si="231"/>
        <v>0</v>
      </c>
    </row>
    <row r="526" spans="2:33" x14ac:dyDescent="0.25">
      <c r="B526" s="30">
        <v>505</v>
      </c>
      <c r="C526" s="19">
        <f t="shared" ca="1" si="205"/>
        <v>61060</v>
      </c>
      <c r="D526" s="30">
        <f t="shared" ca="1" si="206"/>
        <v>28</v>
      </c>
      <c r="E526" s="599">
        <f t="shared" si="207"/>
        <v>0.113</v>
      </c>
      <c r="F526" s="599">
        <f t="shared" si="228"/>
        <v>0.13108</v>
      </c>
      <c r="G526" s="33">
        <f t="shared" ca="1" si="208"/>
        <v>1.0109951111111111</v>
      </c>
      <c r="H526" s="33">
        <f t="shared" ca="1" si="209"/>
        <v>389.2717477064142</v>
      </c>
      <c r="I526" s="33">
        <f t="shared" ca="1" si="233"/>
        <v>2.5688995050167176E-3</v>
      </c>
      <c r="J526" s="30" t="b">
        <f t="shared" si="210"/>
        <v>0</v>
      </c>
      <c r="K526" s="33">
        <f t="shared" si="229"/>
        <v>1</v>
      </c>
      <c r="L526" s="33">
        <f t="shared" ca="1" si="232"/>
        <v>2.5688995050167176E-3</v>
      </c>
      <c r="M526" s="600">
        <f t="shared" ca="1" si="211"/>
        <v>27271.35</v>
      </c>
      <c r="N526" s="601">
        <f t="shared" ca="1" si="212"/>
        <v>-50239990.689999998</v>
      </c>
      <c r="O526" s="601">
        <f t="shared" ca="1" si="213"/>
        <v>579665.63</v>
      </c>
      <c r="P526" s="601">
        <f t="shared" ca="1" si="214"/>
        <v>-441553.7</v>
      </c>
      <c r="Q526" s="601">
        <f t="shared" ca="1" si="230"/>
        <v>-70648.59</v>
      </c>
      <c r="R526" s="602">
        <f t="shared" si="215"/>
        <v>399</v>
      </c>
      <c r="S526" s="602">
        <f t="shared" si="216"/>
        <v>63.84</v>
      </c>
      <c r="T526" s="602">
        <f t="shared" si="217"/>
        <v>166.35080000000002</v>
      </c>
      <c r="U526" s="602">
        <f t="shared" si="218"/>
        <v>26.616128000000003</v>
      </c>
      <c r="V526" s="602">
        <f t="shared" ca="1" si="219"/>
        <v>-40191.99</v>
      </c>
      <c r="W526" s="602">
        <f t="shared" si="220"/>
        <v>84.48</v>
      </c>
      <c r="X526" s="602">
        <f t="shared" si="221"/>
        <v>13.52</v>
      </c>
      <c r="Y526" s="602">
        <f t="shared" ca="1" si="222"/>
        <v>967</v>
      </c>
      <c r="Z526" s="602">
        <f t="shared" ca="1" si="223"/>
        <v>154.72</v>
      </c>
      <c r="AA526" s="603">
        <f t="shared" si="224"/>
        <v>0</v>
      </c>
      <c r="AB526" s="602"/>
      <c r="AC526" s="604">
        <f t="shared" si="225"/>
        <v>0.113</v>
      </c>
      <c r="AD526" s="602">
        <f t="shared" ca="1" si="226"/>
        <v>-441553.69595322222</v>
      </c>
      <c r="AE526" s="602">
        <f t="shared" si="227"/>
        <v>0</v>
      </c>
      <c r="AG526" s="602">
        <f t="shared" ca="1" si="231"/>
        <v>0</v>
      </c>
    </row>
    <row r="527" spans="2:33" x14ac:dyDescent="0.25">
      <c r="B527" s="30">
        <v>506</v>
      </c>
      <c r="C527" s="19">
        <f t="shared" ca="1" si="205"/>
        <v>61091</v>
      </c>
      <c r="D527" s="30">
        <f t="shared" ca="1" si="206"/>
        <v>31</v>
      </c>
      <c r="E527" s="599">
        <f t="shared" si="207"/>
        <v>0.113</v>
      </c>
      <c r="F527" s="599">
        <f t="shared" si="228"/>
        <v>0.13108</v>
      </c>
      <c r="G527" s="33">
        <f t="shared" ca="1" si="208"/>
        <v>1.0120874444444443</v>
      </c>
      <c r="H527" s="33">
        <f t="shared" ca="1" si="209"/>
        <v>393.9770483306072</v>
      </c>
      <c r="I527" s="33">
        <f t="shared" ca="1" si="233"/>
        <v>2.538218924775655E-3</v>
      </c>
      <c r="J527" s="30" t="b">
        <f t="shared" si="210"/>
        <v>0</v>
      </c>
      <c r="K527" s="33">
        <f t="shared" si="229"/>
        <v>1</v>
      </c>
      <c r="L527" s="33">
        <f t="shared" ca="1" si="232"/>
        <v>2.538218924775655E-3</v>
      </c>
      <c r="M527" s="600">
        <f t="shared" ca="1" si="211"/>
        <v>27271.35</v>
      </c>
      <c r="N527" s="601">
        <f t="shared" ca="1" si="212"/>
        <v>-50819656.32</v>
      </c>
      <c r="O527" s="601">
        <f t="shared" ca="1" si="213"/>
        <v>641551.12999999989</v>
      </c>
      <c r="P527" s="601">
        <f t="shared" ca="1" si="214"/>
        <v>-494503.49</v>
      </c>
      <c r="Q527" s="601">
        <f t="shared" ca="1" si="230"/>
        <v>-79120.56</v>
      </c>
      <c r="R527" s="602">
        <f t="shared" si="215"/>
        <v>399</v>
      </c>
      <c r="S527" s="602">
        <f t="shared" si="216"/>
        <v>63.84</v>
      </c>
      <c r="T527" s="602">
        <f t="shared" si="217"/>
        <v>166.35080000000002</v>
      </c>
      <c r="U527" s="602">
        <f t="shared" si="218"/>
        <v>26.616128000000003</v>
      </c>
      <c r="V527" s="602">
        <f t="shared" ca="1" si="219"/>
        <v>-40655.730000000003</v>
      </c>
      <c r="W527" s="602">
        <f t="shared" si="220"/>
        <v>84.48</v>
      </c>
      <c r="X527" s="602">
        <f t="shared" si="221"/>
        <v>13.52</v>
      </c>
      <c r="Y527" s="602">
        <f t="shared" ca="1" si="222"/>
        <v>1050.03</v>
      </c>
      <c r="Z527" s="602">
        <f t="shared" ca="1" si="223"/>
        <v>168</v>
      </c>
      <c r="AA527" s="603">
        <f t="shared" si="224"/>
        <v>0</v>
      </c>
      <c r="AB527" s="602"/>
      <c r="AC527" s="604">
        <f t="shared" si="225"/>
        <v>0.113</v>
      </c>
      <c r="AD527" s="602">
        <f t="shared" ca="1" si="226"/>
        <v>-494503.48913600005</v>
      </c>
      <c r="AE527" s="602">
        <f t="shared" si="227"/>
        <v>0</v>
      </c>
      <c r="AG527" s="602">
        <f t="shared" ca="1" si="231"/>
        <v>0</v>
      </c>
    </row>
    <row r="528" spans="2:33" x14ac:dyDescent="0.25">
      <c r="B528" s="30">
        <v>507</v>
      </c>
      <c r="C528" s="19">
        <f t="shared" ca="1" si="205"/>
        <v>61121</v>
      </c>
      <c r="D528" s="30">
        <f t="shared" ca="1" si="206"/>
        <v>30</v>
      </c>
      <c r="E528" s="599">
        <f t="shared" si="207"/>
        <v>0.113</v>
      </c>
      <c r="F528" s="599">
        <f t="shared" si="228"/>
        <v>0.13108</v>
      </c>
      <c r="G528" s="33">
        <f t="shared" ca="1" si="208"/>
        <v>1.0117233333333333</v>
      </c>
      <c r="H528" s="33">
        <f t="shared" ca="1" si="209"/>
        <v>398.5957725938697</v>
      </c>
      <c r="I528" s="33">
        <f t="shared" ca="1" si="233"/>
        <v>2.5088073400590296E-3</v>
      </c>
      <c r="J528" s="30" t="b">
        <f t="shared" si="210"/>
        <v>0</v>
      </c>
      <c r="K528" s="33">
        <f t="shared" si="229"/>
        <v>1</v>
      </c>
      <c r="L528" s="33">
        <f t="shared" ca="1" si="232"/>
        <v>2.5088073400590296E-3</v>
      </c>
      <c r="M528" s="600">
        <f t="shared" ca="1" si="211"/>
        <v>27271.35</v>
      </c>
      <c r="N528" s="601">
        <f t="shared" ca="1" si="212"/>
        <v>-51461207.450000003</v>
      </c>
      <c r="O528" s="601">
        <f t="shared" ca="1" si="213"/>
        <v>630568.25</v>
      </c>
      <c r="P528" s="601">
        <f t="shared" ca="1" si="214"/>
        <v>-484593.04</v>
      </c>
      <c r="Q528" s="601">
        <f t="shared" ca="1" si="230"/>
        <v>-77534.89</v>
      </c>
      <c r="R528" s="602">
        <f t="shared" si="215"/>
        <v>399</v>
      </c>
      <c r="S528" s="602">
        <f t="shared" si="216"/>
        <v>63.84</v>
      </c>
      <c r="T528" s="602">
        <f t="shared" si="217"/>
        <v>166.35080000000002</v>
      </c>
      <c r="U528" s="602">
        <f t="shared" si="218"/>
        <v>26.616128000000003</v>
      </c>
      <c r="V528" s="602">
        <f t="shared" ca="1" si="219"/>
        <v>-41168.97</v>
      </c>
      <c r="W528" s="602">
        <f t="shared" si="220"/>
        <v>84.48</v>
      </c>
      <c r="X528" s="602">
        <f t="shared" si="221"/>
        <v>13.52</v>
      </c>
      <c r="Y528" s="602">
        <f t="shared" ca="1" si="222"/>
        <v>1034.49</v>
      </c>
      <c r="Z528" s="602">
        <f t="shared" ca="1" si="223"/>
        <v>165.52</v>
      </c>
      <c r="AA528" s="603">
        <f t="shared" si="224"/>
        <v>0</v>
      </c>
      <c r="AB528" s="602"/>
      <c r="AC528" s="604">
        <f t="shared" si="225"/>
        <v>0.113</v>
      </c>
      <c r="AD528" s="602">
        <f t="shared" ca="1" si="226"/>
        <v>-484593.0368208334</v>
      </c>
      <c r="AE528" s="602">
        <f t="shared" si="227"/>
        <v>0</v>
      </c>
      <c r="AG528" s="602">
        <f t="shared" ca="1" si="231"/>
        <v>0</v>
      </c>
    </row>
    <row r="529" spans="2:33" x14ac:dyDescent="0.25">
      <c r="B529" s="30">
        <v>508</v>
      </c>
      <c r="C529" s="19">
        <f t="shared" ca="1" si="205"/>
        <v>61152</v>
      </c>
      <c r="D529" s="30">
        <f t="shared" ca="1" si="206"/>
        <v>31</v>
      </c>
      <c r="E529" s="599">
        <f t="shared" si="207"/>
        <v>0.113</v>
      </c>
      <c r="F529" s="599">
        <f t="shared" si="228"/>
        <v>0.13108</v>
      </c>
      <c r="G529" s="33">
        <f t="shared" ca="1" si="208"/>
        <v>1.0120874444444443</v>
      </c>
      <c r="H529" s="33">
        <f t="shared" ca="1" si="209"/>
        <v>403.41377685088844</v>
      </c>
      <c r="I529" s="33">
        <f t="shared" ca="1" si="233"/>
        <v>2.4788444455371796E-3</v>
      </c>
      <c r="J529" s="30" t="b">
        <f t="shared" si="210"/>
        <v>0</v>
      </c>
      <c r="K529" s="33">
        <f t="shared" si="229"/>
        <v>1</v>
      </c>
      <c r="L529" s="33">
        <f t="shared" ca="1" si="232"/>
        <v>2.4788444455371796E-3</v>
      </c>
      <c r="M529" s="600">
        <f t="shared" ca="1" si="211"/>
        <v>27271.35</v>
      </c>
      <c r="N529" s="601">
        <f t="shared" ca="1" si="212"/>
        <v>-52091775.700000003</v>
      </c>
      <c r="O529" s="601">
        <f t="shared" ca="1" si="213"/>
        <v>656927.80000000005</v>
      </c>
      <c r="P529" s="601">
        <f t="shared" ca="1" si="214"/>
        <v>-506881.92</v>
      </c>
      <c r="Q529" s="601">
        <f t="shared" ca="1" si="230"/>
        <v>-81101.11</v>
      </c>
      <c r="R529" s="602">
        <f t="shared" si="215"/>
        <v>399</v>
      </c>
      <c r="S529" s="602">
        <f t="shared" si="216"/>
        <v>63.84</v>
      </c>
      <c r="T529" s="602">
        <f t="shared" si="217"/>
        <v>166.35080000000002</v>
      </c>
      <c r="U529" s="602">
        <f t="shared" si="218"/>
        <v>26.616128000000003</v>
      </c>
      <c r="V529" s="602">
        <f t="shared" ca="1" si="219"/>
        <v>-41673.42</v>
      </c>
      <c r="W529" s="602">
        <f t="shared" si="220"/>
        <v>84.48</v>
      </c>
      <c r="X529" s="602">
        <f t="shared" si="221"/>
        <v>13.52</v>
      </c>
      <c r="Y529" s="602">
        <f t="shared" ca="1" si="222"/>
        <v>1069.44</v>
      </c>
      <c r="Z529" s="602">
        <f t="shared" ca="1" si="223"/>
        <v>171.11</v>
      </c>
      <c r="AA529" s="603">
        <f t="shared" si="224"/>
        <v>0</v>
      </c>
      <c r="AB529" s="602"/>
      <c r="AC529" s="604">
        <f t="shared" si="225"/>
        <v>0.113</v>
      </c>
      <c r="AD529" s="602">
        <f t="shared" ca="1" si="226"/>
        <v>-506881.9174363889</v>
      </c>
      <c r="AE529" s="602">
        <f t="shared" si="227"/>
        <v>0</v>
      </c>
      <c r="AG529" s="602">
        <f t="shared" ca="1" si="231"/>
        <v>0</v>
      </c>
    </row>
    <row r="530" spans="2:33" x14ac:dyDescent="0.25">
      <c r="B530" s="30">
        <v>509</v>
      </c>
      <c r="C530" s="19">
        <f t="shared" ca="1" si="205"/>
        <v>61182</v>
      </c>
      <c r="D530" s="30">
        <f t="shared" ca="1" si="206"/>
        <v>30</v>
      </c>
      <c r="E530" s="599">
        <f t="shared" si="207"/>
        <v>0.113</v>
      </c>
      <c r="F530" s="599">
        <f t="shared" si="228"/>
        <v>0.13108</v>
      </c>
      <c r="G530" s="33">
        <f t="shared" ca="1" si="208"/>
        <v>1.0117233333333333</v>
      </c>
      <c r="H530" s="33">
        <f t="shared" ca="1" si="209"/>
        <v>408.14313102817033</v>
      </c>
      <c r="I530" s="33">
        <f t="shared" ca="1" si="233"/>
        <v>2.4501208619654054E-3</v>
      </c>
      <c r="J530" s="30" t="b">
        <f t="shared" si="210"/>
        <v>0</v>
      </c>
      <c r="K530" s="33">
        <f t="shared" si="229"/>
        <v>1</v>
      </c>
      <c r="L530" s="33">
        <f t="shared" ca="1" si="232"/>
        <v>2.4501208619654054E-3</v>
      </c>
      <c r="M530" s="600">
        <f t="shared" ca="1" si="211"/>
        <v>27271.35</v>
      </c>
      <c r="N530" s="601">
        <f t="shared" ca="1" si="212"/>
        <v>-52748703.5</v>
      </c>
      <c r="O530" s="601">
        <f t="shared" ca="1" si="213"/>
        <v>645661.98</v>
      </c>
      <c r="P530" s="601">
        <f t="shared" ca="1" si="214"/>
        <v>-496716.96</v>
      </c>
      <c r="Q530" s="601">
        <f t="shared" ca="1" si="230"/>
        <v>-79474.710000000006</v>
      </c>
      <c r="R530" s="602">
        <f t="shared" si="215"/>
        <v>399</v>
      </c>
      <c r="S530" s="602">
        <f t="shared" si="216"/>
        <v>63.84</v>
      </c>
      <c r="T530" s="602">
        <f t="shared" si="217"/>
        <v>166.35080000000002</v>
      </c>
      <c r="U530" s="602">
        <f t="shared" si="218"/>
        <v>26.616128000000003</v>
      </c>
      <c r="V530" s="602">
        <f t="shared" ca="1" si="219"/>
        <v>-42198.96</v>
      </c>
      <c r="W530" s="602">
        <f t="shared" si="220"/>
        <v>84.48</v>
      </c>
      <c r="X530" s="602">
        <f t="shared" si="221"/>
        <v>13.52</v>
      </c>
      <c r="Y530" s="602">
        <f t="shared" ca="1" si="222"/>
        <v>1053.5</v>
      </c>
      <c r="Z530" s="602">
        <f t="shared" ca="1" si="223"/>
        <v>168.56</v>
      </c>
      <c r="AA530" s="603">
        <f t="shared" si="224"/>
        <v>0</v>
      </c>
      <c r="AB530" s="602"/>
      <c r="AC530" s="604">
        <f t="shared" si="225"/>
        <v>0.113</v>
      </c>
      <c r="AD530" s="602">
        <f t="shared" ca="1" si="226"/>
        <v>-496716.95795833337</v>
      </c>
      <c r="AE530" s="602">
        <f t="shared" si="227"/>
        <v>0</v>
      </c>
      <c r="AG530" s="602">
        <f t="shared" ca="1" si="231"/>
        <v>0</v>
      </c>
    </row>
    <row r="531" spans="2:33" x14ac:dyDescent="0.25">
      <c r="B531" s="30">
        <v>510</v>
      </c>
      <c r="C531" s="19">
        <f t="shared" ca="1" si="205"/>
        <v>61213</v>
      </c>
      <c r="D531" s="30">
        <f t="shared" ca="1" si="206"/>
        <v>31</v>
      </c>
      <c r="E531" s="599">
        <f t="shared" si="207"/>
        <v>0.113</v>
      </c>
      <c r="F531" s="599">
        <f t="shared" si="228"/>
        <v>0.13108</v>
      </c>
      <c r="G531" s="33">
        <f t="shared" ca="1" si="208"/>
        <v>1.0120874444444443</v>
      </c>
      <c r="H531" s="33">
        <f t="shared" ca="1" si="209"/>
        <v>413.07653844985492</v>
      </c>
      <c r="I531" s="33">
        <f t="shared" ca="1" si="233"/>
        <v>2.4208588649277502E-3</v>
      </c>
      <c r="J531" s="30" t="b">
        <f t="shared" si="210"/>
        <v>0</v>
      </c>
      <c r="K531" s="33">
        <f t="shared" si="229"/>
        <v>1</v>
      </c>
      <c r="L531" s="33">
        <f t="shared" ca="1" si="232"/>
        <v>2.4208588649277502E-3</v>
      </c>
      <c r="M531" s="600">
        <f t="shared" ca="1" si="211"/>
        <v>27271.35</v>
      </c>
      <c r="N531" s="601">
        <f t="shared" ca="1" si="212"/>
        <v>-53394365.479999997</v>
      </c>
      <c r="O531" s="601">
        <f t="shared" ca="1" si="213"/>
        <v>672672.77</v>
      </c>
      <c r="P531" s="601">
        <f t="shared" ca="1" si="214"/>
        <v>-519556.84</v>
      </c>
      <c r="Q531" s="601">
        <f t="shared" ca="1" si="230"/>
        <v>-83129.09</v>
      </c>
      <c r="R531" s="602">
        <f t="shared" si="215"/>
        <v>399</v>
      </c>
      <c r="S531" s="602">
        <f t="shared" si="216"/>
        <v>63.84</v>
      </c>
      <c r="T531" s="602">
        <f t="shared" si="217"/>
        <v>166.35080000000002</v>
      </c>
      <c r="U531" s="602">
        <f t="shared" si="218"/>
        <v>26.616128000000003</v>
      </c>
      <c r="V531" s="602">
        <f t="shared" ca="1" si="219"/>
        <v>-42715.49</v>
      </c>
      <c r="W531" s="602">
        <f t="shared" si="220"/>
        <v>84.48</v>
      </c>
      <c r="X531" s="602">
        <f t="shared" si="221"/>
        <v>13.52</v>
      </c>
      <c r="Y531" s="602">
        <f t="shared" ca="1" si="222"/>
        <v>1089.31</v>
      </c>
      <c r="Z531" s="602">
        <f t="shared" ca="1" si="223"/>
        <v>174.29</v>
      </c>
      <c r="AA531" s="603">
        <f t="shared" si="224"/>
        <v>0</v>
      </c>
      <c r="AB531" s="602"/>
      <c r="AC531" s="604">
        <f t="shared" si="225"/>
        <v>0.113</v>
      </c>
      <c r="AD531" s="602">
        <f t="shared" ca="1" si="226"/>
        <v>-519556.83965677774</v>
      </c>
      <c r="AE531" s="602">
        <f t="shared" si="227"/>
        <v>0</v>
      </c>
      <c r="AG531" s="602">
        <f t="shared" ca="1" si="231"/>
        <v>0</v>
      </c>
    </row>
    <row r="532" spans="2:33" x14ac:dyDescent="0.25">
      <c r="B532" s="30">
        <v>511</v>
      </c>
      <c r="C532" s="19">
        <f t="shared" ca="1" si="205"/>
        <v>61244</v>
      </c>
      <c r="D532" s="30">
        <f t="shared" ca="1" si="206"/>
        <v>31</v>
      </c>
      <c r="E532" s="599">
        <f t="shared" si="207"/>
        <v>0.113</v>
      </c>
      <c r="F532" s="599">
        <f t="shared" si="228"/>
        <v>0.13108</v>
      </c>
      <c r="G532" s="33">
        <f t="shared" ca="1" si="208"/>
        <v>1.0120874444444443</v>
      </c>
      <c r="H532" s="33">
        <f t="shared" ca="1" si="209"/>
        <v>418.06957815967093</v>
      </c>
      <c r="I532" s="33">
        <f t="shared" ca="1" si="233"/>
        <v>2.3919463463521274E-3</v>
      </c>
      <c r="J532" s="30" t="b">
        <f t="shared" si="210"/>
        <v>0</v>
      </c>
      <c r="K532" s="33">
        <f t="shared" si="229"/>
        <v>1</v>
      </c>
      <c r="L532" s="33">
        <f t="shared" ca="1" si="232"/>
        <v>2.3919463463521274E-3</v>
      </c>
      <c r="M532" s="600">
        <f t="shared" ca="1" si="211"/>
        <v>27271.35</v>
      </c>
      <c r="N532" s="601">
        <f t="shared" ca="1" si="212"/>
        <v>-54067038.25</v>
      </c>
      <c r="O532" s="601">
        <f t="shared" ca="1" si="213"/>
        <v>680803.66999999993</v>
      </c>
      <c r="P532" s="601">
        <f t="shared" ca="1" si="214"/>
        <v>-526102.31999999995</v>
      </c>
      <c r="Q532" s="601">
        <f t="shared" ca="1" si="230"/>
        <v>-84176.37</v>
      </c>
      <c r="R532" s="602">
        <f t="shared" si="215"/>
        <v>399</v>
      </c>
      <c r="S532" s="602">
        <f t="shared" si="216"/>
        <v>63.84</v>
      </c>
      <c r="T532" s="602">
        <f t="shared" si="217"/>
        <v>166.35080000000002</v>
      </c>
      <c r="U532" s="602">
        <f t="shared" si="218"/>
        <v>26.616128000000003</v>
      </c>
      <c r="V532" s="602">
        <f t="shared" ca="1" si="219"/>
        <v>-43253.63</v>
      </c>
      <c r="W532" s="602">
        <f t="shared" si="220"/>
        <v>84.48</v>
      </c>
      <c r="X532" s="602">
        <f t="shared" si="221"/>
        <v>13.52</v>
      </c>
      <c r="Y532" s="602">
        <f t="shared" ca="1" si="222"/>
        <v>1099.57</v>
      </c>
      <c r="Z532" s="602">
        <f t="shared" ca="1" si="223"/>
        <v>175.93</v>
      </c>
      <c r="AA532" s="603">
        <f t="shared" si="224"/>
        <v>0</v>
      </c>
      <c r="AB532" s="602"/>
      <c r="AC532" s="604">
        <f t="shared" si="225"/>
        <v>0.113</v>
      </c>
      <c r="AD532" s="602">
        <f t="shared" ca="1" si="226"/>
        <v>-526102.31941597222</v>
      </c>
      <c r="AE532" s="602">
        <f t="shared" si="227"/>
        <v>0</v>
      </c>
      <c r="AG532" s="602">
        <f t="shared" ca="1" si="231"/>
        <v>0</v>
      </c>
    </row>
    <row r="533" spans="2:33" x14ac:dyDescent="0.25">
      <c r="B533" s="30">
        <v>512</v>
      </c>
      <c r="C533" s="19">
        <f t="shared" ref="C533:C596" ca="1" si="234">IF(B533=0,FECHA_1ER_PAGO,EDATE(C532,1))</f>
        <v>61274</v>
      </c>
      <c r="D533" s="30">
        <f t="shared" ref="D533:D596" ca="1" si="235">IF(B533=0,FECHA_1ER_PAGO-FECHA_APERTURA, C533-C532)</f>
        <v>30</v>
      </c>
      <c r="E533" s="599">
        <f t="shared" ref="E533:E596" si="236">IF(B533=0,TASA,IF(B533=MESES_INC_TASA,E532+INCREMENTO_TASA,E532))</f>
        <v>0.113</v>
      </c>
      <c r="F533" s="599">
        <f t="shared" si="228"/>
        <v>0.13108</v>
      </c>
      <c r="G533" s="33">
        <f t="shared" ref="G533:G596" ca="1" si="237">IF(B533&lt;MESES_GRACIA, 0, 1 + D533 * F533 / 360 + FACTOR_SEG_DEUD)</f>
        <v>1.0117233333333333</v>
      </c>
      <c r="H533" s="33">
        <f t="shared" ref="H533:H596" ca="1" si="238">IF(B533 = 0, 0,            IF(H532=0, G533, H532 * G533 ))</f>
        <v>422.9707471809628</v>
      </c>
      <c r="I533" s="33">
        <f t="shared" ca="1" si="233"/>
        <v>2.364229693577751E-3</v>
      </c>
      <c r="J533" s="30" t="b">
        <f t="shared" ref="J533:J596" si="239">MOD(B533, MESES_INC)=0</f>
        <v>0</v>
      </c>
      <c r="K533" s="33">
        <f t="shared" si="229"/>
        <v>1</v>
      </c>
      <c r="L533" s="33">
        <f t="shared" ca="1" si="232"/>
        <v>2.364229693577751E-3</v>
      </c>
      <c r="M533" s="600">
        <f t="shared" ref="M533:M596" ca="1" si="240">ROUND(CUOTA_INIT*K533,2)</f>
        <v>27271.35</v>
      </c>
      <c r="N533" s="601">
        <f t="shared" ref="N533:N596" ca="1" si="241">IF(B533=0,TOTAL_FINANCIADO, ROUND(N532-O532,2))</f>
        <v>-54747841.920000002</v>
      </c>
      <c r="O533" s="601">
        <f t="shared" ref="O533:O596" ca="1" si="242">IF(B533=0, 0,
   IF((B533+1) = PLAZO, N533,
   IF(B533&lt;MESES_GRACIA, 0, M533-P533-V533-Q533)))</f>
        <v>669098.55000000005</v>
      </c>
      <c r="P533" s="601">
        <f t="shared" ref="P533:P596" ca="1" si="243" xml:space="preserve"> IF(B533&lt;MESES_GRACIA, 0, ROUND(N533 * D533 *E533 /360,2))</f>
        <v>-515542.18</v>
      </c>
      <c r="Q533" s="601">
        <f t="shared" ca="1" si="230"/>
        <v>-82486.75</v>
      </c>
      <c r="R533" s="602">
        <f t="shared" ref="R533:R596" si="244" xml:space="preserve"> COMISION_AMORT</f>
        <v>399</v>
      </c>
      <c r="S533" s="602">
        <f t="shared" ref="S533:S596" si="245">ROUND(R533*IVA,2)</f>
        <v>63.84</v>
      </c>
      <c r="T533" s="602">
        <f t="shared" ref="T533:T596" si="246">SEGURO_DAÑOS_MENS</f>
        <v>166.35080000000002</v>
      </c>
      <c r="U533" s="602">
        <f t="shared" ref="U533:U596" si="247">T533*IVA</f>
        <v>26.616128000000003</v>
      </c>
      <c r="V533" s="602">
        <f t="shared" ref="V533:V596" ca="1" si="248">ROUND(N533 * FACTOR_SEG_DEUD,2)</f>
        <v>-43798.27</v>
      </c>
      <c r="W533" s="602">
        <f t="shared" ref="W533:W596" si="249">ROUND(SEGURO_INTERIORES/(1+IVA),2)</f>
        <v>84.48</v>
      </c>
      <c r="X533" s="602">
        <f t="shared" ref="X533:X596" si="250">ROUND(W533*IVA,2)</f>
        <v>13.52</v>
      </c>
      <c r="Y533" s="602">
        <f t="shared" ref="Y533:Y596" ca="1" si="251">ROUND((SUM(O533:X533)-Q533) * FACTOR_SEG_DESEMPLEO,2)</f>
        <v>1083.02</v>
      </c>
      <c r="Z533" s="602">
        <f t="shared" ref="Z533:Z596" ca="1" si="252">ROUND(Y533*IVA,2)</f>
        <v>173.28</v>
      </c>
      <c r="AA533" s="603">
        <f t="shared" ref="AA533:AA596" si="253">IF(B533&gt;=PLAZO,0,ROUND(SUM(O533:Z533),2))</f>
        <v>0</v>
      </c>
      <c r="AB533" s="602"/>
      <c r="AC533" s="604">
        <f t="shared" ref="AC533:AC596" si="254">IF(AB533="SI",TASA_PP,TASA)</f>
        <v>0.113</v>
      </c>
      <c r="AD533" s="602">
        <f t="shared" ref="AD533:AD596" ca="1" si="255">N533 * D533 * AC533 /360</f>
        <v>-515542.17808000004</v>
      </c>
      <c r="AE533" s="602">
        <f t="shared" ref="AE533:AE596" si="256">IF(B533&gt;=PLAZO, 0, O533+R533+S533+T533+U533+V533+W533+X533+Y533+Z533+AD533)</f>
        <v>0</v>
      </c>
      <c r="AG533" s="602">
        <f t="shared" ca="1" si="231"/>
        <v>0</v>
      </c>
    </row>
    <row r="534" spans="2:33" x14ac:dyDescent="0.25">
      <c r="B534" s="30">
        <v>513</v>
      </c>
      <c r="C534" s="19">
        <f t="shared" ca="1" si="234"/>
        <v>61305</v>
      </c>
      <c r="D534" s="30">
        <f t="shared" ca="1" si="235"/>
        <v>31</v>
      </c>
      <c r="E534" s="599">
        <f t="shared" si="236"/>
        <v>0.113</v>
      </c>
      <c r="F534" s="599">
        <f t="shared" ref="F534:F597" si="257">E534*(1+$G$13)</f>
        <v>0.13108</v>
      </c>
      <c r="G534" s="33">
        <f t="shared" ca="1" si="237"/>
        <v>1.0120874444444443</v>
      </c>
      <c r="H534" s="33">
        <f t="shared" ca="1" si="238"/>
        <v>428.08338258913778</v>
      </c>
      <c r="I534" s="33">
        <f t="shared" ca="1" si="233"/>
        <v>2.3359935019009403E-3</v>
      </c>
      <c r="J534" s="30" t="b">
        <f t="shared" si="239"/>
        <v>0</v>
      </c>
      <c r="K534" s="33">
        <f t="shared" ref="K534:K597" si="258">IF(B534=0, 1, IF(J534,K533*(1+INCREMENTO),K533))</f>
        <v>1</v>
      </c>
      <c r="L534" s="33">
        <f t="shared" ca="1" si="232"/>
        <v>2.3359935019009403E-3</v>
      </c>
      <c r="M534" s="600">
        <f t="shared" ca="1" si="240"/>
        <v>27271.35</v>
      </c>
      <c r="N534" s="601">
        <f t="shared" ca="1" si="241"/>
        <v>-55416940.469999999</v>
      </c>
      <c r="O534" s="601">
        <f t="shared" ca="1" si="242"/>
        <v>697120.54</v>
      </c>
      <c r="P534" s="601">
        <f t="shared" ca="1" si="243"/>
        <v>-539237.62</v>
      </c>
      <c r="Q534" s="601">
        <f t="shared" ref="Q534:Q597" ca="1" si="259">ROUND(P534*$G$13,2)</f>
        <v>-86278.02</v>
      </c>
      <c r="R534" s="602">
        <f t="shared" si="244"/>
        <v>399</v>
      </c>
      <c r="S534" s="602">
        <f t="shared" si="245"/>
        <v>63.84</v>
      </c>
      <c r="T534" s="602">
        <f t="shared" si="246"/>
        <v>166.35080000000002</v>
      </c>
      <c r="U534" s="602">
        <f t="shared" si="247"/>
        <v>26.616128000000003</v>
      </c>
      <c r="V534" s="602">
        <f t="shared" ca="1" si="248"/>
        <v>-44333.55</v>
      </c>
      <c r="W534" s="602">
        <f t="shared" si="249"/>
        <v>84.48</v>
      </c>
      <c r="X534" s="602">
        <f t="shared" si="250"/>
        <v>13.52</v>
      </c>
      <c r="Y534" s="602">
        <f t="shared" ca="1" si="251"/>
        <v>1120.17</v>
      </c>
      <c r="Z534" s="602">
        <f t="shared" ca="1" si="252"/>
        <v>179.23</v>
      </c>
      <c r="AA534" s="603">
        <f t="shared" si="253"/>
        <v>0</v>
      </c>
      <c r="AB534" s="602"/>
      <c r="AC534" s="604">
        <f t="shared" si="254"/>
        <v>0.113</v>
      </c>
      <c r="AD534" s="602">
        <f t="shared" ca="1" si="255"/>
        <v>-539237.61796225002</v>
      </c>
      <c r="AE534" s="602">
        <f t="shared" si="256"/>
        <v>0</v>
      </c>
      <c r="AG534" s="602">
        <f t="shared" ref="AG534:AG597" ca="1" si="260">IF(N534&gt; 0,O534+P534+V534+R534+T534+W534+Y534, 0)</f>
        <v>0</v>
      </c>
    </row>
    <row r="535" spans="2:33" x14ac:dyDescent="0.25">
      <c r="B535" s="30">
        <v>514</v>
      </c>
      <c r="C535" s="19">
        <f t="shared" ca="1" si="234"/>
        <v>61335</v>
      </c>
      <c r="D535" s="30">
        <f t="shared" ca="1" si="235"/>
        <v>30</v>
      </c>
      <c r="E535" s="599">
        <f t="shared" si="236"/>
        <v>0.113</v>
      </c>
      <c r="F535" s="599">
        <f t="shared" si="257"/>
        <v>0.13108</v>
      </c>
      <c r="G535" s="33">
        <f t="shared" ca="1" si="237"/>
        <v>1.0117233333333333</v>
      </c>
      <c r="H535" s="33">
        <f t="shared" ca="1" si="238"/>
        <v>433.10194677769113</v>
      </c>
      <c r="I535" s="33">
        <f t="shared" ca="1" si="233"/>
        <v>2.3089252021148143E-3</v>
      </c>
      <c r="J535" s="30" t="b">
        <f t="shared" si="239"/>
        <v>0</v>
      </c>
      <c r="K535" s="33">
        <f t="shared" si="258"/>
        <v>1</v>
      </c>
      <c r="L535" s="33">
        <f t="shared" ref="L535:L598" ca="1" si="261" xml:space="preserve"> I535*K535</f>
        <v>2.3089252021148143E-3</v>
      </c>
      <c r="M535" s="600">
        <f t="shared" ca="1" si="240"/>
        <v>27271.35</v>
      </c>
      <c r="N535" s="601">
        <f t="shared" ca="1" si="241"/>
        <v>-56114061.009999998</v>
      </c>
      <c r="O535" s="601">
        <f t="shared" ca="1" si="242"/>
        <v>685115.2</v>
      </c>
      <c r="P535" s="601">
        <f t="shared" ca="1" si="243"/>
        <v>-528407.41</v>
      </c>
      <c r="Q535" s="601">
        <f t="shared" ca="1" si="259"/>
        <v>-84545.19</v>
      </c>
      <c r="R535" s="602">
        <f t="shared" si="244"/>
        <v>399</v>
      </c>
      <c r="S535" s="602">
        <f t="shared" si="245"/>
        <v>63.84</v>
      </c>
      <c r="T535" s="602">
        <f t="shared" si="246"/>
        <v>166.35080000000002</v>
      </c>
      <c r="U535" s="602">
        <f t="shared" si="247"/>
        <v>26.616128000000003</v>
      </c>
      <c r="V535" s="602">
        <f t="shared" ca="1" si="248"/>
        <v>-44891.25</v>
      </c>
      <c r="W535" s="602">
        <f t="shared" si="249"/>
        <v>84.48</v>
      </c>
      <c r="X535" s="602">
        <f t="shared" si="250"/>
        <v>13.52</v>
      </c>
      <c r="Y535" s="602">
        <f t="shared" ca="1" si="251"/>
        <v>1103.19</v>
      </c>
      <c r="Z535" s="602">
        <f t="shared" ca="1" si="252"/>
        <v>176.51</v>
      </c>
      <c r="AA535" s="603">
        <f t="shared" si="253"/>
        <v>0</v>
      </c>
      <c r="AB535" s="602"/>
      <c r="AC535" s="604">
        <f t="shared" si="254"/>
        <v>0.113</v>
      </c>
      <c r="AD535" s="602">
        <f t="shared" ca="1" si="255"/>
        <v>-528407.40784416674</v>
      </c>
      <c r="AE535" s="602">
        <f t="shared" si="256"/>
        <v>0</v>
      </c>
      <c r="AG535" s="602">
        <f t="shared" ca="1" si="260"/>
        <v>0</v>
      </c>
    </row>
    <row r="536" spans="2:33" x14ac:dyDescent="0.25">
      <c r="B536" s="30">
        <v>515</v>
      </c>
      <c r="C536" s="19">
        <f t="shared" ca="1" si="234"/>
        <v>61366</v>
      </c>
      <c r="D536" s="30">
        <f t="shared" ca="1" si="235"/>
        <v>31</v>
      </c>
      <c r="E536" s="599">
        <f t="shared" si="236"/>
        <v>0.113</v>
      </c>
      <c r="F536" s="599">
        <f t="shared" si="257"/>
        <v>0.13108</v>
      </c>
      <c r="G536" s="33">
        <f t="shared" ca="1" si="237"/>
        <v>1.0120874444444443</v>
      </c>
      <c r="H536" s="33">
        <f t="shared" ca="1" si="238"/>
        <v>438.33704249814713</v>
      </c>
      <c r="I536" s="33">
        <f t="shared" ref="I536:I599" ca="1" si="262">IF(H536=0, 0, 1/H536)</f>
        <v>2.281349516574856E-3</v>
      </c>
      <c r="J536" s="30" t="b">
        <f t="shared" si="239"/>
        <v>0</v>
      </c>
      <c r="K536" s="33">
        <f t="shared" si="258"/>
        <v>1</v>
      </c>
      <c r="L536" s="33">
        <f t="shared" ca="1" si="261"/>
        <v>2.281349516574856E-3</v>
      </c>
      <c r="M536" s="600">
        <f t="shared" ca="1" si="240"/>
        <v>27271.35</v>
      </c>
      <c r="N536" s="601">
        <f t="shared" ca="1" si="241"/>
        <v>-56799176.210000001</v>
      </c>
      <c r="O536" s="601">
        <f t="shared" ca="1" si="242"/>
        <v>713828.24</v>
      </c>
      <c r="P536" s="601">
        <f t="shared" ca="1" si="243"/>
        <v>-552687.54</v>
      </c>
      <c r="Q536" s="601">
        <f t="shared" ca="1" si="259"/>
        <v>-88430.01</v>
      </c>
      <c r="R536" s="602">
        <f t="shared" si="244"/>
        <v>399</v>
      </c>
      <c r="S536" s="602">
        <f t="shared" si="245"/>
        <v>63.84</v>
      </c>
      <c r="T536" s="602">
        <f t="shared" si="246"/>
        <v>166.35080000000002</v>
      </c>
      <c r="U536" s="602">
        <f t="shared" si="247"/>
        <v>26.616128000000003</v>
      </c>
      <c r="V536" s="602">
        <f t="shared" ca="1" si="248"/>
        <v>-45439.34</v>
      </c>
      <c r="W536" s="602">
        <f t="shared" si="249"/>
        <v>84.48</v>
      </c>
      <c r="X536" s="602">
        <f t="shared" si="250"/>
        <v>13.52</v>
      </c>
      <c r="Y536" s="602">
        <f t="shared" ca="1" si="251"/>
        <v>1141.26</v>
      </c>
      <c r="Z536" s="602">
        <f t="shared" ca="1" si="252"/>
        <v>182.6</v>
      </c>
      <c r="AA536" s="603">
        <f t="shared" si="253"/>
        <v>0</v>
      </c>
      <c r="AB536" s="602"/>
      <c r="AC536" s="604">
        <f t="shared" si="254"/>
        <v>0.113</v>
      </c>
      <c r="AD536" s="602">
        <f t="shared" ca="1" si="255"/>
        <v>-552687.53962119448</v>
      </c>
      <c r="AE536" s="602">
        <f t="shared" si="256"/>
        <v>0</v>
      </c>
      <c r="AG536" s="602">
        <f t="shared" ca="1" si="260"/>
        <v>0</v>
      </c>
    </row>
    <row r="537" spans="2:33" x14ac:dyDescent="0.25">
      <c r="B537" s="30">
        <v>516</v>
      </c>
      <c r="C537" s="19">
        <f t="shared" ca="1" si="234"/>
        <v>61397</v>
      </c>
      <c r="D537" s="30">
        <f t="shared" ca="1" si="235"/>
        <v>31</v>
      </c>
      <c r="E537" s="599">
        <f t="shared" si="236"/>
        <v>0.113</v>
      </c>
      <c r="F537" s="599">
        <f t="shared" si="257"/>
        <v>0.13108</v>
      </c>
      <c r="G537" s="33">
        <f t="shared" ca="1" si="237"/>
        <v>1.0120874444444443</v>
      </c>
      <c r="H537" s="33">
        <f t="shared" ca="1" si="238"/>
        <v>443.63541714728552</v>
      </c>
      <c r="I537" s="33">
        <f t="shared" ca="1" si="262"/>
        <v>2.2541031697385946E-3</v>
      </c>
      <c r="J537" s="30" t="b">
        <f t="shared" si="239"/>
        <v>1</v>
      </c>
      <c r="K537" s="33">
        <f t="shared" si="258"/>
        <v>1</v>
      </c>
      <c r="L537" s="33">
        <f t="shared" ca="1" si="261"/>
        <v>2.2541031697385946E-3</v>
      </c>
      <c r="M537" s="600">
        <f t="shared" ca="1" si="240"/>
        <v>27271.35</v>
      </c>
      <c r="N537" s="601">
        <f t="shared" ca="1" si="241"/>
        <v>-57513004.450000003</v>
      </c>
      <c r="O537" s="601">
        <f t="shared" ca="1" si="242"/>
        <v>722456.59</v>
      </c>
      <c r="P537" s="601">
        <f t="shared" ca="1" si="243"/>
        <v>-559633.48</v>
      </c>
      <c r="Q537" s="601">
        <f t="shared" ca="1" si="259"/>
        <v>-89541.36</v>
      </c>
      <c r="R537" s="602">
        <f t="shared" si="244"/>
        <v>399</v>
      </c>
      <c r="S537" s="602">
        <f t="shared" si="245"/>
        <v>63.84</v>
      </c>
      <c r="T537" s="602">
        <f t="shared" si="246"/>
        <v>166.35080000000002</v>
      </c>
      <c r="U537" s="602">
        <f t="shared" si="247"/>
        <v>26.616128000000003</v>
      </c>
      <c r="V537" s="602">
        <f t="shared" ca="1" si="248"/>
        <v>-46010.400000000001</v>
      </c>
      <c r="W537" s="602">
        <f t="shared" si="249"/>
        <v>84.48</v>
      </c>
      <c r="X537" s="602">
        <f t="shared" si="250"/>
        <v>13.52</v>
      </c>
      <c r="Y537" s="602">
        <f t="shared" ca="1" si="251"/>
        <v>1152.1500000000001</v>
      </c>
      <c r="Z537" s="602">
        <f t="shared" ca="1" si="252"/>
        <v>184.34</v>
      </c>
      <c r="AA537" s="603">
        <f t="shared" si="253"/>
        <v>0</v>
      </c>
      <c r="AB537" s="602"/>
      <c r="AC537" s="604">
        <f t="shared" si="254"/>
        <v>0.113</v>
      </c>
      <c r="AD537" s="602">
        <f t="shared" ca="1" si="255"/>
        <v>-559633.48496763885</v>
      </c>
      <c r="AE537" s="602">
        <f t="shared" si="256"/>
        <v>0</v>
      </c>
      <c r="AG537" s="602">
        <f t="shared" ca="1" si="260"/>
        <v>0</v>
      </c>
    </row>
    <row r="538" spans="2:33" x14ac:dyDescent="0.25">
      <c r="B538" s="30">
        <v>517</v>
      </c>
      <c r="C538" s="19">
        <f t="shared" ca="1" si="234"/>
        <v>61426</v>
      </c>
      <c r="D538" s="30">
        <f t="shared" ca="1" si="235"/>
        <v>29</v>
      </c>
      <c r="E538" s="599">
        <f t="shared" si="236"/>
        <v>0.113</v>
      </c>
      <c r="F538" s="599">
        <f t="shared" si="257"/>
        <v>0.13108</v>
      </c>
      <c r="G538" s="33">
        <f t="shared" ca="1" si="237"/>
        <v>1.0113592222222221</v>
      </c>
      <c r="H538" s="33">
        <f t="shared" ca="1" si="238"/>
        <v>448.67477043630976</v>
      </c>
      <c r="I538" s="33">
        <f t="shared" ca="1" si="262"/>
        <v>2.2287858954662394E-3</v>
      </c>
      <c r="J538" s="30" t="b">
        <f t="shared" si="239"/>
        <v>0</v>
      </c>
      <c r="K538" s="33">
        <f t="shared" si="258"/>
        <v>1</v>
      </c>
      <c r="L538" s="33">
        <f t="shared" ca="1" si="261"/>
        <v>2.2287858954662394E-3</v>
      </c>
      <c r="M538" s="600">
        <f t="shared" ca="1" si="240"/>
        <v>27271.35</v>
      </c>
      <c r="N538" s="601">
        <f t="shared" ca="1" si="241"/>
        <v>-58235461.039999999</v>
      </c>
      <c r="O538" s="601">
        <f t="shared" ca="1" si="242"/>
        <v>688780.8899999999</v>
      </c>
      <c r="P538" s="601">
        <f t="shared" ca="1" si="243"/>
        <v>-530104.46</v>
      </c>
      <c r="Q538" s="601">
        <f t="shared" ca="1" si="259"/>
        <v>-84816.71</v>
      </c>
      <c r="R538" s="602">
        <f t="shared" si="244"/>
        <v>399</v>
      </c>
      <c r="S538" s="602">
        <f t="shared" si="245"/>
        <v>63.84</v>
      </c>
      <c r="T538" s="602">
        <f t="shared" si="246"/>
        <v>166.35080000000002</v>
      </c>
      <c r="U538" s="602">
        <f t="shared" si="247"/>
        <v>26.616128000000003</v>
      </c>
      <c r="V538" s="602">
        <f t="shared" ca="1" si="248"/>
        <v>-46588.37</v>
      </c>
      <c r="W538" s="602">
        <f t="shared" si="249"/>
        <v>84.48</v>
      </c>
      <c r="X538" s="602">
        <f t="shared" si="250"/>
        <v>13.52</v>
      </c>
      <c r="Y538" s="602">
        <f t="shared" ca="1" si="251"/>
        <v>1105.8499999999999</v>
      </c>
      <c r="Z538" s="602">
        <f t="shared" ca="1" si="252"/>
        <v>176.94</v>
      </c>
      <c r="AA538" s="603">
        <f t="shared" si="253"/>
        <v>0</v>
      </c>
      <c r="AB538" s="602"/>
      <c r="AC538" s="604">
        <f t="shared" si="254"/>
        <v>0.113</v>
      </c>
      <c r="AD538" s="602">
        <f t="shared" ca="1" si="255"/>
        <v>-530104.46063355566</v>
      </c>
      <c r="AE538" s="602">
        <f t="shared" si="256"/>
        <v>0</v>
      </c>
      <c r="AG538" s="602">
        <f t="shared" ca="1" si="260"/>
        <v>0</v>
      </c>
    </row>
    <row r="539" spans="2:33" x14ac:dyDescent="0.25">
      <c r="B539" s="30">
        <v>518</v>
      </c>
      <c r="C539" s="19">
        <f t="shared" ca="1" si="234"/>
        <v>61457</v>
      </c>
      <c r="D539" s="30">
        <f t="shared" ca="1" si="235"/>
        <v>31</v>
      </c>
      <c r="E539" s="599">
        <f t="shared" si="236"/>
        <v>0.113</v>
      </c>
      <c r="F539" s="599">
        <f t="shared" si="257"/>
        <v>0.13108</v>
      </c>
      <c r="G539" s="33">
        <f t="shared" ca="1" si="237"/>
        <v>1.0120874444444443</v>
      </c>
      <c r="H539" s="33">
        <f t="shared" ca="1" si="238"/>
        <v>454.09810179758244</v>
      </c>
      <c r="I539" s="33">
        <f t="shared" ca="1" si="262"/>
        <v>2.2021673203244468E-3</v>
      </c>
      <c r="J539" s="30" t="b">
        <f t="shared" si="239"/>
        <v>0</v>
      </c>
      <c r="K539" s="33">
        <f t="shared" si="258"/>
        <v>1</v>
      </c>
      <c r="L539" s="33">
        <f t="shared" ca="1" si="261"/>
        <v>2.2021673203244468E-3</v>
      </c>
      <c r="M539" s="600">
        <f t="shared" ca="1" si="240"/>
        <v>27271.35</v>
      </c>
      <c r="N539" s="601">
        <f t="shared" ca="1" si="241"/>
        <v>-58924241.93</v>
      </c>
      <c r="O539" s="601">
        <f t="shared" ca="1" si="242"/>
        <v>739514.85</v>
      </c>
      <c r="P539" s="601">
        <f t="shared" ca="1" si="243"/>
        <v>-573365.61</v>
      </c>
      <c r="Q539" s="601">
        <f t="shared" ca="1" si="259"/>
        <v>-91738.5</v>
      </c>
      <c r="R539" s="602">
        <f t="shared" si="244"/>
        <v>399</v>
      </c>
      <c r="S539" s="602">
        <f t="shared" si="245"/>
        <v>63.84</v>
      </c>
      <c r="T539" s="602">
        <f t="shared" si="246"/>
        <v>166.35080000000002</v>
      </c>
      <c r="U539" s="602">
        <f t="shared" si="247"/>
        <v>26.616128000000003</v>
      </c>
      <c r="V539" s="602">
        <f t="shared" ca="1" si="248"/>
        <v>-47139.39</v>
      </c>
      <c r="W539" s="602">
        <f t="shared" si="249"/>
        <v>84.48</v>
      </c>
      <c r="X539" s="602">
        <f t="shared" si="250"/>
        <v>13.52</v>
      </c>
      <c r="Y539" s="602">
        <f t="shared" ca="1" si="251"/>
        <v>1173.68</v>
      </c>
      <c r="Z539" s="602">
        <f t="shared" ca="1" si="252"/>
        <v>187.79</v>
      </c>
      <c r="AA539" s="603">
        <f t="shared" si="253"/>
        <v>0</v>
      </c>
      <c r="AB539" s="602"/>
      <c r="AC539" s="604">
        <f t="shared" si="254"/>
        <v>0.113</v>
      </c>
      <c r="AD539" s="602">
        <f t="shared" ca="1" si="255"/>
        <v>-573365.60966886103</v>
      </c>
      <c r="AE539" s="602">
        <f t="shared" si="256"/>
        <v>0</v>
      </c>
      <c r="AG539" s="602">
        <f t="shared" ca="1" si="260"/>
        <v>0</v>
      </c>
    </row>
    <row r="540" spans="2:33" x14ac:dyDescent="0.25">
      <c r="B540" s="30">
        <v>519</v>
      </c>
      <c r="C540" s="19">
        <f t="shared" ca="1" si="234"/>
        <v>61487</v>
      </c>
      <c r="D540" s="30">
        <f t="shared" ca="1" si="235"/>
        <v>30</v>
      </c>
      <c r="E540" s="599">
        <f t="shared" si="236"/>
        <v>0.113</v>
      </c>
      <c r="F540" s="599">
        <f t="shared" si="257"/>
        <v>0.13108</v>
      </c>
      <c r="G540" s="33">
        <f t="shared" ca="1" si="237"/>
        <v>1.0117233333333333</v>
      </c>
      <c r="H540" s="33">
        <f t="shared" ca="1" si="238"/>
        <v>459.42164521098942</v>
      </c>
      <c r="I540" s="33">
        <f t="shared" ca="1" si="262"/>
        <v>2.1766497299898655E-3</v>
      </c>
      <c r="J540" s="30" t="b">
        <f t="shared" si="239"/>
        <v>0</v>
      </c>
      <c r="K540" s="33">
        <f t="shared" si="258"/>
        <v>1</v>
      </c>
      <c r="L540" s="33">
        <f t="shared" ca="1" si="261"/>
        <v>2.1766497299898655E-3</v>
      </c>
      <c r="M540" s="600">
        <f t="shared" ca="1" si="240"/>
        <v>27271.35</v>
      </c>
      <c r="N540" s="601">
        <f t="shared" ca="1" si="241"/>
        <v>-59663756.780000001</v>
      </c>
      <c r="O540" s="601">
        <f t="shared" ca="1" si="242"/>
        <v>726729.46</v>
      </c>
      <c r="P540" s="601">
        <f t="shared" ca="1" si="243"/>
        <v>-561833.71</v>
      </c>
      <c r="Q540" s="601">
        <f t="shared" ca="1" si="259"/>
        <v>-89893.39</v>
      </c>
      <c r="R540" s="602">
        <f t="shared" si="244"/>
        <v>399</v>
      </c>
      <c r="S540" s="602">
        <f t="shared" si="245"/>
        <v>63.84</v>
      </c>
      <c r="T540" s="602">
        <f t="shared" si="246"/>
        <v>166.35080000000002</v>
      </c>
      <c r="U540" s="602">
        <f t="shared" si="247"/>
        <v>26.616128000000003</v>
      </c>
      <c r="V540" s="602">
        <f t="shared" ca="1" si="248"/>
        <v>-47731.01</v>
      </c>
      <c r="W540" s="602">
        <f t="shared" si="249"/>
        <v>84.48</v>
      </c>
      <c r="X540" s="602">
        <f t="shared" si="250"/>
        <v>13.52</v>
      </c>
      <c r="Y540" s="602">
        <f t="shared" ca="1" si="251"/>
        <v>1155.5999999999999</v>
      </c>
      <c r="Z540" s="602">
        <f t="shared" ca="1" si="252"/>
        <v>184.9</v>
      </c>
      <c r="AA540" s="603">
        <f t="shared" si="253"/>
        <v>0</v>
      </c>
      <c r="AB540" s="602"/>
      <c r="AC540" s="604">
        <f t="shared" si="254"/>
        <v>0.113</v>
      </c>
      <c r="AD540" s="602">
        <f t="shared" ca="1" si="255"/>
        <v>-561833.70967833337</v>
      </c>
      <c r="AE540" s="602">
        <f t="shared" si="256"/>
        <v>0</v>
      </c>
      <c r="AG540" s="602">
        <f t="shared" ca="1" si="260"/>
        <v>0</v>
      </c>
    </row>
    <row r="541" spans="2:33" x14ac:dyDescent="0.25">
      <c r="B541" s="30">
        <v>520</v>
      </c>
      <c r="C541" s="19">
        <f t="shared" ca="1" si="234"/>
        <v>61518</v>
      </c>
      <c r="D541" s="30">
        <f t="shared" ca="1" si="235"/>
        <v>31</v>
      </c>
      <c r="E541" s="599">
        <f t="shared" si="236"/>
        <v>0.113</v>
      </c>
      <c r="F541" s="599">
        <f t="shared" si="257"/>
        <v>0.13108</v>
      </c>
      <c r="G541" s="33">
        <f t="shared" ca="1" si="237"/>
        <v>1.0120874444444443</v>
      </c>
      <c r="H541" s="33">
        <f t="shared" ca="1" si="238"/>
        <v>464.97487882405244</v>
      </c>
      <c r="I541" s="33">
        <f t="shared" ca="1" si="262"/>
        <v>2.1506538214044082E-3</v>
      </c>
      <c r="J541" s="30" t="b">
        <f t="shared" si="239"/>
        <v>0</v>
      </c>
      <c r="K541" s="33">
        <f t="shared" si="258"/>
        <v>1</v>
      </c>
      <c r="L541" s="33">
        <f t="shared" ca="1" si="261"/>
        <v>2.1506538214044082E-3</v>
      </c>
      <c r="M541" s="600">
        <f t="shared" ca="1" si="240"/>
        <v>27271.35</v>
      </c>
      <c r="N541" s="601">
        <f t="shared" ca="1" si="241"/>
        <v>-60390486.240000002</v>
      </c>
      <c r="O541" s="601">
        <f t="shared" ca="1" si="242"/>
        <v>757238</v>
      </c>
      <c r="P541" s="601">
        <f t="shared" ca="1" si="243"/>
        <v>-587632.98</v>
      </c>
      <c r="Q541" s="601">
        <f t="shared" ca="1" si="259"/>
        <v>-94021.28</v>
      </c>
      <c r="R541" s="602">
        <f t="shared" si="244"/>
        <v>399</v>
      </c>
      <c r="S541" s="602">
        <f t="shared" si="245"/>
        <v>63.84</v>
      </c>
      <c r="T541" s="602">
        <f t="shared" si="246"/>
        <v>166.35080000000002</v>
      </c>
      <c r="U541" s="602">
        <f t="shared" si="247"/>
        <v>26.616128000000003</v>
      </c>
      <c r="V541" s="602">
        <f t="shared" ca="1" si="248"/>
        <v>-48312.39</v>
      </c>
      <c r="W541" s="602">
        <f t="shared" si="249"/>
        <v>84.48</v>
      </c>
      <c r="X541" s="602">
        <f t="shared" si="250"/>
        <v>13.52</v>
      </c>
      <c r="Y541" s="602">
        <f t="shared" ca="1" si="251"/>
        <v>1196.06</v>
      </c>
      <c r="Z541" s="602">
        <f t="shared" ca="1" si="252"/>
        <v>191.37</v>
      </c>
      <c r="AA541" s="603">
        <f t="shared" si="253"/>
        <v>0</v>
      </c>
      <c r="AB541" s="602"/>
      <c r="AC541" s="604">
        <f t="shared" si="254"/>
        <v>0.113</v>
      </c>
      <c r="AD541" s="602">
        <f t="shared" ca="1" si="255"/>
        <v>-587632.98138533335</v>
      </c>
      <c r="AE541" s="602">
        <f t="shared" si="256"/>
        <v>0</v>
      </c>
      <c r="AG541" s="602">
        <f t="shared" ca="1" si="260"/>
        <v>0</v>
      </c>
    </row>
    <row r="542" spans="2:33" x14ac:dyDescent="0.25">
      <c r="B542" s="30">
        <v>521</v>
      </c>
      <c r="C542" s="19">
        <f t="shared" ca="1" si="234"/>
        <v>61548</v>
      </c>
      <c r="D542" s="30">
        <f t="shared" ca="1" si="235"/>
        <v>30</v>
      </c>
      <c r="E542" s="599">
        <f t="shared" si="236"/>
        <v>0.113</v>
      </c>
      <c r="F542" s="599">
        <f t="shared" si="257"/>
        <v>0.13108</v>
      </c>
      <c r="G542" s="33">
        <f t="shared" ca="1" si="237"/>
        <v>1.0117233333333333</v>
      </c>
      <c r="H542" s="33">
        <f t="shared" ca="1" si="238"/>
        <v>470.42593432013308</v>
      </c>
      <c r="I542" s="33">
        <f t="shared" ca="1" si="262"/>
        <v>2.1257331431890881E-3</v>
      </c>
      <c r="J542" s="30" t="b">
        <f t="shared" si="239"/>
        <v>0</v>
      </c>
      <c r="K542" s="33">
        <f t="shared" si="258"/>
        <v>1</v>
      </c>
      <c r="L542" s="33">
        <f t="shared" ca="1" si="261"/>
        <v>2.1257331431890881E-3</v>
      </c>
      <c r="M542" s="600">
        <f t="shared" ca="1" si="240"/>
        <v>27271.35</v>
      </c>
      <c r="N542" s="601">
        <f t="shared" ca="1" si="241"/>
        <v>-61147724.240000002</v>
      </c>
      <c r="O542" s="601">
        <f t="shared" ca="1" si="242"/>
        <v>744126.51</v>
      </c>
      <c r="P542" s="601">
        <f t="shared" ca="1" si="243"/>
        <v>-575807.74</v>
      </c>
      <c r="Q542" s="601">
        <f t="shared" ca="1" si="259"/>
        <v>-92129.24</v>
      </c>
      <c r="R542" s="602">
        <f t="shared" si="244"/>
        <v>399</v>
      </c>
      <c r="S542" s="602">
        <f t="shared" si="245"/>
        <v>63.84</v>
      </c>
      <c r="T542" s="602">
        <f t="shared" si="246"/>
        <v>166.35080000000002</v>
      </c>
      <c r="U542" s="602">
        <f t="shared" si="247"/>
        <v>26.616128000000003</v>
      </c>
      <c r="V542" s="602">
        <f t="shared" ca="1" si="248"/>
        <v>-48918.18</v>
      </c>
      <c r="W542" s="602">
        <f t="shared" si="249"/>
        <v>84.48</v>
      </c>
      <c r="X542" s="602">
        <f t="shared" si="250"/>
        <v>13.52</v>
      </c>
      <c r="Y542" s="602">
        <f t="shared" ca="1" si="251"/>
        <v>1177.51</v>
      </c>
      <c r="Z542" s="602">
        <f t="shared" ca="1" si="252"/>
        <v>188.4</v>
      </c>
      <c r="AA542" s="603">
        <f t="shared" si="253"/>
        <v>0</v>
      </c>
      <c r="AB542" s="602"/>
      <c r="AC542" s="604">
        <f t="shared" si="254"/>
        <v>0.113</v>
      </c>
      <c r="AD542" s="602">
        <f t="shared" ca="1" si="255"/>
        <v>-575807.73659333342</v>
      </c>
      <c r="AE542" s="602">
        <f t="shared" si="256"/>
        <v>0</v>
      </c>
      <c r="AG542" s="602">
        <f t="shared" ca="1" si="260"/>
        <v>0</v>
      </c>
    </row>
    <row r="543" spans="2:33" x14ac:dyDescent="0.25">
      <c r="B543" s="30">
        <v>522</v>
      </c>
      <c r="C543" s="19">
        <f t="shared" ca="1" si="234"/>
        <v>61579</v>
      </c>
      <c r="D543" s="30">
        <f t="shared" ca="1" si="235"/>
        <v>31</v>
      </c>
      <c r="E543" s="599">
        <f t="shared" si="236"/>
        <v>0.113</v>
      </c>
      <c r="F543" s="599">
        <f t="shared" si="257"/>
        <v>0.13108</v>
      </c>
      <c r="G543" s="33">
        <f t="shared" ca="1" si="237"/>
        <v>1.0120874444444443</v>
      </c>
      <c r="H543" s="33">
        <f t="shared" ca="1" si="238"/>
        <v>476.11218166645352</v>
      </c>
      <c r="I543" s="33">
        <f t="shared" ca="1" si="262"/>
        <v>2.1003453356305064E-3</v>
      </c>
      <c r="J543" s="30" t="b">
        <f t="shared" si="239"/>
        <v>0</v>
      </c>
      <c r="K543" s="33">
        <f t="shared" si="258"/>
        <v>1</v>
      </c>
      <c r="L543" s="33">
        <f t="shared" ca="1" si="261"/>
        <v>2.1003453356305064E-3</v>
      </c>
      <c r="M543" s="600">
        <f t="shared" ca="1" si="240"/>
        <v>27271.35</v>
      </c>
      <c r="N543" s="601">
        <f t="shared" ca="1" si="241"/>
        <v>-61891850.75</v>
      </c>
      <c r="O543" s="601">
        <f t="shared" ca="1" si="242"/>
        <v>775385.64999999991</v>
      </c>
      <c r="P543" s="601">
        <f t="shared" ca="1" si="243"/>
        <v>-602242.09</v>
      </c>
      <c r="Q543" s="601">
        <f t="shared" ca="1" si="259"/>
        <v>-96358.73</v>
      </c>
      <c r="R543" s="602">
        <f t="shared" si="244"/>
        <v>399</v>
      </c>
      <c r="S543" s="602">
        <f t="shared" si="245"/>
        <v>63.84</v>
      </c>
      <c r="T543" s="602">
        <f t="shared" si="246"/>
        <v>166.35080000000002</v>
      </c>
      <c r="U543" s="602">
        <f t="shared" si="247"/>
        <v>26.616128000000003</v>
      </c>
      <c r="V543" s="602">
        <f t="shared" ca="1" si="248"/>
        <v>-49513.48</v>
      </c>
      <c r="W543" s="602">
        <f t="shared" si="249"/>
        <v>84.48</v>
      </c>
      <c r="X543" s="602">
        <f t="shared" si="250"/>
        <v>13.52</v>
      </c>
      <c r="Y543" s="602">
        <f t="shared" ca="1" si="251"/>
        <v>1218.96</v>
      </c>
      <c r="Z543" s="602">
        <f t="shared" ca="1" si="252"/>
        <v>195.03</v>
      </c>
      <c r="AA543" s="603">
        <f t="shared" si="253"/>
        <v>0</v>
      </c>
      <c r="AB543" s="602"/>
      <c r="AC543" s="604">
        <f t="shared" si="254"/>
        <v>0.113</v>
      </c>
      <c r="AD543" s="602">
        <f t="shared" ca="1" si="255"/>
        <v>-602242.09215902782</v>
      </c>
      <c r="AE543" s="602">
        <f t="shared" si="256"/>
        <v>0</v>
      </c>
      <c r="AG543" s="602">
        <f t="shared" ca="1" si="260"/>
        <v>0</v>
      </c>
    </row>
    <row r="544" spans="2:33" x14ac:dyDescent="0.25">
      <c r="B544" s="30">
        <v>523</v>
      </c>
      <c r="C544" s="19">
        <f t="shared" ca="1" si="234"/>
        <v>61610</v>
      </c>
      <c r="D544" s="30">
        <f t="shared" ca="1" si="235"/>
        <v>31</v>
      </c>
      <c r="E544" s="599">
        <f t="shared" si="236"/>
        <v>0.113</v>
      </c>
      <c r="F544" s="599">
        <f t="shared" si="257"/>
        <v>0.13108</v>
      </c>
      <c r="G544" s="33">
        <f t="shared" ca="1" si="237"/>
        <v>1.0120874444444443</v>
      </c>
      <c r="H544" s="33">
        <f t="shared" ca="1" si="238"/>
        <v>481.86716121166995</v>
      </c>
      <c r="I544" s="33">
        <f t="shared" ca="1" si="262"/>
        <v>2.0752607367670976E-3</v>
      </c>
      <c r="J544" s="30" t="b">
        <f t="shared" si="239"/>
        <v>0</v>
      </c>
      <c r="K544" s="33">
        <f t="shared" si="258"/>
        <v>1</v>
      </c>
      <c r="L544" s="33">
        <f t="shared" ca="1" si="261"/>
        <v>2.0752607367670976E-3</v>
      </c>
      <c r="M544" s="600">
        <f t="shared" ca="1" si="240"/>
        <v>27271.35</v>
      </c>
      <c r="N544" s="601">
        <f t="shared" ca="1" si="241"/>
        <v>-62667236.399999999</v>
      </c>
      <c r="O544" s="601">
        <f t="shared" ca="1" si="242"/>
        <v>784758.09000000008</v>
      </c>
      <c r="P544" s="601">
        <f t="shared" ca="1" si="243"/>
        <v>-609787.03</v>
      </c>
      <c r="Q544" s="601">
        <f t="shared" ca="1" si="259"/>
        <v>-97565.92</v>
      </c>
      <c r="R544" s="602">
        <f t="shared" si="244"/>
        <v>399</v>
      </c>
      <c r="S544" s="602">
        <f t="shared" si="245"/>
        <v>63.84</v>
      </c>
      <c r="T544" s="602">
        <f t="shared" si="246"/>
        <v>166.35080000000002</v>
      </c>
      <c r="U544" s="602">
        <f t="shared" si="247"/>
        <v>26.616128000000003</v>
      </c>
      <c r="V544" s="602">
        <f t="shared" ca="1" si="248"/>
        <v>-50133.79</v>
      </c>
      <c r="W544" s="602">
        <f t="shared" si="249"/>
        <v>84.48</v>
      </c>
      <c r="X544" s="602">
        <f t="shared" si="250"/>
        <v>13.52</v>
      </c>
      <c r="Y544" s="602">
        <f t="shared" ca="1" si="251"/>
        <v>1230.79</v>
      </c>
      <c r="Z544" s="602">
        <f t="shared" ca="1" si="252"/>
        <v>196.93</v>
      </c>
      <c r="AA544" s="603">
        <f t="shared" si="253"/>
        <v>0</v>
      </c>
      <c r="AB544" s="602"/>
      <c r="AC544" s="604">
        <f t="shared" si="254"/>
        <v>0.113</v>
      </c>
      <c r="AD544" s="602">
        <f t="shared" ca="1" si="255"/>
        <v>-609787.0253033333</v>
      </c>
      <c r="AE544" s="602">
        <f t="shared" si="256"/>
        <v>0</v>
      </c>
      <c r="AG544" s="602">
        <f t="shared" ca="1" si="260"/>
        <v>0</v>
      </c>
    </row>
    <row r="545" spans="2:33" x14ac:dyDescent="0.25">
      <c r="B545" s="30">
        <v>524</v>
      </c>
      <c r="C545" s="19">
        <f t="shared" ca="1" si="234"/>
        <v>61640</v>
      </c>
      <c r="D545" s="30">
        <f t="shared" ca="1" si="235"/>
        <v>30</v>
      </c>
      <c r="E545" s="599">
        <f t="shared" si="236"/>
        <v>0.113</v>
      </c>
      <c r="F545" s="599">
        <f t="shared" si="257"/>
        <v>0.13108</v>
      </c>
      <c r="G545" s="33">
        <f t="shared" ca="1" si="237"/>
        <v>1.0117233333333333</v>
      </c>
      <c r="H545" s="33">
        <f t="shared" ca="1" si="238"/>
        <v>487.5162505649414</v>
      </c>
      <c r="I545" s="33">
        <f t="shared" ca="1" si="262"/>
        <v>2.0512136751158231E-3</v>
      </c>
      <c r="J545" s="30" t="b">
        <f t="shared" si="239"/>
        <v>0</v>
      </c>
      <c r="K545" s="33">
        <f t="shared" si="258"/>
        <v>1</v>
      </c>
      <c r="L545" s="33">
        <f t="shared" ca="1" si="261"/>
        <v>2.0512136751158231E-3</v>
      </c>
      <c r="M545" s="600">
        <f t="shared" ca="1" si="240"/>
        <v>27271.35</v>
      </c>
      <c r="N545" s="601">
        <f t="shared" ca="1" si="241"/>
        <v>-63451994.490000002</v>
      </c>
      <c r="O545" s="601">
        <f t="shared" ca="1" si="242"/>
        <v>771140.23</v>
      </c>
      <c r="P545" s="601">
        <f t="shared" ca="1" si="243"/>
        <v>-597506.28</v>
      </c>
      <c r="Q545" s="601">
        <f t="shared" ca="1" si="259"/>
        <v>-95601</v>
      </c>
      <c r="R545" s="602">
        <f t="shared" si="244"/>
        <v>399</v>
      </c>
      <c r="S545" s="602">
        <f t="shared" si="245"/>
        <v>63.84</v>
      </c>
      <c r="T545" s="602">
        <f t="shared" si="246"/>
        <v>166.35080000000002</v>
      </c>
      <c r="U545" s="602">
        <f t="shared" si="247"/>
        <v>26.616128000000003</v>
      </c>
      <c r="V545" s="602">
        <f t="shared" ca="1" si="248"/>
        <v>-50761.599999999999</v>
      </c>
      <c r="W545" s="602">
        <f t="shared" si="249"/>
        <v>84.48</v>
      </c>
      <c r="X545" s="602">
        <f t="shared" si="250"/>
        <v>13.52</v>
      </c>
      <c r="Y545" s="602">
        <f t="shared" ca="1" si="251"/>
        <v>1211.54</v>
      </c>
      <c r="Z545" s="602">
        <f t="shared" ca="1" si="252"/>
        <v>193.85</v>
      </c>
      <c r="AA545" s="603">
        <f t="shared" si="253"/>
        <v>0</v>
      </c>
      <c r="AB545" s="602"/>
      <c r="AC545" s="604">
        <f t="shared" si="254"/>
        <v>0.113</v>
      </c>
      <c r="AD545" s="602">
        <f t="shared" ca="1" si="255"/>
        <v>-597506.28144750011</v>
      </c>
      <c r="AE545" s="602">
        <f t="shared" si="256"/>
        <v>0</v>
      </c>
      <c r="AG545" s="602">
        <f t="shared" ca="1" si="260"/>
        <v>0</v>
      </c>
    </row>
    <row r="546" spans="2:33" x14ac:dyDescent="0.25">
      <c r="B546" s="30">
        <v>525</v>
      </c>
      <c r="C546" s="19">
        <f t="shared" ca="1" si="234"/>
        <v>61671</v>
      </c>
      <c r="D546" s="30">
        <f t="shared" ca="1" si="235"/>
        <v>31</v>
      </c>
      <c r="E546" s="599">
        <f t="shared" si="236"/>
        <v>0.113</v>
      </c>
      <c r="F546" s="599">
        <f t="shared" si="257"/>
        <v>0.13108</v>
      </c>
      <c r="G546" s="33">
        <f t="shared" ca="1" si="237"/>
        <v>1.0120874444444443</v>
      </c>
      <c r="H546" s="33">
        <f t="shared" ca="1" si="238"/>
        <v>493.40907615940893</v>
      </c>
      <c r="I546" s="33">
        <f t="shared" ca="1" si="262"/>
        <v>2.0267158597563444E-3</v>
      </c>
      <c r="J546" s="30" t="b">
        <f t="shared" si="239"/>
        <v>0</v>
      </c>
      <c r="K546" s="33">
        <f t="shared" si="258"/>
        <v>1</v>
      </c>
      <c r="L546" s="33">
        <f t="shared" ca="1" si="261"/>
        <v>2.0267158597563444E-3</v>
      </c>
      <c r="M546" s="600">
        <f t="shared" ca="1" si="240"/>
        <v>27271.35</v>
      </c>
      <c r="N546" s="601">
        <f t="shared" ca="1" si="241"/>
        <v>-64223134.719999999</v>
      </c>
      <c r="O546" s="601">
        <f t="shared" ca="1" si="242"/>
        <v>803564.92</v>
      </c>
      <c r="P546" s="601">
        <f t="shared" ca="1" si="243"/>
        <v>-624926.78</v>
      </c>
      <c r="Q546" s="601">
        <f t="shared" ca="1" si="259"/>
        <v>-99988.28</v>
      </c>
      <c r="R546" s="602">
        <f t="shared" si="244"/>
        <v>399</v>
      </c>
      <c r="S546" s="602">
        <f t="shared" si="245"/>
        <v>63.84</v>
      </c>
      <c r="T546" s="602">
        <f t="shared" si="246"/>
        <v>166.35080000000002</v>
      </c>
      <c r="U546" s="602">
        <f t="shared" si="247"/>
        <v>26.616128000000003</v>
      </c>
      <c r="V546" s="602">
        <f t="shared" ca="1" si="248"/>
        <v>-51378.51</v>
      </c>
      <c r="W546" s="602">
        <f t="shared" si="249"/>
        <v>84.48</v>
      </c>
      <c r="X546" s="602">
        <f t="shared" si="250"/>
        <v>13.52</v>
      </c>
      <c r="Y546" s="602">
        <f t="shared" ca="1" si="251"/>
        <v>1254.53</v>
      </c>
      <c r="Z546" s="602">
        <f t="shared" ca="1" si="252"/>
        <v>200.72</v>
      </c>
      <c r="AA546" s="603">
        <f t="shared" si="253"/>
        <v>0</v>
      </c>
      <c r="AB546" s="602"/>
      <c r="AC546" s="604">
        <f t="shared" si="254"/>
        <v>0.113</v>
      </c>
      <c r="AD546" s="602">
        <f t="shared" ca="1" si="255"/>
        <v>-624926.78034488892</v>
      </c>
      <c r="AE546" s="602">
        <f t="shared" si="256"/>
        <v>0</v>
      </c>
      <c r="AG546" s="602">
        <f t="shared" ca="1" si="260"/>
        <v>0</v>
      </c>
    </row>
    <row r="547" spans="2:33" x14ac:dyDescent="0.25">
      <c r="B547" s="30">
        <v>526</v>
      </c>
      <c r="C547" s="19">
        <f t="shared" ca="1" si="234"/>
        <v>61701</v>
      </c>
      <c r="D547" s="30">
        <f t="shared" ca="1" si="235"/>
        <v>30</v>
      </c>
      <c r="E547" s="599">
        <f t="shared" si="236"/>
        <v>0.113</v>
      </c>
      <c r="F547" s="599">
        <f t="shared" si="257"/>
        <v>0.13108</v>
      </c>
      <c r="G547" s="33">
        <f t="shared" ca="1" si="237"/>
        <v>1.0117233333333333</v>
      </c>
      <c r="H547" s="33">
        <f t="shared" ca="1" si="238"/>
        <v>499.19347522891769</v>
      </c>
      <c r="I547" s="33">
        <f t="shared" ca="1" si="262"/>
        <v>2.0032313113496221E-3</v>
      </c>
      <c r="J547" s="30" t="b">
        <f t="shared" si="239"/>
        <v>0</v>
      </c>
      <c r="K547" s="33">
        <f t="shared" si="258"/>
        <v>1</v>
      </c>
      <c r="L547" s="33">
        <f t="shared" ca="1" si="261"/>
        <v>2.0032313113496221E-3</v>
      </c>
      <c r="M547" s="600">
        <f t="shared" ca="1" si="240"/>
        <v>27271.35</v>
      </c>
      <c r="N547" s="601">
        <f t="shared" ca="1" si="241"/>
        <v>-65026699.640000001</v>
      </c>
      <c r="O547" s="601">
        <f t="shared" ca="1" si="242"/>
        <v>789601.02</v>
      </c>
      <c r="P547" s="601">
        <f t="shared" ca="1" si="243"/>
        <v>-612334.75</v>
      </c>
      <c r="Q547" s="601">
        <f t="shared" ca="1" si="259"/>
        <v>-97973.56</v>
      </c>
      <c r="R547" s="602">
        <f t="shared" si="244"/>
        <v>399</v>
      </c>
      <c r="S547" s="602">
        <f t="shared" si="245"/>
        <v>63.84</v>
      </c>
      <c r="T547" s="602">
        <f t="shared" si="246"/>
        <v>166.35080000000002</v>
      </c>
      <c r="U547" s="602">
        <f t="shared" si="247"/>
        <v>26.616128000000003</v>
      </c>
      <c r="V547" s="602">
        <f t="shared" ca="1" si="248"/>
        <v>-52021.36</v>
      </c>
      <c r="W547" s="602">
        <f t="shared" si="249"/>
        <v>84.48</v>
      </c>
      <c r="X547" s="602">
        <f t="shared" si="250"/>
        <v>13.52</v>
      </c>
      <c r="Y547" s="602">
        <f t="shared" ca="1" si="251"/>
        <v>1234.79</v>
      </c>
      <c r="Z547" s="602">
        <f t="shared" ca="1" si="252"/>
        <v>197.57</v>
      </c>
      <c r="AA547" s="603">
        <f t="shared" si="253"/>
        <v>0</v>
      </c>
      <c r="AB547" s="602"/>
      <c r="AC547" s="604">
        <f t="shared" si="254"/>
        <v>0.113</v>
      </c>
      <c r="AD547" s="602">
        <f t="shared" ca="1" si="255"/>
        <v>-612334.75494333345</v>
      </c>
      <c r="AE547" s="602">
        <f t="shared" si="256"/>
        <v>0</v>
      </c>
      <c r="AG547" s="602">
        <f t="shared" ca="1" si="260"/>
        <v>0</v>
      </c>
    </row>
    <row r="548" spans="2:33" x14ac:dyDescent="0.25">
      <c r="B548" s="30">
        <v>527</v>
      </c>
      <c r="C548" s="19">
        <f t="shared" ca="1" si="234"/>
        <v>61732</v>
      </c>
      <c r="D548" s="30">
        <f t="shared" ca="1" si="235"/>
        <v>31</v>
      </c>
      <c r="E548" s="599">
        <f t="shared" si="236"/>
        <v>0.113</v>
      </c>
      <c r="F548" s="599">
        <f t="shared" si="257"/>
        <v>0.13108</v>
      </c>
      <c r="G548" s="33">
        <f t="shared" ca="1" si="237"/>
        <v>1.0120874444444443</v>
      </c>
      <c r="H548" s="33">
        <f t="shared" ca="1" si="238"/>
        <v>505.22744862777631</v>
      </c>
      <c r="I548" s="33">
        <f t="shared" ca="1" si="262"/>
        <v>1.9793065533475099E-3</v>
      </c>
      <c r="J548" s="30" t="b">
        <f t="shared" si="239"/>
        <v>0</v>
      </c>
      <c r="K548" s="33">
        <f t="shared" si="258"/>
        <v>1</v>
      </c>
      <c r="L548" s="33">
        <f t="shared" ca="1" si="261"/>
        <v>1.9793065533475099E-3</v>
      </c>
      <c r="M548" s="600">
        <f t="shared" ca="1" si="240"/>
        <v>27271.35</v>
      </c>
      <c r="N548" s="601">
        <f t="shared" ca="1" si="241"/>
        <v>-65816300.659999996</v>
      </c>
      <c r="O548" s="601">
        <f t="shared" ca="1" si="242"/>
        <v>822822.2300000001</v>
      </c>
      <c r="P548" s="601">
        <f t="shared" ca="1" si="243"/>
        <v>-640429.17000000004</v>
      </c>
      <c r="Q548" s="601">
        <f t="shared" ca="1" si="259"/>
        <v>-102468.67</v>
      </c>
      <c r="R548" s="602">
        <f t="shared" si="244"/>
        <v>399</v>
      </c>
      <c r="S548" s="602">
        <f t="shared" si="245"/>
        <v>63.84</v>
      </c>
      <c r="T548" s="602">
        <f t="shared" si="246"/>
        <v>166.35080000000002</v>
      </c>
      <c r="U548" s="602">
        <f t="shared" si="247"/>
        <v>26.616128000000003</v>
      </c>
      <c r="V548" s="602">
        <f t="shared" ca="1" si="248"/>
        <v>-52653.04</v>
      </c>
      <c r="W548" s="602">
        <f t="shared" si="249"/>
        <v>84.48</v>
      </c>
      <c r="X548" s="602">
        <f t="shared" si="250"/>
        <v>13.52</v>
      </c>
      <c r="Y548" s="602">
        <f t="shared" ca="1" si="251"/>
        <v>1278.8399999999999</v>
      </c>
      <c r="Z548" s="602">
        <f t="shared" ca="1" si="252"/>
        <v>204.61</v>
      </c>
      <c r="AA548" s="603">
        <f t="shared" si="253"/>
        <v>0</v>
      </c>
      <c r="AB548" s="602"/>
      <c r="AC548" s="604">
        <f t="shared" si="254"/>
        <v>0.113</v>
      </c>
      <c r="AD548" s="602">
        <f t="shared" ca="1" si="255"/>
        <v>-640429.17003327771</v>
      </c>
      <c r="AE548" s="602">
        <f t="shared" si="256"/>
        <v>0</v>
      </c>
      <c r="AG548" s="602">
        <f t="shared" ca="1" si="260"/>
        <v>0</v>
      </c>
    </row>
    <row r="549" spans="2:33" x14ac:dyDescent="0.25">
      <c r="B549" s="30">
        <v>528</v>
      </c>
      <c r="C549" s="19">
        <f t="shared" ca="1" si="234"/>
        <v>61763</v>
      </c>
      <c r="D549" s="30">
        <f t="shared" ca="1" si="235"/>
        <v>31</v>
      </c>
      <c r="E549" s="599">
        <f t="shared" si="236"/>
        <v>0.113</v>
      </c>
      <c r="F549" s="599">
        <f t="shared" si="257"/>
        <v>0.13108</v>
      </c>
      <c r="G549" s="33">
        <f t="shared" ca="1" si="237"/>
        <v>1.0120874444444443</v>
      </c>
      <c r="H549" s="33">
        <f t="shared" ca="1" si="238"/>
        <v>511.3343573448729</v>
      </c>
      <c r="I549" s="33">
        <f t="shared" ca="1" si="262"/>
        <v>1.9556675307181508E-3</v>
      </c>
      <c r="J549" s="30" t="b">
        <f t="shared" si="239"/>
        <v>1</v>
      </c>
      <c r="K549" s="33">
        <f t="shared" si="258"/>
        <v>1</v>
      </c>
      <c r="L549" s="33">
        <f t="shared" ca="1" si="261"/>
        <v>1.9556675307181508E-3</v>
      </c>
      <c r="M549" s="600">
        <f t="shared" ca="1" si="240"/>
        <v>27271.35</v>
      </c>
      <c r="N549" s="601">
        <f t="shared" ca="1" si="241"/>
        <v>-66639122.890000001</v>
      </c>
      <c r="O549" s="601">
        <f t="shared" ca="1" si="242"/>
        <v>832768.04999999993</v>
      </c>
      <c r="P549" s="601">
        <f t="shared" ca="1" si="243"/>
        <v>-648435.68999999994</v>
      </c>
      <c r="Q549" s="601">
        <f t="shared" ca="1" si="259"/>
        <v>-103749.71</v>
      </c>
      <c r="R549" s="602">
        <f t="shared" si="244"/>
        <v>399</v>
      </c>
      <c r="S549" s="602">
        <f t="shared" si="245"/>
        <v>63.84</v>
      </c>
      <c r="T549" s="602">
        <f t="shared" si="246"/>
        <v>166.35080000000002</v>
      </c>
      <c r="U549" s="602">
        <f t="shared" si="247"/>
        <v>26.616128000000003</v>
      </c>
      <c r="V549" s="602">
        <f t="shared" ca="1" si="248"/>
        <v>-53311.3</v>
      </c>
      <c r="W549" s="602">
        <f t="shared" si="249"/>
        <v>84.48</v>
      </c>
      <c r="X549" s="602">
        <f t="shared" si="250"/>
        <v>13.52</v>
      </c>
      <c r="Y549" s="602">
        <f t="shared" ca="1" si="251"/>
        <v>1291.3900000000001</v>
      </c>
      <c r="Z549" s="602">
        <f t="shared" ca="1" si="252"/>
        <v>206.62</v>
      </c>
      <c r="AA549" s="603">
        <f t="shared" si="253"/>
        <v>0</v>
      </c>
      <c r="AB549" s="602"/>
      <c r="AC549" s="604">
        <f t="shared" si="254"/>
        <v>0.113</v>
      </c>
      <c r="AD549" s="602">
        <f t="shared" ca="1" si="255"/>
        <v>-648435.68745463889</v>
      </c>
      <c r="AE549" s="602">
        <f t="shared" si="256"/>
        <v>0</v>
      </c>
      <c r="AG549" s="602">
        <f t="shared" ca="1" si="260"/>
        <v>0</v>
      </c>
    </row>
    <row r="550" spans="2:33" x14ac:dyDescent="0.25">
      <c r="B550" s="30">
        <v>529</v>
      </c>
      <c r="C550" s="19">
        <f t="shared" ca="1" si="234"/>
        <v>61791</v>
      </c>
      <c r="D550" s="30">
        <f t="shared" ca="1" si="235"/>
        <v>28</v>
      </c>
      <c r="E550" s="599">
        <f t="shared" si="236"/>
        <v>0.113</v>
      </c>
      <c r="F550" s="599">
        <f t="shared" si="257"/>
        <v>0.13108</v>
      </c>
      <c r="G550" s="33">
        <f t="shared" ca="1" si="237"/>
        <v>1.0109951111111111</v>
      </c>
      <c r="H550" s="33">
        <f t="shared" ca="1" si="238"/>
        <v>516.95653541880836</v>
      </c>
      <c r="I550" s="33">
        <f t="shared" ca="1" si="262"/>
        <v>1.9343986031434106E-3</v>
      </c>
      <c r="J550" s="30" t="b">
        <f t="shared" si="239"/>
        <v>0</v>
      </c>
      <c r="K550" s="33">
        <f t="shared" si="258"/>
        <v>1</v>
      </c>
      <c r="L550" s="33">
        <f t="shared" ca="1" si="261"/>
        <v>1.9343986031434106E-3</v>
      </c>
      <c r="M550" s="600">
        <f t="shared" ca="1" si="240"/>
        <v>27271.35</v>
      </c>
      <c r="N550" s="601">
        <f t="shared" ca="1" si="241"/>
        <v>-67471890.939999998</v>
      </c>
      <c r="O550" s="601">
        <f t="shared" ca="1" si="242"/>
        <v>769132.27999999991</v>
      </c>
      <c r="P550" s="601">
        <f t="shared" ca="1" si="243"/>
        <v>-593002.94999999995</v>
      </c>
      <c r="Q550" s="601">
        <f t="shared" ca="1" si="259"/>
        <v>-94880.47</v>
      </c>
      <c r="R550" s="602">
        <f t="shared" si="244"/>
        <v>399</v>
      </c>
      <c r="S550" s="602">
        <f t="shared" si="245"/>
        <v>63.84</v>
      </c>
      <c r="T550" s="602">
        <f t="shared" si="246"/>
        <v>166.35080000000002</v>
      </c>
      <c r="U550" s="602">
        <f t="shared" si="247"/>
        <v>26.616128000000003</v>
      </c>
      <c r="V550" s="602">
        <f t="shared" ca="1" si="248"/>
        <v>-53977.51</v>
      </c>
      <c r="W550" s="602">
        <f t="shared" si="249"/>
        <v>84.48</v>
      </c>
      <c r="X550" s="602">
        <f t="shared" si="250"/>
        <v>13.52</v>
      </c>
      <c r="Y550" s="602">
        <f t="shared" ca="1" si="251"/>
        <v>1204.48</v>
      </c>
      <c r="Z550" s="602">
        <f t="shared" ca="1" si="252"/>
        <v>192.72</v>
      </c>
      <c r="AA550" s="603">
        <f t="shared" si="253"/>
        <v>0</v>
      </c>
      <c r="AB550" s="602"/>
      <c r="AC550" s="604">
        <f t="shared" si="254"/>
        <v>0.113</v>
      </c>
      <c r="AD550" s="602">
        <f t="shared" ca="1" si="255"/>
        <v>-593002.95259488886</v>
      </c>
      <c r="AE550" s="602">
        <f t="shared" si="256"/>
        <v>0</v>
      </c>
      <c r="AG550" s="602">
        <f t="shared" ca="1" si="260"/>
        <v>0</v>
      </c>
    </row>
    <row r="551" spans="2:33" x14ac:dyDescent="0.25">
      <c r="B551" s="30">
        <v>530</v>
      </c>
      <c r="C551" s="19">
        <f t="shared" ca="1" si="234"/>
        <v>61822</v>
      </c>
      <c r="D551" s="30">
        <f t="shared" ca="1" si="235"/>
        <v>31</v>
      </c>
      <c r="E551" s="599">
        <f t="shared" si="236"/>
        <v>0.113</v>
      </c>
      <c r="F551" s="599">
        <f t="shared" si="257"/>
        <v>0.13108</v>
      </c>
      <c r="G551" s="33">
        <f t="shared" ca="1" si="237"/>
        <v>1.0120874444444443</v>
      </c>
      <c r="H551" s="33">
        <f t="shared" ca="1" si="238"/>
        <v>523.20521882087564</v>
      </c>
      <c r="I551" s="33">
        <f t="shared" ca="1" si="262"/>
        <v>1.9112959198947892E-3</v>
      </c>
      <c r="J551" s="30" t="b">
        <f t="shared" si="239"/>
        <v>0</v>
      </c>
      <c r="K551" s="33">
        <f t="shared" si="258"/>
        <v>1</v>
      </c>
      <c r="L551" s="33">
        <f t="shared" ca="1" si="261"/>
        <v>1.9112959198947892E-3</v>
      </c>
      <c r="M551" s="600">
        <f t="shared" ca="1" si="240"/>
        <v>27271.35</v>
      </c>
      <c r="N551" s="601">
        <f t="shared" ca="1" si="241"/>
        <v>-68241023.219999999</v>
      </c>
      <c r="O551" s="601">
        <f t="shared" ca="1" si="242"/>
        <v>852130.92999999993</v>
      </c>
      <c r="P551" s="601">
        <f t="shared" ca="1" si="243"/>
        <v>-664023.06999999995</v>
      </c>
      <c r="Q551" s="601">
        <f t="shared" ca="1" si="259"/>
        <v>-106243.69</v>
      </c>
      <c r="R551" s="602">
        <f t="shared" si="244"/>
        <v>399</v>
      </c>
      <c r="S551" s="602">
        <f t="shared" si="245"/>
        <v>63.84</v>
      </c>
      <c r="T551" s="602">
        <f t="shared" si="246"/>
        <v>166.35080000000002</v>
      </c>
      <c r="U551" s="602">
        <f t="shared" si="247"/>
        <v>26.616128000000003</v>
      </c>
      <c r="V551" s="602">
        <f t="shared" ca="1" si="248"/>
        <v>-54592.82</v>
      </c>
      <c r="W551" s="602">
        <f t="shared" si="249"/>
        <v>84.48</v>
      </c>
      <c r="X551" s="602">
        <f t="shared" si="250"/>
        <v>13.52</v>
      </c>
      <c r="Y551" s="602">
        <f t="shared" ca="1" si="251"/>
        <v>1315.83</v>
      </c>
      <c r="Z551" s="602">
        <f t="shared" ca="1" si="252"/>
        <v>210.53</v>
      </c>
      <c r="AA551" s="603">
        <f t="shared" si="253"/>
        <v>0</v>
      </c>
      <c r="AB551" s="602"/>
      <c r="AC551" s="604">
        <f t="shared" si="254"/>
        <v>0.113</v>
      </c>
      <c r="AD551" s="602">
        <f t="shared" ca="1" si="255"/>
        <v>-664023.06761016662</v>
      </c>
      <c r="AE551" s="602">
        <f t="shared" si="256"/>
        <v>0</v>
      </c>
      <c r="AG551" s="602">
        <f t="shared" ca="1" si="260"/>
        <v>0</v>
      </c>
    </row>
    <row r="552" spans="2:33" x14ac:dyDescent="0.25">
      <c r="B552" s="30">
        <v>531</v>
      </c>
      <c r="C552" s="19">
        <f t="shared" ca="1" si="234"/>
        <v>61852</v>
      </c>
      <c r="D552" s="30">
        <f t="shared" ca="1" si="235"/>
        <v>30</v>
      </c>
      <c r="E552" s="599">
        <f t="shared" si="236"/>
        <v>0.113</v>
      </c>
      <c r="F552" s="599">
        <f t="shared" si="257"/>
        <v>0.13108</v>
      </c>
      <c r="G552" s="33">
        <f t="shared" ca="1" si="237"/>
        <v>1.0117233333333333</v>
      </c>
      <c r="H552" s="33">
        <f t="shared" ca="1" si="238"/>
        <v>529.33892800285241</v>
      </c>
      <c r="I552" s="33">
        <f t="shared" ca="1" si="262"/>
        <v>1.8891487988100723E-3</v>
      </c>
      <c r="J552" s="30" t="b">
        <f t="shared" si="239"/>
        <v>0</v>
      </c>
      <c r="K552" s="33">
        <f t="shared" si="258"/>
        <v>1</v>
      </c>
      <c r="L552" s="33">
        <f t="shared" ca="1" si="261"/>
        <v>1.8891487988100723E-3</v>
      </c>
      <c r="M552" s="600">
        <f t="shared" ca="1" si="240"/>
        <v>27271.35</v>
      </c>
      <c r="N552" s="601">
        <f t="shared" ca="1" si="241"/>
        <v>-69093154.150000006</v>
      </c>
      <c r="O552" s="601">
        <f t="shared" ca="1" si="242"/>
        <v>837273.41999999993</v>
      </c>
      <c r="P552" s="601">
        <f t="shared" ca="1" si="243"/>
        <v>-650627.19999999995</v>
      </c>
      <c r="Q552" s="601">
        <f t="shared" ca="1" si="259"/>
        <v>-104100.35</v>
      </c>
      <c r="R552" s="602">
        <f t="shared" si="244"/>
        <v>399</v>
      </c>
      <c r="S552" s="602">
        <f t="shared" si="245"/>
        <v>63.84</v>
      </c>
      <c r="T552" s="602">
        <f t="shared" si="246"/>
        <v>166.35080000000002</v>
      </c>
      <c r="U552" s="602">
        <f t="shared" si="247"/>
        <v>26.616128000000003</v>
      </c>
      <c r="V552" s="602">
        <f t="shared" ca="1" si="248"/>
        <v>-55274.52</v>
      </c>
      <c r="W552" s="602">
        <f t="shared" si="249"/>
        <v>84.48</v>
      </c>
      <c r="X552" s="602">
        <f t="shared" si="250"/>
        <v>13.52</v>
      </c>
      <c r="Y552" s="602">
        <f t="shared" ca="1" si="251"/>
        <v>1294.83</v>
      </c>
      <c r="Z552" s="602">
        <f t="shared" ca="1" si="252"/>
        <v>207.17</v>
      </c>
      <c r="AA552" s="603">
        <f t="shared" si="253"/>
        <v>0</v>
      </c>
      <c r="AB552" s="602"/>
      <c r="AC552" s="604">
        <f t="shared" si="254"/>
        <v>0.113</v>
      </c>
      <c r="AD552" s="602">
        <f t="shared" ca="1" si="255"/>
        <v>-650627.20157916681</v>
      </c>
      <c r="AE552" s="602">
        <f t="shared" si="256"/>
        <v>0</v>
      </c>
      <c r="AG552" s="602">
        <f t="shared" ca="1" si="260"/>
        <v>0</v>
      </c>
    </row>
    <row r="553" spans="2:33" x14ac:dyDescent="0.25">
      <c r="B553" s="30">
        <v>532</v>
      </c>
      <c r="C553" s="19">
        <f t="shared" ca="1" si="234"/>
        <v>61883</v>
      </c>
      <c r="D553" s="30">
        <f t="shared" ca="1" si="235"/>
        <v>31</v>
      </c>
      <c r="E553" s="599">
        <f t="shared" si="236"/>
        <v>0.113</v>
      </c>
      <c r="F553" s="599">
        <f t="shared" si="257"/>
        <v>0.13108</v>
      </c>
      <c r="G553" s="33">
        <f t="shared" ca="1" si="237"/>
        <v>1.0120874444444443</v>
      </c>
      <c r="H553" s="33">
        <f t="shared" ca="1" si="238"/>
        <v>535.73728288736856</v>
      </c>
      <c r="I553" s="33">
        <f t="shared" ca="1" si="262"/>
        <v>1.8665865377344595E-3</v>
      </c>
      <c r="J553" s="30" t="b">
        <f t="shared" si="239"/>
        <v>0</v>
      </c>
      <c r="K553" s="33">
        <f t="shared" si="258"/>
        <v>1</v>
      </c>
      <c r="L553" s="33">
        <f t="shared" ca="1" si="261"/>
        <v>1.8665865377344595E-3</v>
      </c>
      <c r="M553" s="600">
        <f t="shared" ca="1" si="240"/>
        <v>27271.35</v>
      </c>
      <c r="N553" s="601">
        <f t="shared" ca="1" si="241"/>
        <v>-69930427.569999993</v>
      </c>
      <c r="O553" s="601">
        <f t="shared" ca="1" si="242"/>
        <v>872551.51</v>
      </c>
      <c r="P553" s="601">
        <f t="shared" ca="1" si="243"/>
        <v>-680461.91</v>
      </c>
      <c r="Q553" s="601">
        <f t="shared" ca="1" si="259"/>
        <v>-108873.91</v>
      </c>
      <c r="R553" s="602">
        <f t="shared" si="244"/>
        <v>399</v>
      </c>
      <c r="S553" s="602">
        <f t="shared" si="245"/>
        <v>63.84</v>
      </c>
      <c r="T553" s="602">
        <f t="shared" si="246"/>
        <v>166.35080000000002</v>
      </c>
      <c r="U553" s="602">
        <f t="shared" si="247"/>
        <v>26.616128000000003</v>
      </c>
      <c r="V553" s="602">
        <f t="shared" ca="1" si="248"/>
        <v>-55944.34</v>
      </c>
      <c r="W553" s="602">
        <f t="shared" si="249"/>
        <v>84.48</v>
      </c>
      <c r="X553" s="602">
        <f t="shared" si="250"/>
        <v>13.52</v>
      </c>
      <c r="Y553" s="602">
        <f t="shared" ca="1" si="251"/>
        <v>1341.61</v>
      </c>
      <c r="Z553" s="602">
        <f t="shared" ca="1" si="252"/>
        <v>214.66</v>
      </c>
      <c r="AA553" s="603">
        <f t="shared" si="253"/>
        <v>0</v>
      </c>
      <c r="AB553" s="602"/>
      <c r="AC553" s="604">
        <f t="shared" si="254"/>
        <v>0.113</v>
      </c>
      <c r="AD553" s="602">
        <f t="shared" ca="1" si="255"/>
        <v>-680461.91049363883</v>
      </c>
      <c r="AE553" s="602">
        <f t="shared" si="256"/>
        <v>0</v>
      </c>
      <c r="AG553" s="602">
        <f t="shared" ca="1" si="260"/>
        <v>0</v>
      </c>
    </row>
    <row r="554" spans="2:33" x14ac:dyDescent="0.25">
      <c r="B554" s="30">
        <v>533</v>
      </c>
      <c r="C554" s="19">
        <f t="shared" ca="1" si="234"/>
        <v>61913</v>
      </c>
      <c r="D554" s="30">
        <f t="shared" ca="1" si="235"/>
        <v>30</v>
      </c>
      <c r="E554" s="599">
        <f t="shared" si="236"/>
        <v>0.113</v>
      </c>
      <c r="F554" s="599">
        <f t="shared" si="257"/>
        <v>0.13108</v>
      </c>
      <c r="G554" s="33">
        <f t="shared" ca="1" si="237"/>
        <v>1.0117233333333333</v>
      </c>
      <c r="H554" s="33">
        <f t="shared" ca="1" si="238"/>
        <v>542.01790963375151</v>
      </c>
      <c r="I554" s="33">
        <f t="shared" ca="1" si="262"/>
        <v>1.8449574861386276E-3</v>
      </c>
      <c r="J554" s="30" t="b">
        <f t="shared" si="239"/>
        <v>0</v>
      </c>
      <c r="K554" s="33">
        <f t="shared" si="258"/>
        <v>1</v>
      </c>
      <c r="L554" s="33">
        <f t="shared" ca="1" si="261"/>
        <v>1.8449574861386276E-3</v>
      </c>
      <c r="M554" s="600">
        <f t="shared" ca="1" si="240"/>
        <v>27271.35</v>
      </c>
      <c r="N554" s="601">
        <f t="shared" ca="1" si="241"/>
        <v>-70802979.079999998</v>
      </c>
      <c r="O554" s="601">
        <f t="shared" ca="1" si="242"/>
        <v>857318.27</v>
      </c>
      <c r="P554" s="601">
        <f t="shared" ca="1" si="243"/>
        <v>-666728.05000000005</v>
      </c>
      <c r="Q554" s="601">
        <f t="shared" ca="1" si="259"/>
        <v>-106676.49</v>
      </c>
      <c r="R554" s="602">
        <f t="shared" si="244"/>
        <v>399</v>
      </c>
      <c r="S554" s="602">
        <f t="shared" si="245"/>
        <v>63.84</v>
      </c>
      <c r="T554" s="602">
        <f t="shared" si="246"/>
        <v>166.35080000000002</v>
      </c>
      <c r="U554" s="602">
        <f t="shared" si="247"/>
        <v>26.616128000000003</v>
      </c>
      <c r="V554" s="602">
        <f t="shared" ca="1" si="248"/>
        <v>-56642.38</v>
      </c>
      <c r="W554" s="602">
        <f t="shared" si="249"/>
        <v>84.48</v>
      </c>
      <c r="X554" s="602">
        <f t="shared" si="250"/>
        <v>13.52</v>
      </c>
      <c r="Y554" s="602">
        <f t="shared" ca="1" si="251"/>
        <v>1320.08</v>
      </c>
      <c r="Z554" s="602">
        <f t="shared" ca="1" si="252"/>
        <v>211.21</v>
      </c>
      <c r="AA554" s="603">
        <f t="shared" si="253"/>
        <v>0</v>
      </c>
      <c r="AB554" s="602"/>
      <c r="AC554" s="604">
        <f t="shared" si="254"/>
        <v>0.113</v>
      </c>
      <c r="AD554" s="602">
        <f t="shared" ca="1" si="255"/>
        <v>-666728.05300333339</v>
      </c>
      <c r="AE554" s="602">
        <f t="shared" si="256"/>
        <v>0</v>
      </c>
      <c r="AG554" s="602">
        <f t="shared" ca="1" si="260"/>
        <v>0</v>
      </c>
    </row>
    <row r="555" spans="2:33" x14ac:dyDescent="0.25">
      <c r="B555" s="30">
        <v>534</v>
      </c>
      <c r="C555" s="19">
        <f t="shared" ca="1" si="234"/>
        <v>61944</v>
      </c>
      <c r="D555" s="30">
        <f t="shared" ca="1" si="235"/>
        <v>31</v>
      </c>
      <c r="E555" s="599">
        <f t="shared" si="236"/>
        <v>0.113</v>
      </c>
      <c r="F555" s="599">
        <f t="shared" si="257"/>
        <v>0.13108</v>
      </c>
      <c r="G555" s="33">
        <f t="shared" ca="1" si="237"/>
        <v>1.0120874444444443</v>
      </c>
      <c r="H555" s="33">
        <f t="shared" ca="1" si="238"/>
        <v>548.5695210043433</v>
      </c>
      <c r="I555" s="33">
        <f t="shared" ca="1" si="262"/>
        <v>1.8229230055821538E-3</v>
      </c>
      <c r="J555" s="30" t="b">
        <f t="shared" si="239"/>
        <v>0</v>
      </c>
      <c r="K555" s="33">
        <f t="shared" si="258"/>
        <v>1</v>
      </c>
      <c r="L555" s="33">
        <f t="shared" ca="1" si="261"/>
        <v>1.8229230055821538E-3</v>
      </c>
      <c r="M555" s="600">
        <f t="shared" ca="1" si="240"/>
        <v>27271.35</v>
      </c>
      <c r="N555" s="601">
        <f t="shared" ca="1" si="241"/>
        <v>-71660297.349999994</v>
      </c>
      <c r="O555" s="601">
        <f t="shared" ca="1" si="242"/>
        <v>893461.21</v>
      </c>
      <c r="P555" s="601">
        <f t="shared" ca="1" si="243"/>
        <v>-697294.5</v>
      </c>
      <c r="Q555" s="601">
        <f t="shared" ca="1" si="259"/>
        <v>-111567.12</v>
      </c>
      <c r="R555" s="602">
        <f t="shared" si="244"/>
        <v>399</v>
      </c>
      <c r="S555" s="602">
        <f t="shared" si="245"/>
        <v>63.84</v>
      </c>
      <c r="T555" s="602">
        <f t="shared" si="246"/>
        <v>166.35080000000002</v>
      </c>
      <c r="U555" s="602">
        <f t="shared" si="247"/>
        <v>26.616128000000003</v>
      </c>
      <c r="V555" s="602">
        <f t="shared" ca="1" si="248"/>
        <v>-57328.24</v>
      </c>
      <c r="W555" s="602">
        <f t="shared" si="249"/>
        <v>84.48</v>
      </c>
      <c r="X555" s="602">
        <f t="shared" si="250"/>
        <v>13.52</v>
      </c>
      <c r="Y555" s="602">
        <f t="shared" ca="1" si="251"/>
        <v>1368</v>
      </c>
      <c r="Z555" s="602">
        <f t="shared" ca="1" si="252"/>
        <v>218.88</v>
      </c>
      <c r="AA555" s="603">
        <f t="shared" si="253"/>
        <v>0</v>
      </c>
      <c r="AB555" s="602"/>
      <c r="AC555" s="604">
        <f t="shared" si="254"/>
        <v>0.113</v>
      </c>
      <c r="AD555" s="602">
        <f t="shared" ca="1" si="255"/>
        <v>-697294.50449180556</v>
      </c>
      <c r="AE555" s="602">
        <f t="shared" si="256"/>
        <v>0</v>
      </c>
      <c r="AG555" s="602">
        <f t="shared" ca="1" si="260"/>
        <v>0</v>
      </c>
    </row>
    <row r="556" spans="2:33" x14ac:dyDescent="0.25">
      <c r="B556" s="30">
        <v>535</v>
      </c>
      <c r="C556" s="19">
        <f t="shared" ca="1" si="234"/>
        <v>61975</v>
      </c>
      <c r="D556" s="30">
        <f t="shared" ca="1" si="235"/>
        <v>31</v>
      </c>
      <c r="E556" s="599">
        <f t="shared" si="236"/>
        <v>0.113</v>
      </c>
      <c r="F556" s="599">
        <f t="shared" si="257"/>
        <v>0.13108</v>
      </c>
      <c r="G556" s="33">
        <f t="shared" ca="1" si="237"/>
        <v>1.0120874444444443</v>
      </c>
      <c r="H556" s="33">
        <f t="shared" ca="1" si="238"/>
        <v>555.20032461339872</v>
      </c>
      <c r="I556" s="33">
        <f t="shared" ca="1" si="262"/>
        <v>1.8011516846578352E-3</v>
      </c>
      <c r="J556" s="30" t="b">
        <f t="shared" si="239"/>
        <v>0</v>
      </c>
      <c r="K556" s="33">
        <f t="shared" si="258"/>
        <v>1</v>
      </c>
      <c r="L556" s="33">
        <f t="shared" ca="1" si="261"/>
        <v>1.8011516846578352E-3</v>
      </c>
      <c r="M556" s="600">
        <f t="shared" ca="1" si="240"/>
        <v>27271.35</v>
      </c>
      <c r="N556" s="601">
        <f t="shared" ca="1" si="241"/>
        <v>-72553758.560000002</v>
      </c>
      <c r="O556" s="601">
        <f t="shared" ca="1" si="242"/>
        <v>904260.88</v>
      </c>
      <c r="P556" s="601">
        <f t="shared" ca="1" si="243"/>
        <v>-705988.38</v>
      </c>
      <c r="Q556" s="601">
        <f t="shared" ca="1" si="259"/>
        <v>-112958.14</v>
      </c>
      <c r="R556" s="602">
        <f t="shared" si="244"/>
        <v>399</v>
      </c>
      <c r="S556" s="602">
        <f t="shared" si="245"/>
        <v>63.84</v>
      </c>
      <c r="T556" s="602">
        <f t="shared" si="246"/>
        <v>166.35080000000002</v>
      </c>
      <c r="U556" s="602">
        <f t="shared" si="247"/>
        <v>26.616128000000003</v>
      </c>
      <c r="V556" s="602">
        <f t="shared" ca="1" si="248"/>
        <v>-58043.01</v>
      </c>
      <c r="W556" s="602">
        <f t="shared" si="249"/>
        <v>84.48</v>
      </c>
      <c r="X556" s="602">
        <f t="shared" si="250"/>
        <v>13.52</v>
      </c>
      <c r="Y556" s="602">
        <f t="shared" ca="1" si="251"/>
        <v>1381.64</v>
      </c>
      <c r="Z556" s="602">
        <f t="shared" ca="1" si="252"/>
        <v>221.06</v>
      </c>
      <c r="AA556" s="603">
        <f t="shared" si="253"/>
        <v>0</v>
      </c>
      <c r="AB556" s="602"/>
      <c r="AC556" s="604">
        <f t="shared" si="254"/>
        <v>0.113</v>
      </c>
      <c r="AD556" s="602">
        <f t="shared" ca="1" si="255"/>
        <v>-705988.37843244453</v>
      </c>
      <c r="AE556" s="602">
        <f t="shared" si="256"/>
        <v>0</v>
      </c>
      <c r="AG556" s="602">
        <f t="shared" ca="1" si="260"/>
        <v>0</v>
      </c>
    </row>
    <row r="557" spans="2:33" x14ac:dyDescent="0.25">
      <c r="B557" s="30">
        <v>536</v>
      </c>
      <c r="C557" s="19">
        <f t="shared" ca="1" si="234"/>
        <v>62005</v>
      </c>
      <c r="D557" s="30">
        <f t="shared" ca="1" si="235"/>
        <v>30</v>
      </c>
      <c r="E557" s="599">
        <f t="shared" si="236"/>
        <v>0.113</v>
      </c>
      <c r="F557" s="599">
        <f t="shared" si="257"/>
        <v>0.13108</v>
      </c>
      <c r="G557" s="33">
        <f t="shared" ca="1" si="237"/>
        <v>1.0117233333333333</v>
      </c>
      <c r="H557" s="33">
        <f t="shared" ca="1" si="238"/>
        <v>561.7091230856164</v>
      </c>
      <c r="I557" s="33">
        <f t="shared" ca="1" si="262"/>
        <v>1.7802808587240601E-3</v>
      </c>
      <c r="J557" s="30" t="b">
        <f t="shared" si="239"/>
        <v>0</v>
      </c>
      <c r="K557" s="33">
        <f t="shared" si="258"/>
        <v>1</v>
      </c>
      <c r="L557" s="33">
        <f t="shared" ca="1" si="261"/>
        <v>1.7802808587240601E-3</v>
      </c>
      <c r="M557" s="600">
        <f t="shared" ca="1" si="240"/>
        <v>27271.35</v>
      </c>
      <c r="N557" s="601">
        <f t="shared" ca="1" si="241"/>
        <v>-73458019.439999998</v>
      </c>
      <c r="O557" s="601">
        <f t="shared" ca="1" si="242"/>
        <v>888444.20000000007</v>
      </c>
      <c r="P557" s="601">
        <f t="shared" ca="1" si="243"/>
        <v>-691729.68</v>
      </c>
      <c r="Q557" s="601">
        <f t="shared" ca="1" si="259"/>
        <v>-110676.75</v>
      </c>
      <c r="R557" s="602">
        <f t="shared" si="244"/>
        <v>399</v>
      </c>
      <c r="S557" s="602">
        <f t="shared" si="245"/>
        <v>63.84</v>
      </c>
      <c r="T557" s="602">
        <f t="shared" si="246"/>
        <v>166.35080000000002</v>
      </c>
      <c r="U557" s="602">
        <f t="shared" si="247"/>
        <v>26.616128000000003</v>
      </c>
      <c r="V557" s="602">
        <f t="shared" ca="1" si="248"/>
        <v>-58766.42</v>
      </c>
      <c r="W557" s="602">
        <f t="shared" si="249"/>
        <v>84.48</v>
      </c>
      <c r="X557" s="602">
        <f t="shared" si="250"/>
        <v>13.52</v>
      </c>
      <c r="Y557" s="602">
        <f t="shared" ca="1" si="251"/>
        <v>1359.28</v>
      </c>
      <c r="Z557" s="602">
        <f t="shared" ca="1" si="252"/>
        <v>217.48</v>
      </c>
      <c r="AA557" s="603">
        <f t="shared" si="253"/>
        <v>0</v>
      </c>
      <c r="AB557" s="602"/>
      <c r="AC557" s="604">
        <f t="shared" si="254"/>
        <v>0.113</v>
      </c>
      <c r="AD557" s="602">
        <f t="shared" ca="1" si="255"/>
        <v>-691729.68305999995</v>
      </c>
      <c r="AE557" s="602">
        <f t="shared" si="256"/>
        <v>0</v>
      </c>
      <c r="AG557" s="602">
        <f t="shared" ca="1" si="260"/>
        <v>0</v>
      </c>
    </row>
    <row r="558" spans="2:33" x14ac:dyDescent="0.25">
      <c r="B558" s="30">
        <v>537</v>
      </c>
      <c r="C558" s="19">
        <f t="shared" ca="1" si="234"/>
        <v>62036</v>
      </c>
      <c r="D558" s="30">
        <f t="shared" ca="1" si="235"/>
        <v>31</v>
      </c>
      <c r="E558" s="599">
        <f t="shared" si="236"/>
        <v>0.113</v>
      </c>
      <c r="F558" s="599">
        <f t="shared" si="257"/>
        <v>0.13108</v>
      </c>
      <c r="G558" s="33">
        <f t="shared" ca="1" si="237"/>
        <v>1.0120874444444443</v>
      </c>
      <c r="H558" s="33">
        <f t="shared" ca="1" si="238"/>
        <v>568.49875090485136</v>
      </c>
      <c r="I558" s="33">
        <f t="shared" ca="1" si="262"/>
        <v>1.7590188165028497E-3</v>
      </c>
      <c r="J558" s="30" t="b">
        <f t="shared" si="239"/>
        <v>0</v>
      </c>
      <c r="K558" s="33">
        <f t="shared" si="258"/>
        <v>1</v>
      </c>
      <c r="L558" s="33">
        <f t="shared" ca="1" si="261"/>
        <v>1.7590188165028497E-3</v>
      </c>
      <c r="M558" s="600">
        <f t="shared" ca="1" si="240"/>
        <v>27271.35</v>
      </c>
      <c r="N558" s="601">
        <f t="shared" ca="1" si="241"/>
        <v>-74346463.640000001</v>
      </c>
      <c r="O558" s="601">
        <f t="shared" ca="1" si="242"/>
        <v>925930.09000000008</v>
      </c>
      <c r="P558" s="601">
        <f t="shared" ca="1" si="243"/>
        <v>-723432.39</v>
      </c>
      <c r="Q558" s="601">
        <f t="shared" ca="1" si="259"/>
        <v>-115749.18</v>
      </c>
      <c r="R558" s="602">
        <f t="shared" si="244"/>
        <v>399</v>
      </c>
      <c r="S558" s="602">
        <f t="shared" si="245"/>
        <v>63.84</v>
      </c>
      <c r="T558" s="602">
        <f t="shared" si="246"/>
        <v>166.35080000000002</v>
      </c>
      <c r="U558" s="602">
        <f t="shared" si="247"/>
        <v>26.616128000000003</v>
      </c>
      <c r="V558" s="602">
        <f t="shared" ca="1" si="248"/>
        <v>-59477.17</v>
      </c>
      <c r="W558" s="602">
        <f t="shared" si="249"/>
        <v>84.48</v>
      </c>
      <c r="X558" s="602">
        <f t="shared" si="250"/>
        <v>13.52</v>
      </c>
      <c r="Y558" s="602">
        <f t="shared" ca="1" si="251"/>
        <v>1408.99</v>
      </c>
      <c r="Z558" s="602">
        <f t="shared" ca="1" si="252"/>
        <v>225.44</v>
      </c>
      <c r="AA558" s="603">
        <f t="shared" si="253"/>
        <v>0</v>
      </c>
      <c r="AB558" s="602"/>
      <c r="AC558" s="604">
        <f t="shared" si="254"/>
        <v>0.113</v>
      </c>
      <c r="AD558" s="602">
        <f t="shared" ca="1" si="255"/>
        <v>-723432.39480811113</v>
      </c>
      <c r="AE558" s="602">
        <f t="shared" si="256"/>
        <v>0</v>
      </c>
      <c r="AG558" s="602">
        <f t="shared" ca="1" si="260"/>
        <v>0</v>
      </c>
    </row>
    <row r="559" spans="2:33" x14ac:dyDescent="0.25">
      <c r="B559" s="30">
        <v>538</v>
      </c>
      <c r="C559" s="19">
        <f t="shared" ca="1" si="234"/>
        <v>62066</v>
      </c>
      <c r="D559" s="30">
        <f t="shared" ca="1" si="235"/>
        <v>30</v>
      </c>
      <c r="E559" s="599">
        <f t="shared" si="236"/>
        <v>0.113</v>
      </c>
      <c r="F559" s="599">
        <f t="shared" si="257"/>
        <v>0.13108</v>
      </c>
      <c r="G559" s="33">
        <f t="shared" ca="1" si="237"/>
        <v>1.0117233333333333</v>
      </c>
      <c r="H559" s="33">
        <f t="shared" ca="1" si="238"/>
        <v>575.16345126129261</v>
      </c>
      <c r="I559" s="33">
        <f t="shared" ca="1" si="262"/>
        <v>1.7386362047294051E-3</v>
      </c>
      <c r="J559" s="30" t="b">
        <f t="shared" si="239"/>
        <v>0</v>
      </c>
      <c r="K559" s="33">
        <f t="shared" si="258"/>
        <v>1</v>
      </c>
      <c r="L559" s="33">
        <f t="shared" ca="1" si="261"/>
        <v>1.7386362047294051E-3</v>
      </c>
      <c r="M559" s="600">
        <f t="shared" ca="1" si="240"/>
        <v>27271.35</v>
      </c>
      <c r="N559" s="601">
        <f t="shared" ca="1" si="241"/>
        <v>-75272393.730000004</v>
      </c>
      <c r="O559" s="601">
        <f t="shared" ca="1" si="242"/>
        <v>909714.71000000008</v>
      </c>
      <c r="P559" s="601">
        <f t="shared" ca="1" si="243"/>
        <v>-708815.04</v>
      </c>
      <c r="Q559" s="601">
        <f t="shared" ca="1" si="259"/>
        <v>-113410.41</v>
      </c>
      <c r="R559" s="602">
        <f t="shared" si="244"/>
        <v>399</v>
      </c>
      <c r="S559" s="602">
        <f t="shared" si="245"/>
        <v>63.84</v>
      </c>
      <c r="T559" s="602">
        <f t="shared" si="246"/>
        <v>166.35080000000002</v>
      </c>
      <c r="U559" s="602">
        <f t="shared" si="247"/>
        <v>26.616128000000003</v>
      </c>
      <c r="V559" s="602">
        <f t="shared" ca="1" si="248"/>
        <v>-60217.91</v>
      </c>
      <c r="W559" s="602">
        <f t="shared" si="249"/>
        <v>84.48</v>
      </c>
      <c r="X559" s="602">
        <f t="shared" si="250"/>
        <v>13.52</v>
      </c>
      <c r="Y559" s="602">
        <f t="shared" ca="1" si="251"/>
        <v>1386.07</v>
      </c>
      <c r="Z559" s="602">
        <f t="shared" ca="1" si="252"/>
        <v>221.77</v>
      </c>
      <c r="AA559" s="603">
        <f t="shared" si="253"/>
        <v>0</v>
      </c>
      <c r="AB559" s="602"/>
      <c r="AC559" s="604">
        <f t="shared" si="254"/>
        <v>0.113</v>
      </c>
      <c r="AD559" s="602">
        <f t="shared" ca="1" si="255"/>
        <v>-708815.04095749999</v>
      </c>
      <c r="AE559" s="602">
        <f t="shared" si="256"/>
        <v>0</v>
      </c>
      <c r="AG559" s="602">
        <f t="shared" ca="1" si="260"/>
        <v>0</v>
      </c>
    </row>
    <row r="560" spans="2:33" x14ac:dyDescent="0.25">
      <c r="B560" s="30">
        <v>539</v>
      </c>
      <c r="C560" s="19">
        <f t="shared" ca="1" si="234"/>
        <v>62097</v>
      </c>
      <c r="D560" s="30">
        <f t="shared" ca="1" si="235"/>
        <v>31</v>
      </c>
      <c r="E560" s="599">
        <f t="shared" si="236"/>
        <v>0.113</v>
      </c>
      <c r="F560" s="599">
        <f t="shared" si="257"/>
        <v>0.13108</v>
      </c>
      <c r="G560" s="33">
        <f t="shared" ca="1" si="237"/>
        <v>1.0120874444444443</v>
      </c>
      <c r="H560" s="33">
        <f t="shared" ca="1" si="238"/>
        <v>582.11570752488831</v>
      </c>
      <c r="I560" s="33">
        <f t="shared" ca="1" si="262"/>
        <v>1.7178715280711525E-3</v>
      </c>
      <c r="J560" s="30" t="b">
        <f t="shared" si="239"/>
        <v>0</v>
      </c>
      <c r="K560" s="33">
        <f t="shared" si="258"/>
        <v>1</v>
      </c>
      <c r="L560" s="33">
        <f t="shared" ca="1" si="261"/>
        <v>1.7178715280711525E-3</v>
      </c>
      <c r="M560" s="600">
        <f t="shared" ca="1" si="240"/>
        <v>27271.35</v>
      </c>
      <c r="N560" s="601">
        <f t="shared" ca="1" si="241"/>
        <v>-76182108.439999998</v>
      </c>
      <c r="O560" s="601">
        <f t="shared" ca="1" si="242"/>
        <v>948118.36</v>
      </c>
      <c r="P560" s="601">
        <f t="shared" ca="1" si="243"/>
        <v>-741294.24</v>
      </c>
      <c r="Q560" s="601">
        <f t="shared" ca="1" si="259"/>
        <v>-118607.08</v>
      </c>
      <c r="R560" s="602">
        <f t="shared" si="244"/>
        <v>399</v>
      </c>
      <c r="S560" s="602">
        <f t="shared" si="245"/>
        <v>63.84</v>
      </c>
      <c r="T560" s="602">
        <f t="shared" si="246"/>
        <v>166.35080000000002</v>
      </c>
      <c r="U560" s="602">
        <f t="shared" si="247"/>
        <v>26.616128000000003</v>
      </c>
      <c r="V560" s="602">
        <f t="shared" ca="1" si="248"/>
        <v>-60945.69</v>
      </c>
      <c r="W560" s="602">
        <f t="shared" si="249"/>
        <v>84.48</v>
      </c>
      <c r="X560" s="602">
        <f t="shared" si="250"/>
        <v>13.52</v>
      </c>
      <c r="Y560" s="602">
        <f t="shared" ca="1" si="251"/>
        <v>1437</v>
      </c>
      <c r="Z560" s="602">
        <f t="shared" ca="1" si="252"/>
        <v>229.92</v>
      </c>
      <c r="AA560" s="603">
        <f t="shared" si="253"/>
        <v>0</v>
      </c>
      <c r="AB560" s="602"/>
      <c r="AC560" s="604">
        <f t="shared" si="254"/>
        <v>0.113</v>
      </c>
      <c r="AD560" s="602">
        <f t="shared" ca="1" si="255"/>
        <v>-741294.23851477774</v>
      </c>
      <c r="AE560" s="602">
        <f t="shared" si="256"/>
        <v>0</v>
      </c>
      <c r="AG560" s="602">
        <f t="shared" ca="1" si="260"/>
        <v>0</v>
      </c>
    </row>
    <row r="561" spans="2:33" x14ac:dyDescent="0.25">
      <c r="B561" s="30">
        <v>540</v>
      </c>
      <c r="C561" s="19">
        <f t="shared" ca="1" si="234"/>
        <v>62128</v>
      </c>
      <c r="D561" s="30">
        <f t="shared" ca="1" si="235"/>
        <v>31</v>
      </c>
      <c r="E561" s="599">
        <f t="shared" si="236"/>
        <v>0.113</v>
      </c>
      <c r="F561" s="599">
        <f t="shared" si="257"/>
        <v>0.13108</v>
      </c>
      <c r="G561" s="33">
        <f t="shared" ca="1" si="237"/>
        <v>1.0120874444444443</v>
      </c>
      <c r="H561" s="33">
        <f t="shared" ca="1" si="238"/>
        <v>589.15199879983379</v>
      </c>
      <c r="I561" s="33">
        <f t="shared" ca="1" si="262"/>
        <v>1.6973548456715888E-3</v>
      </c>
      <c r="J561" s="30" t="b">
        <f t="shared" si="239"/>
        <v>1</v>
      </c>
      <c r="K561" s="33">
        <f t="shared" si="258"/>
        <v>1</v>
      </c>
      <c r="L561" s="33">
        <f t="shared" ca="1" si="261"/>
        <v>1.6973548456715888E-3</v>
      </c>
      <c r="M561" s="600">
        <f t="shared" ca="1" si="240"/>
        <v>27271.35</v>
      </c>
      <c r="N561" s="601">
        <f t="shared" ca="1" si="241"/>
        <v>-77130226.799999997</v>
      </c>
      <c r="O561" s="601">
        <f t="shared" ca="1" si="242"/>
        <v>959578.67999999993</v>
      </c>
      <c r="P561" s="601">
        <f t="shared" ca="1" si="243"/>
        <v>-750519.96</v>
      </c>
      <c r="Q561" s="601">
        <f t="shared" ca="1" si="259"/>
        <v>-120083.19</v>
      </c>
      <c r="R561" s="602">
        <f t="shared" si="244"/>
        <v>399</v>
      </c>
      <c r="S561" s="602">
        <f t="shared" si="245"/>
        <v>63.84</v>
      </c>
      <c r="T561" s="602">
        <f t="shared" si="246"/>
        <v>166.35080000000002</v>
      </c>
      <c r="U561" s="602">
        <f t="shared" si="247"/>
        <v>26.616128000000003</v>
      </c>
      <c r="V561" s="602">
        <f t="shared" ca="1" si="248"/>
        <v>-61704.18</v>
      </c>
      <c r="W561" s="602">
        <f t="shared" si="249"/>
        <v>84.48</v>
      </c>
      <c r="X561" s="602">
        <f t="shared" si="250"/>
        <v>13.52</v>
      </c>
      <c r="Y561" s="602">
        <f t="shared" ca="1" si="251"/>
        <v>1451.46</v>
      </c>
      <c r="Z561" s="602">
        <f t="shared" ca="1" si="252"/>
        <v>232.23</v>
      </c>
      <c r="AA561" s="603">
        <f t="shared" si="253"/>
        <v>0</v>
      </c>
      <c r="AB561" s="602"/>
      <c r="AC561" s="604">
        <f t="shared" si="254"/>
        <v>0.113</v>
      </c>
      <c r="AD561" s="602">
        <f t="shared" ca="1" si="255"/>
        <v>-750519.95688999991</v>
      </c>
      <c r="AE561" s="602">
        <f t="shared" si="256"/>
        <v>0</v>
      </c>
      <c r="AG561" s="602">
        <f t="shared" ca="1" si="260"/>
        <v>0</v>
      </c>
    </row>
    <row r="562" spans="2:33" x14ac:dyDescent="0.25">
      <c r="B562" s="30">
        <v>541</v>
      </c>
      <c r="C562" s="19">
        <f t="shared" ca="1" si="234"/>
        <v>62156</v>
      </c>
      <c r="D562" s="30">
        <f t="shared" ca="1" si="235"/>
        <v>28</v>
      </c>
      <c r="E562" s="599">
        <f t="shared" si="236"/>
        <v>0.113</v>
      </c>
      <c r="F562" s="599">
        <f t="shared" si="257"/>
        <v>0.13108</v>
      </c>
      <c r="G562" s="33">
        <f t="shared" ca="1" si="237"/>
        <v>1.0109951111111111</v>
      </c>
      <c r="H562" s="33">
        <f t="shared" ca="1" si="238"/>
        <v>595.62979048797115</v>
      </c>
      <c r="I562" s="33">
        <f t="shared" ca="1" si="262"/>
        <v>1.6788952063340344E-3</v>
      </c>
      <c r="J562" s="30" t="b">
        <f t="shared" si="239"/>
        <v>0</v>
      </c>
      <c r="K562" s="33">
        <f t="shared" si="258"/>
        <v>1</v>
      </c>
      <c r="L562" s="33">
        <f t="shared" ca="1" si="261"/>
        <v>1.6788952063340344E-3</v>
      </c>
      <c r="M562" s="600">
        <f t="shared" ca="1" si="240"/>
        <v>27271.35</v>
      </c>
      <c r="N562" s="601">
        <f t="shared" ca="1" si="241"/>
        <v>-78089805.480000004</v>
      </c>
      <c r="O562" s="601">
        <f t="shared" ca="1" si="242"/>
        <v>885877.42999999993</v>
      </c>
      <c r="P562" s="601">
        <f t="shared" ca="1" si="243"/>
        <v>-686322.62</v>
      </c>
      <c r="Q562" s="601">
        <f t="shared" ca="1" si="259"/>
        <v>-109811.62</v>
      </c>
      <c r="R562" s="602">
        <f t="shared" si="244"/>
        <v>399</v>
      </c>
      <c r="S562" s="602">
        <f t="shared" si="245"/>
        <v>63.84</v>
      </c>
      <c r="T562" s="602">
        <f t="shared" si="246"/>
        <v>166.35080000000002</v>
      </c>
      <c r="U562" s="602">
        <f t="shared" si="247"/>
        <v>26.616128000000003</v>
      </c>
      <c r="V562" s="602">
        <f t="shared" ca="1" si="248"/>
        <v>-62471.839999999997</v>
      </c>
      <c r="W562" s="602">
        <f t="shared" si="249"/>
        <v>84.48</v>
      </c>
      <c r="X562" s="602">
        <f t="shared" si="250"/>
        <v>13.52</v>
      </c>
      <c r="Y562" s="602">
        <f t="shared" ca="1" si="251"/>
        <v>1350.8</v>
      </c>
      <c r="Z562" s="602">
        <f t="shared" ca="1" si="252"/>
        <v>216.13</v>
      </c>
      <c r="AA562" s="603">
        <f t="shared" si="253"/>
        <v>0</v>
      </c>
      <c r="AB562" s="602"/>
      <c r="AC562" s="604">
        <f t="shared" si="254"/>
        <v>0.113</v>
      </c>
      <c r="AD562" s="602">
        <f t="shared" ca="1" si="255"/>
        <v>-686322.62371866673</v>
      </c>
      <c r="AE562" s="602">
        <f t="shared" si="256"/>
        <v>0</v>
      </c>
      <c r="AG562" s="602">
        <f t="shared" ca="1" si="260"/>
        <v>0</v>
      </c>
    </row>
    <row r="563" spans="2:33" x14ac:dyDescent="0.25">
      <c r="B563" s="30">
        <v>542</v>
      </c>
      <c r="C563" s="19">
        <f t="shared" ca="1" si="234"/>
        <v>62187</v>
      </c>
      <c r="D563" s="30">
        <f t="shared" ca="1" si="235"/>
        <v>31</v>
      </c>
      <c r="E563" s="599">
        <f t="shared" si="236"/>
        <v>0.113</v>
      </c>
      <c r="F563" s="599">
        <f t="shared" si="257"/>
        <v>0.13108</v>
      </c>
      <c r="G563" s="33">
        <f t="shared" ca="1" si="237"/>
        <v>1.0120874444444443</v>
      </c>
      <c r="H563" s="33">
        <f t="shared" ca="1" si="238"/>
        <v>602.82943248995048</v>
      </c>
      <c r="I563" s="33">
        <f t="shared" ca="1" si="262"/>
        <v>1.6588440213835621E-3</v>
      </c>
      <c r="J563" s="30" t="b">
        <f t="shared" si="239"/>
        <v>0</v>
      </c>
      <c r="K563" s="33">
        <f t="shared" si="258"/>
        <v>1</v>
      </c>
      <c r="L563" s="33">
        <f t="shared" ca="1" si="261"/>
        <v>1.6588440213835621E-3</v>
      </c>
      <c r="M563" s="600">
        <f t="shared" ca="1" si="240"/>
        <v>27271.35</v>
      </c>
      <c r="N563" s="601">
        <f t="shared" ca="1" si="241"/>
        <v>-78975682.909999996</v>
      </c>
      <c r="O563" s="601">
        <f t="shared" ca="1" si="242"/>
        <v>981885.53</v>
      </c>
      <c r="P563" s="601">
        <f t="shared" ca="1" si="243"/>
        <v>-768477.27</v>
      </c>
      <c r="Q563" s="601">
        <f t="shared" ca="1" si="259"/>
        <v>-122956.36</v>
      </c>
      <c r="R563" s="602">
        <f t="shared" si="244"/>
        <v>399</v>
      </c>
      <c r="S563" s="602">
        <f t="shared" si="245"/>
        <v>63.84</v>
      </c>
      <c r="T563" s="602">
        <f t="shared" si="246"/>
        <v>166.35080000000002</v>
      </c>
      <c r="U563" s="602">
        <f t="shared" si="247"/>
        <v>26.616128000000003</v>
      </c>
      <c r="V563" s="602">
        <f t="shared" ca="1" si="248"/>
        <v>-63180.55</v>
      </c>
      <c r="W563" s="602">
        <f t="shared" si="249"/>
        <v>84.48</v>
      </c>
      <c r="X563" s="602">
        <f t="shared" si="250"/>
        <v>13.52</v>
      </c>
      <c r="Y563" s="602">
        <f t="shared" ca="1" si="251"/>
        <v>1479.62</v>
      </c>
      <c r="Z563" s="602">
        <f t="shared" ca="1" si="252"/>
        <v>236.74</v>
      </c>
      <c r="AA563" s="603">
        <f t="shared" si="253"/>
        <v>0</v>
      </c>
      <c r="AB563" s="602"/>
      <c r="AC563" s="604">
        <f t="shared" si="254"/>
        <v>0.113</v>
      </c>
      <c r="AD563" s="602">
        <f t="shared" ca="1" si="255"/>
        <v>-768477.27009369445</v>
      </c>
      <c r="AE563" s="602">
        <f t="shared" si="256"/>
        <v>0</v>
      </c>
      <c r="AG563" s="602">
        <f t="shared" ca="1" si="260"/>
        <v>0</v>
      </c>
    </row>
    <row r="564" spans="2:33" x14ac:dyDescent="0.25">
      <c r="B564" s="30">
        <v>543</v>
      </c>
      <c r="C564" s="19">
        <f t="shared" ca="1" si="234"/>
        <v>62217</v>
      </c>
      <c r="D564" s="30">
        <f t="shared" ca="1" si="235"/>
        <v>30</v>
      </c>
      <c r="E564" s="599">
        <f t="shared" si="236"/>
        <v>0.113</v>
      </c>
      <c r="F564" s="599">
        <f t="shared" si="257"/>
        <v>0.13108</v>
      </c>
      <c r="G564" s="33">
        <f t="shared" ca="1" si="237"/>
        <v>1.0117233333333333</v>
      </c>
      <c r="H564" s="33">
        <f t="shared" ca="1" si="238"/>
        <v>609.89660287017432</v>
      </c>
      <c r="I564" s="33">
        <f t="shared" ca="1" si="262"/>
        <v>1.6396221839800362E-3</v>
      </c>
      <c r="J564" s="30" t="b">
        <f t="shared" si="239"/>
        <v>0</v>
      </c>
      <c r="K564" s="33">
        <f t="shared" si="258"/>
        <v>1</v>
      </c>
      <c r="L564" s="33">
        <f t="shared" ca="1" si="261"/>
        <v>1.6396221839800362E-3</v>
      </c>
      <c r="M564" s="600">
        <f t="shared" ca="1" si="240"/>
        <v>27271.35</v>
      </c>
      <c r="N564" s="601">
        <f t="shared" ca="1" si="241"/>
        <v>-79957568.439999998</v>
      </c>
      <c r="O564" s="601">
        <f t="shared" ca="1" si="242"/>
        <v>964640.57000000007</v>
      </c>
      <c r="P564" s="601">
        <f t="shared" ca="1" si="243"/>
        <v>-752933.77</v>
      </c>
      <c r="Q564" s="601">
        <f t="shared" ca="1" si="259"/>
        <v>-120469.4</v>
      </c>
      <c r="R564" s="602">
        <f t="shared" si="244"/>
        <v>399</v>
      </c>
      <c r="S564" s="602">
        <f t="shared" si="245"/>
        <v>63.84</v>
      </c>
      <c r="T564" s="602">
        <f t="shared" si="246"/>
        <v>166.35080000000002</v>
      </c>
      <c r="U564" s="602">
        <f t="shared" si="247"/>
        <v>26.616128000000003</v>
      </c>
      <c r="V564" s="602">
        <f t="shared" ca="1" si="248"/>
        <v>-63966.05</v>
      </c>
      <c r="W564" s="602">
        <f t="shared" si="249"/>
        <v>84.48</v>
      </c>
      <c r="X564" s="602">
        <f t="shared" si="250"/>
        <v>13.52</v>
      </c>
      <c r="Y564" s="602">
        <f t="shared" ca="1" si="251"/>
        <v>1455.25</v>
      </c>
      <c r="Z564" s="602">
        <f t="shared" ca="1" si="252"/>
        <v>232.84</v>
      </c>
      <c r="AA564" s="603">
        <f t="shared" si="253"/>
        <v>0</v>
      </c>
      <c r="AB564" s="602"/>
      <c r="AC564" s="604">
        <f t="shared" si="254"/>
        <v>0.113</v>
      </c>
      <c r="AD564" s="602">
        <f t="shared" ca="1" si="255"/>
        <v>-752933.76947666658</v>
      </c>
      <c r="AE564" s="602">
        <f t="shared" si="256"/>
        <v>0</v>
      </c>
      <c r="AG564" s="602">
        <f t="shared" ca="1" si="260"/>
        <v>0</v>
      </c>
    </row>
    <row r="565" spans="2:33" x14ac:dyDescent="0.25">
      <c r="B565" s="30">
        <v>544</v>
      </c>
      <c r="C565" s="19">
        <f t="shared" ca="1" si="234"/>
        <v>62248</v>
      </c>
      <c r="D565" s="30">
        <f t="shared" ca="1" si="235"/>
        <v>31</v>
      </c>
      <c r="E565" s="599">
        <f t="shared" si="236"/>
        <v>0.113</v>
      </c>
      <c r="F565" s="599">
        <f t="shared" si="257"/>
        <v>0.13108</v>
      </c>
      <c r="G565" s="33">
        <f t="shared" ca="1" si="237"/>
        <v>1.0120874444444443</v>
      </c>
      <c r="H565" s="33">
        <f t="shared" ca="1" si="238"/>
        <v>617.2686941742229</v>
      </c>
      <c r="I565" s="33">
        <f t="shared" ca="1" si="262"/>
        <v>1.6200400399987755E-3</v>
      </c>
      <c r="J565" s="30" t="b">
        <f t="shared" si="239"/>
        <v>0</v>
      </c>
      <c r="K565" s="33">
        <f t="shared" si="258"/>
        <v>1</v>
      </c>
      <c r="L565" s="33">
        <f t="shared" ca="1" si="261"/>
        <v>1.6200400399987755E-3</v>
      </c>
      <c r="M565" s="600">
        <f t="shared" ca="1" si="240"/>
        <v>27271.35</v>
      </c>
      <c r="N565" s="601">
        <f t="shared" ca="1" si="241"/>
        <v>-80922209.010000005</v>
      </c>
      <c r="O565" s="601">
        <f t="shared" ca="1" si="242"/>
        <v>1005414.06</v>
      </c>
      <c r="P565" s="601">
        <f t="shared" ca="1" si="243"/>
        <v>-787418.05</v>
      </c>
      <c r="Q565" s="601">
        <f t="shared" ca="1" si="259"/>
        <v>-125986.89</v>
      </c>
      <c r="R565" s="602">
        <f t="shared" si="244"/>
        <v>399</v>
      </c>
      <c r="S565" s="602">
        <f t="shared" si="245"/>
        <v>63.84</v>
      </c>
      <c r="T565" s="602">
        <f t="shared" si="246"/>
        <v>166.35080000000002</v>
      </c>
      <c r="U565" s="602">
        <f t="shared" si="247"/>
        <v>26.616128000000003</v>
      </c>
      <c r="V565" s="602">
        <f t="shared" ca="1" si="248"/>
        <v>-64737.77</v>
      </c>
      <c r="W565" s="602">
        <f t="shared" si="249"/>
        <v>84.48</v>
      </c>
      <c r="X565" s="602">
        <f t="shared" si="250"/>
        <v>13.52</v>
      </c>
      <c r="Y565" s="602">
        <f t="shared" ca="1" si="251"/>
        <v>1509.32</v>
      </c>
      <c r="Z565" s="602">
        <f t="shared" ca="1" si="252"/>
        <v>241.49</v>
      </c>
      <c r="AA565" s="603">
        <f t="shared" si="253"/>
        <v>0</v>
      </c>
      <c r="AB565" s="602"/>
      <c r="AC565" s="604">
        <f t="shared" si="254"/>
        <v>0.113</v>
      </c>
      <c r="AD565" s="602">
        <f t="shared" ca="1" si="255"/>
        <v>-787418.05045008333</v>
      </c>
      <c r="AE565" s="602">
        <f t="shared" si="256"/>
        <v>0</v>
      </c>
      <c r="AG565" s="602">
        <f t="shared" ca="1" si="260"/>
        <v>0</v>
      </c>
    </row>
    <row r="566" spans="2:33" x14ac:dyDescent="0.25">
      <c r="B566" s="30">
        <v>545</v>
      </c>
      <c r="C566" s="19">
        <f t="shared" ca="1" si="234"/>
        <v>62278</v>
      </c>
      <c r="D566" s="30">
        <f t="shared" ca="1" si="235"/>
        <v>30</v>
      </c>
      <c r="E566" s="599">
        <f t="shared" si="236"/>
        <v>0.113</v>
      </c>
      <c r="F566" s="599">
        <f t="shared" si="257"/>
        <v>0.13108</v>
      </c>
      <c r="G566" s="33">
        <f t="shared" ca="1" si="237"/>
        <v>1.0117233333333333</v>
      </c>
      <c r="H566" s="33">
        <f t="shared" ca="1" si="238"/>
        <v>624.50514083225869</v>
      </c>
      <c r="I566" s="33">
        <f t="shared" ca="1" si="262"/>
        <v>1.6012678433156386E-3</v>
      </c>
      <c r="J566" s="30" t="b">
        <f t="shared" si="239"/>
        <v>0</v>
      </c>
      <c r="K566" s="33">
        <f t="shared" si="258"/>
        <v>1</v>
      </c>
      <c r="L566" s="33">
        <f t="shared" ca="1" si="261"/>
        <v>1.6012678433156386E-3</v>
      </c>
      <c r="M566" s="600">
        <f t="shared" ca="1" si="240"/>
        <v>27271.35</v>
      </c>
      <c r="N566" s="601">
        <f t="shared" ca="1" si="241"/>
        <v>-81927623.069999993</v>
      </c>
      <c r="O566" s="601">
        <f t="shared" ca="1" si="242"/>
        <v>987736.19</v>
      </c>
      <c r="P566" s="601">
        <f t="shared" ca="1" si="243"/>
        <v>-771485.12</v>
      </c>
      <c r="Q566" s="601">
        <f t="shared" ca="1" si="259"/>
        <v>-123437.62</v>
      </c>
      <c r="R566" s="602">
        <f t="shared" si="244"/>
        <v>399</v>
      </c>
      <c r="S566" s="602">
        <f t="shared" si="245"/>
        <v>63.84</v>
      </c>
      <c r="T566" s="602">
        <f t="shared" si="246"/>
        <v>166.35080000000002</v>
      </c>
      <c r="U566" s="602">
        <f t="shared" si="247"/>
        <v>26.616128000000003</v>
      </c>
      <c r="V566" s="602">
        <f t="shared" ca="1" si="248"/>
        <v>-65542.100000000006</v>
      </c>
      <c r="W566" s="602">
        <f t="shared" si="249"/>
        <v>84.48</v>
      </c>
      <c r="X566" s="602">
        <f t="shared" si="250"/>
        <v>13.52</v>
      </c>
      <c r="Y566" s="602">
        <f t="shared" ca="1" si="251"/>
        <v>1484.34</v>
      </c>
      <c r="Z566" s="602">
        <f t="shared" ca="1" si="252"/>
        <v>237.49</v>
      </c>
      <c r="AA566" s="603">
        <f t="shared" si="253"/>
        <v>0</v>
      </c>
      <c r="AB566" s="602"/>
      <c r="AC566" s="604">
        <f t="shared" si="254"/>
        <v>0.113</v>
      </c>
      <c r="AD566" s="602">
        <f t="shared" ca="1" si="255"/>
        <v>-771485.11724250007</v>
      </c>
      <c r="AE566" s="602">
        <f t="shared" si="256"/>
        <v>0</v>
      </c>
      <c r="AG566" s="602">
        <f t="shared" ca="1" si="260"/>
        <v>0</v>
      </c>
    </row>
    <row r="567" spans="2:33" x14ac:dyDescent="0.25">
      <c r="B567" s="30">
        <v>546</v>
      </c>
      <c r="C567" s="19">
        <f t="shared" ca="1" si="234"/>
        <v>62309</v>
      </c>
      <c r="D567" s="30">
        <f t="shared" ca="1" si="235"/>
        <v>31</v>
      </c>
      <c r="E567" s="599">
        <f t="shared" si="236"/>
        <v>0.113</v>
      </c>
      <c r="F567" s="599">
        <f t="shared" si="257"/>
        <v>0.13108</v>
      </c>
      <c r="G567" s="33">
        <f t="shared" ca="1" si="237"/>
        <v>1.0120874444444443</v>
      </c>
      <c r="H567" s="33">
        <f t="shared" ca="1" si="238"/>
        <v>632.05381202733849</v>
      </c>
      <c r="I567" s="33">
        <f t="shared" ca="1" si="262"/>
        <v>1.5821437684118366E-3</v>
      </c>
      <c r="J567" s="30" t="b">
        <f t="shared" si="239"/>
        <v>0</v>
      </c>
      <c r="K567" s="33">
        <f t="shared" si="258"/>
        <v>1</v>
      </c>
      <c r="L567" s="33">
        <f t="shared" ca="1" si="261"/>
        <v>1.5821437684118366E-3</v>
      </c>
      <c r="M567" s="600">
        <f t="shared" ca="1" si="240"/>
        <v>27271.35</v>
      </c>
      <c r="N567" s="601">
        <f t="shared" ca="1" si="241"/>
        <v>-82915359.260000005</v>
      </c>
      <c r="O567" s="601">
        <f t="shared" ca="1" si="242"/>
        <v>1029506.15</v>
      </c>
      <c r="P567" s="601">
        <f t="shared" ca="1" si="243"/>
        <v>-806812.51</v>
      </c>
      <c r="Q567" s="601">
        <f t="shared" ca="1" si="259"/>
        <v>-129090</v>
      </c>
      <c r="R567" s="602">
        <f t="shared" si="244"/>
        <v>399</v>
      </c>
      <c r="S567" s="602">
        <f t="shared" si="245"/>
        <v>63.84</v>
      </c>
      <c r="T567" s="602">
        <f t="shared" si="246"/>
        <v>166.35080000000002</v>
      </c>
      <c r="U567" s="602">
        <f t="shared" si="247"/>
        <v>26.616128000000003</v>
      </c>
      <c r="V567" s="602">
        <f t="shared" ca="1" si="248"/>
        <v>-66332.289999999994</v>
      </c>
      <c r="W567" s="602">
        <f t="shared" si="249"/>
        <v>84.48</v>
      </c>
      <c r="X567" s="602">
        <f t="shared" si="250"/>
        <v>13.52</v>
      </c>
      <c r="Y567" s="602">
        <f t="shared" ca="1" si="251"/>
        <v>1539.73</v>
      </c>
      <c r="Z567" s="602">
        <f t="shared" ca="1" si="252"/>
        <v>246.36</v>
      </c>
      <c r="AA567" s="603">
        <f t="shared" si="253"/>
        <v>0</v>
      </c>
      <c r="AB567" s="602"/>
      <c r="AC567" s="604">
        <f t="shared" si="254"/>
        <v>0.113</v>
      </c>
      <c r="AD567" s="602">
        <f t="shared" ca="1" si="255"/>
        <v>-806812.50968827773</v>
      </c>
      <c r="AE567" s="602">
        <f t="shared" si="256"/>
        <v>0</v>
      </c>
      <c r="AG567" s="602">
        <f t="shared" ca="1" si="260"/>
        <v>0</v>
      </c>
    </row>
    <row r="568" spans="2:33" x14ac:dyDescent="0.25">
      <c r="B568" s="30">
        <v>547</v>
      </c>
      <c r="C568" s="19">
        <f t="shared" ca="1" si="234"/>
        <v>62340</v>
      </c>
      <c r="D568" s="30">
        <f t="shared" ca="1" si="235"/>
        <v>31</v>
      </c>
      <c r="E568" s="599">
        <f t="shared" si="236"/>
        <v>0.113</v>
      </c>
      <c r="F568" s="599">
        <f t="shared" si="257"/>
        <v>0.13108</v>
      </c>
      <c r="G568" s="33">
        <f t="shared" ca="1" si="237"/>
        <v>1.0120874444444443</v>
      </c>
      <c r="H568" s="33">
        <f t="shared" ca="1" si="238"/>
        <v>639.6937273661182</v>
      </c>
      <c r="I568" s="33">
        <f t="shared" ca="1" si="262"/>
        <v>1.5632480939236511E-3</v>
      </c>
      <c r="J568" s="30" t="b">
        <f t="shared" si="239"/>
        <v>0</v>
      </c>
      <c r="K568" s="33">
        <f t="shared" si="258"/>
        <v>1</v>
      </c>
      <c r="L568" s="33">
        <f t="shared" ca="1" si="261"/>
        <v>1.5632480939236511E-3</v>
      </c>
      <c r="M568" s="600">
        <f t="shared" ca="1" si="240"/>
        <v>27271.35</v>
      </c>
      <c r="N568" s="601">
        <f t="shared" ca="1" si="241"/>
        <v>-83944865.409999996</v>
      </c>
      <c r="O568" s="601">
        <f t="shared" ca="1" si="242"/>
        <v>1041950.25</v>
      </c>
      <c r="P568" s="601">
        <f t="shared" ca="1" si="243"/>
        <v>-816830.18</v>
      </c>
      <c r="Q568" s="601">
        <f t="shared" ca="1" si="259"/>
        <v>-130692.83</v>
      </c>
      <c r="R568" s="602">
        <f t="shared" si="244"/>
        <v>399</v>
      </c>
      <c r="S568" s="602">
        <f t="shared" si="245"/>
        <v>63.84</v>
      </c>
      <c r="T568" s="602">
        <f t="shared" si="246"/>
        <v>166.35080000000002</v>
      </c>
      <c r="U568" s="602">
        <f t="shared" si="247"/>
        <v>26.616128000000003</v>
      </c>
      <c r="V568" s="602">
        <f t="shared" ca="1" si="248"/>
        <v>-67155.89</v>
      </c>
      <c r="W568" s="602">
        <f t="shared" si="249"/>
        <v>84.48</v>
      </c>
      <c r="X568" s="602">
        <f t="shared" si="250"/>
        <v>13.52</v>
      </c>
      <c r="Y568" s="602">
        <f t="shared" ca="1" si="251"/>
        <v>1555.44</v>
      </c>
      <c r="Z568" s="602">
        <f t="shared" ca="1" si="252"/>
        <v>248.87</v>
      </c>
      <c r="AA568" s="603">
        <f t="shared" si="253"/>
        <v>0</v>
      </c>
      <c r="AB568" s="602"/>
      <c r="AC568" s="604">
        <f t="shared" si="254"/>
        <v>0.113</v>
      </c>
      <c r="AD568" s="602">
        <f t="shared" ca="1" si="255"/>
        <v>-816830.17647563899</v>
      </c>
      <c r="AE568" s="602">
        <f t="shared" si="256"/>
        <v>0</v>
      </c>
      <c r="AG568" s="602">
        <f t="shared" ca="1" si="260"/>
        <v>0</v>
      </c>
    </row>
    <row r="569" spans="2:33" x14ac:dyDescent="0.25">
      <c r="B569" s="30">
        <v>548</v>
      </c>
      <c r="C569" s="19">
        <f t="shared" ca="1" si="234"/>
        <v>62370</v>
      </c>
      <c r="D569" s="30">
        <f t="shared" ca="1" si="235"/>
        <v>30</v>
      </c>
      <c r="E569" s="599">
        <f t="shared" si="236"/>
        <v>0.113</v>
      </c>
      <c r="F569" s="599">
        <f t="shared" si="257"/>
        <v>0.13108</v>
      </c>
      <c r="G569" s="33">
        <f t="shared" ca="1" si="237"/>
        <v>1.0117233333333333</v>
      </c>
      <c r="H569" s="33">
        <f t="shared" ca="1" si="238"/>
        <v>647.19307016327366</v>
      </c>
      <c r="I569" s="33">
        <f t="shared" ca="1" si="262"/>
        <v>1.5451339733098817E-3</v>
      </c>
      <c r="J569" s="30" t="b">
        <f t="shared" si="239"/>
        <v>0</v>
      </c>
      <c r="K569" s="33">
        <f t="shared" si="258"/>
        <v>1</v>
      </c>
      <c r="L569" s="33">
        <f t="shared" ca="1" si="261"/>
        <v>1.5451339733098817E-3</v>
      </c>
      <c r="M569" s="600">
        <f t="shared" ca="1" si="240"/>
        <v>27271.35</v>
      </c>
      <c r="N569" s="601">
        <f t="shared" ca="1" si="241"/>
        <v>-84986815.659999996</v>
      </c>
      <c r="O569" s="601">
        <f t="shared" ca="1" si="242"/>
        <v>1023600.11</v>
      </c>
      <c r="P569" s="601">
        <f t="shared" ca="1" si="243"/>
        <v>-800292.51</v>
      </c>
      <c r="Q569" s="601">
        <f t="shared" ca="1" si="259"/>
        <v>-128046.8</v>
      </c>
      <c r="R569" s="602">
        <f t="shared" si="244"/>
        <v>399</v>
      </c>
      <c r="S569" s="602">
        <f t="shared" si="245"/>
        <v>63.84</v>
      </c>
      <c r="T569" s="602">
        <f t="shared" si="246"/>
        <v>166.35080000000002</v>
      </c>
      <c r="U569" s="602">
        <f t="shared" si="247"/>
        <v>26.616128000000003</v>
      </c>
      <c r="V569" s="602">
        <f t="shared" ca="1" si="248"/>
        <v>-67989.45</v>
      </c>
      <c r="W569" s="602">
        <f t="shared" si="249"/>
        <v>84.48</v>
      </c>
      <c r="X569" s="602">
        <f t="shared" si="250"/>
        <v>13.52</v>
      </c>
      <c r="Y569" s="602">
        <f t="shared" ca="1" si="251"/>
        <v>1529.51</v>
      </c>
      <c r="Z569" s="602">
        <f t="shared" ca="1" si="252"/>
        <v>244.72</v>
      </c>
      <c r="AA569" s="603">
        <f t="shared" si="253"/>
        <v>0</v>
      </c>
      <c r="AB569" s="602"/>
      <c r="AC569" s="604">
        <f t="shared" si="254"/>
        <v>0.113</v>
      </c>
      <c r="AD569" s="602">
        <f t="shared" ca="1" si="255"/>
        <v>-800292.51413166651</v>
      </c>
      <c r="AE569" s="602">
        <f t="shared" si="256"/>
        <v>0</v>
      </c>
      <c r="AG569" s="602">
        <f t="shared" ca="1" si="260"/>
        <v>0</v>
      </c>
    </row>
    <row r="570" spans="2:33" x14ac:dyDescent="0.25">
      <c r="B570" s="30">
        <v>549</v>
      </c>
      <c r="C570" s="19">
        <f t="shared" ca="1" si="234"/>
        <v>62401</v>
      </c>
      <c r="D570" s="30">
        <f t="shared" ca="1" si="235"/>
        <v>31</v>
      </c>
      <c r="E570" s="599">
        <f t="shared" si="236"/>
        <v>0.113</v>
      </c>
      <c r="F570" s="599">
        <f t="shared" si="257"/>
        <v>0.13108</v>
      </c>
      <c r="G570" s="33">
        <f t="shared" ca="1" si="237"/>
        <v>1.0120874444444443</v>
      </c>
      <c r="H570" s="33">
        <f t="shared" ca="1" si="238"/>
        <v>655.01598044370155</v>
      </c>
      <c r="I570" s="33">
        <f t="shared" ca="1" si="262"/>
        <v>1.5266803098797827E-3</v>
      </c>
      <c r="J570" s="30" t="b">
        <f t="shared" si="239"/>
        <v>0</v>
      </c>
      <c r="K570" s="33">
        <f t="shared" si="258"/>
        <v>1</v>
      </c>
      <c r="L570" s="33">
        <f t="shared" ca="1" si="261"/>
        <v>1.5266803098797827E-3</v>
      </c>
      <c r="M570" s="600">
        <f t="shared" ca="1" si="240"/>
        <v>27271.35</v>
      </c>
      <c r="N570" s="601">
        <f t="shared" ca="1" si="241"/>
        <v>-86010415.769999996</v>
      </c>
      <c r="O570" s="601">
        <f t="shared" ca="1" si="242"/>
        <v>1066917.47</v>
      </c>
      <c r="P570" s="601">
        <f t="shared" ca="1" si="243"/>
        <v>-836929.13</v>
      </c>
      <c r="Q570" s="601">
        <f t="shared" ca="1" si="259"/>
        <v>-133908.66</v>
      </c>
      <c r="R570" s="602">
        <f t="shared" si="244"/>
        <v>399</v>
      </c>
      <c r="S570" s="602">
        <f t="shared" si="245"/>
        <v>63.84</v>
      </c>
      <c r="T570" s="602">
        <f t="shared" si="246"/>
        <v>166.35080000000002</v>
      </c>
      <c r="U570" s="602">
        <f t="shared" si="247"/>
        <v>26.616128000000003</v>
      </c>
      <c r="V570" s="602">
        <f t="shared" ca="1" si="248"/>
        <v>-68808.33</v>
      </c>
      <c r="W570" s="602">
        <f t="shared" si="249"/>
        <v>84.48</v>
      </c>
      <c r="X570" s="602">
        <f t="shared" si="250"/>
        <v>13.52</v>
      </c>
      <c r="Y570" s="602">
        <f t="shared" ca="1" si="251"/>
        <v>1586.95</v>
      </c>
      <c r="Z570" s="602">
        <f t="shared" ca="1" si="252"/>
        <v>253.91</v>
      </c>
      <c r="AA570" s="603">
        <f t="shared" si="253"/>
        <v>0</v>
      </c>
      <c r="AB570" s="602"/>
      <c r="AC570" s="604">
        <f t="shared" si="254"/>
        <v>0.113</v>
      </c>
      <c r="AD570" s="602">
        <f t="shared" ca="1" si="255"/>
        <v>-836929.12900641665</v>
      </c>
      <c r="AE570" s="602">
        <f t="shared" si="256"/>
        <v>0</v>
      </c>
      <c r="AG570" s="602">
        <f t="shared" ca="1" si="260"/>
        <v>0</v>
      </c>
    </row>
    <row r="571" spans="2:33" x14ac:dyDescent="0.25">
      <c r="B571" s="30">
        <v>550</v>
      </c>
      <c r="C571" s="19">
        <f t="shared" ca="1" si="234"/>
        <v>62431</v>
      </c>
      <c r="D571" s="30">
        <f t="shared" ca="1" si="235"/>
        <v>30</v>
      </c>
      <c r="E571" s="599">
        <f t="shared" si="236"/>
        <v>0.113</v>
      </c>
      <c r="F571" s="599">
        <f t="shared" si="257"/>
        <v>0.13108</v>
      </c>
      <c r="G571" s="33">
        <f t="shared" ca="1" si="237"/>
        <v>1.0117233333333333</v>
      </c>
      <c r="H571" s="33">
        <f t="shared" ca="1" si="238"/>
        <v>662.69495112110314</v>
      </c>
      <c r="I571" s="33">
        <f t="shared" ca="1" si="262"/>
        <v>1.5089899180735671E-3</v>
      </c>
      <c r="J571" s="30" t="b">
        <f t="shared" si="239"/>
        <v>0</v>
      </c>
      <c r="K571" s="33">
        <f t="shared" si="258"/>
        <v>1</v>
      </c>
      <c r="L571" s="33">
        <f t="shared" ca="1" si="261"/>
        <v>1.5089899180735671E-3</v>
      </c>
      <c r="M571" s="600">
        <f t="shared" ca="1" si="240"/>
        <v>27271.35</v>
      </c>
      <c r="N571" s="601">
        <f t="shared" ca="1" si="241"/>
        <v>-87077333.239999995</v>
      </c>
      <c r="O571" s="601">
        <f t="shared" ca="1" si="242"/>
        <v>1048107.96</v>
      </c>
      <c r="P571" s="601">
        <f t="shared" ca="1" si="243"/>
        <v>-819978.22</v>
      </c>
      <c r="Q571" s="601">
        <f t="shared" ca="1" si="259"/>
        <v>-131196.51999999999</v>
      </c>
      <c r="R571" s="602">
        <f t="shared" si="244"/>
        <v>399</v>
      </c>
      <c r="S571" s="602">
        <f t="shared" si="245"/>
        <v>63.84</v>
      </c>
      <c r="T571" s="602">
        <f t="shared" si="246"/>
        <v>166.35080000000002</v>
      </c>
      <c r="U571" s="602">
        <f t="shared" si="247"/>
        <v>26.616128000000003</v>
      </c>
      <c r="V571" s="602">
        <f t="shared" ca="1" si="248"/>
        <v>-69661.87</v>
      </c>
      <c r="W571" s="602">
        <f t="shared" si="249"/>
        <v>84.48</v>
      </c>
      <c r="X571" s="602">
        <f t="shared" si="250"/>
        <v>13.52</v>
      </c>
      <c r="Y571" s="602">
        <f t="shared" ca="1" si="251"/>
        <v>1560.37</v>
      </c>
      <c r="Z571" s="602">
        <f t="shared" ca="1" si="252"/>
        <v>249.66</v>
      </c>
      <c r="AA571" s="603">
        <f t="shared" si="253"/>
        <v>0</v>
      </c>
      <c r="AB571" s="602"/>
      <c r="AC571" s="604">
        <f t="shared" si="254"/>
        <v>0.113</v>
      </c>
      <c r="AD571" s="602">
        <f t="shared" ca="1" si="255"/>
        <v>-819978.22134333337</v>
      </c>
      <c r="AE571" s="602">
        <f t="shared" si="256"/>
        <v>0</v>
      </c>
      <c r="AG571" s="602">
        <f t="shared" ca="1" si="260"/>
        <v>0</v>
      </c>
    </row>
    <row r="572" spans="2:33" x14ac:dyDescent="0.25">
      <c r="B572" s="30">
        <v>551</v>
      </c>
      <c r="C572" s="19">
        <f t="shared" ca="1" si="234"/>
        <v>62462</v>
      </c>
      <c r="D572" s="30">
        <f t="shared" ca="1" si="235"/>
        <v>31</v>
      </c>
      <c r="E572" s="599">
        <f t="shared" si="236"/>
        <v>0.113</v>
      </c>
      <c r="F572" s="599">
        <f t="shared" si="257"/>
        <v>0.13108</v>
      </c>
      <c r="G572" s="33">
        <f t="shared" ca="1" si="237"/>
        <v>1.0120874444444443</v>
      </c>
      <c r="H572" s="33">
        <f t="shared" ca="1" si="238"/>
        <v>670.70523952639326</v>
      </c>
      <c r="I572" s="33">
        <f t="shared" ca="1" si="262"/>
        <v>1.4909679260984043E-3</v>
      </c>
      <c r="J572" s="30" t="b">
        <f t="shared" si="239"/>
        <v>0</v>
      </c>
      <c r="K572" s="33">
        <f t="shared" si="258"/>
        <v>1</v>
      </c>
      <c r="L572" s="33">
        <f t="shared" ca="1" si="261"/>
        <v>1.4909679260984043E-3</v>
      </c>
      <c r="M572" s="600">
        <f t="shared" ca="1" si="240"/>
        <v>27271.35</v>
      </c>
      <c r="N572" s="601">
        <f t="shared" ca="1" si="241"/>
        <v>-88125441.200000003</v>
      </c>
      <c r="O572" s="601">
        <f t="shared" ca="1" si="242"/>
        <v>1092482.72</v>
      </c>
      <c r="P572" s="601">
        <f t="shared" ca="1" si="243"/>
        <v>-857509.5</v>
      </c>
      <c r="Q572" s="601">
        <f t="shared" ca="1" si="259"/>
        <v>-137201.51999999999</v>
      </c>
      <c r="R572" s="602">
        <f t="shared" si="244"/>
        <v>399</v>
      </c>
      <c r="S572" s="602">
        <f t="shared" si="245"/>
        <v>63.84</v>
      </c>
      <c r="T572" s="602">
        <f t="shared" si="246"/>
        <v>166.35080000000002</v>
      </c>
      <c r="U572" s="602">
        <f t="shared" si="247"/>
        <v>26.616128000000003</v>
      </c>
      <c r="V572" s="602">
        <f t="shared" ca="1" si="248"/>
        <v>-70500.350000000006</v>
      </c>
      <c r="W572" s="602">
        <f t="shared" si="249"/>
        <v>84.48</v>
      </c>
      <c r="X572" s="602">
        <f t="shared" si="250"/>
        <v>13.52</v>
      </c>
      <c r="Y572" s="602">
        <f t="shared" ca="1" si="251"/>
        <v>1619.22</v>
      </c>
      <c r="Z572" s="602">
        <f t="shared" ca="1" si="252"/>
        <v>259.08</v>
      </c>
      <c r="AA572" s="603">
        <f t="shared" si="253"/>
        <v>0</v>
      </c>
      <c r="AB572" s="602"/>
      <c r="AC572" s="604">
        <f t="shared" si="254"/>
        <v>0.113</v>
      </c>
      <c r="AD572" s="602">
        <f t="shared" ca="1" si="255"/>
        <v>-857509.5014544446</v>
      </c>
      <c r="AE572" s="602">
        <f t="shared" si="256"/>
        <v>0</v>
      </c>
      <c r="AG572" s="602">
        <f t="shared" ca="1" si="260"/>
        <v>0</v>
      </c>
    </row>
    <row r="573" spans="2:33" x14ac:dyDescent="0.25">
      <c r="B573" s="30">
        <v>552</v>
      </c>
      <c r="C573" s="19">
        <f t="shared" ca="1" si="234"/>
        <v>62493</v>
      </c>
      <c r="D573" s="30">
        <f t="shared" ca="1" si="235"/>
        <v>31</v>
      </c>
      <c r="E573" s="599">
        <f t="shared" si="236"/>
        <v>0.113</v>
      </c>
      <c r="F573" s="599">
        <f t="shared" si="257"/>
        <v>0.13108</v>
      </c>
      <c r="G573" s="33">
        <f t="shared" ca="1" si="237"/>
        <v>1.0120874444444443</v>
      </c>
      <c r="H573" s="33">
        <f t="shared" ca="1" si="238"/>
        <v>678.81235184776631</v>
      </c>
      <c r="I573" s="33">
        <f t="shared" ca="1" si="262"/>
        <v>1.4731611722708675E-3</v>
      </c>
      <c r="J573" s="30" t="b">
        <f t="shared" si="239"/>
        <v>1</v>
      </c>
      <c r="K573" s="33">
        <f t="shared" si="258"/>
        <v>1</v>
      </c>
      <c r="L573" s="33">
        <f t="shared" ca="1" si="261"/>
        <v>1.4731611722708675E-3</v>
      </c>
      <c r="M573" s="600">
        <f t="shared" ca="1" si="240"/>
        <v>27271.35</v>
      </c>
      <c r="N573" s="601">
        <f t="shared" ca="1" si="241"/>
        <v>-89217923.920000002</v>
      </c>
      <c r="O573" s="601">
        <f t="shared" ca="1" si="242"/>
        <v>1105688.0599999998</v>
      </c>
      <c r="P573" s="601">
        <f t="shared" ca="1" si="243"/>
        <v>-868139.97</v>
      </c>
      <c r="Q573" s="601">
        <f t="shared" ca="1" si="259"/>
        <v>-138902.39999999999</v>
      </c>
      <c r="R573" s="602">
        <f t="shared" si="244"/>
        <v>399</v>
      </c>
      <c r="S573" s="602">
        <f t="shared" si="245"/>
        <v>63.84</v>
      </c>
      <c r="T573" s="602">
        <f t="shared" si="246"/>
        <v>166.35080000000002</v>
      </c>
      <c r="U573" s="602">
        <f t="shared" si="247"/>
        <v>26.616128000000003</v>
      </c>
      <c r="V573" s="602">
        <f t="shared" ca="1" si="248"/>
        <v>-71374.34</v>
      </c>
      <c r="W573" s="602">
        <f t="shared" si="249"/>
        <v>84.48</v>
      </c>
      <c r="X573" s="602">
        <f t="shared" si="250"/>
        <v>13.52</v>
      </c>
      <c r="Y573" s="602">
        <f t="shared" ca="1" si="251"/>
        <v>1635.89</v>
      </c>
      <c r="Z573" s="602">
        <f t="shared" ca="1" si="252"/>
        <v>261.74</v>
      </c>
      <c r="AA573" s="603">
        <f t="shared" si="253"/>
        <v>0</v>
      </c>
      <c r="AB573" s="602"/>
      <c r="AC573" s="604">
        <f t="shared" si="254"/>
        <v>0.113</v>
      </c>
      <c r="AD573" s="602">
        <f t="shared" ca="1" si="255"/>
        <v>-868139.96525488899</v>
      </c>
      <c r="AE573" s="602">
        <f t="shared" si="256"/>
        <v>0</v>
      </c>
      <c r="AG573" s="602">
        <f t="shared" ca="1" si="260"/>
        <v>0</v>
      </c>
    </row>
    <row r="574" spans="2:33" x14ac:dyDescent="0.25">
      <c r="B574" s="30">
        <v>553</v>
      </c>
      <c r="C574" s="19">
        <f t="shared" ca="1" si="234"/>
        <v>62521</v>
      </c>
      <c r="D574" s="30">
        <f t="shared" ca="1" si="235"/>
        <v>28</v>
      </c>
      <c r="E574" s="599">
        <f t="shared" si="236"/>
        <v>0.113</v>
      </c>
      <c r="F574" s="599">
        <f t="shared" si="257"/>
        <v>0.13108</v>
      </c>
      <c r="G574" s="33">
        <f t="shared" ca="1" si="237"/>
        <v>1.0109951111111111</v>
      </c>
      <c r="H574" s="33">
        <f t="shared" ca="1" si="238"/>
        <v>686.27596907992711</v>
      </c>
      <c r="I574" s="33">
        <f t="shared" ca="1" si="262"/>
        <v>1.4571397587193309E-3</v>
      </c>
      <c r="J574" s="30" t="b">
        <f t="shared" si="239"/>
        <v>0</v>
      </c>
      <c r="K574" s="33">
        <f t="shared" si="258"/>
        <v>1</v>
      </c>
      <c r="L574" s="33">
        <f t="shared" ca="1" si="261"/>
        <v>1.4571397587193309E-3</v>
      </c>
      <c r="M574" s="600">
        <f t="shared" ca="1" si="240"/>
        <v>27271.35</v>
      </c>
      <c r="N574" s="601">
        <f t="shared" ca="1" si="241"/>
        <v>-90323611.980000004</v>
      </c>
      <c r="O574" s="601">
        <f t="shared" ca="1" si="242"/>
        <v>1020389.5</v>
      </c>
      <c r="P574" s="601">
        <f t="shared" ca="1" si="243"/>
        <v>-793844.19</v>
      </c>
      <c r="Q574" s="601">
        <f t="shared" ca="1" si="259"/>
        <v>-127015.07</v>
      </c>
      <c r="R574" s="602">
        <f t="shared" si="244"/>
        <v>399</v>
      </c>
      <c r="S574" s="602">
        <f t="shared" si="245"/>
        <v>63.84</v>
      </c>
      <c r="T574" s="602">
        <f t="shared" si="246"/>
        <v>166.35080000000002</v>
      </c>
      <c r="U574" s="602">
        <f t="shared" si="247"/>
        <v>26.616128000000003</v>
      </c>
      <c r="V574" s="602">
        <f t="shared" ca="1" si="248"/>
        <v>-72258.89</v>
      </c>
      <c r="W574" s="602">
        <f t="shared" si="249"/>
        <v>84.48</v>
      </c>
      <c r="X574" s="602">
        <f t="shared" si="250"/>
        <v>13.52</v>
      </c>
      <c r="Y574" s="602">
        <f t="shared" ca="1" si="251"/>
        <v>1519.39</v>
      </c>
      <c r="Z574" s="602">
        <f t="shared" ca="1" si="252"/>
        <v>243.1</v>
      </c>
      <c r="AA574" s="603">
        <f t="shared" si="253"/>
        <v>0</v>
      </c>
      <c r="AB574" s="602"/>
      <c r="AC574" s="604">
        <f t="shared" si="254"/>
        <v>0.113</v>
      </c>
      <c r="AD574" s="602">
        <f t="shared" ca="1" si="255"/>
        <v>-793844.18973533344</v>
      </c>
      <c r="AE574" s="602">
        <f t="shared" si="256"/>
        <v>0</v>
      </c>
      <c r="AG574" s="602">
        <f t="shared" ca="1" si="260"/>
        <v>0</v>
      </c>
    </row>
    <row r="575" spans="2:33" x14ac:dyDescent="0.25">
      <c r="B575" s="30">
        <v>554</v>
      </c>
      <c r="C575" s="19">
        <f t="shared" ca="1" si="234"/>
        <v>62552</v>
      </c>
      <c r="D575" s="30">
        <f t="shared" ca="1" si="235"/>
        <v>31</v>
      </c>
      <c r="E575" s="599">
        <f t="shared" si="236"/>
        <v>0.113</v>
      </c>
      <c r="F575" s="599">
        <f t="shared" si="257"/>
        <v>0.13108</v>
      </c>
      <c r="G575" s="33">
        <f t="shared" ca="1" si="237"/>
        <v>1.0120874444444443</v>
      </c>
      <c r="H575" s="33">
        <f t="shared" ca="1" si="238"/>
        <v>694.57129172973794</v>
      </c>
      <c r="I575" s="33">
        <f t="shared" ca="1" si="262"/>
        <v>1.4397370175056217E-3</v>
      </c>
      <c r="J575" s="30" t="b">
        <f t="shared" si="239"/>
        <v>0</v>
      </c>
      <c r="K575" s="33">
        <f t="shared" si="258"/>
        <v>1</v>
      </c>
      <c r="L575" s="33">
        <f t="shared" ca="1" si="261"/>
        <v>1.4397370175056217E-3</v>
      </c>
      <c r="M575" s="600">
        <f t="shared" ca="1" si="240"/>
        <v>27271.35</v>
      </c>
      <c r="N575" s="601">
        <f t="shared" ca="1" si="241"/>
        <v>-91344001.480000004</v>
      </c>
      <c r="O575" s="601">
        <f t="shared" ca="1" si="242"/>
        <v>1131386.8899999999</v>
      </c>
      <c r="P575" s="601">
        <f t="shared" ca="1" si="243"/>
        <v>-888827.88</v>
      </c>
      <c r="Q575" s="601">
        <f t="shared" ca="1" si="259"/>
        <v>-142212.46</v>
      </c>
      <c r="R575" s="602">
        <f t="shared" si="244"/>
        <v>399</v>
      </c>
      <c r="S575" s="602">
        <f t="shared" si="245"/>
        <v>63.84</v>
      </c>
      <c r="T575" s="602">
        <f t="shared" si="246"/>
        <v>166.35080000000002</v>
      </c>
      <c r="U575" s="602">
        <f t="shared" si="247"/>
        <v>26.616128000000003</v>
      </c>
      <c r="V575" s="602">
        <f t="shared" ca="1" si="248"/>
        <v>-73075.199999999997</v>
      </c>
      <c r="W575" s="602">
        <f t="shared" si="249"/>
        <v>84.48</v>
      </c>
      <c r="X575" s="602">
        <f t="shared" si="250"/>
        <v>13.52</v>
      </c>
      <c r="Y575" s="602">
        <f t="shared" ca="1" si="251"/>
        <v>1668.33</v>
      </c>
      <c r="Z575" s="602">
        <f t="shared" ca="1" si="252"/>
        <v>266.93</v>
      </c>
      <c r="AA575" s="603">
        <f t="shared" si="253"/>
        <v>0</v>
      </c>
      <c r="AB575" s="602"/>
      <c r="AC575" s="604">
        <f t="shared" si="254"/>
        <v>0.113</v>
      </c>
      <c r="AD575" s="602">
        <f t="shared" ca="1" si="255"/>
        <v>-888827.88106788893</v>
      </c>
      <c r="AE575" s="602">
        <f t="shared" si="256"/>
        <v>0</v>
      </c>
      <c r="AG575" s="602">
        <f t="shared" ca="1" si="260"/>
        <v>0</v>
      </c>
    </row>
    <row r="576" spans="2:33" x14ac:dyDescent="0.25">
      <c r="B576" s="30">
        <v>555</v>
      </c>
      <c r="C576" s="19">
        <f t="shared" ca="1" si="234"/>
        <v>62582</v>
      </c>
      <c r="D576" s="30">
        <f t="shared" ca="1" si="235"/>
        <v>30</v>
      </c>
      <c r="E576" s="599">
        <f t="shared" si="236"/>
        <v>0.113</v>
      </c>
      <c r="F576" s="599">
        <f t="shared" si="257"/>
        <v>0.13108</v>
      </c>
      <c r="G576" s="33">
        <f t="shared" ca="1" si="237"/>
        <v>1.0117233333333333</v>
      </c>
      <c r="H576" s="33">
        <f t="shared" ca="1" si="238"/>
        <v>702.7139825064495</v>
      </c>
      <c r="I576" s="33">
        <f t="shared" ca="1" si="262"/>
        <v>1.4230540801724008E-3</v>
      </c>
      <c r="J576" s="30" t="b">
        <f t="shared" si="239"/>
        <v>0</v>
      </c>
      <c r="K576" s="33">
        <f t="shared" si="258"/>
        <v>1</v>
      </c>
      <c r="L576" s="33">
        <f t="shared" ca="1" si="261"/>
        <v>1.4230540801724008E-3</v>
      </c>
      <c r="M576" s="600">
        <f t="shared" ca="1" si="240"/>
        <v>27271.35</v>
      </c>
      <c r="N576" s="601">
        <f t="shared" ca="1" si="241"/>
        <v>-92475388.370000005</v>
      </c>
      <c r="O576" s="601">
        <f t="shared" ca="1" si="242"/>
        <v>1111391.1600000001</v>
      </c>
      <c r="P576" s="601">
        <f t="shared" ca="1" si="243"/>
        <v>-870809.91</v>
      </c>
      <c r="Q576" s="601">
        <f t="shared" ca="1" si="259"/>
        <v>-139329.59</v>
      </c>
      <c r="R576" s="602">
        <f t="shared" si="244"/>
        <v>399</v>
      </c>
      <c r="S576" s="602">
        <f t="shared" si="245"/>
        <v>63.84</v>
      </c>
      <c r="T576" s="602">
        <f t="shared" si="246"/>
        <v>166.35080000000002</v>
      </c>
      <c r="U576" s="602">
        <f t="shared" si="247"/>
        <v>26.616128000000003</v>
      </c>
      <c r="V576" s="602">
        <f t="shared" ca="1" si="248"/>
        <v>-73980.31</v>
      </c>
      <c r="W576" s="602">
        <f t="shared" si="249"/>
        <v>84.48</v>
      </c>
      <c r="X576" s="602">
        <f t="shared" si="250"/>
        <v>13.52</v>
      </c>
      <c r="Y576" s="602">
        <f t="shared" ca="1" si="251"/>
        <v>1640.08</v>
      </c>
      <c r="Z576" s="602">
        <f t="shared" ca="1" si="252"/>
        <v>262.41000000000003</v>
      </c>
      <c r="AA576" s="603">
        <f t="shared" si="253"/>
        <v>0</v>
      </c>
      <c r="AB576" s="602"/>
      <c r="AC576" s="604">
        <f t="shared" si="254"/>
        <v>0.113</v>
      </c>
      <c r="AD576" s="602">
        <f t="shared" ca="1" si="255"/>
        <v>-870809.90715083352</v>
      </c>
      <c r="AE576" s="602">
        <f t="shared" si="256"/>
        <v>0</v>
      </c>
      <c r="AG576" s="602">
        <f t="shared" ca="1" si="260"/>
        <v>0</v>
      </c>
    </row>
    <row r="577" spans="2:33" x14ac:dyDescent="0.25">
      <c r="B577" s="30">
        <v>556</v>
      </c>
      <c r="C577" s="19">
        <f t="shared" ca="1" si="234"/>
        <v>62613</v>
      </c>
      <c r="D577" s="30">
        <f t="shared" ca="1" si="235"/>
        <v>31</v>
      </c>
      <c r="E577" s="599">
        <f t="shared" si="236"/>
        <v>0.113</v>
      </c>
      <c r="F577" s="599">
        <f t="shared" si="257"/>
        <v>0.13108</v>
      </c>
      <c r="G577" s="33">
        <f t="shared" ca="1" si="237"/>
        <v>1.0120874444444443</v>
      </c>
      <c r="H577" s="33">
        <f t="shared" ca="1" si="238"/>
        <v>711.20799873033047</v>
      </c>
      <c r="I577" s="33">
        <f t="shared" ca="1" si="262"/>
        <v>1.4060584270497935E-3</v>
      </c>
      <c r="J577" s="30" t="b">
        <f t="shared" si="239"/>
        <v>0</v>
      </c>
      <c r="K577" s="33">
        <f t="shared" si="258"/>
        <v>1</v>
      </c>
      <c r="L577" s="33">
        <f t="shared" ca="1" si="261"/>
        <v>1.4060584270497935E-3</v>
      </c>
      <c r="M577" s="600">
        <f t="shared" ca="1" si="240"/>
        <v>27271.35</v>
      </c>
      <c r="N577" s="601">
        <f t="shared" ca="1" si="241"/>
        <v>-93586779.530000001</v>
      </c>
      <c r="O577" s="601">
        <f t="shared" ca="1" si="242"/>
        <v>1158496.3500000001</v>
      </c>
      <c r="P577" s="601">
        <f t="shared" ca="1" si="243"/>
        <v>-910651.36</v>
      </c>
      <c r="Q577" s="601">
        <f t="shared" ca="1" si="259"/>
        <v>-145704.22</v>
      </c>
      <c r="R577" s="602">
        <f t="shared" si="244"/>
        <v>399</v>
      </c>
      <c r="S577" s="602">
        <f t="shared" si="245"/>
        <v>63.84</v>
      </c>
      <c r="T577" s="602">
        <f t="shared" si="246"/>
        <v>166.35080000000002</v>
      </c>
      <c r="U577" s="602">
        <f t="shared" si="247"/>
        <v>26.616128000000003</v>
      </c>
      <c r="V577" s="602">
        <f t="shared" ca="1" si="248"/>
        <v>-74869.42</v>
      </c>
      <c r="W577" s="602">
        <f t="shared" si="249"/>
        <v>84.48</v>
      </c>
      <c r="X577" s="602">
        <f t="shared" si="250"/>
        <v>13.52</v>
      </c>
      <c r="Y577" s="602">
        <f t="shared" ca="1" si="251"/>
        <v>1702.55</v>
      </c>
      <c r="Z577" s="602">
        <f t="shared" ca="1" si="252"/>
        <v>272.41000000000003</v>
      </c>
      <c r="AA577" s="603">
        <f t="shared" si="253"/>
        <v>0</v>
      </c>
      <c r="AB577" s="602"/>
      <c r="AC577" s="604">
        <f t="shared" si="254"/>
        <v>0.113</v>
      </c>
      <c r="AD577" s="602">
        <f t="shared" ca="1" si="255"/>
        <v>-910651.35748219443</v>
      </c>
      <c r="AE577" s="602">
        <f t="shared" si="256"/>
        <v>0</v>
      </c>
      <c r="AG577" s="602">
        <f t="shared" ca="1" si="260"/>
        <v>0</v>
      </c>
    </row>
    <row r="578" spans="2:33" x14ac:dyDescent="0.25">
      <c r="B578" s="30">
        <v>557</v>
      </c>
      <c r="C578" s="19">
        <f t="shared" ca="1" si="234"/>
        <v>62643</v>
      </c>
      <c r="D578" s="30">
        <f t="shared" ca="1" si="235"/>
        <v>30</v>
      </c>
      <c r="E578" s="599">
        <f t="shared" si="236"/>
        <v>0.113</v>
      </c>
      <c r="F578" s="599">
        <f t="shared" si="257"/>
        <v>0.13108</v>
      </c>
      <c r="G578" s="33">
        <f t="shared" ca="1" si="237"/>
        <v>1.0117233333333333</v>
      </c>
      <c r="H578" s="33">
        <f t="shared" ca="1" si="238"/>
        <v>719.54572716877908</v>
      </c>
      <c r="I578" s="33">
        <f t="shared" ca="1" si="262"/>
        <v>1.3897657400242425E-3</v>
      </c>
      <c r="J578" s="30" t="b">
        <f t="shared" si="239"/>
        <v>0</v>
      </c>
      <c r="K578" s="33">
        <f t="shared" si="258"/>
        <v>1</v>
      </c>
      <c r="L578" s="33">
        <f t="shared" ca="1" si="261"/>
        <v>1.3897657400242425E-3</v>
      </c>
      <c r="M578" s="600">
        <f t="shared" ca="1" si="240"/>
        <v>27271.35</v>
      </c>
      <c r="N578" s="601">
        <f t="shared" ca="1" si="241"/>
        <v>-94745275.879999995</v>
      </c>
      <c r="O578" s="601">
        <f t="shared" ca="1" si="242"/>
        <v>1138001.8</v>
      </c>
      <c r="P578" s="601">
        <f t="shared" ca="1" si="243"/>
        <v>-892184.68</v>
      </c>
      <c r="Q578" s="601">
        <f t="shared" ca="1" si="259"/>
        <v>-142749.54999999999</v>
      </c>
      <c r="R578" s="602">
        <f t="shared" si="244"/>
        <v>399</v>
      </c>
      <c r="S578" s="602">
        <f t="shared" si="245"/>
        <v>63.84</v>
      </c>
      <c r="T578" s="602">
        <f t="shared" si="246"/>
        <v>166.35080000000002</v>
      </c>
      <c r="U578" s="602">
        <f t="shared" si="247"/>
        <v>26.616128000000003</v>
      </c>
      <c r="V578" s="602">
        <f t="shared" ca="1" si="248"/>
        <v>-75796.22</v>
      </c>
      <c r="W578" s="602">
        <f t="shared" si="249"/>
        <v>84.48</v>
      </c>
      <c r="X578" s="602">
        <f t="shared" si="250"/>
        <v>13.52</v>
      </c>
      <c r="Y578" s="602">
        <f t="shared" ca="1" si="251"/>
        <v>1673.59</v>
      </c>
      <c r="Z578" s="602">
        <f t="shared" ca="1" si="252"/>
        <v>267.77</v>
      </c>
      <c r="AA578" s="603">
        <f t="shared" si="253"/>
        <v>0</v>
      </c>
      <c r="AB578" s="602"/>
      <c r="AC578" s="604">
        <f t="shared" si="254"/>
        <v>0.113</v>
      </c>
      <c r="AD578" s="602">
        <f t="shared" ca="1" si="255"/>
        <v>-892184.6812033332</v>
      </c>
      <c r="AE578" s="602">
        <f t="shared" si="256"/>
        <v>0</v>
      </c>
      <c r="AG578" s="602">
        <f t="shared" ca="1" si="260"/>
        <v>0</v>
      </c>
    </row>
    <row r="579" spans="2:33" x14ac:dyDescent="0.25">
      <c r="B579" s="30">
        <v>558</v>
      </c>
      <c r="C579" s="19">
        <f t="shared" ca="1" si="234"/>
        <v>62674</v>
      </c>
      <c r="D579" s="30">
        <f t="shared" ca="1" si="235"/>
        <v>31</v>
      </c>
      <c r="E579" s="599">
        <f t="shared" si="236"/>
        <v>0.113</v>
      </c>
      <c r="F579" s="599">
        <f t="shared" si="257"/>
        <v>0.13108</v>
      </c>
      <c r="G579" s="33">
        <f t="shared" ca="1" si="237"/>
        <v>1.0120874444444443</v>
      </c>
      <c r="H579" s="33">
        <f t="shared" ca="1" si="238"/>
        <v>728.24319617116896</v>
      </c>
      <c r="I579" s="33">
        <f t="shared" ca="1" si="262"/>
        <v>1.3731676523139893E-3</v>
      </c>
      <c r="J579" s="30" t="b">
        <f t="shared" si="239"/>
        <v>0</v>
      </c>
      <c r="K579" s="33">
        <f t="shared" si="258"/>
        <v>1</v>
      </c>
      <c r="L579" s="33">
        <f t="shared" ca="1" si="261"/>
        <v>1.3731676523139893E-3</v>
      </c>
      <c r="M579" s="600">
        <f t="shared" ca="1" si="240"/>
        <v>27271.35</v>
      </c>
      <c r="N579" s="601">
        <f t="shared" ca="1" si="241"/>
        <v>-95883277.680000007</v>
      </c>
      <c r="O579" s="601">
        <f t="shared" ca="1" si="242"/>
        <v>1186255.1400000001</v>
      </c>
      <c r="P579" s="601">
        <f t="shared" ca="1" si="243"/>
        <v>-932997.56</v>
      </c>
      <c r="Q579" s="601">
        <f t="shared" ca="1" si="259"/>
        <v>-149279.60999999999</v>
      </c>
      <c r="R579" s="602">
        <f t="shared" si="244"/>
        <v>399</v>
      </c>
      <c r="S579" s="602">
        <f t="shared" si="245"/>
        <v>63.84</v>
      </c>
      <c r="T579" s="602">
        <f t="shared" si="246"/>
        <v>166.35080000000002</v>
      </c>
      <c r="U579" s="602">
        <f t="shared" si="247"/>
        <v>26.616128000000003</v>
      </c>
      <c r="V579" s="602">
        <f t="shared" ca="1" si="248"/>
        <v>-76706.62</v>
      </c>
      <c r="W579" s="602">
        <f t="shared" si="249"/>
        <v>84.48</v>
      </c>
      <c r="X579" s="602">
        <f t="shared" si="250"/>
        <v>13.52</v>
      </c>
      <c r="Y579" s="602">
        <f t="shared" ca="1" si="251"/>
        <v>1737.59</v>
      </c>
      <c r="Z579" s="602">
        <f t="shared" ca="1" si="252"/>
        <v>278.01</v>
      </c>
      <c r="AA579" s="603">
        <f t="shared" si="253"/>
        <v>0</v>
      </c>
      <c r="AB579" s="602"/>
      <c r="AC579" s="604">
        <f t="shared" si="254"/>
        <v>0.113</v>
      </c>
      <c r="AD579" s="602">
        <f t="shared" ca="1" si="255"/>
        <v>-932997.56031400012</v>
      </c>
      <c r="AE579" s="602">
        <f t="shared" si="256"/>
        <v>0</v>
      </c>
      <c r="AG579" s="602">
        <f t="shared" ca="1" si="260"/>
        <v>0</v>
      </c>
    </row>
    <row r="580" spans="2:33" x14ac:dyDescent="0.25">
      <c r="B580" s="30">
        <v>559</v>
      </c>
      <c r="C580" s="19">
        <f t="shared" ca="1" si="234"/>
        <v>62705</v>
      </c>
      <c r="D580" s="30">
        <f t="shared" ca="1" si="235"/>
        <v>31</v>
      </c>
      <c r="E580" s="599">
        <f t="shared" si="236"/>
        <v>0.113</v>
      </c>
      <c r="F580" s="599">
        <f t="shared" si="257"/>
        <v>0.13108</v>
      </c>
      <c r="G580" s="33">
        <f t="shared" ca="1" si="237"/>
        <v>1.0120874444444443</v>
      </c>
      <c r="H580" s="33">
        <f t="shared" ca="1" si="238"/>
        <v>737.04579534693255</v>
      </c>
      <c r="I580" s="33">
        <f t="shared" ca="1" si="262"/>
        <v>1.3567677969444124E-3</v>
      </c>
      <c r="J580" s="30" t="b">
        <f t="shared" si="239"/>
        <v>0</v>
      </c>
      <c r="K580" s="33">
        <f t="shared" si="258"/>
        <v>1</v>
      </c>
      <c r="L580" s="33">
        <f t="shared" ca="1" si="261"/>
        <v>1.3567677969444124E-3</v>
      </c>
      <c r="M580" s="600">
        <f t="shared" ca="1" si="240"/>
        <v>27271.35</v>
      </c>
      <c r="N580" s="601">
        <f t="shared" ca="1" si="241"/>
        <v>-97069532.819999993</v>
      </c>
      <c r="O580" s="601">
        <f t="shared" ca="1" si="242"/>
        <v>1200593.94</v>
      </c>
      <c r="P580" s="601">
        <f t="shared" ca="1" si="243"/>
        <v>-944540.48</v>
      </c>
      <c r="Q580" s="601">
        <f t="shared" ca="1" si="259"/>
        <v>-151126.48000000001</v>
      </c>
      <c r="R580" s="602">
        <f t="shared" si="244"/>
        <v>399</v>
      </c>
      <c r="S580" s="602">
        <f t="shared" si="245"/>
        <v>63.84</v>
      </c>
      <c r="T580" s="602">
        <f t="shared" si="246"/>
        <v>166.35080000000002</v>
      </c>
      <c r="U580" s="602">
        <f t="shared" si="247"/>
        <v>26.616128000000003</v>
      </c>
      <c r="V580" s="602">
        <f t="shared" ca="1" si="248"/>
        <v>-77655.63</v>
      </c>
      <c r="W580" s="602">
        <f t="shared" si="249"/>
        <v>84.48</v>
      </c>
      <c r="X580" s="602">
        <f t="shared" si="250"/>
        <v>13.52</v>
      </c>
      <c r="Y580" s="602">
        <f t="shared" ca="1" si="251"/>
        <v>1755.69</v>
      </c>
      <c r="Z580" s="602">
        <f t="shared" ca="1" si="252"/>
        <v>280.91000000000003</v>
      </c>
      <c r="AA580" s="603">
        <f t="shared" si="253"/>
        <v>0</v>
      </c>
      <c r="AB580" s="602"/>
      <c r="AC580" s="604">
        <f t="shared" si="254"/>
        <v>0.113</v>
      </c>
      <c r="AD580" s="602">
        <f t="shared" ca="1" si="255"/>
        <v>-944540.48185683321</v>
      </c>
      <c r="AE580" s="602">
        <f t="shared" si="256"/>
        <v>0</v>
      </c>
      <c r="AG580" s="602">
        <f t="shared" ca="1" si="260"/>
        <v>0</v>
      </c>
    </row>
    <row r="581" spans="2:33" x14ac:dyDescent="0.25">
      <c r="B581" s="30">
        <v>560</v>
      </c>
      <c r="C581" s="19">
        <f t="shared" ca="1" si="234"/>
        <v>62735</v>
      </c>
      <c r="D581" s="30">
        <f t="shared" ca="1" si="235"/>
        <v>30</v>
      </c>
      <c r="E581" s="599">
        <f t="shared" si="236"/>
        <v>0.113</v>
      </c>
      <c r="F581" s="599">
        <f t="shared" si="257"/>
        <v>0.13108</v>
      </c>
      <c r="G581" s="33">
        <f t="shared" ca="1" si="237"/>
        <v>1.0117233333333333</v>
      </c>
      <c r="H581" s="33">
        <f t="shared" ca="1" si="238"/>
        <v>745.68642888771637</v>
      </c>
      <c r="I581" s="33">
        <f t="shared" ca="1" si="262"/>
        <v>1.3410462645694434E-3</v>
      </c>
      <c r="J581" s="30" t="b">
        <f t="shared" si="239"/>
        <v>0</v>
      </c>
      <c r="K581" s="33">
        <f t="shared" si="258"/>
        <v>1</v>
      </c>
      <c r="L581" s="33">
        <f t="shared" ca="1" si="261"/>
        <v>1.3410462645694434E-3</v>
      </c>
      <c r="M581" s="600">
        <f t="shared" ca="1" si="240"/>
        <v>27271.35</v>
      </c>
      <c r="N581" s="601">
        <f t="shared" ca="1" si="241"/>
        <v>-98270126.760000005</v>
      </c>
      <c r="O581" s="601">
        <f t="shared" ca="1" si="242"/>
        <v>1179324.8</v>
      </c>
      <c r="P581" s="601">
        <f t="shared" ca="1" si="243"/>
        <v>-925377.03</v>
      </c>
      <c r="Q581" s="601">
        <f t="shared" ca="1" si="259"/>
        <v>-148060.32</v>
      </c>
      <c r="R581" s="602">
        <f t="shared" si="244"/>
        <v>399</v>
      </c>
      <c r="S581" s="602">
        <f t="shared" si="245"/>
        <v>63.84</v>
      </c>
      <c r="T581" s="602">
        <f t="shared" si="246"/>
        <v>166.35080000000002</v>
      </c>
      <c r="U581" s="602">
        <f t="shared" si="247"/>
        <v>26.616128000000003</v>
      </c>
      <c r="V581" s="602">
        <f t="shared" ca="1" si="248"/>
        <v>-78616.100000000006</v>
      </c>
      <c r="W581" s="602">
        <f t="shared" si="249"/>
        <v>84.48</v>
      </c>
      <c r="X581" s="602">
        <f t="shared" si="250"/>
        <v>13.52</v>
      </c>
      <c r="Y581" s="602">
        <f t="shared" ca="1" si="251"/>
        <v>1725.64</v>
      </c>
      <c r="Z581" s="602">
        <f t="shared" ca="1" si="252"/>
        <v>276.10000000000002</v>
      </c>
      <c r="AA581" s="603">
        <f t="shared" si="253"/>
        <v>0</v>
      </c>
      <c r="AB581" s="602"/>
      <c r="AC581" s="604">
        <f t="shared" si="254"/>
        <v>0.113</v>
      </c>
      <c r="AD581" s="602">
        <f t="shared" ca="1" si="255"/>
        <v>-925377.02699000004</v>
      </c>
      <c r="AE581" s="602">
        <f t="shared" si="256"/>
        <v>0</v>
      </c>
      <c r="AG581" s="602">
        <f t="shared" ca="1" si="260"/>
        <v>0</v>
      </c>
    </row>
    <row r="582" spans="2:33" x14ac:dyDescent="0.25">
      <c r="B582" s="30">
        <v>561</v>
      </c>
      <c r="C582" s="19">
        <f t="shared" ca="1" si="234"/>
        <v>62766</v>
      </c>
      <c r="D582" s="30">
        <f t="shared" ca="1" si="235"/>
        <v>31</v>
      </c>
      <c r="E582" s="599">
        <f t="shared" si="236"/>
        <v>0.113</v>
      </c>
      <c r="F582" s="599">
        <f t="shared" si="257"/>
        <v>0.13108</v>
      </c>
      <c r="G582" s="33">
        <f t="shared" ca="1" si="237"/>
        <v>1.0120874444444443</v>
      </c>
      <c r="H582" s="33">
        <f t="shared" ca="1" si="238"/>
        <v>754.69987216987272</v>
      </c>
      <c r="I582" s="33">
        <f t="shared" ca="1" si="262"/>
        <v>1.3250300376027009E-3</v>
      </c>
      <c r="J582" s="30" t="b">
        <f t="shared" si="239"/>
        <v>0</v>
      </c>
      <c r="K582" s="33">
        <f t="shared" si="258"/>
        <v>1</v>
      </c>
      <c r="L582" s="33">
        <f t="shared" ca="1" si="261"/>
        <v>1.3250300376027009E-3</v>
      </c>
      <c r="M582" s="600">
        <f t="shared" ca="1" si="240"/>
        <v>27271.35</v>
      </c>
      <c r="N582" s="601">
        <f t="shared" ca="1" si="241"/>
        <v>-99449451.560000002</v>
      </c>
      <c r="O582" s="601">
        <f t="shared" ca="1" si="242"/>
        <v>1229361.07</v>
      </c>
      <c r="P582" s="601">
        <f t="shared" ca="1" si="243"/>
        <v>-967698.41</v>
      </c>
      <c r="Q582" s="601">
        <f t="shared" ca="1" si="259"/>
        <v>-154831.75</v>
      </c>
      <c r="R582" s="602">
        <f t="shared" si="244"/>
        <v>399</v>
      </c>
      <c r="S582" s="602">
        <f t="shared" si="245"/>
        <v>63.84</v>
      </c>
      <c r="T582" s="602">
        <f t="shared" si="246"/>
        <v>166.35080000000002</v>
      </c>
      <c r="U582" s="602">
        <f t="shared" si="247"/>
        <v>26.616128000000003</v>
      </c>
      <c r="V582" s="602">
        <f t="shared" ca="1" si="248"/>
        <v>-79559.56</v>
      </c>
      <c r="W582" s="602">
        <f t="shared" si="249"/>
        <v>84.48</v>
      </c>
      <c r="X582" s="602">
        <f t="shared" si="250"/>
        <v>13.52</v>
      </c>
      <c r="Y582" s="602">
        <f t="shared" ca="1" si="251"/>
        <v>1792</v>
      </c>
      <c r="Z582" s="602">
        <f t="shared" ca="1" si="252"/>
        <v>286.72000000000003</v>
      </c>
      <c r="AA582" s="603">
        <f t="shared" si="253"/>
        <v>0</v>
      </c>
      <c r="AB582" s="602"/>
      <c r="AC582" s="604">
        <f t="shared" si="254"/>
        <v>0.113</v>
      </c>
      <c r="AD582" s="602">
        <f t="shared" ca="1" si="255"/>
        <v>-967698.41337411117</v>
      </c>
      <c r="AE582" s="602">
        <f t="shared" si="256"/>
        <v>0</v>
      </c>
      <c r="AG582" s="602">
        <f t="shared" ca="1" si="260"/>
        <v>0</v>
      </c>
    </row>
    <row r="583" spans="2:33" x14ac:dyDescent="0.25">
      <c r="B583" s="30">
        <v>562</v>
      </c>
      <c r="C583" s="19">
        <f t="shared" ca="1" si="234"/>
        <v>62796</v>
      </c>
      <c r="D583" s="30">
        <f t="shared" ca="1" si="235"/>
        <v>30</v>
      </c>
      <c r="E583" s="599">
        <f t="shared" si="236"/>
        <v>0.113</v>
      </c>
      <c r="F583" s="599">
        <f t="shared" si="257"/>
        <v>0.13108</v>
      </c>
      <c r="G583" s="33">
        <f t="shared" ca="1" si="237"/>
        <v>1.0117233333333333</v>
      </c>
      <c r="H583" s="33">
        <f t="shared" ca="1" si="238"/>
        <v>763.54747033794422</v>
      </c>
      <c r="I583" s="33">
        <f t="shared" ca="1" si="262"/>
        <v>1.3096762661755693E-3</v>
      </c>
      <c r="J583" s="30" t="b">
        <f t="shared" si="239"/>
        <v>0</v>
      </c>
      <c r="K583" s="33">
        <f t="shared" si="258"/>
        <v>1</v>
      </c>
      <c r="L583" s="33">
        <f t="shared" ca="1" si="261"/>
        <v>1.3096762661755693E-3</v>
      </c>
      <c r="M583" s="600">
        <f t="shared" ca="1" si="240"/>
        <v>27271.35</v>
      </c>
      <c r="N583" s="601">
        <f t="shared" ca="1" si="241"/>
        <v>-100678812.63</v>
      </c>
      <c r="O583" s="601">
        <f t="shared" ca="1" si="242"/>
        <v>1207562.6299999999</v>
      </c>
      <c r="P583" s="601">
        <f t="shared" ca="1" si="243"/>
        <v>-948058.82</v>
      </c>
      <c r="Q583" s="601">
        <f t="shared" ca="1" si="259"/>
        <v>-151689.41</v>
      </c>
      <c r="R583" s="602">
        <f t="shared" si="244"/>
        <v>399</v>
      </c>
      <c r="S583" s="602">
        <f t="shared" si="245"/>
        <v>63.84</v>
      </c>
      <c r="T583" s="602">
        <f t="shared" si="246"/>
        <v>166.35080000000002</v>
      </c>
      <c r="U583" s="602">
        <f t="shared" si="247"/>
        <v>26.616128000000003</v>
      </c>
      <c r="V583" s="602">
        <f t="shared" ca="1" si="248"/>
        <v>-80543.05</v>
      </c>
      <c r="W583" s="602">
        <f t="shared" si="249"/>
        <v>84.48</v>
      </c>
      <c r="X583" s="602">
        <f t="shared" si="250"/>
        <v>13.52</v>
      </c>
      <c r="Y583" s="602">
        <f t="shared" ca="1" si="251"/>
        <v>1761.2</v>
      </c>
      <c r="Z583" s="602">
        <f t="shared" ca="1" si="252"/>
        <v>281.79000000000002</v>
      </c>
      <c r="AA583" s="603">
        <f t="shared" si="253"/>
        <v>0</v>
      </c>
      <c r="AB583" s="602"/>
      <c r="AC583" s="604">
        <f t="shared" si="254"/>
        <v>0.113</v>
      </c>
      <c r="AD583" s="602">
        <f t="shared" ca="1" si="255"/>
        <v>-948058.81893249997</v>
      </c>
      <c r="AE583" s="602">
        <f t="shared" si="256"/>
        <v>0</v>
      </c>
      <c r="AG583" s="602">
        <f t="shared" ca="1" si="260"/>
        <v>0</v>
      </c>
    </row>
    <row r="584" spans="2:33" x14ac:dyDescent="0.25">
      <c r="B584" s="30">
        <v>563</v>
      </c>
      <c r="C584" s="19">
        <f t="shared" ca="1" si="234"/>
        <v>62827</v>
      </c>
      <c r="D584" s="30">
        <f t="shared" ca="1" si="235"/>
        <v>31</v>
      </c>
      <c r="E584" s="599">
        <f t="shared" si="236"/>
        <v>0.113</v>
      </c>
      <c r="F584" s="599">
        <f t="shared" si="257"/>
        <v>0.13108</v>
      </c>
      <c r="G584" s="33">
        <f t="shared" ca="1" si="237"/>
        <v>1.0120874444444443</v>
      </c>
      <c r="H584" s="33">
        <f t="shared" ca="1" si="238"/>
        <v>772.77680796635013</v>
      </c>
      <c r="I584" s="33">
        <f t="shared" ca="1" si="262"/>
        <v>1.2940346937062119E-3</v>
      </c>
      <c r="J584" s="30" t="b">
        <f t="shared" si="239"/>
        <v>0</v>
      </c>
      <c r="K584" s="33">
        <f t="shared" si="258"/>
        <v>1</v>
      </c>
      <c r="L584" s="33">
        <f t="shared" ca="1" si="261"/>
        <v>1.2940346937062119E-3</v>
      </c>
      <c r="M584" s="600">
        <f t="shared" ca="1" si="240"/>
        <v>27271.35</v>
      </c>
      <c r="N584" s="601">
        <f t="shared" ca="1" si="241"/>
        <v>-101886375.26000001</v>
      </c>
      <c r="O584" s="601">
        <f t="shared" ca="1" si="242"/>
        <v>1258817.24</v>
      </c>
      <c r="P584" s="601">
        <f t="shared" ca="1" si="243"/>
        <v>-991411.03</v>
      </c>
      <c r="Q584" s="601">
        <f t="shared" ca="1" si="259"/>
        <v>-158625.76</v>
      </c>
      <c r="R584" s="602">
        <f t="shared" si="244"/>
        <v>399</v>
      </c>
      <c r="S584" s="602">
        <f t="shared" si="245"/>
        <v>63.84</v>
      </c>
      <c r="T584" s="602">
        <f t="shared" si="246"/>
        <v>166.35080000000002</v>
      </c>
      <c r="U584" s="602">
        <f t="shared" si="247"/>
        <v>26.616128000000003</v>
      </c>
      <c r="V584" s="602">
        <f t="shared" ca="1" si="248"/>
        <v>-81509.100000000006</v>
      </c>
      <c r="W584" s="602">
        <f t="shared" si="249"/>
        <v>84.48</v>
      </c>
      <c r="X584" s="602">
        <f t="shared" si="250"/>
        <v>13.52</v>
      </c>
      <c r="Y584" s="602">
        <f t="shared" ca="1" si="251"/>
        <v>1829.18</v>
      </c>
      <c r="Z584" s="602">
        <f t="shared" ca="1" si="252"/>
        <v>292.67</v>
      </c>
      <c r="AA584" s="603">
        <f t="shared" si="253"/>
        <v>0</v>
      </c>
      <c r="AB584" s="602"/>
      <c r="AC584" s="604">
        <f t="shared" si="254"/>
        <v>0.113</v>
      </c>
      <c r="AD584" s="602">
        <f t="shared" ca="1" si="255"/>
        <v>-991411.03482161113</v>
      </c>
      <c r="AE584" s="602">
        <f t="shared" si="256"/>
        <v>0</v>
      </c>
      <c r="AG584" s="602">
        <f t="shared" ca="1" si="260"/>
        <v>0</v>
      </c>
    </row>
    <row r="585" spans="2:33" x14ac:dyDescent="0.25">
      <c r="B585" s="30">
        <v>564</v>
      </c>
      <c r="C585" s="19">
        <f t="shared" ca="1" si="234"/>
        <v>62858</v>
      </c>
      <c r="D585" s="30">
        <f t="shared" ca="1" si="235"/>
        <v>31</v>
      </c>
      <c r="E585" s="599">
        <f t="shared" si="236"/>
        <v>0.113</v>
      </c>
      <c r="F585" s="599">
        <f t="shared" si="257"/>
        <v>0.13108</v>
      </c>
      <c r="G585" s="33">
        <f t="shared" ca="1" si="237"/>
        <v>1.0120874444444443</v>
      </c>
      <c r="H585" s="33">
        <f t="shared" ca="1" si="238"/>
        <v>782.11770470059844</v>
      </c>
      <c r="I585" s="33">
        <f t="shared" ca="1" si="262"/>
        <v>1.2785799298365313E-3</v>
      </c>
      <c r="J585" s="30" t="b">
        <f t="shared" si="239"/>
        <v>1</v>
      </c>
      <c r="K585" s="33">
        <f t="shared" si="258"/>
        <v>1</v>
      </c>
      <c r="L585" s="33">
        <f t="shared" ca="1" si="261"/>
        <v>1.2785799298365313E-3</v>
      </c>
      <c r="M585" s="600">
        <f t="shared" ca="1" si="240"/>
        <v>27271.35</v>
      </c>
      <c r="N585" s="601">
        <f t="shared" ca="1" si="241"/>
        <v>-103145192.5</v>
      </c>
      <c r="O585" s="601">
        <f t="shared" ca="1" si="242"/>
        <v>1274033.1300000001</v>
      </c>
      <c r="P585" s="601">
        <f t="shared" ca="1" si="243"/>
        <v>-1003660.03</v>
      </c>
      <c r="Q585" s="601">
        <f t="shared" ca="1" si="259"/>
        <v>-160585.60000000001</v>
      </c>
      <c r="R585" s="602">
        <f t="shared" si="244"/>
        <v>399</v>
      </c>
      <c r="S585" s="602">
        <f t="shared" si="245"/>
        <v>63.84</v>
      </c>
      <c r="T585" s="602">
        <f t="shared" si="246"/>
        <v>166.35080000000002</v>
      </c>
      <c r="U585" s="602">
        <f t="shared" si="247"/>
        <v>26.616128000000003</v>
      </c>
      <c r="V585" s="602">
        <f t="shared" ca="1" si="248"/>
        <v>-82516.149999999994</v>
      </c>
      <c r="W585" s="602">
        <f t="shared" si="249"/>
        <v>84.48</v>
      </c>
      <c r="X585" s="602">
        <f t="shared" si="250"/>
        <v>13.52</v>
      </c>
      <c r="Y585" s="602">
        <f t="shared" ca="1" si="251"/>
        <v>1848.39</v>
      </c>
      <c r="Z585" s="602">
        <f t="shared" ca="1" si="252"/>
        <v>295.74</v>
      </c>
      <c r="AA585" s="603">
        <f t="shared" si="253"/>
        <v>0</v>
      </c>
      <c r="AB585" s="602"/>
      <c r="AC585" s="604">
        <f t="shared" si="254"/>
        <v>0.113</v>
      </c>
      <c r="AD585" s="602">
        <f t="shared" ca="1" si="255"/>
        <v>-1003660.0259097222</v>
      </c>
      <c r="AE585" s="602">
        <f t="shared" si="256"/>
        <v>0</v>
      </c>
      <c r="AG585" s="602">
        <f t="shared" ca="1" si="260"/>
        <v>0</v>
      </c>
    </row>
    <row r="586" spans="2:33" x14ac:dyDescent="0.25">
      <c r="B586" s="30">
        <v>565</v>
      </c>
      <c r="C586" s="19">
        <f t="shared" ca="1" si="234"/>
        <v>62887</v>
      </c>
      <c r="D586" s="30">
        <f t="shared" ca="1" si="235"/>
        <v>29</v>
      </c>
      <c r="E586" s="599">
        <f t="shared" si="236"/>
        <v>0.113</v>
      </c>
      <c r="F586" s="599">
        <f t="shared" si="257"/>
        <v>0.13108</v>
      </c>
      <c r="G586" s="33">
        <f t="shared" ca="1" si="237"/>
        <v>1.0113592222222221</v>
      </c>
      <c r="H586" s="33">
        <f t="shared" ca="1" si="238"/>
        <v>791.00195351222681</v>
      </c>
      <c r="I586" s="33">
        <f t="shared" ca="1" si="262"/>
        <v>1.2642193809506725E-3</v>
      </c>
      <c r="J586" s="30" t="b">
        <f t="shared" si="239"/>
        <v>0</v>
      </c>
      <c r="K586" s="33">
        <f t="shared" si="258"/>
        <v>1</v>
      </c>
      <c r="L586" s="33">
        <f t="shared" ca="1" si="261"/>
        <v>1.2642193809506725E-3</v>
      </c>
      <c r="M586" s="600">
        <f t="shared" ca="1" si="240"/>
        <v>27271.35</v>
      </c>
      <c r="N586" s="601">
        <f t="shared" ca="1" si="241"/>
        <v>-104419225.63</v>
      </c>
      <c r="O586" s="601">
        <f t="shared" ca="1" si="242"/>
        <v>1213392.54</v>
      </c>
      <c r="P586" s="601">
        <f t="shared" ca="1" si="243"/>
        <v>-950505.01</v>
      </c>
      <c r="Q586" s="601">
        <f t="shared" ca="1" si="259"/>
        <v>-152080.79999999999</v>
      </c>
      <c r="R586" s="602">
        <f t="shared" si="244"/>
        <v>399</v>
      </c>
      <c r="S586" s="602">
        <f t="shared" si="245"/>
        <v>63.84</v>
      </c>
      <c r="T586" s="602">
        <f t="shared" si="246"/>
        <v>166.35080000000002</v>
      </c>
      <c r="U586" s="602">
        <f t="shared" si="247"/>
        <v>26.616128000000003</v>
      </c>
      <c r="V586" s="602">
        <f t="shared" ca="1" si="248"/>
        <v>-83535.38</v>
      </c>
      <c r="W586" s="602">
        <f t="shared" si="249"/>
        <v>84.48</v>
      </c>
      <c r="X586" s="602">
        <f t="shared" si="250"/>
        <v>13.52</v>
      </c>
      <c r="Y586" s="602">
        <f t="shared" ca="1" si="251"/>
        <v>1765.04</v>
      </c>
      <c r="Z586" s="602">
        <f t="shared" ca="1" si="252"/>
        <v>282.41000000000003</v>
      </c>
      <c r="AA586" s="603">
        <f t="shared" si="253"/>
        <v>0</v>
      </c>
      <c r="AB586" s="602"/>
      <c r="AC586" s="604">
        <f t="shared" si="254"/>
        <v>0.113</v>
      </c>
      <c r="AD586" s="602">
        <f t="shared" ca="1" si="255"/>
        <v>-950505.00663752784</v>
      </c>
      <c r="AE586" s="602">
        <f t="shared" si="256"/>
        <v>0</v>
      </c>
      <c r="AG586" s="602">
        <f t="shared" ca="1" si="260"/>
        <v>0</v>
      </c>
    </row>
    <row r="587" spans="2:33" x14ac:dyDescent="0.25">
      <c r="B587" s="30">
        <v>566</v>
      </c>
      <c r="C587" s="19">
        <f t="shared" ca="1" si="234"/>
        <v>62918</v>
      </c>
      <c r="D587" s="30">
        <f t="shared" ca="1" si="235"/>
        <v>31</v>
      </c>
      <c r="E587" s="599">
        <f t="shared" si="236"/>
        <v>0.113</v>
      </c>
      <c r="F587" s="599">
        <f t="shared" si="257"/>
        <v>0.13108</v>
      </c>
      <c r="G587" s="33">
        <f t="shared" ca="1" si="237"/>
        <v>1.0120874444444443</v>
      </c>
      <c r="H587" s="33">
        <f t="shared" ca="1" si="238"/>
        <v>800.56314568075277</v>
      </c>
      <c r="I587" s="33">
        <f t="shared" ca="1" si="262"/>
        <v>1.2491207038386181E-3</v>
      </c>
      <c r="J587" s="30" t="b">
        <f t="shared" si="239"/>
        <v>0</v>
      </c>
      <c r="K587" s="33">
        <f t="shared" si="258"/>
        <v>1</v>
      </c>
      <c r="L587" s="33">
        <f t="shared" ca="1" si="261"/>
        <v>1.2491207038386181E-3</v>
      </c>
      <c r="M587" s="600">
        <f t="shared" ca="1" si="240"/>
        <v>27271.35</v>
      </c>
      <c r="N587" s="601">
        <f t="shared" ca="1" si="241"/>
        <v>-105632618.17</v>
      </c>
      <c r="O587" s="601">
        <f t="shared" ca="1" si="242"/>
        <v>1304099.7500000002</v>
      </c>
      <c r="P587" s="601">
        <f t="shared" ca="1" si="243"/>
        <v>-1027864.06</v>
      </c>
      <c r="Q587" s="601">
        <f t="shared" ca="1" si="259"/>
        <v>-164458.25</v>
      </c>
      <c r="R587" s="602">
        <f t="shared" si="244"/>
        <v>399</v>
      </c>
      <c r="S587" s="602">
        <f t="shared" si="245"/>
        <v>63.84</v>
      </c>
      <c r="T587" s="602">
        <f t="shared" si="246"/>
        <v>166.35080000000002</v>
      </c>
      <c r="U587" s="602">
        <f t="shared" si="247"/>
        <v>26.616128000000003</v>
      </c>
      <c r="V587" s="602">
        <f t="shared" ca="1" si="248"/>
        <v>-84506.09</v>
      </c>
      <c r="W587" s="602">
        <f t="shared" si="249"/>
        <v>84.48</v>
      </c>
      <c r="X587" s="602">
        <f t="shared" si="250"/>
        <v>13.52</v>
      </c>
      <c r="Y587" s="602">
        <f t="shared" ca="1" si="251"/>
        <v>1886.34</v>
      </c>
      <c r="Z587" s="602">
        <f t="shared" ca="1" si="252"/>
        <v>301.81</v>
      </c>
      <c r="AA587" s="603">
        <f t="shared" si="253"/>
        <v>0</v>
      </c>
      <c r="AB587" s="602"/>
      <c r="AC587" s="604">
        <f t="shared" si="254"/>
        <v>0.113</v>
      </c>
      <c r="AD587" s="602">
        <f t="shared" ca="1" si="255"/>
        <v>-1027864.0595819723</v>
      </c>
      <c r="AE587" s="602">
        <f t="shared" si="256"/>
        <v>0</v>
      </c>
      <c r="AG587" s="602">
        <f t="shared" ca="1" si="260"/>
        <v>0</v>
      </c>
    </row>
    <row r="588" spans="2:33" x14ac:dyDescent="0.25">
      <c r="B588" s="30">
        <v>567</v>
      </c>
      <c r="C588" s="19">
        <f t="shared" ca="1" si="234"/>
        <v>62948</v>
      </c>
      <c r="D588" s="30">
        <f t="shared" ca="1" si="235"/>
        <v>30</v>
      </c>
      <c r="E588" s="599">
        <f t="shared" si="236"/>
        <v>0.113</v>
      </c>
      <c r="F588" s="599">
        <f t="shared" si="257"/>
        <v>0.13108</v>
      </c>
      <c r="G588" s="33">
        <f t="shared" ca="1" si="237"/>
        <v>1.0117233333333333</v>
      </c>
      <c r="H588" s="33">
        <f t="shared" ca="1" si="238"/>
        <v>809.94841429195014</v>
      </c>
      <c r="I588" s="33">
        <f t="shared" ca="1" si="262"/>
        <v>1.2346465310067818E-3</v>
      </c>
      <c r="J588" s="30" t="b">
        <f t="shared" si="239"/>
        <v>0</v>
      </c>
      <c r="K588" s="33">
        <f t="shared" si="258"/>
        <v>1</v>
      </c>
      <c r="L588" s="33">
        <f t="shared" ca="1" si="261"/>
        <v>1.2346465310067818E-3</v>
      </c>
      <c r="M588" s="600">
        <f t="shared" ca="1" si="240"/>
        <v>27271.35</v>
      </c>
      <c r="N588" s="601">
        <f t="shared" ca="1" si="241"/>
        <v>-106936717.92</v>
      </c>
      <c r="O588" s="601">
        <f t="shared" ca="1" si="242"/>
        <v>1280926.1399999999</v>
      </c>
      <c r="P588" s="601">
        <f t="shared" ca="1" si="243"/>
        <v>-1006987.43</v>
      </c>
      <c r="Q588" s="601">
        <f t="shared" ca="1" si="259"/>
        <v>-161117.99</v>
      </c>
      <c r="R588" s="602">
        <f t="shared" si="244"/>
        <v>399</v>
      </c>
      <c r="S588" s="602">
        <f t="shared" si="245"/>
        <v>63.84</v>
      </c>
      <c r="T588" s="602">
        <f t="shared" si="246"/>
        <v>166.35080000000002</v>
      </c>
      <c r="U588" s="602">
        <f t="shared" si="247"/>
        <v>26.616128000000003</v>
      </c>
      <c r="V588" s="602">
        <f t="shared" ca="1" si="248"/>
        <v>-85549.37</v>
      </c>
      <c r="W588" s="602">
        <f t="shared" si="249"/>
        <v>84.48</v>
      </c>
      <c r="X588" s="602">
        <f t="shared" si="250"/>
        <v>13.52</v>
      </c>
      <c r="Y588" s="602">
        <f t="shared" ca="1" si="251"/>
        <v>1853.6</v>
      </c>
      <c r="Z588" s="602">
        <f t="shared" ca="1" si="252"/>
        <v>296.58</v>
      </c>
      <c r="AA588" s="603">
        <f t="shared" si="253"/>
        <v>0</v>
      </c>
      <c r="AB588" s="602"/>
      <c r="AC588" s="604">
        <f t="shared" si="254"/>
        <v>0.113</v>
      </c>
      <c r="AD588" s="602">
        <f t="shared" ca="1" si="255"/>
        <v>-1006987.4270799999</v>
      </c>
      <c r="AE588" s="602">
        <f t="shared" si="256"/>
        <v>0</v>
      </c>
      <c r="AG588" s="602">
        <f t="shared" ca="1" si="260"/>
        <v>0</v>
      </c>
    </row>
    <row r="589" spans="2:33" x14ac:dyDescent="0.25">
      <c r="B589" s="30">
        <v>568</v>
      </c>
      <c r="C589" s="19">
        <f t="shared" ca="1" si="234"/>
        <v>62979</v>
      </c>
      <c r="D589" s="30">
        <f t="shared" ca="1" si="235"/>
        <v>31</v>
      </c>
      <c r="E589" s="599">
        <f t="shared" si="236"/>
        <v>0.113</v>
      </c>
      <c r="F589" s="599">
        <f t="shared" si="257"/>
        <v>0.13108</v>
      </c>
      <c r="G589" s="33">
        <f t="shared" ca="1" si="237"/>
        <v>1.0120874444444443</v>
      </c>
      <c r="H589" s="33">
        <f t="shared" ca="1" si="238"/>
        <v>819.73862075256989</v>
      </c>
      <c r="I589" s="33">
        <f t="shared" ca="1" si="262"/>
        <v>1.2199010448988475E-3</v>
      </c>
      <c r="J589" s="30" t="b">
        <f t="shared" si="239"/>
        <v>0</v>
      </c>
      <c r="K589" s="33">
        <f t="shared" si="258"/>
        <v>1</v>
      </c>
      <c r="L589" s="33">
        <f t="shared" ca="1" si="261"/>
        <v>1.2199010448988475E-3</v>
      </c>
      <c r="M589" s="600">
        <f t="shared" ca="1" si="240"/>
        <v>27271.35</v>
      </c>
      <c r="N589" s="601">
        <f t="shared" ca="1" si="241"/>
        <v>-108217644.06</v>
      </c>
      <c r="O589" s="601">
        <f t="shared" ca="1" si="242"/>
        <v>1335346.1200000001</v>
      </c>
      <c r="P589" s="601">
        <f t="shared" ca="1" si="243"/>
        <v>-1053017.8</v>
      </c>
      <c r="Q589" s="601">
        <f t="shared" ca="1" si="259"/>
        <v>-168482.85</v>
      </c>
      <c r="R589" s="602">
        <f t="shared" si="244"/>
        <v>399</v>
      </c>
      <c r="S589" s="602">
        <f t="shared" si="245"/>
        <v>63.84</v>
      </c>
      <c r="T589" s="602">
        <f t="shared" si="246"/>
        <v>166.35080000000002</v>
      </c>
      <c r="U589" s="602">
        <f t="shared" si="247"/>
        <v>26.616128000000003</v>
      </c>
      <c r="V589" s="602">
        <f t="shared" ca="1" si="248"/>
        <v>-86574.12</v>
      </c>
      <c r="W589" s="602">
        <f t="shared" si="249"/>
        <v>84.48</v>
      </c>
      <c r="X589" s="602">
        <f t="shared" si="250"/>
        <v>13.52</v>
      </c>
      <c r="Y589" s="602">
        <f t="shared" ca="1" si="251"/>
        <v>1925.78</v>
      </c>
      <c r="Z589" s="602">
        <f t="shared" ca="1" si="252"/>
        <v>308.12</v>
      </c>
      <c r="AA589" s="603">
        <f t="shared" si="253"/>
        <v>0</v>
      </c>
      <c r="AB589" s="602"/>
      <c r="AC589" s="604">
        <f t="shared" si="254"/>
        <v>0.113</v>
      </c>
      <c r="AD589" s="602">
        <f t="shared" ca="1" si="255"/>
        <v>-1053017.7976171668</v>
      </c>
      <c r="AE589" s="602">
        <f t="shared" si="256"/>
        <v>0</v>
      </c>
      <c r="AG589" s="602">
        <f t="shared" ca="1" si="260"/>
        <v>0</v>
      </c>
    </row>
    <row r="590" spans="2:33" x14ac:dyDescent="0.25">
      <c r="B590" s="30">
        <v>569</v>
      </c>
      <c r="C590" s="19">
        <f t="shared" ca="1" si="234"/>
        <v>63009</v>
      </c>
      <c r="D590" s="30">
        <f t="shared" ca="1" si="235"/>
        <v>30</v>
      </c>
      <c r="E590" s="599">
        <f t="shared" si="236"/>
        <v>0.113</v>
      </c>
      <c r="F590" s="599">
        <f t="shared" si="257"/>
        <v>0.13108</v>
      </c>
      <c r="G590" s="33">
        <f t="shared" ca="1" si="237"/>
        <v>1.0117233333333333</v>
      </c>
      <c r="H590" s="33">
        <f t="shared" ca="1" si="238"/>
        <v>829.34868984985917</v>
      </c>
      <c r="I590" s="33">
        <f t="shared" ca="1" si="262"/>
        <v>1.205765454553301E-3</v>
      </c>
      <c r="J590" s="30" t="b">
        <f t="shared" si="239"/>
        <v>0</v>
      </c>
      <c r="K590" s="33">
        <f t="shared" si="258"/>
        <v>1</v>
      </c>
      <c r="L590" s="33">
        <f t="shared" ca="1" si="261"/>
        <v>1.205765454553301E-3</v>
      </c>
      <c r="M590" s="600">
        <f t="shared" ca="1" si="240"/>
        <v>27271.35</v>
      </c>
      <c r="N590" s="601">
        <f t="shared" ca="1" si="241"/>
        <v>-109552990.18000001</v>
      </c>
      <c r="O590" s="601">
        <f t="shared" ca="1" si="242"/>
        <v>1311597.57</v>
      </c>
      <c r="P590" s="601">
        <f t="shared" ca="1" si="243"/>
        <v>-1031623.99</v>
      </c>
      <c r="Q590" s="601">
        <f t="shared" ca="1" si="259"/>
        <v>-165059.84</v>
      </c>
      <c r="R590" s="602">
        <f t="shared" si="244"/>
        <v>399</v>
      </c>
      <c r="S590" s="602">
        <f t="shared" si="245"/>
        <v>63.84</v>
      </c>
      <c r="T590" s="602">
        <f t="shared" si="246"/>
        <v>166.35080000000002</v>
      </c>
      <c r="U590" s="602">
        <f t="shared" si="247"/>
        <v>26.616128000000003</v>
      </c>
      <c r="V590" s="602">
        <f t="shared" ca="1" si="248"/>
        <v>-87642.39</v>
      </c>
      <c r="W590" s="602">
        <f t="shared" si="249"/>
        <v>84.48</v>
      </c>
      <c r="X590" s="602">
        <f t="shared" si="250"/>
        <v>13.52</v>
      </c>
      <c r="Y590" s="602">
        <f t="shared" ca="1" si="251"/>
        <v>1892.23</v>
      </c>
      <c r="Z590" s="602">
        <f t="shared" ca="1" si="252"/>
        <v>302.76</v>
      </c>
      <c r="AA590" s="603">
        <f t="shared" si="253"/>
        <v>0</v>
      </c>
      <c r="AB590" s="602"/>
      <c r="AC590" s="604">
        <f t="shared" si="254"/>
        <v>0.113</v>
      </c>
      <c r="AD590" s="602">
        <f t="shared" ca="1" si="255"/>
        <v>-1031623.9908616667</v>
      </c>
      <c r="AE590" s="602">
        <f t="shared" si="256"/>
        <v>0</v>
      </c>
      <c r="AG590" s="602">
        <f t="shared" ca="1" si="260"/>
        <v>0</v>
      </c>
    </row>
    <row r="591" spans="2:33" x14ac:dyDescent="0.25">
      <c r="B591" s="30">
        <v>570</v>
      </c>
      <c r="C591" s="19">
        <f t="shared" ca="1" si="234"/>
        <v>63040</v>
      </c>
      <c r="D591" s="30">
        <f t="shared" ca="1" si="235"/>
        <v>31</v>
      </c>
      <c r="E591" s="599">
        <f t="shared" si="236"/>
        <v>0.113</v>
      </c>
      <c r="F591" s="599">
        <f t="shared" si="257"/>
        <v>0.13108</v>
      </c>
      <c r="G591" s="33">
        <f t="shared" ca="1" si="237"/>
        <v>1.0120874444444443</v>
      </c>
      <c r="H591" s="33">
        <f t="shared" ca="1" si="238"/>
        <v>839.37339606349201</v>
      </c>
      <c r="I591" s="33">
        <f t="shared" ca="1" si="262"/>
        <v>1.1913648975412105E-3</v>
      </c>
      <c r="J591" s="30" t="b">
        <f t="shared" si="239"/>
        <v>0</v>
      </c>
      <c r="K591" s="33">
        <f t="shared" si="258"/>
        <v>1</v>
      </c>
      <c r="L591" s="33">
        <f t="shared" ca="1" si="261"/>
        <v>1.1913648975412105E-3</v>
      </c>
      <c r="M591" s="600">
        <f t="shared" ca="1" si="240"/>
        <v>27271.35</v>
      </c>
      <c r="N591" s="601">
        <f t="shared" ca="1" si="241"/>
        <v>-110864587.75</v>
      </c>
      <c r="O591" s="601">
        <f t="shared" ca="1" si="242"/>
        <v>1367340.8900000001</v>
      </c>
      <c r="P591" s="601">
        <f t="shared" ca="1" si="243"/>
        <v>-1078774.03</v>
      </c>
      <c r="Q591" s="601">
        <f t="shared" ca="1" si="259"/>
        <v>-172603.84</v>
      </c>
      <c r="R591" s="602">
        <f t="shared" si="244"/>
        <v>399</v>
      </c>
      <c r="S591" s="602">
        <f t="shared" si="245"/>
        <v>63.84</v>
      </c>
      <c r="T591" s="602">
        <f t="shared" si="246"/>
        <v>166.35080000000002</v>
      </c>
      <c r="U591" s="602">
        <f t="shared" si="247"/>
        <v>26.616128000000003</v>
      </c>
      <c r="V591" s="602">
        <f t="shared" ca="1" si="248"/>
        <v>-88691.67</v>
      </c>
      <c r="W591" s="602">
        <f t="shared" si="249"/>
        <v>84.48</v>
      </c>
      <c r="X591" s="602">
        <f t="shared" si="250"/>
        <v>13.52</v>
      </c>
      <c r="Y591" s="602">
        <f t="shared" ca="1" si="251"/>
        <v>1966.16</v>
      </c>
      <c r="Z591" s="602">
        <f t="shared" ca="1" si="252"/>
        <v>314.58999999999997</v>
      </c>
      <c r="AA591" s="603">
        <f t="shared" si="253"/>
        <v>0</v>
      </c>
      <c r="AB591" s="602"/>
      <c r="AC591" s="604">
        <f t="shared" si="254"/>
        <v>0.113</v>
      </c>
      <c r="AD591" s="602">
        <f t="shared" ca="1" si="255"/>
        <v>-1078774.0302451388</v>
      </c>
      <c r="AE591" s="602">
        <f t="shared" si="256"/>
        <v>0</v>
      </c>
      <c r="AG591" s="602">
        <f t="shared" ca="1" si="260"/>
        <v>0</v>
      </c>
    </row>
    <row r="592" spans="2:33" x14ac:dyDescent="0.25">
      <c r="B592" s="30">
        <v>571</v>
      </c>
      <c r="C592" s="19">
        <f t="shared" ca="1" si="234"/>
        <v>63071</v>
      </c>
      <c r="D592" s="30">
        <f t="shared" ca="1" si="235"/>
        <v>31</v>
      </c>
      <c r="E592" s="599">
        <f t="shared" si="236"/>
        <v>0.113</v>
      </c>
      <c r="F592" s="599">
        <f t="shared" si="257"/>
        <v>0.13108</v>
      </c>
      <c r="G592" s="33">
        <f t="shared" ca="1" si="237"/>
        <v>1.0120874444444443</v>
      </c>
      <c r="H592" s="33">
        <f t="shared" ca="1" si="238"/>
        <v>849.51927535655398</v>
      </c>
      <c r="I592" s="33">
        <f t="shared" ca="1" si="262"/>
        <v>1.1771363275780732E-3</v>
      </c>
      <c r="J592" s="30" t="b">
        <f t="shared" si="239"/>
        <v>0</v>
      </c>
      <c r="K592" s="33">
        <f t="shared" si="258"/>
        <v>1</v>
      </c>
      <c r="L592" s="33">
        <f t="shared" ca="1" si="261"/>
        <v>1.1771363275780732E-3</v>
      </c>
      <c r="M592" s="600">
        <f t="shared" ca="1" si="240"/>
        <v>27271.35</v>
      </c>
      <c r="N592" s="601">
        <f t="shared" ca="1" si="241"/>
        <v>-112231928.64</v>
      </c>
      <c r="O592" s="601">
        <f t="shared" ca="1" si="242"/>
        <v>1383868.5500000003</v>
      </c>
      <c r="P592" s="601">
        <f t="shared" ca="1" si="243"/>
        <v>-1092079.02</v>
      </c>
      <c r="Q592" s="601">
        <f t="shared" ca="1" si="259"/>
        <v>-174732.64</v>
      </c>
      <c r="R592" s="602">
        <f t="shared" si="244"/>
        <v>399</v>
      </c>
      <c r="S592" s="602">
        <f t="shared" si="245"/>
        <v>63.84</v>
      </c>
      <c r="T592" s="602">
        <f t="shared" si="246"/>
        <v>166.35080000000002</v>
      </c>
      <c r="U592" s="602">
        <f t="shared" si="247"/>
        <v>26.616128000000003</v>
      </c>
      <c r="V592" s="602">
        <f t="shared" ca="1" si="248"/>
        <v>-89785.54</v>
      </c>
      <c r="W592" s="602">
        <f t="shared" si="249"/>
        <v>84.48</v>
      </c>
      <c r="X592" s="602">
        <f t="shared" si="250"/>
        <v>13.52</v>
      </c>
      <c r="Y592" s="602">
        <f t="shared" ca="1" si="251"/>
        <v>1987.03</v>
      </c>
      <c r="Z592" s="602">
        <f t="shared" ca="1" si="252"/>
        <v>317.92</v>
      </c>
      <c r="AA592" s="603">
        <f t="shared" si="253"/>
        <v>0</v>
      </c>
      <c r="AB592" s="602"/>
      <c r="AC592" s="604">
        <f t="shared" si="254"/>
        <v>0.113</v>
      </c>
      <c r="AD592" s="602">
        <f t="shared" ca="1" si="255"/>
        <v>-1092079.0167386667</v>
      </c>
      <c r="AE592" s="602">
        <f t="shared" si="256"/>
        <v>0</v>
      </c>
      <c r="AG592" s="602">
        <f t="shared" ca="1" si="260"/>
        <v>0</v>
      </c>
    </row>
    <row r="593" spans="2:33" x14ac:dyDescent="0.25">
      <c r="B593" s="30">
        <v>572</v>
      </c>
      <c r="C593" s="19">
        <f t="shared" ca="1" si="234"/>
        <v>63101</v>
      </c>
      <c r="D593" s="30">
        <f t="shared" ca="1" si="235"/>
        <v>30</v>
      </c>
      <c r="E593" s="599">
        <f t="shared" si="236"/>
        <v>0.113</v>
      </c>
      <c r="F593" s="599">
        <f t="shared" si="257"/>
        <v>0.13108</v>
      </c>
      <c r="G593" s="33">
        <f t="shared" ca="1" si="237"/>
        <v>1.0117233333333333</v>
      </c>
      <c r="H593" s="33">
        <f t="shared" ca="1" si="238"/>
        <v>859.47847299465059</v>
      </c>
      <c r="I593" s="33">
        <f t="shared" ca="1" si="262"/>
        <v>1.1634962729383264E-3</v>
      </c>
      <c r="J593" s="30" t="b">
        <f t="shared" si="239"/>
        <v>0</v>
      </c>
      <c r="K593" s="33">
        <f t="shared" si="258"/>
        <v>1</v>
      </c>
      <c r="L593" s="33">
        <f t="shared" ca="1" si="261"/>
        <v>1.1634962729383264E-3</v>
      </c>
      <c r="M593" s="600">
        <f t="shared" ca="1" si="240"/>
        <v>27271.35</v>
      </c>
      <c r="N593" s="601">
        <f t="shared" ca="1" si="241"/>
        <v>-113615797.19</v>
      </c>
      <c r="O593" s="601">
        <f t="shared" ca="1" si="242"/>
        <v>1359227.21</v>
      </c>
      <c r="P593" s="601">
        <f t="shared" ca="1" si="243"/>
        <v>-1069882.0900000001</v>
      </c>
      <c r="Q593" s="601">
        <f t="shared" ca="1" si="259"/>
        <v>-171181.13</v>
      </c>
      <c r="R593" s="602">
        <f t="shared" si="244"/>
        <v>399</v>
      </c>
      <c r="S593" s="602">
        <f t="shared" si="245"/>
        <v>63.84</v>
      </c>
      <c r="T593" s="602">
        <f t="shared" si="246"/>
        <v>166.35080000000002</v>
      </c>
      <c r="U593" s="602">
        <f t="shared" si="247"/>
        <v>26.616128000000003</v>
      </c>
      <c r="V593" s="602">
        <f t="shared" ca="1" si="248"/>
        <v>-90892.64</v>
      </c>
      <c r="W593" s="602">
        <f t="shared" si="249"/>
        <v>84.48</v>
      </c>
      <c r="X593" s="602">
        <f t="shared" si="250"/>
        <v>13.52</v>
      </c>
      <c r="Y593" s="602">
        <f t="shared" ca="1" si="251"/>
        <v>1952.22</v>
      </c>
      <c r="Z593" s="602">
        <f t="shared" ca="1" si="252"/>
        <v>312.36</v>
      </c>
      <c r="AA593" s="603">
        <f t="shared" si="253"/>
        <v>0</v>
      </c>
      <c r="AB593" s="602"/>
      <c r="AC593" s="604">
        <f t="shared" si="254"/>
        <v>0.113</v>
      </c>
      <c r="AD593" s="602">
        <f t="shared" ca="1" si="255"/>
        <v>-1069882.0902058333</v>
      </c>
      <c r="AE593" s="602">
        <f t="shared" si="256"/>
        <v>0</v>
      </c>
      <c r="AG593" s="602">
        <f t="shared" ca="1" si="260"/>
        <v>0</v>
      </c>
    </row>
    <row r="594" spans="2:33" x14ac:dyDescent="0.25">
      <c r="B594" s="30">
        <v>573</v>
      </c>
      <c r="C594" s="19">
        <f t="shared" ca="1" si="234"/>
        <v>63132</v>
      </c>
      <c r="D594" s="30">
        <f t="shared" ca="1" si="235"/>
        <v>31</v>
      </c>
      <c r="E594" s="599">
        <f t="shared" si="236"/>
        <v>0.113</v>
      </c>
      <c r="F594" s="599">
        <f t="shared" si="257"/>
        <v>0.13108</v>
      </c>
      <c r="G594" s="33">
        <f t="shared" ca="1" si="237"/>
        <v>1.0120874444444443</v>
      </c>
      <c r="H594" s="33">
        <f t="shared" ca="1" si="238"/>
        <v>869.86737128816924</v>
      </c>
      <c r="I594" s="33">
        <f t="shared" ca="1" si="262"/>
        <v>1.1496005402744558E-3</v>
      </c>
      <c r="J594" s="30" t="b">
        <f t="shared" si="239"/>
        <v>0</v>
      </c>
      <c r="K594" s="33">
        <f t="shared" si="258"/>
        <v>1</v>
      </c>
      <c r="L594" s="33">
        <f t="shared" ca="1" si="261"/>
        <v>1.1496005402744558E-3</v>
      </c>
      <c r="M594" s="600">
        <f t="shared" ca="1" si="240"/>
        <v>27271.35</v>
      </c>
      <c r="N594" s="601">
        <f t="shared" ca="1" si="241"/>
        <v>-114975024.40000001</v>
      </c>
      <c r="O594" s="601">
        <f t="shared" ca="1" si="242"/>
        <v>1417025.5700000003</v>
      </c>
      <c r="P594" s="601">
        <f t="shared" ca="1" si="243"/>
        <v>-1118770.8600000001</v>
      </c>
      <c r="Q594" s="601">
        <f t="shared" ca="1" si="259"/>
        <v>-179003.34</v>
      </c>
      <c r="R594" s="602">
        <f t="shared" si="244"/>
        <v>399</v>
      </c>
      <c r="S594" s="602">
        <f t="shared" si="245"/>
        <v>63.84</v>
      </c>
      <c r="T594" s="602">
        <f t="shared" si="246"/>
        <v>166.35080000000002</v>
      </c>
      <c r="U594" s="602">
        <f t="shared" si="247"/>
        <v>26.616128000000003</v>
      </c>
      <c r="V594" s="602">
        <f t="shared" ca="1" si="248"/>
        <v>-91980.02</v>
      </c>
      <c r="W594" s="602">
        <f t="shared" si="249"/>
        <v>84.48</v>
      </c>
      <c r="X594" s="602">
        <f t="shared" si="250"/>
        <v>13.52</v>
      </c>
      <c r="Y594" s="602">
        <f t="shared" ca="1" si="251"/>
        <v>2028.88</v>
      </c>
      <c r="Z594" s="602">
        <f t="shared" ca="1" si="252"/>
        <v>324.62</v>
      </c>
      <c r="AA594" s="603">
        <f t="shared" si="253"/>
        <v>0</v>
      </c>
      <c r="AB594" s="602"/>
      <c r="AC594" s="604">
        <f t="shared" si="254"/>
        <v>0.113</v>
      </c>
      <c r="AD594" s="602">
        <f t="shared" ca="1" si="255"/>
        <v>-1118770.8624255557</v>
      </c>
      <c r="AE594" s="602">
        <f t="shared" si="256"/>
        <v>0</v>
      </c>
      <c r="AG594" s="602">
        <f t="shared" ca="1" si="260"/>
        <v>0</v>
      </c>
    </row>
    <row r="595" spans="2:33" x14ac:dyDescent="0.25">
      <c r="B595" s="30">
        <v>574</v>
      </c>
      <c r="C595" s="19">
        <f t="shared" ca="1" si="234"/>
        <v>63162</v>
      </c>
      <c r="D595" s="30">
        <f t="shared" ca="1" si="235"/>
        <v>30</v>
      </c>
      <c r="E595" s="599">
        <f t="shared" si="236"/>
        <v>0.113</v>
      </c>
      <c r="F595" s="599">
        <f t="shared" si="257"/>
        <v>0.13108</v>
      </c>
      <c r="G595" s="33">
        <f t="shared" ca="1" si="237"/>
        <v>1.0117233333333333</v>
      </c>
      <c r="H595" s="33">
        <f t="shared" ca="1" si="238"/>
        <v>880.06511643757085</v>
      </c>
      <c r="I595" s="33">
        <f t="shared" ca="1" si="262"/>
        <v>1.1362795562763759E-3</v>
      </c>
      <c r="J595" s="30" t="b">
        <f t="shared" si="239"/>
        <v>0</v>
      </c>
      <c r="K595" s="33">
        <f t="shared" si="258"/>
        <v>1</v>
      </c>
      <c r="L595" s="33">
        <f t="shared" ca="1" si="261"/>
        <v>1.1362795562763759E-3</v>
      </c>
      <c r="M595" s="600">
        <f t="shared" ca="1" si="240"/>
        <v>27271.35</v>
      </c>
      <c r="N595" s="601">
        <f t="shared" ca="1" si="241"/>
        <v>-116392049.97</v>
      </c>
      <c r="O595" s="601">
        <f t="shared" ca="1" si="242"/>
        <v>1391774.15</v>
      </c>
      <c r="P595" s="601">
        <f t="shared" ca="1" si="243"/>
        <v>-1096025.1399999999</v>
      </c>
      <c r="Q595" s="601">
        <f t="shared" ca="1" si="259"/>
        <v>-175364.02</v>
      </c>
      <c r="R595" s="602">
        <f t="shared" si="244"/>
        <v>399</v>
      </c>
      <c r="S595" s="602">
        <f t="shared" si="245"/>
        <v>63.84</v>
      </c>
      <c r="T595" s="602">
        <f t="shared" si="246"/>
        <v>166.35080000000002</v>
      </c>
      <c r="U595" s="602">
        <f t="shared" si="247"/>
        <v>26.616128000000003</v>
      </c>
      <c r="V595" s="602">
        <f t="shared" ca="1" si="248"/>
        <v>-93113.64</v>
      </c>
      <c r="W595" s="602">
        <f t="shared" si="249"/>
        <v>84.48</v>
      </c>
      <c r="X595" s="602">
        <f t="shared" si="250"/>
        <v>13.52</v>
      </c>
      <c r="Y595" s="602">
        <f t="shared" ca="1" si="251"/>
        <v>1993.21</v>
      </c>
      <c r="Z595" s="602">
        <f t="shared" ca="1" si="252"/>
        <v>318.91000000000003</v>
      </c>
      <c r="AA595" s="603">
        <f t="shared" si="253"/>
        <v>0</v>
      </c>
      <c r="AB595" s="602"/>
      <c r="AC595" s="604">
        <f t="shared" si="254"/>
        <v>0.113</v>
      </c>
      <c r="AD595" s="602">
        <f t="shared" ca="1" si="255"/>
        <v>-1096025.1372175</v>
      </c>
      <c r="AE595" s="602">
        <f t="shared" si="256"/>
        <v>0</v>
      </c>
      <c r="AG595" s="602">
        <f t="shared" ca="1" si="260"/>
        <v>0</v>
      </c>
    </row>
    <row r="596" spans="2:33" x14ac:dyDescent="0.25">
      <c r="B596" s="30">
        <v>575</v>
      </c>
      <c r="C596" s="19">
        <f t="shared" ca="1" si="234"/>
        <v>63193</v>
      </c>
      <c r="D596" s="30">
        <f t="shared" ca="1" si="235"/>
        <v>31</v>
      </c>
      <c r="E596" s="599">
        <f t="shared" si="236"/>
        <v>0.113</v>
      </c>
      <c r="F596" s="599">
        <f t="shared" si="257"/>
        <v>0.13108</v>
      </c>
      <c r="G596" s="33">
        <f t="shared" ca="1" si="237"/>
        <v>1.0120874444444443</v>
      </c>
      <c r="H596" s="33">
        <f t="shared" ca="1" si="238"/>
        <v>890.70285464000335</v>
      </c>
      <c r="I596" s="33">
        <f t="shared" ca="1" si="262"/>
        <v>1.1227088751210655E-3</v>
      </c>
      <c r="J596" s="30" t="b">
        <f t="shared" si="239"/>
        <v>0</v>
      </c>
      <c r="K596" s="33">
        <f t="shared" si="258"/>
        <v>1</v>
      </c>
      <c r="L596" s="33">
        <f t="shared" ca="1" si="261"/>
        <v>1.1227088751210655E-3</v>
      </c>
      <c r="M596" s="600">
        <f t="shared" ca="1" si="240"/>
        <v>27271.35</v>
      </c>
      <c r="N596" s="601">
        <f t="shared" ca="1" si="241"/>
        <v>-117783824.12</v>
      </c>
      <c r="O596" s="601">
        <f t="shared" ca="1" si="242"/>
        <v>1450976.7800000003</v>
      </c>
      <c r="P596" s="601">
        <f t="shared" ca="1" si="243"/>
        <v>-1146102.04</v>
      </c>
      <c r="Q596" s="601">
        <f t="shared" ca="1" si="259"/>
        <v>-183376.33</v>
      </c>
      <c r="R596" s="602">
        <f t="shared" si="244"/>
        <v>399</v>
      </c>
      <c r="S596" s="602">
        <f t="shared" si="245"/>
        <v>63.84</v>
      </c>
      <c r="T596" s="602">
        <f t="shared" si="246"/>
        <v>166.35080000000002</v>
      </c>
      <c r="U596" s="602">
        <f t="shared" si="247"/>
        <v>26.616128000000003</v>
      </c>
      <c r="V596" s="602">
        <f t="shared" ca="1" si="248"/>
        <v>-94227.06</v>
      </c>
      <c r="W596" s="602">
        <f t="shared" si="249"/>
        <v>84.48</v>
      </c>
      <c r="X596" s="602">
        <f t="shared" si="250"/>
        <v>13.52</v>
      </c>
      <c r="Y596" s="602">
        <f t="shared" ca="1" si="251"/>
        <v>2071.73</v>
      </c>
      <c r="Z596" s="602">
        <f t="shared" ca="1" si="252"/>
        <v>331.48</v>
      </c>
      <c r="AA596" s="603">
        <f t="shared" si="253"/>
        <v>0</v>
      </c>
      <c r="AB596" s="602"/>
      <c r="AC596" s="604">
        <f t="shared" si="254"/>
        <v>0.113</v>
      </c>
      <c r="AD596" s="602">
        <f t="shared" ca="1" si="255"/>
        <v>-1146102.0441454446</v>
      </c>
      <c r="AE596" s="602">
        <f t="shared" si="256"/>
        <v>0</v>
      </c>
      <c r="AG596" s="602">
        <f t="shared" ca="1" si="260"/>
        <v>0</v>
      </c>
    </row>
    <row r="597" spans="2:33" x14ac:dyDescent="0.25">
      <c r="B597" s="30">
        <v>576</v>
      </c>
      <c r="C597" s="19">
        <f t="shared" ref="C597:C660" ca="1" si="263">IF(B597=0,FECHA_1ER_PAGO,EDATE(C596,1))</f>
        <v>63224</v>
      </c>
      <c r="D597" s="30">
        <f t="shared" ref="D597:D660" ca="1" si="264">IF(B597=0,FECHA_1ER_PAGO-FECHA_APERTURA, C597-C596)</f>
        <v>31</v>
      </c>
      <c r="E597" s="599">
        <f t="shared" ref="E597:E660" si="265">IF(B597=0,TASA,IF(B597=MESES_INC_TASA,E596+INCREMENTO_TASA,E596))</f>
        <v>0.113</v>
      </c>
      <c r="F597" s="599">
        <f t="shared" si="257"/>
        <v>0.13108</v>
      </c>
      <c r="G597" s="33">
        <f t="shared" ref="G597:G660" ca="1" si="266">IF(B597&lt;MESES_GRACIA, 0, 1 + D597 * F597 / 360 + FACTOR_SEG_DEUD)</f>
        <v>1.0120874444444443</v>
      </c>
      <c r="H597" s="33">
        <f t="shared" ref="H597:H660" ca="1" si="267">IF(B597 = 0, 0,            IF(H596=0, G597, H596 * G597 ))</f>
        <v>901.46917591197234</v>
      </c>
      <c r="I597" s="33">
        <f t="shared" ca="1" si="262"/>
        <v>1.1093002697383954E-3</v>
      </c>
      <c r="J597" s="30" t="b">
        <f t="shared" ref="J597:J660" si="268">MOD(B597, MESES_INC)=0</f>
        <v>1</v>
      </c>
      <c r="K597" s="33">
        <f t="shared" si="258"/>
        <v>1</v>
      </c>
      <c r="L597" s="33">
        <f t="shared" ca="1" si="261"/>
        <v>1.1093002697383954E-3</v>
      </c>
      <c r="M597" s="600">
        <f t="shared" ref="M597:M660" ca="1" si="269">ROUND(CUOTA_INIT*K597,2)</f>
        <v>27271.35</v>
      </c>
      <c r="N597" s="601">
        <f t="shared" ref="N597:N660" ca="1" si="270">IF(B597=0,TOTAL_FINANCIADO, ROUND(N596-O596,2))</f>
        <v>-119234800.90000001</v>
      </c>
      <c r="O597" s="601">
        <f t="shared" ref="O597:O660" ca="1" si="271">IF(B597=0, 0,
   IF((B597+1) = PLAZO, N597,
   IF(B597&lt;MESES_GRACIA, 0, M597-P597-V597-Q597)))</f>
        <v>1468515.3800000004</v>
      </c>
      <c r="P597" s="601">
        <f t="shared" ref="P597:P660" ca="1" si="272" xml:space="preserve"> IF(B597&lt;MESES_GRACIA, 0, ROUND(N597 * D597 *E597 /360,2))</f>
        <v>-1160220.8500000001</v>
      </c>
      <c r="Q597" s="601">
        <f t="shared" ca="1" si="259"/>
        <v>-185635.34</v>
      </c>
      <c r="R597" s="602">
        <f t="shared" ref="R597:R660" si="273" xml:space="preserve"> COMISION_AMORT</f>
        <v>399</v>
      </c>
      <c r="S597" s="602">
        <f t="shared" ref="S597:S660" si="274">ROUND(R597*IVA,2)</f>
        <v>63.84</v>
      </c>
      <c r="T597" s="602">
        <f t="shared" ref="T597:T660" si="275">SEGURO_DAÑOS_MENS</f>
        <v>166.35080000000002</v>
      </c>
      <c r="U597" s="602">
        <f t="shared" ref="U597:U660" si="276">T597*IVA</f>
        <v>26.616128000000003</v>
      </c>
      <c r="V597" s="602">
        <f t="shared" ref="V597:V660" ca="1" si="277">ROUND(N597 * FACTOR_SEG_DEUD,2)</f>
        <v>-95387.839999999997</v>
      </c>
      <c r="W597" s="602">
        <f t="shared" ref="W597:W660" si="278">ROUND(SEGURO_INTERIORES/(1+IVA),2)</f>
        <v>84.48</v>
      </c>
      <c r="X597" s="602">
        <f t="shared" ref="X597:X660" si="279">ROUND(W597*IVA,2)</f>
        <v>13.52</v>
      </c>
      <c r="Y597" s="602">
        <f t="shared" ref="Y597:Y660" ca="1" si="280">ROUND((SUM(O597:X597)-Q597) * FACTOR_SEG_DESEMPLEO,2)</f>
        <v>2093.87</v>
      </c>
      <c r="Z597" s="602">
        <f t="shared" ref="Z597:Z660" ca="1" si="281">ROUND(Y597*IVA,2)</f>
        <v>335.02</v>
      </c>
      <c r="AA597" s="603">
        <f t="shared" ref="AA597:AA660" si="282">IF(B597&gt;=PLAZO,0,ROUND(SUM(O597:Z597),2))</f>
        <v>0</v>
      </c>
      <c r="AB597" s="602"/>
      <c r="AC597" s="604">
        <f t="shared" ref="AC597:AC660" si="283">IF(AB597="SI",TASA_PP,TASA)</f>
        <v>0.113</v>
      </c>
      <c r="AD597" s="602">
        <f t="shared" ref="AD597:AD660" ca="1" si="284">N597 * D597 * AC597 /360</f>
        <v>-1160220.8543130558</v>
      </c>
      <c r="AE597" s="602">
        <f t="shared" ref="AE597:AE660" si="285">IF(B597&gt;=PLAZO, 0, O597+R597+S597+T597+U597+V597+W597+X597+Y597+Z597+AD597)</f>
        <v>0</v>
      </c>
      <c r="AG597" s="602">
        <f t="shared" ca="1" si="260"/>
        <v>0</v>
      </c>
    </row>
    <row r="598" spans="2:33" x14ac:dyDescent="0.25">
      <c r="B598" s="30">
        <v>577</v>
      </c>
      <c r="C598" s="19">
        <f t="shared" ca="1" si="263"/>
        <v>63252</v>
      </c>
      <c r="D598" s="30">
        <f t="shared" ca="1" si="264"/>
        <v>28</v>
      </c>
      <c r="E598" s="599">
        <f t="shared" si="265"/>
        <v>0.113</v>
      </c>
      <c r="F598" s="599">
        <f t="shared" ref="F598:F661" si="286">E598*(1+$G$13)</f>
        <v>0.13108</v>
      </c>
      <c r="G598" s="33">
        <f t="shared" ca="1" si="266"/>
        <v>1.0109951111111111</v>
      </c>
      <c r="H598" s="33">
        <f t="shared" ca="1" si="267"/>
        <v>911.38092966436625</v>
      </c>
      <c r="I598" s="33">
        <f t="shared" ca="1" si="262"/>
        <v>1.0972360375899784E-3</v>
      </c>
      <c r="J598" s="30" t="b">
        <f t="shared" si="268"/>
        <v>0</v>
      </c>
      <c r="K598" s="33">
        <f t="shared" ref="K598:K661" si="287">IF(B598=0, 1, IF(J598,K597*(1+INCREMENTO),K597))</f>
        <v>1</v>
      </c>
      <c r="L598" s="33">
        <f t="shared" ca="1" si="261"/>
        <v>1.0972360375899784E-3</v>
      </c>
      <c r="M598" s="600">
        <f t="shared" ca="1" si="269"/>
        <v>27271.35</v>
      </c>
      <c r="N598" s="601">
        <f t="shared" ca="1" si="270"/>
        <v>-120703316.28</v>
      </c>
      <c r="O598" s="601">
        <f t="shared" ca="1" si="271"/>
        <v>1354417.73</v>
      </c>
      <c r="P598" s="601">
        <f t="shared" ca="1" si="272"/>
        <v>-1060848.04</v>
      </c>
      <c r="Q598" s="601">
        <f t="shared" ref="Q598:Q661" ca="1" si="288">ROUND(P598*$G$13,2)</f>
        <v>-169735.69</v>
      </c>
      <c r="R598" s="602">
        <f t="shared" si="273"/>
        <v>399</v>
      </c>
      <c r="S598" s="602">
        <f t="shared" si="274"/>
        <v>63.84</v>
      </c>
      <c r="T598" s="602">
        <f t="shared" si="275"/>
        <v>166.35080000000002</v>
      </c>
      <c r="U598" s="602">
        <f t="shared" si="276"/>
        <v>26.616128000000003</v>
      </c>
      <c r="V598" s="602">
        <f t="shared" ca="1" si="277"/>
        <v>-96562.65</v>
      </c>
      <c r="W598" s="602">
        <f t="shared" si="278"/>
        <v>84.48</v>
      </c>
      <c r="X598" s="602">
        <f t="shared" si="279"/>
        <v>13.52</v>
      </c>
      <c r="Y598" s="602">
        <f t="shared" ca="1" si="280"/>
        <v>1938.06</v>
      </c>
      <c r="Z598" s="602">
        <f t="shared" ca="1" si="281"/>
        <v>310.08999999999997</v>
      </c>
      <c r="AA598" s="603">
        <f t="shared" si="282"/>
        <v>0</v>
      </c>
      <c r="AB598" s="602"/>
      <c r="AC598" s="604">
        <f t="shared" si="283"/>
        <v>0.113</v>
      </c>
      <c r="AD598" s="602">
        <f t="shared" ca="1" si="284"/>
        <v>-1060848.0353053336</v>
      </c>
      <c r="AE598" s="602">
        <f t="shared" si="285"/>
        <v>0</v>
      </c>
      <c r="AG598" s="602">
        <f t="shared" ref="AG598:AG661" ca="1" si="289">IF(N598&gt; 0,O598+P598+V598+R598+T598+W598+Y598, 0)</f>
        <v>0</v>
      </c>
    </row>
    <row r="599" spans="2:33" x14ac:dyDescent="0.25">
      <c r="B599" s="30">
        <v>578</v>
      </c>
      <c r="C599" s="19">
        <f t="shared" ca="1" si="263"/>
        <v>63283</v>
      </c>
      <c r="D599" s="30">
        <f t="shared" ca="1" si="264"/>
        <v>31</v>
      </c>
      <c r="E599" s="599">
        <f t="shared" si="265"/>
        <v>0.113</v>
      </c>
      <c r="F599" s="599">
        <f t="shared" si="286"/>
        <v>0.13108</v>
      </c>
      <c r="G599" s="33">
        <f t="shared" ca="1" si="266"/>
        <v>1.0120874444444443</v>
      </c>
      <c r="H599" s="33">
        <f t="shared" ca="1" si="267"/>
        <v>922.39719601941033</v>
      </c>
      <c r="I599" s="33">
        <f t="shared" ca="1" si="262"/>
        <v>1.0841316564225078E-3</v>
      </c>
      <c r="J599" s="30" t="b">
        <f t="shared" si="268"/>
        <v>0</v>
      </c>
      <c r="K599" s="33">
        <f t="shared" si="287"/>
        <v>1</v>
      </c>
      <c r="L599" s="33">
        <f t="shared" ref="L599:L662" ca="1" si="290" xml:space="preserve"> I599*K599</f>
        <v>1.0841316564225078E-3</v>
      </c>
      <c r="M599" s="600">
        <f t="shared" ca="1" si="269"/>
        <v>27271.35</v>
      </c>
      <c r="N599" s="601">
        <f t="shared" ca="1" si="270"/>
        <v>-122057734.01000001</v>
      </c>
      <c r="O599" s="601">
        <f t="shared" ca="1" si="271"/>
        <v>1502637.4300000002</v>
      </c>
      <c r="P599" s="601">
        <f t="shared" ca="1" si="272"/>
        <v>-1187689.56</v>
      </c>
      <c r="Q599" s="601">
        <f t="shared" ca="1" si="288"/>
        <v>-190030.33</v>
      </c>
      <c r="R599" s="602">
        <f t="shared" si="273"/>
        <v>399</v>
      </c>
      <c r="S599" s="602">
        <f t="shared" si="274"/>
        <v>63.84</v>
      </c>
      <c r="T599" s="602">
        <f t="shared" si="275"/>
        <v>166.35080000000002</v>
      </c>
      <c r="U599" s="602">
        <f t="shared" si="276"/>
        <v>26.616128000000003</v>
      </c>
      <c r="V599" s="602">
        <f t="shared" ca="1" si="277"/>
        <v>-97646.19</v>
      </c>
      <c r="W599" s="602">
        <f t="shared" si="278"/>
        <v>84.48</v>
      </c>
      <c r="X599" s="602">
        <f t="shared" si="279"/>
        <v>13.52</v>
      </c>
      <c r="Y599" s="602">
        <f t="shared" ca="1" si="280"/>
        <v>2136.94</v>
      </c>
      <c r="Z599" s="602">
        <f t="shared" ca="1" si="281"/>
        <v>341.91</v>
      </c>
      <c r="AA599" s="603">
        <f t="shared" si="282"/>
        <v>0</v>
      </c>
      <c r="AB599" s="602"/>
      <c r="AC599" s="604">
        <f t="shared" si="283"/>
        <v>0.113</v>
      </c>
      <c r="AD599" s="602">
        <f t="shared" ca="1" si="284"/>
        <v>-1187689.5617695278</v>
      </c>
      <c r="AE599" s="602">
        <f t="shared" si="285"/>
        <v>0</v>
      </c>
      <c r="AG599" s="602">
        <f t="shared" ca="1" si="289"/>
        <v>0</v>
      </c>
    </row>
    <row r="600" spans="2:33" x14ac:dyDescent="0.25">
      <c r="B600" s="30">
        <v>579</v>
      </c>
      <c r="C600" s="19">
        <f t="shared" ca="1" si="263"/>
        <v>63313</v>
      </c>
      <c r="D600" s="30">
        <f t="shared" ca="1" si="264"/>
        <v>30</v>
      </c>
      <c r="E600" s="599">
        <f t="shared" si="265"/>
        <v>0.113</v>
      </c>
      <c r="F600" s="599">
        <f t="shared" si="286"/>
        <v>0.13108</v>
      </c>
      <c r="G600" s="33">
        <f t="shared" ca="1" si="266"/>
        <v>1.0117233333333333</v>
      </c>
      <c r="H600" s="33">
        <f t="shared" ca="1" si="267"/>
        <v>933.21076581407783</v>
      </c>
      <c r="I600" s="33">
        <f t="shared" ref="I600:I663" ca="1" si="291">IF(H600=0, 0, 1/H600)</f>
        <v>1.0715692924177307E-3</v>
      </c>
      <c r="J600" s="30" t="b">
        <f t="shared" si="268"/>
        <v>0</v>
      </c>
      <c r="K600" s="33">
        <f t="shared" si="287"/>
        <v>1</v>
      </c>
      <c r="L600" s="33">
        <f t="shared" ca="1" si="290"/>
        <v>1.0715692924177307E-3</v>
      </c>
      <c r="M600" s="600">
        <f t="shared" ca="1" si="269"/>
        <v>27271.35</v>
      </c>
      <c r="N600" s="601">
        <f t="shared" ca="1" si="270"/>
        <v>-123560371.44</v>
      </c>
      <c r="O600" s="601">
        <f t="shared" ca="1" si="271"/>
        <v>1475810.7700000003</v>
      </c>
      <c r="P600" s="601">
        <f t="shared" ca="1" si="272"/>
        <v>-1163526.83</v>
      </c>
      <c r="Q600" s="601">
        <f t="shared" ca="1" si="288"/>
        <v>-186164.29</v>
      </c>
      <c r="R600" s="602">
        <f t="shared" si="273"/>
        <v>399</v>
      </c>
      <c r="S600" s="602">
        <f t="shared" si="274"/>
        <v>63.84</v>
      </c>
      <c r="T600" s="602">
        <f t="shared" si="275"/>
        <v>166.35080000000002</v>
      </c>
      <c r="U600" s="602">
        <f t="shared" si="276"/>
        <v>26.616128000000003</v>
      </c>
      <c r="V600" s="602">
        <f t="shared" ca="1" si="277"/>
        <v>-98848.3</v>
      </c>
      <c r="W600" s="602">
        <f t="shared" si="278"/>
        <v>84.48</v>
      </c>
      <c r="X600" s="602">
        <f t="shared" si="279"/>
        <v>13.52</v>
      </c>
      <c r="Y600" s="602">
        <f t="shared" ca="1" si="280"/>
        <v>2099.06</v>
      </c>
      <c r="Z600" s="602">
        <f t="shared" ca="1" si="281"/>
        <v>335.85</v>
      </c>
      <c r="AA600" s="603">
        <f t="shared" si="282"/>
        <v>0</v>
      </c>
      <c r="AB600" s="602"/>
      <c r="AC600" s="604">
        <f t="shared" si="283"/>
        <v>0.113</v>
      </c>
      <c r="AD600" s="602">
        <f t="shared" ca="1" si="284"/>
        <v>-1163526.83106</v>
      </c>
      <c r="AE600" s="602">
        <f t="shared" si="285"/>
        <v>0</v>
      </c>
      <c r="AG600" s="602">
        <f t="shared" ca="1" si="289"/>
        <v>0</v>
      </c>
    </row>
    <row r="601" spans="2:33" x14ac:dyDescent="0.25">
      <c r="B601" s="30">
        <v>580</v>
      </c>
      <c r="C601" s="19">
        <f t="shared" ca="1" si="263"/>
        <v>63344</v>
      </c>
      <c r="D601" s="30">
        <f t="shared" ca="1" si="264"/>
        <v>31</v>
      </c>
      <c r="E601" s="599">
        <f t="shared" si="265"/>
        <v>0.113</v>
      </c>
      <c r="F601" s="599">
        <f t="shared" si="286"/>
        <v>0.13108</v>
      </c>
      <c r="G601" s="33">
        <f t="shared" ca="1" si="266"/>
        <v>1.0120874444444443</v>
      </c>
      <c r="H601" s="33">
        <f t="shared" ca="1" si="267"/>
        <v>944.49089910081284</v>
      </c>
      <c r="I601" s="33">
        <f t="shared" ca="1" si="291"/>
        <v>1.0587714513205302E-3</v>
      </c>
      <c r="J601" s="30" t="b">
        <f t="shared" si="268"/>
        <v>0</v>
      </c>
      <c r="K601" s="33">
        <f t="shared" si="287"/>
        <v>1</v>
      </c>
      <c r="L601" s="33">
        <f t="shared" ca="1" si="290"/>
        <v>1.0587714513205302E-3</v>
      </c>
      <c r="M601" s="600">
        <f t="shared" ca="1" si="269"/>
        <v>27271.35</v>
      </c>
      <c r="N601" s="601">
        <f t="shared" ca="1" si="270"/>
        <v>-125036182.20999999</v>
      </c>
      <c r="O601" s="601">
        <f t="shared" ca="1" si="271"/>
        <v>1538639.26</v>
      </c>
      <c r="P601" s="601">
        <f t="shared" ca="1" si="272"/>
        <v>-1216671.52</v>
      </c>
      <c r="Q601" s="601">
        <f t="shared" ca="1" si="288"/>
        <v>-194667.44</v>
      </c>
      <c r="R601" s="602">
        <f t="shared" si="273"/>
        <v>399</v>
      </c>
      <c r="S601" s="602">
        <f t="shared" si="274"/>
        <v>63.84</v>
      </c>
      <c r="T601" s="602">
        <f t="shared" si="275"/>
        <v>166.35080000000002</v>
      </c>
      <c r="U601" s="602">
        <f t="shared" si="276"/>
        <v>26.616128000000003</v>
      </c>
      <c r="V601" s="602">
        <f t="shared" ca="1" si="277"/>
        <v>-100028.95</v>
      </c>
      <c r="W601" s="602">
        <f t="shared" si="278"/>
        <v>84.48</v>
      </c>
      <c r="X601" s="602">
        <f t="shared" si="279"/>
        <v>13.52</v>
      </c>
      <c r="Y601" s="602">
        <f t="shared" ca="1" si="280"/>
        <v>2182.39</v>
      </c>
      <c r="Z601" s="602">
        <f t="shared" ca="1" si="281"/>
        <v>349.18</v>
      </c>
      <c r="AA601" s="603">
        <f t="shared" si="282"/>
        <v>0</v>
      </c>
      <c r="AB601" s="602"/>
      <c r="AC601" s="604">
        <f t="shared" si="283"/>
        <v>0.113</v>
      </c>
      <c r="AD601" s="602">
        <f t="shared" ca="1" si="284"/>
        <v>-1216671.5174489722</v>
      </c>
      <c r="AE601" s="602">
        <f t="shared" si="285"/>
        <v>0</v>
      </c>
      <c r="AG601" s="602">
        <f t="shared" ca="1" si="289"/>
        <v>0</v>
      </c>
    </row>
    <row r="602" spans="2:33" x14ac:dyDescent="0.25">
      <c r="B602" s="30">
        <v>581</v>
      </c>
      <c r="C602" s="19">
        <f t="shared" ca="1" si="263"/>
        <v>63374</v>
      </c>
      <c r="D602" s="30">
        <f t="shared" ca="1" si="264"/>
        <v>30</v>
      </c>
      <c r="E602" s="599">
        <f t="shared" si="265"/>
        <v>0.113</v>
      </c>
      <c r="F602" s="599">
        <f t="shared" si="286"/>
        <v>0.13108</v>
      </c>
      <c r="G602" s="33">
        <f t="shared" ca="1" si="266"/>
        <v>1.0117233333333333</v>
      </c>
      <c r="H602" s="33">
        <f t="shared" ca="1" si="267"/>
        <v>955.56348074127129</v>
      </c>
      <c r="I602" s="33">
        <f t="shared" ca="1" si="291"/>
        <v>1.0465029484218646E-3</v>
      </c>
      <c r="J602" s="30" t="b">
        <f t="shared" si="268"/>
        <v>0</v>
      </c>
      <c r="K602" s="33">
        <f t="shared" si="287"/>
        <v>1</v>
      </c>
      <c r="L602" s="33">
        <f t="shared" ca="1" si="290"/>
        <v>1.0465029484218646E-3</v>
      </c>
      <c r="M602" s="600">
        <f t="shared" ca="1" si="269"/>
        <v>27271.35</v>
      </c>
      <c r="N602" s="601">
        <f t="shared" ca="1" si="270"/>
        <v>-126574821.47</v>
      </c>
      <c r="O602" s="601">
        <f t="shared" ca="1" si="271"/>
        <v>1511150.1700000002</v>
      </c>
      <c r="P602" s="601">
        <f t="shared" ca="1" si="272"/>
        <v>-1191912.8999999999</v>
      </c>
      <c r="Q602" s="601">
        <f t="shared" ca="1" si="288"/>
        <v>-190706.06</v>
      </c>
      <c r="R602" s="602">
        <f t="shared" si="273"/>
        <v>399</v>
      </c>
      <c r="S602" s="602">
        <f t="shared" si="274"/>
        <v>63.84</v>
      </c>
      <c r="T602" s="602">
        <f t="shared" si="275"/>
        <v>166.35080000000002</v>
      </c>
      <c r="U602" s="602">
        <f t="shared" si="276"/>
        <v>26.616128000000003</v>
      </c>
      <c r="V602" s="602">
        <f t="shared" ca="1" si="277"/>
        <v>-101259.86</v>
      </c>
      <c r="W602" s="602">
        <f t="shared" si="278"/>
        <v>84.48</v>
      </c>
      <c r="X602" s="602">
        <f t="shared" si="279"/>
        <v>13.52</v>
      </c>
      <c r="Y602" s="602">
        <f t="shared" ca="1" si="280"/>
        <v>2143.5700000000002</v>
      </c>
      <c r="Z602" s="602">
        <f t="shared" ca="1" si="281"/>
        <v>342.97</v>
      </c>
      <c r="AA602" s="603">
        <f t="shared" si="282"/>
        <v>0</v>
      </c>
      <c r="AB602" s="602"/>
      <c r="AC602" s="604">
        <f t="shared" si="283"/>
        <v>0.113</v>
      </c>
      <c r="AD602" s="602">
        <f t="shared" ca="1" si="284"/>
        <v>-1191912.9021758332</v>
      </c>
      <c r="AE602" s="602">
        <f t="shared" si="285"/>
        <v>0</v>
      </c>
      <c r="AG602" s="602">
        <f t="shared" ca="1" si="289"/>
        <v>0</v>
      </c>
    </row>
    <row r="603" spans="2:33" x14ac:dyDescent="0.25">
      <c r="B603" s="30">
        <v>582</v>
      </c>
      <c r="C603" s="19">
        <f t="shared" ca="1" si="263"/>
        <v>63405</v>
      </c>
      <c r="D603" s="30">
        <f t="shared" ca="1" si="264"/>
        <v>31</v>
      </c>
      <c r="E603" s="599">
        <f t="shared" si="265"/>
        <v>0.113</v>
      </c>
      <c r="F603" s="599">
        <f t="shared" si="286"/>
        <v>0.13108</v>
      </c>
      <c r="G603" s="33">
        <f t="shared" ca="1" si="266"/>
        <v>1.0120874444444443</v>
      </c>
      <c r="H603" s="33">
        <f t="shared" ca="1" si="267"/>
        <v>967.11380122787125</v>
      </c>
      <c r="I603" s="33">
        <f t="shared" ca="1" si="291"/>
        <v>1.0340044767537964E-3</v>
      </c>
      <c r="J603" s="30" t="b">
        <f t="shared" si="268"/>
        <v>0</v>
      </c>
      <c r="K603" s="33">
        <f t="shared" si="287"/>
        <v>1</v>
      </c>
      <c r="L603" s="33">
        <f t="shared" ca="1" si="290"/>
        <v>1.0340044767537964E-3</v>
      </c>
      <c r="M603" s="600">
        <f t="shared" ca="1" si="269"/>
        <v>27271.35</v>
      </c>
      <c r="N603" s="601">
        <f t="shared" ca="1" si="270"/>
        <v>-128085971.64</v>
      </c>
      <c r="O603" s="601">
        <f t="shared" ca="1" si="271"/>
        <v>1575503.42</v>
      </c>
      <c r="P603" s="601">
        <f t="shared" ca="1" si="272"/>
        <v>-1246347.6599999999</v>
      </c>
      <c r="Q603" s="601">
        <f t="shared" ca="1" si="288"/>
        <v>-199415.63</v>
      </c>
      <c r="R603" s="602">
        <f t="shared" si="273"/>
        <v>399</v>
      </c>
      <c r="S603" s="602">
        <f t="shared" si="274"/>
        <v>63.84</v>
      </c>
      <c r="T603" s="602">
        <f t="shared" si="275"/>
        <v>166.35080000000002</v>
      </c>
      <c r="U603" s="602">
        <f t="shared" si="276"/>
        <v>26.616128000000003</v>
      </c>
      <c r="V603" s="602">
        <f t="shared" ca="1" si="277"/>
        <v>-102468.78</v>
      </c>
      <c r="W603" s="602">
        <f t="shared" si="278"/>
        <v>84.48</v>
      </c>
      <c r="X603" s="602">
        <f t="shared" si="279"/>
        <v>13.52</v>
      </c>
      <c r="Y603" s="602">
        <f t="shared" ca="1" si="280"/>
        <v>2228.92</v>
      </c>
      <c r="Z603" s="602">
        <f t="shared" ca="1" si="281"/>
        <v>356.63</v>
      </c>
      <c r="AA603" s="603">
        <f t="shared" si="282"/>
        <v>0</v>
      </c>
      <c r="AB603" s="602"/>
      <c r="AC603" s="604">
        <f t="shared" si="283"/>
        <v>0.113</v>
      </c>
      <c r="AD603" s="602">
        <f t="shared" ca="1" si="284"/>
        <v>-1246347.6629303335</v>
      </c>
      <c r="AE603" s="602">
        <f t="shared" si="285"/>
        <v>0</v>
      </c>
      <c r="AG603" s="602">
        <f t="shared" ca="1" si="289"/>
        <v>0</v>
      </c>
    </row>
    <row r="604" spans="2:33" x14ac:dyDescent="0.25">
      <c r="B604" s="30">
        <v>583</v>
      </c>
      <c r="C604" s="19">
        <f t="shared" ca="1" si="263"/>
        <v>63436</v>
      </c>
      <c r="D604" s="30">
        <f t="shared" ca="1" si="264"/>
        <v>31</v>
      </c>
      <c r="E604" s="599">
        <f t="shared" si="265"/>
        <v>0.113</v>
      </c>
      <c r="F604" s="599">
        <f t="shared" si="286"/>
        <v>0.13108</v>
      </c>
      <c r="G604" s="33">
        <f t="shared" ca="1" si="266"/>
        <v>1.0120874444444443</v>
      </c>
      <c r="H604" s="33">
        <f t="shared" ca="1" si="267"/>
        <v>978.80373557166854</v>
      </c>
      <c r="I604" s="33">
        <f t="shared" ca="1" si="291"/>
        <v>1.0216552753713713E-3</v>
      </c>
      <c r="J604" s="30" t="b">
        <f t="shared" si="268"/>
        <v>0</v>
      </c>
      <c r="K604" s="33">
        <f t="shared" si="287"/>
        <v>1</v>
      </c>
      <c r="L604" s="33">
        <f t="shared" ca="1" si="290"/>
        <v>1.0216552753713713E-3</v>
      </c>
      <c r="M604" s="600">
        <f t="shared" ca="1" si="269"/>
        <v>27271.35</v>
      </c>
      <c r="N604" s="601">
        <f t="shared" ca="1" si="270"/>
        <v>-129661475.06</v>
      </c>
      <c r="O604" s="601">
        <f t="shared" ca="1" si="271"/>
        <v>1594547.23</v>
      </c>
      <c r="P604" s="601">
        <f t="shared" ca="1" si="272"/>
        <v>-1261678.19</v>
      </c>
      <c r="Q604" s="601">
        <f t="shared" ca="1" si="288"/>
        <v>-201868.51</v>
      </c>
      <c r="R604" s="602">
        <f t="shared" si="273"/>
        <v>399</v>
      </c>
      <c r="S604" s="602">
        <f t="shared" si="274"/>
        <v>63.84</v>
      </c>
      <c r="T604" s="602">
        <f t="shared" si="275"/>
        <v>166.35080000000002</v>
      </c>
      <c r="U604" s="602">
        <f t="shared" si="276"/>
        <v>26.616128000000003</v>
      </c>
      <c r="V604" s="602">
        <f t="shared" ca="1" si="277"/>
        <v>-103729.18</v>
      </c>
      <c r="W604" s="602">
        <f t="shared" si="278"/>
        <v>84.48</v>
      </c>
      <c r="X604" s="602">
        <f t="shared" si="279"/>
        <v>13.52</v>
      </c>
      <c r="Y604" s="602">
        <f t="shared" ca="1" si="280"/>
        <v>2252.96</v>
      </c>
      <c r="Z604" s="602">
        <f t="shared" ca="1" si="281"/>
        <v>360.47</v>
      </c>
      <c r="AA604" s="603">
        <f t="shared" si="282"/>
        <v>0</v>
      </c>
      <c r="AB604" s="602"/>
      <c r="AC604" s="604">
        <f t="shared" si="283"/>
        <v>0.113</v>
      </c>
      <c r="AD604" s="602">
        <f t="shared" ca="1" si="284"/>
        <v>-1261678.1864866114</v>
      </c>
      <c r="AE604" s="602">
        <f t="shared" si="285"/>
        <v>0</v>
      </c>
      <c r="AG604" s="602">
        <f t="shared" ca="1" si="289"/>
        <v>0</v>
      </c>
    </row>
    <row r="605" spans="2:33" x14ac:dyDescent="0.25">
      <c r="B605" s="30">
        <v>584</v>
      </c>
      <c r="C605" s="19">
        <f t="shared" ca="1" si="263"/>
        <v>63466</v>
      </c>
      <c r="D605" s="30">
        <f t="shared" ca="1" si="264"/>
        <v>30</v>
      </c>
      <c r="E605" s="599">
        <f t="shared" si="265"/>
        <v>0.113</v>
      </c>
      <c r="F605" s="599">
        <f t="shared" si="286"/>
        <v>0.13108</v>
      </c>
      <c r="G605" s="33">
        <f t="shared" ca="1" si="266"/>
        <v>1.0117233333333333</v>
      </c>
      <c r="H605" s="33">
        <f t="shared" ca="1" si="267"/>
        <v>990.27857803168706</v>
      </c>
      <c r="I605" s="33">
        <f t="shared" ca="1" si="291"/>
        <v>1.0098168557656124E-3</v>
      </c>
      <c r="J605" s="30" t="b">
        <f t="shared" si="268"/>
        <v>0</v>
      </c>
      <c r="K605" s="33">
        <f t="shared" si="287"/>
        <v>1</v>
      </c>
      <c r="L605" s="33">
        <f t="shared" ca="1" si="290"/>
        <v>1.0098168557656124E-3</v>
      </c>
      <c r="M605" s="600">
        <f t="shared" ca="1" si="269"/>
        <v>27271.35</v>
      </c>
      <c r="N605" s="601">
        <f t="shared" ca="1" si="270"/>
        <v>-131256022.29000001</v>
      </c>
      <c r="O605" s="601">
        <f t="shared" ca="1" si="271"/>
        <v>1566029.4500000002</v>
      </c>
      <c r="P605" s="601">
        <f t="shared" ca="1" si="272"/>
        <v>-1235994.21</v>
      </c>
      <c r="Q605" s="601">
        <f t="shared" ca="1" si="288"/>
        <v>-197759.07</v>
      </c>
      <c r="R605" s="602">
        <f t="shared" si="273"/>
        <v>399</v>
      </c>
      <c r="S605" s="602">
        <f t="shared" si="274"/>
        <v>63.84</v>
      </c>
      <c r="T605" s="602">
        <f t="shared" si="275"/>
        <v>166.35080000000002</v>
      </c>
      <c r="U605" s="602">
        <f t="shared" si="276"/>
        <v>26.616128000000003</v>
      </c>
      <c r="V605" s="602">
        <f t="shared" ca="1" si="277"/>
        <v>-105004.82</v>
      </c>
      <c r="W605" s="602">
        <f t="shared" si="278"/>
        <v>84.48</v>
      </c>
      <c r="X605" s="602">
        <f t="shared" si="279"/>
        <v>13.52</v>
      </c>
      <c r="Y605" s="602">
        <f t="shared" ca="1" si="280"/>
        <v>2212.69</v>
      </c>
      <c r="Z605" s="602">
        <f t="shared" ca="1" si="281"/>
        <v>354.03</v>
      </c>
      <c r="AA605" s="603">
        <f t="shared" si="282"/>
        <v>0</v>
      </c>
      <c r="AB605" s="602"/>
      <c r="AC605" s="604">
        <f t="shared" si="283"/>
        <v>0.113</v>
      </c>
      <c r="AD605" s="602">
        <f t="shared" ca="1" si="284"/>
        <v>-1235994.2098975</v>
      </c>
      <c r="AE605" s="602">
        <f t="shared" si="285"/>
        <v>0</v>
      </c>
      <c r="AG605" s="602">
        <f t="shared" ca="1" si="289"/>
        <v>0</v>
      </c>
    </row>
    <row r="606" spans="2:33" x14ac:dyDescent="0.25">
      <c r="B606" s="30">
        <v>585</v>
      </c>
      <c r="C606" s="19">
        <f t="shared" ca="1" si="263"/>
        <v>63497</v>
      </c>
      <c r="D606" s="30">
        <f t="shared" ca="1" si="264"/>
        <v>31</v>
      </c>
      <c r="E606" s="599">
        <f t="shared" si="265"/>
        <v>0.113</v>
      </c>
      <c r="F606" s="599">
        <f t="shared" si="286"/>
        <v>0.13108</v>
      </c>
      <c r="G606" s="33">
        <f t="shared" ca="1" si="266"/>
        <v>1.0120874444444443</v>
      </c>
      <c r="H606" s="33">
        <f t="shared" ca="1" si="267"/>
        <v>1002.2485153281684</v>
      </c>
      <c r="I606" s="33">
        <f t="shared" ca="1" si="291"/>
        <v>9.9775652915042512E-4</v>
      </c>
      <c r="J606" s="30" t="b">
        <f t="shared" si="268"/>
        <v>0</v>
      </c>
      <c r="K606" s="33">
        <f t="shared" si="287"/>
        <v>1</v>
      </c>
      <c r="L606" s="33">
        <f t="shared" ca="1" si="290"/>
        <v>9.9775652915042512E-4</v>
      </c>
      <c r="M606" s="600">
        <f t="shared" ca="1" si="269"/>
        <v>27271.35</v>
      </c>
      <c r="N606" s="601">
        <f t="shared" ca="1" si="270"/>
        <v>-132822051.73999999</v>
      </c>
      <c r="O606" s="601">
        <f t="shared" ca="1" si="271"/>
        <v>1632750.52</v>
      </c>
      <c r="P606" s="601">
        <f t="shared" ca="1" si="272"/>
        <v>-1292432.3500000001</v>
      </c>
      <c r="Q606" s="601">
        <f t="shared" ca="1" si="288"/>
        <v>-206789.18</v>
      </c>
      <c r="R606" s="602">
        <f t="shared" si="273"/>
        <v>399</v>
      </c>
      <c r="S606" s="602">
        <f t="shared" si="274"/>
        <v>63.84</v>
      </c>
      <c r="T606" s="602">
        <f t="shared" si="275"/>
        <v>166.35080000000002</v>
      </c>
      <c r="U606" s="602">
        <f t="shared" si="276"/>
        <v>26.616128000000003</v>
      </c>
      <c r="V606" s="602">
        <f t="shared" ca="1" si="277"/>
        <v>-106257.64</v>
      </c>
      <c r="W606" s="602">
        <f t="shared" si="278"/>
        <v>84.48</v>
      </c>
      <c r="X606" s="602">
        <f t="shared" si="279"/>
        <v>13.52</v>
      </c>
      <c r="Y606" s="602">
        <f t="shared" ca="1" si="280"/>
        <v>2301.1799999999998</v>
      </c>
      <c r="Z606" s="602">
        <f t="shared" ca="1" si="281"/>
        <v>368.19</v>
      </c>
      <c r="AA606" s="603">
        <f t="shared" si="282"/>
        <v>0</v>
      </c>
      <c r="AB606" s="602"/>
      <c r="AC606" s="604">
        <f t="shared" si="283"/>
        <v>0.113</v>
      </c>
      <c r="AD606" s="602">
        <f t="shared" ca="1" si="284"/>
        <v>-1292432.3534589445</v>
      </c>
      <c r="AE606" s="602">
        <f t="shared" si="285"/>
        <v>0</v>
      </c>
      <c r="AG606" s="602">
        <f t="shared" ca="1" si="289"/>
        <v>0</v>
      </c>
    </row>
    <row r="607" spans="2:33" x14ac:dyDescent="0.25">
      <c r="B607" s="30">
        <v>586</v>
      </c>
      <c r="C607" s="19">
        <f t="shared" ca="1" si="263"/>
        <v>63527</v>
      </c>
      <c r="D607" s="30">
        <f t="shared" ca="1" si="264"/>
        <v>30</v>
      </c>
      <c r="E607" s="599">
        <f t="shared" si="265"/>
        <v>0.113</v>
      </c>
      <c r="F607" s="599">
        <f t="shared" si="286"/>
        <v>0.13108</v>
      </c>
      <c r="G607" s="33">
        <f t="shared" ca="1" si="266"/>
        <v>1.0117233333333333</v>
      </c>
      <c r="H607" s="33">
        <f t="shared" ca="1" si="267"/>
        <v>1013.998208756199</v>
      </c>
      <c r="I607" s="33">
        <f t="shared" ca="1" si="291"/>
        <v>9.8619503601158265E-4</v>
      </c>
      <c r="J607" s="30" t="b">
        <f t="shared" si="268"/>
        <v>0</v>
      </c>
      <c r="K607" s="33">
        <f t="shared" si="287"/>
        <v>1</v>
      </c>
      <c r="L607" s="33">
        <f t="shared" ca="1" si="290"/>
        <v>9.8619503601158265E-4</v>
      </c>
      <c r="M607" s="600">
        <f t="shared" ca="1" si="269"/>
        <v>27271.35</v>
      </c>
      <c r="N607" s="601">
        <f t="shared" ca="1" si="270"/>
        <v>-134454802.25999999</v>
      </c>
      <c r="O607" s="601">
        <f t="shared" ca="1" si="271"/>
        <v>1603529.8100000003</v>
      </c>
      <c r="P607" s="601">
        <f t="shared" ca="1" si="272"/>
        <v>-1266116.05</v>
      </c>
      <c r="Q607" s="601">
        <f t="shared" ca="1" si="288"/>
        <v>-202578.57</v>
      </c>
      <c r="R607" s="602">
        <f t="shared" si="273"/>
        <v>399</v>
      </c>
      <c r="S607" s="602">
        <f t="shared" si="274"/>
        <v>63.84</v>
      </c>
      <c r="T607" s="602">
        <f t="shared" si="275"/>
        <v>166.35080000000002</v>
      </c>
      <c r="U607" s="602">
        <f t="shared" si="276"/>
        <v>26.616128000000003</v>
      </c>
      <c r="V607" s="602">
        <f t="shared" ca="1" si="277"/>
        <v>-107563.84</v>
      </c>
      <c r="W607" s="602">
        <f t="shared" si="278"/>
        <v>84.48</v>
      </c>
      <c r="X607" s="602">
        <f t="shared" si="279"/>
        <v>13.52</v>
      </c>
      <c r="Y607" s="602">
        <f t="shared" ca="1" si="280"/>
        <v>2259.92</v>
      </c>
      <c r="Z607" s="602">
        <f t="shared" ca="1" si="281"/>
        <v>361.59</v>
      </c>
      <c r="AA607" s="603">
        <f t="shared" si="282"/>
        <v>0</v>
      </c>
      <c r="AB607" s="602"/>
      <c r="AC607" s="604">
        <f t="shared" si="283"/>
        <v>0.113</v>
      </c>
      <c r="AD607" s="602">
        <f t="shared" ca="1" si="284"/>
        <v>-1266116.0546149998</v>
      </c>
      <c r="AE607" s="602">
        <f t="shared" si="285"/>
        <v>0</v>
      </c>
      <c r="AG607" s="602">
        <f t="shared" ca="1" si="289"/>
        <v>0</v>
      </c>
    </row>
    <row r="608" spans="2:33" x14ac:dyDescent="0.25">
      <c r="B608" s="30">
        <v>587</v>
      </c>
      <c r="C608" s="19">
        <f t="shared" ca="1" si="263"/>
        <v>63558</v>
      </c>
      <c r="D608" s="30">
        <f t="shared" ca="1" si="264"/>
        <v>31</v>
      </c>
      <c r="E608" s="599">
        <f t="shared" si="265"/>
        <v>0.113</v>
      </c>
      <c r="F608" s="599">
        <f t="shared" si="286"/>
        <v>0.13108</v>
      </c>
      <c r="G608" s="33">
        <f t="shared" ca="1" si="266"/>
        <v>1.0120874444444443</v>
      </c>
      <c r="H608" s="33">
        <f t="shared" ca="1" si="267"/>
        <v>1026.2548557713055</v>
      </c>
      <c r="I608" s="33">
        <f t="shared" ca="1" si="291"/>
        <v>9.7441682675248047E-4</v>
      </c>
      <c r="J608" s="30" t="b">
        <f t="shared" si="268"/>
        <v>0</v>
      </c>
      <c r="K608" s="33">
        <f t="shared" si="287"/>
        <v>1</v>
      </c>
      <c r="L608" s="33">
        <f t="shared" ca="1" si="290"/>
        <v>9.7441682675248047E-4</v>
      </c>
      <c r="M608" s="600">
        <f t="shared" ca="1" si="269"/>
        <v>27271.35</v>
      </c>
      <c r="N608" s="601">
        <f t="shared" ca="1" si="270"/>
        <v>-136058332.06999999</v>
      </c>
      <c r="O608" s="601">
        <f t="shared" ca="1" si="271"/>
        <v>1671868.89</v>
      </c>
      <c r="P608" s="601">
        <f t="shared" ca="1" si="272"/>
        <v>-1323923.1599999999</v>
      </c>
      <c r="Q608" s="601">
        <f t="shared" ca="1" si="288"/>
        <v>-211827.71</v>
      </c>
      <c r="R608" s="602">
        <f t="shared" si="273"/>
        <v>399</v>
      </c>
      <c r="S608" s="602">
        <f t="shared" si="274"/>
        <v>63.84</v>
      </c>
      <c r="T608" s="602">
        <f t="shared" si="275"/>
        <v>166.35080000000002</v>
      </c>
      <c r="U608" s="602">
        <f t="shared" si="276"/>
        <v>26.616128000000003</v>
      </c>
      <c r="V608" s="602">
        <f t="shared" ca="1" si="277"/>
        <v>-108846.67</v>
      </c>
      <c r="W608" s="602">
        <f t="shared" si="278"/>
        <v>84.48</v>
      </c>
      <c r="X608" s="602">
        <f t="shared" si="279"/>
        <v>13.52</v>
      </c>
      <c r="Y608" s="602">
        <f t="shared" ca="1" si="280"/>
        <v>2350.56</v>
      </c>
      <c r="Z608" s="602">
        <f t="shared" ca="1" si="281"/>
        <v>376.09</v>
      </c>
      <c r="AA608" s="603">
        <f t="shared" si="282"/>
        <v>0</v>
      </c>
      <c r="AB608" s="602"/>
      <c r="AC608" s="604">
        <f t="shared" si="283"/>
        <v>0.113</v>
      </c>
      <c r="AD608" s="602">
        <f t="shared" ca="1" si="284"/>
        <v>-1323923.1590033611</v>
      </c>
      <c r="AE608" s="602">
        <f t="shared" si="285"/>
        <v>0</v>
      </c>
      <c r="AG608" s="602">
        <f t="shared" ca="1" si="289"/>
        <v>0</v>
      </c>
    </row>
    <row r="609" spans="2:33" x14ac:dyDescent="0.25">
      <c r="B609" s="30">
        <v>588</v>
      </c>
      <c r="C609" s="19">
        <f t="shared" ca="1" si="263"/>
        <v>63589</v>
      </c>
      <c r="D609" s="30">
        <f t="shared" ca="1" si="264"/>
        <v>31</v>
      </c>
      <c r="E609" s="599">
        <f t="shared" si="265"/>
        <v>0.113</v>
      </c>
      <c r="F609" s="599">
        <f t="shared" si="286"/>
        <v>0.13108</v>
      </c>
      <c r="G609" s="33">
        <f t="shared" ca="1" si="266"/>
        <v>1.0120874444444443</v>
      </c>
      <c r="H609" s="33">
        <f t="shared" ca="1" si="267"/>
        <v>1038.6596543262824</v>
      </c>
      <c r="I609" s="33">
        <f t="shared" ca="1" si="291"/>
        <v>9.6277928562522376E-4</v>
      </c>
      <c r="J609" s="30" t="b">
        <f t="shared" si="268"/>
        <v>1</v>
      </c>
      <c r="K609" s="33">
        <f t="shared" si="287"/>
        <v>1</v>
      </c>
      <c r="L609" s="33">
        <f t="shared" ca="1" si="290"/>
        <v>9.6277928562522376E-4</v>
      </c>
      <c r="M609" s="600">
        <f t="shared" ca="1" si="269"/>
        <v>27271.35</v>
      </c>
      <c r="N609" s="601">
        <f t="shared" ca="1" si="270"/>
        <v>-137730200.96000001</v>
      </c>
      <c r="O609" s="601">
        <f t="shared" ca="1" si="271"/>
        <v>1692077.5</v>
      </c>
      <c r="P609" s="601">
        <f t="shared" ca="1" si="272"/>
        <v>-1340191.3700000001</v>
      </c>
      <c r="Q609" s="601">
        <f t="shared" ca="1" si="288"/>
        <v>-214430.62</v>
      </c>
      <c r="R609" s="602">
        <f t="shared" si="273"/>
        <v>399</v>
      </c>
      <c r="S609" s="602">
        <f t="shared" si="274"/>
        <v>63.84</v>
      </c>
      <c r="T609" s="602">
        <f t="shared" si="275"/>
        <v>166.35080000000002</v>
      </c>
      <c r="U609" s="602">
        <f t="shared" si="276"/>
        <v>26.616128000000003</v>
      </c>
      <c r="V609" s="602">
        <f t="shared" ca="1" si="277"/>
        <v>-110184.16</v>
      </c>
      <c r="W609" s="602">
        <f t="shared" si="278"/>
        <v>84.48</v>
      </c>
      <c r="X609" s="602">
        <f t="shared" si="279"/>
        <v>13.52</v>
      </c>
      <c r="Y609" s="602">
        <f t="shared" ca="1" si="280"/>
        <v>2376.0700000000002</v>
      </c>
      <c r="Z609" s="602">
        <f t="shared" ca="1" si="281"/>
        <v>380.17</v>
      </c>
      <c r="AA609" s="603">
        <f t="shared" si="282"/>
        <v>0</v>
      </c>
      <c r="AB609" s="602"/>
      <c r="AC609" s="604">
        <f t="shared" si="283"/>
        <v>0.113</v>
      </c>
      <c r="AD609" s="602">
        <f t="shared" ca="1" si="284"/>
        <v>-1340191.3721191112</v>
      </c>
      <c r="AE609" s="602">
        <f t="shared" si="285"/>
        <v>0</v>
      </c>
      <c r="AG609" s="602">
        <f t="shared" ca="1" si="289"/>
        <v>0</v>
      </c>
    </row>
    <row r="610" spans="2:33" x14ac:dyDescent="0.25">
      <c r="B610" s="30">
        <v>589</v>
      </c>
      <c r="C610" s="19">
        <f t="shared" ca="1" si="263"/>
        <v>63617</v>
      </c>
      <c r="D610" s="30">
        <f t="shared" ca="1" si="264"/>
        <v>28</v>
      </c>
      <c r="E610" s="599">
        <f t="shared" si="265"/>
        <v>0.113</v>
      </c>
      <c r="F610" s="599">
        <f t="shared" si="286"/>
        <v>0.13108</v>
      </c>
      <c r="G610" s="33">
        <f t="shared" ca="1" si="266"/>
        <v>1.0109951111111111</v>
      </c>
      <c r="H610" s="33">
        <f t="shared" ca="1" si="267"/>
        <v>1050.0798326322281</v>
      </c>
      <c r="I610" s="33">
        <f t="shared" ca="1" si="291"/>
        <v>9.5230854733521233E-4</v>
      </c>
      <c r="J610" s="30" t="b">
        <f t="shared" si="268"/>
        <v>0</v>
      </c>
      <c r="K610" s="33">
        <f t="shared" si="287"/>
        <v>1</v>
      </c>
      <c r="L610" s="33">
        <f t="shared" ca="1" si="290"/>
        <v>9.5230854733521233E-4</v>
      </c>
      <c r="M610" s="600">
        <f t="shared" ca="1" si="269"/>
        <v>27271.35</v>
      </c>
      <c r="N610" s="601">
        <f t="shared" ca="1" si="270"/>
        <v>-139422278.46000001</v>
      </c>
      <c r="O610" s="601">
        <f t="shared" ca="1" si="271"/>
        <v>1560234.79</v>
      </c>
      <c r="P610" s="601">
        <f t="shared" ca="1" si="272"/>
        <v>-1225366.9099999999</v>
      </c>
      <c r="Q610" s="601">
        <f t="shared" ca="1" si="288"/>
        <v>-196058.71</v>
      </c>
      <c r="R610" s="602">
        <f t="shared" si="273"/>
        <v>399</v>
      </c>
      <c r="S610" s="602">
        <f t="shared" si="274"/>
        <v>63.84</v>
      </c>
      <c r="T610" s="602">
        <f t="shared" si="275"/>
        <v>166.35080000000002</v>
      </c>
      <c r="U610" s="602">
        <f t="shared" si="276"/>
        <v>26.616128000000003</v>
      </c>
      <c r="V610" s="602">
        <f t="shared" ca="1" si="277"/>
        <v>-111537.82</v>
      </c>
      <c r="W610" s="602">
        <f t="shared" si="278"/>
        <v>84.48</v>
      </c>
      <c r="X610" s="602">
        <f t="shared" si="279"/>
        <v>13.52</v>
      </c>
      <c r="Y610" s="602">
        <f t="shared" ca="1" si="280"/>
        <v>2196.02</v>
      </c>
      <c r="Z610" s="602">
        <f t="shared" ca="1" si="281"/>
        <v>351.36</v>
      </c>
      <c r="AA610" s="603">
        <f t="shared" si="282"/>
        <v>0</v>
      </c>
      <c r="AB610" s="602"/>
      <c r="AC610" s="604">
        <f t="shared" si="283"/>
        <v>0.113</v>
      </c>
      <c r="AD610" s="602">
        <f t="shared" ca="1" si="284"/>
        <v>-1225366.9140206669</v>
      </c>
      <c r="AE610" s="602">
        <f t="shared" si="285"/>
        <v>0</v>
      </c>
      <c r="AG610" s="602">
        <f t="shared" ca="1" si="289"/>
        <v>0</v>
      </c>
    </row>
    <row r="611" spans="2:33" x14ac:dyDescent="0.25">
      <c r="B611" s="30">
        <v>590</v>
      </c>
      <c r="C611" s="19">
        <f t="shared" ca="1" si="263"/>
        <v>63648</v>
      </c>
      <c r="D611" s="30">
        <f t="shared" ca="1" si="264"/>
        <v>31</v>
      </c>
      <c r="E611" s="599">
        <f t="shared" si="265"/>
        <v>0.113</v>
      </c>
      <c r="F611" s="599">
        <f t="shared" si="286"/>
        <v>0.13108</v>
      </c>
      <c r="G611" s="33">
        <f t="shared" ca="1" si="266"/>
        <v>1.0120874444444443</v>
      </c>
      <c r="H611" s="33">
        <f t="shared" ca="1" si="267"/>
        <v>1062.7726142714016</v>
      </c>
      <c r="I611" s="33">
        <f t="shared" ca="1" si="291"/>
        <v>9.4093504722603694E-4</v>
      </c>
      <c r="J611" s="30" t="b">
        <f t="shared" si="268"/>
        <v>0</v>
      </c>
      <c r="K611" s="33">
        <f t="shared" si="287"/>
        <v>1</v>
      </c>
      <c r="L611" s="33">
        <f t="shared" ca="1" si="290"/>
        <v>9.4093504722603694E-4</v>
      </c>
      <c r="M611" s="600">
        <f t="shared" ca="1" si="269"/>
        <v>27271.35</v>
      </c>
      <c r="N611" s="601">
        <f t="shared" ca="1" si="270"/>
        <v>-140982513.25</v>
      </c>
      <c r="O611" s="601">
        <f t="shared" ca="1" si="271"/>
        <v>1731389.65</v>
      </c>
      <c r="P611" s="601">
        <f t="shared" ca="1" si="272"/>
        <v>-1371838.18</v>
      </c>
      <c r="Q611" s="601">
        <f t="shared" ca="1" si="288"/>
        <v>-219494.11</v>
      </c>
      <c r="R611" s="602">
        <f t="shared" si="273"/>
        <v>399</v>
      </c>
      <c r="S611" s="602">
        <f t="shared" si="274"/>
        <v>63.84</v>
      </c>
      <c r="T611" s="602">
        <f t="shared" si="275"/>
        <v>166.35080000000002</v>
      </c>
      <c r="U611" s="602">
        <f t="shared" si="276"/>
        <v>26.616128000000003</v>
      </c>
      <c r="V611" s="602">
        <f t="shared" ca="1" si="277"/>
        <v>-112786.01</v>
      </c>
      <c r="W611" s="602">
        <f t="shared" si="278"/>
        <v>84.48</v>
      </c>
      <c r="X611" s="602">
        <f t="shared" si="279"/>
        <v>13.52</v>
      </c>
      <c r="Y611" s="602">
        <f t="shared" ca="1" si="280"/>
        <v>2425.69</v>
      </c>
      <c r="Z611" s="602">
        <f t="shared" ca="1" si="281"/>
        <v>388.11</v>
      </c>
      <c r="AA611" s="603">
        <f t="shared" si="282"/>
        <v>0</v>
      </c>
      <c r="AB611" s="602"/>
      <c r="AC611" s="604">
        <f t="shared" si="283"/>
        <v>0.113</v>
      </c>
      <c r="AD611" s="602">
        <f t="shared" ca="1" si="284"/>
        <v>-1371838.1775409724</v>
      </c>
      <c r="AE611" s="602">
        <f t="shared" si="285"/>
        <v>0</v>
      </c>
      <c r="AG611" s="602">
        <f t="shared" ca="1" si="289"/>
        <v>0</v>
      </c>
    </row>
    <row r="612" spans="2:33" x14ac:dyDescent="0.25">
      <c r="B612" s="30">
        <v>591</v>
      </c>
      <c r="C612" s="19">
        <f t="shared" ca="1" si="263"/>
        <v>63678</v>
      </c>
      <c r="D612" s="30">
        <f t="shared" ca="1" si="264"/>
        <v>30</v>
      </c>
      <c r="E612" s="599">
        <f t="shared" si="265"/>
        <v>0.113</v>
      </c>
      <c r="F612" s="599">
        <f t="shared" si="286"/>
        <v>0.13108</v>
      </c>
      <c r="G612" s="33">
        <f t="shared" ca="1" si="266"/>
        <v>1.0117233333333333</v>
      </c>
      <c r="H612" s="33">
        <f t="shared" ca="1" si="267"/>
        <v>1075.2318518860434</v>
      </c>
      <c r="I612" s="33">
        <f t="shared" ca="1" si="291"/>
        <v>9.3003197240290017E-4</v>
      </c>
      <c r="J612" s="30" t="b">
        <f t="shared" si="268"/>
        <v>0</v>
      </c>
      <c r="K612" s="33">
        <f t="shared" si="287"/>
        <v>1</v>
      </c>
      <c r="L612" s="33">
        <f t="shared" ca="1" si="290"/>
        <v>9.3003197240290017E-4</v>
      </c>
      <c r="M612" s="600">
        <f t="shared" ca="1" si="269"/>
        <v>27271.35</v>
      </c>
      <c r="N612" s="601">
        <f t="shared" ca="1" si="270"/>
        <v>-142713902.90000001</v>
      </c>
      <c r="O612" s="601">
        <f t="shared" ca="1" si="271"/>
        <v>1700354.0000000002</v>
      </c>
      <c r="P612" s="601">
        <f t="shared" ca="1" si="272"/>
        <v>-1343889.25</v>
      </c>
      <c r="Q612" s="601">
        <f t="shared" ca="1" si="288"/>
        <v>-215022.28</v>
      </c>
      <c r="R612" s="602">
        <f t="shared" si="273"/>
        <v>399</v>
      </c>
      <c r="S612" s="602">
        <f t="shared" si="274"/>
        <v>63.84</v>
      </c>
      <c r="T612" s="602">
        <f t="shared" si="275"/>
        <v>166.35080000000002</v>
      </c>
      <c r="U612" s="602">
        <f t="shared" si="276"/>
        <v>26.616128000000003</v>
      </c>
      <c r="V612" s="602">
        <f t="shared" ca="1" si="277"/>
        <v>-114171.12</v>
      </c>
      <c r="W612" s="602">
        <f t="shared" si="278"/>
        <v>84.48</v>
      </c>
      <c r="X612" s="602">
        <f t="shared" si="279"/>
        <v>13.52</v>
      </c>
      <c r="Y612" s="602">
        <f t="shared" ca="1" si="280"/>
        <v>2381.86</v>
      </c>
      <c r="Z612" s="602">
        <f t="shared" ca="1" si="281"/>
        <v>381.1</v>
      </c>
      <c r="AA612" s="603">
        <f t="shared" si="282"/>
        <v>0</v>
      </c>
      <c r="AB612" s="602"/>
      <c r="AC612" s="604">
        <f t="shared" si="283"/>
        <v>0.113</v>
      </c>
      <c r="AD612" s="602">
        <f t="shared" ca="1" si="284"/>
        <v>-1343889.2523083335</v>
      </c>
      <c r="AE612" s="602">
        <f t="shared" si="285"/>
        <v>0</v>
      </c>
      <c r="AG612" s="602">
        <f t="shared" ca="1" si="289"/>
        <v>0</v>
      </c>
    </row>
    <row r="613" spans="2:33" x14ac:dyDescent="0.25">
      <c r="B613" s="30">
        <v>592</v>
      </c>
      <c r="C613" s="19">
        <f t="shared" ca="1" si="263"/>
        <v>63709</v>
      </c>
      <c r="D613" s="30">
        <f t="shared" ca="1" si="264"/>
        <v>31</v>
      </c>
      <c r="E613" s="599">
        <f t="shared" si="265"/>
        <v>0.113</v>
      </c>
      <c r="F613" s="599">
        <f t="shared" si="286"/>
        <v>0.13108</v>
      </c>
      <c r="G613" s="33">
        <f t="shared" ca="1" si="266"/>
        <v>1.0120874444444443</v>
      </c>
      <c r="H613" s="33">
        <f t="shared" ca="1" si="267"/>
        <v>1088.228657160613</v>
      </c>
      <c r="I613" s="33">
        <f t="shared" ca="1" si="291"/>
        <v>9.1892452327912619E-4</v>
      </c>
      <c r="J613" s="30" t="b">
        <f t="shared" si="268"/>
        <v>0</v>
      </c>
      <c r="K613" s="33">
        <f t="shared" si="287"/>
        <v>1</v>
      </c>
      <c r="L613" s="33">
        <f t="shared" ca="1" si="290"/>
        <v>9.1892452327912619E-4</v>
      </c>
      <c r="M613" s="600">
        <f t="shared" ca="1" si="269"/>
        <v>27271.35</v>
      </c>
      <c r="N613" s="601">
        <f t="shared" ca="1" si="270"/>
        <v>-144414256.90000001</v>
      </c>
      <c r="O613" s="601">
        <f t="shared" ca="1" si="271"/>
        <v>1772870.66</v>
      </c>
      <c r="P613" s="601">
        <f t="shared" ca="1" si="272"/>
        <v>-1405230.95</v>
      </c>
      <c r="Q613" s="601">
        <f t="shared" ca="1" si="288"/>
        <v>-224836.95</v>
      </c>
      <c r="R613" s="602">
        <f t="shared" si="273"/>
        <v>399</v>
      </c>
      <c r="S613" s="602">
        <f t="shared" si="274"/>
        <v>63.84</v>
      </c>
      <c r="T613" s="602">
        <f t="shared" si="275"/>
        <v>166.35080000000002</v>
      </c>
      <c r="U613" s="602">
        <f t="shared" si="276"/>
        <v>26.616128000000003</v>
      </c>
      <c r="V613" s="602">
        <f t="shared" ca="1" si="277"/>
        <v>-115531.41</v>
      </c>
      <c r="W613" s="602">
        <f t="shared" si="278"/>
        <v>84.48</v>
      </c>
      <c r="X613" s="602">
        <f t="shared" si="279"/>
        <v>13.52</v>
      </c>
      <c r="Y613" s="602">
        <f t="shared" ca="1" si="280"/>
        <v>2478.0500000000002</v>
      </c>
      <c r="Z613" s="602">
        <f t="shared" ca="1" si="281"/>
        <v>396.49</v>
      </c>
      <c r="AA613" s="603">
        <f t="shared" si="282"/>
        <v>0</v>
      </c>
      <c r="AB613" s="602"/>
      <c r="AC613" s="604">
        <f t="shared" si="283"/>
        <v>0.113</v>
      </c>
      <c r="AD613" s="602">
        <f t="shared" ca="1" si="284"/>
        <v>-1405230.9497797224</v>
      </c>
      <c r="AE613" s="602">
        <f t="shared" si="285"/>
        <v>0</v>
      </c>
      <c r="AG613" s="602">
        <f t="shared" ca="1" si="289"/>
        <v>0</v>
      </c>
    </row>
    <row r="614" spans="2:33" x14ac:dyDescent="0.25">
      <c r="B614" s="30">
        <v>593</v>
      </c>
      <c r="C614" s="19">
        <f t="shared" ca="1" si="263"/>
        <v>63739</v>
      </c>
      <c r="D614" s="30">
        <f t="shared" ca="1" si="264"/>
        <v>30</v>
      </c>
      <c r="E614" s="599">
        <f t="shared" si="265"/>
        <v>0.113</v>
      </c>
      <c r="F614" s="599">
        <f t="shared" si="286"/>
        <v>0.13108</v>
      </c>
      <c r="G614" s="33">
        <f t="shared" ca="1" si="266"/>
        <v>1.0117233333333333</v>
      </c>
      <c r="H614" s="33">
        <f t="shared" ca="1" si="267"/>
        <v>1100.9863244513926</v>
      </c>
      <c r="I614" s="33">
        <f t="shared" ca="1" si="291"/>
        <v>9.082764951674465E-4</v>
      </c>
      <c r="J614" s="30" t="b">
        <f t="shared" si="268"/>
        <v>0</v>
      </c>
      <c r="K614" s="33">
        <f t="shared" si="287"/>
        <v>1</v>
      </c>
      <c r="L614" s="33">
        <f t="shared" ca="1" si="290"/>
        <v>9.082764951674465E-4</v>
      </c>
      <c r="M614" s="600">
        <f t="shared" ca="1" si="269"/>
        <v>27271.35</v>
      </c>
      <c r="N614" s="601">
        <f t="shared" ca="1" si="270"/>
        <v>-146187127.56</v>
      </c>
      <c r="O614" s="601">
        <f t="shared" ca="1" si="271"/>
        <v>1741071.77</v>
      </c>
      <c r="P614" s="601">
        <f t="shared" ca="1" si="272"/>
        <v>-1376595.45</v>
      </c>
      <c r="Q614" s="601">
        <f t="shared" ca="1" si="288"/>
        <v>-220255.27</v>
      </c>
      <c r="R614" s="602">
        <f t="shared" si="273"/>
        <v>399</v>
      </c>
      <c r="S614" s="602">
        <f t="shared" si="274"/>
        <v>63.84</v>
      </c>
      <c r="T614" s="602">
        <f t="shared" si="275"/>
        <v>166.35080000000002</v>
      </c>
      <c r="U614" s="602">
        <f t="shared" si="276"/>
        <v>26.616128000000003</v>
      </c>
      <c r="V614" s="602">
        <f t="shared" ca="1" si="277"/>
        <v>-116949.7</v>
      </c>
      <c r="W614" s="602">
        <f t="shared" si="278"/>
        <v>84.48</v>
      </c>
      <c r="X614" s="602">
        <f t="shared" si="279"/>
        <v>13.52</v>
      </c>
      <c r="Y614" s="602">
        <f t="shared" ca="1" si="280"/>
        <v>2433.15</v>
      </c>
      <c r="Z614" s="602">
        <f t="shared" ca="1" si="281"/>
        <v>389.3</v>
      </c>
      <c r="AA614" s="603">
        <f t="shared" si="282"/>
        <v>0</v>
      </c>
      <c r="AB614" s="602"/>
      <c r="AC614" s="604">
        <f t="shared" si="283"/>
        <v>0.113</v>
      </c>
      <c r="AD614" s="602">
        <f t="shared" ca="1" si="284"/>
        <v>-1376595.4511900002</v>
      </c>
      <c r="AE614" s="602">
        <f t="shared" si="285"/>
        <v>0</v>
      </c>
      <c r="AG614" s="602">
        <f t="shared" ca="1" si="289"/>
        <v>0</v>
      </c>
    </row>
    <row r="615" spans="2:33" x14ac:dyDescent="0.25">
      <c r="B615" s="30">
        <v>594</v>
      </c>
      <c r="C615" s="19">
        <f t="shared" ca="1" si="263"/>
        <v>63770</v>
      </c>
      <c r="D615" s="30">
        <f t="shared" ca="1" si="264"/>
        <v>31</v>
      </c>
      <c r="E615" s="599">
        <f t="shared" si="265"/>
        <v>0.113</v>
      </c>
      <c r="F615" s="599">
        <f t="shared" si="286"/>
        <v>0.13108</v>
      </c>
      <c r="G615" s="33">
        <f t="shared" ca="1" si="266"/>
        <v>1.0120874444444443</v>
      </c>
      <c r="H615" s="33">
        <f t="shared" ca="1" si="267"/>
        <v>1114.2944354822919</v>
      </c>
      <c r="I615" s="33">
        <f t="shared" ca="1" si="291"/>
        <v>8.974288735159818E-4</v>
      </c>
      <c r="J615" s="30" t="b">
        <f t="shared" si="268"/>
        <v>0</v>
      </c>
      <c r="K615" s="33">
        <f t="shared" si="287"/>
        <v>1</v>
      </c>
      <c r="L615" s="33">
        <f t="shared" ca="1" si="290"/>
        <v>8.974288735159818E-4</v>
      </c>
      <c r="M615" s="600">
        <f t="shared" ca="1" si="269"/>
        <v>27271.35</v>
      </c>
      <c r="N615" s="601">
        <f t="shared" ca="1" si="270"/>
        <v>-147928199.33000001</v>
      </c>
      <c r="O615" s="601">
        <f t="shared" ca="1" si="271"/>
        <v>1815345.2400000002</v>
      </c>
      <c r="P615" s="601">
        <f t="shared" ca="1" si="272"/>
        <v>-1439423.56</v>
      </c>
      <c r="Q615" s="601">
        <f t="shared" ca="1" si="288"/>
        <v>-230307.77</v>
      </c>
      <c r="R615" s="602">
        <f t="shared" si="273"/>
        <v>399</v>
      </c>
      <c r="S615" s="602">
        <f t="shared" si="274"/>
        <v>63.84</v>
      </c>
      <c r="T615" s="602">
        <f t="shared" si="275"/>
        <v>166.35080000000002</v>
      </c>
      <c r="U615" s="602">
        <f t="shared" si="276"/>
        <v>26.616128000000003</v>
      </c>
      <c r="V615" s="602">
        <f t="shared" ca="1" si="277"/>
        <v>-118342.56</v>
      </c>
      <c r="W615" s="602">
        <f t="shared" si="278"/>
        <v>84.48</v>
      </c>
      <c r="X615" s="602">
        <f t="shared" si="279"/>
        <v>13.52</v>
      </c>
      <c r="Y615" s="602">
        <f t="shared" ca="1" si="280"/>
        <v>2531.66</v>
      </c>
      <c r="Z615" s="602">
        <f t="shared" ca="1" si="281"/>
        <v>405.07</v>
      </c>
      <c r="AA615" s="603">
        <f t="shared" si="282"/>
        <v>0</v>
      </c>
      <c r="AB615" s="602"/>
      <c r="AC615" s="604">
        <f t="shared" si="283"/>
        <v>0.113</v>
      </c>
      <c r="AD615" s="602">
        <f t="shared" ca="1" si="284"/>
        <v>-1439423.5618138614</v>
      </c>
      <c r="AE615" s="602">
        <f t="shared" si="285"/>
        <v>0</v>
      </c>
      <c r="AG615" s="602">
        <f t="shared" ca="1" si="289"/>
        <v>0</v>
      </c>
    </row>
    <row r="616" spans="2:33" x14ac:dyDescent="0.25">
      <c r="B616" s="30">
        <v>595</v>
      </c>
      <c r="C616" s="19">
        <f t="shared" ca="1" si="263"/>
        <v>63801</v>
      </c>
      <c r="D616" s="30">
        <f t="shared" ca="1" si="264"/>
        <v>31</v>
      </c>
      <c r="E616" s="599">
        <f t="shared" si="265"/>
        <v>0.113</v>
      </c>
      <c r="F616" s="599">
        <f t="shared" si="286"/>
        <v>0.13108</v>
      </c>
      <c r="G616" s="33">
        <f t="shared" ca="1" si="266"/>
        <v>1.0120874444444443</v>
      </c>
      <c r="H616" s="33">
        <f t="shared" ca="1" si="267"/>
        <v>1127.7634075659375</v>
      </c>
      <c r="I616" s="33">
        <f t="shared" ca="1" si="291"/>
        <v>8.8671080591124114E-4</v>
      </c>
      <c r="J616" s="30" t="b">
        <f t="shared" si="268"/>
        <v>0</v>
      </c>
      <c r="K616" s="33">
        <f t="shared" si="287"/>
        <v>1</v>
      </c>
      <c r="L616" s="33">
        <f t="shared" ca="1" si="290"/>
        <v>8.8671080591124114E-4</v>
      </c>
      <c r="M616" s="600">
        <f t="shared" ca="1" si="269"/>
        <v>27271.35</v>
      </c>
      <c r="N616" s="601">
        <f t="shared" ca="1" si="270"/>
        <v>-149743544.56999999</v>
      </c>
      <c r="O616" s="601">
        <f t="shared" ca="1" si="271"/>
        <v>1837288.1300000001</v>
      </c>
      <c r="P616" s="601">
        <f t="shared" ca="1" si="272"/>
        <v>-1457087.88</v>
      </c>
      <c r="Q616" s="601">
        <f t="shared" ca="1" si="288"/>
        <v>-233134.06</v>
      </c>
      <c r="R616" s="602">
        <f t="shared" si="273"/>
        <v>399</v>
      </c>
      <c r="S616" s="602">
        <f t="shared" si="274"/>
        <v>63.84</v>
      </c>
      <c r="T616" s="602">
        <f t="shared" si="275"/>
        <v>166.35080000000002</v>
      </c>
      <c r="U616" s="602">
        <f t="shared" si="276"/>
        <v>26.616128000000003</v>
      </c>
      <c r="V616" s="602">
        <f t="shared" ca="1" si="277"/>
        <v>-119794.84</v>
      </c>
      <c r="W616" s="602">
        <f t="shared" si="278"/>
        <v>84.48</v>
      </c>
      <c r="X616" s="602">
        <f t="shared" si="279"/>
        <v>13.52</v>
      </c>
      <c r="Y616" s="602">
        <f t="shared" ca="1" si="280"/>
        <v>2559.36</v>
      </c>
      <c r="Z616" s="602">
        <f t="shared" ca="1" si="281"/>
        <v>409.5</v>
      </c>
      <c r="AA616" s="603">
        <f t="shared" si="282"/>
        <v>0</v>
      </c>
      <c r="AB616" s="602"/>
      <c r="AC616" s="604">
        <f t="shared" si="283"/>
        <v>0.113</v>
      </c>
      <c r="AD616" s="602">
        <f t="shared" ca="1" si="284"/>
        <v>-1457087.8795241946</v>
      </c>
      <c r="AE616" s="602">
        <f t="shared" si="285"/>
        <v>0</v>
      </c>
      <c r="AG616" s="602">
        <f t="shared" ca="1" si="289"/>
        <v>0</v>
      </c>
    </row>
    <row r="617" spans="2:33" x14ac:dyDescent="0.25">
      <c r="B617" s="30">
        <v>596</v>
      </c>
      <c r="C617" s="19">
        <f t="shared" ca="1" si="263"/>
        <v>63831</v>
      </c>
      <c r="D617" s="30">
        <f t="shared" ca="1" si="264"/>
        <v>30</v>
      </c>
      <c r="E617" s="599">
        <f t="shared" si="265"/>
        <v>0.113</v>
      </c>
      <c r="F617" s="599">
        <f t="shared" si="286"/>
        <v>0.13108</v>
      </c>
      <c r="G617" s="33">
        <f t="shared" ca="1" si="266"/>
        <v>1.0117233333333333</v>
      </c>
      <c r="H617" s="33">
        <f t="shared" ca="1" si="267"/>
        <v>1140.984553913969</v>
      </c>
      <c r="I617" s="33">
        <f t="shared" ca="1" si="291"/>
        <v>8.7643605390595031E-4</v>
      </c>
      <c r="J617" s="30" t="b">
        <f t="shared" si="268"/>
        <v>0</v>
      </c>
      <c r="K617" s="33">
        <f t="shared" si="287"/>
        <v>1</v>
      </c>
      <c r="L617" s="33">
        <f t="shared" ca="1" si="290"/>
        <v>8.7643605390595031E-4</v>
      </c>
      <c r="M617" s="600">
        <f t="shared" ca="1" si="269"/>
        <v>27271.35</v>
      </c>
      <c r="N617" s="601">
        <f t="shared" ca="1" si="270"/>
        <v>-151580832.69999999</v>
      </c>
      <c r="O617" s="601">
        <f t="shared" ca="1" si="271"/>
        <v>1804303.98</v>
      </c>
      <c r="P617" s="601">
        <f t="shared" ca="1" si="272"/>
        <v>-1427386.17</v>
      </c>
      <c r="Q617" s="601">
        <f t="shared" ca="1" si="288"/>
        <v>-228381.79</v>
      </c>
      <c r="R617" s="602">
        <f t="shared" si="273"/>
        <v>399</v>
      </c>
      <c r="S617" s="602">
        <f t="shared" si="274"/>
        <v>63.84</v>
      </c>
      <c r="T617" s="602">
        <f t="shared" si="275"/>
        <v>166.35080000000002</v>
      </c>
      <c r="U617" s="602">
        <f t="shared" si="276"/>
        <v>26.616128000000003</v>
      </c>
      <c r="V617" s="602">
        <f t="shared" ca="1" si="277"/>
        <v>-121264.67</v>
      </c>
      <c r="W617" s="602">
        <f t="shared" si="278"/>
        <v>84.48</v>
      </c>
      <c r="X617" s="602">
        <f t="shared" si="279"/>
        <v>13.52</v>
      </c>
      <c r="Y617" s="602">
        <f t="shared" ca="1" si="280"/>
        <v>2512.79</v>
      </c>
      <c r="Z617" s="602">
        <f t="shared" ca="1" si="281"/>
        <v>402.05</v>
      </c>
      <c r="AA617" s="603">
        <f t="shared" si="282"/>
        <v>0</v>
      </c>
      <c r="AB617" s="602"/>
      <c r="AC617" s="604">
        <f t="shared" si="283"/>
        <v>0.113</v>
      </c>
      <c r="AD617" s="602">
        <f t="shared" ca="1" si="284"/>
        <v>-1427386.1745916666</v>
      </c>
      <c r="AE617" s="602">
        <f t="shared" si="285"/>
        <v>0</v>
      </c>
      <c r="AG617" s="602">
        <f t="shared" ca="1" si="289"/>
        <v>0</v>
      </c>
    </row>
    <row r="618" spans="2:33" x14ac:dyDescent="0.25">
      <c r="B618" s="30">
        <v>597</v>
      </c>
      <c r="C618" s="19">
        <f t="shared" ca="1" si="263"/>
        <v>63862</v>
      </c>
      <c r="D618" s="30">
        <f t="shared" ca="1" si="264"/>
        <v>31</v>
      </c>
      <c r="E618" s="599">
        <f t="shared" si="265"/>
        <v>0.113</v>
      </c>
      <c r="F618" s="599">
        <f t="shared" si="286"/>
        <v>0.13108</v>
      </c>
      <c r="G618" s="33">
        <f t="shared" ca="1" si="266"/>
        <v>1.0120874444444443</v>
      </c>
      <c r="H618" s="33">
        <f t="shared" ca="1" si="267"/>
        <v>1154.7761413213732</v>
      </c>
      <c r="I618" s="33">
        <f t="shared" ca="1" si="291"/>
        <v>8.6596870529012855E-4</v>
      </c>
      <c r="J618" s="30" t="b">
        <f t="shared" si="268"/>
        <v>0</v>
      </c>
      <c r="K618" s="33">
        <f t="shared" si="287"/>
        <v>1</v>
      </c>
      <c r="L618" s="33">
        <f t="shared" ca="1" si="290"/>
        <v>8.6596870529012855E-4</v>
      </c>
      <c r="M618" s="600">
        <f t="shared" ca="1" si="269"/>
        <v>27271.35</v>
      </c>
      <c r="N618" s="601">
        <f t="shared" ca="1" si="270"/>
        <v>-153385136.68000001</v>
      </c>
      <c r="O618" s="601">
        <f t="shared" ca="1" si="271"/>
        <v>1881305.6600000001</v>
      </c>
      <c r="P618" s="601">
        <f t="shared" ca="1" si="272"/>
        <v>-1492522.59</v>
      </c>
      <c r="Q618" s="601">
        <f t="shared" ca="1" si="288"/>
        <v>-238803.61</v>
      </c>
      <c r="R618" s="602">
        <f t="shared" si="273"/>
        <v>399</v>
      </c>
      <c r="S618" s="602">
        <f t="shared" si="274"/>
        <v>63.84</v>
      </c>
      <c r="T618" s="602">
        <f t="shared" si="275"/>
        <v>166.35080000000002</v>
      </c>
      <c r="U618" s="602">
        <f t="shared" si="276"/>
        <v>26.616128000000003</v>
      </c>
      <c r="V618" s="602">
        <f t="shared" ca="1" si="277"/>
        <v>-122708.11</v>
      </c>
      <c r="W618" s="602">
        <f t="shared" si="278"/>
        <v>84.48</v>
      </c>
      <c r="X618" s="602">
        <f t="shared" si="279"/>
        <v>13.52</v>
      </c>
      <c r="Y618" s="602">
        <f t="shared" ca="1" si="280"/>
        <v>2614.92</v>
      </c>
      <c r="Z618" s="602">
        <f t="shared" ca="1" si="281"/>
        <v>418.39</v>
      </c>
      <c r="AA618" s="603">
        <f t="shared" si="282"/>
        <v>0</v>
      </c>
      <c r="AB618" s="602"/>
      <c r="AC618" s="604">
        <f t="shared" si="283"/>
        <v>0.113</v>
      </c>
      <c r="AD618" s="602">
        <f t="shared" ca="1" si="284"/>
        <v>-1492522.5938612223</v>
      </c>
      <c r="AE618" s="602">
        <f t="shared" si="285"/>
        <v>0</v>
      </c>
      <c r="AG618" s="602">
        <f t="shared" ca="1" si="289"/>
        <v>0</v>
      </c>
    </row>
    <row r="619" spans="2:33" x14ac:dyDescent="0.25">
      <c r="B619" s="30">
        <v>598</v>
      </c>
      <c r="C619" s="19">
        <f t="shared" ca="1" si="263"/>
        <v>63892</v>
      </c>
      <c r="D619" s="30">
        <f t="shared" ca="1" si="264"/>
        <v>30</v>
      </c>
      <c r="E619" s="599">
        <f t="shared" si="265"/>
        <v>0.113</v>
      </c>
      <c r="F619" s="599">
        <f t="shared" si="286"/>
        <v>0.13108</v>
      </c>
      <c r="G619" s="33">
        <f t="shared" ca="1" si="266"/>
        <v>1.0117233333333333</v>
      </c>
      <c r="H619" s="33">
        <f t="shared" ca="1" si="267"/>
        <v>1168.313966951464</v>
      </c>
      <c r="I619" s="33">
        <f t="shared" ca="1" si="291"/>
        <v>8.5593430215453689E-4</v>
      </c>
      <c r="J619" s="30" t="b">
        <f t="shared" si="268"/>
        <v>0</v>
      </c>
      <c r="K619" s="33">
        <f t="shared" si="287"/>
        <v>1</v>
      </c>
      <c r="L619" s="33">
        <f t="shared" ca="1" si="290"/>
        <v>8.5593430215453689E-4</v>
      </c>
      <c r="M619" s="600">
        <f t="shared" ca="1" si="269"/>
        <v>27271.35</v>
      </c>
      <c r="N619" s="601">
        <f t="shared" ca="1" si="270"/>
        <v>-155266442.34</v>
      </c>
      <c r="O619" s="601">
        <f t="shared" ca="1" si="271"/>
        <v>1847511.6</v>
      </c>
      <c r="P619" s="601">
        <f t="shared" ca="1" si="272"/>
        <v>-1462092.33</v>
      </c>
      <c r="Q619" s="601">
        <f t="shared" ca="1" si="288"/>
        <v>-233934.77</v>
      </c>
      <c r="R619" s="602">
        <f t="shared" si="273"/>
        <v>399</v>
      </c>
      <c r="S619" s="602">
        <f t="shared" si="274"/>
        <v>63.84</v>
      </c>
      <c r="T619" s="602">
        <f t="shared" si="275"/>
        <v>166.35080000000002</v>
      </c>
      <c r="U619" s="602">
        <f t="shared" si="276"/>
        <v>26.616128000000003</v>
      </c>
      <c r="V619" s="602">
        <f t="shared" ca="1" si="277"/>
        <v>-124213.15</v>
      </c>
      <c r="W619" s="602">
        <f t="shared" si="278"/>
        <v>84.48</v>
      </c>
      <c r="X619" s="602">
        <f t="shared" si="279"/>
        <v>13.52</v>
      </c>
      <c r="Y619" s="602">
        <f t="shared" ca="1" si="280"/>
        <v>2567.21</v>
      </c>
      <c r="Z619" s="602">
        <f t="shared" ca="1" si="281"/>
        <v>410.75</v>
      </c>
      <c r="AA619" s="603">
        <f t="shared" si="282"/>
        <v>0</v>
      </c>
      <c r="AB619" s="602"/>
      <c r="AC619" s="604">
        <f t="shared" si="283"/>
        <v>0.113</v>
      </c>
      <c r="AD619" s="602">
        <f t="shared" ca="1" si="284"/>
        <v>-1462092.332035</v>
      </c>
      <c r="AE619" s="602">
        <f t="shared" si="285"/>
        <v>0</v>
      </c>
      <c r="AG619" s="602">
        <f t="shared" ca="1" si="289"/>
        <v>0</v>
      </c>
    </row>
    <row r="620" spans="2:33" x14ac:dyDescent="0.25">
      <c r="B620" s="30">
        <v>599</v>
      </c>
      <c r="C620" s="19">
        <f t="shared" ca="1" si="263"/>
        <v>63923</v>
      </c>
      <c r="D620" s="30">
        <f t="shared" ca="1" si="264"/>
        <v>31</v>
      </c>
      <c r="E620" s="599">
        <f t="shared" si="265"/>
        <v>0.113</v>
      </c>
      <c r="F620" s="599">
        <f t="shared" si="286"/>
        <v>0.13108</v>
      </c>
      <c r="G620" s="33">
        <f t="shared" ca="1" si="266"/>
        <v>1.0120874444444443</v>
      </c>
      <c r="H620" s="33">
        <f t="shared" ca="1" si="267"/>
        <v>1182.4358971206582</v>
      </c>
      <c r="I620" s="33">
        <f t="shared" ca="1" si="291"/>
        <v>8.4571180766339501E-4</v>
      </c>
      <c r="J620" s="30" t="b">
        <f t="shared" si="268"/>
        <v>0</v>
      </c>
      <c r="K620" s="33">
        <f t="shared" si="287"/>
        <v>1</v>
      </c>
      <c r="L620" s="33">
        <f t="shared" ca="1" si="290"/>
        <v>8.4571180766339501E-4</v>
      </c>
      <c r="M620" s="600">
        <f t="shared" ca="1" si="269"/>
        <v>27271.35</v>
      </c>
      <c r="N620" s="601">
        <f t="shared" ca="1" si="270"/>
        <v>-157113953.94</v>
      </c>
      <c r="O620" s="601">
        <f t="shared" ca="1" si="271"/>
        <v>1926377.54</v>
      </c>
      <c r="P620" s="601">
        <f t="shared" ca="1" si="272"/>
        <v>-1528806.06</v>
      </c>
      <c r="Q620" s="601">
        <f t="shared" ca="1" si="288"/>
        <v>-244608.97</v>
      </c>
      <c r="R620" s="602">
        <f t="shared" si="273"/>
        <v>399</v>
      </c>
      <c r="S620" s="602">
        <f t="shared" si="274"/>
        <v>63.84</v>
      </c>
      <c r="T620" s="602">
        <f t="shared" si="275"/>
        <v>166.35080000000002</v>
      </c>
      <c r="U620" s="602">
        <f t="shared" si="276"/>
        <v>26.616128000000003</v>
      </c>
      <c r="V620" s="602">
        <f t="shared" ca="1" si="277"/>
        <v>-125691.16</v>
      </c>
      <c r="W620" s="602">
        <f t="shared" si="278"/>
        <v>84.48</v>
      </c>
      <c r="X620" s="602">
        <f t="shared" si="279"/>
        <v>13.52</v>
      </c>
      <c r="Y620" s="602">
        <f t="shared" ca="1" si="280"/>
        <v>2671.81</v>
      </c>
      <c r="Z620" s="602">
        <f t="shared" ca="1" si="281"/>
        <v>427.49</v>
      </c>
      <c r="AA620" s="603">
        <f t="shared" si="282"/>
        <v>0</v>
      </c>
      <c r="AB620" s="602"/>
      <c r="AC620" s="604">
        <f t="shared" si="283"/>
        <v>0.113</v>
      </c>
      <c r="AD620" s="602">
        <f t="shared" ca="1" si="284"/>
        <v>-1528806.0573661667</v>
      </c>
      <c r="AE620" s="602">
        <f t="shared" si="285"/>
        <v>0</v>
      </c>
      <c r="AG620" s="602">
        <f t="shared" ca="1" si="289"/>
        <v>0</v>
      </c>
    </row>
    <row r="621" spans="2:33" x14ac:dyDescent="0.25">
      <c r="B621" s="30">
        <v>600</v>
      </c>
      <c r="C621" s="19">
        <f t="shared" ca="1" si="263"/>
        <v>63954</v>
      </c>
      <c r="D621" s="30">
        <f t="shared" ca="1" si="264"/>
        <v>31</v>
      </c>
      <c r="E621" s="599">
        <f t="shared" si="265"/>
        <v>0.113</v>
      </c>
      <c r="F621" s="599">
        <f t="shared" si="286"/>
        <v>0.13108</v>
      </c>
      <c r="G621" s="33">
        <f t="shared" ca="1" si="266"/>
        <v>1.0120874444444443</v>
      </c>
      <c r="H621" s="33">
        <f t="shared" ca="1" si="267"/>
        <v>1196.7285253362209</v>
      </c>
      <c r="I621" s="33">
        <f t="shared" ca="1" si="291"/>
        <v>8.3561140127335893E-4</v>
      </c>
      <c r="J621" s="30" t="b">
        <f t="shared" si="268"/>
        <v>1</v>
      </c>
      <c r="K621" s="33">
        <f t="shared" si="287"/>
        <v>1</v>
      </c>
      <c r="L621" s="33">
        <f t="shared" ca="1" si="290"/>
        <v>8.3561140127335893E-4</v>
      </c>
      <c r="M621" s="600">
        <f t="shared" ca="1" si="269"/>
        <v>27271.35</v>
      </c>
      <c r="N621" s="601">
        <f t="shared" ca="1" si="270"/>
        <v>-159040331.47999999</v>
      </c>
      <c r="O621" s="601">
        <f t="shared" ca="1" si="271"/>
        <v>1949662.52</v>
      </c>
      <c r="P621" s="601">
        <f t="shared" ca="1" si="272"/>
        <v>-1547550.78</v>
      </c>
      <c r="Q621" s="601">
        <f t="shared" ca="1" si="288"/>
        <v>-247608.12</v>
      </c>
      <c r="R621" s="602">
        <f t="shared" si="273"/>
        <v>399</v>
      </c>
      <c r="S621" s="602">
        <f t="shared" si="274"/>
        <v>63.84</v>
      </c>
      <c r="T621" s="602">
        <f t="shared" si="275"/>
        <v>166.35080000000002</v>
      </c>
      <c r="U621" s="602">
        <f t="shared" si="276"/>
        <v>26.616128000000003</v>
      </c>
      <c r="V621" s="602">
        <f t="shared" ca="1" si="277"/>
        <v>-127232.27</v>
      </c>
      <c r="W621" s="602">
        <f t="shared" si="278"/>
        <v>84.48</v>
      </c>
      <c r="X621" s="602">
        <f t="shared" si="279"/>
        <v>13.52</v>
      </c>
      <c r="Y621" s="602">
        <f t="shared" ca="1" si="280"/>
        <v>2701.21</v>
      </c>
      <c r="Z621" s="602">
        <f t="shared" ca="1" si="281"/>
        <v>432.19</v>
      </c>
      <c r="AA621" s="603">
        <f t="shared" si="282"/>
        <v>0</v>
      </c>
      <c r="AB621" s="602"/>
      <c r="AC621" s="604">
        <f t="shared" si="283"/>
        <v>0.113</v>
      </c>
      <c r="AD621" s="602">
        <f t="shared" ca="1" si="284"/>
        <v>-1547550.7810401111</v>
      </c>
      <c r="AE621" s="602">
        <f t="shared" si="285"/>
        <v>0</v>
      </c>
      <c r="AG621" s="602">
        <f t="shared" ca="1" si="289"/>
        <v>0</v>
      </c>
    </row>
    <row r="622" spans="2:33" x14ac:dyDescent="0.25">
      <c r="B622" s="30">
        <v>601</v>
      </c>
      <c r="C622" s="19">
        <f t="shared" ca="1" si="263"/>
        <v>63982</v>
      </c>
      <c r="D622" s="30">
        <f t="shared" ca="1" si="264"/>
        <v>28</v>
      </c>
      <c r="E622" s="599">
        <f t="shared" si="265"/>
        <v>0.113</v>
      </c>
      <c r="F622" s="599">
        <f t="shared" si="286"/>
        <v>0.13108</v>
      </c>
      <c r="G622" s="33">
        <f t="shared" ca="1" si="266"/>
        <v>1.0109951111111111</v>
      </c>
      <c r="H622" s="33">
        <f t="shared" ca="1" si="267"/>
        <v>1209.8866884421286</v>
      </c>
      <c r="I622" s="33">
        <f t="shared" ca="1" si="291"/>
        <v>8.2652368155865707E-4</v>
      </c>
      <c r="J622" s="30" t="b">
        <f t="shared" si="268"/>
        <v>0</v>
      </c>
      <c r="K622" s="33">
        <f t="shared" si="287"/>
        <v>1</v>
      </c>
      <c r="L622" s="33">
        <f t="shared" ca="1" si="290"/>
        <v>8.2652368155865707E-4</v>
      </c>
      <c r="M622" s="600">
        <f t="shared" ca="1" si="269"/>
        <v>27271.35</v>
      </c>
      <c r="N622" s="601">
        <f t="shared" ca="1" si="270"/>
        <v>-160989994</v>
      </c>
      <c r="O622" s="601">
        <f t="shared" ca="1" si="271"/>
        <v>1797374.23</v>
      </c>
      <c r="P622" s="601">
        <f t="shared" ca="1" si="272"/>
        <v>-1414923.17</v>
      </c>
      <c r="Q622" s="601">
        <f t="shared" ca="1" si="288"/>
        <v>-226387.71</v>
      </c>
      <c r="R622" s="602">
        <f t="shared" si="273"/>
        <v>399</v>
      </c>
      <c r="S622" s="602">
        <f t="shared" si="274"/>
        <v>63.84</v>
      </c>
      <c r="T622" s="602">
        <f t="shared" si="275"/>
        <v>166.35080000000002</v>
      </c>
      <c r="U622" s="602">
        <f t="shared" si="276"/>
        <v>26.616128000000003</v>
      </c>
      <c r="V622" s="602">
        <f t="shared" ca="1" si="277"/>
        <v>-128792</v>
      </c>
      <c r="W622" s="602">
        <f t="shared" si="278"/>
        <v>84.48</v>
      </c>
      <c r="X622" s="602">
        <f t="shared" si="279"/>
        <v>13.52</v>
      </c>
      <c r="Y622" s="602">
        <f t="shared" ca="1" si="280"/>
        <v>2493.25</v>
      </c>
      <c r="Z622" s="602">
        <f t="shared" ca="1" si="281"/>
        <v>398.92</v>
      </c>
      <c r="AA622" s="603">
        <f t="shared" si="282"/>
        <v>0</v>
      </c>
      <c r="AB622" s="602"/>
      <c r="AC622" s="604">
        <f t="shared" si="283"/>
        <v>0.113</v>
      </c>
      <c r="AD622" s="602">
        <f t="shared" ca="1" si="284"/>
        <v>-1414923.1694888889</v>
      </c>
      <c r="AE622" s="602">
        <f t="shared" si="285"/>
        <v>0</v>
      </c>
      <c r="AG622" s="602">
        <f t="shared" ca="1" si="289"/>
        <v>0</v>
      </c>
    </row>
    <row r="623" spans="2:33" x14ac:dyDescent="0.25">
      <c r="B623" s="30">
        <v>602</v>
      </c>
      <c r="C623" s="19">
        <f t="shared" ca="1" si="263"/>
        <v>64013</v>
      </c>
      <c r="D623" s="30">
        <f t="shared" ca="1" si="264"/>
        <v>31</v>
      </c>
      <c r="E623" s="599">
        <f t="shared" si="265"/>
        <v>0.113</v>
      </c>
      <c r="F623" s="599">
        <f t="shared" si="286"/>
        <v>0.13108</v>
      </c>
      <c r="G623" s="33">
        <f t="shared" ca="1" si="266"/>
        <v>1.0120874444444443</v>
      </c>
      <c r="H623" s="33">
        <f t="shared" ca="1" si="267"/>
        <v>1224.5111265727455</v>
      </c>
      <c r="I623" s="33">
        <f t="shared" ca="1" si="291"/>
        <v>8.1665244055305211E-4</v>
      </c>
      <c r="J623" s="30" t="b">
        <f t="shared" si="268"/>
        <v>0</v>
      </c>
      <c r="K623" s="33">
        <f t="shared" si="287"/>
        <v>1</v>
      </c>
      <c r="L623" s="33">
        <f t="shared" ca="1" si="290"/>
        <v>8.1665244055305211E-4</v>
      </c>
      <c r="M623" s="600">
        <f t="shared" ca="1" si="269"/>
        <v>27271.35</v>
      </c>
      <c r="N623" s="601">
        <f t="shared" ca="1" si="270"/>
        <v>-162787368.22999999</v>
      </c>
      <c r="O623" s="601">
        <f t="shared" ca="1" si="271"/>
        <v>1994954.61</v>
      </c>
      <c r="P623" s="601">
        <f t="shared" ca="1" si="272"/>
        <v>-1584011.53</v>
      </c>
      <c r="Q623" s="601">
        <f t="shared" ca="1" si="288"/>
        <v>-253441.84</v>
      </c>
      <c r="R623" s="602">
        <f t="shared" si="273"/>
        <v>399</v>
      </c>
      <c r="S623" s="602">
        <f t="shared" si="274"/>
        <v>63.84</v>
      </c>
      <c r="T623" s="602">
        <f t="shared" si="275"/>
        <v>166.35080000000002</v>
      </c>
      <c r="U623" s="602">
        <f t="shared" si="276"/>
        <v>26.616128000000003</v>
      </c>
      <c r="V623" s="602">
        <f t="shared" ca="1" si="277"/>
        <v>-130229.89</v>
      </c>
      <c r="W623" s="602">
        <f t="shared" si="278"/>
        <v>84.48</v>
      </c>
      <c r="X623" s="602">
        <f t="shared" si="279"/>
        <v>13.52</v>
      </c>
      <c r="Y623" s="602">
        <f t="shared" ca="1" si="280"/>
        <v>2758.38</v>
      </c>
      <c r="Z623" s="602">
        <f t="shared" ca="1" si="281"/>
        <v>441.34</v>
      </c>
      <c r="AA623" s="603">
        <f t="shared" si="282"/>
        <v>0</v>
      </c>
      <c r="AB623" s="602"/>
      <c r="AC623" s="604">
        <f t="shared" si="283"/>
        <v>0.113</v>
      </c>
      <c r="AD623" s="602">
        <f t="shared" ca="1" si="284"/>
        <v>-1584011.5303046945</v>
      </c>
      <c r="AE623" s="602">
        <f t="shared" si="285"/>
        <v>0</v>
      </c>
      <c r="AG623" s="602">
        <f t="shared" ca="1" si="289"/>
        <v>0</v>
      </c>
    </row>
    <row r="624" spans="2:33" x14ac:dyDescent="0.25">
      <c r="B624" s="30">
        <v>603</v>
      </c>
      <c r="C624" s="19">
        <f t="shared" ca="1" si="263"/>
        <v>64043</v>
      </c>
      <c r="D624" s="30">
        <f t="shared" ca="1" si="264"/>
        <v>30</v>
      </c>
      <c r="E624" s="599">
        <f t="shared" si="265"/>
        <v>0.113</v>
      </c>
      <c r="F624" s="599">
        <f t="shared" si="286"/>
        <v>0.13108</v>
      </c>
      <c r="G624" s="33">
        <f t="shared" ca="1" si="266"/>
        <v>1.0117233333333333</v>
      </c>
      <c r="H624" s="33">
        <f t="shared" ca="1" si="267"/>
        <v>1238.8664786799334</v>
      </c>
      <c r="I624" s="33">
        <f t="shared" ca="1" si="291"/>
        <v>8.0718948910906351E-4</v>
      </c>
      <c r="J624" s="30" t="b">
        <f t="shared" si="268"/>
        <v>0</v>
      </c>
      <c r="K624" s="33">
        <f t="shared" si="287"/>
        <v>1</v>
      </c>
      <c r="L624" s="33">
        <f t="shared" ca="1" si="290"/>
        <v>8.0718948910906351E-4</v>
      </c>
      <c r="M624" s="600">
        <f t="shared" ca="1" si="269"/>
        <v>27271.35</v>
      </c>
      <c r="N624" s="601">
        <f t="shared" ca="1" si="270"/>
        <v>-164782322.84</v>
      </c>
      <c r="O624" s="601">
        <f t="shared" ca="1" si="271"/>
        <v>1959069.45</v>
      </c>
      <c r="P624" s="601">
        <f t="shared" ca="1" si="272"/>
        <v>-1551700.21</v>
      </c>
      <c r="Q624" s="601">
        <f t="shared" ca="1" si="288"/>
        <v>-248272.03</v>
      </c>
      <c r="R624" s="602">
        <f t="shared" si="273"/>
        <v>399</v>
      </c>
      <c r="S624" s="602">
        <f t="shared" si="274"/>
        <v>63.84</v>
      </c>
      <c r="T624" s="602">
        <f t="shared" si="275"/>
        <v>166.35080000000002</v>
      </c>
      <c r="U624" s="602">
        <f t="shared" si="276"/>
        <v>26.616128000000003</v>
      </c>
      <c r="V624" s="602">
        <f t="shared" ca="1" si="277"/>
        <v>-131825.85999999999</v>
      </c>
      <c r="W624" s="602">
        <f t="shared" si="278"/>
        <v>84.48</v>
      </c>
      <c r="X624" s="602">
        <f t="shared" si="279"/>
        <v>13.52</v>
      </c>
      <c r="Y624" s="602">
        <f t="shared" ca="1" si="280"/>
        <v>2707.71</v>
      </c>
      <c r="Z624" s="602">
        <f t="shared" ca="1" si="281"/>
        <v>433.23</v>
      </c>
      <c r="AA624" s="603">
        <f t="shared" si="282"/>
        <v>0</v>
      </c>
      <c r="AB624" s="602"/>
      <c r="AC624" s="604">
        <f t="shared" si="283"/>
        <v>0.113</v>
      </c>
      <c r="AD624" s="602">
        <f t="shared" ca="1" si="284"/>
        <v>-1551700.2067433335</v>
      </c>
      <c r="AE624" s="602">
        <f t="shared" si="285"/>
        <v>0</v>
      </c>
      <c r="AG624" s="602">
        <f t="shared" ca="1" si="289"/>
        <v>0</v>
      </c>
    </row>
    <row r="625" spans="2:33" x14ac:dyDescent="0.25">
      <c r="B625" s="30">
        <v>604</v>
      </c>
      <c r="C625" s="19">
        <f t="shared" ca="1" si="263"/>
        <v>64074</v>
      </c>
      <c r="D625" s="30">
        <f t="shared" ca="1" si="264"/>
        <v>31</v>
      </c>
      <c r="E625" s="599">
        <f t="shared" si="265"/>
        <v>0.113</v>
      </c>
      <c r="F625" s="599">
        <f t="shared" si="286"/>
        <v>0.13108</v>
      </c>
      <c r="G625" s="33">
        <f t="shared" ca="1" si="266"/>
        <v>1.0120874444444443</v>
      </c>
      <c r="H625" s="33">
        <f t="shared" ca="1" si="267"/>
        <v>1253.8412084150614</v>
      </c>
      <c r="I625" s="33">
        <f t="shared" ca="1" si="291"/>
        <v>7.9754915797038324E-4</v>
      </c>
      <c r="J625" s="30" t="b">
        <f t="shared" si="268"/>
        <v>0</v>
      </c>
      <c r="K625" s="33">
        <f t="shared" si="287"/>
        <v>1</v>
      </c>
      <c r="L625" s="33">
        <f t="shared" ca="1" si="290"/>
        <v>7.9754915797038324E-4</v>
      </c>
      <c r="M625" s="600">
        <f t="shared" ca="1" si="269"/>
        <v>27271.35</v>
      </c>
      <c r="N625" s="601">
        <f t="shared" ca="1" si="270"/>
        <v>-166741392.28999999</v>
      </c>
      <c r="O625" s="601">
        <f t="shared" ca="1" si="271"/>
        <v>2042748.66</v>
      </c>
      <c r="P625" s="601">
        <f t="shared" ca="1" si="272"/>
        <v>-1622486.38</v>
      </c>
      <c r="Q625" s="601">
        <f t="shared" ca="1" si="288"/>
        <v>-259597.82</v>
      </c>
      <c r="R625" s="602">
        <f t="shared" si="273"/>
        <v>399</v>
      </c>
      <c r="S625" s="602">
        <f t="shared" si="274"/>
        <v>63.84</v>
      </c>
      <c r="T625" s="602">
        <f t="shared" si="275"/>
        <v>166.35080000000002</v>
      </c>
      <c r="U625" s="602">
        <f t="shared" si="276"/>
        <v>26.616128000000003</v>
      </c>
      <c r="V625" s="602">
        <f t="shared" ca="1" si="277"/>
        <v>-133393.10999999999</v>
      </c>
      <c r="W625" s="602">
        <f t="shared" si="278"/>
        <v>84.48</v>
      </c>
      <c r="X625" s="602">
        <f t="shared" si="279"/>
        <v>13.52</v>
      </c>
      <c r="Y625" s="602">
        <f t="shared" ca="1" si="280"/>
        <v>2818.71</v>
      </c>
      <c r="Z625" s="602">
        <f t="shared" ca="1" si="281"/>
        <v>450.99</v>
      </c>
      <c r="AA625" s="603">
        <f t="shared" si="282"/>
        <v>0</v>
      </c>
      <c r="AB625" s="602"/>
      <c r="AC625" s="604">
        <f t="shared" si="283"/>
        <v>0.113</v>
      </c>
      <c r="AD625" s="602">
        <f t="shared" ca="1" si="284"/>
        <v>-1622486.3810885276</v>
      </c>
      <c r="AE625" s="602">
        <f t="shared" si="285"/>
        <v>0</v>
      </c>
      <c r="AG625" s="602">
        <f t="shared" ca="1" si="289"/>
        <v>0</v>
      </c>
    </row>
    <row r="626" spans="2:33" x14ac:dyDescent="0.25">
      <c r="B626" s="30">
        <v>605</v>
      </c>
      <c r="C626" s="19">
        <f t="shared" ca="1" si="263"/>
        <v>64104</v>
      </c>
      <c r="D626" s="30">
        <f t="shared" ca="1" si="264"/>
        <v>30</v>
      </c>
      <c r="E626" s="599">
        <f t="shared" si="265"/>
        <v>0.113</v>
      </c>
      <c r="F626" s="599">
        <f t="shared" si="286"/>
        <v>0.13108</v>
      </c>
      <c r="G626" s="33">
        <f t="shared" ca="1" si="266"/>
        <v>1.0117233333333333</v>
      </c>
      <c r="H626" s="33">
        <f t="shared" ca="1" si="267"/>
        <v>1268.5404068483806</v>
      </c>
      <c r="I626" s="33">
        <f t="shared" ca="1" si="291"/>
        <v>7.883075656095539E-4</v>
      </c>
      <c r="J626" s="30" t="b">
        <f t="shared" si="268"/>
        <v>0</v>
      </c>
      <c r="K626" s="33">
        <f t="shared" si="287"/>
        <v>1</v>
      </c>
      <c r="L626" s="33">
        <f t="shared" ca="1" si="290"/>
        <v>7.883075656095539E-4</v>
      </c>
      <c r="M626" s="600">
        <f t="shared" ca="1" si="269"/>
        <v>27271.35</v>
      </c>
      <c r="N626" s="601">
        <f t="shared" ca="1" si="270"/>
        <v>-168784140.94999999</v>
      </c>
      <c r="O626" s="601">
        <f t="shared" ca="1" si="271"/>
        <v>2005984.09</v>
      </c>
      <c r="P626" s="601">
        <f t="shared" ca="1" si="272"/>
        <v>-1589383.99</v>
      </c>
      <c r="Q626" s="601">
        <f t="shared" ca="1" si="288"/>
        <v>-254301.44</v>
      </c>
      <c r="R626" s="602">
        <f t="shared" si="273"/>
        <v>399</v>
      </c>
      <c r="S626" s="602">
        <f t="shared" si="274"/>
        <v>63.84</v>
      </c>
      <c r="T626" s="602">
        <f t="shared" si="275"/>
        <v>166.35080000000002</v>
      </c>
      <c r="U626" s="602">
        <f t="shared" si="276"/>
        <v>26.616128000000003</v>
      </c>
      <c r="V626" s="602">
        <f t="shared" ca="1" si="277"/>
        <v>-135027.31</v>
      </c>
      <c r="W626" s="602">
        <f t="shared" si="278"/>
        <v>84.48</v>
      </c>
      <c r="X626" s="602">
        <f t="shared" si="279"/>
        <v>13.52</v>
      </c>
      <c r="Y626" s="602">
        <f t="shared" ca="1" si="280"/>
        <v>2766.8</v>
      </c>
      <c r="Z626" s="602">
        <f t="shared" ca="1" si="281"/>
        <v>442.69</v>
      </c>
      <c r="AA626" s="603">
        <f t="shared" si="282"/>
        <v>0</v>
      </c>
      <c r="AB626" s="602"/>
      <c r="AC626" s="604">
        <f t="shared" si="283"/>
        <v>0.113</v>
      </c>
      <c r="AD626" s="602">
        <f t="shared" ca="1" si="284"/>
        <v>-1589383.9939458333</v>
      </c>
      <c r="AE626" s="602">
        <f t="shared" si="285"/>
        <v>0</v>
      </c>
      <c r="AG626" s="602">
        <f t="shared" ca="1" si="289"/>
        <v>0</v>
      </c>
    </row>
    <row r="627" spans="2:33" x14ac:dyDescent="0.25">
      <c r="B627" s="30">
        <v>606</v>
      </c>
      <c r="C627" s="19">
        <f t="shared" ca="1" si="263"/>
        <v>64135</v>
      </c>
      <c r="D627" s="30">
        <f t="shared" ca="1" si="264"/>
        <v>31</v>
      </c>
      <c r="E627" s="599">
        <f t="shared" si="265"/>
        <v>0.113</v>
      </c>
      <c r="F627" s="599">
        <f t="shared" si="286"/>
        <v>0.13108</v>
      </c>
      <c r="G627" s="33">
        <f t="shared" ca="1" si="266"/>
        <v>1.0120874444444443</v>
      </c>
      <c r="H627" s="33">
        <f t="shared" ca="1" si="267"/>
        <v>1283.8738185416933</v>
      </c>
      <c r="I627" s="33">
        <f t="shared" ca="1" si="291"/>
        <v>7.7889274285214763E-4</v>
      </c>
      <c r="J627" s="30" t="b">
        <f t="shared" si="268"/>
        <v>0</v>
      </c>
      <c r="K627" s="33">
        <f t="shared" si="287"/>
        <v>1</v>
      </c>
      <c r="L627" s="33">
        <f t="shared" ca="1" si="290"/>
        <v>7.7889274285214763E-4</v>
      </c>
      <c r="M627" s="600">
        <f t="shared" ca="1" si="269"/>
        <v>27271.35</v>
      </c>
      <c r="N627" s="601">
        <f t="shared" ca="1" si="270"/>
        <v>-170790125.03999999</v>
      </c>
      <c r="O627" s="601">
        <f t="shared" ca="1" si="271"/>
        <v>2091687.5000000002</v>
      </c>
      <c r="P627" s="601">
        <f t="shared" ca="1" si="272"/>
        <v>-1661882.8</v>
      </c>
      <c r="Q627" s="601">
        <f t="shared" ca="1" si="288"/>
        <v>-265901.25</v>
      </c>
      <c r="R627" s="602">
        <f t="shared" si="273"/>
        <v>399</v>
      </c>
      <c r="S627" s="602">
        <f t="shared" si="274"/>
        <v>63.84</v>
      </c>
      <c r="T627" s="602">
        <f t="shared" si="275"/>
        <v>166.35080000000002</v>
      </c>
      <c r="U627" s="602">
        <f t="shared" si="276"/>
        <v>26.616128000000003</v>
      </c>
      <c r="V627" s="602">
        <f t="shared" ca="1" si="277"/>
        <v>-136632.1</v>
      </c>
      <c r="W627" s="602">
        <f t="shared" si="278"/>
        <v>84.48</v>
      </c>
      <c r="X627" s="602">
        <f t="shared" si="279"/>
        <v>13.52</v>
      </c>
      <c r="Y627" s="602">
        <f t="shared" ca="1" si="280"/>
        <v>2880.48</v>
      </c>
      <c r="Z627" s="602">
        <f t="shared" ca="1" si="281"/>
        <v>460.88</v>
      </c>
      <c r="AA627" s="603">
        <f t="shared" si="282"/>
        <v>0</v>
      </c>
      <c r="AB627" s="602"/>
      <c r="AC627" s="604">
        <f t="shared" si="283"/>
        <v>0.113</v>
      </c>
      <c r="AD627" s="602">
        <f t="shared" ca="1" si="284"/>
        <v>-1661882.8000420001</v>
      </c>
      <c r="AE627" s="602">
        <f t="shared" si="285"/>
        <v>0</v>
      </c>
      <c r="AG627" s="602">
        <f t="shared" ca="1" si="289"/>
        <v>0</v>
      </c>
    </row>
    <row r="628" spans="2:33" x14ac:dyDescent="0.25">
      <c r="B628" s="30">
        <v>607</v>
      </c>
      <c r="C628" s="19">
        <f t="shared" ca="1" si="263"/>
        <v>64166</v>
      </c>
      <c r="D628" s="30">
        <f t="shared" ca="1" si="264"/>
        <v>31</v>
      </c>
      <c r="E628" s="599">
        <f t="shared" si="265"/>
        <v>0.113</v>
      </c>
      <c r="F628" s="599">
        <f t="shared" si="286"/>
        <v>0.13108</v>
      </c>
      <c r="G628" s="33">
        <f t="shared" ca="1" si="266"/>
        <v>1.0120874444444443</v>
      </c>
      <c r="H628" s="33">
        <f t="shared" ca="1" si="267"/>
        <v>1299.3925719969925</v>
      </c>
      <c r="I628" s="33">
        <f t="shared" ca="1" si="291"/>
        <v>7.6959036210522103E-4</v>
      </c>
      <c r="J628" s="30" t="b">
        <f t="shared" si="268"/>
        <v>0</v>
      </c>
      <c r="K628" s="33">
        <f t="shared" si="287"/>
        <v>1</v>
      </c>
      <c r="L628" s="33">
        <f t="shared" ca="1" si="290"/>
        <v>7.6959036210522103E-4</v>
      </c>
      <c r="M628" s="600">
        <f t="shared" ca="1" si="269"/>
        <v>27271.35</v>
      </c>
      <c r="N628" s="601">
        <f t="shared" ca="1" si="270"/>
        <v>-172881812.53999999</v>
      </c>
      <c r="O628" s="601">
        <f t="shared" ca="1" si="271"/>
        <v>2116970.6500000004</v>
      </c>
      <c r="P628" s="601">
        <f t="shared" ca="1" si="272"/>
        <v>-1682236.08</v>
      </c>
      <c r="Q628" s="601">
        <f t="shared" ca="1" si="288"/>
        <v>-269157.77</v>
      </c>
      <c r="R628" s="602">
        <f t="shared" si="273"/>
        <v>399</v>
      </c>
      <c r="S628" s="602">
        <f t="shared" si="274"/>
        <v>63.84</v>
      </c>
      <c r="T628" s="602">
        <f t="shared" si="275"/>
        <v>166.35080000000002</v>
      </c>
      <c r="U628" s="602">
        <f t="shared" si="276"/>
        <v>26.616128000000003</v>
      </c>
      <c r="V628" s="602">
        <f t="shared" ca="1" si="277"/>
        <v>-138305.45000000001</v>
      </c>
      <c r="W628" s="602">
        <f t="shared" si="278"/>
        <v>84.48</v>
      </c>
      <c r="X628" s="602">
        <f t="shared" si="279"/>
        <v>13.52</v>
      </c>
      <c r="Y628" s="602">
        <f t="shared" ca="1" si="280"/>
        <v>2912.39</v>
      </c>
      <c r="Z628" s="602">
        <f t="shared" ca="1" si="281"/>
        <v>465.98</v>
      </c>
      <c r="AA628" s="603">
        <f t="shared" si="282"/>
        <v>0</v>
      </c>
      <c r="AB628" s="602"/>
      <c r="AC628" s="604">
        <f t="shared" si="283"/>
        <v>0.113</v>
      </c>
      <c r="AD628" s="602">
        <f t="shared" ca="1" si="284"/>
        <v>-1682236.0814656112</v>
      </c>
      <c r="AE628" s="602">
        <f t="shared" si="285"/>
        <v>0</v>
      </c>
      <c r="AG628" s="602">
        <f t="shared" ca="1" si="289"/>
        <v>0</v>
      </c>
    </row>
    <row r="629" spans="2:33" x14ac:dyDescent="0.25">
      <c r="B629" s="30">
        <v>608</v>
      </c>
      <c r="C629" s="19">
        <f t="shared" ca="1" si="263"/>
        <v>64196</v>
      </c>
      <c r="D629" s="30">
        <f t="shared" ca="1" si="264"/>
        <v>30</v>
      </c>
      <c r="E629" s="599">
        <f t="shared" si="265"/>
        <v>0.113</v>
      </c>
      <c r="F629" s="599">
        <f t="shared" si="286"/>
        <v>0.13108</v>
      </c>
      <c r="G629" s="33">
        <f t="shared" ca="1" si="266"/>
        <v>1.0117233333333333</v>
      </c>
      <c r="H629" s="33">
        <f t="shared" ca="1" si="267"/>
        <v>1314.6257842493706</v>
      </c>
      <c r="I629" s="33">
        <f t="shared" ca="1" si="291"/>
        <v>7.6067274199325351E-4</v>
      </c>
      <c r="J629" s="30" t="b">
        <f t="shared" si="268"/>
        <v>0</v>
      </c>
      <c r="K629" s="33">
        <f t="shared" si="287"/>
        <v>1</v>
      </c>
      <c r="L629" s="33">
        <f t="shared" ca="1" si="290"/>
        <v>7.6067274199325351E-4</v>
      </c>
      <c r="M629" s="600">
        <f t="shared" ca="1" si="269"/>
        <v>27271.35</v>
      </c>
      <c r="N629" s="601">
        <f t="shared" ca="1" si="270"/>
        <v>-174998783.19</v>
      </c>
      <c r="O629" s="601">
        <f t="shared" ca="1" si="271"/>
        <v>2078840.4200000002</v>
      </c>
      <c r="P629" s="601">
        <f t="shared" ca="1" si="272"/>
        <v>-1647905.21</v>
      </c>
      <c r="Q629" s="601">
        <f t="shared" ca="1" si="288"/>
        <v>-263664.83</v>
      </c>
      <c r="R629" s="602">
        <f t="shared" si="273"/>
        <v>399</v>
      </c>
      <c r="S629" s="602">
        <f t="shared" si="274"/>
        <v>63.84</v>
      </c>
      <c r="T629" s="602">
        <f t="shared" si="275"/>
        <v>166.35080000000002</v>
      </c>
      <c r="U629" s="602">
        <f t="shared" si="276"/>
        <v>26.616128000000003</v>
      </c>
      <c r="V629" s="602">
        <f t="shared" ca="1" si="277"/>
        <v>-139999.03</v>
      </c>
      <c r="W629" s="602">
        <f t="shared" si="278"/>
        <v>84.48</v>
      </c>
      <c r="X629" s="602">
        <f t="shared" si="279"/>
        <v>13.52</v>
      </c>
      <c r="Y629" s="602">
        <f t="shared" ca="1" si="280"/>
        <v>2858.56</v>
      </c>
      <c r="Z629" s="602">
        <f t="shared" ca="1" si="281"/>
        <v>457.37</v>
      </c>
      <c r="AA629" s="603">
        <f t="shared" si="282"/>
        <v>0</v>
      </c>
      <c r="AB629" s="602"/>
      <c r="AC629" s="604">
        <f t="shared" si="283"/>
        <v>0.113</v>
      </c>
      <c r="AD629" s="602">
        <f t="shared" ca="1" si="284"/>
        <v>-1647905.2083724998</v>
      </c>
      <c r="AE629" s="602">
        <f t="shared" si="285"/>
        <v>0</v>
      </c>
      <c r="AG629" s="602">
        <f t="shared" ca="1" si="289"/>
        <v>0</v>
      </c>
    </row>
    <row r="630" spans="2:33" x14ac:dyDescent="0.25">
      <c r="B630" s="30">
        <v>609</v>
      </c>
      <c r="C630" s="19">
        <f t="shared" ca="1" si="263"/>
        <v>64227</v>
      </c>
      <c r="D630" s="30">
        <f t="shared" ca="1" si="264"/>
        <v>31</v>
      </c>
      <c r="E630" s="599">
        <f t="shared" si="265"/>
        <v>0.113</v>
      </c>
      <c r="F630" s="599">
        <f t="shared" si="286"/>
        <v>0.13108</v>
      </c>
      <c r="G630" s="33">
        <f t="shared" ca="1" si="266"/>
        <v>1.0120874444444443</v>
      </c>
      <c r="H630" s="33">
        <f t="shared" ca="1" si="267"/>
        <v>1330.5162503817189</v>
      </c>
      <c r="I630" s="33">
        <f t="shared" ca="1" si="291"/>
        <v>7.5158796423050421E-4</v>
      </c>
      <c r="J630" s="30" t="b">
        <f t="shared" si="268"/>
        <v>0</v>
      </c>
      <c r="K630" s="33">
        <f t="shared" si="287"/>
        <v>1</v>
      </c>
      <c r="L630" s="33">
        <f t="shared" ca="1" si="290"/>
        <v>7.5158796423050421E-4</v>
      </c>
      <c r="M630" s="600">
        <f t="shared" ca="1" si="269"/>
        <v>27271.35</v>
      </c>
      <c r="N630" s="601">
        <f t="shared" ca="1" si="270"/>
        <v>-177077623.61000001</v>
      </c>
      <c r="O630" s="601">
        <f t="shared" ca="1" si="271"/>
        <v>2167687.2800000003</v>
      </c>
      <c r="P630" s="601">
        <f t="shared" ca="1" si="272"/>
        <v>-1723063.65</v>
      </c>
      <c r="Q630" s="601">
        <f t="shared" ca="1" si="288"/>
        <v>-275690.18</v>
      </c>
      <c r="R630" s="602">
        <f t="shared" si="273"/>
        <v>399</v>
      </c>
      <c r="S630" s="602">
        <f t="shared" si="274"/>
        <v>63.84</v>
      </c>
      <c r="T630" s="602">
        <f t="shared" si="275"/>
        <v>166.35080000000002</v>
      </c>
      <c r="U630" s="602">
        <f t="shared" si="276"/>
        <v>26.616128000000003</v>
      </c>
      <c r="V630" s="602">
        <f t="shared" ca="1" si="277"/>
        <v>-141662.1</v>
      </c>
      <c r="W630" s="602">
        <f t="shared" si="278"/>
        <v>84.48</v>
      </c>
      <c r="X630" s="602">
        <f t="shared" si="279"/>
        <v>13.52</v>
      </c>
      <c r="Y630" s="602">
        <f t="shared" ca="1" si="280"/>
        <v>2976.41</v>
      </c>
      <c r="Z630" s="602">
        <f t="shared" ca="1" si="281"/>
        <v>476.23</v>
      </c>
      <c r="AA630" s="603">
        <f t="shared" si="282"/>
        <v>0</v>
      </c>
      <c r="AB630" s="602"/>
      <c r="AC630" s="604">
        <f t="shared" si="283"/>
        <v>0.113</v>
      </c>
      <c r="AD630" s="602">
        <f t="shared" ca="1" si="284"/>
        <v>-1723063.6541828613</v>
      </c>
      <c r="AE630" s="602">
        <f t="shared" si="285"/>
        <v>0</v>
      </c>
      <c r="AG630" s="602">
        <f t="shared" ca="1" si="289"/>
        <v>0</v>
      </c>
    </row>
    <row r="631" spans="2:33" x14ac:dyDescent="0.25">
      <c r="B631" s="30">
        <v>610</v>
      </c>
      <c r="C631" s="19">
        <f t="shared" ca="1" si="263"/>
        <v>64257</v>
      </c>
      <c r="D631" s="30">
        <f t="shared" ca="1" si="264"/>
        <v>30</v>
      </c>
      <c r="E631" s="599">
        <f t="shared" si="265"/>
        <v>0.113</v>
      </c>
      <c r="F631" s="599">
        <f t="shared" si="286"/>
        <v>0.13108</v>
      </c>
      <c r="G631" s="33">
        <f t="shared" ca="1" si="266"/>
        <v>1.0117233333333333</v>
      </c>
      <c r="H631" s="33">
        <f t="shared" ca="1" si="267"/>
        <v>1346.1143358903605</v>
      </c>
      <c r="I631" s="33">
        <f t="shared" ca="1" si="291"/>
        <v>7.428789467118853E-4</v>
      </c>
      <c r="J631" s="30" t="b">
        <f t="shared" si="268"/>
        <v>0</v>
      </c>
      <c r="K631" s="33">
        <f t="shared" si="287"/>
        <v>1</v>
      </c>
      <c r="L631" s="33">
        <f t="shared" ca="1" si="290"/>
        <v>7.428789467118853E-4</v>
      </c>
      <c r="M631" s="600">
        <f t="shared" ca="1" si="269"/>
        <v>27271.35</v>
      </c>
      <c r="N631" s="601">
        <f t="shared" ca="1" si="270"/>
        <v>-179245310.88999999</v>
      </c>
      <c r="O631" s="601">
        <f t="shared" ca="1" si="271"/>
        <v>2128623.87</v>
      </c>
      <c r="P631" s="601">
        <f t="shared" ca="1" si="272"/>
        <v>-1687893.34</v>
      </c>
      <c r="Q631" s="601">
        <f t="shared" ca="1" si="288"/>
        <v>-270062.93</v>
      </c>
      <c r="R631" s="602">
        <f t="shared" si="273"/>
        <v>399</v>
      </c>
      <c r="S631" s="602">
        <f t="shared" si="274"/>
        <v>63.84</v>
      </c>
      <c r="T631" s="602">
        <f t="shared" si="275"/>
        <v>166.35080000000002</v>
      </c>
      <c r="U631" s="602">
        <f t="shared" si="276"/>
        <v>26.616128000000003</v>
      </c>
      <c r="V631" s="602">
        <f t="shared" ca="1" si="277"/>
        <v>-143396.25</v>
      </c>
      <c r="W631" s="602">
        <f t="shared" si="278"/>
        <v>84.48</v>
      </c>
      <c r="X631" s="602">
        <f t="shared" si="279"/>
        <v>13.52</v>
      </c>
      <c r="Y631" s="602">
        <f t="shared" ca="1" si="280"/>
        <v>2921.26</v>
      </c>
      <c r="Z631" s="602">
        <f t="shared" ca="1" si="281"/>
        <v>467.4</v>
      </c>
      <c r="AA631" s="603">
        <f t="shared" si="282"/>
        <v>0</v>
      </c>
      <c r="AB631" s="602"/>
      <c r="AC631" s="604">
        <f t="shared" si="283"/>
        <v>0.113</v>
      </c>
      <c r="AD631" s="602">
        <f t="shared" ca="1" si="284"/>
        <v>-1687893.3442141665</v>
      </c>
      <c r="AE631" s="602">
        <f t="shared" si="285"/>
        <v>0</v>
      </c>
      <c r="AG631" s="602">
        <f t="shared" ca="1" si="289"/>
        <v>0</v>
      </c>
    </row>
    <row r="632" spans="2:33" x14ac:dyDescent="0.25">
      <c r="B632" s="30">
        <v>611</v>
      </c>
      <c r="C632" s="19">
        <f t="shared" ca="1" si="263"/>
        <v>64288</v>
      </c>
      <c r="D632" s="30">
        <f t="shared" ca="1" si="264"/>
        <v>31</v>
      </c>
      <c r="E632" s="599">
        <f t="shared" si="265"/>
        <v>0.113</v>
      </c>
      <c r="F632" s="599">
        <f t="shared" si="286"/>
        <v>0.13108</v>
      </c>
      <c r="G632" s="33">
        <f t="shared" ca="1" si="266"/>
        <v>1.0120874444444443</v>
      </c>
      <c r="H632" s="33">
        <f t="shared" ca="1" si="267"/>
        <v>1362.3854181413053</v>
      </c>
      <c r="I632" s="33">
        <f t="shared" ca="1" si="291"/>
        <v>7.3400668172468727E-4</v>
      </c>
      <c r="J632" s="30" t="b">
        <f t="shared" si="268"/>
        <v>0</v>
      </c>
      <c r="K632" s="33">
        <f t="shared" si="287"/>
        <v>1</v>
      </c>
      <c r="L632" s="33">
        <f t="shared" ca="1" si="290"/>
        <v>7.3400668172468727E-4</v>
      </c>
      <c r="M632" s="600">
        <f t="shared" ca="1" si="269"/>
        <v>27271.35</v>
      </c>
      <c r="N632" s="601">
        <f t="shared" ca="1" si="270"/>
        <v>-181373934.75999999</v>
      </c>
      <c r="O632" s="601">
        <f t="shared" ca="1" si="271"/>
        <v>2219618.71</v>
      </c>
      <c r="P632" s="601">
        <f t="shared" ca="1" si="272"/>
        <v>-1764869.15</v>
      </c>
      <c r="Q632" s="601">
        <f t="shared" ca="1" si="288"/>
        <v>-282379.06</v>
      </c>
      <c r="R632" s="602">
        <f t="shared" si="273"/>
        <v>399</v>
      </c>
      <c r="S632" s="602">
        <f t="shared" si="274"/>
        <v>63.84</v>
      </c>
      <c r="T632" s="602">
        <f t="shared" si="275"/>
        <v>166.35080000000002</v>
      </c>
      <c r="U632" s="602">
        <f t="shared" si="276"/>
        <v>26.616128000000003</v>
      </c>
      <c r="V632" s="602">
        <f t="shared" ca="1" si="277"/>
        <v>-145099.15</v>
      </c>
      <c r="W632" s="602">
        <f t="shared" si="278"/>
        <v>84.48</v>
      </c>
      <c r="X632" s="602">
        <f t="shared" si="279"/>
        <v>13.52</v>
      </c>
      <c r="Y632" s="602">
        <f t="shared" ca="1" si="280"/>
        <v>3041.96</v>
      </c>
      <c r="Z632" s="602">
        <f t="shared" ca="1" si="281"/>
        <v>486.71</v>
      </c>
      <c r="AA632" s="603">
        <f t="shared" si="282"/>
        <v>0</v>
      </c>
      <c r="AB632" s="602"/>
      <c r="AC632" s="604">
        <f t="shared" si="283"/>
        <v>0.113</v>
      </c>
      <c r="AD632" s="602">
        <f t="shared" ca="1" si="284"/>
        <v>-1764869.1485118889</v>
      </c>
      <c r="AE632" s="602">
        <f t="shared" si="285"/>
        <v>0</v>
      </c>
      <c r="AG632" s="602">
        <f t="shared" ca="1" si="289"/>
        <v>0</v>
      </c>
    </row>
    <row r="633" spans="2:33" x14ac:dyDescent="0.25">
      <c r="B633" s="30">
        <v>612</v>
      </c>
      <c r="C633" s="19">
        <f t="shared" ca="1" si="263"/>
        <v>64319</v>
      </c>
      <c r="D633" s="30">
        <f t="shared" ca="1" si="264"/>
        <v>31</v>
      </c>
      <c r="E633" s="599">
        <f t="shared" si="265"/>
        <v>0.113</v>
      </c>
      <c r="F633" s="599">
        <f t="shared" si="286"/>
        <v>0.13108</v>
      </c>
      <c r="G633" s="33">
        <f t="shared" ca="1" si="266"/>
        <v>1.0120874444444443</v>
      </c>
      <c r="H633" s="33">
        <f t="shared" ca="1" si="267"/>
        <v>1378.8531761950094</v>
      </c>
      <c r="I633" s="33">
        <f t="shared" ca="1" si="291"/>
        <v>7.2524037893543732E-4</v>
      </c>
      <c r="J633" s="30" t="b">
        <f t="shared" si="268"/>
        <v>1</v>
      </c>
      <c r="K633" s="33">
        <f t="shared" si="287"/>
        <v>1</v>
      </c>
      <c r="L633" s="33">
        <f t="shared" ca="1" si="290"/>
        <v>7.2524037893543732E-4</v>
      </c>
      <c r="M633" s="600">
        <f t="shared" ca="1" si="269"/>
        <v>27271.35</v>
      </c>
      <c r="N633" s="601">
        <f t="shared" ca="1" si="270"/>
        <v>-183593553.47</v>
      </c>
      <c r="O633" s="601">
        <f t="shared" ca="1" si="271"/>
        <v>2246448.2200000002</v>
      </c>
      <c r="P633" s="601">
        <f t="shared" ca="1" si="272"/>
        <v>-1786467.27</v>
      </c>
      <c r="Q633" s="601">
        <f t="shared" ca="1" si="288"/>
        <v>-285834.76</v>
      </c>
      <c r="R633" s="602">
        <f t="shared" si="273"/>
        <v>399</v>
      </c>
      <c r="S633" s="602">
        <f t="shared" si="274"/>
        <v>63.84</v>
      </c>
      <c r="T633" s="602">
        <f t="shared" si="275"/>
        <v>166.35080000000002</v>
      </c>
      <c r="U633" s="602">
        <f t="shared" si="276"/>
        <v>26.616128000000003</v>
      </c>
      <c r="V633" s="602">
        <f t="shared" ca="1" si="277"/>
        <v>-146874.84</v>
      </c>
      <c r="W633" s="602">
        <f t="shared" si="278"/>
        <v>84.48</v>
      </c>
      <c r="X633" s="602">
        <f t="shared" si="279"/>
        <v>13.52</v>
      </c>
      <c r="Y633" s="602">
        <f t="shared" ca="1" si="280"/>
        <v>3075.83</v>
      </c>
      <c r="Z633" s="602">
        <f t="shared" ca="1" si="281"/>
        <v>492.13</v>
      </c>
      <c r="AA633" s="603">
        <f t="shared" si="282"/>
        <v>0</v>
      </c>
      <c r="AB633" s="602"/>
      <c r="AC633" s="604">
        <f t="shared" si="283"/>
        <v>0.113</v>
      </c>
      <c r="AD633" s="602">
        <f t="shared" ca="1" si="284"/>
        <v>-1786467.2716816945</v>
      </c>
      <c r="AE633" s="602">
        <f t="shared" si="285"/>
        <v>0</v>
      </c>
      <c r="AG633" s="602">
        <f t="shared" ca="1" si="289"/>
        <v>0</v>
      </c>
    </row>
    <row r="634" spans="2:33" x14ac:dyDescent="0.25">
      <c r="B634" s="30">
        <v>613</v>
      </c>
      <c r="C634" s="19">
        <f t="shared" ca="1" si="263"/>
        <v>64348</v>
      </c>
      <c r="D634" s="30">
        <f t="shared" ca="1" si="264"/>
        <v>29</v>
      </c>
      <c r="E634" s="599">
        <f t="shared" si="265"/>
        <v>0.113</v>
      </c>
      <c r="F634" s="599">
        <f t="shared" si="286"/>
        <v>0.13108</v>
      </c>
      <c r="G634" s="33">
        <f t="shared" ca="1" si="266"/>
        <v>1.0113592222222221</v>
      </c>
      <c r="H634" s="33">
        <f t="shared" ca="1" si="267"/>
        <v>1394.5158758352252</v>
      </c>
      <c r="I634" s="33">
        <f t="shared" ca="1" si="291"/>
        <v>7.1709474042456805E-4</v>
      </c>
      <c r="J634" s="30" t="b">
        <f t="shared" si="268"/>
        <v>0</v>
      </c>
      <c r="K634" s="33">
        <f t="shared" si="287"/>
        <v>1</v>
      </c>
      <c r="L634" s="33">
        <f t="shared" ca="1" si="290"/>
        <v>7.1709474042456805E-4</v>
      </c>
      <c r="M634" s="600">
        <f t="shared" ca="1" si="269"/>
        <v>27271.35</v>
      </c>
      <c r="N634" s="601">
        <f t="shared" ca="1" si="270"/>
        <v>-185840001.69</v>
      </c>
      <c r="O634" s="601">
        <f t="shared" ca="1" si="271"/>
        <v>2138269.23</v>
      </c>
      <c r="P634" s="601">
        <f t="shared" ca="1" si="272"/>
        <v>-1691660.24</v>
      </c>
      <c r="Q634" s="601">
        <f t="shared" ca="1" si="288"/>
        <v>-270665.64</v>
      </c>
      <c r="R634" s="602">
        <f t="shared" si="273"/>
        <v>399</v>
      </c>
      <c r="S634" s="602">
        <f t="shared" si="274"/>
        <v>63.84</v>
      </c>
      <c r="T634" s="602">
        <f t="shared" si="275"/>
        <v>166.35080000000002</v>
      </c>
      <c r="U634" s="602">
        <f t="shared" si="276"/>
        <v>26.616128000000003</v>
      </c>
      <c r="V634" s="602">
        <f t="shared" ca="1" si="277"/>
        <v>-148672</v>
      </c>
      <c r="W634" s="602">
        <f t="shared" si="278"/>
        <v>84.48</v>
      </c>
      <c r="X634" s="602">
        <f t="shared" si="279"/>
        <v>13.52</v>
      </c>
      <c r="Y634" s="602">
        <f t="shared" ca="1" si="280"/>
        <v>2927.17</v>
      </c>
      <c r="Z634" s="602">
        <f t="shared" ca="1" si="281"/>
        <v>468.35</v>
      </c>
      <c r="AA634" s="603">
        <f t="shared" si="282"/>
        <v>0</v>
      </c>
      <c r="AB634" s="602"/>
      <c r="AC634" s="604">
        <f t="shared" si="283"/>
        <v>0.113</v>
      </c>
      <c r="AD634" s="602">
        <f t="shared" ca="1" si="284"/>
        <v>-1691660.2376059168</v>
      </c>
      <c r="AE634" s="602">
        <f t="shared" si="285"/>
        <v>0</v>
      </c>
      <c r="AG634" s="602">
        <f t="shared" ca="1" si="289"/>
        <v>0</v>
      </c>
    </row>
    <row r="635" spans="2:33" x14ac:dyDescent="0.25">
      <c r="B635" s="30">
        <v>614</v>
      </c>
      <c r="C635" s="19">
        <f t="shared" ca="1" si="263"/>
        <v>64379</v>
      </c>
      <c r="D635" s="30">
        <f t="shared" ca="1" si="264"/>
        <v>31</v>
      </c>
      <c r="E635" s="599">
        <f t="shared" si="265"/>
        <v>0.113</v>
      </c>
      <c r="F635" s="599">
        <f t="shared" si="286"/>
        <v>0.13108</v>
      </c>
      <c r="G635" s="33">
        <f t="shared" ca="1" si="266"/>
        <v>1.0120874444444443</v>
      </c>
      <c r="H635" s="33">
        <f t="shared" ca="1" si="267"/>
        <v>1411.372009011279</v>
      </c>
      <c r="I635" s="33">
        <f t="shared" ca="1" si="291"/>
        <v>7.0853041835549713E-4</v>
      </c>
      <c r="J635" s="30" t="b">
        <f t="shared" si="268"/>
        <v>0</v>
      </c>
      <c r="K635" s="33">
        <f t="shared" si="287"/>
        <v>1</v>
      </c>
      <c r="L635" s="33">
        <f t="shared" ca="1" si="290"/>
        <v>7.0853041835549713E-4</v>
      </c>
      <c r="M635" s="600">
        <f t="shared" ca="1" si="269"/>
        <v>27271.35</v>
      </c>
      <c r="N635" s="601">
        <f t="shared" ca="1" si="270"/>
        <v>-187978270.91999999</v>
      </c>
      <c r="O635" s="601">
        <f t="shared" ca="1" si="271"/>
        <v>2299448.2599999998</v>
      </c>
      <c r="P635" s="601">
        <f t="shared" ca="1" si="272"/>
        <v>-1829133.01</v>
      </c>
      <c r="Q635" s="601">
        <f t="shared" ca="1" si="288"/>
        <v>-292661.28000000003</v>
      </c>
      <c r="R635" s="602">
        <f t="shared" si="273"/>
        <v>399</v>
      </c>
      <c r="S635" s="602">
        <f t="shared" si="274"/>
        <v>63.84</v>
      </c>
      <c r="T635" s="602">
        <f t="shared" si="275"/>
        <v>166.35080000000002</v>
      </c>
      <c r="U635" s="602">
        <f t="shared" si="276"/>
        <v>26.616128000000003</v>
      </c>
      <c r="V635" s="602">
        <f t="shared" ca="1" si="277"/>
        <v>-150382.62</v>
      </c>
      <c r="W635" s="602">
        <f t="shared" si="278"/>
        <v>84.48</v>
      </c>
      <c r="X635" s="602">
        <f t="shared" si="279"/>
        <v>13.52</v>
      </c>
      <c r="Y635" s="602">
        <f t="shared" ca="1" si="280"/>
        <v>3142.73</v>
      </c>
      <c r="Z635" s="602">
        <f t="shared" ca="1" si="281"/>
        <v>502.84</v>
      </c>
      <c r="AA635" s="603">
        <f t="shared" si="282"/>
        <v>0</v>
      </c>
      <c r="AB635" s="602"/>
      <c r="AC635" s="604">
        <f t="shared" si="283"/>
        <v>0.113</v>
      </c>
      <c r="AD635" s="602">
        <f t="shared" ca="1" si="284"/>
        <v>-1829133.0084243331</v>
      </c>
      <c r="AE635" s="602">
        <f t="shared" si="285"/>
        <v>0</v>
      </c>
      <c r="AG635" s="602">
        <f t="shared" ca="1" si="289"/>
        <v>0</v>
      </c>
    </row>
    <row r="636" spans="2:33" x14ac:dyDescent="0.25">
      <c r="B636" s="30">
        <v>615</v>
      </c>
      <c r="C636" s="19">
        <f t="shared" ca="1" si="263"/>
        <v>64409</v>
      </c>
      <c r="D636" s="30">
        <f t="shared" ca="1" si="264"/>
        <v>30</v>
      </c>
      <c r="E636" s="599">
        <f t="shared" si="265"/>
        <v>0.113</v>
      </c>
      <c r="F636" s="599">
        <f t="shared" si="286"/>
        <v>0.13108</v>
      </c>
      <c r="G636" s="33">
        <f t="shared" ca="1" si="266"/>
        <v>1.0117233333333333</v>
      </c>
      <c r="H636" s="33">
        <f t="shared" ca="1" si="267"/>
        <v>1427.9179935302545</v>
      </c>
      <c r="I636" s="33">
        <f t="shared" ca="1" si="291"/>
        <v>7.0032032969042637E-4</v>
      </c>
      <c r="J636" s="30" t="b">
        <f t="shared" si="268"/>
        <v>0</v>
      </c>
      <c r="K636" s="33">
        <f t="shared" si="287"/>
        <v>1</v>
      </c>
      <c r="L636" s="33">
        <f t="shared" ca="1" si="290"/>
        <v>7.0032032969042637E-4</v>
      </c>
      <c r="M636" s="600">
        <f t="shared" ca="1" si="269"/>
        <v>27271.35</v>
      </c>
      <c r="N636" s="601">
        <f t="shared" ca="1" si="270"/>
        <v>-190277719.18000001</v>
      </c>
      <c r="O636" s="601">
        <f t="shared" ca="1" si="271"/>
        <v>2257960.4900000002</v>
      </c>
      <c r="P636" s="601">
        <f t="shared" ca="1" si="272"/>
        <v>-1791781.86</v>
      </c>
      <c r="Q636" s="601">
        <f t="shared" ca="1" si="288"/>
        <v>-286685.09999999998</v>
      </c>
      <c r="R636" s="602">
        <f t="shared" si="273"/>
        <v>399</v>
      </c>
      <c r="S636" s="602">
        <f t="shared" si="274"/>
        <v>63.84</v>
      </c>
      <c r="T636" s="602">
        <f t="shared" si="275"/>
        <v>166.35080000000002</v>
      </c>
      <c r="U636" s="602">
        <f t="shared" si="276"/>
        <v>26.616128000000003</v>
      </c>
      <c r="V636" s="602">
        <f t="shared" ca="1" si="277"/>
        <v>-152222.18</v>
      </c>
      <c r="W636" s="602">
        <f t="shared" si="278"/>
        <v>84.48</v>
      </c>
      <c r="X636" s="602">
        <f t="shared" si="279"/>
        <v>13.52</v>
      </c>
      <c r="Y636" s="602">
        <f t="shared" ca="1" si="280"/>
        <v>3084.16</v>
      </c>
      <c r="Z636" s="602">
        <f t="shared" ca="1" si="281"/>
        <v>493.47</v>
      </c>
      <c r="AA636" s="603">
        <f t="shared" si="282"/>
        <v>0</v>
      </c>
      <c r="AB636" s="602"/>
      <c r="AC636" s="604">
        <f t="shared" si="283"/>
        <v>0.113</v>
      </c>
      <c r="AD636" s="602">
        <f t="shared" ca="1" si="284"/>
        <v>-1791781.855611667</v>
      </c>
      <c r="AE636" s="602">
        <f t="shared" si="285"/>
        <v>0</v>
      </c>
      <c r="AG636" s="602">
        <f t="shared" ca="1" si="289"/>
        <v>0</v>
      </c>
    </row>
    <row r="637" spans="2:33" x14ac:dyDescent="0.25">
      <c r="B637" s="30">
        <v>616</v>
      </c>
      <c r="C637" s="19">
        <f t="shared" ca="1" si="263"/>
        <v>64440</v>
      </c>
      <c r="D637" s="30">
        <f t="shared" ca="1" si="264"/>
        <v>31</v>
      </c>
      <c r="E637" s="599">
        <f t="shared" si="265"/>
        <v>0.113</v>
      </c>
      <c r="F637" s="599">
        <f t="shared" si="286"/>
        <v>0.13108</v>
      </c>
      <c r="G637" s="33">
        <f t="shared" ca="1" si="266"/>
        <v>1.0120874444444443</v>
      </c>
      <c r="H637" s="33">
        <f t="shared" ca="1" si="267"/>
        <v>1445.1778729482739</v>
      </c>
      <c r="I637" s="33">
        <f t="shared" ca="1" si="291"/>
        <v>6.9195634580255724E-4</v>
      </c>
      <c r="J637" s="30" t="b">
        <f t="shared" si="268"/>
        <v>0</v>
      </c>
      <c r="K637" s="33">
        <f t="shared" si="287"/>
        <v>1</v>
      </c>
      <c r="L637" s="33">
        <f t="shared" ca="1" si="290"/>
        <v>6.9195634580255724E-4</v>
      </c>
      <c r="M637" s="600">
        <f t="shared" ca="1" si="269"/>
        <v>27271.35</v>
      </c>
      <c r="N637" s="601">
        <f t="shared" ca="1" si="270"/>
        <v>-192535679.66999999</v>
      </c>
      <c r="O637" s="601">
        <f t="shared" ca="1" si="271"/>
        <v>2354535.6800000002</v>
      </c>
      <c r="P637" s="601">
        <f t="shared" ca="1" si="272"/>
        <v>-1873479.13</v>
      </c>
      <c r="Q637" s="601">
        <f t="shared" ca="1" si="288"/>
        <v>-299756.65999999997</v>
      </c>
      <c r="R637" s="602">
        <f t="shared" si="273"/>
        <v>399</v>
      </c>
      <c r="S637" s="602">
        <f t="shared" si="274"/>
        <v>63.84</v>
      </c>
      <c r="T637" s="602">
        <f t="shared" si="275"/>
        <v>166.35080000000002</v>
      </c>
      <c r="U637" s="602">
        <f t="shared" si="276"/>
        <v>26.616128000000003</v>
      </c>
      <c r="V637" s="602">
        <f t="shared" ca="1" si="277"/>
        <v>-154028.54</v>
      </c>
      <c r="W637" s="602">
        <f t="shared" si="278"/>
        <v>84.48</v>
      </c>
      <c r="X637" s="602">
        <f t="shared" si="279"/>
        <v>13.52</v>
      </c>
      <c r="Y637" s="602">
        <f t="shared" ca="1" si="280"/>
        <v>3212.26</v>
      </c>
      <c r="Z637" s="602">
        <f t="shared" ca="1" si="281"/>
        <v>513.96</v>
      </c>
      <c r="AA637" s="603">
        <f t="shared" si="282"/>
        <v>0</v>
      </c>
      <c r="AB637" s="602"/>
      <c r="AC637" s="604">
        <f t="shared" si="283"/>
        <v>0.113</v>
      </c>
      <c r="AD637" s="602">
        <f t="shared" ca="1" si="284"/>
        <v>-1873479.1274555833</v>
      </c>
      <c r="AE637" s="602">
        <f t="shared" si="285"/>
        <v>0</v>
      </c>
      <c r="AG637" s="602">
        <f t="shared" ca="1" si="289"/>
        <v>0</v>
      </c>
    </row>
    <row r="638" spans="2:33" x14ac:dyDescent="0.25">
      <c r="B638" s="30">
        <v>617</v>
      </c>
      <c r="C638" s="19">
        <f t="shared" ca="1" si="263"/>
        <v>64470</v>
      </c>
      <c r="D638" s="30">
        <f t="shared" ca="1" si="264"/>
        <v>30</v>
      </c>
      <c r="E638" s="599">
        <f t="shared" si="265"/>
        <v>0.113</v>
      </c>
      <c r="F638" s="599">
        <f t="shared" si="286"/>
        <v>0.13108</v>
      </c>
      <c r="G638" s="33">
        <f t="shared" ca="1" si="266"/>
        <v>1.0117233333333333</v>
      </c>
      <c r="H638" s="33">
        <f t="shared" ca="1" si="267"/>
        <v>1462.1201748788042</v>
      </c>
      <c r="I638" s="33">
        <f t="shared" ca="1" si="291"/>
        <v>6.8393830902640444E-4</v>
      </c>
      <c r="J638" s="30" t="b">
        <f t="shared" si="268"/>
        <v>0</v>
      </c>
      <c r="K638" s="33">
        <f t="shared" si="287"/>
        <v>1</v>
      </c>
      <c r="L638" s="33">
        <f t="shared" ca="1" si="290"/>
        <v>6.8393830902640444E-4</v>
      </c>
      <c r="M638" s="600">
        <f t="shared" ca="1" si="269"/>
        <v>27271.35</v>
      </c>
      <c r="N638" s="601">
        <f t="shared" ca="1" si="270"/>
        <v>-194890215.34999999</v>
      </c>
      <c r="O638" s="601">
        <f t="shared" ca="1" si="271"/>
        <v>2312034.2999999998</v>
      </c>
      <c r="P638" s="601">
        <f t="shared" ca="1" si="272"/>
        <v>-1835216.19</v>
      </c>
      <c r="Q638" s="601">
        <f t="shared" ca="1" si="288"/>
        <v>-293634.59000000003</v>
      </c>
      <c r="R638" s="602">
        <f t="shared" si="273"/>
        <v>399</v>
      </c>
      <c r="S638" s="602">
        <f t="shared" si="274"/>
        <v>63.84</v>
      </c>
      <c r="T638" s="602">
        <f t="shared" si="275"/>
        <v>166.35080000000002</v>
      </c>
      <c r="U638" s="602">
        <f t="shared" si="276"/>
        <v>26.616128000000003</v>
      </c>
      <c r="V638" s="602">
        <f t="shared" ca="1" si="277"/>
        <v>-155912.17000000001</v>
      </c>
      <c r="W638" s="602">
        <f t="shared" si="278"/>
        <v>84.48</v>
      </c>
      <c r="X638" s="602">
        <f t="shared" si="279"/>
        <v>13.52</v>
      </c>
      <c r="Y638" s="602">
        <f t="shared" ca="1" si="280"/>
        <v>3152.27</v>
      </c>
      <c r="Z638" s="602">
        <f t="shared" ca="1" si="281"/>
        <v>504.36</v>
      </c>
      <c r="AA638" s="603">
        <f t="shared" si="282"/>
        <v>0</v>
      </c>
      <c r="AB638" s="602"/>
      <c r="AC638" s="604">
        <f t="shared" si="283"/>
        <v>0.113</v>
      </c>
      <c r="AD638" s="602">
        <f t="shared" ca="1" si="284"/>
        <v>-1835216.1945458332</v>
      </c>
      <c r="AE638" s="602">
        <f t="shared" si="285"/>
        <v>0</v>
      </c>
      <c r="AG638" s="602">
        <f t="shared" ca="1" si="289"/>
        <v>0</v>
      </c>
    </row>
    <row r="639" spans="2:33" x14ac:dyDescent="0.25">
      <c r="B639" s="30">
        <v>618</v>
      </c>
      <c r="C639" s="19">
        <f t="shared" ca="1" si="263"/>
        <v>64501</v>
      </c>
      <c r="D639" s="30">
        <f t="shared" ca="1" si="264"/>
        <v>31</v>
      </c>
      <c r="E639" s="599">
        <f t="shared" si="265"/>
        <v>0.113</v>
      </c>
      <c r="F639" s="599">
        <f t="shared" si="286"/>
        <v>0.13108</v>
      </c>
      <c r="G639" s="33">
        <f t="shared" ca="1" si="266"/>
        <v>1.0120874444444443</v>
      </c>
      <c r="H639" s="33">
        <f t="shared" ca="1" si="267"/>
        <v>1479.793471263753</v>
      </c>
      <c r="I639" s="33">
        <f t="shared" ca="1" si="291"/>
        <v>6.7576997697252556E-4</v>
      </c>
      <c r="J639" s="30" t="b">
        <f t="shared" si="268"/>
        <v>0</v>
      </c>
      <c r="K639" s="33">
        <f t="shared" si="287"/>
        <v>1</v>
      </c>
      <c r="L639" s="33">
        <f t="shared" ca="1" si="290"/>
        <v>6.7576997697252556E-4</v>
      </c>
      <c r="M639" s="600">
        <f t="shared" ca="1" si="269"/>
        <v>27271.35</v>
      </c>
      <c r="N639" s="601">
        <f t="shared" ca="1" si="270"/>
        <v>-197202249.65000001</v>
      </c>
      <c r="O639" s="601">
        <f t="shared" ca="1" si="271"/>
        <v>2410942.59</v>
      </c>
      <c r="P639" s="601">
        <f t="shared" ca="1" si="272"/>
        <v>-1918887.45</v>
      </c>
      <c r="Q639" s="601">
        <f t="shared" ca="1" si="288"/>
        <v>-307021.99</v>
      </c>
      <c r="R639" s="602">
        <f t="shared" si="273"/>
        <v>399</v>
      </c>
      <c r="S639" s="602">
        <f t="shared" si="274"/>
        <v>63.84</v>
      </c>
      <c r="T639" s="602">
        <f t="shared" si="275"/>
        <v>166.35080000000002</v>
      </c>
      <c r="U639" s="602">
        <f t="shared" si="276"/>
        <v>26.616128000000003</v>
      </c>
      <c r="V639" s="602">
        <f t="shared" ca="1" si="277"/>
        <v>-157761.79999999999</v>
      </c>
      <c r="W639" s="602">
        <f t="shared" si="278"/>
        <v>84.48</v>
      </c>
      <c r="X639" s="602">
        <f t="shared" si="279"/>
        <v>13.52</v>
      </c>
      <c r="Y639" s="602">
        <f t="shared" ca="1" si="280"/>
        <v>3283.46</v>
      </c>
      <c r="Z639" s="602">
        <f t="shared" ca="1" si="281"/>
        <v>525.35</v>
      </c>
      <c r="AA639" s="603">
        <f t="shared" si="282"/>
        <v>0</v>
      </c>
      <c r="AB639" s="602"/>
      <c r="AC639" s="604">
        <f t="shared" si="283"/>
        <v>0.113</v>
      </c>
      <c r="AD639" s="602">
        <f t="shared" ca="1" si="284"/>
        <v>-1918887.4458998614</v>
      </c>
      <c r="AE639" s="602">
        <f t="shared" si="285"/>
        <v>0</v>
      </c>
      <c r="AG639" s="602">
        <f t="shared" ca="1" si="289"/>
        <v>0</v>
      </c>
    </row>
    <row r="640" spans="2:33" x14ac:dyDescent="0.25">
      <c r="B640" s="30">
        <v>619</v>
      </c>
      <c r="C640" s="19">
        <f t="shared" ca="1" si="263"/>
        <v>64532</v>
      </c>
      <c r="D640" s="30">
        <f t="shared" ca="1" si="264"/>
        <v>31</v>
      </c>
      <c r="E640" s="599">
        <f t="shared" si="265"/>
        <v>0.113</v>
      </c>
      <c r="F640" s="599">
        <f t="shared" si="286"/>
        <v>0.13108</v>
      </c>
      <c r="G640" s="33">
        <f t="shared" ca="1" si="266"/>
        <v>1.0120874444444443</v>
      </c>
      <c r="H640" s="33">
        <f t="shared" ca="1" si="267"/>
        <v>1497.680392636905</v>
      </c>
      <c r="I640" s="33">
        <f t="shared" ca="1" si="291"/>
        <v>6.676991999870818E-4</v>
      </c>
      <c r="J640" s="30" t="b">
        <f t="shared" si="268"/>
        <v>0</v>
      </c>
      <c r="K640" s="33">
        <f t="shared" si="287"/>
        <v>1</v>
      </c>
      <c r="L640" s="33">
        <f t="shared" ca="1" si="290"/>
        <v>6.676991999870818E-4</v>
      </c>
      <c r="M640" s="600">
        <f t="shared" ca="1" si="269"/>
        <v>27271.35</v>
      </c>
      <c r="N640" s="601">
        <f t="shared" ca="1" si="270"/>
        <v>-199613192.24000001</v>
      </c>
      <c r="O640" s="601">
        <f t="shared" ca="1" si="271"/>
        <v>2440084.7200000002</v>
      </c>
      <c r="P640" s="601">
        <f t="shared" ca="1" si="272"/>
        <v>-1942347.26</v>
      </c>
      <c r="Q640" s="601">
        <f t="shared" ca="1" si="288"/>
        <v>-310775.56</v>
      </c>
      <c r="R640" s="602">
        <f t="shared" si="273"/>
        <v>399</v>
      </c>
      <c r="S640" s="602">
        <f t="shared" si="274"/>
        <v>63.84</v>
      </c>
      <c r="T640" s="602">
        <f t="shared" si="275"/>
        <v>166.35080000000002</v>
      </c>
      <c r="U640" s="602">
        <f t="shared" si="276"/>
        <v>26.616128000000003</v>
      </c>
      <c r="V640" s="602">
        <f t="shared" ca="1" si="277"/>
        <v>-159690.54999999999</v>
      </c>
      <c r="W640" s="602">
        <f t="shared" si="278"/>
        <v>84.48</v>
      </c>
      <c r="X640" s="602">
        <f t="shared" si="279"/>
        <v>13.52</v>
      </c>
      <c r="Y640" s="602">
        <f t="shared" ca="1" si="280"/>
        <v>3320.25</v>
      </c>
      <c r="Z640" s="602">
        <f t="shared" ca="1" si="281"/>
        <v>531.24</v>
      </c>
      <c r="AA640" s="603">
        <f t="shared" si="282"/>
        <v>0</v>
      </c>
      <c r="AB640" s="602"/>
      <c r="AC640" s="604">
        <f t="shared" si="283"/>
        <v>0.113</v>
      </c>
      <c r="AD640" s="602">
        <f t="shared" ca="1" si="284"/>
        <v>-1942347.2567131112</v>
      </c>
      <c r="AE640" s="602">
        <f t="shared" si="285"/>
        <v>0</v>
      </c>
      <c r="AG640" s="602">
        <f t="shared" ca="1" si="289"/>
        <v>0</v>
      </c>
    </row>
    <row r="641" spans="2:33" x14ac:dyDescent="0.25">
      <c r="B641" s="30">
        <v>620</v>
      </c>
      <c r="C641" s="19">
        <f t="shared" ca="1" si="263"/>
        <v>64562</v>
      </c>
      <c r="D641" s="30">
        <f t="shared" ca="1" si="264"/>
        <v>30</v>
      </c>
      <c r="E641" s="599">
        <f t="shared" si="265"/>
        <v>0.113</v>
      </c>
      <c r="F641" s="599">
        <f t="shared" si="286"/>
        <v>0.13108</v>
      </c>
      <c r="G641" s="33">
        <f t="shared" ca="1" si="266"/>
        <v>1.0117233333333333</v>
      </c>
      <c r="H641" s="33">
        <f t="shared" ca="1" si="267"/>
        <v>1515.2381991065849</v>
      </c>
      <c r="I641" s="33">
        <f t="shared" ca="1" si="291"/>
        <v>6.5996224262932402E-4</v>
      </c>
      <c r="J641" s="30" t="b">
        <f t="shared" si="268"/>
        <v>0</v>
      </c>
      <c r="K641" s="33">
        <f t="shared" si="287"/>
        <v>1</v>
      </c>
      <c r="L641" s="33">
        <f t="shared" ca="1" si="290"/>
        <v>6.5996224262932402E-4</v>
      </c>
      <c r="M641" s="600">
        <f t="shared" ca="1" si="269"/>
        <v>27271.35</v>
      </c>
      <c r="N641" s="601">
        <f t="shared" ca="1" si="270"/>
        <v>-202053276.96000001</v>
      </c>
      <c r="O641" s="601">
        <f t="shared" ca="1" si="271"/>
        <v>2396009.27</v>
      </c>
      <c r="P641" s="601">
        <f t="shared" ca="1" si="272"/>
        <v>-1902668.36</v>
      </c>
      <c r="Q641" s="601">
        <f t="shared" ca="1" si="288"/>
        <v>-304426.94</v>
      </c>
      <c r="R641" s="602">
        <f t="shared" si="273"/>
        <v>399</v>
      </c>
      <c r="S641" s="602">
        <f t="shared" si="274"/>
        <v>63.84</v>
      </c>
      <c r="T641" s="602">
        <f t="shared" si="275"/>
        <v>166.35080000000002</v>
      </c>
      <c r="U641" s="602">
        <f t="shared" si="276"/>
        <v>26.616128000000003</v>
      </c>
      <c r="V641" s="602">
        <f t="shared" ca="1" si="277"/>
        <v>-161642.62</v>
      </c>
      <c r="W641" s="602">
        <f t="shared" si="278"/>
        <v>84.48</v>
      </c>
      <c r="X641" s="602">
        <f t="shared" si="279"/>
        <v>13.52</v>
      </c>
      <c r="Y641" s="602">
        <f t="shared" ca="1" si="280"/>
        <v>3258.03</v>
      </c>
      <c r="Z641" s="602">
        <f t="shared" ca="1" si="281"/>
        <v>521.28</v>
      </c>
      <c r="AA641" s="603">
        <f t="shared" si="282"/>
        <v>0</v>
      </c>
      <c r="AB641" s="602"/>
      <c r="AC641" s="604">
        <f t="shared" si="283"/>
        <v>0.113</v>
      </c>
      <c r="AD641" s="602">
        <f t="shared" ca="1" si="284"/>
        <v>-1902668.3580400001</v>
      </c>
      <c r="AE641" s="602">
        <f t="shared" si="285"/>
        <v>0</v>
      </c>
      <c r="AG641" s="602">
        <f t="shared" ca="1" si="289"/>
        <v>0</v>
      </c>
    </row>
    <row r="642" spans="2:33" x14ac:dyDescent="0.25">
      <c r="B642" s="30">
        <v>621</v>
      </c>
      <c r="C642" s="19">
        <f t="shared" ca="1" si="263"/>
        <v>64593</v>
      </c>
      <c r="D642" s="30">
        <f t="shared" ca="1" si="264"/>
        <v>31</v>
      </c>
      <c r="E642" s="599">
        <f t="shared" si="265"/>
        <v>0.113</v>
      </c>
      <c r="F642" s="599">
        <f t="shared" si="286"/>
        <v>0.13108</v>
      </c>
      <c r="G642" s="33">
        <f t="shared" ca="1" si="266"/>
        <v>1.0120874444444443</v>
      </c>
      <c r="H642" s="33">
        <f t="shared" ca="1" si="267"/>
        <v>1533.5535566583856</v>
      </c>
      <c r="I642" s="33">
        <f t="shared" ca="1" si="291"/>
        <v>6.5208025872862292E-4</v>
      </c>
      <c r="J642" s="30" t="b">
        <f t="shared" si="268"/>
        <v>0</v>
      </c>
      <c r="K642" s="33">
        <f t="shared" si="287"/>
        <v>1</v>
      </c>
      <c r="L642" s="33">
        <f t="shared" ca="1" si="290"/>
        <v>6.5208025872862292E-4</v>
      </c>
      <c r="M642" s="600">
        <f t="shared" ca="1" si="269"/>
        <v>27271.35</v>
      </c>
      <c r="N642" s="601">
        <f t="shared" ca="1" si="270"/>
        <v>-204449286.22999999</v>
      </c>
      <c r="O642" s="601">
        <f t="shared" ca="1" si="271"/>
        <v>2498540.7399999998</v>
      </c>
      <c r="P642" s="601">
        <f t="shared" ca="1" si="272"/>
        <v>-1989405.14</v>
      </c>
      <c r="Q642" s="601">
        <f t="shared" ca="1" si="288"/>
        <v>-318304.82</v>
      </c>
      <c r="R642" s="602">
        <f t="shared" si="273"/>
        <v>399</v>
      </c>
      <c r="S642" s="602">
        <f t="shared" si="274"/>
        <v>63.84</v>
      </c>
      <c r="T642" s="602">
        <f t="shared" si="275"/>
        <v>166.35080000000002</v>
      </c>
      <c r="U642" s="602">
        <f t="shared" si="276"/>
        <v>26.616128000000003</v>
      </c>
      <c r="V642" s="602">
        <f t="shared" ca="1" si="277"/>
        <v>-163559.43</v>
      </c>
      <c r="W642" s="602">
        <f t="shared" si="278"/>
        <v>84.48</v>
      </c>
      <c r="X642" s="602">
        <f t="shared" si="279"/>
        <v>13.52</v>
      </c>
      <c r="Y642" s="602">
        <f t="shared" ca="1" si="280"/>
        <v>3394.03</v>
      </c>
      <c r="Z642" s="602">
        <f t="shared" ca="1" si="281"/>
        <v>543.04</v>
      </c>
      <c r="AA642" s="603">
        <f t="shared" si="282"/>
        <v>0</v>
      </c>
      <c r="AB642" s="602"/>
      <c r="AC642" s="604">
        <f t="shared" si="283"/>
        <v>0.113</v>
      </c>
      <c r="AD642" s="602">
        <f t="shared" ca="1" si="284"/>
        <v>-1989405.1379546947</v>
      </c>
      <c r="AE642" s="602">
        <f t="shared" si="285"/>
        <v>0</v>
      </c>
      <c r="AG642" s="602">
        <f t="shared" ca="1" si="289"/>
        <v>0</v>
      </c>
    </row>
    <row r="643" spans="2:33" x14ac:dyDescent="0.25">
      <c r="B643" s="30">
        <v>622</v>
      </c>
      <c r="C643" s="19">
        <f t="shared" ca="1" si="263"/>
        <v>64623</v>
      </c>
      <c r="D643" s="30">
        <f t="shared" ca="1" si="264"/>
        <v>30</v>
      </c>
      <c r="E643" s="599">
        <f t="shared" si="265"/>
        <v>0.113</v>
      </c>
      <c r="F643" s="599">
        <f t="shared" si="286"/>
        <v>0.13108</v>
      </c>
      <c r="G643" s="33">
        <f t="shared" ca="1" si="266"/>
        <v>1.0117233333333333</v>
      </c>
      <c r="H643" s="33">
        <f t="shared" ca="1" si="267"/>
        <v>1551.5319161876107</v>
      </c>
      <c r="I643" s="33">
        <f t="shared" ca="1" si="291"/>
        <v>6.4452428568609625E-4</v>
      </c>
      <c r="J643" s="30" t="b">
        <f t="shared" si="268"/>
        <v>0</v>
      </c>
      <c r="K643" s="33">
        <f t="shared" si="287"/>
        <v>1</v>
      </c>
      <c r="L643" s="33">
        <f t="shared" ca="1" si="290"/>
        <v>6.4452428568609625E-4</v>
      </c>
      <c r="M643" s="600">
        <f t="shared" ca="1" si="269"/>
        <v>27271.35</v>
      </c>
      <c r="N643" s="601">
        <f t="shared" ca="1" si="270"/>
        <v>-206947826.97</v>
      </c>
      <c r="O643" s="601">
        <f t="shared" ca="1" si="271"/>
        <v>2453389.7000000002</v>
      </c>
      <c r="P643" s="601">
        <f t="shared" ca="1" si="272"/>
        <v>-1948758.7</v>
      </c>
      <c r="Q643" s="601">
        <f t="shared" ca="1" si="288"/>
        <v>-311801.39</v>
      </c>
      <c r="R643" s="602">
        <f t="shared" si="273"/>
        <v>399</v>
      </c>
      <c r="S643" s="602">
        <f t="shared" si="274"/>
        <v>63.84</v>
      </c>
      <c r="T643" s="602">
        <f t="shared" si="275"/>
        <v>166.35080000000002</v>
      </c>
      <c r="U643" s="602">
        <f t="shared" si="276"/>
        <v>26.616128000000003</v>
      </c>
      <c r="V643" s="602">
        <f t="shared" ca="1" si="277"/>
        <v>-165558.26</v>
      </c>
      <c r="W643" s="602">
        <f t="shared" si="278"/>
        <v>84.48</v>
      </c>
      <c r="X643" s="602">
        <f t="shared" si="279"/>
        <v>13.52</v>
      </c>
      <c r="Y643" s="602">
        <f t="shared" ca="1" si="280"/>
        <v>3330.3</v>
      </c>
      <c r="Z643" s="602">
        <f t="shared" ca="1" si="281"/>
        <v>532.85</v>
      </c>
      <c r="AA643" s="603">
        <f t="shared" si="282"/>
        <v>0</v>
      </c>
      <c r="AB643" s="602"/>
      <c r="AC643" s="604">
        <f t="shared" si="283"/>
        <v>0.113</v>
      </c>
      <c r="AD643" s="602">
        <f t="shared" ca="1" si="284"/>
        <v>-1948758.7039675</v>
      </c>
      <c r="AE643" s="602">
        <f t="shared" si="285"/>
        <v>0</v>
      </c>
      <c r="AG643" s="602">
        <f t="shared" ca="1" si="289"/>
        <v>0</v>
      </c>
    </row>
    <row r="644" spans="2:33" x14ac:dyDescent="0.25">
      <c r="B644" s="30">
        <v>623</v>
      </c>
      <c r="C644" s="19">
        <f t="shared" ca="1" si="263"/>
        <v>64654</v>
      </c>
      <c r="D644" s="30">
        <f t="shared" ca="1" si="264"/>
        <v>31</v>
      </c>
      <c r="E644" s="599">
        <f t="shared" si="265"/>
        <v>0.113</v>
      </c>
      <c r="F644" s="599">
        <f t="shared" si="286"/>
        <v>0.13108</v>
      </c>
      <c r="G644" s="33">
        <f t="shared" ca="1" si="266"/>
        <v>1.0120874444444443</v>
      </c>
      <c r="H644" s="33">
        <f t="shared" ca="1" si="267"/>
        <v>1570.2859720283107</v>
      </c>
      <c r="I644" s="33">
        <f t="shared" ca="1" si="291"/>
        <v>6.3682667858792473E-4</v>
      </c>
      <c r="J644" s="30" t="b">
        <f t="shared" si="268"/>
        <v>0</v>
      </c>
      <c r="K644" s="33">
        <f t="shared" si="287"/>
        <v>1</v>
      </c>
      <c r="L644" s="33">
        <f t="shared" ca="1" si="290"/>
        <v>6.3682667858792473E-4</v>
      </c>
      <c r="M644" s="600">
        <f t="shared" ca="1" si="269"/>
        <v>27271.35</v>
      </c>
      <c r="N644" s="601">
        <f t="shared" ca="1" si="270"/>
        <v>-209401216.66999999</v>
      </c>
      <c r="O644" s="601">
        <f t="shared" ca="1" si="271"/>
        <v>2558396.9200000004</v>
      </c>
      <c r="P644" s="601">
        <f t="shared" ca="1" si="272"/>
        <v>-2037590.17</v>
      </c>
      <c r="Q644" s="601">
        <f t="shared" ca="1" si="288"/>
        <v>-326014.43</v>
      </c>
      <c r="R644" s="602">
        <f t="shared" si="273"/>
        <v>399</v>
      </c>
      <c r="S644" s="602">
        <f t="shared" si="274"/>
        <v>63.84</v>
      </c>
      <c r="T644" s="602">
        <f t="shared" si="275"/>
        <v>166.35080000000002</v>
      </c>
      <c r="U644" s="602">
        <f t="shared" si="276"/>
        <v>26.616128000000003</v>
      </c>
      <c r="V644" s="602">
        <f t="shared" ca="1" si="277"/>
        <v>-167520.97</v>
      </c>
      <c r="W644" s="602">
        <f t="shared" si="278"/>
        <v>84.48</v>
      </c>
      <c r="X644" s="602">
        <f t="shared" si="279"/>
        <v>13.52</v>
      </c>
      <c r="Y644" s="602">
        <f t="shared" ca="1" si="280"/>
        <v>3469.59</v>
      </c>
      <c r="Z644" s="602">
        <f t="shared" ca="1" si="281"/>
        <v>555.13</v>
      </c>
      <c r="AA644" s="603">
        <f t="shared" si="282"/>
        <v>0</v>
      </c>
      <c r="AB644" s="602"/>
      <c r="AC644" s="604">
        <f t="shared" si="283"/>
        <v>0.113</v>
      </c>
      <c r="AD644" s="602">
        <f t="shared" ca="1" si="284"/>
        <v>-2037590.1722083611</v>
      </c>
      <c r="AE644" s="602">
        <f t="shared" si="285"/>
        <v>0</v>
      </c>
      <c r="AG644" s="602">
        <f t="shared" ca="1" si="289"/>
        <v>0</v>
      </c>
    </row>
    <row r="645" spans="2:33" x14ac:dyDescent="0.25">
      <c r="B645" s="30">
        <v>624</v>
      </c>
      <c r="C645" s="19">
        <f t="shared" ca="1" si="263"/>
        <v>64685</v>
      </c>
      <c r="D645" s="30">
        <f t="shared" ca="1" si="264"/>
        <v>31</v>
      </c>
      <c r="E645" s="599">
        <f t="shared" si="265"/>
        <v>0.113</v>
      </c>
      <c r="F645" s="599">
        <f t="shared" si="286"/>
        <v>0.13108</v>
      </c>
      <c r="G645" s="33">
        <f t="shared" ca="1" si="266"/>
        <v>1.0120874444444443</v>
      </c>
      <c r="H645" s="33">
        <f t="shared" ca="1" si="267"/>
        <v>1589.266716477093</v>
      </c>
      <c r="I645" s="33">
        <f t="shared" ca="1" si="291"/>
        <v>6.2922100465092928E-4</v>
      </c>
      <c r="J645" s="30" t="b">
        <f t="shared" si="268"/>
        <v>1</v>
      </c>
      <c r="K645" s="33">
        <f t="shared" si="287"/>
        <v>1</v>
      </c>
      <c r="L645" s="33">
        <f t="shared" ca="1" si="290"/>
        <v>6.2922100465092928E-4</v>
      </c>
      <c r="M645" s="600">
        <f t="shared" ca="1" si="269"/>
        <v>27271.35</v>
      </c>
      <c r="N645" s="601">
        <f t="shared" ca="1" si="270"/>
        <v>-211959613.59</v>
      </c>
      <c r="O645" s="601">
        <f t="shared" ca="1" si="271"/>
        <v>2589321.41</v>
      </c>
      <c r="P645" s="601">
        <f t="shared" ca="1" si="272"/>
        <v>-2062484.8</v>
      </c>
      <c r="Q645" s="601">
        <f t="shared" ca="1" si="288"/>
        <v>-329997.57</v>
      </c>
      <c r="R645" s="602">
        <f t="shared" si="273"/>
        <v>399</v>
      </c>
      <c r="S645" s="602">
        <f t="shared" si="274"/>
        <v>63.84</v>
      </c>
      <c r="T645" s="602">
        <f t="shared" si="275"/>
        <v>166.35080000000002</v>
      </c>
      <c r="U645" s="602">
        <f t="shared" si="276"/>
        <v>26.616128000000003</v>
      </c>
      <c r="V645" s="602">
        <f t="shared" ca="1" si="277"/>
        <v>-169567.69</v>
      </c>
      <c r="W645" s="602">
        <f t="shared" si="278"/>
        <v>84.48</v>
      </c>
      <c r="X645" s="602">
        <f t="shared" si="279"/>
        <v>13.52</v>
      </c>
      <c r="Y645" s="602">
        <f t="shared" ca="1" si="280"/>
        <v>3508.62</v>
      </c>
      <c r="Z645" s="602">
        <f t="shared" ca="1" si="281"/>
        <v>561.38</v>
      </c>
      <c r="AA645" s="603">
        <f t="shared" si="282"/>
        <v>0</v>
      </c>
      <c r="AB645" s="602"/>
      <c r="AC645" s="604">
        <f t="shared" si="283"/>
        <v>0.113</v>
      </c>
      <c r="AD645" s="602">
        <f t="shared" ca="1" si="284"/>
        <v>-2062484.7955715836</v>
      </c>
      <c r="AE645" s="602">
        <f t="shared" si="285"/>
        <v>0</v>
      </c>
      <c r="AG645" s="602">
        <f t="shared" ca="1" si="289"/>
        <v>0</v>
      </c>
    </row>
    <row r="646" spans="2:33" x14ac:dyDescent="0.25">
      <c r="B646" s="30">
        <v>625</v>
      </c>
      <c r="C646" s="19">
        <f t="shared" ca="1" si="263"/>
        <v>64713</v>
      </c>
      <c r="D646" s="30">
        <f t="shared" ca="1" si="264"/>
        <v>28</v>
      </c>
      <c r="E646" s="599">
        <f t="shared" si="265"/>
        <v>0.113</v>
      </c>
      <c r="F646" s="599">
        <f t="shared" si="286"/>
        <v>0.13108</v>
      </c>
      <c r="G646" s="33">
        <f t="shared" ca="1" si="266"/>
        <v>1.0109951111111111</v>
      </c>
      <c r="H646" s="33">
        <f t="shared" ca="1" si="267"/>
        <v>1606.7408806099493</v>
      </c>
      <c r="I646" s="33">
        <f t="shared" ca="1" si="291"/>
        <v>6.2237789059078463E-4</v>
      </c>
      <c r="J646" s="30" t="b">
        <f t="shared" si="268"/>
        <v>0</v>
      </c>
      <c r="K646" s="33">
        <f t="shared" si="287"/>
        <v>1</v>
      </c>
      <c r="L646" s="33">
        <f t="shared" ca="1" si="290"/>
        <v>6.2237789059078463E-4</v>
      </c>
      <c r="M646" s="600">
        <f t="shared" ca="1" si="269"/>
        <v>27271.35</v>
      </c>
      <c r="N646" s="601">
        <f t="shared" ca="1" si="270"/>
        <v>-214548935</v>
      </c>
      <c r="O646" s="601">
        <f t="shared" ca="1" si="271"/>
        <v>2386260.73</v>
      </c>
      <c r="P646" s="601">
        <f t="shared" ca="1" si="272"/>
        <v>-1885646.75</v>
      </c>
      <c r="Q646" s="601">
        <f t="shared" ca="1" si="288"/>
        <v>-301703.48</v>
      </c>
      <c r="R646" s="602">
        <f t="shared" si="273"/>
        <v>399</v>
      </c>
      <c r="S646" s="602">
        <f t="shared" si="274"/>
        <v>63.84</v>
      </c>
      <c r="T646" s="602">
        <f t="shared" si="275"/>
        <v>166.35080000000002</v>
      </c>
      <c r="U646" s="602">
        <f t="shared" si="276"/>
        <v>26.616128000000003</v>
      </c>
      <c r="V646" s="602">
        <f t="shared" ca="1" si="277"/>
        <v>-171639.15</v>
      </c>
      <c r="W646" s="602">
        <f t="shared" si="278"/>
        <v>84.48</v>
      </c>
      <c r="X646" s="602">
        <f t="shared" si="279"/>
        <v>13.52</v>
      </c>
      <c r="Y646" s="602">
        <f t="shared" ca="1" si="280"/>
        <v>3231.34</v>
      </c>
      <c r="Z646" s="602">
        <f t="shared" ca="1" si="281"/>
        <v>517.01</v>
      </c>
      <c r="AA646" s="603">
        <f t="shared" si="282"/>
        <v>0</v>
      </c>
      <c r="AB646" s="602"/>
      <c r="AC646" s="604">
        <f t="shared" si="283"/>
        <v>0.113</v>
      </c>
      <c r="AD646" s="602">
        <f t="shared" ca="1" si="284"/>
        <v>-1885646.7509444444</v>
      </c>
      <c r="AE646" s="602">
        <f t="shared" si="285"/>
        <v>0</v>
      </c>
      <c r="AG646" s="602">
        <f t="shared" ca="1" si="289"/>
        <v>0</v>
      </c>
    </row>
    <row r="647" spans="2:33" x14ac:dyDescent="0.25">
      <c r="B647" s="30">
        <v>626</v>
      </c>
      <c r="C647" s="19">
        <f t="shared" ca="1" si="263"/>
        <v>64744</v>
      </c>
      <c r="D647" s="30">
        <f t="shared" ca="1" si="264"/>
        <v>31</v>
      </c>
      <c r="E647" s="599">
        <f t="shared" si="265"/>
        <v>0.113</v>
      </c>
      <c r="F647" s="599">
        <f t="shared" si="286"/>
        <v>0.13108</v>
      </c>
      <c r="G647" s="33">
        <f t="shared" ca="1" si="266"/>
        <v>1.0120874444444443</v>
      </c>
      <c r="H647" s="33">
        <f t="shared" ca="1" si="267"/>
        <v>1626.1622717409396</v>
      </c>
      <c r="I647" s="33">
        <f t="shared" ca="1" si="291"/>
        <v>6.1494477972940439E-4</v>
      </c>
      <c r="J647" s="30" t="b">
        <f t="shared" si="268"/>
        <v>0</v>
      </c>
      <c r="K647" s="33">
        <f t="shared" si="287"/>
        <v>1</v>
      </c>
      <c r="L647" s="33">
        <f t="shared" ca="1" si="290"/>
        <v>6.1494477972940439E-4</v>
      </c>
      <c r="M647" s="600">
        <f t="shared" ca="1" si="269"/>
        <v>27271.35</v>
      </c>
      <c r="N647" s="601">
        <f t="shared" ca="1" si="270"/>
        <v>-216935195.72999999</v>
      </c>
      <c r="O647" s="601">
        <f t="shared" ca="1" si="271"/>
        <v>2649463.4800000004</v>
      </c>
      <c r="P647" s="601">
        <f t="shared" ca="1" si="272"/>
        <v>-2110899.9700000002</v>
      </c>
      <c r="Q647" s="601">
        <f t="shared" ca="1" si="288"/>
        <v>-337744</v>
      </c>
      <c r="R647" s="602">
        <f t="shared" si="273"/>
        <v>399</v>
      </c>
      <c r="S647" s="602">
        <f t="shared" si="274"/>
        <v>63.84</v>
      </c>
      <c r="T647" s="602">
        <f t="shared" si="275"/>
        <v>166.35080000000002</v>
      </c>
      <c r="U647" s="602">
        <f t="shared" si="276"/>
        <v>26.616128000000003</v>
      </c>
      <c r="V647" s="602">
        <f t="shared" ca="1" si="277"/>
        <v>-173548.16</v>
      </c>
      <c r="W647" s="602">
        <f t="shared" si="278"/>
        <v>84.48</v>
      </c>
      <c r="X647" s="602">
        <f t="shared" si="279"/>
        <v>13.52</v>
      </c>
      <c r="Y647" s="602">
        <f t="shared" ca="1" si="280"/>
        <v>3584.54</v>
      </c>
      <c r="Z647" s="602">
        <f t="shared" ca="1" si="281"/>
        <v>573.53</v>
      </c>
      <c r="AA647" s="603">
        <f t="shared" si="282"/>
        <v>0</v>
      </c>
      <c r="AB647" s="602"/>
      <c r="AC647" s="604">
        <f t="shared" si="283"/>
        <v>0.113</v>
      </c>
      <c r="AD647" s="602">
        <f t="shared" ca="1" si="284"/>
        <v>-2110899.9740060833</v>
      </c>
      <c r="AE647" s="602">
        <f t="shared" si="285"/>
        <v>0</v>
      </c>
      <c r="AG647" s="602">
        <f t="shared" ca="1" si="289"/>
        <v>0</v>
      </c>
    </row>
    <row r="648" spans="2:33" x14ac:dyDescent="0.25">
      <c r="B648" s="30">
        <v>627</v>
      </c>
      <c r="C648" s="19">
        <f t="shared" ca="1" si="263"/>
        <v>64774</v>
      </c>
      <c r="D648" s="30">
        <f t="shared" ca="1" si="264"/>
        <v>30</v>
      </c>
      <c r="E648" s="599">
        <f t="shared" si="265"/>
        <v>0.113</v>
      </c>
      <c r="F648" s="599">
        <f t="shared" si="286"/>
        <v>0.13108</v>
      </c>
      <c r="G648" s="33">
        <f t="shared" ca="1" si="266"/>
        <v>1.0117233333333333</v>
      </c>
      <c r="H648" s="33">
        <f t="shared" ca="1" si="267"/>
        <v>1645.2263141066492</v>
      </c>
      <c r="I648" s="33">
        <f t="shared" ca="1" si="291"/>
        <v>6.0781911365367122E-4</v>
      </c>
      <c r="J648" s="30" t="b">
        <f t="shared" si="268"/>
        <v>0</v>
      </c>
      <c r="K648" s="33">
        <f t="shared" si="287"/>
        <v>1</v>
      </c>
      <c r="L648" s="33">
        <f t="shared" ca="1" si="290"/>
        <v>6.0781911365367122E-4</v>
      </c>
      <c r="M648" s="600">
        <f t="shared" ca="1" si="269"/>
        <v>27271.35</v>
      </c>
      <c r="N648" s="601">
        <f t="shared" ca="1" si="270"/>
        <v>-219584659.21000001</v>
      </c>
      <c r="O648" s="601">
        <f t="shared" ca="1" si="271"/>
        <v>2601535.5100000002</v>
      </c>
      <c r="P648" s="601">
        <f t="shared" ca="1" si="272"/>
        <v>-2067755.54</v>
      </c>
      <c r="Q648" s="601">
        <f t="shared" ca="1" si="288"/>
        <v>-330840.89</v>
      </c>
      <c r="R648" s="602">
        <f t="shared" si="273"/>
        <v>399</v>
      </c>
      <c r="S648" s="602">
        <f t="shared" si="274"/>
        <v>63.84</v>
      </c>
      <c r="T648" s="602">
        <f t="shared" si="275"/>
        <v>166.35080000000002</v>
      </c>
      <c r="U648" s="602">
        <f t="shared" si="276"/>
        <v>26.616128000000003</v>
      </c>
      <c r="V648" s="602">
        <f t="shared" ca="1" si="277"/>
        <v>-175667.73</v>
      </c>
      <c r="W648" s="602">
        <f t="shared" si="278"/>
        <v>84.48</v>
      </c>
      <c r="X648" s="602">
        <f t="shared" si="279"/>
        <v>13.52</v>
      </c>
      <c r="Y648" s="602">
        <f t="shared" ca="1" si="280"/>
        <v>3516.89</v>
      </c>
      <c r="Z648" s="602">
        <f t="shared" ca="1" si="281"/>
        <v>562.70000000000005</v>
      </c>
      <c r="AA648" s="603">
        <f t="shared" si="282"/>
        <v>0</v>
      </c>
      <c r="AB648" s="602"/>
      <c r="AC648" s="604">
        <f t="shared" si="283"/>
        <v>0.113</v>
      </c>
      <c r="AD648" s="602">
        <f t="shared" ca="1" si="284"/>
        <v>-2067755.5408941666</v>
      </c>
      <c r="AE648" s="602">
        <f t="shared" si="285"/>
        <v>0</v>
      </c>
      <c r="AG648" s="602">
        <f t="shared" ca="1" si="289"/>
        <v>0</v>
      </c>
    </row>
    <row r="649" spans="2:33" x14ac:dyDescent="0.25">
      <c r="B649" s="30">
        <v>628</v>
      </c>
      <c r="C649" s="19">
        <f t="shared" ca="1" si="263"/>
        <v>64805</v>
      </c>
      <c r="D649" s="30">
        <f t="shared" ca="1" si="264"/>
        <v>31</v>
      </c>
      <c r="E649" s="599">
        <f t="shared" si="265"/>
        <v>0.113</v>
      </c>
      <c r="F649" s="599">
        <f t="shared" si="286"/>
        <v>0.13108</v>
      </c>
      <c r="G649" s="33">
        <f t="shared" ca="1" si="266"/>
        <v>1.0120874444444443</v>
      </c>
      <c r="H649" s="33">
        <f t="shared" ca="1" si="267"/>
        <v>1665.1128957769513</v>
      </c>
      <c r="I649" s="33">
        <f t="shared" ca="1" si="291"/>
        <v>6.005598794749555E-4</v>
      </c>
      <c r="J649" s="30" t="b">
        <f t="shared" si="268"/>
        <v>0</v>
      </c>
      <c r="K649" s="33">
        <f t="shared" si="287"/>
        <v>1</v>
      </c>
      <c r="L649" s="33">
        <f t="shared" ca="1" si="290"/>
        <v>6.005598794749555E-4</v>
      </c>
      <c r="M649" s="600">
        <f t="shared" ca="1" si="269"/>
        <v>27271.35</v>
      </c>
      <c r="N649" s="601">
        <f t="shared" ca="1" si="270"/>
        <v>-222186194.72</v>
      </c>
      <c r="O649" s="601">
        <f t="shared" ca="1" si="271"/>
        <v>2712934.6399999997</v>
      </c>
      <c r="P649" s="601">
        <f t="shared" ca="1" si="272"/>
        <v>-2161995.11</v>
      </c>
      <c r="Q649" s="601">
        <f t="shared" ca="1" si="288"/>
        <v>-345919.22</v>
      </c>
      <c r="R649" s="602">
        <f t="shared" si="273"/>
        <v>399</v>
      </c>
      <c r="S649" s="602">
        <f t="shared" si="274"/>
        <v>63.84</v>
      </c>
      <c r="T649" s="602">
        <f t="shared" si="275"/>
        <v>166.35080000000002</v>
      </c>
      <c r="U649" s="602">
        <f t="shared" si="276"/>
        <v>26.616128000000003</v>
      </c>
      <c r="V649" s="602">
        <f t="shared" ca="1" si="277"/>
        <v>-177748.96</v>
      </c>
      <c r="W649" s="602">
        <f t="shared" si="278"/>
        <v>84.48</v>
      </c>
      <c r="X649" s="602">
        <f t="shared" si="279"/>
        <v>13.52</v>
      </c>
      <c r="Y649" s="602">
        <f t="shared" ca="1" si="280"/>
        <v>3664.65</v>
      </c>
      <c r="Z649" s="602">
        <f t="shared" ca="1" si="281"/>
        <v>586.34</v>
      </c>
      <c r="AA649" s="603">
        <f t="shared" si="282"/>
        <v>0</v>
      </c>
      <c r="AB649" s="602"/>
      <c r="AC649" s="604">
        <f t="shared" si="283"/>
        <v>0.113</v>
      </c>
      <c r="AD649" s="602">
        <f t="shared" ca="1" si="284"/>
        <v>-2161995.1114004445</v>
      </c>
      <c r="AE649" s="602">
        <f t="shared" si="285"/>
        <v>0</v>
      </c>
      <c r="AG649" s="602">
        <f t="shared" ca="1" si="289"/>
        <v>0</v>
      </c>
    </row>
    <row r="650" spans="2:33" x14ac:dyDescent="0.25">
      <c r="B650" s="30">
        <v>629</v>
      </c>
      <c r="C650" s="19">
        <f t="shared" ca="1" si="263"/>
        <v>64835</v>
      </c>
      <c r="D650" s="30">
        <f t="shared" ca="1" si="264"/>
        <v>30</v>
      </c>
      <c r="E650" s="599">
        <f t="shared" si="265"/>
        <v>0.113</v>
      </c>
      <c r="F650" s="599">
        <f t="shared" si="286"/>
        <v>0.13108</v>
      </c>
      <c r="G650" s="33">
        <f t="shared" ca="1" si="266"/>
        <v>1.0117233333333333</v>
      </c>
      <c r="H650" s="33">
        <f t="shared" ca="1" si="267"/>
        <v>1684.6335692917764</v>
      </c>
      <c r="I650" s="33">
        <f t="shared" ca="1" si="291"/>
        <v>5.9360089827748246E-4</v>
      </c>
      <c r="J650" s="30" t="b">
        <f t="shared" si="268"/>
        <v>0</v>
      </c>
      <c r="K650" s="33">
        <f t="shared" si="287"/>
        <v>1</v>
      </c>
      <c r="L650" s="33">
        <f t="shared" ca="1" si="290"/>
        <v>5.9360089827748246E-4</v>
      </c>
      <c r="M650" s="600">
        <f t="shared" ca="1" si="269"/>
        <v>27271.35</v>
      </c>
      <c r="N650" s="601">
        <f t="shared" ca="1" si="270"/>
        <v>-224899129.36000001</v>
      </c>
      <c r="O650" s="601">
        <f t="shared" ca="1" si="271"/>
        <v>2663838.7999999998</v>
      </c>
      <c r="P650" s="601">
        <f t="shared" ca="1" si="272"/>
        <v>-2117800.13</v>
      </c>
      <c r="Q650" s="601">
        <f t="shared" ca="1" si="288"/>
        <v>-338848.02</v>
      </c>
      <c r="R650" s="602">
        <f t="shared" si="273"/>
        <v>399</v>
      </c>
      <c r="S650" s="602">
        <f t="shared" si="274"/>
        <v>63.84</v>
      </c>
      <c r="T650" s="602">
        <f t="shared" si="275"/>
        <v>166.35080000000002</v>
      </c>
      <c r="U650" s="602">
        <f t="shared" si="276"/>
        <v>26.616128000000003</v>
      </c>
      <c r="V650" s="602">
        <f t="shared" ca="1" si="277"/>
        <v>-179919.3</v>
      </c>
      <c r="W650" s="602">
        <f t="shared" si="278"/>
        <v>84.48</v>
      </c>
      <c r="X650" s="602">
        <f t="shared" si="279"/>
        <v>13.52</v>
      </c>
      <c r="Y650" s="602">
        <f t="shared" ca="1" si="280"/>
        <v>3595.36</v>
      </c>
      <c r="Z650" s="602">
        <f t="shared" ca="1" si="281"/>
        <v>575.26</v>
      </c>
      <c r="AA650" s="603">
        <f t="shared" si="282"/>
        <v>0</v>
      </c>
      <c r="AB650" s="602"/>
      <c r="AC650" s="604">
        <f t="shared" si="283"/>
        <v>0.113</v>
      </c>
      <c r="AD650" s="602">
        <f t="shared" ca="1" si="284"/>
        <v>-2117800.134806667</v>
      </c>
      <c r="AE650" s="602">
        <f t="shared" si="285"/>
        <v>0</v>
      </c>
      <c r="AG650" s="602">
        <f t="shared" ca="1" si="289"/>
        <v>0</v>
      </c>
    </row>
    <row r="651" spans="2:33" x14ac:dyDescent="0.25">
      <c r="B651" s="30">
        <v>630</v>
      </c>
      <c r="C651" s="19">
        <f t="shared" ca="1" si="263"/>
        <v>64866</v>
      </c>
      <c r="D651" s="30">
        <f t="shared" ca="1" si="264"/>
        <v>31</v>
      </c>
      <c r="E651" s="599">
        <f t="shared" si="265"/>
        <v>0.113</v>
      </c>
      <c r="F651" s="599">
        <f t="shared" si="286"/>
        <v>0.13108</v>
      </c>
      <c r="G651" s="33">
        <f t="shared" ca="1" si="266"/>
        <v>1.0120874444444443</v>
      </c>
      <c r="H651" s="33">
        <f t="shared" ca="1" si="267"/>
        <v>1704.9964839698366</v>
      </c>
      <c r="I651" s="33">
        <f t="shared" ca="1" si="291"/>
        <v>5.8651147342641153E-4</v>
      </c>
      <c r="J651" s="30" t="b">
        <f t="shared" si="268"/>
        <v>0</v>
      </c>
      <c r="K651" s="33">
        <f t="shared" si="287"/>
        <v>1</v>
      </c>
      <c r="L651" s="33">
        <f t="shared" ca="1" si="290"/>
        <v>5.8651147342641153E-4</v>
      </c>
      <c r="M651" s="600">
        <f t="shared" ca="1" si="269"/>
        <v>27271.35</v>
      </c>
      <c r="N651" s="601">
        <f t="shared" ca="1" si="270"/>
        <v>-227562968.16</v>
      </c>
      <c r="O651" s="601">
        <f t="shared" ca="1" si="271"/>
        <v>2777926.08</v>
      </c>
      <c r="P651" s="601">
        <f t="shared" ca="1" si="272"/>
        <v>-2214314.1</v>
      </c>
      <c r="Q651" s="601">
        <f t="shared" ca="1" si="288"/>
        <v>-354290.26</v>
      </c>
      <c r="R651" s="602">
        <f t="shared" si="273"/>
        <v>399</v>
      </c>
      <c r="S651" s="602">
        <f t="shared" si="274"/>
        <v>63.84</v>
      </c>
      <c r="T651" s="602">
        <f t="shared" si="275"/>
        <v>166.35080000000002</v>
      </c>
      <c r="U651" s="602">
        <f t="shared" si="276"/>
        <v>26.616128000000003</v>
      </c>
      <c r="V651" s="602">
        <f t="shared" ca="1" si="277"/>
        <v>-182050.37</v>
      </c>
      <c r="W651" s="602">
        <f t="shared" si="278"/>
        <v>84.48</v>
      </c>
      <c r="X651" s="602">
        <f t="shared" si="279"/>
        <v>13.52</v>
      </c>
      <c r="Y651" s="602">
        <f t="shared" ca="1" si="280"/>
        <v>3746.69</v>
      </c>
      <c r="Z651" s="602">
        <f t="shared" ca="1" si="281"/>
        <v>599.47</v>
      </c>
      <c r="AA651" s="603">
        <f t="shared" si="282"/>
        <v>0</v>
      </c>
      <c r="AB651" s="602"/>
      <c r="AC651" s="604">
        <f t="shared" si="283"/>
        <v>0.113</v>
      </c>
      <c r="AD651" s="602">
        <f t="shared" ca="1" si="284"/>
        <v>-2214314.1040680003</v>
      </c>
      <c r="AE651" s="602">
        <f t="shared" si="285"/>
        <v>0</v>
      </c>
      <c r="AG651" s="602">
        <f t="shared" ca="1" si="289"/>
        <v>0</v>
      </c>
    </row>
    <row r="652" spans="2:33" x14ac:dyDescent="0.25">
      <c r="B652" s="30">
        <v>631</v>
      </c>
      <c r="C652" s="19">
        <f t="shared" ca="1" si="263"/>
        <v>64897</v>
      </c>
      <c r="D652" s="30">
        <f t="shared" ca="1" si="264"/>
        <v>31</v>
      </c>
      <c r="E652" s="599">
        <f t="shared" si="265"/>
        <v>0.113</v>
      </c>
      <c r="F652" s="599">
        <f t="shared" si="286"/>
        <v>0.13108</v>
      </c>
      <c r="G652" s="33">
        <f t="shared" ca="1" si="266"/>
        <v>1.0120874444444443</v>
      </c>
      <c r="H652" s="33">
        <f t="shared" ca="1" si="267"/>
        <v>1725.6055342477948</v>
      </c>
      <c r="I652" s="33">
        <f t="shared" ca="1" si="291"/>
        <v>5.79506718165405E-4</v>
      </c>
      <c r="J652" s="30" t="b">
        <f t="shared" si="268"/>
        <v>0</v>
      </c>
      <c r="K652" s="33">
        <f t="shared" si="287"/>
        <v>1</v>
      </c>
      <c r="L652" s="33">
        <f t="shared" ca="1" si="290"/>
        <v>5.79506718165405E-4</v>
      </c>
      <c r="M652" s="600">
        <f t="shared" ca="1" si="269"/>
        <v>27271.35</v>
      </c>
      <c r="N652" s="601">
        <f t="shared" ca="1" si="270"/>
        <v>-230340894.24000001</v>
      </c>
      <c r="O652" s="601">
        <f t="shared" ca="1" si="271"/>
        <v>2811504.1200000006</v>
      </c>
      <c r="P652" s="601">
        <f t="shared" ca="1" si="272"/>
        <v>-2241344.87</v>
      </c>
      <c r="Q652" s="601">
        <f t="shared" ca="1" si="288"/>
        <v>-358615.18</v>
      </c>
      <c r="R652" s="602">
        <f t="shared" si="273"/>
        <v>399</v>
      </c>
      <c r="S652" s="602">
        <f t="shared" si="274"/>
        <v>63.84</v>
      </c>
      <c r="T652" s="602">
        <f t="shared" si="275"/>
        <v>166.35080000000002</v>
      </c>
      <c r="U652" s="602">
        <f t="shared" si="276"/>
        <v>26.616128000000003</v>
      </c>
      <c r="V652" s="602">
        <f t="shared" ca="1" si="277"/>
        <v>-184272.72</v>
      </c>
      <c r="W652" s="602">
        <f t="shared" si="278"/>
        <v>84.48</v>
      </c>
      <c r="X652" s="602">
        <f t="shared" si="279"/>
        <v>13.52</v>
      </c>
      <c r="Y652" s="602">
        <f t="shared" ca="1" si="280"/>
        <v>3789.08</v>
      </c>
      <c r="Z652" s="602">
        <f t="shared" ca="1" si="281"/>
        <v>606.25</v>
      </c>
      <c r="AA652" s="603">
        <f t="shared" si="282"/>
        <v>0</v>
      </c>
      <c r="AB652" s="602"/>
      <c r="AC652" s="604">
        <f t="shared" si="283"/>
        <v>0.113</v>
      </c>
      <c r="AD652" s="602">
        <f t="shared" ca="1" si="284"/>
        <v>-2241344.868118667</v>
      </c>
      <c r="AE652" s="602">
        <f t="shared" si="285"/>
        <v>0</v>
      </c>
      <c r="AG652" s="602">
        <f t="shared" ca="1" si="289"/>
        <v>0</v>
      </c>
    </row>
    <row r="653" spans="2:33" x14ac:dyDescent="0.25">
      <c r="B653" s="30">
        <v>632</v>
      </c>
      <c r="C653" s="19">
        <f t="shared" ca="1" si="263"/>
        <v>64927</v>
      </c>
      <c r="D653" s="30">
        <f t="shared" ca="1" si="264"/>
        <v>30</v>
      </c>
      <c r="E653" s="599">
        <f t="shared" si="265"/>
        <v>0.113</v>
      </c>
      <c r="F653" s="599">
        <f t="shared" si="286"/>
        <v>0.13108</v>
      </c>
      <c r="G653" s="33">
        <f t="shared" ca="1" si="266"/>
        <v>1.0117233333333333</v>
      </c>
      <c r="H653" s="33">
        <f t="shared" ca="1" si="267"/>
        <v>1745.8353831276265</v>
      </c>
      <c r="I653" s="33">
        <f t="shared" ca="1" si="291"/>
        <v>5.7279169025004041E-4</v>
      </c>
      <c r="J653" s="30" t="b">
        <f t="shared" si="268"/>
        <v>0</v>
      </c>
      <c r="K653" s="33">
        <f t="shared" si="287"/>
        <v>1</v>
      </c>
      <c r="L653" s="33">
        <f t="shared" ca="1" si="290"/>
        <v>5.7279169025004041E-4</v>
      </c>
      <c r="M653" s="600">
        <f t="shared" ca="1" si="269"/>
        <v>27271.35</v>
      </c>
      <c r="N653" s="601">
        <f t="shared" ca="1" si="270"/>
        <v>-233152398.36000001</v>
      </c>
      <c r="O653" s="601">
        <f t="shared" ca="1" si="271"/>
        <v>2760594.64</v>
      </c>
      <c r="P653" s="601">
        <f t="shared" ca="1" si="272"/>
        <v>-2195518.42</v>
      </c>
      <c r="Q653" s="601">
        <f t="shared" ca="1" si="288"/>
        <v>-351282.95</v>
      </c>
      <c r="R653" s="602">
        <f t="shared" si="273"/>
        <v>399</v>
      </c>
      <c r="S653" s="602">
        <f t="shared" si="274"/>
        <v>63.84</v>
      </c>
      <c r="T653" s="602">
        <f t="shared" si="275"/>
        <v>166.35080000000002</v>
      </c>
      <c r="U653" s="602">
        <f t="shared" si="276"/>
        <v>26.616128000000003</v>
      </c>
      <c r="V653" s="602">
        <f t="shared" ca="1" si="277"/>
        <v>-186521.92</v>
      </c>
      <c r="W653" s="602">
        <f t="shared" si="278"/>
        <v>84.48</v>
      </c>
      <c r="X653" s="602">
        <f t="shared" si="279"/>
        <v>13.52</v>
      </c>
      <c r="Y653" s="602">
        <f t="shared" ca="1" si="280"/>
        <v>3717.22</v>
      </c>
      <c r="Z653" s="602">
        <f t="shared" ca="1" si="281"/>
        <v>594.76</v>
      </c>
      <c r="AA653" s="603">
        <f t="shared" si="282"/>
        <v>0</v>
      </c>
      <c r="AB653" s="602"/>
      <c r="AC653" s="604">
        <f t="shared" si="283"/>
        <v>0.113</v>
      </c>
      <c r="AD653" s="602">
        <f t="shared" ca="1" si="284"/>
        <v>-2195518.4178900002</v>
      </c>
      <c r="AE653" s="602">
        <f t="shared" si="285"/>
        <v>0</v>
      </c>
      <c r="AG653" s="602">
        <f t="shared" ca="1" si="289"/>
        <v>0</v>
      </c>
    </row>
    <row r="654" spans="2:33" x14ac:dyDescent="0.25">
      <c r="B654" s="30">
        <v>633</v>
      </c>
      <c r="C654" s="19">
        <f t="shared" ca="1" si="263"/>
        <v>64958</v>
      </c>
      <c r="D654" s="30">
        <f t="shared" ca="1" si="264"/>
        <v>31</v>
      </c>
      <c r="E654" s="599">
        <f t="shared" si="265"/>
        <v>0.113</v>
      </c>
      <c r="F654" s="599">
        <f t="shared" si="286"/>
        <v>0.13108</v>
      </c>
      <c r="G654" s="33">
        <f t="shared" ca="1" si="266"/>
        <v>1.0120874444444443</v>
      </c>
      <c r="H654" s="33">
        <f t="shared" ca="1" si="267"/>
        <v>1766.9380713303269</v>
      </c>
      <c r="I654" s="33">
        <f t="shared" ca="1" si="291"/>
        <v>5.6595079149950088E-4</v>
      </c>
      <c r="J654" s="30" t="b">
        <f t="shared" si="268"/>
        <v>0</v>
      </c>
      <c r="K654" s="33">
        <f t="shared" si="287"/>
        <v>1</v>
      </c>
      <c r="L654" s="33">
        <f t="shared" ca="1" si="290"/>
        <v>5.6595079149950088E-4</v>
      </c>
      <c r="M654" s="600">
        <f t="shared" ca="1" si="269"/>
        <v>27271.35</v>
      </c>
      <c r="N654" s="601">
        <f t="shared" ca="1" si="270"/>
        <v>-235912993</v>
      </c>
      <c r="O654" s="601">
        <f t="shared" ca="1" si="271"/>
        <v>2878856.54</v>
      </c>
      <c r="P654" s="601">
        <f t="shared" ca="1" si="272"/>
        <v>-2295564.48</v>
      </c>
      <c r="Q654" s="601">
        <f t="shared" ca="1" si="288"/>
        <v>-367290.32</v>
      </c>
      <c r="R654" s="602">
        <f t="shared" si="273"/>
        <v>399</v>
      </c>
      <c r="S654" s="602">
        <f t="shared" si="274"/>
        <v>63.84</v>
      </c>
      <c r="T654" s="602">
        <f t="shared" si="275"/>
        <v>166.35080000000002</v>
      </c>
      <c r="U654" s="602">
        <f t="shared" si="276"/>
        <v>26.616128000000003</v>
      </c>
      <c r="V654" s="602">
        <f t="shared" ca="1" si="277"/>
        <v>-188730.39</v>
      </c>
      <c r="W654" s="602">
        <f t="shared" si="278"/>
        <v>84.48</v>
      </c>
      <c r="X654" s="602">
        <f t="shared" si="279"/>
        <v>13.52</v>
      </c>
      <c r="Y654" s="602">
        <f t="shared" ca="1" si="280"/>
        <v>3874.09</v>
      </c>
      <c r="Z654" s="602">
        <f t="shared" ca="1" si="281"/>
        <v>619.85</v>
      </c>
      <c r="AA654" s="603">
        <f t="shared" si="282"/>
        <v>0</v>
      </c>
      <c r="AB654" s="602"/>
      <c r="AC654" s="604">
        <f t="shared" si="283"/>
        <v>0.113</v>
      </c>
      <c r="AD654" s="602">
        <f t="shared" ca="1" si="284"/>
        <v>-2295564.4846638888</v>
      </c>
      <c r="AE654" s="602">
        <f t="shared" si="285"/>
        <v>0</v>
      </c>
      <c r="AG654" s="602">
        <f t="shared" ca="1" si="289"/>
        <v>0</v>
      </c>
    </row>
    <row r="655" spans="2:33" x14ac:dyDescent="0.25">
      <c r="B655" s="30">
        <v>634</v>
      </c>
      <c r="C655" s="19">
        <f t="shared" ca="1" si="263"/>
        <v>64988</v>
      </c>
      <c r="D655" s="30">
        <f t="shared" ca="1" si="264"/>
        <v>30</v>
      </c>
      <c r="E655" s="599">
        <f t="shared" si="265"/>
        <v>0.113</v>
      </c>
      <c r="F655" s="599">
        <f t="shared" si="286"/>
        <v>0.13108</v>
      </c>
      <c r="G655" s="33">
        <f t="shared" ca="1" si="266"/>
        <v>1.0117233333333333</v>
      </c>
      <c r="H655" s="33">
        <f t="shared" ca="1" si="267"/>
        <v>1787.6524753198894</v>
      </c>
      <c r="I655" s="33">
        <f t="shared" ca="1" si="291"/>
        <v>5.5939284273978152E-4</v>
      </c>
      <c r="J655" s="30" t="b">
        <f t="shared" si="268"/>
        <v>0</v>
      </c>
      <c r="K655" s="33">
        <f t="shared" si="287"/>
        <v>1</v>
      </c>
      <c r="L655" s="33">
        <f t="shared" ca="1" si="290"/>
        <v>5.5939284273978152E-4</v>
      </c>
      <c r="M655" s="600">
        <f t="shared" ca="1" si="269"/>
        <v>27271.35</v>
      </c>
      <c r="N655" s="601">
        <f t="shared" ca="1" si="270"/>
        <v>-238791849.53999999</v>
      </c>
      <c r="O655" s="601">
        <f t="shared" ca="1" si="271"/>
        <v>2826707.8</v>
      </c>
      <c r="P655" s="601">
        <f t="shared" ca="1" si="272"/>
        <v>-2248623.25</v>
      </c>
      <c r="Q655" s="601">
        <f t="shared" ca="1" si="288"/>
        <v>-359779.72</v>
      </c>
      <c r="R655" s="602">
        <f t="shared" si="273"/>
        <v>399</v>
      </c>
      <c r="S655" s="602">
        <f t="shared" si="274"/>
        <v>63.84</v>
      </c>
      <c r="T655" s="602">
        <f t="shared" si="275"/>
        <v>166.35080000000002</v>
      </c>
      <c r="U655" s="602">
        <f t="shared" si="276"/>
        <v>26.616128000000003</v>
      </c>
      <c r="V655" s="602">
        <f t="shared" ca="1" si="277"/>
        <v>-191033.48</v>
      </c>
      <c r="W655" s="602">
        <f t="shared" si="278"/>
        <v>84.48</v>
      </c>
      <c r="X655" s="602">
        <f t="shared" si="279"/>
        <v>13.52</v>
      </c>
      <c r="Y655" s="602">
        <f t="shared" ca="1" si="280"/>
        <v>3800.49</v>
      </c>
      <c r="Z655" s="602">
        <f t="shared" ca="1" si="281"/>
        <v>608.08000000000004</v>
      </c>
      <c r="AA655" s="603">
        <f t="shared" si="282"/>
        <v>0</v>
      </c>
      <c r="AB655" s="602"/>
      <c r="AC655" s="604">
        <f t="shared" si="283"/>
        <v>0.113</v>
      </c>
      <c r="AD655" s="602">
        <f t="shared" ca="1" si="284"/>
        <v>-2248623.2498349999</v>
      </c>
      <c r="AE655" s="602">
        <f t="shared" si="285"/>
        <v>0</v>
      </c>
      <c r="AG655" s="602">
        <f t="shared" ca="1" si="289"/>
        <v>0</v>
      </c>
    </row>
    <row r="656" spans="2:33" x14ac:dyDescent="0.25">
      <c r="B656" s="30">
        <v>635</v>
      </c>
      <c r="C656" s="19">
        <f t="shared" ca="1" si="263"/>
        <v>65019</v>
      </c>
      <c r="D656" s="30">
        <f t="shared" ca="1" si="264"/>
        <v>31</v>
      </c>
      <c r="E656" s="599">
        <f t="shared" si="265"/>
        <v>0.113</v>
      </c>
      <c r="F656" s="599">
        <f t="shared" si="286"/>
        <v>0.13108</v>
      </c>
      <c r="G656" s="33">
        <f t="shared" ca="1" si="266"/>
        <v>1.0120874444444443</v>
      </c>
      <c r="H656" s="33">
        <f t="shared" ca="1" si="267"/>
        <v>1809.2606253012918</v>
      </c>
      <c r="I656" s="33">
        <f t="shared" ca="1" si="291"/>
        <v>5.5271196753838177E-4</v>
      </c>
      <c r="J656" s="30" t="b">
        <f t="shared" si="268"/>
        <v>0</v>
      </c>
      <c r="K656" s="33">
        <f t="shared" si="287"/>
        <v>1</v>
      </c>
      <c r="L656" s="33">
        <f t="shared" ca="1" si="290"/>
        <v>5.5271196753838177E-4</v>
      </c>
      <c r="M656" s="600">
        <f t="shared" ca="1" si="269"/>
        <v>27271.35</v>
      </c>
      <c r="N656" s="601">
        <f t="shared" ca="1" si="270"/>
        <v>-241618557.34</v>
      </c>
      <c r="O656" s="601">
        <f t="shared" ca="1" si="271"/>
        <v>2947822.25</v>
      </c>
      <c r="P656" s="601">
        <f t="shared" ca="1" si="272"/>
        <v>-2351082.7999999998</v>
      </c>
      <c r="Q656" s="601">
        <f t="shared" ca="1" si="288"/>
        <v>-376173.25</v>
      </c>
      <c r="R656" s="602">
        <f t="shared" si="273"/>
        <v>399</v>
      </c>
      <c r="S656" s="602">
        <f t="shared" si="274"/>
        <v>63.84</v>
      </c>
      <c r="T656" s="602">
        <f t="shared" si="275"/>
        <v>166.35080000000002</v>
      </c>
      <c r="U656" s="602">
        <f t="shared" si="276"/>
        <v>26.616128000000003</v>
      </c>
      <c r="V656" s="602">
        <f t="shared" ca="1" si="277"/>
        <v>-193294.85</v>
      </c>
      <c r="W656" s="602">
        <f t="shared" si="278"/>
        <v>84.48</v>
      </c>
      <c r="X656" s="602">
        <f t="shared" si="279"/>
        <v>13.52</v>
      </c>
      <c r="Y656" s="602">
        <f t="shared" ca="1" si="280"/>
        <v>3961.14</v>
      </c>
      <c r="Z656" s="602">
        <f t="shared" ca="1" si="281"/>
        <v>633.78</v>
      </c>
      <c r="AA656" s="603">
        <f t="shared" si="282"/>
        <v>0</v>
      </c>
      <c r="AB656" s="602"/>
      <c r="AC656" s="604">
        <f t="shared" si="283"/>
        <v>0.113</v>
      </c>
      <c r="AD656" s="602">
        <f t="shared" ca="1" si="284"/>
        <v>-2351082.7954500555</v>
      </c>
      <c r="AE656" s="602">
        <f t="shared" si="285"/>
        <v>0</v>
      </c>
      <c r="AG656" s="602">
        <f t="shared" ca="1" si="289"/>
        <v>0</v>
      </c>
    </row>
    <row r="657" spans="2:33" x14ac:dyDescent="0.25">
      <c r="B657" s="30">
        <v>636</v>
      </c>
      <c r="C657" s="19">
        <f t="shared" ca="1" si="263"/>
        <v>65050</v>
      </c>
      <c r="D657" s="30">
        <f t="shared" ca="1" si="264"/>
        <v>31</v>
      </c>
      <c r="E657" s="599">
        <f t="shared" si="265"/>
        <v>0.113</v>
      </c>
      <c r="F657" s="599">
        <f t="shared" si="286"/>
        <v>0.13108</v>
      </c>
      <c r="G657" s="33">
        <f t="shared" ca="1" si="266"/>
        <v>1.0120874444444443</v>
      </c>
      <c r="H657" s="33">
        <f t="shared" ca="1" si="267"/>
        <v>1831.1299625951417</v>
      </c>
      <c r="I657" s="33">
        <f t="shared" ca="1" si="291"/>
        <v>5.4611088258463367E-4</v>
      </c>
      <c r="J657" s="30" t="b">
        <f t="shared" si="268"/>
        <v>1</v>
      </c>
      <c r="K657" s="33">
        <f t="shared" si="287"/>
        <v>1</v>
      </c>
      <c r="L657" s="33">
        <f t="shared" ca="1" si="290"/>
        <v>5.4611088258463367E-4</v>
      </c>
      <c r="M657" s="600">
        <f t="shared" ca="1" si="269"/>
        <v>27271.35</v>
      </c>
      <c r="N657" s="601">
        <f t="shared" ca="1" si="270"/>
        <v>-244566379.59</v>
      </c>
      <c r="O657" s="601">
        <f t="shared" ca="1" si="271"/>
        <v>2983453.8700000006</v>
      </c>
      <c r="P657" s="601">
        <f t="shared" ca="1" si="272"/>
        <v>-2379766.7400000002</v>
      </c>
      <c r="Q657" s="601">
        <f t="shared" ca="1" si="288"/>
        <v>-380762.68</v>
      </c>
      <c r="R657" s="602">
        <f t="shared" si="273"/>
        <v>399</v>
      </c>
      <c r="S657" s="602">
        <f t="shared" si="274"/>
        <v>63.84</v>
      </c>
      <c r="T657" s="602">
        <f t="shared" si="275"/>
        <v>166.35080000000002</v>
      </c>
      <c r="U657" s="602">
        <f t="shared" si="276"/>
        <v>26.616128000000003</v>
      </c>
      <c r="V657" s="602">
        <f t="shared" ca="1" si="277"/>
        <v>-195653.1</v>
      </c>
      <c r="W657" s="602">
        <f t="shared" si="278"/>
        <v>84.48</v>
      </c>
      <c r="X657" s="602">
        <f t="shared" si="279"/>
        <v>13.52</v>
      </c>
      <c r="Y657" s="602">
        <f t="shared" ca="1" si="280"/>
        <v>4006.12</v>
      </c>
      <c r="Z657" s="602">
        <f t="shared" ca="1" si="281"/>
        <v>640.98</v>
      </c>
      <c r="AA657" s="603">
        <f t="shared" si="282"/>
        <v>0</v>
      </c>
      <c r="AB657" s="602"/>
      <c r="AC657" s="604">
        <f t="shared" si="283"/>
        <v>0.113</v>
      </c>
      <c r="AD657" s="602">
        <f t="shared" ca="1" si="284"/>
        <v>-2379766.7436215836</v>
      </c>
      <c r="AE657" s="602">
        <f t="shared" si="285"/>
        <v>0</v>
      </c>
      <c r="AG657" s="602">
        <f t="shared" ca="1" si="289"/>
        <v>0</v>
      </c>
    </row>
    <row r="658" spans="2:33" x14ac:dyDescent="0.25">
      <c r="B658" s="30">
        <v>637</v>
      </c>
      <c r="C658" s="19">
        <f t="shared" ca="1" si="263"/>
        <v>65078</v>
      </c>
      <c r="D658" s="30">
        <f t="shared" ca="1" si="264"/>
        <v>28</v>
      </c>
      <c r="E658" s="599">
        <f t="shared" si="265"/>
        <v>0.113</v>
      </c>
      <c r="F658" s="599">
        <f t="shared" si="286"/>
        <v>0.13108</v>
      </c>
      <c r="G658" s="33">
        <f t="shared" ca="1" si="266"/>
        <v>1.0109951111111111</v>
      </c>
      <c r="H658" s="33">
        <f t="shared" ca="1" si="267"/>
        <v>1851.2634399927599</v>
      </c>
      <c r="I658" s="33">
        <f t="shared" ca="1" si="291"/>
        <v>5.4017163543396661E-4</v>
      </c>
      <c r="J658" s="30" t="b">
        <f t="shared" si="268"/>
        <v>0</v>
      </c>
      <c r="K658" s="33">
        <f t="shared" si="287"/>
        <v>1</v>
      </c>
      <c r="L658" s="33">
        <f t="shared" ca="1" si="290"/>
        <v>5.4017163543396661E-4</v>
      </c>
      <c r="M658" s="600">
        <f t="shared" ca="1" si="269"/>
        <v>27271.35</v>
      </c>
      <c r="N658" s="601">
        <f t="shared" ca="1" si="270"/>
        <v>-247549833.46000001</v>
      </c>
      <c r="O658" s="601">
        <f t="shared" ca="1" si="271"/>
        <v>2749109.2800000003</v>
      </c>
      <c r="P658" s="601">
        <f t="shared" ca="1" si="272"/>
        <v>-2175687.98</v>
      </c>
      <c r="Q658" s="601">
        <f t="shared" ca="1" si="288"/>
        <v>-348110.08000000002</v>
      </c>
      <c r="R658" s="602">
        <f t="shared" si="273"/>
        <v>399</v>
      </c>
      <c r="S658" s="602">
        <f t="shared" si="274"/>
        <v>63.84</v>
      </c>
      <c r="T658" s="602">
        <f t="shared" si="275"/>
        <v>166.35080000000002</v>
      </c>
      <c r="U658" s="602">
        <f t="shared" si="276"/>
        <v>26.616128000000003</v>
      </c>
      <c r="V658" s="602">
        <f t="shared" ca="1" si="277"/>
        <v>-198039.87</v>
      </c>
      <c r="W658" s="602">
        <f t="shared" si="278"/>
        <v>84.48</v>
      </c>
      <c r="X658" s="602">
        <f t="shared" si="279"/>
        <v>13.52</v>
      </c>
      <c r="Y658" s="602">
        <f t="shared" ca="1" si="280"/>
        <v>3686.13</v>
      </c>
      <c r="Z658" s="602">
        <f t="shared" ca="1" si="281"/>
        <v>589.78</v>
      </c>
      <c r="AA658" s="603">
        <f t="shared" si="282"/>
        <v>0</v>
      </c>
      <c r="AB658" s="602"/>
      <c r="AC658" s="604">
        <f t="shared" si="283"/>
        <v>0.113</v>
      </c>
      <c r="AD658" s="602">
        <f t="shared" ca="1" si="284"/>
        <v>-2175687.980742889</v>
      </c>
      <c r="AE658" s="602">
        <f t="shared" si="285"/>
        <v>0</v>
      </c>
      <c r="AG658" s="602">
        <f t="shared" ca="1" si="289"/>
        <v>0</v>
      </c>
    </row>
    <row r="659" spans="2:33" x14ac:dyDescent="0.25">
      <c r="B659" s="30">
        <v>638</v>
      </c>
      <c r="C659" s="19">
        <f t="shared" ca="1" si="263"/>
        <v>65109</v>
      </c>
      <c r="D659" s="30">
        <f t="shared" ca="1" si="264"/>
        <v>31</v>
      </c>
      <c r="E659" s="599">
        <f t="shared" si="265"/>
        <v>0.113</v>
      </c>
      <c r="F659" s="599">
        <f t="shared" si="286"/>
        <v>0.13108</v>
      </c>
      <c r="G659" s="33">
        <f t="shared" ca="1" si="266"/>
        <v>1.0120874444444443</v>
      </c>
      <c r="H659" s="33">
        <f t="shared" ca="1" si="267"/>
        <v>1873.6404839757033</v>
      </c>
      <c r="I659" s="33">
        <f t="shared" ca="1" si="291"/>
        <v>5.3372032070853124E-4</v>
      </c>
      <c r="J659" s="30" t="b">
        <f t="shared" si="268"/>
        <v>0</v>
      </c>
      <c r="K659" s="33">
        <f t="shared" si="287"/>
        <v>1</v>
      </c>
      <c r="L659" s="33">
        <f t="shared" ca="1" si="290"/>
        <v>5.3372032070853124E-4</v>
      </c>
      <c r="M659" s="600">
        <f t="shared" ca="1" si="269"/>
        <v>27271.35</v>
      </c>
      <c r="N659" s="601">
        <f t="shared" ca="1" si="270"/>
        <v>-250298942.74000001</v>
      </c>
      <c r="O659" s="601">
        <f t="shared" ca="1" si="271"/>
        <v>3052745.91</v>
      </c>
      <c r="P659" s="601">
        <f t="shared" ca="1" si="272"/>
        <v>-2435547.77</v>
      </c>
      <c r="Q659" s="601">
        <f t="shared" ca="1" si="288"/>
        <v>-389687.64</v>
      </c>
      <c r="R659" s="602">
        <f t="shared" si="273"/>
        <v>399</v>
      </c>
      <c r="S659" s="602">
        <f t="shared" si="274"/>
        <v>63.84</v>
      </c>
      <c r="T659" s="602">
        <f t="shared" si="275"/>
        <v>166.35080000000002</v>
      </c>
      <c r="U659" s="602">
        <f t="shared" si="276"/>
        <v>26.616128000000003</v>
      </c>
      <c r="V659" s="602">
        <f t="shared" ca="1" si="277"/>
        <v>-200239.15</v>
      </c>
      <c r="W659" s="602">
        <f t="shared" si="278"/>
        <v>84.48</v>
      </c>
      <c r="X659" s="602">
        <f t="shared" si="279"/>
        <v>13.52</v>
      </c>
      <c r="Y659" s="602">
        <f t="shared" ca="1" si="280"/>
        <v>4093.59</v>
      </c>
      <c r="Z659" s="602">
        <f t="shared" ca="1" si="281"/>
        <v>654.97</v>
      </c>
      <c r="AA659" s="603">
        <f t="shared" si="282"/>
        <v>0</v>
      </c>
      <c r="AB659" s="602"/>
      <c r="AC659" s="604">
        <f t="shared" si="283"/>
        <v>0.113</v>
      </c>
      <c r="AD659" s="602">
        <f t="shared" ca="1" si="284"/>
        <v>-2435547.7678283891</v>
      </c>
      <c r="AE659" s="602">
        <f t="shared" si="285"/>
        <v>0</v>
      </c>
      <c r="AG659" s="602">
        <f t="shared" ca="1" si="289"/>
        <v>0</v>
      </c>
    </row>
    <row r="660" spans="2:33" x14ac:dyDescent="0.25">
      <c r="B660" s="30">
        <v>639</v>
      </c>
      <c r="C660" s="19">
        <f t="shared" ca="1" si="263"/>
        <v>65139</v>
      </c>
      <c r="D660" s="30">
        <f t="shared" ca="1" si="264"/>
        <v>30</v>
      </c>
      <c r="E660" s="599">
        <f t="shared" si="265"/>
        <v>0.113</v>
      </c>
      <c r="F660" s="599">
        <f t="shared" si="286"/>
        <v>0.13108</v>
      </c>
      <c r="G660" s="33">
        <f t="shared" ca="1" si="266"/>
        <v>1.0117233333333333</v>
      </c>
      <c r="H660" s="33">
        <f t="shared" ca="1" si="267"/>
        <v>1895.6057959161785</v>
      </c>
      <c r="I660" s="33">
        <f t="shared" ca="1" si="291"/>
        <v>5.2753584218531203E-4</v>
      </c>
      <c r="J660" s="30" t="b">
        <f t="shared" si="268"/>
        <v>0</v>
      </c>
      <c r="K660" s="33">
        <f t="shared" si="287"/>
        <v>1</v>
      </c>
      <c r="L660" s="33">
        <f t="shared" ca="1" si="290"/>
        <v>5.2753584218531203E-4</v>
      </c>
      <c r="M660" s="600">
        <f t="shared" ca="1" si="269"/>
        <v>27271.35</v>
      </c>
      <c r="N660" s="601">
        <f t="shared" ca="1" si="270"/>
        <v>-253351688.65000001</v>
      </c>
      <c r="O660" s="601">
        <f t="shared" ca="1" si="271"/>
        <v>2997397.64</v>
      </c>
      <c r="P660" s="601">
        <f t="shared" ca="1" si="272"/>
        <v>-2385728.4</v>
      </c>
      <c r="Q660" s="601">
        <f t="shared" ca="1" si="288"/>
        <v>-381716.54</v>
      </c>
      <c r="R660" s="602">
        <f t="shared" si="273"/>
        <v>399</v>
      </c>
      <c r="S660" s="602">
        <f t="shared" si="274"/>
        <v>63.84</v>
      </c>
      <c r="T660" s="602">
        <f t="shared" si="275"/>
        <v>166.35080000000002</v>
      </c>
      <c r="U660" s="602">
        <f t="shared" si="276"/>
        <v>26.616128000000003</v>
      </c>
      <c r="V660" s="602">
        <f t="shared" ca="1" si="277"/>
        <v>-202681.35</v>
      </c>
      <c r="W660" s="602">
        <f t="shared" si="278"/>
        <v>84.48</v>
      </c>
      <c r="X660" s="602">
        <f t="shared" si="279"/>
        <v>13.52</v>
      </c>
      <c r="Y660" s="602">
        <f t="shared" ca="1" si="280"/>
        <v>4015.47</v>
      </c>
      <c r="Z660" s="602">
        <f t="shared" ca="1" si="281"/>
        <v>642.48</v>
      </c>
      <c r="AA660" s="603">
        <f t="shared" si="282"/>
        <v>0</v>
      </c>
      <c r="AB660" s="602"/>
      <c r="AC660" s="604">
        <f t="shared" si="283"/>
        <v>0.113</v>
      </c>
      <c r="AD660" s="602">
        <f t="shared" ca="1" si="284"/>
        <v>-2385728.4014541665</v>
      </c>
      <c r="AE660" s="602">
        <f t="shared" si="285"/>
        <v>0</v>
      </c>
      <c r="AG660" s="602">
        <f t="shared" ca="1" si="289"/>
        <v>0</v>
      </c>
    </row>
    <row r="661" spans="2:33" x14ac:dyDescent="0.25">
      <c r="B661" s="30">
        <v>640</v>
      </c>
      <c r="C661" s="19">
        <f t="shared" ref="C661:C724" ca="1" si="292">IF(B661=0,FECHA_1ER_PAGO,EDATE(C660,1))</f>
        <v>65170</v>
      </c>
      <c r="D661" s="30">
        <f t="shared" ref="D661:D724" ca="1" si="293">IF(B661=0,FECHA_1ER_PAGO-FECHA_APERTURA, C661-C660)</f>
        <v>31</v>
      </c>
      <c r="E661" s="599">
        <f t="shared" ref="E661:E724" si="294">IF(B661=0,TASA,IF(B661=MESES_INC_TASA,E660+INCREMENTO_TASA,E660))</f>
        <v>0.113</v>
      </c>
      <c r="F661" s="599">
        <f t="shared" si="286"/>
        <v>0.13108</v>
      </c>
      <c r="G661" s="33">
        <f t="shared" ref="G661:G724" ca="1" si="295">IF(B661&lt;MESES_GRACIA, 0, 1 + D661 * F661 / 360 + FACTOR_SEG_DEUD)</f>
        <v>1.0120874444444443</v>
      </c>
      <c r="H661" s="33">
        <f t="shared" ref="H661:H724" ca="1" si="296">IF(B661 = 0, 0,            IF(H660=0, G661, H660 * G661 ))</f>
        <v>1918.5188256628819</v>
      </c>
      <c r="I661" s="33">
        <f t="shared" ca="1" si="291"/>
        <v>5.2123543778856711E-4</v>
      </c>
      <c r="J661" s="30" t="b">
        <f t="shared" ref="J661:J724" si="297">MOD(B661, MESES_INC)=0</f>
        <v>0</v>
      </c>
      <c r="K661" s="33">
        <f t="shared" si="287"/>
        <v>1</v>
      </c>
      <c r="L661" s="33">
        <f t="shared" ca="1" si="290"/>
        <v>5.2123543778856711E-4</v>
      </c>
      <c r="M661" s="600">
        <f t="shared" ref="M661:M724" ca="1" si="298">ROUND(CUOTA_INIT*K661,2)</f>
        <v>27271.35</v>
      </c>
      <c r="N661" s="601">
        <f t="shared" ref="N661:N724" ca="1" si="299">IF(B661=0,TOTAL_FINANCIADO, ROUND(N660-O660,2))</f>
        <v>-256349086.28999999</v>
      </c>
      <c r="O661" s="601">
        <f t="shared" ref="O661:O724" ca="1" si="300">IF(B661=0, 0,
   IF((B661+1) = PLAZO, N661,
   IF(B661&lt;MESES_GRACIA, 0, M661-P661-V661-Q661)))</f>
        <v>3125876.69</v>
      </c>
      <c r="P661" s="601">
        <f t="shared" ref="P661:P724" ca="1" si="301" xml:space="preserve"> IF(B661&lt;MESES_GRACIA, 0, ROUND(N661 * D661 *E661 /360,2))</f>
        <v>-2494419.0299999998</v>
      </c>
      <c r="Q661" s="601">
        <f t="shared" ca="1" si="288"/>
        <v>-399107.04</v>
      </c>
      <c r="R661" s="602">
        <f t="shared" ref="R661:R724" si="302" xml:space="preserve"> COMISION_AMORT</f>
        <v>399</v>
      </c>
      <c r="S661" s="602">
        <f t="shared" ref="S661:S724" si="303">ROUND(R661*IVA,2)</f>
        <v>63.84</v>
      </c>
      <c r="T661" s="602">
        <f t="shared" ref="T661:T724" si="304">SEGURO_DAÑOS_MENS</f>
        <v>166.35080000000002</v>
      </c>
      <c r="U661" s="602">
        <f t="shared" ref="U661:U724" si="305">T661*IVA</f>
        <v>26.616128000000003</v>
      </c>
      <c r="V661" s="602">
        <f t="shared" ref="V661:V724" ca="1" si="306">ROUND(N661 * FACTOR_SEG_DEUD,2)</f>
        <v>-205079.27</v>
      </c>
      <c r="W661" s="602">
        <f t="shared" ref="W661:W724" si="307">ROUND(SEGURO_INTERIORES/(1+IVA),2)</f>
        <v>84.48</v>
      </c>
      <c r="X661" s="602">
        <f t="shared" ref="X661:X724" si="308">ROUND(W661*IVA,2)</f>
        <v>13.52</v>
      </c>
      <c r="Y661" s="602">
        <f t="shared" ref="Y661:Y724" ca="1" si="309">ROUND((SUM(O661:X661)-Q661) * FACTOR_SEG_DESEMPLEO,2)</f>
        <v>4185.8999999999996</v>
      </c>
      <c r="Z661" s="602">
        <f t="shared" ref="Z661:Z724" ca="1" si="310">ROUND(Y661*IVA,2)</f>
        <v>669.74</v>
      </c>
      <c r="AA661" s="603">
        <f t="shared" ref="AA661:AA724" si="311">IF(B661&gt;=PLAZO,0,ROUND(SUM(O661:Z661),2))</f>
        <v>0</v>
      </c>
      <c r="AB661" s="602"/>
      <c r="AC661" s="604">
        <f t="shared" ref="AC661:AC724" si="312">IF(AB661="SI",TASA_PP,TASA)</f>
        <v>0.113</v>
      </c>
      <c r="AD661" s="602">
        <f t="shared" ref="AD661:AD724" ca="1" si="313">N661 * D661 * AC661 /360</f>
        <v>-2494419.0257607498</v>
      </c>
      <c r="AE661" s="602">
        <f t="shared" ref="AE661:AE724" si="314">IF(B661&gt;=PLAZO, 0, O661+R661+S661+T661+U661+V661+W661+X661+Y661+Z661+AD661)</f>
        <v>0</v>
      </c>
      <c r="AG661" s="602">
        <f t="shared" ca="1" si="289"/>
        <v>0</v>
      </c>
    </row>
    <row r="662" spans="2:33" x14ac:dyDescent="0.25">
      <c r="B662" s="30">
        <v>641</v>
      </c>
      <c r="C662" s="19">
        <f t="shared" ca="1" si="292"/>
        <v>65200</v>
      </c>
      <c r="D662" s="30">
        <f t="shared" ca="1" si="293"/>
        <v>30</v>
      </c>
      <c r="E662" s="599">
        <f t="shared" si="294"/>
        <v>0.113</v>
      </c>
      <c r="F662" s="599">
        <f t="shared" ref="F662:F725" si="315">E662*(1+$G$13)</f>
        <v>0.13108</v>
      </c>
      <c r="G662" s="33">
        <f t="shared" ca="1" si="295"/>
        <v>1.0117233333333333</v>
      </c>
      <c r="H662" s="33">
        <f t="shared" ca="1" si="296"/>
        <v>1941.0102613624031</v>
      </c>
      <c r="I662" s="33">
        <f t="shared" ca="1" si="291"/>
        <v>5.1519562771301165E-4</v>
      </c>
      <c r="J662" s="30" t="b">
        <f t="shared" si="297"/>
        <v>0</v>
      </c>
      <c r="K662" s="33">
        <f t="shared" ref="K662:K725" si="316">IF(B662=0, 1, IF(J662,K661*(1+INCREMENTO),K661))</f>
        <v>1</v>
      </c>
      <c r="L662" s="33">
        <f t="shared" ca="1" si="290"/>
        <v>5.1519562771301165E-4</v>
      </c>
      <c r="M662" s="600">
        <f t="shared" ca="1" si="298"/>
        <v>27271.35</v>
      </c>
      <c r="N662" s="601">
        <f t="shared" ca="1" si="299"/>
        <v>-259474962.97999999</v>
      </c>
      <c r="O662" s="601">
        <f t="shared" ca="1" si="300"/>
        <v>3069182.83</v>
      </c>
      <c r="P662" s="601">
        <f t="shared" ca="1" si="301"/>
        <v>-2443389.23</v>
      </c>
      <c r="Q662" s="601">
        <f t="shared" ref="Q662:Q725" ca="1" si="317">ROUND(P662*$G$13,2)</f>
        <v>-390942.28</v>
      </c>
      <c r="R662" s="602">
        <f t="shared" si="302"/>
        <v>399</v>
      </c>
      <c r="S662" s="602">
        <f t="shared" si="303"/>
        <v>63.84</v>
      </c>
      <c r="T662" s="602">
        <f t="shared" si="304"/>
        <v>166.35080000000002</v>
      </c>
      <c r="U662" s="602">
        <f t="shared" si="305"/>
        <v>26.616128000000003</v>
      </c>
      <c r="V662" s="602">
        <f t="shared" ca="1" si="306"/>
        <v>-207579.97</v>
      </c>
      <c r="W662" s="602">
        <f t="shared" si="307"/>
        <v>84.48</v>
      </c>
      <c r="X662" s="602">
        <f t="shared" si="308"/>
        <v>13.52</v>
      </c>
      <c r="Y662" s="602">
        <f t="shared" ca="1" si="309"/>
        <v>4105.88</v>
      </c>
      <c r="Z662" s="602">
        <f t="shared" ca="1" si="310"/>
        <v>656.94</v>
      </c>
      <c r="AA662" s="603">
        <f t="shared" si="311"/>
        <v>0</v>
      </c>
      <c r="AB662" s="602"/>
      <c r="AC662" s="604">
        <f t="shared" si="312"/>
        <v>0.113</v>
      </c>
      <c r="AD662" s="602">
        <f t="shared" ca="1" si="313"/>
        <v>-2443389.2347283335</v>
      </c>
      <c r="AE662" s="602">
        <f t="shared" si="314"/>
        <v>0</v>
      </c>
      <c r="AG662" s="602">
        <f t="shared" ref="AG662:AG725" ca="1" si="318">IF(N662&gt; 0,O662+P662+V662+R662+T662+W662+Y662, 0)</f>
        <v>0</v>
      </c>
    </row>
    <row r="663" spans="2:33" x14ac:dyDescent="0.25">
      <c r="B663" s="30">
        <v>642</v>
      </c>
      <c r="C663" s="19">
        <f t="shared" ca="1" si="292"/>
        <v>65231</v>
      </c>
      <c r="D663" s="30">
        <f t="shared" ca="1" si="293"/>
        <v>31</v>
      </c>
      <c r="E663" s="599">
        <f t="shared" si="294"/>
        <v>0.113</v>
      </c>
      <c r="F663" s="599">
        <f t="shared" si="315"/>
        <v>0.13108</v>
      </c>
      <c r="G663" s="33">
        <f t="shared" ca="1" si="295"/>
        <v>1.0120874444444443</v>
      </c>
      <c r="H663" s="33">
        <f t="shared" ca="1" si="296"/>
        <v>1964.4721150627174</v>
      </c>
      <c r="I663" s="33">
        <f t="shared" ca="1" si="291"/>
        <v>5.0904260352307117E-4</v>
      </c>
      <c r="J663" s="30" t="b">
        <f t="shared" si="297"/>
        <v>0</v>
      </c>
      <c r="K663" s="33">
        <f t="shared" si="316"/>
        <v>1</v>
      </c>
      <c r="L663" s="33">
        <f t="shared" ref="L663:L726" ca="1" si="319" xml:space="preserve"> I663*K663</f>
        <v>5.0904260352307117E-4</v>
      </c>
      <c r="M663" s="600">
        <f t="shared" ca="1" si="298"/>
        <v>27271.35</v>
      </c>
      <c r="N663" s="601">
        <f t="shared" ca="1" si="299"/>
        <v>-262544145.81</v>
      </c>
      <c r="O663" s="601">
        <f t="shared" ca="1" si="300"/>
        <v>3200759.13</v>
      </c>
      <c r="P663" s="601">
        <f t="shared" ca="1" si="301"/>
        <v>-2554700.4</v>
      </c>
      <c r="Q663" s="601">
        <f t="shared" ca="1" si="317"/>
        <v>-408752.06</v>
      </c>
      <c r="R663" s="602">
        <f t="shared" si="302"/>
        <v>399</v>
      </c>
      <c r="S663" s="602">
        <f t="shared" si="303"/>
        <v>63.84</v>
      </c>
      <c r="T663" s="602">
        <f t="shared" si="304"/>
        <v>166.35080000000002</v>
      </c>
      <c r="U663" s="602">
        <f t="shared" si="305"/>
        <v>26.616128000000003</v>
      </c>
      <c r="V663" s="602">
        <f t="shared" ca="1" si="306"/>
        <v>-210035.32</v>
      </c>
      <c r="W663" s="602">
        <f t="shared" si="307"/>
        <v>84.48</v>
      </c>
      <c r="X663" s="602">
        <f t="shared" si="308"/>
        <v>13.52</v>
      </c>
      <c r="Y663" s="602">
        <f t="shared" ca="1" si="309"/>
        <v>4280.42</v>
      </c>
      <c r="Z663" s="602">
        <f t="shared" ca="1" si="310"/>
        <v>684.87</v>
      </c>
      <c r="AA663" s="603">
        <f t="shared" si="311"/>
        <v>0</v>
      </c>
      <c r="AB663" s="602"/>
      <c r="AC663" s="604">
        <f t="shared" si="312"/>
        <v>0.113</v>
      </c>
      <c r="AD663" s="602">
        <f t="shared" ca="1" si="313"/>
        <v>-2554700.3965900834</v>
      </c>
      <c r="AE663" s="602">
        <f t="shared" si="314"/>
        <v>0</v>
      </c>
      <c r="AG663" s="602">
        <f t="shared" ca="1" si="318"/>
        <v>0</v>
      </c>
    </row>
    <row r="664" spans="2:33" x14ac:dyDescent="0.25">
      <c r="B664" s="30">
        <v>643</v>
      </c>
      <c r="C664" s="19">
        <f t="shared" ca="1" si="292"/>
        <v>65262</v>
      </c>
      <c r="D664" s="30">
        <f t="shared" ca="1" si="293"/>
        <v>31</v>
      </c>
      <c r="E664" s="599">
        <f t="shared" si="294"/>
        <v>0.113</v>
      </c>
      <c r="F664" s="599">
        <f t="shared" si="315"/>
        <v>0.13108</v>
      </c>
      <c r="G664" s="33">
        <f t="shared" ca="1" si="295"/>
        <v>1.0120874444444443</v>
      </c>
      <c r="H664" s="33">
        <f t="shared" ca="1" si="296"/>
        <v>1988.2175626161979</v>
      </c>
      <c r="I664" s="33">
        <f t="shared" ref="I664:I727" ca="1" si="320">IF(H664=0, 0, 1/H664)</f>
        <v>5.029630654122927E-4</v>
      </c>
      <c r="J664" s="30" t="b">
        <f t="shared" si="297"/>
        <v>0</v>
      </c>
      <c r="K664" s="33">
        <f t="shared" si="316"/>
        <v>1</v>
      </c>
      <c r="L664" s="33">
        <f t="shared" ca="1" si="319"/>
        <v>5.029630654122927E-4</v>
      </c>
      <c r="M664" s="600">
        <f t="shared" ca="1" si="298"/>
        <v>27271.35</v>
      </c>
      <c r="N664" s="601">
        <f t="shared" ca="1" si="299"/>
        <v>-265744904.94</v>
      </c>
      <c r="O664" s="601">
        <f t="shared" ca="1" si="300"/>
        <v>3239448.12</v>
      </c>
      <c r="P664" s="601">
        <f t="shared" ca="1" si="301"/>
        <v>-2585845.56</v>
      </c>
      <c r="Q664" s="601">
        <f t="shared" ca="1" si="317"/>
        <v>-413735.29</v>
      </c>
      <c r="R664" s="602">
        <f t="shared" si="302"/>
        <v>399</v>
      </c>
      <c r="S664" s="602">
        <f t="shared" si="303"/>
        <v>63.84</v>
      </c>
      <c r="T664" s="602">
        <f t="shared" si="304"/>
        <v>166.35080000000002</v>
      </c>
      <c r="U664" s="602">
        <f t="shared" si="305"/>
        <v>26.616128000000003</v>
      </c>
      <c r="V664" s="602">
        <f t="shared" ca="1" si="306"/>
        <v>-212595.92</v>
      </c>
      <c r="W664" s="602">
        <f t="shared" si="307"/>
        <v>84.48</v>
      </c>
      <c r="X664" s="602">
        <f t="shared" si="308"/>
        <v>13.52</v>
      </c>
      <c r="Y664" s="602">
        <f t="shared" ca="1" si="309"/>
        <v>4329.25</v>
      </c>
      <c r="Z664" s="602">
        <f t="shared" ca="1" si="310"/>
        <v>692.68</v>
      </c>
      <c r="AA664" s="603">
        <f t="shared" si="311"/>
        <v>0</v>
      </c>
      <c r="AB664" s="602"/>
      <c r="AC664" s="604">
        <f t="shared" si="312"/>
        <v>0.113</v>
      </c>
      <c r="AD664" s="602">
        <f t="shared" ca="1" si="313"/>
        <v>-2585845.5611245004</v>
      </c>
      <c r="AE664" s="602">
        <f t="shared" si="314"/>
        <v>0</v>
      </c>
      <c r="AG664" s="602">
        <f t="shared" ca="1" si="318"/>
        <v>0</v>
      </c>
    </row>
    <row r="665" spans="2:33" x14ac:dyDescent="0.25">
      <c r="B665" s="30">
        <v>644</v>
      </c>
      <c r="C665" s="19">
        <f t="shared" ca="1" si="292"/>
        <v>65292</v>
      </c>
      <c r="D665" s="30">
        <f t="shared" ca="1" si="293"/>
        <v>30</v>
      </c>
      <c r="E665" s="599">
        <f t="shared" si="294"/>
        <v>0.113</v>
      </c>
      <c r="F665" s="599">
        <f t="shared" si="315"/>
        <v>0.13108</v>
      </c>
      <c r="G665" s="33">
        <f t="shared" ca="1" si="295"/>
        <v>1.0117233333333333</v>
      </c>
      <c r="H665" s="33">
        <f t="shared" ca="1" si="296"/>
        <v>2011.5260998419351</v>
      </c>
      <c r="I665" s="33">
        <f t="shared" ca="1" si="320"/>
        <v>4.9713498625674293E-4</v>
      </c>
      <c r="J665" s="30" t="b">
        <f t="shared" si="297"/>
        <v>0</v>
      </c>
      <c r="K665" s="33">
        <f t="shared" si="316"/>
        <v>1</v>
      </c>
      <c r="L665" s="33">
        <f t="shared" ca="1" si="319"/>
        <v>4.9713498625674293E-4</v>
      </c>
      <c r="M665" s="600">
        <f t="shared" ca="1" si="298"/>
        <v>27271.35</v>
      </c>
      <c r="N665" s="601">
        <f t="shared" ca="1" si="299"/>
        <v>-268984353.06</v>
      </c>
      <c r="O665" s="601">
        <f t="shared" ca="1" si="300"/>
        <v>3180664.58</v>
      </c>
      <c r="P665" s="601">
        <f t="shared" ca="1" si="301"/>
        <v>-2532935.9900000002</v>
      </c>
      <c r="Q665" s="601">
        <f t="shared" ca="1" si="317"/>
        <v>-405269.76000000001</v>
      </c>
      <c r="R665" s="602">
        <f t="shared" si="302"/>
        <v>399</v>
      </c>
      <c r="S665" s="602">
        <f t="shared" si="303"/>
        <v>63.84</v>
      </c>
      <c r="T665" s="602">
        <f t="shared" si="304"/>
        <v>166.35080000000002</v>
      </c>
      <c r="U665" s="602">
        <f t="shared" si="305"/>
        <v>26.616128000000003</v>
      </c>
      <c r="V665" s="602">
        <f t="shared" ca="1" si="306"/>
        <v>-215187.48</v>
      </c>
      <c r="W665" s="602">
        <f t="shared" si="307"/>
        <v>84.48</v>
      </c>
      <c r="X665" s="602">
        <f t="shared" si="308"/>
        <v>13.52</v>
      </c>
      <c r="Y665" s="602">
        <f t="shared" ca="1" si="309"/>
        <v>4246.29</v>
      </c>
      <c r="Z665" s="602">
        <f t="shared" ca="1" si="310"/>
        <v>679.41</v>
      </c>
      <c r="AA665" s="603">
        <f t="shared" si="311"/>
        <v>0</v>
      </c>
      <c r="AB665" s="602"/>
      <c r="AC665" s="604">
        <f t="shared" si="312"/>
        <v>0.113</v>
      </c>
      <c r="AD665" s="602">
        <f t="shared" ca="1" si="313"/>
        <v>-2532935.9913150002</v>
      </c>
      <c r="AE665" s="602">
        <f t="shared" si="314"/>
        <v>0</v>
      </c>
      <c r="AG665" s="602">
        <f t="shared" ca="1" si="318"/>
        <v>0</v>
      </c>
    </row>
    <row r="666" spans="2:33" x14ac:dyDescent="0.25">
      <c r="B666" s="30">
        <v>645</v>
      </c>
      <c r="C666" s="19">
        <f t="shared" ca="1" si="292"/>
        <v>65323</v>
      </c>
      <c r="D666" s="30">
        <f t="shared" ca="1" si="293"/>
        <v>31</v>
      </c>
      <c r="E666" s="599">
        <f t="shared" si="294"/>
        <v>0.113</v>
      </c>
      <c r="F666" s="599">
        <f t="shared" si="315"/>
        <v>0.13108</v>
      </c>
      <c r="G666" s="33">
        <f t="shared" ca="1" si="295"/>
        <v>1.0120874444444443</v>
      </c>
      <c r="H666" s="33">
        <f t="shared" ca="1" si="296"/>
        <v>2035.8403098223243</v>
      </c>
      <c r="I666" s="33">
        <f t="shared" ca="1" si="320"/>
        <v>4.9119766180839299E-4</v>
      </c>
      <c r="J666" s="30" t="b">
        <f t="shared" si="297"/>
        <v>0</v>
      </c>
      <c r="K666" s="33">
        <f t="shared" si="316"/>
        <v>1</v>
      </c>
      <c r="L666" s="33">
        <f t="shared" ca="1" si="319"/>
        <v>4.9119766180839299E-4</v>
      </c>
      <c r="M666" s="600">
        <f t="shared" ca="1" si="298"/>
        <v>27271.35</v>
      </c>
      <c r="N666" s="601">
        <f t="shared" ca="1" si="299"/>
        <v>-272165017.63999999</v>
      </c>
      <c r="O666" s="601">
        <f t="shared" ca="1" si="300"/>
        <v>3317050.8699999996</v>
      </c>
      <c r="P666" s="601">
        <f t="shared" ca="1" si="301"/>
        <v>-2648316.8199999998</v>
      </c>
      <c r="Q666" s="601">
        <f t="shared" ca="1" si="317"/>
        <v>-423730.69</v>
      </c>
      <c r="R666" s="602">
        <f t="shared" si="302"/>
        <v>399</v>
      </c>
      <c r="S666" s="602">
        <f t="shared" si="303"/>
        <v>63.84</v>
      </c>
      <c r="T666" s="602">
        <f t="shared" si="304"/>
        <v>166.35080000000002</v>
      </c>
      <c r="U666" s="602">
        <f t="shared" si="305"/>
        <v>26.616128000000003</v>
      </c>
      <c r="V666" s="602">
        <f t="shared" ca="1" si="306"/>
        <v>-217732.01</v>
      </c>
      <c r="W666" s="602">
        <f t="shared" si="307"/>
        <v>84.48</v>
      </c>
      <c r="X666" s="602">
        <f t="shared" si="308"/>
        <v>13.52</v>
      </c>
      <c r="Y666" s="602">
        <f t="shared" ca="1" si="309"/>
        <v>4427.21</v>
      </c>
      <c r="Z666" s="602">
        <f t="shared" ca="1" si="310"/>
        <v>708.35</v>
      </c>
      <c r="AA666" s="603">
        <f t="shared" si="311"/>
        <v>0</v>
      </c>
      <c r="AB666" s="602"/>
      <c r="AC666" s="604">
        <f t="shared" si="312"/>
        <v>0.113</v>
      </c>
      <c r="AD666" s="602">
        <f t="shared" ca="1" si="313"/>
        <v>-2648316.8244247776</v>
      </c>
      <c r="AE666" s="602">
        <f t="shared" si="314"/>
        <v>0</v>
      </c>
      <c r="AG666" s="602">
        <f t="shared" ca="1" si="318"/>
        <v>0</v>
      </c>
    </row>
    <row r="667" spans="2:33" x14ac:dyDescent="0.25">
      <c r="B667" s="30">
        <v>646</v>
      </c>
      <c r="C667" s="19">
        <f t="shared" ca="1" si="292"/>
        <v>65353</v>
      </c>
      <c r="D667" s="30">
        <f t="shared" ca="1" si="293"/>
        <v>30</v>
      </c>
      <c r="E667" s="599">
        <f t="shared" si="294"/>
        <v>0.113</v>
      </c>
      <c r="F667" s="599">
        <f t="shared" si="315"/>
        <v>0.13108</v>
      </c>
      <c r="G667" s="33">
        <f t="shared" ca="1" si="295"/>
        <v>1.0117233333333333</v>
      </c>
      <c r="H667" s="33">
        <f t="shared" ca="1" si="296"/>
        <v>2059.7071443878081</v>
      </c>
      <c r="I667" s="33">
        <f t="shared" ca="1" si="320"/>
        <v>4.8550591414160617E-4</v>
      </c>
      <c r="J667" s="30" t="b">
        <f t="shared" si="297"/>
        <v>0</v>
      </c>
      <c r="K667" s="33">
        <f t="shared" si="316"/>
        <v>1</v>
      </c>
      <c r="L667" s="33">
        <f t="shared" ca="1" si="319"/>
        <v>4.8550591414160617E-4</v>
      </c>
      <c r="M667" s="600">
        <f t="shared" ca="1" si="298"/>
        <v>27271.35</v>
      </c>
      <c r="N667" s="601">
        <f t="shared" ca="1" si="299"/>
        <v>-275482068.50999999</v>
      </c>
      <c r="O667" s="601">
        <f t="shared" ca="1" si="300"/>
        <v>3256839.46</v>
      </c>
      <c r="P667" s="601">
        <f t="shared" ca="1" si="301"/>
        <v>-2594122.81</v>
      </c>
      <c r="Q667" s="601">
        <f t="shared" ca="1" si="317"/>
        <v>-415059.65</v>
      </c>
      <c r="R667" s="602">
        <f t="shared" si="302"/>
        <v>399</v>
      </c>
      <c r="S667" s="602">
        <f t="shared" si="303"/>
        <v>63.84</v>
      </c>
      <c r="T667" s="602">
        <f t="shared" si="304"/>
        <v>166.35080000000002</v>
      </c>
      <c r="U667" s="602">
        <f t="shared" si="305"/>
        <v>26.616128000000003</v>
      </c>
      <c r="V667" s="602">
        <f t="shared" ca="1" si="306"/>
        <v>-220385.65</v>
      </c>
      <c r="W667" s="602">
        <f t="shared" si="307"/>
        <v>84.48</v>
      </c>
      <c r="X667" s="602">
        <f t="shared" si="308"/>
        <v>13.52</v>
      </c>
      <c r="Y667" s="602">
        <f t="shared" ca="1" si="309"/>
        <v>4342.2299999999996</v>
      </c>
      <c r="Z667" s="602">
        <f t="shared" ca="1" si="310"/>
        <v>694.76</v>
      </c>
      <c r="AA667" s="603">
        <f t="shared" si="311"/>
        <v>0</v>
      </c>
      <c r="AB667" s="602"/>
      <c r="AC667" s="604">
        <f t="shared" si="312"/>
        <v>0.113</v>
      </c>
      <c r="AD667" s="602">
        <f t="shared" ca="1" si="313"/>
        <v>-2594122.8118024999</v>
      </c>
      <c r="AE667" s="602">
        <f t="shared" si="314"/>
        <v>0</v>
      </c>
      <c r="AG667" s="602">
        <f t="shared" ca="1" si="318"/>
        <v>0</v>
      </c>
    </row>
    <row r="668" spans="2:33" x14ac:dyDescent="0.25">
      <c r="B668" s="30">
        <v>647</v>
      </c>
      <c r="C668" s="19">
        <f t="shared" ca="1" si="292"/>
        <v>65384</v>
      </c>
      <c r="D668" s="30">
        <f t="shared" ca="1" si="293"/>
        <v>31</v>
      </c>
      <c r="E668" s="599">
        <f t="shared" si="294"/>
        <v>0.113</v>
      </c>
      <c r="F668" s="599">
        <f t="shared" si="315"/>
        <v>0.13108</v>
      </c>
      <c r="G668" s="33">
        <f t="shared" ca="1" si="295"/>
        <v>1.0120874444444443</v>
      </c>
      <c r="H668" s="33">
        <f t="shared" ca="1" si="296"/>
        <v>2084.6037400674209</v>
      </c>
      <c r="I668" s="33">
        <f t="shared" ca="1" si="320"/>
        <v>4.7970747666779959E-4</v>
      </c>
      <c r="J668" s="30" t="b">
        <f t="shared" si="297"/>
        <v>0</v>
      </c>
      <c r="K668" s="33">
        <f t="shared" si="316"/>
        <v>1</v>
      </c>
      <c r="L668" s="33">
        <f t="shared" ca="1" si="319"/>
        <v>4.7970747666779959E-4</v>
      </c>
      <c r="M668" s="600">
        <f t="shared" ca="1" si="298"/>
        <v>27271.35</v>
      </c>
      <c r="N668" s="601">
        <f t="shared" ca="1" si="299"/>
        <v>-278738907.97000003</v>
      </c>
      <c r="O668" s="601">
        <f t="shared" ca="1" si="300"/>
        <v>3396512.42</v>
      </c>
      <c r="P668" s="601">
        <f t="shared" ca="1" si="301"/>
        <v>-2712284.43</v>
      </c>
      <c r="Q668" s="601">
        <f t="shared" ca="1" si="317"/>
        <v>-433965.51</v>
      </c>
      <c r="R668" s="602">
        <f t="shared" si="302"/>
        <v>399</v>
      </c>
      <c r="S668" s="602">
        <f t="shared" si="303"/>
        <v>63.84</v>
      </c>
      <c r="T668" s="602">
        <f t="shared" si="304"/>
        <v>166.35080000000002</v>
      </c>
      <c r="U668" s="602">
        <f t="shared" si="305"/>
        <v>26.616128000000003</v>
      </c>
      <c r="V668" s="602">
        <f t="shared" ca="1" si="306"/>
        <v>-222991.13</v>
      </c>
      <c r="W668" s="602">
        <f t="shared" si="307"/>
        <v>84.48</v>
      </c>
      <c r="X668" s="602">
        <f t="shared" si="308"/>
        <v>13.52</v>
      </c>
      <c r="Y668" s="602">
        <f t="shared" ca="1" si="309"/>
        <v>4527.51</v>
      </c>
      <c r="Z668" s="602">
        <f t="shared" ca="1" si="310"/>
        <v>724.4</v>
      </c>
      <c r="AA668" s="603">
        <f t="shared" si="311"/>
        <v>0</v>
      </c>
      <c r="AB668" s="602"/>
      <c r="AC668" s="604">
        <f t="shared" si="312"/>
        <v>0.113</v>
      </c>
      <c r="AD668" s="602">
        <f t="shared" ca="1" si="313"/>
        <v>-2712284.4294969728</v>
      </c>
      <c r="AE668" s="602">
        <f t="shared" si="314"/>
        <v>0</v>
      </c>
      <c r="AG668" s="602">
        <f t="shared" ca="1" si="318"/>
        <v>0</v>
      </c>
    </row>
    <row r="669" spans="2:33" x14ac:dyDescent="0.25">
      <c r="B669" s="30">
        <v>648</v>
      </c>
      <c r="C669" s="19">
        <f t="shared" ca="1" si="292"/>
        <v>65415</v>
      </c>
      <c r="D669" s="30">
        <f t="shared" ca="1" si="293"/>
        <v>31</v>
      </c>
      <c r="E669" s="599">
        <f t="shared" si="294"/>
        <v>0.113</v>
      </c>
      <c r="F669" s="599">
        <f t="shared" si="315"/>
        <v>0.13108</v>
      </c>
      <c r="G669" s="33">
        <f t="shared" ca="1" si="295"/>
        <v>1.0120874444444443</v>
      </c>
      <c r="H669" s="33">
        <f t="shared" ca="1" si="296"/>
        <v>2109.8012719641665</v>
      </c>
      <c r="I669" s="33">
        <f t="shared" ca="1" si="320"/>
        <v>4.7397829041454111E-4</v>
      </c>
      <c r="J669" s="30" t="b">
        <f t="shared" si="297"/>
        <v>1</v>
      </c>
      <c r="K669" s="33">
        <f t="shared" si="316"/>
        <v>1</v>
      </c>
      <c r="L669" s="33">
        <f t="shared" ca="1" si="319"/>
        <v>4.7397829041454111E-4</v>
      </c>
      <c r="M669" s="600">
        <f t="shared" ca="1" si="298"/>
        <v>27271.35</v>
      </c>
      <c r="N669" s="601">
        <f t="shared" ca="1" si="299"/>
        <v>-282135420.38999999</v>
      </c>
      <c r="O669" s="601">
        <f t="shared" ca="1" si="300"/>
        <v>3437567.57</v>
      </c>
      <c r="P669" s="601">
        <f t="shared" ca="1" si="301"/>
        <v>-2745334.38</v>
      </c>
      <c r="Q669" s="601">
        <f t="shared" ca="1" si="317"/>
        <v>-439253.5</v>
      </c>
      <c r="R669" s="602">
        <f t="shared" si="302"/>
        <v>399</v>
      </c>
      <c r="S669" s="602">
        <f t="shared" si="303"/>
        <v>63.84</v>
      </c>
      <c r="T669" s="602">
        <f t="shared" si="304"/>
        <v>166.35080000000002</v>
      </c>
      <c r="U669" s="602">
        <f t="shared" si="305"/>
        <v>26.616128000000003</v>
      </c>
      <c r="V669" s="602">
        <f t="shared" ca="1" si="306"/>
        <v>-225708.34</v>
      </c>
      <c r="W669" s="602">
        <f t="shared" si="307"/>
        <v>84.48</v>
      </c>
      <c r="X669" s="602">
        <f t="shared" si="308"/>
        <v>13.52</v>
      </c>
      <c r="Y669" s="602">
        <f t="shared" ca="1" si="309"/>
        <v>4579.33</v>
      </c>
      <c r="Z669" s="602">
        <f t="shared" ca="1" si="310"/>
        <v>732.69</v>
      </c>
      <c r="AA669" s="603">
        <f t="shared" si="311"/>
        <v>0</v>
      </c>
      <c r="AB669" s="602"/>
      <c r="AC669" s="604">
        <f t="shared" si="312"/>
        <v>0.113</v>
      </c>
      <c r="AD669" s="602">
        <f t="shared" ca="1" si="313"/>
        <v>-2745334.3822949165</v>
      </c>
      <c r="AE669" s="602">
        <f t="shared" si="314"/>
        <v>0</v>
      </c>
      <c r="AG669" s="602">
        <f t="shared" ca="1" si="318"/>
        <v>0</v>
      </c>
    </row>
    <row r="670" spans="2:33" x14ac:dyDescent="0.25">
      <c r="B670" s="30">
        <v>649</v>
      </c>
      <c r="C670" s="19">
        <f t="shared" ca="1" si="292"/>
        <v>65443</v>
      </c>
      <c r="D670" s="30">
        <f t="shared" ca="1" si="293"/>
        <v>28</v>
      </c>
      <c r="E670" s="599">
        <f t="shared" si="294"/>
        <v>0.113</v>
      </c>
      <c r="F670" s="599">
        <f t="shared" si="315"/>
        <v>0.13108</v>
      </c>
      <c r="G670" s="33">
        <f t="shared" ca="1" si="295"/>
        <v>1.0109951111111111</v>
      </c>
      <c r="H670" s="33">
        <f t="shared" ca="1" si="296"/>
        <v>2132.998771371776</v>
      </c>
      <c r="I670" s="33">
        <f t="shared" ca="1" si="320"/>
        <v>4.6882352368017501E-4</v>
      </c>
      <c r="J670" s="30" t="b">
        <f t="shared" si="297"/>
        <v>0</v>
      </c>
      <c r="K670" s="33">
        <f t="shared" si="316"/>
        <v>1</v>
      </c>
      <c r="L670" s="33">
        <f t="shared" ca="1" si="319"/>
        <v>4.6882352368017501E-4</v>
      </c>
      <c r="M670" s="600">
        <f t="shared" ca="1" si="298"/>
        <v>27271.35</v>
      </c>
      <c r="N670" s="601">
        <f t="shared" ca="1" si="299"/>
        <v>-285572987.95999998</v>
      </c>
      <c r="O670" s="601">
        <f t="shared" ca="1" si="300"/>
        <v>3167178.08</v>
      </c>
      <c r="P670" s="601">
        <f t="shared" ca="1" si="301"/>
        <v>-2509869.2599999998</v>
      </c>
      <c r="Q670" s="601">
        <f t="shared" ca="1" si="317"/>
        <v>-401579.08</v>
      </c>
      <c r="R670" s="602">
        <f t="shared" si="302"/>
        <v>399</v>
      </c>
      <c r="S670" s="602">
        <f t="shared" si="303"/>
        <v>63.84</v>
      </c>
      <c r="T670" s="602">
        <f t="shared" si="304"/>
        <v>166.35080000000002</v>
      </c>
      <c r="U670" s="602">
        <f t="shared" si="305"/>
        <v>26.616128000000003</v>
      </c>
      <c r="V670" s="602">
        <f t="shared" ca="1" si="306"/>
        <v>-228458.39</v>
      </c>
      <c r="W670" s="602">
        <f t="shared" si="307"/>
        <v>84.48</v>
      </c>
      <c r="X670" s="602">
        <f t="shared" si="308"/>
        <v>13.52</v>
      </c>
      <c r="Y670" s="602">
        <f t="shared" ca="1" si="309"/>
        <v>4210.12</v>
      </c>
      <c r="Z670" s="602">
        <f t="shared" ca="1" si="310"/>
        <v>673.62</v>
      </c>
      <c r="AA670" s="603">
        <f t="shared" si="311"/>
        <v>0</v>
      </c>
      <c r="AB670" s="602"/>
      <c r="AC670" s="604">
        <f t="shared" si="312"/>
        <v>0.113</v>
      </c>
      <c r="AD670" s="602">
        <f t="shared" ca="1" si="313"/>
        <v>-2509869.2608484444</v>
      </c>
      <c r="AE670" s="602">
        <f t="shared" si="314"/>
        <v>0</v>
      </c>
      <c r="AG670" s="602">
        <f t="shared" ca="1" si="318"/>
        <v>0</v>
      </c>
    </row>
    <row r="671" spans="2:33" x14ac:dyDescent="0.25">
      <c r="B671" s="30">
        <v>650</v>
      </c>
      <c r="C671" s="19">
        <f t="shared" ca="1" si="292"/>
        <v>65474</v>
      </c>
      <c r="D671" s="30">
        <f t="shared" ca="1" si="293"/>
        <v>31</v>
      </c>
      <c r="E671" s="599">
        <f t="shared" si="294"/>
        <v>0.113</v>
      </c>
      <c r="F671" s="599">
        <f t="shared" si="315"/>
        <v>0.13108</v>
      </c>
      <c r="G671" s="33">
        <f t="shared" ca="1" si="295"/>
        <v>1.0120874444444443</v>
      </c>
      <c r="H671" s="33">
        <f t="shared" ca="1" si="296"/>
        <v>2158.7812755208001</v>
      </c>
      <c r="I671" s="33">
        <f t="shared" ca="1" si="320"/>
        <v>4.6322432538180725E-4</v>
      </c>
      <c r="J671" s="30" t="b">
        <f t="shared" si="297"/>
        <v>0</v>
      </c>
      <c r="K671" s="33">
        <f t="shared" si="316"/>
        <v>1</v>
      </c>
      <c r="L671" s="33">
        <f t="shared" ca="1" si="319"/>
        <v>4.6322432538180725E-4</v>
      </c>
      <c r="M671" s="600">
        <f t="shared" ca="1" si="298"/>
        <v>27271.35</v>
      </c>
      <c r="N671" s="601">
        <f t="shared" ca="1" si="299"/>
        <v>-288740166.04000002</v>
      </c>
      <c r="O671" s="601">
        <f t="shared" ca="1" si="300"/>
        <v>3517402.07</v>
      </c>
      <c r="P671" s="601">
        <f t="shared" ca="1" si="301"/>
        <v>-2809602.23</v>
      </c>
      <c r="Q671" s="601">
        <f t="shared" ca="1" si="317"/>
        <v>-449536.36</v>
      </c>
      <c r="R671" s="602">
        <f t="shared" si="302"/>
        <v>399</v>
      </c>
      <c r="S671" s="602">
        <f t="shared" si="303"/>
        <v>63.84</v>
      </c>
      <c r="T671" s="602">
        <f t="shared" si="304"/>
        <v>166.35080000000002</v>
      </c>
      <c r="U671" s="602">
        <f t="shared" si="305"/>
        <v>26.616128000000003</v>
      </c>
      <c r="V671" s="602">
        <f t="shared" ca="1" si="306"/>
        <v>-230992.13</v>
      </c>
      <c r="W671" s="602">
        <f t="shared" si="307"/>
        <v>84.48</v>
      </c>
      <c r="X671" s="602">
        <f t="shared" si="308"/>
        <v>13.52</v>
      </c>
      <c r="Y671" s="602">
        <f t="shared" ca="1" si="309"/>
        <v>4680.1000000000004</v>
      </c>
      <c r="Z671" s="602">
        <f t="shared" ca="1" si="310"/>
        <v>748.82</v>
      </c>
      <c r="AA671" s="603">
        <f t="shared" si="311"/>
        <v>0</v>
      </c>
      <c r="AB671" s="602"/>
      <c r="AC671" s="604">
        <f t="shared" si="312"/>
        <v>0.113</v>
      </c>
      <c r="AD671" s="602">
        <f t="shared" ca="1" si="313"/>
        <v>-2809602.2267725556</v>
      </c>
      <c r="AE671" s="602">
        <f t="shared" si="314"/>
        <v>0</v>
      </c>
      <c r="AG671" s="602">
        <f t="shared" ca="1" si="318"/>
        <v>0</v>
      </c>
    </row>
    <row r="672" spans="2:33" x14ac:dyDescent="0.25">
      <c r="B672" s="30">
        <v>651</v>
      </c>
      <c r="C672" s="19">
        <f t="shared" ca="1" si="292"/>
        <v>65504</v>
      </c>
      <c r="D672" s="30">
        <f t="shared" ca="1" si="293"/>
        <v>30</v>
      </c>
      <c r="E672" s="599">
        <f t="shared" si="294"/>
        <v>0.113</v>
      </c>
      <c r="F672" s="599">
        <f t="shared" si="315"/>
        <v>0.13108</v>
      </c>
      <c r="G672" s="33">
        <f t="shared" ca="1" si="295"/>
        <v>1.0117233333333333</v>
      </c>
      <c r="H672" s="33">
        <f t="shared" ca="1" si="296"/>
        <v>2184.0893880074891</v>
      </c>
      <c r="I672" s="33">
        <f t="shared" ca="1" si="320"/>
        <v>4.5785671845248259E-4</v>
      </c>
      <c r="J672" s="30" t="b">
        <f t="shared" si="297"/>
        <v>0</v>
      </c>
      <c r="K672" s="33">
        <f t="shared" si="316"/>
        <v>1</v>
      </c>
      <c r="L672" s="33">
        <f t="shared" ca="1" si="319"/>
        <v>4.5785671845248259E-4</v>
      </c>
      <c r="M672" s="600">
        <f t="shared" ca="1" si="298"/>
        <v>27271.35</v>
      </c>
      <c r="N672" s="601">
        <f t="shared" ca="1" si="299"/>
        <v>-292257568.11000001</v>
      </c>
      <c r="O672" s="601">
        <f t="shared" ca="1" si="300"/>
        <v>3453504.24</v>
      </c>
      <c r="P672" s="601">
        <f t="shared" ca="1" si="301"/>
        <v>-2752092.1</v>
      </c>
      <c r="Q672" s="601">
        <f t="shared" ca="1" si="317"/>
        <v>-440334.74</v>
      </c>
      <c r="R672" s="602">
        <f t="shared" si="302"/>
        <v>399</v>
      </c>
      <c r="S672" s="602">
        <f t="shared" si="303"/>
        <v>63.84</v>
      </c>
      <c r="T672" s="602">
        <f t="shared" si="304"/>
        <v>166.35080000000002</v>
      </c>
      <c r="U672" s="602">
        <f t="shared" si="305"/>
        <v>26.616128000000003</v>
      </c>
      <c r="V672" s="602">
        <f t="shared" ca="1" si="306"/>
        <v>-233806.05</v>
      </c>
      <c r="W672" s="602">
        <f t="shared" si="307"/>
        <v>84.48</v>
      </c>
      <c r="X672" s="602">
        <f t="shared" si="308"/>
        <v>13.52</v>
      </c>
      <c r="Y672" s="602">
        <f t="shared" ca="1" si="309"/>
        <v>4589.93</v>
      </c>
      <c r="Z672" s="602">
        <f t="shared" ca="1" si="310"/>
        <v>734.39</v>
      </c>
      <c r="AA672" s="603">
        <f t="shared" si="311"/>
        <v>0</v>
      </c>
      <c r="AB672" s="602"/>
      <c r="AC672" s="604">
        <f t="shared" si="312"/>
        <v>0.113</v>
      </c>
      <c r="AD672" s="602">
        <f t="shared" ca="1" si="313"/>
        <v>-2752092.0997025003</v>
      </c>
      <c r="AE672" s="602">
        <f t="shared" si="314"/>
        <v>0</v>
      </c>
      <c r="AG672" s="602">
        <f t="shared" ca="1" si="318"/>
        <v>0</v>
      </c>
    </row>
    <row r="673" spans="2:33" x14ac:dyDescent="0.25">
      <c r="B673" s="30">
        <v>652</v>
      </c>
      <c r="C673" s="19">
        <f t="shared" ca="1" si="292"/>
        <v>65535</v>
      </c>
      <c r="D673" s="30">
        <f t="shared" ca="1" si="293"/>
        <v>31</v>
      </c>
      <c r="E673" s="599">
        <f t="shared" si="294"/>
        <v>0.113</v>
      </c>
      <c r="F673" s="599">
        <f t="shared" si="315"/>
        <v>0.13108</v>
      </c>
      <c r="G673" s="33">
        <f t="shared" ca="1" si="295"/>
        <v>1.0120874444444443</v>
      </c>
      <c r="H673" s="33">
        <f t="shared" ca="1" si="296"/>
        <v>2210.4894471467301</v>
      </c>
      <c r="I673" s="33">
        <f t="shared" ca="1" si="320"/>
        <v>4.523884976201929E-4</v>
      </c>
      <c r="J673" s="30" t="b">
        <f t="shared" si="297"/>
        <v>0</v>
      </c>
      <c r="K673" s="33">
        <f t="shared" si="316"/>
        <v>1</v>
      </c>
      <c r="L673" s="33">
        <f t="shared" ca="1" si="319"/>
        <v>4.523884976201929E-4</v>
      </c>
      <c r="M673" s="600">
        <f t="shared" ca="1" si="298"/>
        <v>27271.35</v>
      </c>
      <c r="N673" s="601">
        <f t="shared" ca="1" si="299"/>
        <v>-295711072.35000002</v>
      </c>
      <c r="O673" s="601">
        <f t="shared" ca="1" si="300"/>
        <v>3601662.51</v>
      </c>
      <c r="P673" s="601">
        <f t="shared" ca="1" si="301"/>
        <v>-2877433.02</v>
      </c>
      <c r="Q673" s="601">
        <f t="shared" ca="1" si="317"/>
        <v>-460389.28</v>
      </c>
      <c r="R673" s="602">
        <f t="shared" si="302"/>
        <v>399</v>
      </c>
      <c r="S673" s="602">
        <f t="shared" si="303"/>
        <v>63.84</v>
      </c>
      <c r="T673" s="602">
        <f t="shared" si="304"/>
        <v>166.35080000000002</v>
      </c>
      <c r="U673" s="602">
        <f t="shared" si="305"/>
        <v>26.616128000000003</v>
      </c>
      <c r="V673" s="602">
        <f t="shared" ca="1" si="306"/>
        <v>-236568.86</v>
      </c>
      <c r="W673" s="602">
        <f t="shared" si="307"/>
        <v>84.48</v>
      </c>
      <c r="X673" s="602">
        <f t="shared" si="308"/>
        <v>13.52</v>
      </c>
      <c r="Y673" s="602">
        <f t="shared" ca="1" si="309"/>
        <v>4786.46</v>
      </c>
      <c r="Z673" s="602">
        <f t="shared" ca="1" si="310"/>
        <v>765.83</v>
      </c>
      <c r="AA673" s="603">
        <f t="shared" si="311"/>
        <v>0</v>
      </c>
      <c r="AB673" s="602"/>
      <c r="AC673" s="604">
        <f t="shared" si="312"/>
        <v>0.113</v>
      </c>
      <c r="AD673" s="602">
        <f t="shared" ca="1" si="313"/>
        <v>-2877433.0178945838</v>
      </c>
      <c r="AE673" s="602">
        <f t="shared" si="314"/>
        <v>0</v>
      </c>
      <c r="AG673" s="602">
        <f t="shared" ca="1" si="318"/>
        <v>0</v>
      </c>
    </row>
    <row r="674" spans="2:33" x14ac:dyDescent="0.25">
      <c r="B674" s="30">
        <v>653</v>
      </c>
      <c r="C674" s="19">
        <f t="shared" ca="1" si="292"/>
        <v>65565</v>
      </c>
      <c r="D674" s="30">
        <f t="shared" ca="1" si="293"/>
        <v>30</v>
      </c>
      <c r="E674" s="599">
        <f t="shared" si="294"/>
        <v>0.113</v>
      </c>
      <c r="F674" s="599">
        <f t="shared" si="315"/>
        <v>0.13108</v>
      </c>
      <c r="G674" s="33">
        <f t="shared" ca="1" si="295"/>
        <v>1.0117233333333333</v>
      </c>
      <c r="H674" s="33">
        <f t="shared" ca="1" si="296"/>
        <v>2236.4037517654469</v>
      </c>
      <c r="I674" s="33">
        <f t="shared" ca="1" si="320"/>
        <v>4.4714645072947435E-4</v>
      </c>
      <c r="J674" s="30" t="b">
        <f t="shared" si="297"/>
        <v>0</v>
      </c>
      <c r="K674" s="33">
        <f t="shared" si="316"/>
        <v>1</v>
      </c>
      <c r="L674" s="33">
        <f t="shared" ca="1" si="319"/>
        <v>4.4714645072947435E-4</v>
      </c>
      <c r="M674" s="600">
        <f t="shared" ca="1" si="298"/>
        <v>27271.35</v>
      </c>
      <c r="N674" s="601">
        <f t="shared" ca="1" si="299"/>
        <v>-299312734.86000001</v>
      </c>
      <c r="O674" s="601">
        <f t="shared" ca="1" si="300"/>
        <v>3536214.31</v>
      </c>
      <c r="P674" s="601">
        <f t="shared" ca="1" si="301"/>
        <v>-2818528.25</v>
      </c>
      <c r="Q674" s="601">
        <f t="shared" ca="1" si="317"/>
        <v>-450964.52</v>
      </c>
      <c r="R674" s="602">
        <f t="shared" si="302"/>
        <v>399</v>
      </c>
      <c r="S674" s="602">
        <f t="shared" si="303"/>
        <v>63.84</v>
      </c>
      <c r="T674" s="602">
        <f t="shared" si="304"/>
        <v>166.35080000000002</v>
      </c>
      <c r="U674" s="602">
        <f t="shared" si="305"/>
        <v>26.616128000000003</v>
      </c>
      <c r="V674" s="602">
        <f t="shared" ca="1" si="306"/>
        <v>-239450.19</v>
      </c>
      <c r="W674" s="602">
        <f t="shared" si="307"/>
        <v>84.48</v>
      </c>
      <c r="X674" s="602">
        <f t="shared" si="308"/>
        <v>13.52</v>
      </c>
      <c r="Y674" s="602">
        <f t="shared" ca="1" si="309"/>
        <v>4694.1000000000004</v>
      </c>
      <c r="Z674" s="602">
        <f t="shared" ca="1" si="310"/>
        <v>751.06</v>
      </c>
      <c r="AA674" s="603">
        <f t="shared" si="311"/>
        <v>0</v>
      </c>
      <c r="AB674" s="602"/>
      <c r="AC674" s="604">
        <f t="shared" si="312"/>
        <v>0.113</v>
      </c>
      <c r="AD674" s="602">
        <f t="shared" ca="1" si="313"/>
        <v>-2818528.2532650004</v>
      </c>
      <c r="AE674" s="602">
        <f t="shared" si="314"/>
        <v>0</v>
      </c>
      <c r="AG674" s="602">
        <f t="shared" ca="1" si="318"/>
        <v>0</v>
      </c>
    </row>
    <row r="675" spans="2:33" x14ac:dyDescent="0.25">
      <c r="B675" s="30">
        <v>654</v>
      </c>
      <c r="C675" s="19">
        <f t="shared" ca="1" si="292"/>
        <v>65596</v>
      </c>
      <c r="D675" s="30">
        <f t="shared" ca="1" si="293"/>
        <v>31</v>
      </c>
      <c r="E675" s="599">
        <f t="shared" si="294"/>
        <v>0.113</v>
      </c>
      <c r="F675" s="599">
        <f t="shared" si="315"/>
        <v>0.13108</v>
      </c>
      <c r="G675" s="33">
        <f t="shared" ca="1" si="295"/>
        <v>1.0120874444444443</v>
      </c>
      <c r="H675" s="33">
        <f t="shared" ca="1" si="296"/>
        <v>2263.4361578702587</v>
      </c>
      <c r="I675" s="33">
        <f t="shared" ca="1" si="320"/>
        <v>4.4180614351452827E-4</v>
      </c>
      <c r="J675" s="30" t="b">
        <f t="shared" si="297"/>
        <v>0</v>
      </c>
      <c r="K675" s="33">
        <f t="shared" si="316"/>
        <v>1</v>
      </c>
      <c r="L675" s="33">
        <f t="shared" ca="1" si="319"/>
        <v>4.4180614351452827E-4</v>
      </c>
      <c r="M675" s="600">
        <f t="shared" ca="1" si="298"/>
        <v>27271.35</v>
      </c>
      <c r="N675" s="601">
        <f t="shared" ca="1" si="299"/>
        <v>-302848949.17000002</v>
      </c>
      <c r="O675" s="601">
        <f t="shared" ca="1" si="300"/>
        <v>3687941.1900000004</v>
      </c>
      <c r="P675" s="601">
        <f t="shared" ca="1" si="301"/>
        <v>-2946888.52</v>
      </c>
      <c r="Q675" s="601">
        <f t="shared" ca="1" si="317"/>
        <v>-471502.16</v>
      </c>
      <c r="R675" s="602">
        <f t="shared" si="302"/>
        <v>399</v>
      </c>
      <c r="S675" s="602">
        <f t="shared" si="303"/>
        <v>63.84</v>
      </c>
      <c r="T675" s="602">
        <f t="shared" si="304"/>
        <v>166.35080000000002</v>
      </c>
      <c r="U675" s="602">
        <f t="shared" si="305"/>
        <v>26.616128000000003</v>
      </c>
      <c r="V675" s="602">
        <f t="shared" ca="1" si="306"/>
        <v>-242279.16</v>
      </c>
      <c r="W675" s="602">
        <f t="shared" si="307"/>
        <v>84.48</v>
      </c>
      <c r="X675" s="602">
        <f t="shared" si="308"/>
        <v>13.52</v>
      </c>
      <c r="Y675" s="602">
        <f t="shared" ca="1" si="309"/>
        <v>4895.37</v>
      </c>
      <c r="Z675" s="602">
        <f t="shared" ca="1" si="310"/>
        <v>783.26</v>
      </c>
      <c r="AA675" s="603">
        <f t="shared" si="311"/>
        <v>0</v>
      </c>
      <c r="AB675" s="602"/>
      <c r="AC675" s="604">
        <f t="shared" si="312"/>
        <v>0.113</v>
      </c>
      <c r="AD675" s="602">
        <f t="shared" ca="1" si="313"/>
        <v>-2946888.524840306</v>
      </c>
      <c r="AE675" s="602">
        <f t="shared" si="314"/>
        <v>0</v>
      </c>
      <c r="AG675" s="602">
        <f t="shared" ca="1" si="318"/>
        <v>0</v>
      </c>
    </row>
    <row r="676" spans="2:33" x14ac:dyDescent="0.25">
      <c r="B676" s="30">
        <v>655</v>
      </c>
      <c r="C676" s="19">
        <f t="shared" ca="1" si="292"/>
        <v>65627</v>
      </c>
      <c r="D676" s="30">
        <f t="shared" ca="1" si="293"/>
        <v>31</v>
      </c>
      <c r="E676" s="599">
        <f t="shared" si="294"/>
        <v>0.113</v>
      </c>
      <c r="F676" s="599">
        <f t="shared" si="315"/>
        <v>0.13108</v>
      </c>
      <c r="G676" s="33">
        <f t="shared" ca="1" si="295"/>
        <v>1.0120874444444443</v>
      </c>
      <c r="H676" s="33">
        <f t="shared" ca="1" si="296"/>
        <v>2290.7953166820621</v>
      </c>
      <c r="I676" s="33">
        <f t="shared" ca="1" si="320"/>
        <v>4.3652961603238223E-4</v>
      </c>
      <c r="J676" s="30" t="b">
        <f t="shared" si="297"/>
        <v>0</v>
      </c>
      <c r="K676" s="33">
        <f t="shared" si="316"/>
        <v>1</v>
      </c>
      <c r="L676" s="33">
        <f t="shared" ca="1" si="319"/>
        <v>4.3652961603238223E-4</v>
      </c>
      <c r="M676" s="600">
        <f t="shared" ca="1" si="298"/>
        <v>27271.35</v>
      </c>
      <c r="N676" s="601">
        <f t="shared" ca="1" si="299"/>
        <v>-306536890.36000001</v>
      </c>
      <c r="O676" s="601">
        <f t="shared" ca="1" si="300"/>
        <v>3732518.9800000004</v>
      </c>
      <c r="P676" s="601">
        <f t="shared" ca="1" si="301"/>
        <v>-2982774.24</v>
      </c>
      <c r="Q676" s="601">
        <f t="shared" ca="1" si="317"/>
        <v>-477243.88</v>
      </c>
      <c r="R676" s="602">
        <f t="shared" si="302"/>
        <v>399</v>
      </c>
      <c r="S676" s="602">
        <f t="shared" si="303"/>
        <v>63.84</v>
      </c>
      <c r="T676" s="602">
        <f t="shared" si="304"/>
        <v>166.35080000000002</v>
      </c>
      <c r="U676" s="602">
        <f t="shared" si="305"/>
        <v>26.616128000000003</v>
      </c>
      <c r="V676" s="602">
        <f t="shared" ca="1" si="306"/>
        <v>-245229.51</v>
      </c>
      <c r="W676" s="602">
        <f t="shared" si="307"/>
        <v>84.48</v>
      </c>
      <c r="X676" s="602">
        <f t="shared" si="308"/>
        <v>13.52</v>
      </c>
      <c r="Y676" s="602">
        <f t="shared" ca="1" si="309"/>
        <v>4951.6400000000003</v>
      </c>
      <c r="Z676" s="602">
        <f t="shared" ca="1" si="310"/>
        <v>792.26</v>
      </c>
      <c r="AA676" s="603">
        <f t="shared" si="311"/>
        <v>0</v>
      </c>
      <c r="AB676" s="602"/>
      <c r="AC676" s="604">
        <f t="shared" si="312"/>
        <v>0.113</v>
      </c>
      <c r="AD676" s="602">
        <f t="shared" ca="1" si="313"/>
        <v>-2982774.2414752226</v>
      </c>
      <c r="AE676" s="602">
        <f t="shared" si="314"/>
        <v>0</v>
      </c>
      <c r="AG676" s="602">
        <f t="shared" ca="1" si="318"/>
        <v>0</v>
      </c>
    </row>
    <row r="677" spans="2:33" x14ac:dyDescent="0.25">
      <c r="B677" s="30">
        <v>656</v>
      </c>
      <c r="C677" s="19">
        <f t="shared" ca="1" si="292"/>
        <v>65657</v>
      </c>
      <c r="D677" s="30">
        <f t="shared" ca="1" si="293"/>
        <v>30</v>
      </c>
      <c r="E677" s="599">
        <f t="shared" si="294"/>
        <v>0.113</v>
      </c>
      <c r="F677" s="599">
        <f t="shared" si="315"/>
        <v>0.13108</v>
      </c>
      <c r="G677" s="33">
        <f t="shared" ca="1" si="295"/>
        <v>1.0117233333333333</v>
      </c>
      <c r="H677" s="33">
        <f t="shared" ca="1" si="296"/>
        <v>2317.6510737779649</v>
      </c>
      <c r="I677" s="33">
        <f t="shared" ca="1" si="320"/>
        <v>4.3147133376290176E-4</v>
      </c>
      <c r="J677" s="30" t="b">
        <f t="shared" si="297"/>
        <v>0</v>
      </c>
      <c r="K677" s="33">
        <f t="shared" si="316"/>
        <v>1</v>
      </c>
      <c r="L677" s="33">
        <f t="shared" ca="1" si="319"/>
        <v>4.3147133376290176E-4</v>
      </c>
      <c r="M677" s="600">
        <f t="shared" ca="1" si="298"/>
        <v>27271.35</v>
      </c>
      <c r="N677" s="601">
        <f t="shared" ca="1" si="299"/>
        <v>-310269409.33999997</v>
      </c>
      <c r="O677" s="601">
        <f t="shared" ca="1" si="300"/>
        <v>3664663.06</v>
      </c>
      <c r="P677" s="601">
        <f t="shared" ca="1" si="301"/>
        <v>-2921703.6</v>
      </c>
      <c r="Q677" s="601">
        <f t="shared" ca="1" si="317"/>
        <v>-467472.58</v>
      </c>
      <c r="R677" s="602">
        <f t="shared" si="302"/>
        <v>399</v>
      </c>
      <c r="S677" s="602">
        <f t="shared" si="303"/>
        <v>63.84</v>
      </c>
      <c r="T677" s="602">
        <f t="shared" si="304"/>
        <v>166.35080000000002</v>
      </c>
      <c r="U677" s="602">
        <f t="shared" si="305"/>
        <v>26.616128000000003</v>
      </c>
      <c r="V677" s="602">
        <f t="shared" ca="1" si="306"/>
        <v>-248215.53</v>
      </c>
      <c r="W677" s="602">
        <f t="shared" si="307"/>
        <v>84.48</v>
      </c>
      <c r="X677" s="602">
        <f t="shared" si="308"/>
        <v>13.52</v>
      </c>
      <c r="Y677" s="602">
        <f t="shared" ca="1" si="309"/>
        <v>4855.88</v>
      </c>
      <c r="Z677" s="602">
        <f t="shared" ca="1" si="310"/>
        <v>776.94</v>
      </c>
      <c r="AA677" s="603">
        <f t="shared" si="311"/>
        <v>0</v>
      </c>
      <c r="AB677" s="602"/>
      <c r="AC677" s="604">
        <f t="shared" si="312"/>
        <v>0.113</v>
      </c>
      <c r="AD677" s="602">
        <f t="shared" ca="1" si="313"/>
        <v>-2921703.6046183333</v>
      </c>
      <c r="AE677" s="602">
        <f t="shared" si="314"/>
        <v>0</v>
      </c>
      <c r="AG677" s="602">
        <f t="shared" ca="1" si="318"/>
        <v>0</v>
      </c>
    </row>
    <row r="678" spans="2:33" x14ac:dyDescent="0.25">
      <c r="B678" s="30">
        <v>657</v>
      </c>
      <c r="C678" s="19">
        <f t="shared" ca="1" si="292"/>
        <v>65688</v>
      </c>
      <c r="D678" s="30">
        <f t="shared" ca="1" si="293"/>
        <v>31</v>
      </c>
      <c r="E678" s="599">
        <f t="shared" si="294"/>
        <v>0.113</v>
      </c>
      <c r="F678" s="599">
        <f t="shared" si="315"/>
        <v>0.13108</v>
      </c>
      <c r="G678" s="33">
        <f t="shared" ca="1" si="295"/>
        <v>1.0120874444444443</v>
      </c>
      <c r="H678" s="33">
        <f t="shared" ca="1" si="296"/>
        <v>2345.6655523738627</v>
      </c>
      <c r="I678" s="33">
        <f t="shared" ca="1" si="320"/>
        <v>4.2631823577235001E-4</v>
      </c>
      <c r="J678" s="30" t="b">
        <f t="shared" si="297"/>
        <v>0</v>
      </c>
      <c r="K678" s="33">
        <f t="shared" si="316"/>
        <v>1</v>
      </c>
      <c r="L678" s="33">
        <f t="shared" ca="1" si="319"/>
        <v>4.2631823577235001E-4</v>
      </c>
      <c r="M678" s="600">
        <f t="shared" ca="1" si="298"/>
        <v>27271.35</v>
      </c>
      <c r="N678" s="601">
        <f t="shared" ca="1" si="299"/>
        <v>-313934072.39999998</v>
      </c>
      <c r="O678" s="601">
        <f t="shared" ca="1" si="300"/>
        <v>3821932.01</v>
      </c>
      <c r="P678" s="601">
        <f t="shared" ca="1" si="301"/>
        <v>-3054752.93</v>
      </c>
      <c r="Q678" s="601">
        <f t="shared" ca="1" si="317"/>
        <v>-488760.47</v>
      </c>
      <c r="R678" s="602">
        <f t="shared" si="302"/>
        <v>399</v>
      </c>
      <c r="S678" s="602">
        <f t="shared" si="303"/>
        <v>63.84</v>
      </c>
      <c r="T678" s="602">
        <f t="shared" si="304"/>
        <v>166.35080000000002</v>
      </c>
      <c r="U678" s="602">
        <f t="shared" si="305"/>
        <v>26.616128000000003</v>
      </c>
      <c r="V678" s="602">
        <f t="shared" ca="1" si="306"/>
        <v>-251147.26</v>
      </c>
      <c r="W678" s="602">
        <f t="shared" si="307"/>
        <v>84.48</v>
      </c>
      <c r="X678" s="602">
        <f t="shared" si="308"/>
        <v>13.52</v>
      </c>
      <c r="Y678" s="602">
        <f t="shared" ca="1" si="309"/>
        <v>5064.5</v>
      </c>
      <c r="Z678" s="602">
        <f t="shared" ca="1" si="310"/>
        <v>810.32</v>
      </c>
      <c r="AA678" s="603">
        <f t="shared" si="311"/>
        <v>0</v>
      </c>
      <c r="AB678" s="602"/>
      <c r="AC678" s="604">
        <f t="shared" si="312"/>
        <v>0.113</v>
      </c>
      <c r="AD678" s="602">
        <f t="shared" ca="1" si="313"/>
        <v>-3054752.9322699998</v>
      </c>
      <c r="AE678" s="602">
        <f t="shared" si="314"/>
        <v>0</v>
      </c>
      <c r="AG678" s="602">
        <f t="shared" ca="1" si="318"/>
        <v>0</v>
      </c>
    </row>
    <row r="679" spans="2:33" x14ac:dyDescent="0.25">
      <c r="B679" s="30">
        <v>658</v>
      </c>
      <c r="C679" s="19">
        <f t="shared" ca="1" si="292"/>
        <v>65718</v>
      </c>
      <c r="D679" s="30">
        <f t="shared" ca="1" si="293"/>
        <v>30</v>
      </c>
      <c r="E679" s="599">
        <f t="shared" si="294"/>
        <v>0.113</v>
      </c>
      <c r="F679" s="599">
        <f t="shared" si="315"/>
        <v>0.13108</v>
      </c>
      <c r="G679" s="33">
        <f t="shared" ca="1" si="295"/>
        <v>1.0117233333333333</v>
      </c>
      <c r="H679" s="33">
        <f t="shared" ca="1" si="296"/>
        <v>2373.1645715328591</v>
      </c>
      <c r="I679" s="33">
        <f t="shared" ca="1" si="320"/>
        <v>4.2137827776271179E-4</v>
      </c>
      <c r="J679" s="30" t="b">
        <f t="shared" si="297"/>
        <v>0</v>
      </c>
      <c r="K679" s="33">
        <f t="shared" si="316"/>
        <v>1</v>
      </c>
      <c r="L679" s="33">
        <f t="shared" ca="1" si="319"/>
        <v>4.2137827776271179E-4</v>
      </c>
      <c r="M679" s="600">
        <f t="shared" ca="1" si="298"/>
        <v>27271.35</v>
      </c>
      <c r="N679" s="601">
        <f t="shared" ca="1" si="299"/>
        <v>-317756004.41000003</v>
      </c>
      <c r="O679" s="601">
        <f t="shared" ca="1" si="300"/>
        <v>3752430.9</v>
      </c>
      <c r="P679" s="601">
        <f t="shared" ca="1" si="301"/>
        <v>-2992202.37</v>
      </c>
      <c r="Q679" s="601">
        <f t="shared" ca="1" si="317"/>
        <v>-478752.38</v>
      </c>
      <c r="R679" s="602">
        <f t="shared" si="302"/>
        <v>399</v>
      </c>
      <c r="S679" s="602">
        <f t="shared" si="303"/>
        <v>63.84</v>
      </c>
      <c r="T679" s="602">
        <f t="shared" si="304"/>
        <v>166.35080000000002</v>
      </c>
      <c r="U679" s="602">
        <f t="shared" si="305"/>
        <v>26.616128000000003</v>
      </c>
      <c r="V679" s="602">
        <f t="shared" ca="1" si="306"/>
        <v>-254204.79999999999</v>
      </c>
      <c r="W679" s="602">
        <f t="shared" si="307"/>
        <v>84.48</v>
      </c>
      <c r="X679" s="602">
        <f t="shared" si="308"/>
        <v>13.52</v>
      </c>
      <c r="Y679" s="602">
        <f t="shared" ca="1" si="309"/>
        <v>4966.42</v>
      </c>
      <c r="Z679" s="602">
        <f t="shared" ca="1" si="310"/>
        <v>794.63</v>
      </c>
      <c r="AA679" s="603">
        <f t="shared" si="311"/>
        <v>0</v>
      </c>
      <c r="AB679" s="602"/>
      <c r="AC679" s="604">
        <f t="shared" si="312"/>
        <v>0.113</v>
      </c>
      <c r="AD679" s="602">
        <f t="shared" ca="1" si="313"/>
        <v>-2992202.3748608339</v>
      </c>
      <c r="AE679" s="602">
        <f t="shared" si="314"/>
        <v>0</v>
      </c>
      <c r="AG679" s="602">
        <f t="shared" ca="1" si="318"/>
        <v>0</v>
      </c>
    </row>
    <row r="680" spans="2:33" x14ac:dyDescent="0.25">
      <c r="B680" s="30">
        <v>659</v>
      </c>
      <c r="C680" s="19">
        <f t="shared" ca="1" si="292"/>
        <v>65749</v>
      </c>
      <c r="D680" s="30">
        <f t="shared" ca="1" si="293"/>
        <v>31</v>
      </c>
      <c r="E680" s="599">
        <f t="shared" si="294"/>
        <v>0.113</v>
      </c>
      <c r="F680" s="599">
        <f t="shared" si="315"/>
        <v>0.13108</v>
      </c>
      <c r="G680" s="33">
        <f t="shared" ca="1" si="295"/>
        <v>1.0120874444444443</v>
      </c>
      <c r="H680" s="33">
        <f t="shared" ca="1" si="296"/>
        <v>2401.850066448786</v>
      </c>
      <c r="I680" s="33">
        <f t="shared" ca="1" si="320"/>
        <v>4.1634572197861322E-4</v>
      </c>
      <c r="J680" s="30" t="b">
        <f t="shared" si="297"/>
        <v>0</v>
      </c>
      <c r="K680" s="33">
        <f t="shared" si="316"/>
        <v>1</v>
      </c>
      <c r="L680" s="33">
        <f t="shared" ca="1" si="319"/>
        <v>4.1634572197861322E-4</v>
      </c>
      <c r="M680" s="600">
        <f t="shared" ca="1" si="298"/>
        <v>27271.35</v>
      </c>
      <c r="N680" s="601">
        <f t="shared" ca="1" si="299"/>
        <v>-321508435.31</v>
      </c>
      <c r="O680" s="601">
        <f t="shared" ca="1" si="300"/>
        <v>3913486.7</v>
      </c>
      <c r="P680" s="601">
        <f t="shared" ca="1" si="301"/>
        <v>-3128455.69</v>
      </c>
      <c r="Q680" s="601">
        <f t="shared" ca="1" si="317"/>
        <v>-500552.91</v>
      </c>
      <c r="R680" s="602">
        <f t="shared" si="302"/>
        <v>399</v>
      </c>
      <c r="S680" s="602">
        <f t="shared" si="303"/>
        <v>63.84</v>
      </c>
      <c r="T680" s="602">
        <f t="shared" si="304"/>
        <v>166.35080000000002</v>
      </c>
      <c r="U680" s="602">
        <f t="shared" si="305"/>
        <v>26.616128000000003</v>
      </c>
      <c r="V680" s="602">
        <f t="shared" ca="1" si="306"/>
        <v>-257206.75</v>
      </c>
      <c r="W680" s="602">
        <f t="shared" si="307"/>
        <v>84.48</v>
      </c>
      <c r="X680" s="602">
        <f t="shared" si="308"/>
        <v>13.52</v>
      </c>
      <c r="Y680" s="602">
        <f t="shared" ca="1" si="309"/>
        <v>5180.07</v>
      </c>
      <c r="Z680" s="602">
        <f t="shared" ca="1" si="310"/>
        <v>828.81</v>
      </c>
      <c r="AA680" s="603">
        <f t="shared" si="311"/>
        <v>0</v>
      </c>
      <c r="AB680" s="602"/>
      <c r="AC680" s="604">
        <f t="shared" si="312"/>
        <v>0.113</v>
      </c>
      <c r="AD680" s="602">
        <f t="shared" ca="1" si="313"/>
        <v>-3128455.6913636951</v>
      </c>
      <c r="AE680" s="602">
        <f t="shared" si="314"/>
        <v>0</v>
      </c>
      <c r="AG680" s="602">
        <f t="shared" ca="1" si="318"/>
        <v>0</v>
      </c>
    </row>
    <row r="681" spans="2:33" x14ac:dyDescent="0.25">
      <c r="B681" s="30">
        <v>660</v>
      </c>
      <c r="C681" s="19">
        <f t="shared" ca="1" si="292"/>
        <v>65780</v>
      </c>
      <c r="D681" s="30">
        <f t="shared" ca="1" si="293"/>
        <v>31</v>
      </c>
      <c r="E681" s="599">
        <f t="shared" si="294"/>
        <v>0.113</v>
      </c>
      <c r="F681" s="599">
        <f t="shared" si="315"/>
        <v>0.13108</v>
      </c>
      <c r="G681" s="33">
        <f t="shared" ca="1" si="295"/>
        <v>1.0120874444444443</v>
      </c>
      <c r="H681" s="33">
        <f t="shared" ca="1" si="296"/>
        <v>2430.8822956908707</v>
      </c>
      <c r="I681" s="33">
        <f t="shared" ca="1" si="320"/>
        <v>4.1137327042640466E-4</v>
      </c>
      <c r="J681" s="30" t="b">
        <f t="shared" si="297"/>
        <v>1</v>
      </c>
      <c r="K681" s="33">
        <f t="shared" si="316"/>
        <v>1</v>
      </c>
      <c r="L681" s="33">
        <f t="shared" ca="1" si="319"/>
        <v>4.1137327042640466E-4</v>
      </c>
      <c r="M681" s="600">
        <f t="shared" ca="1" si="298"/>
        <v>27271.35</v>
      </c>
      <c r="N681" s="601">
        <f t="shared" ca="1" si="299"/>
        <v>-325421922.00999999</v>
      </c>
      <c r="O681" s="601">
        <f t="shared" ca="1" si="300"/>
        <v>3960790.75</v>
      </c>
      <c r="P681" s="601">
        <f t="shared" ca="1" si="301"/>
        <v>-3166536.09</v>
      </c>
      <c r="Q681" s="601">
        <f t="shared" ca="1" si="317"/>
        <v>-506645.77</v>
      </c>
      <c r="R681" s="602">
        <f t="shared" si="302"/>
        <v>399</v>
      </c>
      <c r="S681" s="602">
        <f t="shared" si="303"/>
        <v>63.84</v>
      </c>
      <c r="T681" s="602">
        <f t="shared" si="304"/>
        <v>166.35080000000002</v>
      </c>
      <c r="U681" s="602">
        <f t="shared" si="305"/>
        <v>26.616128000000003</v>
      </c>
      <c r="V681" s="602">
        <f t="shared" ca="1" si="306"/>
        <v>-260337.54</v>
      </c>
      <c r="W681" s="602">
        <f t="shared" si="307"/>
        <v>84.48</v>
      </c>
      <c r="X681" s="602">
        <f t="shared" si="308"/>
        <v>13.52</v>
      </c>
      <c r="Y681" s="602">
        <f t="shared" ca="1" si="309"/>
        <v>5239.78</v>
      </c>
      <c r="Z681" s="602">
        <f t="shared" ca="1" si="310"/>
        <v>838.36</v>
      </c>
      <c r="AA681" s="603">
        <f t="shared" si="311"/>
        <v>0</v>
      </c>
      <c r="AB681" s="602"/>
      <c r="AC681" s="604">
        <f t="shared" si="312"/>
        <v>0.113</v>
      </c>
      <c r="AD681" s="602">
        <f t="shared" ca="1" si="313"/>
        <v>-3166536.091113972</v>
      </c>
      <c r="AE681" s="602">
        <f t="shared" si="314"/>
        <v>0</v>
      </c>
      <c r="AG681" s="602">
        <f t="shared" ca="1" si="318"/>
        <v>0</v>
      </c>
    </row>
    <row r="682" spans="2:33" x14ac:dyDescent="0.25">
      <c r="B682" s="30">
        <v>661</v>
      </c>
      <c r="C682" s="19">
        <f t="shared" ca="1" si="292"/>
        <v>65809</v>
      </c>
      <c r="D682" s="30">
        <f t="shared" ca="1" si="293"/>
        <v>29</v>
      </c>
      <c r="E682" s="599">
        <f t="shared" si="294"/>
        <v>0.113</v>
      </c>
      <c r="F682" s="599">
        <f t="shared" si="315"/>
        <v>0.13108</v>
      </c>
      <c r="G682" s="33">
        <f t="shared" ca="1" si="295"/>
        <v>1.0113592222222221</v>
      </c>
      <c r="H682" s="33">
        <f t="shared" ca="1" si="296"/>
        <v>2458.4952278836886</v>
      </c>
      <c r="I682" s="33">
        <f t="shared" ca="1" si="320"/>
        <v>4.067528741395263E-4</v>
      </c>
      <c r="J682" s="30" t="b">
        <f t="shared" si="297"/>
        <v>0</v>
      </c>
      <c r="K682" s="33">
        <f t="shared" si="316"/>
        <v>1</v>
      </c>
      <c r="L682" s="33">
        <f t="shared" ca="1" si="319"/>
        <v>4.067528741395263E-4</v>
      </c>
      <c r="M682" s="600">
        <f t="shared" ca="1" si="298"/>
        <v>27271.35</v>
      </c>
      <c r="N682" s="601">
        <f t="shared" ca="1" si="299"/>
        <v>-329382712.75999999</v>
      </c>
      <c r="O682" s="601">
        <f t="shared" ca="1" si="300"/>
        <v>3768802.7800000003</v>
      </c>
      <c r="P682" s="601">
        <f t="shared" ca="1" si="301"/>
        <v>-2998297.64</v>
      </c>
      <c r="Q682" s="601">
        <f t="shared" ca="1" si="317"/>
        <v>-479727.62</v>
      </c>
      <c r="R682" s="602">
        <f t="shared" si="302"/>
        <v>399</v>
      </c>
      <c r="S682" s="602">
        <f t="shared" si="303"/>
        <v>63.84</v>
      </c>
      <c r="T682" s="602">
        <f t="shared" si="304"/>
        <v>166.35080000000002</v>
      </c>
      <c r="U682" s="602">
        <f t="shared" si="305"/>
        <v>26.616128000000003</v>
      </c>
      <c r="V682" s="602">
        <f t="shared" ca="1" si="306"/>
        <v>-263506.17</v>
      </c>
      <c r="W682" s="602">
        <f t="shared" si="307"/>
        <v>84.48</v>
      </c>
      <c r="X682" s="602">
        <f t="shared" si="308"/>
        <v>13.52</v>
      </c>
      <c r="Y682" s="602">
        <f t="shared" ca="1" si="309"/>
        <v>4975.9799999999996</v>
      </c>
      <c r="Z682" s="602">
        <f t="shared" ca="1" si="310"/>
        <v>796.16</v>
      </c>
      <c r="AA682" s="603">
        <f t="shared" si="311"/>
        <v>0</v>
      </c>
      <c r="AB682" s="602"/>
      <c r="AC682" s="604">
        <f t="shared" si="312"/>
        <v>0.113</v>
      </c>
      <c r="AD682" s="602">
        <f t="shared" ca="1" si="313"/>
        <v>-2998297.6380958888</v>
      </c>
      <c r="AE682" s="602">
        <f t="shared" si="314"/>
        <v>0</v>
      </c>
      <c r="AG682" s="602">
        <f t="shared" ca="1" si="318"/>
        <v>0</v>
      </c>
    </row>
    <row r="683" spans="2:33" x14ac:dyDescent="0.25">
      <c r="B683" s="30">
        <v>662</v>
      </c>
      <c r="C683" s="19">
        <f t="shared" ca="1" si="292"/>
        <v>65840</v>
      </c>
      <c r="D683" s="30">
        <f t="shared" ca="1" si="293"/>
        <v>31</v>
      </c>
      <c r="E683" s="599">
        <f t="shared" si="294"/>
        <v>0.113</v>
      </c>
      <c r="F683" s="599">
        <f t="shared" si="315"/>
        <v>0.13108</v>
      </c>
      <c r="G683" s="33">
        <f t="shared" ca="1" si="295"/>
        <v>1.0120874444444443</v>
      </c>
      <c r="H683" s="33">
        <f t="shared" ca="1" si="296"/>
        <v>2488.2121523676642</v>
      </c>
      <c r="I683" s="33">
        <f t="shared" ca="1" si="320"/>
        <v>4.0189499076614011E-4</v>
      </c>
      <c r="J683" s="30" t="b">
        <f t="shared" si="297"/>
        <v>0</v>
      </c>
      <c r="K683" s="33">
        <f t="shared" si="316"/>
        <v>1</v>
      </c>
      <c r="L683" s="33">
        <f t="shared" ca="1" si="319"/>
        <v>4.0189499076614011E-4</v>
      </c>
      <c r="M683" s="600">
        <f t="shared" ca="1" si="298"/>
        <v>27271.35</v>
      </c>
      <c r="N683" s="601">
        <f t="shared" ca="1" si="299"/>
        <v>-333151515.54000002</v>
      </c>
      <c r="O683" s="601">
        <f t="shared" ca="1" si="300"/>
        <v>4054221.7800000003</v>
      </c>
      <c r="P683" s="601">
        <f t="shared" ca="1" si="301"/>
        <v>-3241749.33</v>
      </c>
      <c r="Q683" s="601">
        <f t="shared" ca="1" si="317"/>
        <v>-518679.89</v>
      </c>
      <c r="R683" s="602">
        <f t="shared" si="302"/>
        <v>399</v>
      </c>
      <c r="S683" s="602">
        <f t="shared" si="303"/>
        <v>63.84</v>
      </c>
      <c r="T683" s="602">
        <f t="shared" si="304"/>
        <v>166.35080000000002</v>
      </c>
      <c r="U683" s="602">
        <f t="shared" si="305"/>
        <v>26.616128000000003</v>
      </c>
      <c r="V683" s="602">
        <f t="shared" ca="1" si="306"/>
        <v>-266521.21000000002</v>
      </c>
      <c r="W683" s="602">
        <f t="shared" si="307"/>
        <v>84.48</v>
      </c>
      <c r="X683" s="602">
        <f t="shared" si="308"/>
        <v>13.52</v>
      </c>
      <c r="Y683" s="602">
        <f t="shared" ca="1" si="309"/>
        <v>5357.71</v>
      </c>
      <c r="Z683" s="602">
        <f t="shared" ca="1" si="310"/>
        <v>857.23</v>
      </c>
      <c r="AA683" s="603">
        <f t="shared" si="311"/>
        <v>0</v>
      </c>
      <c r="AB683" s="602"/>
      <c r="AC683" s="604">
        <f t="shared" si="312"/>
        <v>0.113</v>
      </c>
      <c r="AD683" s="602">
        <f t="shared" ca="1" si="313"/>
        <v>-3241749.3303795001</v>
      </c>
      <c r="AE683" s="602">
        <f t="shared" si="314"/>
        <v>0</v>
      </c>
      <c r="AG683" s="602">
        <f t="shared" ca="1" si="318"/>
        <v>0</v>
      </c>
    </row>
    <row r="684" spans="2:33" x14ac:dyDescent="0.25">
      <c r="B684" s="30">
        <v>663</v>
      </c>
      <c r="C684" s="19">
        <f t="shared" ca="1" si="292"/>
        <v>65870</v>
      </c>
      <c r="D684" s="30">
        <f t="shared" ca="1" si="293"/>
        <v>30</v>
      </c>
      <c r="E684" s="599">
        <f t="shared" si="294"/>
        <v>0.113</v>
      </c>
      <c r="F684" s="599">
        <f t="shared" si="315"/>
        <v>0.13108</v>
      </c>
      <c r="G684" s="33">
        <f t="shared" ca="1" si="295"/>
        <v>1.0117233333333333</v>
      </c>
      <c r="H684" s="33">
        <f t="shared" ca="1" si="296"/>
        <v>2517.3822928339209</v>
      </c>
      <c r="I684" s="33">
        <f t="shared" ca="1" si="320"/>
        <v>3.9723803684749799E-4</v>
      </c>
      <c r="J684" s="30" t="b">
        <f t="shared" si="297"/>
        <v>0</v>
      </c>
      <c r="K684" s="33">
        <f t="shared" si="316"/>
        <v>1</v>
      </c>
      <c r="L684" s="33">
        <f t="shared" ca="1" si="319"/>
        <v>3.9723803684749799E-4</v>
      </c>
      <c r="M684" s="600">
        <f t="shared" ca="1" si="298"/>
        <v>27271.35</v>
      </c>
      <c r="N684" s="601">
        <f t="shared" ca="1" si="299"/>
        <v>-337205737.31999999</v>
      </c>
      <c r="O684" s="601">
        <f t="shared" ca="1" si="300"/>
        <v>3980446.61</v>
      </c>
      <c r="P684" s="601">
        <f t="shared" ca="1" si="301"/>
        <v>-3175354.03</v>
      </c>
      <c r="Q684" s="601">
        <f t="shared" ca="1" si="317"/>
        <v>-508056.64</v>
      </c>
      <c r="R684" s="602">
        <f t="shared" si="302"/>
        <v>399</v>
      </c>
      <c r="S684" s="602">
        <f t="shared" si="303"/>
        <v>63.84</v>
      </c>
      <c r="T684" s="602">
        <f t="shared" si="304"/>
        <v>166.35080000000002</v>
      </c>
      <c r="U684" s="602">
        <f t="shared" si="305"/>
        <v>26.616128000000003</v>
      </c>
      <c r="V684" s="602">
        <f t="shared" ca="1" si="306"/>
        <v>-269764.59000000003</v>
      </c>
      <c r="W684" s="602">
        <f t="shared" si="307"/>
        <v>84.48</v>
      </c>
      <c r="X684" s="602">
        <f t="shared" si="308"/>
        <v>13.52</v>
      </c>
      <c r="Y684" s="602">
        <f t="shared" ca="1" si="309"/>
        <v>5253.6</v>
      </c>
      <c r="Z684" s="602">
        <f t="shared" ca="1" si="310"/>
        <v>840.58</v>
      </c>
      <c r="AA684" s="603">
        <f t="shared" si="311"/>
        <v>0</v>
      </c>
      <c r="AB684" s="602"/>
      <c r="AC684" s="604">
        <f t="shared" si="312"/>
        <v>0.113</v>
      </c>
      <c r="AD684" s="602">
        <f t="shared" ca="1" si="313"/>
        <v>-3175354.0264300001</v>
      </c>
      <c r="AE684" s="602">
        <f t="shared" si="314"/>
        <v>0</v>
      </c>
      <c r="AG684" s="602">
        <f t="shared" ca="1" si="318"/>
        <v>0</v>
      </c>
    </row>
    <row r="685" spans="2:33" x14ac:dyDescent="0.25">
      <c r="B685" s="30">
        <v>664</v>
      </c>
      <c r="C685" s="19">
        <f t="shared" ca="1" si="292"/>
        <v>65901</v>
      </c>
      <c r="D685" s="30">
        <f t="shared" ca="1" si="293"/>
        <v>31</v>
      </c>
      <c r="E685" s="599">
        <f t="shared" si="294"/>
        <v>0.113</v>
      </c>
      <c r="F685" s="599">
        <f t="shared" si="315"/>
        <v>0.13108</v>
      </c>
      <c r="G685" s="33">
        <f t="shared" ca="1" si="295"/>
        <v>1.0120874444444443</v>
      </c>
      <c r="H685" s="33">
        <f t="shared" ca="1" si="296"/>
        <v>2547.8110114439787</v>
      </c>
      <c r="I685" s="33">
        <f t="shared" ca="1" si="320"/>
        <v>3.9249378996648865E-4</v>
      </c>
      <c r="J685" s="30" t="b">
        <f t="shared" si="297"/>
        <v>0</v>
      </c>
      <c r="K685" s="33">
        <f t="shared" si="316"/>
        <v>1</v>
      </c>
      <c r="L685" s="33">
        <f t="shared" ca="1" si="319"/>
        <v>3.9249378996648865E-4</v>
      </c>
      <c r="M685" s="600">
        <f t="shared" ca="1" si="298"/>
        <v>27271.35</v>
      </c>
      <c r="N685" s="601">
        <f t="shared" ca="1" si="299"/>
        <v>-341186183.93000001</v>
      </c>
      <c r="O685" s="601">
        <f t="shared" ca="1" si="300"/>
        <v>4151340.4000000004</v>
      </c>
      <c r="P685" s="601">
        <f t="shared" ca="1" si="301"/>
        <v>-3319931.12</v>
      </c>
      <c r="Q685" s="601">
        <f t="shared" ca="1" si="317"/>
        <v>-531188.98</v>
      </c>
      <c r="R685" s="602">
        <f t="shared" si="302"/>
        <v>399</v>
      </c>
      <c r="S685" s="602">
        <f t="shared" si="303"/>
        <v>63.84</v>
      </c>
      <c r="T685" s="602">
        <f t="shared" si="304"/>
        <v>166.35080000000002</v>
      </c>
      <c r="U685" s="602">
        <f t="shared" si="305"/>
        <v>26.616128000000003</v>
      </c>
      <c r="V685" s="602">
        <f t="shared" ca="1" si="306"/>
        <v>-272948.95</v>
      </c>
      <c r="W685" s="602">
        <f t="shared" si="307"/>
        <v>84.48</v>
      </c>
      <c r="X685" s="602">
        <f t="shared" si="308"/>
        <v>13.52</v>
      </c>
      <c r="Y685" s="602">
        <f t="shared" ca="1" si="309"/>
        <v>5480.3</v>
      </c>
      <c r="Z685" s="602">
        <f t="shared" ca="1" si="310"/>
        <v>876.85</v>
      </c>
      <c r="AA685" s="603">
        <f t="shared" si="311"/>
        <v>0</v>
      </c>
      <c r="AB685" s="602"/>
      <c r="AC685" s="604">
        <f t="shared" si="312"/>
        <v>0.113</v>
      </c>
      <c r="AD685" s="602">
        <f t="shared" ca="1" si="313"/>
        <v>-3319931.1175188613</v>
      </c>
      <c r="AE685" s="602">
        <f t="shared" si="314"/>
        <v>0</v>
      </c>
      <c r="AG685" s="602">
        <f t="shared" ca="1" si="318"/>
        <v>0</v>
      </c>
    </row>
    <row r="686" spans="2:33" x14ac:dyDescent="0.25">
      <c r="B686" s="30">
        <v>665</v>
      </c>
      <c r="C686" s="19">
        <f t="shared" ca="1" si="292"/>
        <v>65931</v>
      </c>
      <c r="D686" s="30">
        <f t="shared" ca="1" si="293"/>
        <v>30</v>
      </c>
      <c r="E686" s="599">
        <f t="shared" si="294"/>
        <v>0.113</v>
      </c>
      <c r="F686" s="599">
        <f t="shared" si="315"/>
        <v>0.13108</v>
      </c>
      <c r="G686" s="33">
        <f t="shared" ca="1" si="295"/>
        <v>1.0117233333333333</v>
      </c>
      <c r="H686" s="33">
        <f t="shared" ca="1" si="296"/>
        <v>2577.6798492014736</v>
      </c>
      <c r="I686" s="33">
        <f t="shared" ca="1" si="320"/>
        <v>3.879457723618334E-4</v>
      </c>
      <c r="J686" s="30" t="b">
        <f t="shared" si="297"/>
        <v>0</v>
      </c>
      <c r="K686" s="33">
        <f t="shared" si="316"/>
        <v>1</v>
      </c>
      <c r="L686" s="33">
        <f t="shared" ca="1" si="319"/>
        <v>3.879457723618334E-4</v>
      </c>
      <c r="M686" s="600">
        <f t="shared" ca="1" si="298"/>
        <v>27271.35</v>
      </c>
      <c r="N686" s="601">
        <f t="shared" ca="1" si="299"/>
        <v>-345337524.32999998</v>
      </c>
      <c r="O686" s="601">
        <f t="shared" ca="1" si="300"/>
        <v>4075778.2600000002</v>
      </c>
      <c r="P686" s="601">
        <f t="shared" ca="1" si="301"/>
        <v>-3251928.35</v>
      </c>
      <c r="Q686" s="601">
        <f t="shared" ca="1" si="317"/>
        <v>-520308.54</v>
      </c>
      <c r="R686" s="602">
        <f t="shared" si="302"/>
        <v>399</v>
      </c>
      <c r="S686" s="602">
        <f t="shared" si="303"/>
        <v>63.84</v>
      </c>
      <c r="T686" s="602">
        <f t="shared" si="304"/>
        <v>166.35080000000002</v>
      </c>
      <c r="U686" s="602">
        <f t="shared" si="305"/>
        <v>26.616128000000003</v>
      </c>
      <c r="V686" s="602">
        <f t="shared" ca="1" si="306"/>
        <v>-276270.02</v>
      </c>
      <c r="W686" s="602">
        <f t="shared" si="307"/>
        <v>84.48</v>
      </c>
      <c r="X686" s="602">
        <f t="shared" si="308"/>
        <v>13.52</v>
      </c>
      <c r="Y686" s="602">
        <f t="shared" ca="1" si="309"/>
        <v>5373.67</v>
      </c>
      <c r="Z686" s="602">
        <f t="shared" ca="1" si="310"/>
        <v>859.79</v>
      </c>
      <c r="AA686" s="603">
        <f t="shared" si="311"/>
        <v>0</v>
      </c>
      <c r="AB686" s="602"/>
      <c r="AC686" s="604">
        <f t="shared" si="312"/>
        <v>0.113</v>
      </c>
      <c r="AD686" s="602">
        <f t="shared" ca="1" si="313"/>
        <v>-3251928.3541074996</v>
      </c>
      <c r="AE686" s="602">
        <f t="shared" si="314"/>
        <v>0</v>
      </c>
      <c r="AG686" s="602">
        <f t="shared" ca="1" si="318"/>
        <v>0</v>
      </c>
    </row>
    <row r="687" spans="2:33" x14ac:dyDescent="0.25">
      <c r="B687" s="30">
        <v>666</v>
      </c>
      <c r="C687" s="19">
        <f t="shared" ca="1" si="292"/>
        <v>65962</v>
      </c>
      <c r="D687" s="30">
        <f t="shared" ca="1" si="293"/>
        <v>31</v>
      </c>
      <c r="E687" s="599">
        <f t="shared" si="294"/>
        <v>0.113</v>
      </c>
      <c r="F687" s="599">
        <f t="shared" si="315"/>
        <v>0.13108</v>
      </c>
      <c r="G687" s="33">
        <f t="shared" ca="1" si="295"/>
        <v>1.0120874444444443</v>
      </c>
      <c r="H687" s="33">
        <f t="shared" ca="1" si="296"/>
        <v>2608.8374111742601</v>
      </c>
      <c r="I687" s="33">
        <f t="shared" ca="1" si="320"/>
        <v>3.8331250376768075E-4</v>
      </c>
      <c r="J687" s="30" t="b">
        <f t="shared" si="297"/>
        <v>0</v>
      </c>
      <c r="K687" s="33">
        <f t="shared" si="316"/>
        <v>1</v>
      </c>
      <c r="L687" s="33">
        <f t="shared" ca="1" si="319"/>
        <v>3.8331250376768075E-4</v>
      </c>
      <c r="M687" s="600">
        <f t="shared" ca="1" si="298"/>
        <v>27271.35</v>
      </c>
      <c r="N687" s="601">
        <f t="shared" ca="1" si="299"/>
        <v>-349413302.58999997</v>
      </c>
      <c r="O687" s="601">
        <f t="shared" ca="1" si="300"/>
        <v>4250785.2300000004</v>
      </c>
      <c r="P687" s="601">
        <f t="shared" ca="1" si="301"/>
        <v>-3399985.55</v>
      </c>
      <c r="Q687" s="601">
        <f t="shared" ca="1" si="317"/>
        <v>-543997.68999999994</v>
      </c>
      <c r="R687" s="602">
        <f t="shared" si="302"/>
        <v>399</v>
      </c>
      <c r="S687" s="602">
        <f t="shared" si="303"/>
        <v>63.84</v>
      </c>
      <c r="T687" s="602">
        <f t="shared" si="304"/>
        <v>166.35080000000002</v>
      </c>
      <c r="U687" s="602">
        <f t="shared" si="305"/>
        <v>26.616128000000003</v>
      </c>
      <c r="V687" s="602">
        <f t="shared" ca="1" si="306"/>
        <v>-279530.64</v>
      </c>
      <c r="W687" s="602">
        <f t="shared" si="307"/>
        <v>84.48</v>
      </c>
      <c r="X687" s="602">
        <f t="shared" si="308"/>
        <v>13.52</v>
      </c>
      <c r="Y687" s="602">
        <f t="shared" ca="1" si="309"/>
        <v>5605.82</v>
      </c>
      <c r="Z687" s="602">
        <f t="shared" ca="1" si="310"/>
        <v>896.93</v>
      </c>
      <c r="AA687" s="603">
        <f t="shared" si="311"/>
        <v>0</v>
      </c>
      <c r="AB687" s="602"/>
      <c r="AC687" s="604">
        <f t="shared" si="312"/>
        <v>0.113</v>
      </c>
      <c r="AD687" s="602">
        <f t="shared" ca="1" si="313"/>
        <v>-3399985.5527021387</v>
      </c>
      <c r="AE687" s="602">
        <f t="shared" si="314"/>
        <v>0</v>
      </c>
      <c r="AG687" s="602">
        <f t="shared" ca="1" si="318"/>
        <v>0</v>
      </c>
    </row>
    <row r="688" spans="2:33" x14ac:dyDescent="0.25">
      <c r="B688" s="30">
        <v>667</v>
      </c>
      <c r="C688" s="19">
        <f t="shared" ca="1" si="292"/>
        <v>65993</v>
      </c>
      <c r="D688" s="30">
        <f t="shared" ca="1" si="293"/>
        <v>31</v>
      </c>
      <c r="E688" s="599">
        <f t="shared" si="294"/>
        <v>0.113</v>
      </c>
      <c r="F688" s="599">
        <f t="shared" si="315"/>
        <v>0.13108</v>
      </c>
      <c r="G688" s="33">
        <f t="shared" ca="1" si="295"/>
        <v>1.0120874444444443</v>
      </c>
      <c r="H688" s="33">
        <f t="shared" ca="1" si="296"/>
        <v>2640.3715884464168</v>
      </c>
      <c r="I688" s="33">
        <f t="shared" ca="1" si="320"/>
        <v>3.7873457068533133E-4</v>
      </c>
      <c r="J688" s="30" t="b">
        <f t="shared" si="297"/>
        <v>0</v>
      </c>
      <c r="K688" s="33">
        <f t="shared" si="316"/>
        <v>1</v>
      </c>
      <c r="L688" s="33">
        <f t="shared" ca="1" si="319"/>
        <v>3.7873457068533133E-4</v>
      </c>
      <c r="M688" s="600">
        <f t="shared" ca="1" si="298"/>
        <v>27271.35</v>
      </c>
      <c r="N688" s="601">
        <f t="shared" ca="1" si="299"/>
        <v>-353664087.81999999</v>
      </c>
      <c r="O688" s="601">
        <f t="shared" ca="1" si="300"/>
        <v>4302166.3599999994</v>
      </c>
      <c r="P688" s="601">
        <f t="shared" ca="1" si="301"/>
        <v>-3441348.05</v>
      </c>
      <c r="Q688" s="601">
        <f t="shared" ca="1" si="317"/>
        <v>-550615.68999999994</v>
      </c>
      <c r="R688" s="602">
        <f t="shared" si="302"/>
        <v>399</v>
      </c>
      <c r="S688" s="602">
        <f t="shared" si="303"/>
        <v>63.84</v>
      </c>
      <c r="T688" s="602">
        <f t="shared" si="304"/>
        <v>166.35080000000002</v>
      </c>
      <c r="U688" s="602">
        <f t="shared" si="305"/>
        <v>26.616128000000003</v>
      </c>
      <c r="V688" s="602">
        <f t="shared" ca="1" si="306"/>
        <v>-282931.27</v>
      </c>
      <c r="W688" s="602">
        <f t="shared" si="307"/>
        <v>84.48</v>
      </c>
      <c r="X688" s="602">
        <f t="shared" si="308"/>
        <v>13.52</v>
      </c>
      <c r="Y688" s="602">
        <f t="shared" ca="1" si="309"/>
        <v>5670.68</v>
      </c>
      <c r="Z688" s="602">
        <f t="shared" ca="1" si="310"/>
        <v>907.31</v>
      </c>
      <c r="AA688" s="603">
        <f t="shared" si="311"/>
        <v>0</v>
      </c>
      <c r="AB688" s="602"/>
      <c r="AC688" s="604">
        <f t="shared" si="312"/>
        <v>0.113</v>
      </c>
      <c r="AD688" s="602">
        <f t="shared" ca="1" si="313"/>
        <v>-3441348.054537389</v>
      </c>
      <c r="AE688" s="602">
        <f t="shared" si="314"/>
        <v>0</v>
      </c>
      <c r="AG688" s="602">
        <f t="shared" ca="1" si="318"/>
        <v>0</v>
      </c>
    </row>
    <row r="689" spans="2:33" x14ac:dyDescent="0.25">
      <c r="B689" s="30">
        <v>668</v>
      </c>
      <c r="C689" s="19">
        <f t="shared" ca="1" si="292"/>
        <v>66023</v>
      </c>
      <c r="D689" s="30">
        <f t="shared" ca="1" si="293"/>
        <v>30</v>
      </c>
      <c r="E689" s="599">
        <f t="shared" si="294"/>
        <v>0.113</v>
      </c>
      <c r="F689" s="599">
        <f t="shared" si="315"/>
        <v>0.13108</v>
      </c>
      <c r="G689" s="33">
        <f t="shared" ca="1" si="295"/>
        <v>1.0117233333333333</v>
      </c>
      <c r="H689" s="33">
        <f t="shared" ca="1" si="296"/>
        <v>2671.3255447016368</v>
      </c>
      <c r="I689" s="33">
        <f t="shared" ca="1" si="320"/>
        <v>3.7434598788733221E-4</v>
      </c>
      <c r="J689" s="30" t="b">
        <f t="shared" si="297"/>
        <v>0</v>
      </c>
      <c r="K689" s="33">
        <f t="shared" si="316"/>
        <v>1</v>
      </c>
      <c r="L689" s="33">
        <f t="shared" ca="1" si="319"/>
        <v>3.7434598788733221E-4</v>
      </c>
      <c r="M689" s="600">
        <f t="shared" ca="1" si="298"/>
        <v>27271.35</v>
      </c>
      <c r="N689" s="601">
        <f t="shared" ca="1" si="299"/>
        <v>-357966254.18000001</v>
      </c>
      <c r="O689" s="601">
        <f t="shared" ca="1" si="300"/>
        <v>4223829.0600000005</v>
      </c>
      <c r="P689" s="601">
        <f t="shared" ca="1" si="301"/>
        <v>-3370848.89</v>
      </c>
      <c r="Q689" s="601">
        <f t="shared" ca="1" si="317"/>
        <v>-539335.81999999995</v>
      </c>
      <c r="R689" s="602">
        <f t="shared" si="302"/>
        <v>399</v>
      </c>
      <c r="S689" s="602">
        <f t="shared" si="303"/>
        <v>63.84</v>
      </c>
      <c r="T689" s="602">
        <f t="shared" si="304"/>
        <v>166.35080000000002</v>
      </c>
      <c r="U689" s="602">
        <f t="shared" si="305"/>
        <v>26.616128000000003</v>
      </c>
      <c r="V689" s="602">
        <f t="shared" ca="1" si="306"/>
        <v>-286373</v>
      </c>
      <c r="W689" s="602">
        <f t="shared" si="307"/>
        <v>84.48</v>
      </c>
      <c r="X689" s="602">
        <f t="shared" si="308"/>
        <v>13.52</v>
      </c>
      <c r="Y689" s="602">
        <f t="shared" ca="1" si="309"/>
        <v>5560.14</v>
      </c>
      <c r="Z689" s="602">
        <f t="shared" ca="1" si="310"/>
        <v>889.62</v>
      </c>
      <c r="AA689" s="603">
        <f t="shared" si="311"/>
        <v>0</v>
      </c>
      <c r="AB689" s="602"/>
      <c r="AC689" s="604">
        <f t="shared" si="312"/>
        <v>0.113</v>
      </c>
      <c r="AD689" s="602">
        <f t="shared" ca="1" si="313"/>
        <v>-3370848.8935283339</v>
      </c>
      <c r="AE689" s="602">
        <f t="shared" si="314"/>
        <v>0</v>
      </c>
      <c r="AG689" s="602">
        <f t="shared" ca="1" si="318"/>
        <v>0</v>
      </c>
    </row>
    <row r="690" spans="2:33" x14ac:dyDescent="0.25">
      <c r="B690" s="30">
        <v>669</v>
      </c>
      <c r="C690" s="19">
        <f t="shared" ca="1" si="292"/>
        <v>66054</v>
      </c>
      <c r="D690" s="30">
        <f t="shared" ca="1" si="293"/>
        <v>31</v>
      </c>
      <c r="E690" s="599">
        <f t="shared" si="294"/>
        <v>0.113</v>
      </c>
      <c r="F690" s="599">
        <f t="shared" si="315"/>
        <v>0.13108</v>
      </c>
      <c r="G690" s="33">
        <f t="shared" ca="1" si="295"/>
        <v>1.0120874444444443</v>
      </c>
      <c r="H690" s="33">
        <f t="shared" ca="1" si="296"/>
        <v>2703.6150438162426</v>
      </c>
      <c r="I690" s="33">
        <f t="shared" ca="1" si="320"/>
        <v>3.6987514264917934E-4</v>
      </c>
      <c r="J690" s="30" t="b">
        <f t="shared" si="297"/>
        <v>0</v>
      </c>
      <c r="K690" s="33">
        <f t="shared" si="316"/>
        <v>1</v>
      </c>
      <c r="L690" s="33">
        <f t="shared" ca="1" si="319"/>
        <v>3.6987514264917934E-4</v>
      </c>
      <c r="M690" s="600">
        <f t="shared" ca="1" si="298"/>
        <v>27271.35</v>
      </c>
      <c r="N690" s="601">
        <f t="shared" ca="1" si="299"/>
        <v>-362190083.24000001</v>
      </c>
      <c r="O690" s="601">
        <f t="shared" ca="1" si="300"/>
        <v>4405223.87</v>
      </c>
      <c r="P690" s="601">
        <f t="shared" ca="1" si="301"/>
        <v>-3524310.73</v>
      </c>
      <c r="Q690" s="601">
        <f t="shared" ca="1" si="317"/>
        <v>-563889.72</v>
      </c>
      <c r="R690" s="602">
        <f t="shared" si="302"/>
        <v>399</v>
      </c>
      <c r="S690" s="602">
        <f t="shared" si="303"/>
        <v>63.84</v>
      </c>
      <c r="T690" s="602">
        <f t="shared" si="304"/>
        <v>166.35080000000002</v>
      </c>
      <c r="U690" s="602">
        <f t="shared" si="305"/>
        <v>26.616128000000003</v>
      </c>
      <c r="V690" s="602">
        <f t="shared" ca="1" si="306"/>
        <v>-289752.07</v>
      </c>
      <c r="W690" s="602">
        <f t="shared" si="307"/>
        <v>84.48</v>
      </c>
      <c r="X690" s="602">
        <f t="shared" si="308"/>
        <v>13.52</v>
      </c>
      <c r="Y690" s="602">
        <f t="shared" ca="1" si="309"/>
        <v>5800.77</v>
      </c>
      <c r="Z690" s="602">
        <f t="shared" ca="1" si="310"/>
        <v>928.12</v>
      </c>
      <c r="AA690" s="603">
        <f t="shared" si="311"/>
        <v>0</v>
      </c>
      <c r="AB690" s="602"/>
      <c r="AC690" s="604">
        <f t="shared" si="312"/>
        <v>0.113</v>
      </c>
      <c r="AD690" s="602">
        <f t="shared" ca="1" si="313"/>
        <v>-3524310.7266381113</v>
      </c>
      <c r="AE690" s="602">
        <f t="shared" si="314"/>
        <v>0</v>
      </c>
      <c r="AG690" s="602">
        <f t="shared" ca="1" si="318"/>
        <v>0</v>
      </c>
    </row>
    <row r="691" spans="2:33" x14ac:dyDescent="0.25">
      <c r="B691" s="30">
        <v>670</v>
      </c>
      <c r="C691" s="19">
        <f t="shared" ca="1" si="292"/>
        <v>66084</v>
      </c>
      <c r="D691" s="30">
        <f t="shared" ca="1" si="293"/>
        <v>30</v>
      </c>
      <c r="E691" s="599">
        <f t="shared" si="294"/>
        <v>0.113</v>
      </c>
      <c r="F691" s="599">
        <f t="shared" si="315"/>
        <v>0.13108</v>
      </c>
      <c r="G691" s="33">
        <f t="shared" ca="1" si="295"/>
        <v>1.0117233333333333</v>
      </c>
      <c r="H691" s="33">
        <f t="shared" ca="1" si="296"/>
        <v>2735.3104241799151</v>
      </c>
      <c r="I691" s="33">
        <f t="shared" ca="1" si="320"/>
        <v>3.6558921837904893E-4</v>
      </c>
      <c r="J691" s="30" t="b">
        <f t="shared" si="297"/>
        <v>0</v>
      </c>
      <c r="K691" s="33">
        <f t="shared" si="316"/>
        <v>1</v>
      </c>
      <c r="L691" s="33">
        <f t="shared" ca="1" si="319"/>
        <v>3.6558921837904893E-4</v>
      </c>
      <c r="M691" s="600">
        <f t="shared" ca="1" si="298"/>
        <v>27271.35</v>
      </c>
      <c r="N691" s="601">
        <f t="shared" ca="1" si="299"/>
        <v>-366595307.11000001</v>
      </c>
      <c r="O691" s="601">
        <f t="shared" ca="1" si="300"/>
        <v>4324990.34</v>
      </c>
      <c r="P691" s="601">
        <f t="shared" ca="1" si="301"/>
        <v>-3452105.81</v>
      </c>
      <c r="Q691" s="601">
        <f t="shared" ca="1" si="317"/>
        <v>-552336.93000000005</v>
      </c>
      <c r="R691" s="602">
        <f t="shared" si="302"/>
        <v>399</v>
      </c>
      <c r="S691" s="602">
        <f t="shared" si="303"/>
        <v>63.84</v>
      </c>
      <c r="T691" s="602">
        <f t="shared" si="304"/>
        <v>166.35080000000002</v>
      </c>
      <c r="U691" s="602">
        <f t="shared" si="305"/>
        <v>26.616128000000003</v>
      </c>
      <c r="V691" s="602">
        <f t="shared" ca="1" si="306"/>
        <v>-293276.25</v>
      </c>
      <c r="W691" s="602">
        <f t="shared" si="307"/>
        <v>84.48</v>
      </c>
      <c r="X691" s="602">
        <f t="shared" si="308"/>
        <v>13.52</v>
      </c>
      <c r="Y691" s="602">
        <f t="shared" ca="1" si="309"/>
        <v>5687.55</v>
      </c>
      <c r="Z691" s="602">
        <f t="shared" ca="1" si="310"/>
        <v>910.01</v>
      </c>
      <c r="AA691" s="603">
        <f t="shared" si="311"/>
        <v>0</v>
      </c>
      <c r="AB691" s="602"/>
      <c r="AC691" s="604">
        <f t="shared" si="312"/>
        <v>0.113</v>
      </c>
      <c r="AD691" s="602">
        <f t="shared" ca="1" si="313"/>
        <v>-3452105.8086191672</v>
      </c>
      <c r="AE691" s="602">
        <f t="shared" si="314"/>
        <v>0</v>
      </c>
      <c r="AG691" s="602">
        <f t="shared" ca="1" si="318"/>
        <v>0</v>
      </c>
    </row>
    <row r="692" spans="2:33" x14ac:dyDescent="0.25">
      <c r="B692" s="30">
        <v>671</v>
      </c>
      <c r="C692" s="19">
        <f t="shared" ca="1" si="292"/>
        <v>66115</v>
      </c>
      <c r="D692" s="30">
        <f t="shared" ca="1" si="293"/>
        <v>31</v>
      </c>
      <c r="E692" s="599">
        <f t="shared" si="294"/>
        <v>0.113</v>
      </c>
      <c r="F692" s="599">
        <f t="shared" si="315"/>
        <v>0.13108</v>
      </c>
      <c r="G692" s="33">
        <f t="shared" ca="1" si="295"/>
        <v>1.0120874444444443</v>
      </c>
      <c r="H692" s="33">
        <f t="shared" ca="1" si="296"/>
        <v>2768.3733369704992</v>
      </c>
      <c r="I692" s="33">
        <f t="shared" ca="1" si="320"/>
        <v>3.6122295596674301E-4</v>
      </c>
      <c r="J692" s="30" t="b">
        <f t="shared" si="297"/>
        <v>0</v>
      </c>
      <c r="K692" s="33">
        <f t="shared" si="316"/>
        <v>1</v>
      </c>
      <c r="L692" s="33">
        <f t="shared" ca="1" si="319"/>
        <v>3.6122295596674301E-4</v>
      </c>
      <c r="M692" s="600">
        <f t="shared" ca="1" si="298"/>
        <v>27271.35</v>
      </c>
      <c r="N692" s="601">
        <f t="shared" ca="1" si="299"/>
        <v>-370920297.44999999</v>
      </c>
      <c r="O692" s="601">
        <f t="shared" ca="1" si="300"/>
        <v>4510749.84</v>
      </c>
      <c r="P692" s="601">
        <f t="shared" ca="1" si="301"/>
        <v>-3609260.56</v>
      </c>
      <c r="Q692" s="601">
        <f t="shared" ca="1" si="317"/>
        <v>-577481.68999999994</v>
      </c>
      <c r="R692" s="602">
        <f t="shared" si="302"/>
        <v>399</v>
      </c>
      <c r="S692" s="602">
        <f t="shared" si="303"/>
        <v>63.84</v>
      </c>
      <c r="T692" s="602">
        <f t="shared" si="304"/>
        <v>166.35080000000002</v>
      </c>
      <c r="U692" s="602">
        <f t="shared" si="305"/>
        <v>26.616128000000003</v>
      </c>
      <c r="V692" s="602">
        <f t="shared" ca="1" si="306"/>
        <v>-296736.24</v>
      </c>
      <c r="W692" s="602">
        <f t="shared" si="307"/>
        <v>84.48</v>
      </c>
      <c r="X692" s="602">
        <f t="shared" si="308"/>
        <v>13.52</v>
      </c>
      <c r="Y692" s="602">
        <f t="shared" ca="1" si="309"/>
        <v>5933.97</v>
      </c>
      <c r="Z692" s="602">
        <f t="shared" ca="1" si="310"/>
        <v>949.44</v>
      </c>
      <c r="AA692" s="603">
        <f t="shared" si="311"/>
        <v>0</v>
      </c>
      <c r="AB692" s="602"/>
      <c r="AC692" s="604">
        <f t="shared" si="312"/>
        <v>0.113</v>
      </c>
      <c r="AD692" s="602">
        <f t="shared" ca="1" si="313"/>
        <v>-3609260.5610204167</v>
      </c>
      <c r="AE692" s="602">
        <f t="shared" si="314"/>
        <v>0</v>
      </c>
      <c r="AG692" s="602">
        <f t="shared" ca="1" si="318"/>
        <v>0</v>
      </c>
    </row>
    <row r="693" spans="2:33" x14ac:dyDescent="0.25">
      <c r="B693" s="30">
        <v>672</v>
      </c>
      <c r="C693" s="19">
        <f t="shared" ca="1" si="292"/>
        <v>66146</v>
      </c>
      <c r="D693" s="30">
        <f t="shared" ca="1" si="293"/>
        <v>31</v>
      </c>
      <c r="E693" s="599">
        <f t="shared" si="294"/>
        <v>0.113</v>
      </c>
      <c r="F693" s="599">
        <f t="shared" si="315"/>
        <v>0.13108</v>
      </c>
      <c r="G693" s="33">
        <f t="shared" ca="1" si="295"/>
        <v>1.0120874444444443</v>
      </c>
      <c r="H693" s="33">
        <f t="shared" ca="1" si="296"/>
        <v>2801.8358958826111</v>
      </c>
      <c r="I693" s="33">
        <f t="shared" ca="1" si="320"/>
        <v>3.5690884018922469E-4</v>
      </c>
      <c r="J693" s="30" t="b">
        <f t="shared" si="297"/>
        <v>1</v>
      </c>
      <c r="K693" s="33">
        <f t="shared" si="316"/>
        <v>1</v>
      </c>
      <c r="L693" s="33">
        <f t="shared" ca="1" si="319"/>
        <v>3.5690884018922469E-4</v>
      </c>
      <c r="M693" s="600">
        <f t="shared" ca="1" si="298"/>
        <v>27271.35</v>
      </c>
      <c r="N693" s="601">
        <f t="shared" ca="1" si="299"/>
        <v>-375431047.29000002</v>
      </c>
      <c r="O693" s="601">
        <f t="shared" ca="1" si="300"/>
        <v>4565273.28</v>
      </c>
      <c r="P693" s="601">
        <f t="shared" ca="1" si="301"/>
        <v>-3653152.66</v>
      </c>
      <c r="Q693" s="601">
        <f t="shared" ca="1" si="317"/>
        <v>-584504.43000000005</v>
      </c>
      <c r="R693" s="602">
        <f t="shared" si="302"/>
        <v>399</v>
      </c>
      <c r="S693" s="602">
        <f t="shared" si="303"/>
        <v>63.84</v>
      </c>
      <c r="T693" s="602">
        <f t="shared" si="304"/>
        <v>166.35080000000002</v>
      </c>
      <c r="U693" s="602">
        <f t="shared" si="305"/>
        <v>26.616128000000003</v>
      </c>
      <c r="V693" s="602">
        <f t="shared" ca="1" si="306"/>
        <v>-300344.84000000003</v>
      </c>
      <c r="W693" s="602">
        <f t="shared" si="307"/>
        <v>84.48</v>
      </c>
      <c r="X693" s="602">
        <f t="shared" si="308"/>
        <v>13.52</v>
      </c>
      <c r="Y693" s="602">
        <f t="shared" ca="1" si="309"/>
        <v>6002.79</v>
      </c>
      <c r="Z693" s="602">
        <f t="shared" ca="1" si="310"/>
        <v>960.45</v>
      </c>
      <c r="AA693" s="603">
        <f t="shared" si="311"/>
        <v>0</v>
      </c>
      <c r="AB693" s="602"/>
      <c r="AC693" s="604">
        <f t="shared" si="312"/>
        <v>0.113</v>
      </c>
      <c r="AD693" s="602">
        <f t="shared" ca="1" si="313"/>
        <v>-3653152.6629357506</v>
      </c>
      <c r="AE693" s="602">
        <f t="shared" si="314"/>
        <v>0</v>
      </c>
      <c r="AG693" s="602">
        <f t="shared" ca="1" si="318"/>
        <v>0</v>
      </c>
    </row>
    <row r="694" spans="2:33" x14ac:dyDescent="0.25">
      <c r="B694" s="30">
        <v>673</v>
      </c>
      <c r="C694" s="19">
        <f t="shared" ca="1" si="292"/>
        <v>66174</v>
      </c>
      <c r="D694" s="30">
        <f t="shared" ca="1" si="293"/>
        <v>28</v>
      </c>
      <c r="E694" s="599">
        <f t="shared" si="294"/>
        <v>0.113</v>
      </c>
      <c r="F694" s="599">
        <f t="shared" si="315"/>
        <v>0.13108</v>
      </c>
      <c r="G694" s="33">
        <f t="shared" ca="1" si="295"/>
        <v>1.0109951111111111</v>
      </c>
      <c r="H694" s="33">
        <f t="shared" ca="1" si="296"/>
        <v>2832.64239287294</v>
      </c>
      <c r="I694" s="33">
        <f t="shared" ca="1" si="320"/>
        <v>3.5302726617240726E-4</v>
      </c>
      <c r="J694" s="30" t="b">
        <f t="shared" si="297"/>
        <v>0</v>
      </c>
      <c r="K694" s="33">
        <f t="shared" si="316"/>
        <v>1</v>
      </c>
      <c r="L694" s="33">
        <f t="shared" ca="1" si="319"/>
        <v>3.5302726617240726E-4</v>
      </c>
      <c r="M694" s="600">
        <f t="shared" ca="1" si="298"/>
        <v>27271.35</v>
      </c>
      <c r="N694" s="601">
        <f t="shared" ca="1" si="299"/>
        <v>-379996320.56999999</v>
      </c>
      <c r="O694" s="601">
        <f t="shared" ca="1" si="300"/>
        <v>4205373.12</v>
      </c>
      <c r="P694" s="601">
        <f t="shared" ca="1" si="301"/>
        <v>-3339745.44</v>
      </c>
      <c r="Q694" s="601">
        <f t="shared" ca="1" si="317"/>
        <v>-534359.27</v>
      </c>
      <c r="R694" s="602">
        <f t="shared" si="302"/>
        <v>399</v>
      </c>
      <c r="S694" s="602">
        <f t="shared" si="303"/>
        <v>63.84</v>
      </c>
      <c r="T694" s="602">
        <f t="shared" si="304"/>
        <v>166.35080000000002</v>
      </c>
      <c r="U694" s="602">
        <f t="shared" si="305"/>
        <v>26.616128000000003</v>
      </c>
      <c r="V694" s="602">
        <f t="shared" ca="1" si="306"/>
        <v>-303997.06</v>
      </c>
      <c r="W694" s="602">
        <f t="shared" si="307"/>
        <v>84.48</v>
      </c>
      <c r="X694" s="602">
        <f t="shared" si="308"/>
        <v>13.52</v>
      </c>
      <c r="Y694" s="602">
        <f t="shared" ca="1" si="309"/>
        <v>5511.37</v>
      </c>
      <c r="Z694" s="602">
        <f t="shared" ca="1" si="310"/>
        <v>881.82</v>
      </c>
      <c r="AA694" s="603">
        <f t="shared" si="311"/>
        <v>0</v>
      </c>
      <c r="AB694" s="602"/>
      <c r="AC694" s="604">
        <f t="shared" si="312"/>
        <v>0.113</v>
      </c>
      <c r="AD694" s="602">
        <f t="shared" ca="1" si="313"/>
        <v>-3339745.4396763332</v>
      </c>
      <c r="AE694" s="602">
        <f t="shared" si="314"/>
        <v>0</v>
      </c>
      <c r="AG694" s="602">
        <f t="shared" ca="1" si="318"/>
        <v>0</v>
      </c>
    </row>
    <row r="695" spans="2:33" x14ac:dyDescent="0.25">
      <c r="B695" s="30">
        <v>674</v>
      </c>
      <c r="C695" s="19">
        <f t="shared" ca="1" si="292"/>
        <v>66205</v>
      </c>
      <c r="D695" s="30">
        <f t="shared" ca="1" si="293"/>
        <v>31</v>
      </c>
      <c r="E695" s="599">
        <f t="shared" si="294"/>
        <v>0.113</v>
      </c>
      <c r="F695" s="599">
        <f t="shared" si="315"/>
        <v>0.13108</v>
      </c>
      <c r="G695" s="33">
        <f t="shared" ca="1" si="295"/>
        <v>1.0120874444444443</v>
      </c>
      <c r="H695" s="33">
        <f t="shared" ca="1" si="296"/>
        <v>2866.8818004277696</v>
      </c>
      <c r="I695" s="33">
        <f t="shared" ca="1" si="320"/>
        <v>3.4881103219909146E-4</v>
      </c>
      <c r="J695" s="30" t="b">
        <f t="shared" si="297"/>
        <v>0</v>
      </c>
      <c r="K695" s="33">
        <f t="shared" si="316"/>
        <v>1</v>
      </c>
      <c r="L695" s="33">
        <f t="shared" ca="1" si="319"/>
        <v>3.4881103219909146E-4</v>
      </c>
      <c r="M695" s="600">
        <f t="shared" ca="1" si="298"/>
        <v>27271.35</v>
      </c>
      <c r="N695" s="601">
        <f t="shared" ca="1" si="299"/>
        <v>-384201693.69</v>
      </c>
      <c r="O695" s="601">
        <f t="shared" ca="1" si="300"/>
        <v>4671287.97</v>
      </c>
      <c r="P695" s="601">
        <f t="shared" ca="1" si="301"/>
        <v>-3738495.92</v>
      </c>
      <c r="Q695" s="601">
        <f t="shared" ca="1" si="317"/>
        <v>-598159.35</v>
      </c>
      <c r="R695" s="602">
        <f t="shared" si="302"/>
        <v>399</v>
      </c>
      <c r="S695" s="602">
        <f t="shared" si="303"/>
        <v>63.84</v>
      </c>
      <c r="T695" s="602">
        <f t="shared" si="304"/>
        <v>166.35080000000002</v>
      </c>
      <c r="U695" s="602">
        <f t="shared" si="305"/>
        <v>26.616128000000003</v>
      </c>
      <c r="V695" s="602">
        <f t="shared" ca="1" si="306"/>
        <v>-307361.34999999998</v>
      </c>
      <c r="W695" s="602">
        <f t="shared" si="307"/>
        <v>84.48</v>
      </c>
      <c r="X695" s="602">
        <f t="shared" si="308"/>
        <v>13.52</v>
      </c>
      <c r="Y695" s="602">
        <f t="shared" ca="1" si="309"/>
        <v>6136.61</v>
      </c>
      <c r="Z695" s="602">
        <f t="shared" ca="1" si="310"/>
        <v>981.86</v>
      </c>
      <c r="AA695" s="603">
        <f t="shared" si="311"/>
        <v>0</v>
      </c>
      <c r="AB695" s="602"/>
      <c r="AC695" s="604">
        <f t="shared" si="312"/>
        <v>0.113</v>
      </c>
      <c r="AD695" s="602">
        <f t="shared" ca="1" si="313"/>
        <v>-3738495.9249890829</v>
      </c>
      <c r="AE695" s="602">
        <f t="shared" si="314"/>
        <v>0</v>
      </c>
      <c r="AG695" s="602">
        <f t="shared" ca="1" si="318"/>
        <v>0</v>
      </c>
    </row>
    <row r="696" spans="2:33" x14ac:dyDescent="0.25">
      <c r="B696" s="30">
        <v>675</v>
      </c>
      <c r="C696" s="19">
        <f t="shared" ca="1" si="292"/>
        <v>66235</v>
      </c>
      <c r="D696" s="30">
        <f t="shared" ca="1" si="293"/>
        <v>30</v>
      </c>
      <c r="E696" s="599">
        <f t="shared" si="294"/>
        <v>0.113</v>
      </c>
      <c r="F696" s="599">
        <f t="shared" si="315"/>
        <v>0.13108</v>
      </c>
      <c r="G696" s="33">
        <f t="shared" ca="1" si="295"/>
        <v>1.0117233333333333</v>
      </c>
      <c r="H696" s="33">
        <f t="shared" ca="1" si="296"/>
        <v>2900.491211401451</v>
      </c>
      <c r="I696" s="33">
        <f t="shared" ca="1" si="320"/>
        <v>3.4476918808411862E-4</v>
      </c>
      <c r="J696" s="30" t="b">
        <f t="shared" si="297"/>
        <v>0</v>
      </c>
      <c r="K696" s="33">
        <f t="shared" si="316"/>
        <v>1</v>
      </c>
      <c r="L696" s="33">
        <f t="shared" ca="1" si="319"/>
        <v>3.4476918808411862E-4</v>
      </c>
      <c r="M696" s="600">
        <f t="shared" ca="1" si="298"/>
        <v>27271.35</v>
      </c>
      <c r="N696" s="601">
        <f t="shared" ca="1" si="299"/>
        <v>-388872981.66000003</v>
      </c>
      <c r="O696" s="601">
        <f t="shared" ca="1" si="300"/>
        <v>4586158.9400000004</v>
      </c>
      <c r="P696" s="601">
        <f t="shared" ca="1" si="301"/>
        <v>-3661887.24</v>
      </c>
      <c r="Q696" s="601">
        <f t="shared" ca="1" si="317"/>
        <v>-585901.96</v>
      </c>
      <c r="R696" s="602">
        <f t="shared" si="302"/>
        <v>399</v>
      </c>
      <c r="S696" s="602">
        <f t="shared" si="303"/>
        <v>63.84</v>
      </c>
      <c r="T696" s="602">
        <f t="shared" si="304"/>
        <v>166.35080000000002</v>
      </c>
      <c r="U696" s="602">
        <f t="shared" si="305"/>
        <v>26.616128000000003</v>
      </c>
      <c r="V696" s="602">
        <f t="shared" ca="1" si="306"/>
        <v>-311098.39</v>
      </c>
      <c r="W696" s="602">
        <f t="shared" si="307"/>
        <v>84.48</v>
      </c>
      <c r="X696" s="602">
        <f t="shared" si="308"/>
        <v>13.52</v>
      </c>
      <c r="Y696" s="602">
        <f t="shared" ca="1" si="309"/>
        <v>6016.49</v>
      </c>
      <c r="Z696" s="602">
        <f t="shared" ca="1" si="310"/>
        <v>962.64</v>
      </c>
      <c r="AA696" s="603">
        <f t="shared" si="311"/>
        <v>0</v>
      </c>
      <c r="AB696" s="602"/>
      <c r="AC696" s="604">
        <f t="shared" si="312"/>
        <v>0.113</v>
      </c>
      <c r="AD696" s="602">
        <f t="shared" ca="1" si="313"/>
        <v>-3661887.2439650004</v>
      </c>
      <c r="AE696" s="602">
        <f t="shared" si="314"/>
        <v>0</v>
      </c>
      <c r="AG696" s="602">
        <f t="shared" ca="1" si="318"/>
        <v>0</v>
      </c>
    </row>
    <row r="697" spans="2:33" x14ac:dyDescent="0.25">
      <c r="B697" s="30">
        <v>676</v>
      </c>
      <c r="C697" s="19">
        <f t="shared" ca="1" si="292"/>
        <v>66266</v>
      </c>
      <c r="D697" s="30">
        <f t="shared" ca="1" si="293"/>
        <v>31</v>
      </c>
      <c r="E697" s="599">
        <f t="shared" si="294"/>
        <v>0.113</v>
      </c>
      <c r="F697" s="599">
        <f t="shared" si="315"/>
        <v>0.13108</v>
      </c>
      <c r="G697" s="33">
        <f t="shared" ca="1" si="295"/>
        <v>1.0120874444444443</v>
      </c>
      <c r="H697" s="33">
        <f t="shared" ca="1" si="296"/>
        <v>2935.5507377808649</v>
      </c>
      <c r="I697" s="33">
        <f t="shared" ca="1" si="320"/>
        <v>3.4065158102358398E-4</v>
      </c>
      <c r="J697" s="30" t="b">
        <f t="shared" si="297"/>
        <v>0</v>
      </c>
      <c r="K697" s="33">
        <f t="shared" si="316"/>
        <v>1</v>
      </c>
      <c r="L697" s="33">
        <f t="shared" ca="1" si="319"/>
        <v>3.4065158102358398E-4</v>
      </c>
      <c r="M697" s="600">
        <f t="shared" ca="1" si="298"/>
        <v>27271.35</v>
      </c>
      <c r="N697" s="601">
        <f t="shared" ca="1" si="299"/>
        <v>-393459140.60000002</v>
      </c>
      <c r="O697" s="601">
        <f t="shared" ca="1" si="300"/>
        <v>4783186.8499999996</v>
      </c>
      <c r="P697" s="601">
        <f t="shared" ca="1" si="301"/>
        <v>-3828576.03</v>
      </c>
      <c r="Q697" s="601">
        <f t="shared" ca="1" si="317"/>
        <v>-612572.16000000003</v>
      </c>
      <c r="R697" s="602">
        <f t="shared" si="302"/>
        <v>399</v>
      </c>
      <c r="S697" s="602">
        <f t="shared" si="303"/>
        <v>63.84</v>
      </c>
      <c r="T697" s="602">
        <f t="shared" si="304"/>
        <v>166.35080000000002</v>
      </c>
      <c r="U697" s="602">
        <f t="shared" si="305"/>
        <v>26.616128000000003</v>
      </c>
      <c r="V697" s="602">
        <f t="shared" ca="1" si="306"/>
        <v>-314767.31</v>
      </c>
      <c r="W697" s="602">
        <f t="shared" si="307"/>
        <v>84.48</v>
      </c>
      <c r="X697" s="602">
        <f t="shared" si="308"/>
        <v>13.52</v>
      </c>
      <c r="Y697" s="602">
        <f t="shared" ca="1" si="309"/>
        <v>6277.85</v>
      </c>
      <c r="Z697" s="602">
        <f t="shared" ca="1" si="310"/>
        <v>1004.46</v>
      </c>
      <c r="AA697" s="603">
        <f t="shared" si="311"/>
        <v>0</v>
      </c>
      <c r="AB697" s="602"/>
      <c r="AC697" s="604">
        <f t="shared" si="312"/>
        <v>0.113</v>
      </c>
      <c r="AD697" s="602">
        <f t="shared" ca="1" si="313"/>
        <v>-3828576.0264494447</v>
      </c>
      <c r="AE697" s="602">
        <f t="shared" si="314"/>
        <v>0</v>
      </c>
      <c r="AG697" s="602">
        <f t="shared" ca="1" si="318"/>
        <v>0</v>
      </c>
    </row>
    <row r="698" spans="2:33" x14ac:dyDescent="0.25">
      <c r="B698" s="30">
        <v>677</v>
      </c>
      <c r="C698" s="19">
        <f t="shared" ca="1" si="292"/>
        <v>66296</v>
      </c>
      <c r="D698" s="30">
        <f t="shared" ca="1" si="293"/>
        <v>30</v>
      </c>
      <c r="E698" s="599">
        <f t="shared" si="294"/>
        <v>0.113</v>
      </c>
      <c r="F698" s="599">
        <f t="shared" si="315"/>
        <v>0.13108</v>
      </c>
      <c r="G698" s="33">
        <f t="shared" ca="1" si="295"/>
        <v>1.0117233333333333</v>
      </c>
      <c r="H698" s="33">
        <f t="shared" ca="1" si="296"/>
        <v>2969.9651775967823</v>
      </c>
      <c r="I698" s="33">
        <f t="shared" ca="1" si="320"/>
        <v>3.3670428446207364E-4</v>
      </c>
      <c r="J698" s="30" t="b">
        <f t="shared" si="297"/>
        <v>0</v>
      </c>
      <c r="K698" s="33">
        <f t="shared" si="316"/>
        <v>1</v>
      </c>
      <c r="L698" s="33">
        <f t="shared" ca="1" si="319"/>
        <v>3.3670428446207364E-4</v>
      </c>
      <c r="M698" s="600">
        <f t="shared" ca="1" si="298"/>
        <v>27271.35</v>
      </c>
      <c r="N698" s="601">
        <f t="shared" ca="1" si="299"/>
        <v>-398242327.44999999</v>
      </c>
      <c r="O698" s="601">
        <f t="shared" ca="1" si="300"/>
        <v>4695998.9000000004</v>
      </c>
      <c r="P698" s="601">
        <f t="shared" ca="1" si="301"/>
        <v>-3750115.25</v>
      </c>
      <c r="Q698" s="601">
        <f t="shared" ca="1" si="317"/>
        <v>-600018.43999999994</v>
      </c>
      <c r="R698" s="602">
        <f t="shared" si="302"/>
        <v>399</v>
      </c>
      <c r="S698" s="602">
        <f t="shared" si="303"/>
        <v>63.84</v>
      </c>
      <c r="T698" s="602">
        <f t="shared" si="304"/>
        <v>166.35080000000002</v>
      </c>
      <c r="U698" s="602">
        <f t="shared" si="305"/>
        <v>26.616128000000003</v>
      </c>
      <c r="V698" s="602">
        <f t="shared" ca="1" si="306"/>
        <v>-318593.86</v>
      </c>
      <c r="W698" s="602">
        <f t="shared" si="307"/>
        <v>84.48</v>
      </c>
      <c r="X698" s="602">
        <f t="shared" si="308"/>
        <v>13.52</v>
      </c>
      <c r="Y698" s="602">
        <f t="shared" ca="1" si="309"/>
        <v>6154.83</v>
      </c>
      <c r="Z698" s="602">
        <f t="shared" ca="1" si="310"/>
        <v>984.77</v>
      </c>
      <c r="AA698" s="603">
        <f t="shared" si="311"/>
        <v>0</v>
      </c>
      <c r="AB698" s="602"/>
      <c r="AC698" s="604">
        <f t="shared" si="312"/>
        <v>0.113</v>
      </c>
      <c r="AD698" s="602">
        <f t="shared" ca="1" si="313"/>
        <v>-3750115.2501541669</v>
      </c>
      <c r="AE698" s="602">
        <f t="shared" si="314"/>
        <v>0</v>
      </c>
      <c r="AG698" s="602">
        <f t="shared" ca="1" si="318"/>
        <v>0</v>
      </c>
    </row>
    <row r="699" spans="2:33" x14ac:dyDescent="0.25">
      <c r="B699" s="30">
        <v>678</v>
      </c>
      <c r="C699" s="19">
        <f t="shared" ca="1" si="292"/>
        <v>66327</v>
      </c>
      <c r="D699" s="30">
        <f t="shared" ca="1" si="293"/>
        <v>31</v>
      </c>
      <c r="E699" s="599">
        <f t="shared" si="294"/>
        <v>0.113</v>
      </c>
      <c r="F699" s="599">
        <f t="shared" si="315"/>
        <v>0.13108</v>
      </c>
      <c r="G699" s="33">
        <f t="shared" ca="1" si="295"/>
        <v>1.0120874444444443</v>
      </c>
      <c r="H699" s="33">
        <f t="shared" ca="1" si="296"/>
        <v>3005.8644666829177</v>
      </c>
      <c r="I699" s="33">
        <f t="shared" ca="1" si="320"/>
        <v>3.3268299721561862E-4</v>
      </c>
      <c r="J699" s="30" t="b">
        <f t="shared" si="297"/>
        <v>0</v>
      </c>
      <c r="K699" s="33">
        <f t="shared" si="316"/>
        <v>1</v>
      </c>
      <c r="L699" s="33">
        <f t="shared" ca="1" si="319"/>
        <v>3.3268299721561862E-4</v>
      </c>
      <c r="M699" s="600">
        <f t="shared" ca="1" si="298"/>
        <v>27271.35</v>
      </c>
      <c r="N699" s="601">
        <f t="shared" ca="1" si="299"/>
        <v>-402938326.35000002</v>
      </c>
      <c r="O699" s="601">
        <f t="shared" ca="1" si="300"/>
        <v>4897765.9800000004</v>
      </c>
      <c r="P699" s="601">
        <f t="shared" ca="1" si="301"/>
        <v>-3920813.77</v>
      </c>
      <c r="Q699" s="601">
        <f t="shared" ca="1" si="317"/>
        <v>-627330.19999999995</v>
      </c>
      <c r="R699" s="602">
        <f t="shared" si="302"/>
        <v>399</v>
      </c>
      <c r="S699" s="602">
        <f t="shared" si="303"/>
        <v>63.84</v>
      </c>
      <c r="T699" s="602">
        <f t="shared" si="304"/>
        <v>166.35080000000002</v>
      </c>
      <c r="U699" s="602">
        <f t="shared" si="305"/>
        <v>26.616128000000003</v>
      </c>
      <c r="V699" s="602">
        <f t="shared" ca="1" si="306"/>
        <v>-322350.65999999997</v>
      </c>
      <c r="W699" s="602">
        <f t="shared" si="307"/>
        <v>84.48</v>
      </c>
      <c r="X699" s="602">
        <f t="shared" si="308"/>
        <v>13.52</v>
      </c>
      <c r="Y699" s="602">
        <f t="shared" ca="1" si="309"/>
        <v>6422.48</v>
      </c>
      <c r="Z699" s="602">
        <f t="shared" ca="1" si="310"/>
        <v>1027.5999999999999</v>
      </c>
      <c r="AA699" s="603">
        <f t="shared" si="311"/>
        <v>0</v>
      </c>
      <c r="AB699" s="602"/>
      <c r="AC699" s="604">
        <f t="shared" si="312"/>
        <v>0.113</v>
      </c>
      <c r="AD699" s="602">
        <f t="shared" ca="1" si="313"/>
        <v>-3920813.7700112504</v>
      </c>
      <c r="AE699" s="602">
        <f t="shared" si="314"/>
        <v>0</v>
      </c>
      <c r="AG699" s="602">
        <f t="shared" ca="1" si="318"/>
        <v>0</v>
      </c>
    </row>
    <row r="700" spans="2:33" x14ac:dyDescent="0.25">
      <c r="B700" s="30">
        <v>679</v>
      </c>
      <c r="C700" s="19">
        <f t="shared" ca="1" si="292"/>
        <v>66358</v>
      </c>
      <c r="D700" s="30">
        <f t="shared" ca="1" si="293"/>
        <v>31</v>
      </c>
      <c r="E700" s="599">
        <f t="shared" si="294"/>
        <v>0.113</v>
      </c>
      <c r="F700" s="599">
        <f t="shared" si="315"/>
        <v>0.13108</v>
      </c>
      <c r="G700" s="33">
        <f t="shared" ca="1" si="295"/>
        <v>1.0120874444444443</v>
      </c>
      <c r="H700" s="33">
        <f t="shared" ca="1" si="296"/>
        <v>3042.1976864314765</v>
      </c>
      <c r="I700" s="33">
        <f t="shared" ca="1" si="320"/>
        <v>3.2870973653688113E-4</v>
      </c>
      <c r="J700" s="30" t="b">
        <f t="shared" si="297"/>
        <v>0</v>
      </c>
      <c r="K700" s="33">
        <f t="shared" si="316"/>
        <v>1</v>
      </c>
      <c r="L700" s="33">
        <f t="shared" ca="1" si="319"/>
        <v>3.2870973653688113E-4</v>
      </c>
      <c r="M700" s="600">
        <f t="shared" ca="1" si="298"/>
        <v>27271.35</v>
      </c>
      <c r="N700" s="601">
        <f t="shared" ca="1" si="299"/>
        <v>-407836092.32999998</v>
      </c>
      <c r="O700" s="601">
        <f t="shared" ca="1" si="300"/>
        <v>4956967.4499999993</v>
      </c>
      <c r="P700" s="601">
        <f t="shared" ca="1" si="301"/>
        <v>-3968471.75</v>
      </c>
      <c r="Q700" s="601">
        <f t="shared" ca="1" si="317"/>
        <v>-634955.48</v>
      </c>
      <c r="R700" s="602">
        <f t="shared" si="302"/>
        <v>399</v>
      </c>
      <c r="S700" s="602">
        <f t="shared" si="303"/>
        <v>63.84</v>
      </c>
      <c r="T700" s="602">
        <f t="shared" si="304"/>
        <v>166.35080000000002</v>
      </c>
      <c r="U700" s="602">
        <f t="shared" si="305"/>
        <v>26.616128000000003</v>
      </c>
      <c r="V700" s="602">
        <f t="shared" ca="1" si="306"/>
        <v>-326268.87</v>
      </c>
      <c r="W700" s="602">
        <f t="shared" si="307"/>
        <v>84.48</v>
      </c>
      <c r="X700" s="602">
        <f t="shared" si="308"/>
        <v>13.52</v>
      </c>
      <c r="Y700" s="602">
        <f t="shared" ca="1" si="309"/>
        <v>6497.21</v>
      </c>
      <c r="Z700" s="602">
        <f t="shared" ca="1" si="310"/>
        <v>1039.55</v>
      </c>
      <c r="AA700" s="603">
        <f t="shared" si="311"/>
        <v>0</v>
      </c>
      <c r="AB700" s="602"/>
      <c r="AC700" s="604">
        <f t="shared" si="312"/>
        <v>0.113</v>
      </c>
      <c r="AD700" s="602">
        <f t="shared" ca="1" si="313"/>
        <v>-3968471.75397775</v>
      </c>
      <c r="AE700" s="602">
        <f t="shared" si="314"/>
        <v>0</v>
      </c>
      <c r="AG700" s="602">
        <f t="shared" ca="1" si="318"/>
        <v>0</v>
      </c>
    </row>
    <row r="701" spans="2:33" x14ac:dyDescent="0.25">
      <c r="B701" s="30">
        <v>680</v>
      </c>
      <c r="C701" s="19">
        <f t="shared" ca="1" si="292"/>
        <v>66388</v>
      </c>
      <c r="D701" s="30">
        <f t="shared" ca="1" si="293"/>
        <v>30</v>
      </c>
      <c r="E701" s="599">
        <f t="shared" si="294"/>
        <v>0.113</v>
      </c>
      <c r="F701" s="599">
        <f t="shared" si="315"/>
        <v>0.13108</v>
      </c>
      <c r="G701" s="33">
        <f t="shared" ca="1" si="295"/>
        <v>1.0117233333333333</v>
      </c>
      <c r="H701" s="33">
        <f t="shared" ca="1" si="296"/>
        <v>3077.8623839754082</v>
      </c>
      <c r="I701" s="33">
        <f t="shared" ca="1" si="320"/>
        <v>3.2490081597098136E-4</v>
      </c>
      <c r="J701" s="30" t="b">
        <f t="shared" si="297"/>
        <v>0</v>
      </c>
      <c r="K701" s="33">
        <f t="shared" si="316"/>
        <v>1</v>
      </c>
      <c r="L701" s="33">
        <f t="shared" ca="1" si="319"/>
        <v>3.2490081597098136E-4</v>
      </c>
      <c r="M701" s="600">
        <f t="shared" ca="1" si="298"/>
        <v>27271.35</v>
      </c>
      <c r="N701" s="601">
        <f t="shared" ca="1" si="299"/>
        <v>-412793059.77999997</v>
      </c>
      <c r="O701" s="601">
        <f t="shared" ca="1" si="300"/>
        <v>4866581.99</v>
      </c>
      <c r="P701" s="601">
        <f t="shared" ca="1" si="301"/>
        <v>-3887134.65</v>
      </c>
      <c r="Q701" s="601">
        <f t="shared" ca="1" si="317"/>
        <v>-621941.54</v>
      </c>
      <c r="R701" s="602">
        <f t="shared" si="302"/>
        <v>399</v>
      </c>
      <c r="S701" s="602">
        <f t="shared" si="303"/>
        <v>63.84</v>
      </c>
      <c r="T701" s="602">
        <f t="shared" si="304"/>
        <v>166.35080000000002</v>
      </c>
      <c r="U701" s="602">
        <f t="shared" si="305"/>
        <v>26.616128000000003</v>
      </c>
      <c r="V701" s="602">
        <f t="shared" ca="1" si="306"/>
        <v>-330234.45</v>
      </c>
      <c r="W701" s="602">
        <f t="shared" si="307"/>
        <v>84.48</v>
      </c>
      <c r="X701" s="602">
        <f t="shared" si="308"/>
        <v>13.52</v>
      </c>
      <c r="Y701" s="602">
        <f t="shared" ca="1" si="309"/>
        <v>6369.67</v>
      </c>
      <c r="Z701" s="602">
        <f t="shared" ca="1" si="310"/>
        <v>1019.15</v>
      </c>
      <c r="AA701" s="603">
        <f t="shared" si="311"/>
        <v>0</v>
      </c>
      <c r="AB701" s="602"/>
      <c r="AC701" s="604">
        <f t="shared" si="312"/>
        <v>0.113</v>
      </c>
      <c r="AD701" s="602">
        <f t="shared" ca="1" si="313"/>
        <v>-3887134.6462616669</v>
      </c>
      <c r="AE701" s="602">
        <f t="shared" si="314"/>
        <v>0</v>
      </c>
      <c r="AG701" s="602">
        <f t="shared" ca="1" si="318"/>
        <v>0</v>
      </c>
    </row>
    <row r="702" spans="2:33" x14ac:dyDescent="0.25">
      <c r="B702" s="30">
        <v>681</v>
      </c>
      <c r="C702" s="19">
        <f t="shared" ca="1" si="292"/>
        <v>66419</v>
      </c>
      <c r="D702" s="30">
        <f t="shared" ca="1" si="293"/>
        <v>31</v>
      </c>
      <c r="E702" s="599">
        <f t="shared" si="294"/>
        <v>0.113</v>
      </c>
      <c r="F702" s="599">
        <f t="shared" si="315"/>
        <v>0.13108</v>
      </c>
      <c r="G702" s="33">
        <f t="shared" ca="1" si="295"/>
        <v>1.0120874444444443</v>
      </c>
      <c r="H702" s="33">
        <f t="shared" ca="1" si="296"/>
        <v>3115.0658745493561</v>
      </c>
      <c r="I702" s="33">
        <f t="shared" ca="1" si="320"/>
        <v>3.2102049852947843E-4</v>
      </c>
      <c r="J702" s="30" t="b">
        <f t="shared" si="297"/>
        <v>0</v>
      </c>
      <c r="K702" s="33">
        <f t="shared" si="316"/>
        <v>1</v>
      </c>
      <c r="L702" s="33">
        <f t="shared" ca="1" si="319"/>
        <v>3.2102049852947843E-4</v>
      </c>
      <c r="M702" s="600">
        <f t="shared" ca="1" si="298"/>
        <v>27271.35</v>
      </c>
      <c r="N702" s="601">
        <f t="shared" ca="1" si="299"/>
        <v>-417659641.76999998</v>
      </c>
      <c r="O702" s="601">
        <f t="shared" ca="1" si="300"/>
        <v>5075709.07</v>
      </c>
      <c r="P702" s="601">
        <f t="shared" ca="1" si="301"/>
        <v>-4064060.35</v>
      </c>
      <c r="Q702" s="601">
        <f t="shared" ca="1" si="317"/>
        <v>-650249.66</v>
      </c>
      <c r="R702" s="602">
        <f t="shared" si="302"/>
        <v>399</v>
      </c>
      <c r="S702" s="602">
        <f t="shared" si="303"/>
        <v>63.84</v>
      </c>
      <c r="T702" s="602">
        <f t="shared" si="304"/>
        <v>166.35080000000002</v>
      </c>
      <c r="U702" s="602">
        <f t="shared" si="305"/>
        <v>26.616128000000003</v>
      </c>
      <c r="V702" s="602">
        <f t="shared" ca="1" si="306"/>
        <v>-334127.71000000002</v>
      </c>
      <c r="W702" s="602">
        <f t="shared" si="307"/>
        <v>84.48</v>
      </c>
      <c r="X702" s="602">
        <f t="shared" si="308"/>
        <v>13.52</v>
      </c>
      <c r="Y702" s="602">
        <f t="shared" ca="1" si="309"/>
        <v>6647.09</v>
      </c>
      <c r="Z702" s="602">
        <f t="shared" ca="1" si="310"/>
        <v>1063.53</v>
      </c>
      <c r="AA702" s="603">
        <f t="shared" si="311"/>
        <v>0</v>
      </c>
      <c r="AB702" s="602"/>
      <c r="AC702" s="604">
        <f t="shared" si="312"/>
        <v>0.113</v>
      </c>
      <c r="AD702" s="602">
        <f t="shared" ca="1" si="313"/>
        <v>-4064060.3475564164</v>
      </c>
      <c r="AE702" s="602">
        <f t="shared" si="314"/>
        <v>0</v>
      </c>
      <c r="AG702" s="602">
        <f t="shared" ca="1" si="318"/>
        <v>0</v>
      </c>
    </row>
    <row r="703" spans="2:33" x14ac:dyDescent="0.25">
      <c r="B703" s="30">
        <v>682</v>
      </c>
      <c r="C703" s="19">
        <f t="shared" ca="1" si="292"/>
        <v>66449</v>
      </c>
      <c r="D703" s="30">
        <f t="shared" ca="1" si="293"/>
        <v>30</v>
      </c>
      <c r="E703" s="599">
        <f t="shared" si="294"/>
        <v>0.113</v>
      </c>
      <c r="F703" s="599">
        <f t="shared" si="315"/>
        <v>0.13108</v>
      </c>
      <c r="G703" s="33">
        <f t="shared" ca="1" si="295"/>
        <v>1.0117233333333333</v>
      </c>
      <c r="H703" s="33">
        <f t="shared" ca="1" si="296"/>
        <v>3151.5848301519895</v>
      </c>
      <c r="I703" s="33">
        <f t="shared" ca="1" si="320"/>
        <v>3.1730067692697125E-4</v>
      </c>
      <c r="J703" s="30" t="b">
        <f t="shared" si="297"/>
        <v>0</v>
      </c>
      <c r="K703" s="33">
        <f t="shared" si="316"/>
        <v>1</v>
      </c>
      <c r="L703" s="33">
        <f t="shared" ca="1" si="319"/>
        <v>3.1730067692697125E-4</v>
      </c>
      <c r="M703" s="600">
        <f t="shared" ca="1" si="298"/>
        <v>27271.35</v>
      </c>
      <c r="N703" s="601">
        <f t="shared" ca="1" si="299"/>
        <v>-422735350.83999997</v>
      </c>
      <c r="O703" s="601">
        <f t="shared" ca="1" si="300"/>
        <v>4983138.78</v>
      </c>
      <c r="P703" s="601">
        <f t="shared" ca="1" si="301"/>
        <v>-3980757.89</v>
      </c>
      <c r="Q703" s="601">
        <f t="shared" ca="1" si="317"/>
        <v>-636921.26</v>
      </c>
      <c r="R703" s="602">
        <f t="shared" si="302"/>
        <v>399</v>
      </c>
      <c r="S703" s="602">
        <f t="shared" si="303"/>
        <v>63.84</v>
      </c>
      <c r="T703" s="602">
        <f t="shared" si="304"/>
        <v>166.35080000000002</v>
      </c>
      <c r="U703" s="602">
        <f t="shared" si="305"/>
        <v>26.616128000000003</v>
      </c>
      <c r="V703" s="602">
        <f t="shared" ca="1" si="306"/>
        <v>-338188.28</v>
      </c>
      <c r="W703" s="602">
        <f t="shared" si="307"/>
        <v>84.48</v>
      </c>
      <c r="X703" s="602">
        <f t="shared" si="308"/>
        <v>13.52</v>
      </c>
      <c r="Y703" s="602">
        <f t="shared" ca="1" si="309"/>
        <v>6516.47</v>
      </c>
      <c r="Z703" s="602">
        <f t="shared" ca="1" si="310"/>
        <v>1042.6400000000001</v>
      </c>
      <c r="AA703" s="603">
        <f t="shared" si="311"/>
        <v>0</v>
      </c>
      <c r="AB703" s="602"/>
      <c r="AC703" s="604">
        <f t="shared" si="312"/>
        <v>0.113</v>
      </c>
      <c r="AD703" s="602">
        <f t="shared" ca="1" si="313"/>
        <v>-3980757.8870766666</v>
      </c>
      <c r="AE703" s="602">
        <f t="shared" si="314"/>
        <v>0</v>
      </c>
      <c r="AG703" s="602">
        <f t="shared" ca="1" si="318"/>
        <v>0</v>
      </c>
    </row>
    <row r="704" spans="2:33" x14ac:dyDescent="0.25">
      <c r="B704" s="30">
        <v>683</v>
      </c>
      <c r="C704" s="19">
        <f t="shared" ca="1" si="292"/>
        <v>66480</v>
      </c>
      <c r="D704" s="30">
        <f t="shared" ca="1" si="293"/>
        <v>31</v>
      </c>
      <c r="E704" s="599">
        <f t="shared" si="294"/>
        <v>0.113</v>
      </c>
      <c r="F704" s="599">
        <f t="shared" si="315"/>
        <v>0.13108</v>
      </c>
      <c r="G704" s="33">
        <f t="shared" ca="1" si="295"/>
        <v>1.0120874444444443</v>
      </c>
      <c r="H704" s="33">
        <f t="shared" ca="1" si="296"/>
        <v>3189.679436698405</v>
      </c>
      <c r="I704" s="33">
        <f t="shared" ca="1" si="320"/>
        <v>3.1351112857757479E-4</v>
      </c>
      <c r="J704" s="30" t="b">
        <f t="shared" si="297"/>
        <v>0</v>
      </c>
      <c r="K704" s="33">
        <f t="shared" si="316"/>
        <v>1</v>
      </c>
      <c r="L704" s="33">
        <f t="shared" ca="1" si="319"/>
        <v>3.1351112857757479E-4</v>
      </c>
      <c r="M704" s="600">
        <f t="shared" ca="1" si="298"/>
        <v>27271.35</v>
      </c>
      <c r="N704" s="601">
        <f t="shared" ca="1" si="299"/>
        <v>-427718489.62</v>
      </c>
      <c r="O704" s="601">
        <f t="shared" ca="1" si="300"/>
        <v>5197294.83</v>
      </c>
      <c r="P704" s="601">
        <f t="shared" ca="1" si="301"/>
        <v>-4161938.53</v>
      </c>
      <c r="Q704" s="601">
        <f t="shared" ca="1" si="317"/>
        <v>-665910.16</v>
      </c>
      <c r="R704" s="602">
        <f t="shared" si="302"/>
        <v>399</v>
      </c>
      <c r="S704" s="602">
        <f t="shared" si="303"/>
        <v>63.84</v>
      </c>
      <c r="T704" s="602">
        <f t="shared" si="304"/>
        <v>166.35080000000002</v>
      </c>
      <c r="U704" s="602">
        <f t="shared" si="305"/>
        <v>26.616128000000003</v>
      </c>
      <c r="V704" s="602">
        <f t="shared" ca="1" si="306"/>
        <v>-342174.79</v>
      </c>
      <c r="W704" s="602">
        <f t="shared" si="307"/>
        <v>84.48</v>
      </c>
      <c r="X704" s="602">
        <f t="shared" si="308"/>
        <v>13.52</v>
      </c>
      <c r="Y704" s="602">
        <f t="shared" ca="1" si="309"/>
        <v>6800.57</v>
      </c>
      <c r="Z704" s="602">
        <f t="shared" ca="1" si="310"/>
        <v>1088.0899999999999</v>
      </c>
      <c r="AA704" s="603">
        <f t="shared" si="311"/>
        <v>0</v>
      </c>
      <c r="AB704" s="602"/>
      <c r="AC704" s="604">
        <f t="shared" si="312"/>
        <v>0.113</v>
      </c>
      <c r="AD704" s="602">
        <f t="shared" ca="1" si="313"/>
        <v>-4161938.5253857221</v>
      </c>
      <c r="AE704" s="602">
        <f t="shared" si="314"/>
        <v>0</v>
      </c>
      <c r="AG704" s="602">
        <f t="shared" ca="1" si="318"/>
        <v>0</v>
      </c>
    </row>
    <row r="705" spans="2:33" x14ac:dyDescent="0.25">
      <c r="B705" s="30">
        <v>684</v>
      </c>
      <c r="C705" s="19">
        <f t="shared" ca="1" si="292"/>
        <v>66511</v>
      </c>
      <c r="D705" s="30">
        <f t="shared" ca="1" si="293"/>
        <v>31</v>
      </c>
      <c r="E705" s="599">
        <f t="shared" si="294"/>
        <v>0.113</v>
      </c>
      <c r="F705" s="599">
        <f t="shared" si="315"/>
        <v>0.13108</v>
      </c>
      <c r="G705" s="33">
        <f t="shared" ca="1" si="295"/>
        <v>1.0120874444444443</v>
      </c>
      <c r="H705" s="33">
        <f t="shared" ca="1" si="296"/>
        <v>3228.2345096850836</v>
      </c>
      <c r="I705" s="33">
        <f t="shared" ca="1" si="320"/>
        <v>3.0976683911899283E-4</v>
      </c>
      <c r="J705" s="30" t="b">
        <f t="shared" si="297"/>
        <v>1</v>
      </c>
      <c r="K705" s="33">
        <f t="shared" si="316"/>
        <v>1</v>
      </c>
      <c r="L705" s="33">
        <f t="shared" ca="1" si="319"/>
        <v>3.0976683911899283E-4</v>
      </c>
      <c r="M705" s="600">
        <f t="shared" ca="1" si="298"/>
        <v>27271.35</v>
      </c>
      <c r="N705" s="601">
        <f t="shared" ca="1" si="299"/>
        <v>-432915784.44999999</v>
      </c>
      <c r="O705" s="601">
        <f t="shared" ca="1" si="300"/>
        <v>5260116.84</v>
      </c>
      <c r="P705" s="601">
        <f t="shared" ca="1" si="301"/>
        <v>-4212511.09</v>
      </c>
      <c r="Q705" s="601">
        <f t="shared" ca="1" si="317"/>
        <v>-674001.77</v>
      </c>
      <c r="R705" s="602">
        <f t="shared" si="302"/>
        <v>399</v>
      </c>
      <c r="S705" s="602">
        <f t="shared" si="303"/>
        <v>63.84</v>
      </c>
      <c r="T705" s="602">
        <f t="shared" si="304"/>
        <v>166.35080000000002</v>
      </c>
      <c r="U705" s="602">
        <f t="shared" si="305"/>
        <v>26.616128000000003</v>
      </c>
      <c r="V705" s="602">
        <f t="shared" ca="1" si="306"/>
        <v>-346332.63</v>
      </c>
      <c r="W705" s="602">
        <f t="shared" si="307"/>
        <v>84.48</v>
      </c>
      <c r="X705" s="602">
        <f t="shared" si="308"/>
        <v>13.52</v>
      </c>
      <c r="Y705" s="602">
        <f t="shared" ca="1" si="309"/>
        <v>6879.86</v>
      </c>
      <c r="Z705" s="602">
        <f t="shared" ca="1" si="310"/>
        <v>1100.78</v>
      </c>
      <c r="AA705" s="603">
        <f t="shared" si="311"/>
        <v>0</v>
      </c>
      <c r="AB705" s="602"/>
      <c r="AC705" s="604">
        <f t="shared" si="312"/>
        <v>0.113</v>
      </c>
      <c r="AD705" s="602">
        <f t="shared" ca="1" si="313"/>
        <v>-4212511.0914676385</v>
      </c>
      <c r="AE705" s="602">
        <f t="shared" si="314"/>
        <v>0</v>
      </c>
      <c r="AG705" s="602">
        <f t="shared" ca="1" si="318"/>
        <v>0</v>
      </c>
    </row>
    <row r="706" spans="2:33" x14ac:dyDescent="0.25">
      <c r="B706" s="30">
        <v>685</v>
      </c>
      <c r="C706" s="19">
        <f t="shared" ca="1" si="292"/>
        <v>66539</v>
      </c>
      <c r="D706" s="30">
        <f t="shared" ca="1" si="293"/>
        <v>28</v>
      </c>
      <c r="E706" s="599">
        <f t="shared" si="294"/>
        <v>0.113</v>
      </c>
      <c r="F706" s="599">
        <f t="shared" si="315"/>
        <v>0.13108</v>
      </c>
      <c r="G706" s="33">
        <f t="shared" ca="1" si="295"/>
        <v>1.0109951111111111</v>
      </c>
      <c r="H706" s="33">
        <f t="shared" ca="1" si="296"/>
        <v>3263.7293068117942</v>
      </c>
      <c r="I706" s="33">
        <f t="shared" ca="1" si="320"/>
        <v>3.063979595099631E-4</v>
      </c>
      <c r="J706" s="30" t="b">
        <f t="shared" si="297"/>
        <v>0</v>
      </c>
      <c r="K706" s="33">
        <f t="shared" si="316"/>
        <v>1</v>
      </c>
      <c r="L706" s="33">
        <f t="shared" ca="1" si="319"/>
        <v>3.063979595099631E-4</v>
      </c>
      <c r="M706" s="600">
        <f t="shared" ca="1" si="298"/>
        <v>27271.35</v>
      </c>
      <c r="N706" s="601">
        <f t="shared" ca="1" si="299"/>
        <v>-438175901.29000002</v>
      </c>
      <c r="O706" s="601">
        <f t="shared" ca="1" si="300"/>
        <v>4845064.07</v>
      </c>
      <c r="P706" s="601">
        <f t="shared" ca="1" si="301"/>
        <v>-3851079.31</v>
      </c>
      <c r="Q706" s="601">
        <f t="shared" ca="1" si="317"/>
        <v>-616172.68999999994</v>
      </c>
      <c r="R706" s="602">
        <f t="shared" si="302"/>
        <v>399</v>
      </c>
      <c r="S706" s="602">
        <f t="shared" si="303"/>
        <v>63.84</v>
      </c>
      <c r="T706" s="602">
        <f t="shared" si="304"/>
        <v>166.35080000000002</v>
      </c>
      <c r="U706" s="602">
        <f t="shared" si="305"/>
        <v>26.616128000000003</v>
      </c>
      <c r="V706" s="602">
        <f t="shared" ca="1" si="306"/>
        <v>-350540.72</v>
      </c>
      <c r="W706" s="602">
        <f t="shared" si="307"/>
        <v>84.48</v>
      </c>
      <c r="X706" s="602">
        <f t="shared" si="308"/>
        <v>13.52</v>
      </c>
      <c r="Y706" s="602">
        <f t="shared" ca="1" si="309"/>
        <v>6313.14</v>
      </c>
      <c r="Z706" s="602">
        <f t="shared" ca="1" si="310"/>
        <v>1010.1</v>
      </c>
      <c r="AA706" s="603">
        <f t="shared" si="311"/>
        <v>0</v>
      </c>
      <c r="AB706" s="602"/>
      <c r="AC706" s="604">
        <f t="shared" si="312"/>
        <v>0.113</v>
      </c>
      <c r="AD706" s="602">
        <f t="shared" ca="1" si="313"/>
        <v>-3851079.3102265554</v>
      </c>
      <c r="AE706" s="602">
        <f t="shared" si="314"/>
        <v>0</v>
      </c>
      <c r="AG706" s="602">
        <f t="shared" ca="1" si="318"/>
        <v>0</v>
      </c>
    </row>
    <row r="707" spans="2:33" x14ac:dyDescent="0.25">
      <c r="B707" s="30">
        <v>686</v>
      </c>
      <c r="C707" s="19">
        <f t="shared" ca="1" si="292"/>
        <v>66570</v>
      </c>
      <c r="D707" s="30">
        <f t="shared" ca="1" si="293"/>
        <v>31</v>
      </c>
      <c r="E707" s="599">
        <f t="shared" si="294"/>
        <v>0.113</v>
      </c>
      <c r="F707" s="599">
        <f t="shared" si="315"/>
        <v>0.13108</v>
      </c>
      <c r="G707" s="33">
        <f t="shared" ca="1" si="295"/>
        <v>1.0120874444444443</v>
      </c>
      <c r="H707" s="33">
        <f t="shared" ca="1" si="296"/>
        <v>3303.1794534895866</v>
      </c>
      <c r="I707" s="33">
        <f t="shared" ca="1" si="320"/>
        <v>3.0273862322059654E-4</v>
      </c>
      <c r="J707" s="30" t="b">
        <f t="shared" si="297"/>
        <v>0</v>
      </c>
      <c r="K707" s="33">
        <f t="shared" si="316"/>
        <v>1</v>
      </c>
      <c r="L707" s="33">
        <f t="shared" ca="1" si="319"/>
        <v>3.0273862322059654E-4</v>
      </c>
      <c r="M707" s="600">
        <f t="shared" ca="1" si="298"/>
        <v>27271.35</v>
      </c>
      <c r="N707" s="601">
        <f t="shared" ca="1" si="299"/>
        <v>-443020965.36000001</v>
      </c>
      <c r="O707" s="601">
        <f t="shared" ca="1" si="300"/>
        <v>5382262.6600000001</v>
      </c>
      <c r="P707" s="601">
        <f t="shared" ca="1" si="301"/>
        <v>-4310840.12</v>
      </c>
      <c r="Q707" s="601">
        <f t="shared" ca="1" si="317"/>
        <v>-689734.42</v>
      </c>
      <c r="R707" s="602">
        <f t="shared" si="302"/>
        <v>399</v>
      </c>
      <c r="S707" s="602">
        <f t="shared" si="303"/>
        <v>63.84</v>
      </c>
      <c r="T707" s="602">
        <f t="shared" si="304"/>
        <v>166.35080000000002</v>
      </c>
      <c r="U707" s="602">
        <f t="shared" si="305"/>
        <v>26.616128000000003</v>
      </c>
      <c r="V707" s="602">
        <f t="shared" ca="1" si="306"/>
        <v>-354416.77</v>
      </c>
      <c r="W707" s="602">
        <f t="shared" si="307"/>
        <v>84.48</v>
      </c>
      <c r="X707" s="602">
        <f t="shared" si="308"/>
        <v>13.52</v>
      </c>
      <c r="Y707" s="602">
        <f t="shared" ca="1" si="309"/>
        <v>7034.04</v>
      </c>
      <c r="Z707" s="602">
        <f t="shared" ca="1" si="310"/>
        <v>1125.45</v>
      </c>
      <c r="AA707" s="603">
        <f t="shared" si="311"/>
        <v>0</v>
      </c>
      <c r="AB707" s="602"/>
      <c r="AC707" s="604">
        <f t="shared" si="312"/>
        <v>0.113</v>
      </c>
      <c r="AD707" s="602">
        <f t="shared" ca="1" si="313"/>
        <v>-4310840.1157113332</v>
      </c>
      <c r="AE707" s="602">
        <f t="shared" si="314"/>
        <v>0</v>
      </c>
      <c r="AG707" s="602">
        <f t="shared" ca="1" si="318"/>
        <v>0</v>
      </c>
    </row>
    <row r="708" spans="2:33" x14ac:dyDescent="0.25">
      <c r="B708" s="30">
        <v>687</v>
      </c>
      <c r="C708" s="19">
        <f t="shared" ca="1" si="292"/>
        <v>66600</v>
      </c>
      <c r="D708" s="30">
        <f t="shared" ca="1" si="293"/>
        <v>30</v>
      </c>
      <c r="E708" s="599">
        <f t="shared" si="294"/>
        <v>0.113</v>
      </c>
      <c r="F708" s="599">
        <f t="shared" si="315"/>
        <v>0.13108</v>
      </c>
      <c r="G708" s="33">
        <f t="shared" ca="1" si="295"/>
        <v>1.0117233333333333</v>
      </c>
      <c r="H708" s="33">
        <f t="shared" ca="1" si="296"/>
        <v>3341.9037272826627</v>
      </c>
      <c r="I708" s="33">
        <f t="shared" ca="1" si="320"/>
        <v>2.9923064265322528E-4</v>
      </c>
      <c r="J708" s="30" t="b">
        <f t="shared" si="297"/>
        <v>0</v>
      </c>
      <c r="K708" s="33">
        <f t="shared" si="316"/>
        <v>1</v>
      </c>
      <c r="L708" s="33">
        <f t="shared" ca="1" si="319"/>
        <v>2.9923064265322528E-4</v>
      </c>
      <c r="M708" s="600">
        <f t="shared" ca="1" si="298"/>
        <v>27271.35</v>
      </c>
      <c r="N708" s="601">
        <f t="shared" ca="1" si="299"/>
        <v>-448403228.01999998</v>
      </c>
      <c r="O708" s="601">
        <f t="shared" ca="1" si="300"/>
        <v>5284051.8600000003</v>
      </c>
      <c r="P708" s="601">
        <f t="shared" ca="1" si="301"/>
        <v>-4222463.7300000004</v>
      </c>
      <c r="Q708" s="601">
        <f t="shared" ca="1" si="317"/>
        <v>-675594.2</v>
      </c>
      <c r="R708" s="602">
        <f t="shared" si="302"/>
        <v>399</v>
      </c>
      <c r="S708" s="602">
        <f t="shared" si="303"/>
        <v>63.84</v>
      </c>
      <c r="T708" s="602">
        <f t="shared" si="304"/>
        <v>166.35080000000002</v>
      </c>
      <c r="U708" s="602">
        <f t="shared" si="305"/>
        <v>26.616128000000003</v>
      </c>
      <c r="V708" s="602">
        <f t="shared" ca="1" si="306"/>
        <v>-358722.58</v>
      </c>
      <c r="W708" s="602">
        <f t="shared" si="307"/>
        <v>84.48</v>
      </c>
      <c r="X708" s="602">
        <f t="shared" si="308"/>
        <v>13.52</v>
      </c>
      <c r="Y708" s="602">
        <f t="shared" ca="1" si="309"/>
        <v>6895.47</v>
      </c>
      <c r="Z708" s="602">
        <f t="shared" ca="1" si="310"/>
        <v>1103.28</v>
      </c>
      <c r="AA708" s="603">
        <f t="shared" si="311"/>
        <v>0</v>
      </c>
      <c r="AB708" s="602"/>
      <c r="AC708" s="604">
        <f t="shared" si="312"/>
        <v>0.113</v>
      </c>
      <c r="AD708" s="602">
        <f t="shared" ca="1" si="313"/>
        <v>-4222463.7305216659</v>
      </c>
      <c r="AE708" s="602">
        <f t="shared" si="314"/>
        <v>0</v>
      </c>
      <c r="AG708" s="602">
        <f t="shared" ca="1" si="318"/>
        <v>0</v>
      </c>
    </row>
    <row r="709" spans="2:33" x14ac:dyDescent="0.25">
      <c r="B709" s="30">
        <v>688</v>
      </c>
      <c r="C709" s="19">
        <f t="shared" ca="1" si="292"/>
        <v>66631</v>
      </c>
      <c r="D709" s="30">
        <f t="shared" ca="1" si="293"/>
        <v>31</v>
      </c>
      <c r="E709" s="599">
        <f t="shared" si="294"/>
        <v>0.113</v>
      </c>
      <c r="F709" s="599">
        <f t="shared" si="315"/>
        <v>0.13108</v>
      </c>
      <c r="G709" s="33">
        <f t="shared" ca="1" si="295"/>
        <v>1.0120874444444443</v>
      </c>
      <c r="H709" s="33">
        <f t="shared" ca="1" si="296"/>
        <v>3382.2988029248731</v>
      </c>
      <c r="I709" s="33">
        <f t="shared" ca="1" si="320"/>
        <v>2.9565690622461888E-4</v>
      </c>
      <c r="J709" s="30" t="b">
        <f t="shared" si="297"/>
        <v>0</v>
      </c>
      <c r="K709" s="33">
        <f t="shared" si="316"/>
        <v>1</v>
      </c>
      <c r="L709" s="33">
        <f t="shared" ca="1" si="319"/>
        <v>2.9565690622461888E-4</v>
      </c>
      <c r="M709" s="600">
        <f t="shared" ca="1" si="298"/>
        <v>27271.35</v>
      </c>
      <c r="N709" s="601">
        <f t="shared" ca="1" si="299"/>
        <v>-453687279.88</v>
      </c>
      <c r="O709" s="601">
        <f t="shared" ca="1" si="300"/>
        <v>5511191.1299999999</v>
      </c>
      <c r="P709" s="601">
        <f t="shared" ca="1" si="301"/>
        <v>-4414629.28</v>
      </c>
      <c r="Q709" s="601">
        <f t="shared" ca="1" si="317"/>
        <v>-706340.68</v>
      </c>
      <c r="R709" s="602">
        <f t="shared" si="302"/>
        <v>399</v>
      </c>
      <c r="S709" s="602">
        <f t="shared" si="303"/>
        <v>63.84</v>
      </c>
      <c r="T709" s="602">
        <f t="shared" si="304"/>
        <v>166.35080000000002</v>
      </c>
      <c r="U709" s="602">
        <f t="shared" si="305"/>
        <v>26.616128000000003</v>
      </c>
      <c r="V709" s="602">
        <f t="shared" ca="1" si="306"/>
        <v>-362949.82</v>
      </c>
      <c r="W709" s="602">
        <f t="shared" si="307"/>
        <v>84.48</v>
      </c>
      <c r="X709" s="602">
        <f t="shared" si="308"/>
        <v>13.52</v>
      </c>
      <c r="Y709" s="602">
        <f t="shared" ca="1" si="309"/>
        <v>7196.79</v>
      </c>
      <c r="Z709" s="602">
        <f t="shared" ca="1" si="310"/>
        <v>1151.49</v>
      </c>
      <c r="AA709" s="603">
        <f t="shared" si="311"/>
        <v>0</v>
      </c>
      <c r="AB709" s="602"/>
      <c r="AC709" s="604">
        <f t="shared" si="312"/>
        <v>0.113</v>
      </c>
      <c r="AD709" s="602">
        <f t="shared" ca="1" si="313"/>
        <v>-4414629.2817212222</v>
      </c>
      <c r="AE709" s="602">
        <f t="shared" si="314"/>
        <v>0</v>
      </c>
      <c r="AG709" s="602">
        <f t="shared" ca="1" si="318"/>
        <v>0</v>
      </c>
    </row>
    <row r="710" spans="2:33" x14ac:dyDescent="0.25">
      <c r="B710" s="30">
        <v>689</v>
      </c>
      <c r="C710" s="19">
        <f t="shared" ca="1" si="292"/>
        <v>66661</v>
      </c>
      <c r="D710" s="30">
        <f t="shared" ca="1" si="293"/>
        <v>30</v>
      </c>
      <c r="E710" s="599">
        <f t="shared" si="294"/>
        <v>0.113</v>
      </c>
      <c r="F710" s="599">
        <f t="shared" si="315"/>
        <v>0.13108</v>
      </c>
      <c r="G710" s="33">
        <f t="shared" ca="1" si="295"/>
        <v>1.0117233333333333</v>
      </c>
      <c r="H710" s="33">
        <f t="shared" ca="1" si="296"/>
        <v>3421.9506192244958</v>
      </c>
      <c r="I710" s="33">
        <f t="shared" ca="1" si="320"/>
        <v>2.9223098497740052E-4</v>
      </c>
      <c r="J710" s="30" t="b">
        <f t="shared" si="297"/>
        <v>0</v>
      </c>
      <c r="K710" s="33">
        <f t="shared" si="316"/>
        <v>1</v>
      </c>
      <c r="L710" s="33">
        <f t="shared" ca="1" si="319"/>
        <v>2.9223098497740052E-4</v>
      </c>
      <c r="M710" s="600">
        <f t="shared" ca="1" si="298"/>
        <v>27271.35</v>
      </c>
      <c r="N710" s="601">
        <f t="shared" ca="1" si="299"/>
        <v>-459198471.00999999</v>
      </c>
      <c r="O710" s="601">
        <f t="shared" ca="1" si="300"/>
        <v>5410608.1000000006</v>
      </c>
      <c r="P710" s="601">
        <f t="shared" ca="1" si="301"/>
        <v>-4324118.9400000004</v>
      </c>
      <c r="Q710" s="601">
        <f t="shared" ca="1" si="317"/>
        <v>-691859.03</v>
      </c>
      <c r="R710" s="602">
        <f t="shared" si="302"/>
        <v>399</v>
      </c>
      <c r="S710" s="602">
        <f t="shared" si="303"/>
        <v>63.84</v>
      </c>
      <c r="T710" s="602">
        <f t="shared" si="304"/>
        <v>166.35080000000002</v>
      </c>
      <c r="U710" s="602">
        <f t="shared" si="305"/>
        <v>26.616128000000003</v>
      </c>
      <c r="V710" s="602">
        <f t="shared" ca="1" si="306"/>
        <v>-367358.78</v>
      </c>
      <c r="W710" s="602">
        <f t="shared" si="307"/>
        <v>84.48</v>
      </c>
      <c r="X710" s="602">
        <f t="shared" si="308"/>
        <v>13.52</v>
      </c>
      <c r="Y710" s="602">
        <f t="shared" ca="1" si="309"/>
        <v>7054.87</v>
      </c>
      <c r="Z710" s="602">
        <f t="shared" ca="1" si="310"/>
        <v>1128.78</v>
      </c>
      <c r="AA710" s="603">
        <f t="shared" si="311"/>
        <v>0</v>
      </c>
      <c r="AB710" s="602"/>
      <c r="AC710" s="604">
        <f t="shared" si="312"/>
        <v>0.113</v>
      </c>
      <c r="AD710" s="602">
        <f t="shared" ca="1" si="313"/>
        <v>-4324118.9353441661</v>
      </c>
      <c r="AE710" s="602">
        <f t="shared" si="314"/>
        <v>0</v>
      </c>
      <c r="AG710" s="602">
        <f t="shared" ca="1" si="318"/>
        <v>0</v>
      </c>
    </row>
    <row r="711" spans="2:33" x14ac:dyDescent="0.25">
      <c r="B711" s="30">
        <v>690</v>
      </c>
      <c r="C711" s="19">
        <f t="shared" ca="1" si="292"/>
        <v>66692</v>
      </c>
      <c r="D711" s="30">
        <f t="shared" ca="1" si="293"/>
        <v>31</v>
      </c>
      <c r="E711" s="599">
        <f t="shared" si="294"/>
        <v>0.113</v>
      </c>
      <c r="F711" s="599">
        <f t="shared" si="315"/>
        <v>0.13108</v>
      </c>
      <c r="G711" s="33">
        <f t="shared" ca="1" si="295"/>
        <v>1.0120874444444443</v>
      </c>
      <c r="H711" s="33">
        <f t="shared" ca="1" si="296"/>
        <v>3463.3132572260038</v>
      </c>
      <c r="I711" s="33">
        <f t="shared" ca="1" si="320"/>
        <v>2.8874084604202567E-4</v>
      </c>
      <c r="J711" s="30" t="b">
        <f t="shared" si="297"/>
        <v>0</v>
      </c>
      <c r="K711" s="33">
        <f t="shared" si="316"/>
        <v>1</v>
      </c>
      <c r="L711" s="33">
        <f t="shared" ca="1" si="319"/>
        <v>2.8874084604202567E-4</v>
      </c>
      <c r="M711" s="600">
        <f t="shared" ca="1" si="298"/>
        <v>27271.35</v>
      </c>
      <c r="N711" s="601">
        <f t="shared" ca="1" si="299"/>
        <v>-464609079.11000001</v>
      </c>
      <c r="O711" s="601">
        <f t="shared" ca="1" si="300"/>
        <v>5643207.7799999993</v>
      </c>
      <c r="P711" s="601">
        <f t="shared" ca="1" si="301"/>
        <v>-4520904.46</v>
      </c>
      <c r="Q711" s="601">
        <f t="shared" ca="1" si="317"/>
        <v>-723344.71</v>
      </c>
      <c r="R711" s="602">
        <f t="shared" si="302"/>
        <v>399</v>
      </c>
      <c r="S711" s="602">
        <f t="shared" si="303"/>
        <v>63.84</v>
      </c>
      <c r="T711" s="602">
        <f t="shared" si="304"/>
        <v>166.35080000000002</v>
      </c>
      <c r="U711" s="602">
        <f t="shared" si="305"/>
        <v>26.616128000000003</v>
      </c>
      <c r="V711" s="602">
        <f t="shared" ca="1" si="306"/>
        <v>-371687.26</v>
      </c>
      <c r="W711" s="602">
        <f t="shared" si="307"/>
        <v>84.48</v>
      </c>
      <c r="X711" s="602">
        <f t="shared" si="308"/>
        <v>13.52</v>
      </c>
      <c r="Y711" s="602">
        <f t="shared" ca="1" si="309"/>
        <v>7363.42</v>
      </c>
      <c r="Z711" s="602">
        <f t="shared" ca="1" si="310"/>
        <v>1178.1500000000001</v>
      </c>
      <c r="AA711" s="603">
        <f t="shared" si="311"/>
        <v>0</v>
      </c>
      <c r="AB711" s="602"/>
      <c r="AC711" s="604">
        <f t="shared" si="312"/>
        <v>0.113</v>
      </c>
      <c r="AD711" s="602">
        <f t="shared" ca="1" si="313"/>
        <v>-4520904.4558953606</v>
      </c>
      <c r="AE711" s="602">
        <f t="shared" si="314"/>
        <v>0</v>
      </c>
      <c r="AG711" s="602">
        <f t="shared" ca="1" si="318"/>
        <v>0</v>
      </c>
    </row>
    <row r="712" spans="2:33" x14ac:dyDescent="0.25">
      <c r="B712" s="30">
        <v>691</v>
      </c>
      <c r="C712" s="19">
        <f t="shared" ca="1" si="292"/>
        <v>66723</v>
      </c>
      <c r="D712" s="30">
        <f t="shared" ca="1" si="293"/>
        <v>31</v>
      </c>
      <c r="E712" s="599">
        <f t="shared" si="294"/>
        <v>0.113</v>
      </c>
      <c r="F712" s="599">
        <f t="shared" si="315"/>
        <v>0.13108</v>
      </c>
      <c r="G712" s="33">
        <f t="shared" ca="1" si="295"/>
        <v>1.0120874444444443</v>
      </c>
      <c r="H712" s="33">
        <f t="shared" ca="1" si="296"/>
        <v>3505.1758638164306</v>
      </c>
      <c r="I712" s="33">
        <f t="shared" ca="1" si="320"/>
        <v>2.8529239012595544E-4</v>
      </c>
      <c r="J712" s="30" t="b">
        <f t="shared" si="297"/>
        <v>0</v>
      </c>
      <c r="K712" s="33">
        <f t="shared" si="316"/>
        <v>1</v>
      </c>
      <c r="L712" s="33">
        <f t="shared" ca="1" si="319"/>
        <v>2.8529239012595544E-4</v>
      </c>
      <c r="M712" s="600">
        <f t="shared" ca="1" si="298"/>
        <v>27271.35</v>
      </c>
      <c r="N712" s="601">
        <f t="shared" ca="1" si="299"/>
        <v>-470252286.88999999</v>
      </c>
      <c r="O712" s="601">
        <f t="shared" ca="1" si="300"/>
        <v>5711419.7400000002</v>
      </c>
      <c r="P712" s="601">
        <f t="shared" ca="1" si="301"/>
        <v>-4575816</v>
      </c>
      <c r="Q712" s="601">
        <f t="shared" ca="1" si="317"/>
        <v>-732130.56</v>
      </c>
      <c r="R712" s="602">
        <f t="shared" si="302"/>
        <v>399</v>
      </c>
      <c r="S712" s="602">
        <f t="shared" si="303"/>
        <v>63.84</v>
      </c>
      <c r="T712" s="602">
        <f t="shared" si="304"/>
        <v>166.35080000000002</v>
      </c>
      <c r="U712" s="602">
        <f t="shared" si="305"/>
        <v>26.616128000000003</v>
      </c>
      <c r="V712" s="602">
        <f t="shared" ca="1" si="306"/>
        <v>-376201.83</v>
      </c>
      <c r="W712" s="602">
        <f t="shared" si="307"/>
        <v>84.48</v>
      </c>
      <c r="X712" s="602">
        <f t="shared" si="308"/>
        <v>13.52</v>
      </c>
      <c r="Y712" s="602">
        <f t="shared" ca="1" si="309"/>
        <v>7449.53</v>
      </c>
      <c r="Z712" s="602">
        <f t="shared" ca="1" si="310"/>
        <v>1191.92</v>
      </c>
      <c r="AA712" s="603">
        <f t="shared" si="311"/>
        <v>0</v>
      </c>
      <c r="AB712" s="602"/>
      <c r="AC712" s="604">
        <f t="shared" si="312"/>
        <v>0.113</v>
      </c>
      <c r="AD712" s="602">
        <f t="shared" ca="1" si="313"/>
        <v>-4575816.0027101943</v>
      </c>
      <c r="AE712" s="602">
        <f t="shared" si="314"/>
        <v>0</v>
      </c>
      <c r="AG712" s="602">
        <f t="shared" ca="1" si="318"/>
        <v>0</v>
      </c>
    </row>
    <row r="713" spans="2:33" x14ac:dyDescent="0.25">
      <c r="B713" s="30">
        <v>692</v>
      </c>
      <c r="C713" s="19">
        <f t="shared" ca="1" si="292"/>
        <v>66753</v>
      </c>
      <c r="D713" s="30">
        <f t="shared" ca="1" si="293"/>
        <v>30</v>
      </c>
      <c r="E713" s="599">
        <f t="shared" si="294"/>
        <v>0.113</v>
      </c>
      <c r="F713" s="599">
        <f t="shared" si="315"/>
        <v>0.13108</v>
      </c>
      <c r="G713" s="33">
        <f t="shared" ca="1" si="295"/>
        <v>1.0117233333333333</v>
      </c>
      <c r="H713" s="33">
        <f t="shared" ca="1" si="296"/>
        <v>3546.2682088599049</v>
      </c>
      <c r="I713" s="33">
        <f t="shared" ca="1" si="320"/>
        <v>2.81986567598476E-4</v>
      </c>
      <c r="J713" s="30" t="b">
        <f t="shared" si="297"/>
        <v>0</v>
      </c>
      <c r="K713" s="33">
        <f t="shared" si="316"/>
        <v>1</v>
      </c>
      <c r="L713" s="33">
        <f t="shared" ca="1" si="319"/>
        <v>2.81986567598476E-4</v>
      </c>
      <c r="M713" s="600">
        <f t="shared" ca="1" si="298"/>
        <v>27271.35</v>
      </c>
      <c r="N713" s="601">
        <f t="shared" ca="1" si="299"/>
        <v>-475963706.63</v>
      </c>
      <c r="O713" s="601">
        <f t="shared" ca="1" si="300"/>
        <v>5607152.54</v>
      </c>
      <c r="P713" s="601">
        <f t="shared" ca="1" si="301"/>
        <v>-4481991.57</v>
      </c>
      <c r="Q713" s="601">
        <f t="shared" ca="1" si="317"/>
        <v>-717118.65</v>
      </c>
      <c r="R713" s="602">
        <f t="shared" si="302"/>
        <v>399</v>
      </c>
      <c r="S713" s="602">
        <f t="shared" si="303"/>
        <v>63.84</v>
      </c>
      <c r="T713" s="602">
        <f t="shared" si="304"/>
        <v>166.35080000000002</v>
      </c>
      <c r="U713" s="602">
        <f t="shared" si="305"/>
        <v>26.616128000000003</v>
      </c>
      <c r="V713" s="602">
        <f t="shared" ca="1" si="306"/>
        <v>-380770.97</v>
      </c>
      <c r="W713" s="602">
        <f t="shared" si="307"/>
        <v>84.48</v>
      </c>
      <c r="X713" s="602">
        <f t="shared" si="308"/>
        <v>13.52</v>
      </c>
      <c r="Y713" s="602">
        <f t="shared" ca="1" si="309"/>
        <v>7302.41</v>
      </c>
      <c r="Z713" s="602">
        <f t="shared" ca="1" si="310"/>
        <v>1168.3900000000001</v>
      </c>
      <c r="AA713" s="603">
        <f t="shared" si="311"/>
        <v>0</v>
      </c>
      <c r="AB713" s="602"/>
      <c r="AC713" s="604">
        <f t="shared" si="312"/>
        <v>0.113</v>
      </c>
      <c r="AD713" s="602">
        <f t="shared" ca="1" si="313"/>
        <v>-4481991.5707658334</v>
      </c>
      <c r="AE713" s="602">
        <f t="shared" si="314"/>
        <v>0</v>
      </c>
      <c r="AG713" s="602">
        <f t="shared" ca="1" si="318"/>
        <v>0</v>
      </c>
    </row>
    <row r="714" spans="2:33" x14ac:dyDescent="0.25">
      <c r="B714" s="30">
        <v>693</v>
      </c>
      <c r="C714" s="19">
        <f t="shared" ca="1" si="292"/>
        <v>66784</v>
      </c>
      <c r="D714" s="30">
        <f t="shared" ca="1" si="293"/>
        <v>31</v>
      </c>
      <c r="E714" s="599">
        <f t="shared" si="294"/>
        <v>0.113</v>
      </c>
      <c r="F714" s="599">
        <f t="shared" si="315"/>
        <v>0.13108</v>
      </c>
      <c r="G714" s="33">
        <f t="shared" ca="1" si="295"/>
        <v>1.0120874444444443</v>
      </c>
      <c r="H714" s="33">
        <f t="shared" ca="1" si="296"/>
        <v>3589.1335288195983</v>
      </c>
      <c r="I714" s="33">
        <f t="shared" ca="1" si="320"/>
        <v>2.7861877859107741E-4</v>
      </c>
      <c r="J714" s="30" t="b">
        <f t="shared" si="297"/>
        <v>0</v>
      </c>
      <c r="K714" s="33">
        <f t="shared" si="316"/>
        <v>1</v>
      </c>
      <c r="L714" s="33">
        <f t="shared" ca="1" si="319"/>
        <v>2.7861877859107741E-4</v>
      </c>
      <c r="M714" s="600">
        <f t="shared" ca="1" si="298"/>
        <v>27271.35</v>
      </c>
      <c r="N714" s="601">
        <f t="shared" ca="1" si="299"/>
        <v>-481570859.17000002</v>
      </c>
      <c r="O714" s="601">
        <f t="shared" ca="1" si="300"/>
        <v>5848232.3600000003</v>
      </c>
      <c r="P714" s="601">
        <f t="shared" ca="1" si="301"/>
        <v>-4685952</v>
      </c>
      <c r="Q714" s="601">
        <f t="shared" ca="1" si="317"/>
        <v>-749752.31999999995</v>
      </c>
      <c r="R714" s="602">
        <f t="shared" si="302"/>
        <v>399</v>
      </c>
      <c r="S714" s="602">
        <f t="shared" si="303"/>
        <v>63.84</v>
      </c>
      <c r="T714" s="602">
        <f t="shared" si="304"/>
        <v>166.35080000000002</v>
      </c>
      <c r="U714" s="602">
        <f t="shared" si="305"/>
        <v>26.616128000000003</v>
      </c>
      <c r="V714" s="602">
        <f t="shared" ca="1" si="306"/>
        <v>-385256.69</v>
      </c>
      <c r="W714" s="602">
        <f t="shared" si="307"/>
        <v>84.48</v>
      </c>
      <c r="X714" s="602">
        <f t="shared" si="308"/>
        <v>13.52</v>
      </c>
      <c r="Y714" s="602">
        <f t="shared" ca="1" si="309"/>
        <v>7622.22</v>
      </c>
      <c r="Z714" s="602">
        <f t="shared" ca="1" si="310"/>
        <v>1219.56</v>
      </c>
      <c r="AA714" s="603">
        <f t="shared" si="311"/>
        <v>0</v>
      </c>
      <c r="AB714" s="602"/>
      <c r="AC714" s="604">
        <f t="shared" si="312"/>
        <v>0.113</v>
      </c>
      <c r="AD714" s="602">
        <f t="shared" ca="1" si="313"/>
        <v>-4685951.9990903055</v>
      </c>
      <c r="AE714" s="602">
        <f t="shared" si="314"/>
        <v>0</v>
      </c>
      <c r="AG714" s="602">
        <f t="shared" ca="1" si="318"/>
        <v>0</v>
      </c>
    </row>
    <row r="715" spans="2:33" x14ac:dyDescent="0.25">
      <c r="B715" s="30">
        <v>694</v>
      </c>
      <c r="C715" s="19">
        <f t="shared" ca="1" si="292"/>
        <v>66814</v>
      </c>
      <c r="D715" s="30">
        <f t="shared" ca="1" si="293"/>
        <v>30</v>
      </c>
      <c r="E715" s="599">
        <f t="shared" si="294"/>
        <v>0.113</v>
      </c>
      <c r="F715" s="599">
        <f t="shared" si="315"/>
        <v>0.13108</v>
      </c>
      <c r="G715" s="33">
        <f t="shared" ca="1" si="295"/>
        <v>1.0117233333333333</v>
      </c>
      <c r="H715" s="33">
        <f t="shared" ca="1" si="296"/>
        <v>3631.2101375557932</v>
      </c>
      <c r="I715" s="33">
        <f t="shared" ca="1" si="320"/>
        <v>2.753902864660735E-4</v>
      </c>
      <c r="J715" s="30" t="b">
        <f t="shared" si="297"/>
        <v>0</v>
      </c>
      <c r="K715" s="33">
        <f t="shared" si="316"/>
        <v>1</v>
      </c>
      <c r="L715" s="33">
        <f t="shared" ca="1" si="319"/>
        <v>2.753902864660735E-4</v>
      </c>
      <c r="M715" s="600">
        <f t="shared" ca="1" si="298"/>
        <v>27271.35</v>
      </c>
      <c r="N715" s="601">
        <f t="shared" ca="1" si="299"/>
        <v>-487419091.52999997</v>
      </c>
      <c r="O715" s="601">
        <f t="shared" ca="1" si="300"/>
        <v>5741447.8300000001</v>
      </c>
      <c r="P715" s="601">
        <f t="shared" ca="1" si="301"/>
        <v>-4589863.1100000003</v>
      </c>
      <c r="Q715" s="601">
        <f t="shared" ca="1" si="317"/>
        <v>-734378.1</v>
      </c>
      <c r="R715" s="602">
        <f t="shared" si="302"/>
        <v>399</v>
      </c>
      <c r="S715" s="602">
        <f t="shared" si="303"/>
        <v>63.84</v>
      </c>
      <c r="T715" s="602">
        <f t="shared" si="304"/>
        <v>166.35080000000002</v>
      </c>
      <c r="U715" s="602">
        <f t="shared" si="305"/>
        <v>26.616128000000003</v>
      </c>
      <c r="V715" s="602">
        <f t="shared" ca="1" si="306"/>
        <v>-389935.27</v>
      </c>
      <c r="W715" s="602">
        <f t="shared" si="307"/>
        <v>84.48</v>
      </c>
      <c r="X715" s="602">
        <f t="shared" si="308"/>
        <v>13.52</v>
      </c>
      <c r="Y715" s="602">
        <f t="shared" ca="1" si="309"/>
        <v>7471.55</v>
      </c>
      <c r="Z715" s="602">
        <f t="shared" ca="1" si="310"/>
        <v>1195.45</v>
      </c>
      <c r="AA715" s="603">
        <f t="shared" si="311"/>
        <v>0</v>
      </c>
      <c r="AB715" s="602"/>
      <c r="AC715" s="604">
        <f t="shared" si="312"/>
        <v>0.113</v>
      </c>
      <c r="AD715" s="602">
        <f t="shared" ca="1" si="313"/>
        <v>-4589863.1119074998</v>
      </c>
      <c r="AE715" s="602">
        <f t="shared" si="314"/>
        <v>0</v>
      </c>
      <c r="AG715" s="602">
        <f t="shared" ca="1" si="318"/>
        <v>0</v>
      </c>
    </row>
    <row r="716" spans="2:33" x14ac:dyDescent="0.25">
      <c r="B716" s="30">
        <v>695</v>
      </c>
      <c r="C716" s="19">
        <f t="shared" ca="1" si="292"/>
        <v>66845</v>
      </c>
      <c r="D716" s="30">
        <f t="shared" ca="1" si="293"/>
        <v>31</v>
      </c>
      <c r="E716" s="599">
        <f t="shared" si="294"/>
        <v>0.113</v>
      </c>
      <c r="F716" s="599">
        <f t="shared" si="315"/>
        <v>0.13108</v>
      </c>
      <c r="G716" s="33">
        <f t="shared" ca="1" si="295"/>
        <v>1.0120874444444443</v>
      </c>
      <c r="H716" s="33">
        <f t="shared" ca="1" si="296"/>
        <v>3675.1021883596018</v>
      </c>
      <c r="I716" s="33">
        <f t="shared" ca="1" si="320"/>
        <v>2.7210127739233134E-4</v>
      </c>
      <c r="J716" s="30" t="b">
        <f t="shared" si="297"/>
        <v>0</v>
      </c>
      <c r="K716" s="33">
        <f t="shared" si="316"/>
        <v>1</v>
      </c>
      <c r="L716" s="33">
        <f t="shared" ca="1" si="319"/>
        <v>2.7210127739233134E-4</v>
      </c>
      <c r="M716" s="600">
        <f t="shared" ca="1" si="298"/>
        <v>27271.35</v>
      </c>
      <c r="N716" s="601">
        <f t="shared" ca="1" si="299"/>
        <v>-493160539.36000001</v>
      </c>
      <c r="O716" s="601">
        <f t="shared" ca="1" si="300"/>
        <v>5988321.9699999997</v>
      </c>
      <c r="P716" s="601">
        <f t="shared" ca="1" si="301"/>
        <v>-4798726.03</v>
      </c>
      <c r="Q716" s="601">
        <f t="shared" ca="1" si="317"/>
        <v>-767796.16</v>
      </c>
      <c r="R716" s="602">
        <f t="shared" si="302"/>
        <v>399</v>
      </c>
      <c r="S716" s="602">
        <f t="shared" si="303"/>
        <v>63.84</v>
      </c>
      <c r="T716" s="602">
        <f t="shared" si="304"/>
        <v>166.35080000000002</v>
      </c>
      <c r="U716" s="602">
        <f t="shared" si="305"/>
        <v>26.616128000000003</v>
      </c>
      <c r="V716" s="602">
        <f t="shared" ca="1" si="306"/>
        <v>-394528.43</v>
      </c>
      <c r="W716" s="602">
        <f t="shared" si="307"/>
        <v>84.48</v>
      </c>
      <c r="X716" s="602">
        <f t="shared" si="308"/>
        <v>13.52</v>
      </c>
      <c r="Y716" s="602">
        <f t="shared" ca="1" si="309"/>
        <v>7799.05</v>
      </c>
      <c r="Z716" s="602">
        <f t="shared" ca="1" si="310"/>
        <v>1247.8499999999999</v>
      </c>
      <c r="AA716" s="603">
        <f t="shared" si="311"/>
        <v>0</v>
      </c>
      <c r="AB716" s="602"/>
      <c r="AC716" s="604">
        <f t="shared" si="312"/>
        <v>0.113</v>
      </c>
      <c r="AD716" s="602">
        <f t="shared" ca="1" si="313"/>
        <v>-4798726.026050223</v>
      </c>
      <c r="AE716" s="602">
        <f t="shared" si="314"/>
        <v>0</v>
      </c>
      <c r="AG716" s="602">
        <f t="shared" ca="1" si="318"/>
        <v>0</v>
      </c>
    </row>
    <row r="717" spans="2:33" x14ac:dyDescent="0.25">
      <c r="B717" s="30">
        <v>696</v>
      </c>
      <c r="C717" s="19">
        <f t="shared" ca="1" si="292"/>
        <v>66876</v>
      </c>
      <c r="D717" s="30">
        <f t="shared" ca="1" si="293"/>
        <v>31</v>
      </c>
      <c r="E717" s="599">
        <f t="shared" si="294"/>
        <v>0.113</v>
      </c>
      <c r="F717" s="599">
        <f t="shared" si="315"/>
        <v>0.13108</v>
      </c>
      <c r="G717" s="33">
        <f t="shared" ca="1" si="295"/>
        <v>1.0120874444444443</v>
      </c>
      <c r="H717" s="33">
        <f t="shared" ca="1" si="296"/>
        <v>3719.5247818890543</v>
      </c>
      <c r="I717" s="33">
        <f t="shared" ca="1" si="320"/>
        <v>2.6885154922724427E-4</v>
      </c>
      <c r="J717" s="30" t="b">
        <f t="shared" si="297"/>
        <v>1</v>
      </c>
      <c r="K717" s="33">
        <f t="shared" si="316"/>
        <v>1</v>
      </c>
      <c r="L717" s="33">
        <f t="shared" ca="1" si="319"/>
        <v>2.6885154922724427E-4</v>
      </c>
      <c r="M717" s="600">
        <f t="shared" ca="1" si="298"/>
        <v>27271.35</v>
      </c>
      <c r="N717" s="601">
        <f t="shared" ca="1" si="299"/>
        <v>-499148861.32999998</v>
      </c>
      <c r="O717" s="601">
        <f t="shared" ca="1" si="300"/>
        <v>6060705.4900000002</v>
      </c>
      <c r="P717" s="601">
        <f t="shared" ca="1" si="301"/>
        <v>-4856995.7300000004</v>
      </c>
      <c r="Q717" s="601">
        <f t="shared" ca="1" si="317"/>
        <v>-777119.32</v>
      </c>
      <c r="R717" s="602">
        <f t="shared" si="302"/>
        <v>399</v>
      </c>
      <c r="S717" s="602">
        <f t="shared" si="303"/>
        <v>63.84</v>
      </c>
      <c r="T717" s="602">
        <f t="shared" si="304"/>
        <v>166.35080000000002</v>
      </c>
      <c r="U717" s="602">
        <f t="shared" si="305"/>
        <v>26.616128000000003</v>
      </c>
      <c r="V717" s="602">
        <f t="shared" ca="1" si="306"/>
        <v>-399319.09</v>
      </c>
      <c r="W717" s="602">
        <f t="shared" si="307"/>
        <v>84.48</v>
      </c>
      <c r="X717" s="602">
        <f t="shared" si="308"/>
        <v>13.52</v>
      </c>
      <c r="Y717" s="602">
        <f t="shared" ca="1" si="309"/>
        <v>7890.42</v>
      </c>
      <c r="Z717" s="602">
        <f t="shared" ca="1" si="310"/>
        <v>1262.47</v>
      </c>
      <c r="AA717" s="603">
        <f t="shared" si="311"/>
        <v>0</v>
      </c>
      <c r="AB717" s="602"/>
      <c r="AC717" s="604">
        <f t="shared" si="312"/>
        <v>0.113</v>
      </c>
      <c r="AD717" s="602">
        <f t="shared" ca="1" si="313"/>
        <v>-4856995.7256638613</v>
      </c>
      <c r="AE717" s="602">
        <f t="shared" si="314"/>
        <v>0</v>
      </c>
      <c r="AG717" s="602">
        <f t="shared" ca="1" si="318"/>
        <v>0</v>
      </c>
    </row>
    <row r="718" spans="2:33" x14ac:dyDescent="0.25">
      <c r="B718" s="30">
        <v>697</v>
      </c>
      <c r="C718" s="19">
        <f t="shared" ca="1" si="292"/>
        <v>66904</v>
      </c>
      <c r="D718" s="30">
        <f t="shared" ca="1" si="293"/>
        <v>28</v>
      </c>
      <c r="E718" s="599">
        <f t="shared" si="294"/>
        <v>0.113</v>
      </c>
      <c r="F718" s="599">
        <f t="shared" si="315"/>
        <v>0.13108</v>
      </c>
      <c r="G718" s="33">
        <f t="shared" ca="1" si="295"/>
        <v>1.0109951111111111</v>
      </c>
      <c r="H718" s="33">
        <f t="shared" ca="1" si="296"/>
        <v>3760.4213701464555</v>
      </c>
      <c r="I718" s="33">
        <f t="shared" ca="1" si="320"/>
        <v>2.6592764522052843E-4</v>
      </c>
      <c r="J718" s="30" t="b">
        <f t="shared" si="297"/>
        <v>0</v>
      </c>
      <c r="K718" s="33">
        <f t="shared" si="316"/>
        <v>1</v>
      </c>
      <c r="L718" s="33">
        <f t="shared" ca="1" si="319"/>
        <v>2.6592764522052843E-4</v>
      </c>
      <c r="M718" s="600">
        <f t="shared" ca="1" si="298"/>
        <v>27271.35</v>
      </c>
      <c r="N718" s="601">
        <f t="shared" ca="1" si="299"/>
        <v>-505209566.81999999</v>
      </c>
      <c r="O718" s="601">
        <f t="shared" ca="1" si="300"/>
        <v>5582106.6699999999</v>
      </c>
      <c r="P718" s="601">
        <f t="shared" ca="1" si="301"/>
        <v>-4440230.75</v>
      </c>
      <c r="Q718" s="601">
        <f t="shared" ca="1" si="317"/>
        <v>-710436.92</v>
      </c>
      <c r="R718" s="602">
        <f t="shared" si="302"/>
        <v>399</v>
      </c>
      <c r="S718" s="602">
        <f t="shared" si="303"/>
        <v>63.84</v>
      </c>
      <c r="T718" s="602">
        <f t="shared" si="304"/>
        <v>166.35080000000002</v>
      </c>
      <c r="U718" s="602">
        <f t="shared" si="305"/>
        <v>26.616128000000003</v>
      </c>
      <c r="V718" s="602">
        <f t="shared" ca="1" si="306"/>
        <v>-404167.65</v>
      </c>
      <c r="W718" s="602">
        <f t="shared" si="307"/>
        <v>84.48</v>
      </c>
      <c r="X718" s="602">
        <f t="shared" si="308"/>
        <v>13.52</v>
      </c>
      <c r="Y718" s="602">
        <f t="shared" ca="1" si="309"/>
        <v>7236.93</v>
      </c>
      <c r="Z718" s="602">
        <f t="shared" ca="1" si="310"/>
        <v>1157.9100000000001</v>
      </c>
      <c r="AA718" s="603">
        <f t="shared" si="311"/>
        <v>0</v>
      </c>
      <c r="AB718" s="602"/>
      <c r="AC718" s="604">
        <f t="shared" si="312"/>
        <v>0.113</v>
      </c>
      <c r="AD718" s="602">
        <f t="shared" ca="1" si="313"/>
        <v>-4440230.7483846666</v>
      </c>
      <c r="AE718" s="602">
        <f t="shared" si="314"/>
        <v>0</v>
      </c>
      <c r="AG718" s="602">
        <f t="shared" ca="1" si="318"/>
        <v>0</v>
      </c>
    </row>
    <row r="719" spans="2:33" x14ac:dyDescent="0.25">
      <c r="B719" s="30">
        <v>698</v>
      </c>
      <c r="C719" s="19">
        <f t="shared" ca="1" si="292"/>
        <v>66935</v>
      </c>
      <c r="D719" s="30">
        <f t="shared" ca="1" si="293"/>
        <v>31</v>
      </c>
      <c r="E719" s="599">
        <f t="shared" si="294"/>
        <v>0.113</v>
      </c>
      <c r="F719" s="599">
        <f t="shared" si="315"/>
        <v>0.13108</v>
      </c>
      <c r="G719" s="33">
        <f t="shared" ca="1" si="295"/>
        <v>1.0120874444444443</v>
      </c>
      <c r="H719" s="33">
        <f t="shared" ca="1" si="296"/>
        <v>3805.8752545458019</v>
      </c>
      <c r="I719" s="33">
        <f t="shared" ca="1" si="320"/>
        <v>2.6275164925744298E-4</v>
      </c>
      <c r="J719" s="30" t="b">
        <f t="shared" si="297"/>
        <v>0</v>
      </c>
      <c r="K719" s="33">
        <f t="shared" si="316"/>
        <v>1</v>
      </c>
      <c r="L719" s="33">
        <f t="shared" ca="1" si="319"/>
        <v>2.6275164925744298E-4</v>
      </c>
      <c r="M719" s="600">
        <f t="shared" ca="1" si="298"/>
        <v>27271.35</v>
      </c>
      <c r="N719" s="601">
        <f t="shared" ca="1" si="299"/>
        <v>-510791673.49000001</v>
      </c>
      <c r="O719" s="601">
        <f t="shared" ca="1" si="300"/>
        <v>6201437.3299999991</v>
      </c>
      <c r="P719" s="601">
        <f t="shared" ca="1" si="301"/>
        <v>-4970286.76</v>
      </c>
      <c r="Q719" s="601">
        <f t="shared" ca="1" si="317"/>
        <v>-795245.88</v>
      </c>
      <c r="R719" s="602">
        <f t="shared" si="302"/>
        <v>399</v>
      </c>
      <c r="S719" s="602">
        <f t="shared" si="303"/>
        <v>63.84</v>
      </c>
      <c r="T719" s="602">
        <f t="shared" si="304"/>
        <v>166.35080000000002</v>
      </c>
      <c r="U719" s="602">
        <f t="shared" si="305"/>
        <v>26.616128000000003</v>
      </c>
      <c r="V719" s="602">
        <f t="shared" ca="1" si="306"/>
        <v>-408633.34</v>
      </c>
      <c r="W719" s="602">
        <f t="shared" si="307"/>
        <v>84.48</v>
      </c>
      <c r="X719" s="602">
        <f t="shared" si="308"/>
        <v>13.52</v>
      </c>
      <c r="Y719" s="602">
        <f t="shared" ca="1" si="309"/>
        <v>8068.06</v>
      </c>
      <c r="Z719" s="602">
        <f t="shared" ca="1" si="310"/>
        <v>1290.8900000000001</v>
      </c>
      <c r="AA719" s="603">
        <f t="shared" si="311"/>
        <v>0</v>
      </c>
      <c r="AB719" s="602"/>
      <c r="AC719" s="604">
        <f t="shared" si="312"/>
        <v>0.113</v>
      </c>
      <c r="AD719" s="602">
        <f t="shared" ca="1" si="313"/>
        <v>-4970286.7562096389</v>
      </c>
      <c r="AE719" s="602">
        <f t="shared" si="314"/>
        <v>0</v>
      </c>
      <c r="AG719" s="602">
        <f t="shared" ca="1" si="318"/>
        <v>0</v>
      </c>
    </row>
    <row r="720" spans="2:33" x14ac:dyDescent="0.25">
      <c r="B720" s="30">
        <v>699</v>
      </c>
      <c r="C720" s="19">
        <f t="shared" ca="1" si="292"/>
        <v>66965</v>
      </c>
      <c r="D720" s="30">
        <f t="shared" ca="1" si="293"/>
        <v>30</v>
      </c>
      <c r="E720" s="599">
        <f t="shared" si="294"/>
        <v>0.113</v>
      </c>
      <c r="F720" s="599">
        <f t="shared" si="315"/>
        <v>0.13108</v>
      </c>
      <c r="G720" s="33">
        <f t="shared" ca="1" si="295"/>
        <v>1.0117233333333333</v>
      </c>
      <c r="H720" s="33">
        <f t="shared" ca="1" si="296"/>
        <v>3850.4927987799269</v>
      </c>
      <c r="I720" s="33">
        <f t="shared" ca="1" si="320"/>
        <v>2.5970701732434392E-4</v>
      </c>
      <c r="J720" s="30" t="b">
        <f t="shared" si="297"/>
        <v>0</v>
      </c>
      <c r="K720" s="33">
        <f t="shared" si="316"/>
        <v>1</v>
      </c>
      <c r="L720" s="33">
        <f t="shared" ca="1" si="319"/>
        <v>2.5970701732434392E-4</v>
      </c>
      <c r="M720" s="600">
        <f t="shared" ca="1" si="298"/>
        <v>27271.35</v>
      </c>
      <c r="N720" s="601">
        <f t="shared" ca="1" si="299"/>
        <v>-516993110.81999999</v>
      </c>
      <c r="O720" s="601">
        <f t="shared" ca="1" si="300"/>
        <v>6088153.9199999999</v>
      </c>
      <c r="P720" s="601">
        <f t="shared" ca="1" si="301"/>
        <v>-4868351.79</v>
      </c>
      <c r="Q720" s="601">
        <f t="shared" ca="1" si="317"/>
        <v>-778936.29</v>
      </c>
      <c r="R720" s="602">
        <f t="shared" si="302"/>
        <v>399</v>
      </c>
      <c r="S720" s="602">
        <f t="shared" si="303"/>
        <v>63.84</v>
      </c>
      <c r="T720" s="602">
        <f t="shared" si="304"/>
        <v>166.35080000000002</v>
      </c>
      <c r="U720" s="602">
        <f t="shared" si="305"/>
        <v>26.616128000000003</v>
      </c>
      <c r="V720" s="602">
        <f t="shared" ca="1" si="306"/>
        <v>-413594.49</v>
      </c>
      <c r="W720" s="602">
        <f t="shared" si="307"/>
        <v>84.48</v>
      </c>
      <c r="X720" s="602">
        <f t="shared" si="308"/>
        <v>13.52</v>
      </c>
      <c r="Y720" s="602">
        <f t="shared" ca="1" si="309"/>
        <v>7908.22</v>
      </c>
      <c r="Z720" s="602">
        <f t="shared" ca="1" si="310"/>
        <v>1265.32</v>
      </c>
      <c r="AA720" s="603">
        <f t="shared" si="311"/>
        <v>0</v>
      </c>
      <c r="AB720" s="602"/>
      <c r="AC720" s="604">
        <f t="shared" si="312"/>
        <v>0.113</v>
      </c>
      <c r="AD720" s="602">
        <f t="shared" ca="1" si="313"/>
        <v>-4868351.7935549999</v>
      </c>
      <c r="AE720" s="602">
        <f t="shared" si="314"/>
        <v>0</v>
      </c>
      <c r="AG720" s="602">
        <f t="shared" ca="1" si="318"/>
        <v>0</v>
      </c>
    </row>
    <row r="721" spans="2:33" x14ac:dyDescent="0.25">
      <c r="B721" s="30">
        <v>700</v>
      </c>
      <c r="C721" s="19">
        <f t="shared" ca="1" si="292"/>
        <v>66996</v>
      </c>
      <c r="D721" s="30">
        <f t="shared" ca="1" si="293"/>
        <v>31</v>
      </c>
      <c r="E721" s="599">
        <f t="shared" si="294"/>
        <v>0.113</v>
      </c>
      <c r="F721" s="599">
        <f t="shared" si="315"/>
        <v>0.13108</v>
      </c>
      <c r="G721" s="33">
        <f t="shared" ca="1" si="295"/>
        <v>1.0120874444444443</v>
      </c>
      <c r="H721" s="33">
        <f t="shared" ca="1" si="296"/>
        <v>3897.0354165689123</v>
      </c>
      <c r="I721" s="33">
        <f t="shared" ca="1" si="320"/>
        <v>2.566053148371013E-4</v>
      </c>
      <c r="J721" s="30" t="b">
        <f t="shared" si="297"/>
        <v>0</v>
      </c>
      <c r="K721" s="33">
        <f t="shared" si="316"/>
        <v>1</v>
      </c>
      <c r="L721" s="33">
        <f t="shared" ca="1" si="319"/>
        <v>2.566053148371013E-4</v>
      </c>
      <c r="M721" s="600">
        <f t="shared" ca="1" si="298"/>
        <v>27271.35</v>
      </c>
      <c r="N721" s="601">
        <f t="shared" ca="1" si="299"/>
        <v>-523081264.74000001</v>
      </c>
      <c r="O721" s="601">
        <f t="shared" ca="1" si="300"/>
        <v>6349987.0799999991</v>
      </c>
      <c r="P721" s="601">
        <f t="shared" ca="1" si="301"/>
        <v>-5089871.3099999996</v>
      </c>
      <c r="Q721" s="601">
        <f t="shared" ca="1" si="317"/>
        <v>-814379.41</v>
      </c>
      <c r="R721" s="602">
        <f t="shared" si="302"/>
        <v>399</v>
      </c>
      <c r="S721" s="602">
        <f t="shared" si="303"/>
        <v>63.84</v>
      </c>
      <c r="T721" s="602">
        <f t="shared" si="304"/>
        <v>166.35080000000002</v>
      </c>
      <c r="U721" s="602">
        <f t="shared" si="305"/>
        <v>26.616128000000003</v>
      </c>
      <c r="V721" s="602">
        <f t="shared" ca="1" si="306"/>
        <v>-418465.01</v>
      </c>
      <c r="W721" s="602">
        <f t="shared" si="307"/>
        <v>84.48</v>
      </c>
      <c r="X721" s="602">
        <f t="shared" si="308"/>
        <v>13.52</v>
      </c>
      <c r="Y721" s="602">
        <f t="shared" ca="1" si="309"/>
        <v>8255.56</v>
      </c>
      <c r="Z721" s="602">
        <f t="shared" ca="1" si="310"/>
        <v>1320.89</v>
      </c>
      <c r="AA721" s="603">
        <f t="shared" si="311"/>
        <v>0</v>
      </c>
      <c r="AB721" s="602"/>
      <c r="AC721" s="604">
        <f t="shared" si="312"/>
        <v>0.113</v>
      </c>
      <c r="AD721" s="602">
        <f t="shared" ca="1" si="313"/>
        <v>-5089871.3066228339</v>
      </c>
      <c r="AE721" s="602">
        <f t="shared" si="314"/>
        <v>0</v>
      </c>
      <c r="AG721" s="602">
        <f t="shared" ca="1" si="318"/>
        <v>0</v>
      </c>
    </row>
    <row r="722" spans="2:33" x14ac:dyDescent="0.25">
      <c r="B722" s="30">
        <v>701</v>
      </c>
      <c r="C722" s="19">
        <f t="shared" ca="1" si="292"/>
        <v>67026</v>
      </c>
      <c r="D722" s="30">
        <f t="shared" ca="1" si="293"/>
        <v>30</v>
      </c>
      <c r="E722" s="599">
        <f t="shared" si="294"/>
        <v>0.113</v>
      </c>
      <c r="F722" s="599">
        <f t="shared" si="315"/>
        <v>0.13108</v>
      </c>
      <c r="G722" s="33">
        <f t="shared" ca="1" si="295"/>
        <v>1.0117233333333333</v>
      </c>
      <c r="H722" s="33">
        <f t="shared" ca="1" si="296"/>
        <v>3942.7216617691552</v>
      </c>
      <c r="I722" s="33">
        <f t="shared" ca="1" si="320"/>
        <v>2.5363190348853733E-4</v>
      </c>
      <c r="J722" s="30" t="b">
        <f t="shared" si="297"/>
        <v>0</v>
      </c>
      <c r="K722" s="33">
        <f t="shared" si="316"/>
        <v>1</v>
      </c>
      <c r="L722" s="33">
        <f t="shared" ca="1" si="319"/>
        <v>2.5363190348853733E-4</v>
      </c>
      <c r="M722" s="600">
        <f t="shared" ca="1" si="298"/>
        <v>27271.35</v>
      </c>
      <c r="N722" s="601">
        <f t="shared" ca="1" si="299"/>
        <v>-529431251.81999999</v>
      </c>
      <c r="O722" s="601">
        <f t="shared" ca="1" si="300"/>
        <v>6233970.3899999997</v>
      </c>
      <c r="P722" s="601">
        <f t="shared" ca="1" si="301"/>
        <v>-4985477.62</v>
      </c>
      <c r="Q722" s="601">
        <f t="shared" ca="1" si="317"/>
        <v>-797676.42</v>
      </c>
      <c r="R722" s="602">
        <f t="shared" si="302"/>
        <v>399</v>
      </c>
      <c r="S722" s="602">
        <f t="shared" si="303"/>
        <v>63.84</v>
      </c>
      <c r="T722" s="602">
        <f t="shared" si="304"/>
        <v>166.35080000000002</v>
      </c>
      <c r="U722" s="602">
        <f t="shared" si="305"/>
        <v>26.616128000000003</v>
      </c>
      <c r="V722" s="602">
        <f t="shared" ca="1" si="306"/>
        <v>-423545</v>
      </c>
      <c r="W722" s="602">
        <f t="shared" si="307"/>
        <v>84.48</v>
      </c>
      <c r="X722" s="602">
        <f t="shared" si="308"/>
        <v>13.52</v>
      </c>
      <c r="Y722" s="602">
        <f t="shared" ca="1" si="309"/>
        <v>8091.88</v>
      </c>
      <c r="Z722" s="602">
        <f t="shared" ca="1" si="310"/>
        <v>1294.7</v>
      </c>
      <c r="AA722" s="603">
        <f t="shared" si="311"/>
        <v>0</v>
      </c>
      <c r="AB722" s="602"/>
      <c r="AC722" s="604">
        <f t="shared" si="312"/>
        <v>0.113</v>
      </c>
      <c r="AD722" s="602">
        <f t="shared" ca="1" si="313"/>
        <v>-4985477.621305</v>
      </c>
      <c r="AE722" s="602">
        <f t="shared" si="314"/>
        <v>0</v>
      </c>
      <c r="AG722" s="602">
        <f t="shared" ca="1" si="318"/>
        <v>0</v>
      </c>
    </row>
    <row r="723" spans="2:33" x14ac:dyDescent="0.25">
      <c r="B723" s="30">
        <v>702</v>
      </c>
      <c r="C723" s="19">
        <f t="shared" ca="1" si="292"/>
        <v>67057</v>
      </c>
      <c r="D723" s="30">
        <f t="shared" ca="1" si="293"/>
        <v>31</v>
      </c>
      <c r="E723" s="599">
        <f t="shared" si="294"/>
        <v>0.113</v>
      </c>
      <c r="F723" s="599">
        <f t="shared" si="315"/>
        <v>0.13108</v>
      </c>
      <c r="G723" s="33">
        <f t="shared" ca="1" si="295"/>
        <v>1.0120874444444443</v>
      </c>
      <c r="H723" s="33">
        <f t="shared" ca="1" si="296"/>
        <v>3990.3790908156971</v>
      </c>
      <c r="I723" s="33">
        <f t="shared" ca="1" si="320"/>
        <v>2.5060275659062359E-4</v>
      </c>
      <c r="J723" s="30" t="b">
        <f t="shared" si="297"/>
        <v>0</v>
      </c>
      <c r="K723" s="33">
        <f t="shared" si="316"/>
        <v>1</v>
      </c>
      <c r="L723" s="33">
        <f t="shared" ca="1" si="319"/>
        <v>2.5060275659062359E-4</v>
      </c>
      <c r="M723" s="600">
        <f t="shared" ca="1" si="298"/>
        <v>27271.35</v>
      </c>
      <c r="N723" s="601">
        <f t="shared" ca="1" si="299"/>
        <v>-535665222.20999998</v>
      </c>
      <c r="O723" s="601">
        <f t="shared" ca="1" si="300"/>
        <v>6502094.959999999</v>
      </c>
      <c r="P723" s="601">
        <f t="shared" ca="1" si="301"/>
        <v>-5212320.2</v>
      </c>
      <c r="Q723" s="601">
        <f t="shared" ca="1" si="317"/>
        <v>-833971.23</v>
      </c>
      <c r="R723" s="602">
        <f t="shared" si="302"/>
        <v>399</v>
      </c>
      <c r="S723" s="602">
        <f t="shared" si="303"/>
        <v>63.84</v>
      </c>
      <c r="T723" s="602">
        <f t="shared" si="304"/>
        <v>166.35080000000002</v>
      </c>
      <c r="U723" s="602">
        <f t="shared" si="305"/>
        <v>26.616128000000003</v>
      </c>
      <c r="V723" s="602">
        <f t="shared" ca="1" si="306"/>
        <v>-428532.18</v>
      </c>
      <c r="W723" s="602">
        <f t="shared" si="307"/>
        <v>84.48</v>
      </c>
      <c r="X723" s="602">
        <f t="shared" si="308"/>
        <v>13.52</v>
      </c>
      <c r="Y723" s="602">
        <f t="shared" ca="1" si="309"/>
        <v>8447.56</v>
      </c>
      <c r="Z723" s="602">
        <f t="shared" ca="1" si="310"/>
        <v>1351.61</v>
      </c>
      <c r="AA723" s="603">
        <f t="shared" si="311"/>
        <v>0</v>
      </c>
      <c r="AB723" s="602"/>
      <c r="AC723" s="604">
        <f t="shared" si="312"/>
        <v>0.113</v>
      </c>
      <c r="AD723" s="602">
        <f t="shared" ca="1" si="313"/>
        <v>-5212320.2038934175</v>
      </c>
      <c r="AE723" s="602">
        <f t="shared" si="314"/>
        <v>0</v>
      </c>
      <c r="AG723" s="602">
        <f t="shared" ca="1" si="318"/>
        <v>0</v>
      </c>
    </row>
    <row r="724" spans="2:33" x14ac:dyDescent="0.25">
      <c r="B724" s="30">
        <v>703</v>
      </c>
      <c r="C724" s="19">
        <f t="shared" ca="1" si="292"/>
        <v>67088</v>
      </c>
      <c r="D724" s="30">
        <f t="shared" ca="1" si="293"/>
        <v>31</v>
      </c>
      <c r="E724" s="599">
        <f t="shared" si="294"/>
        <v>0.113</v>
      </c>
      <c r="F724" s="599">
        <f t="shared" si="315"/>
        <v>0.13108</v>
      </c>
      <c r="G724" s="33">
        <f t="shared" ca="1" si="295"/>
        <v>1.0120874444444443</v>
      </c>
      <c r="H724" s="33">
        <f t="shared" ca="1" si="296"/>
        <v>4038.6125763882042</v>
      </c>
      <c r="I724" s="33">
        <f t="shared" ca="1" si="320"/>
        <v>2.4760978704580671E-4</v>
      </c>
      <c r="J724" s="30" t="b">
        <f t="shared" si="297"/>
        <v>0</v>
      </c>
      <c r="K724" s="33">
        <f t="shared" si="316"/>
        <v>1</v>
      </c>
      <c r="L724" s="33">
        <f t="shared" ca="1" si="319"/>
        <v>2.4760978704580671E-4</v>
      </c>
      <c r="M724" s="600">
        <f t="shared" ca="1" si="298"/>
        <v>27271.35</v>
      </c>
      <c r="N724" s="601">
        <f t="shared" ca="1" si="299"/>
        <v>-542167317.16999996</v>
      </c>
      <c r="O724" s="601">
        <f t="shared" ca="1" si="300"/>
        <v>6580688.6699999999</v>
      </c>
      <c r="P724" s="601">
        <f t="shared" ca="1" si="301"/>
        <v>-5275589.2</v>
      </c>
      <c r="Q724" s="601">
        <f t="shared" ca="1" si="317"/>
        <v>-844094.27</v>
      </c>
      <c r="R724" s="602">
        <f t="shared" si="302"/>
        <v>399</v>
      </c>
      <c r="S724" s="602">
        <f t="shared" si="303"/>
        <v>63.84</v>
      </c>
      <c r="T724" s="602">
        <f t="shared" si="304"/>
        <v>166.35080000000002</v>
      </c>
      <c r="U724" s="602">
        <f t="shared" si="305"/>
        <v>26.616128000000003</v>
      </c>
      <c r="V724" s="602">
        <f t="shared" ca="1" si="306"/>
        <v>-433733.85</v>
      </c>
      <c r="W724" s="602">
        <f t="shared" si="307"/>
        <v>84.48</v>
      </c>
      <c r="X724" s="602">
        <f t="shared" si="308"/>
        <v>13.52</v>
      </c>
      <c r="Y724" s="602">
        <f t="shared" ca="1" si="309"/>
        <v>8546.77</v>
      </c>
      <c r="Z724" s="602">
        <f t="shared" ca="1" si="310"/>
        <v>1367.48</v>
      </c>
      <c r="AA724" s="603">
        <f t="shared" si="311"/>
        <v>0</v>
      </c>
      <c r="AB724" s="602"/>
      <c r="AC724" s="604">
        <f t="shared" si="312"/>
        <v>0.113</v>
      </c>
      <c r="AD724" s="602">
        <f t="shared" ca="1" si="313"/>
        <v>-5275589.2001291942</v>
      </c>
      <c r="AE724" s="602">
        <f t="shared" si="314"/>
        <v>0</v>
      </c>
      <c r="AG724" s="602">
        <f t="shared" ca="1" si="318"/>
        <v>0</v>
      </c>
    </row>
    <row r="725" spans="2:33" x14ac:dyDescent="0.25">
      <c r="B725" s="30">
        <v>704</v>
      </c>
      <c r="C725" s="19">
        <f t="shared" ref="C725:C788" ca="1" si="321">IF(B725=0,FECHA_1ER_PAGO,EDATE(C724,1))</f>
        <v>67118</v>
      </c>
      <c r="D725" s="30">
        <f t="shared" ref="D725:D788" ca="1" si="322">IF(B725=0,FECHA_1ER_PAGO-FECHA_APERTURA, C725-C724)</f>
        <v>30</v>
      </c>
      <c r="E725" s="599">
        <f t="shared" ref="E725:E788" si="323">IF(B725=0,TASA,IF(B725=MESES_INC_TASA,E724+INCREMENTO_TASA,E724))</f>
        <v>0.113</v>
      </c>
      <c r="F725" s="599">
        <f t="shared" si="315"/>
        <v>0.13108</v>
      </c>
      <c r="G725" s="33">
        <f t="shared" ref="G725:G788" ca="1" si="324">IF(B725&lt;MESES_GRACIA, 0, 1 + D725 * F725 / 360 + FACTOR_SEG_DEUD)</f>
        <v>1.0117233333333333</v>
      </c>
      <c r="H725" s="33">
        <f t="shared" ref="H725:H788" ca="1" si="325">IF(B725 = 0, 0,            IF(H724=0, G725, H724 * G725 ))</f>
        <v>4085.958577825395</v>
      </c>
      <c r="I725" s="33">
        <f t="shared" ca="1" si="320"/>
        <v>2.4474061127957255E-4</v>
      </c>
      <c r="J725" s="30" t="b">
        <f t="shared" ref="J725:J788" si="326">MOD(B725, MESES_INC)=0</f>
        <v>0</v>
      </c>
      <c r="K725" s="33">
        <f t="shared" si="316"/>
        <v>1</v>
      </c>
      <c r="L725" s="33">
        <f t="shared" ca="1" si="319"/>
        <v>2.4474061127957255E-4</v>
      </c>
      <c r="M725" s="600">
        <f t="shared" ref="M725:M788" ca="1" si="327">ROUND(CUOTA_INIT*K725,2)</f>
        <v>27271.35</v>
      </c>
      <c r="N725" s="601">
        <f t="shared" ref="N725:N788" ca="1" si="328">IF(B725=0,TOTAL_FINANCIADO, ROUND(N724-O724,2))</f>
        <v>-548748005.84000003</v>
      </c>
      <c r="O725" s="601">
        <f t="shared" ref="O725:O788" ca="1" si="329">IF(B725=0, 0,
   IF((B725+1) = PLAZO, N725,
   IF(B725&lt;MESES_GRACIA, 0, M725-P725-V725-Q725)))</f>
        <v>6460427.1299999999</v>
      </c>
      <c r="P725" s="601">
        <f t="shared" ref="P725:P788" ca="1" si="330" xml:space="preserve"> IF(B725&lt;MESES_GRACIA, 0, ROUND(N725 * D725 *E725 /360,2))</f>
        <v>-5167377.05</v>
      </c>
      <c r="Q725" s="601">
        <f t="shared" ca="1" si="317"/>
        <v>-826780.33</v>
      </c>
      <c r="R725" s="602">
        <f t="shared" ref="R725:R788" si="331" xml:space="preserve"> COMISION_AMORT</f>
        <v>399</v>
      </c>
      <c r="S725" s="602">
        <f t="shared" ref="S725:S788" si="332">ROUND(R725*IVA,2)</f>
        <v>63.84</v>
      </c>
      <c r="T725" s="602">
        <f t="shared" ref="T725:T788" si="333">SEGURO_DAÑOS_MENS</f>
        <v>166.35080000000002</v>
      </c>
      <c r="U725" s="602">
        <f t="shared" ref="U725:U788" si="334">T725*IVA</f>
        <v>26.616128000000003</v>
      </c>
      <c r="V725" s="602">
        <f t="shared" ref="V725:V788" ca="1" si="335">ROUND(N725 * FACTOR_SEG_DEUD,2)</f>
        <v>-438998.4</v>
      </c>
      <c r="W725" s="602">
        <f t="shared" ref="W725:W788" si="336">ROUND(SEGURO_INTERIORES/(1+IVA),2)</f>
        <v>84.48</v>
      </c>
      <c r="X725" s="602">
        <f t="shared" ref="X725:X788" si="337">ROUND(W725*IVA,2)</f>
        <v>13.52</v>
      </c>
      <c r="Y725" s="602">
        <f t="shared" ref="Y725:Y788" ca="1" si="338">ROUND((SUM(O725:X725)-Q725) * FACTOR_SEG_DESEMPLEO,2)</f>
        <v>8377.09</v>
      </c>
      <c r="Z725" s="602">
        <f t="shared" ref="Z725:Z788" ca="1" si="339">ROUND(Y725*IVA,2)</f>
        <v>1340.33</v>
      </c>
      <c r="AA725" s="603">
        <f t="shared" ref="AA725:AA788" si="340">IF(B725&gt;=PLAZO,0,ROUND(SUM(O725:Z725),2))</f>
        <v>0</v>
      </c>
      <c r="AB725" s="602"/>
      <c r="AC725" s="604">
        <f t="shared" ref="AC725:AC788" si="341">IF(AB725="SI",TASA_PP,TASA)</f>
        <v>0.113</v>
      </c>
      <c r="AD725" s="602">
        <f t="shared" ref="AD725:AD788" ca="1" si="342">N725 * D725 * AC725 /360</f>
        <v>-5167377.0549933333</v>
      </c>
      <c r="AE725" s="602">
        <f t="shared" ref="AE725:AE788" si="343">IF(B725&gt;=PLAZO, 0, O725+R725+S725+T725+U725+V725+W725+X725+Y725+Z725+AD725)</f>
        <v>0</v>
      </c>
      <c r="AG725" s="602">
        <f t="shared" ca="1" si="318"/>
        <v>0</v>
      </c>
    </row>
    <row r="726" spans="2:33" x14ac:dyDescent="0.25">
      <c r="B726" s="30">
        <v>705</v>
      </c>
      <c r="C726" s="19">
        <f t="shared" ca="1" si="321"/>
        <v>67149</v>
      </c>
      <c r="D726" s="30">
        <f t="shared" ca="1" si="322"/>
        <v>31</v>
      </c>
      <c r="E726" s="599">
        <f t="shared" si="323"/>
        <v>0.113</v>
      </c>
      <c r="F726" s="599">
        <f t="shared" ref="F726:F789" si="344">E726*(1+$G$13)</f>
        <v>0.13108</v>
      </c>
      <c r="G726" s="33">
        <f t="shared" ca="1" si="324"/>
        <v>1.0120874444444443</v>
      </c>
      <c r="H726" s="33">
        <f t="shared" ca="1" si="325"/>
        <v>4135.3473751371603</v>
      </c>
      <c r="I726" s="33">
        <f t="shared" ca="1" si="320"/>
        <v>2.4181765382329755E-4</v>
      </c>
      <c r="J726" s="30" t="b">
        <f t="shared" si="326"/>
        <v>0</v>
      </c>
      <c r="K726" s="33">
        <f t="shared" ref="K726:K789" si="345">IF(B726=0, 1, IF(J726,K725*(1+INCREMENTO),K725))</f>
        <v>1</v>
      </c>
      <c r="L726" s="33">
        <f t="shared" ca="1" si="319"/>
        <v>2.4181765382329755E-4</v>
      </c>
      <c r="M726" s="600">
        <f t="shared" ca="1" si="327"/>
        <v>27271.35</v>
      </c>
      <c r="N726" s="601">
        <f t="shared" ca="1" si="328"/>
        <v>-555208432.97000003</v>
      </c>
      <c r="O726" s="601">
        <f t="shared" ca="1" si="329"/>
        <v>6738322.4399999995</v>
      </c>
      <c r="P726" s="601">
        <f t="shared" ca="1" si="330"/>
        <v>-5402486.5</v>
      </c>
      <c r="Q726" s="601">
        <f t="shared" ref="Q726:Q789" ca="1" si="346">ROUND(P726*$G$13,2)</f>
        <v>-864397.84</v>
      </c>
      <c r="R726" s="602">
        <f t="shared" si="331"/>
        <v>399</v>
      </c>
      <c r="S726" s="602">
        <f t="shared" si="332"/>
        <v>63.84</v>
      </c>
      <c r="T726" s="602">
        <f t="shared" si="333"/>
        <v>166.35080000000002</v>
      </c>
      <c r="U726" s="602">
        <f t="shared" si="334"/>
        <v>26.616128000000003</v>
      </c>
      <c r="V726" s="602">
        <f t="shared" ca="1" si="335"/>
        <v>-444166.75</v>
      </c>
      <c r="W726" s="602">
        <f t="shared" si="336"/>
        <v>84.48</v>
      </c>
      <c r="X726" s="602">
        <f t="shared" si="337"/>
        <v>13.52</v>
      </c>
      <c r="Y726" s="602">
        <f t="shared" ca="1" si="338"/>
        <v>8745.75</v>
      </c>
      <c r="Z726" s="602">
        <f t="shared" ca="1" si="339"/>
        <v>1399.32</v>
      </c>
      <c r="AA726" s="603">
        <f t="shared" si="340"/>
        <v>0</v>
      </c>
      <c r="AB726" s="602"/>
      <c r="AC726" s="604">
        <f t="shared" si="341"/>
        <v>0.113</v>
      </c>
      <c r="AD726" s="602">
        <f t="shared" ca="1" si="342"/>
        <v>-5402486.5019275285</v>
      </c>
      <c r="AE726" s="602">
        <f t="shared" si="343"/>
        <v>0</v>
      </c>
      <c r="AG726" s="602">
        <f t="shared" ref="AG726:AG789" ca="1" si="347">IF(N726&gt; 0,O726+P726+V726+R726+T726+W726+Y726, 0)</f>
        <v>0</v>
      </c>
    </row>
    <row r="727" spans="2:33" x14ac:dyDescent="0.25">
      <c r="B727" s="30">
        <v>706</v>
      </c>
      <c r="C727" s="19">
        <f t="shared" ca="1" si="321"/>
        <v>67179</v>
      </c>
      <c r="D727" s="30">
        <f t="shared" ca="1" si="322"/>
        <v>30</v>
      </c>
      <c r="E727" s="599">
        <f t="shared" si="323"/>
        <v>0.113</v>
      </c>
      <c r="F727" s="599">
        <f t="shared" si="344"/>
        <v>0.13108</v>
      </c>
      <c r="G727" s="33">
        <f t="shared" ca="1" si="324"/>
        <v>1.0117233333333333</v>
      </c>
      <c r="H727" s="33">
        <f t="shared" ca="1" si="325"/>
        <v>4183.827430865018</v>
      </c>
      <c r="I727" s="33">
        <f t="shared" ca="1" si="320"/>
        <v>2.3901559433899672E-4</v>
      </c>
      <c r="J727" s="30" t="b">
        <f t="shared" si="326"/>
        <v>0</v>
      </c>
      <c r="K727" s="33">
        <f t="shared" si="345"/>
        <v>1</v>
      </c>
      <c r="L727" s="33">
        <f t="shared" ref="L727:L790" ca="1" si="348" xml:space="preserve"> I727*K727</f>
        <v>2.3901559433899672E-4</v>
      </c>
      <c r="M727" s="600">
        <f t="shared" ca="1" si="327"/>
        <v>27271.35</v>
      </c>
      <c r="N727" s="601">
        <f t="shared" ca="1" si="328"/>
        <v>-561946755.40999997</v>
      </c>
      <c r="O727" s="601">
        <f t="shared" ca="1" si="329"/>
        <v>6615160.4700000007</v>
      </c>
      <c r="P727" s="601">
        <f t="shared" ca="1" si="330"/>
        <v>-5291665.28</v>
      </c>
      <c r="Q727" s="601">
        <f t="shared" ca="1" si="346"/>
        <v>-846666.44</v>
      </c>
      <c r="R727" s="602">
        <f t="shared" si="331"/>
        <v>399</v>
      </c>
      <c r="S727" s="602">
        <f t="shared" si="332"/>
        <v>63.84</v>
      </c>
      <c r="T727" s="602">
        <f t="shared" si="333"/>
        <v>166.35080000000002</v>
      </c>
      <c r="U727" s="602">
        <f t="shared" si="334"/>
        <v>26.616128000000003</v>
      </c>
      <c r="V727" s="602">
        <f t="shared" ca="1" si="335"/>
        <v>-449557.4</v>
      </c>
      <c r="W727" s="602">
        <f t="shared" si="336"/>
        <v>84.48</v>
      </c>
      <c r="X727" s="602">
        <f t="shared" si="337"/>
        <v>13.52</v>
      </c>
      <c r="Y727" s="602">
        <f t="shared" ca="1" si="338"/>
        <v>8571.98</v>
      </c>
      <c r="Z727" s="602">
        <f t="shared" ca="1" si="339"/>
        <v>1371.52</v>
      </c>
      <c r="AA727" s="603">
        <f t="shared" si="340"/>
        <v>0</v>
      </c>
      <c r="AB727" s="602"/>
      <c r="AC727" s="604">
        <f t="shared" si="341"/>
        <v>0.113</v>
      </c>
      <c r="AD727" s="602">
        <f t="shared" ca="1" si="342"/>
        <v>-5291665.2801108332</v>
      </c>
      <c r="AE727" s="602">
        <f t="shared" si="343"/>
        <v>0</v>
      </c>
      <c r="AG727" s="602">
        <f t="shared" ca="1" si="347"/>
        <v>0</v>
      </c>
    </row>
    <row r="728" spans="2:33" x14ac:dyDescent="0.25">
      <c r="B728" s="30">
        <v>707</v>
      </c>
      <c r="C728" s="19">
        <f t="shared" ca="1" si="321"/>
        <v>67210</v>
      </c>
      <c r="D728" s="30">
        <f t="shared" ca="1" si="322"/>
        <v>31</v>
      </c>
      <c r="E728" s="599">
        <f t="shared" si="323"/>
        <v>0.113</v>
      </c>
      <c r="F728" s="599">
        <f t="shared" si="344"/>
        <v>0.13108</v>
      </c>
      <c r="G728" s="33">
        <f t="shared" ca="1" si="324"/>
        <v>1.0120874444444443</v>
      </c>
      <c r="H728" s="33">
        <f t="shared" ca="1" si="325"/>
        <v>4234.3992125007408</v>
      </c>
      <c r="I728" s="33">
        <f t="shared" ref="I728:I791" ca="1" si="349">IF(H728=0, 0, 1/H728)</f>
        <v>2.3616101123574094E-4</v>
      </c>
      <c r="J728" s="30" t="b">
        <f t="shared" si="326"/>
        <v>0</v>
      </c>
      <c r="K728" s="33">
        <f t="shared" si="345"/>
        <v>1</v>
      </c>
      <c r="L728" s="33">
        <f t="shared" ca="1" si="348"/>
        <v>2.3616101123574094E-4</v>
      </c>
      <c r="M728" s="600">
        <f t="shared" ca="1" si="327"/>
        <v>27271.35</v>
      </c>
      <c r="N728" s="601">
        <f t="shared" ca="1" si="328"/>
        <v>-568561915.88</v>
      </c>
      <c r="O728" s="601">
        <f t="shared" ca="1" si="329"/>
        <v>6899731.9199999999</v>
      </c>
      <c r="P728" s="601">
        <f t="shared" ca="1" si="330"/>
        <v>-5532423.3099999996</v>
      </c>
      <c r="Q728" s="601">
        <f t="shared" ca="1" si="346"/>
        <v>-885187.73</v>
      </c>
      <c r="R728" s="602">
        <f t="shared" si="331"/>
        <v>399</v>
      </c>
      <c r="S728" s="602">
        <f t="shared" si="332"/>
        <v>63.84</v>
      </c>
      <c r="T728" s="602">
        <f t="shared" si="333"/>
        <v>166.35080000000002</v>
      </c>
      <c r="U728" s="602">
        <f t="shared" si="334"/>
        <v>26.616128000000003</v>
      </c>
      <c r="V728" s="602">
        <f t="shared" ca="1" si="335"/>
        <v>-454849.53</v>
      </c>
      <c r="W728" s="602">
        <f t="shared" si="336"/>
        <v>84.48</v>
      </c>
      <c r="X728" s="602">
        <f t="shared" si="337"/>
        <v>13.52</v>
      </c>
      <c r="Y728" s="602">
        <f t="shared" ca="1" si="338"/>
        <v>8949.49</v>
      </c>
      <c r="Z728" s="602">
        <f t="shared" ca="1" si="339"/>
        <v>1431.92</v>
      </c>
      <c r="AA728" s="603">
        <f t="shared" si="340"/>
        <v>0</v>
      </c>
      <c r="AB728" s="602"/>
      <c r="AC728" s="604">
        <f t="shared" si="341"/>
        <v>0.113</v>
      </c>
      <c r="AD728" s="602">
        <f t="shared" ca="1" si="342"/>
        <v>-5532423.3092434444</v>
      </c>
      <c r="AE728" s="602">
        <f t="shared" si="343"/>
        <v>0</v>
      </c>
      <c r="AG728" s="602">
        <f t="shared" ca="1" si="347"/>
        <v>0</v>
      </c>
    </row>
    <row r="729" spans="2:33" x14ac:dyDescent="0.25">
      <c r="B729" s="30">
        <v>708</v>
      </c>
      <c r="C729" s="19">
        <f t="shared" ca="1" si="321"/>
        <v>67241</v>
      </c>
      <c r="D729" s="30">
        <f t="shared" ca="1" si="322"/>
        <v>31</v>
      </c>
      <c r="E729" s="599">
        <f t="shared" si="323"/>
        <v>0.113</v>
      </c>
      <c r="F729" s="599">
        <f t="shared" si="344"/>
        <v>0.13108</v>
      </c>
      <c r="G729" s="33">
        <f t="shared" ca="1" si="324"/>
        <v>1.0120874444444443</v>
      </c>
      <c r="H729" s="33">
        <f t="shared" ca="1" si="325"/>
        <v>4285.5822777374424</v>
      </c>
      <c r="I729" s="33">
        <f t="shared" ca="1" si="349"/>
        <v>2.3334052065567771E-4</v>
      </c>
      <c r="J729" s="30" t="b">
        <f t="shared" si="326"/>
        <v>1</v>
      </c>
      <c r="K729" s="33">
        <f t="shared" si="345"/>
        <v>1</v>
      </c>
      <c r="L729" s="33">
        <f t="shared" ca="1" si="348"/>
        <v>2.3334052065567771E-4</v>
      </c>
      <c r="M729" s="600">
        <f t="shared" ca="1" si="327"/>
        <v>27271.35</v>
      </c>
      <c r="N729" s="601">
        <f t="shared" ca="1" si="328"/>
        <v>-575461647.79999995</v>
      </c>
      <c r="O729" s="601">
        <f t="shared" ca="1" si="329"/>
        <v>6983132.04</v>
      </c>
      <c r="P729" s="601">
        <f t="shared" ca="1" si="330"/>
        <v>-5599561.5300000003</v>
      </c>
      <c r="Q729" s="601">
        <f t="shared" ca="1" si="346"/>
        <v>-895929.84</v>
      </c>
      <c r="R729" s="602">
        <f t="shared" si="331"/>
        <v>399</v>
      </c>
      <c r="S729" s="602">
        <f t="shared" si="332"/>
        <v>63.84</v>
      </c>
      <c r="T729" s="602">
        <f t="shared" si="333"/>
        <v>166.35080000000002</v>
      </c>
      <c r="U729" s="602">
        <f t="shared" si="334"/>
        <v>26.616128000000003</v>
      </c>
      <c r="V729" s="602">
        <f t="shared" ca="1" si="335"/>
        <v>-460369.32</v>
      </c>
      <c r="W729" s="602">
        <f t="shared" si="336"/>
        <v>84.48</v>
      </c>
      <c r="X729" s="602">
        <f t="shared" si="337"/>
        <v>13.52</v>
      </c>
      <c r="Y729" s="602">
        <f t="shared" ca="1" si="338"/>
        <v>9054.76</v>
      </c>
      <c r="Z729" s="602">
        <f t="shared" ca="1" si="339"/>
        <v>1448.76</v>
      </c>
      <c r="AA729" s="603">
        <f t="shared" si="340"/>
        <v>0</v>
      </c>
      <c r="AB729" s="602"/>
      <c r="AC729" s="604">
        <f t="shared" si="341"/>
        <v>0.113</v>
      </c>
      <c r="AD729" s="602">
        <f t="shared" ca="1" si="342"/>
        <v>-5599561.5340094436</v>
      </c>
      <c r="AE729" s="602">
        <f t="shared" si="343"/>
        <v>0</v>
      </c>
      <c r="AG729" s="602">
        <f t="shared" ca="1" si="347"/>
        <v>0</v>
      </c>
    </row>
    <row r="730" spans="2:33" x14ac:dyDescent="0.25">
      <c r="B730" s="30">
        <v>709</v>
      </c>
      <c r="C730" s="19">
        <f t="shared" ca="1" si="321"/>
        <v>67270</v>
      </c>
      <c r="D730" s="30">
        <f t="shared" ca="1" si="322"/>
        <v>29</v>
      </c>
      <c r="E730" s="599">
        <f t="shared" si="323"/>
        <v>0.113</v>
      </c>
      <c r="F730" s="599">
        <f t="shared" si="344"/>
        <v>0.13108</v>
      </c>
      <c r="G730" s="33">
        <f t="shared" ca="1" si="324"/>
        <v>1.0113592222222221</v>
      </c>
      <c r="H730" s="33">
        <f t="shared" ca="1" si="325"/>
        <v>4334.263159181879</v>
      </c>
      <c r="I730" s="33">
        <f t="shared" ca="1" si="349"/>
        <v>2.307197240392659E-4</v>
      </c>
      <c r="J730" s="30" t="b">
        <f t="shared" si="326"/>
        <v>0</v>
      </c>
      <c r="K730" s="33">
        <f t="shared" si="345"/>
        <v>1</v>
      </c>
      <c r="L730" s="33">
        <f t="shared" ca="1" si="348"/>
        <v>2.307197240392659E-4</v>
      </c>
      <c r="M730" s="600">
        <f t="shared" ca="1" si="327"/>
        <v>27271.35</v>
      </c>
      <c r="N730" s="601">
        <f t="shared" ca="1" si="328"/>
        <v>-582444779.84000003</v>
      </c>
      <c r="O730" s="601">
        <f t="shared" ca="1" si="329"/>
        <v>6643391.0300000003</v>
      </c>
      <c r="P730" s="601">
        <f t="shared" ca="1" si="330"/>
        <v>-5301865.4000000004</v>
      </c>
      <c r="Q730" s="601">
        <f t="shared" ca="1" si="346"/>
        <v>-848298.46</v>
      </c>
      <c r="R730" s="602">
        <f t="shared" si="331"/>
        <v>399</v>
      </c>
      <c r="S730" s="602">
        <f t="shared" si="332"/>
        <v>63.84</v>
      </c>
      <c r="T730" s="602">
        <f t="shared" si="333"/>
        <v>166.35080000000002</v>
      </c>
      <c r="U730" s="602">
        <f t="shared" si="334"/>
        <v>26.616128000000003</v>
      </c>
      <c r="V730" s="602">
        <f t="shared" ca="1" si="335"/>
        <v>-465955.82</v>
      </c>
      <c r="W730" s="602">
        <f t="shared" si="336"/>
        <v>84.48</v>
      </c>
      <c r="X730" s="602">
        <f t="shared" si="337"/>
        <v>13.52</v>
      </c>
      <c r="Y730" s="602">
        <f t="shared" ca="1" si="338"/>
        <v>8587.9699999999993</v>
      </c>
      <c r="Z730" s="602">
        <f t="shared" ca="1" si="339"/>
        <v>1374.08</v>
      </c>
      <c r="AA730" s="603">
        <f t="shared" si="340"/>
        <v>0</v>
      </c>
      <c r="AB730" s="602"/>
      <c r="AC730" s="604">
        <f t="shared" si="341"/>
        <v>0.113</v>
      </c>
      <c r="AD730" s="602">
        <f t="shared" ca="1" si="342"/>
        <v>-5301865.398710222</v>
      </c>
      <c r="AE730" s="602">
        <f t="shared" si="343"/>
        <v>0</v>
      </c>
      <c r="AG730" s="602">
        <f t="shared" ca="1" si="347"/>
        <v>0</v>
      </c>
    </row>
    <row r="731" spans="2:33" x14ac:dyDescent="0.25">
      <c r="B731" s="30">
        <v>710</v>
      </c>
      <c r="C731" s="19">
        <f t="shared" ca="1" si="321"/>
        <v>67301</v>
      </c>
      <c r="D731" s="30">
        <f t="shared" ca="1" si="322"/>
        <v>31</v>
      </c>
      <c r="E731" s="599">
        <f t="shared" si="323"/>
        <v>0.113</v>
      </c>
      <c r="F731" s="599">
        <f t="shared" si="344"/>
        <v>0.13108</v>
      </c>
      <c r="G731" s="33">
        <f t="shared" ca="1" si="324"/>
        <v>1.0120874444444443</v>
      </c>
      <c r="H731" s="33">
        <f t="shared" ca="1" si="325"/>
        <v>4386.6533243260919</v>
      </c>
      <c r="I731" s="33">
        <f t="shared" ca="1" si="349"/>
        <v>2.2796421920431265E-4</v>
      </c>
      <c r="J731" s="30" t="b">
        <f t="shared" si="326"/>
        <v>0</v>
      </c>
      <c r="K731" s="33">
        <f t="shared" si="345"/>
        <v>1</v>
      </c>
      <c r="L731" s="33">
        <f t="shared" ca="1" si="348"/>
        <v>2.2796421920431265E-4</v>
      </c>
      <c r="M731" s="600">
        <f t="shared" ca="1" si="327"/>
        <v>27271.35</v>
      </c>
      <c r="N731" s="601">
        <f t="shared" ca="1" si="328"/>
        <v>-589088170.87</v>
      </c>
      <c r="O731" s="601">
        <f t="shared" ca="1" si="329"/>
        <v>7147841.8899999997</v>
      </c>
      <c r="P731" s="601">
        <f t="shared" ca="1" si="330"/>
        <v>-5732155.1699999999</v>
      </c>
      <c r="Q731" s="601">
        <f t="shared" ca="1" si="346"/>
        <v>-917144.83</v>
      </c>
      <c r="R731" s="602">
        <f t="shared" si="331"/>
        <v>399</v>
      </c>
      <c r="S731" s="602">
        <f t="shared" si="332"/>
        <v>63.84</v>
      </c>
      <c r="T731" s="602">
        <f t="shared" si="333"/>
        <v>166.35080000000002</v>
      </c>
      <c r="U731" s="602">
        <f t="shared" si="334"/>
        <v>26.616128000000003</v>
      </c>
      <c r="V731" s="602">
        <f t="shared" ca="1" si="335"/>
        <v>-471270.54</v>
      </c>
      <c r="W731" s="602">
        <f t="shared" si="336"/>
        <v>84.48</v>
      </c>
      <c r="X731" s="602">
        <f t="shared" si="337"/>
        <v>13.52</v>
      </c>
      <c r="Y731" s="602">
        <f t="shared" ca="1" si="338"/>
        <v>9262.67</v>
      </c>
      <c r="Z731" s="602">
        <f t="shared" ca="1" si="339"/>
        <v>1482.03</v>
      </c>
      <c r="AA731" s="603">
        <f t="shared" si="340"/>
        <v>0</v>
      </c>
      <c r="AB731" s="602"/>
      <c r="AC731" s="604">
        <f t="shared" si="341"/>
        <v>0.113</v>
      </c>
      <c r="AD731" s="602">
        <f t="shared" ca="1" si="342"/>
        <v>-5732155.1737711392</v>
      </c>
      <c r="AE731" s="602">
        <f t="shared" si="343"/>
        <v>0</v>
      </c>
      <c r="AG731" s="602">
        <f t="shared" ca="1" si="347"/>
        <v>0</v>
      </c>
    </row>
    <row r="732" spans="2:33" x14ac:dyDescent="0.25">
      <c r="B732" s="30">
        <v>711</v>
      </c>
      <c r="C732" s="19">
        <f t="shared" ca="1" si="321"/>
        <v>67331</v>
      </c>
      <c r="D732" s="30">
        <f t="shared" ca="1" si="322"/>
        <v>30</v>
      </c>
      <c r="E732" s="599">
        <f t="shared" si="323"/>
        <v>0.113</v>
      </c>
      <c r="F732" s="599">
        <f t="shared" si="344"/>
        <v>0.13108</v>
      </c>
      <c r="G732" s="33">
        <f t="shared" ca="1" si="324"/>
        <v>1.0117233333333333</v>
      </c>
      <c r="H732" s="33">
        <f t="shared" ca="1" si="325"/>
        <v>4438.0795234649413</v>
      </c>
      <c r="I732" s="33">
        <f t="shared" ca="1" si="349"/>
        <v>2.2532268624589E-4</v>
      </c>
      <c r="J732" s="30" t="b">
        <f t="shared" si="326"/>
        <v>0</v>
      </c>
      <c r="K732" s="33">
        <f t="shared" si="345"/>
        <v>1</v>
      </c>
      <c r="L732" s="33">
        <f t="shared" ca="1" si="348"/>
        <v>2.2532268624589E-4</v>
      </c>
      <c r="M732" s="600">
        <f t="shared" ca="1" si="327"/>
        <v>27271.35</v>
      </c>
      <c r="N732" s="601">
        <f t="shared" ca="1" si="328"/>
        <v>-596236012.75999999</v>
      </c>
      <c r="O732" s="601">
        <f t="shared" ca="1" si="329"/>
        <v>7017144.879999999</v>
      </c>
      <c r="P732" s="601">
        <f t="shared" ca="1" si="330"/>
        <v>-5614555.79</v>
      </c>
      <c r="Q732" s="601">
        <f t="shared" ca="1" si="346"/>
        <v>-898328.93</v>
      </c>
      <c r="R732" s="602">
        <f t="shared" si="331"/>
        <v>399</v>
      </c>
      <c r="S732" s="602">
        <f t="shared" si="332"/>
        <v>63.84</v>
      </c>
      <c r="T732" s="602">
        <f t="shared" si="333"/>
        <v>166.35080000000002</v>
      </c>
      <c r="U732" s="602">
        <f t="shared" si="334"/>
        <v>26.616128000000003</v>
      </c>
      <c r="V732" s="602">
        <f t="shared" ca="1" si="335"/>
        <v>-476988.81</v>
      </c>
      <c r="W732" s="602">
        <f t="shared" si="336"/>
        <v>84.48</v>
      </c>
      <c r="X732" s="602">
        <f t="shared" si="337"/>
        <v>13.52</v>
      </c>
      <c r="Y732" s="602">
        <f t="shared" ca="1" si="338"/>
        <v>9078.27</v>
      </c>
      <c r="Z732" s="602">
        <f t="shared" ca="1" si="339"/>
        <v>1452.52</v>
      </c>
      <c r="AA732" s="603">
        <f t="shared" si="340"/>
        <v>0</v>
      </c>
      <c r="AB732" s="602"/>
      <c r="AC732" s="604">
        <f t="shared" si="341"/>
        <v>0.113</v>
      </c>
      <c r="AD732" s="602">
        <f t="shared" ca="1" si="342"/>
        <v>-5614555.7868233332</v>
      </c>
      <c r="AE732" s="602">
        <f t="shared" si="343"/>
        <v>0</v>
      </c>
      <c r="AG732" s="602">
        <f t="shared" ca="1" si="347"/>
        <v>0</v>
      </c>
    </row>
    <row r="733" spans="2:33" x14ac:dyDescent="0.25">
      <c r="B733" s="30">
        <v>712</v>
      </c>
      <c r="C733" s="19">
        <f t="shared" ca="1" si="321"/>
        <v>67362</v>
      </c>
      <c r="D733" s="30">
        <f t="shared" ca="1" si="322"/>
        <v>31</v>
      </c>
      <c r="E733" s="599">
        <f t="shared" si="323"/>
        <v>0.113</v>
      </c>
      <c r="F733" s="599">
        <f t="shared" si="344"/>
        <v>0.13108</v>
      </c>
      <c r="G733" s="33">
        <f t="shared" ca="1" si="324"/>
        <v>1.0120874444444443</v>
      </c>
      <c r="H733" s="33">
        <f t="shared" ca="1" si="325"/>
        <v>4491.7245631448495</v>
      </c>
      <c r="I733" s="33">
        <f t="shared" ca="1" si="349"/>
        <v>2.2263163868174878E-4</v>
      </c>
      <c r="J733" s="30" t="b">
        <f t="shared" si="326"/>
        <v>0</v>
      </c>
      <c r="K733" s="33">
        <f t="shared" si="345"/>
        <v>1</v>
      </c>
      <c r="L733" s="33">
        <f t="shared" ca="1" si="348"/>
        <v>2.2263163868174878E-4</v>
      </c>
      <c r="M733" s="600">
        <f t="shared" ca="1" si="327"/>
        <v>27271.35</v>
      </c>
      <c r="N733" s="601">
        <f t="shared" ca="1" si="328"/>
        <v>-603253157.63999999</v>
      </c>
      <c r="O733" s="601">
        <f t="shared" ca="1" si="329"/>
        <v>7319060.3799999999</v>
      </c>
      <c r="P733" s="601">
        <f t="shared" ca="1" si="330"/>
        <v>-5869988.3600000003</v>
      </c>
      <c r="Q733" s="601">
        <f t="shared" ca="1" si="346"/>
        <v>-939198.14</v>
      </c>
      <c r="R733" s="602">
        <f t="shared" si="331"/>
        <v>399</v>
      </c>
      <c r="S733" s="602">
        <f t="shared" si="332"/>
        <v>63.84</v>
      </c>
      <c r="T733" s="602">
        <f t="shared" si="333"/>
        <v>166.35080000000002</v>
      </c>
      <c r="U733" s="602">
        <f t="shared" si="334"/>
        <v>26.616128000000003</v>
      </c>
      <c r="V733" s="602">
        <f t="shared" ca="1" si="335"/>
        <v>-482602.53</v>
      </c>
      <c r="W733" s="602">
        <f t="shared" si="336"/>
        <v>84.48</v>
      </c>
      <c r="X733" s="602">
        <f t="shared" si="337"/>
        <v>13.52</v>
      </c>
      <c r="Y733" s="602">
        <f t="shared" ca="1" si="338"/>
        <v>9478.7900000000009</v>
      </c>
      <c r="Z733" s="602">
        <f t="shared" ca="1" si="339"/>
        <v>1516.61</v>
      </c>
      <c r="AA733" s="603">
        <f t="shared" si="340"/>
        <v>0</v>
      </c>
      <c r="AB733" s="602"/>
      <c r="AC733" s="604">
        <f t="shared" si="341"/>
        <v>0.113</v>
      </c>
      <c r="AD733" s="602">
        <f t="shared" ca="1" si="342"/>
        <v>-5869988.3644803334</v>
      </c>
      <c r="AE733" s="602">
        <f t="shared" si="343"/>
        <v>0</v>
      </c>
      <c r="AG733" s="602">
        <f t="shared" ca="1" si="347"/>
        <v>0</v>
      </c>
    </row>
    <row r="734" spans="2:33" x14ac:dyDescent="0.25">
      <c r="B734" s="30">
        <v>713</v>
      </c>
      <c r="C734" s="19">
        <f t="shared" ca="1" si="321"/>
        <v>67392</v>
      </c>
      <c r="D734" s="30">
        <f t="shared" ca="1" si="322"/>
        <v>30</v>
      </c>
      <c r="E734" s="599">
        <f t="shared" si="323"/>
        <v>0.113</v>
      </c>
      <c r="F734" s="599">
        <f t="shared" si="344"/>
        <v>0.13108</v>
      </c>
      <c r="G734" s="33">
        <f t="shared" ca="1" si="324"/>
        <v>1.0117233333333333</v>
      </c>
      <c r="H734" s="33">
        <f t="shared" ca="1" si="325"/>
        <v>4544.3825474401174</v>
      </c>
      <c r="I734" s="33">
        <f t="shared" ca="1" si="349"/>
        <v>2.2005189694325074E-4</v>
      </c>
      <c r="J734" s="30" t="b">
        <f t="shared" si="326"/>
        <v>0</v>
      </c>
      <c r="K734" s="33">
        <f t="shared" si="345"/>
        <v>1</v>
      </c>
      <c r="L734" s="33">
        <f t="shared" ca="1" si="348"/>
        <v>2.2005189694325074E-4</v>
      </c>
      <c r="M734" s="600">
        <f t="shared" ca="1" si="327"/>
        <v>27271.35</v>
      </c>
      <c r="N734" s="601">
        <f t="shared" ca="1" si="328"/>
        <v>-610572218.01999998</v>
      </c>
      <c r="O734" s="601">
        <f t="shared" ca="1" si="329"/>
        <v>7185212.9800000004</v>
      </c>
      <c r="P734" s="601">
        <f t="shared" ca="1" si="330"/>
        <v>-5749555.0499999998</v>
      </c>
      <c r="Q734" s="601">
        <f t="shared" ca="1" si="346"/>
        <v>-919928.81</v>
      </c>
      <c r="R734" s="602">
        <f t="shared" si="331"/>
        <v>399</v>
      </c>
      <c r="S734" s="602">
        <f t="shared" si="332"/>
        <v>63.84</v>
      </c>
      <c r="T734" s="602">
        <f t="shared" si="333"/>
        <v>166.35080000000002</v>
      </c>
      <c r="U734" s="602">
        <f t="shared" si="334"/>
        <v>26.616128000000003</v>
      </c>
      <c r="V734" s="602">
        <f t="shared" ca="1" si="335"/>
        <v>-488457.77</v>
      </c>
      <c r="W734" s="602">
        <f t="shared" si="336"/>
        <v>84.48</v>
      </c>
      <c r="X734" s="602">
        <f t="shared" si="337"/>
        <v>13.52</v>
      </c>
      <c r="Y734" s="602">
        <f t="shared" ca="1" si="338"/>
        <v>9289.9500000000007</v>
      </c>
      <c r="Z734" s="602">
        <f t="shared" ca="1" si="339"/>
        <v>1486.39</v>
      </c>
      <c r="AA734" s="603">
        <f t="shared" si="340"/>
        <v>0</v>
      </c>
      <c r="AB734" s="602"/>
      <c r="AC734" s="604">
        <f t="shared" si="341"/>
        <v>0.113</v>
      </c>
      <c r="AD734" s="602">
        <f t="shared" ca="1" si="342"/>
        <v>-5749555.0530216657</v>
      </c>
      <c r="AE734" s="602">
        <f t="shared" si="343"/>
        <v>0</v>
      </c>
      <c r="AG734" s="602">
        <f t="shared" ca="1" si="347"/>
        <v>0</v>
      </c>
    </row>
    <row r="735" spans="2:33" x14ac:dyDescent="0.25">
      <c r="B735" s="30">
        <v>714</v>
      </c>
      <c r="C735" s="19">
        <f t="shared" ca="1" si="321"/>
        <v>67423</v>
      </c>
      <c r="D735" s="30">
        <f t="shared" ca="1" si="322"/>
        <v>31</v>
      </c>
      <c r="E735" s="599">
        <f t="shared" si="323"/>
        <v>0.113</v>
      </c>
      <c r="F735" s="599">
        <f t="shared" si="344"/>
        <v>0.13108</v>
      </c>
      <c r="G735" s="33">
        <f t="shared" ca="1" si="324"/>
        <v>1.0120874444444443</v>
      </c>
      <c r="H735" s="33">
        <f t="shared" ca="1" si="325"/>
        <v>4599.312519016602</v>
      </c>
      <c r="I735" s="33">
        <f t="shared" ca="1" si="349"/>
        <v>2.1742379885370653E-4</v>
      </c>
      <c r="J735" s="30" t="b">
        <f t="shared" si="326"/>
        <v>0</v>
      </c>
      <c r="K735" s="33">
        <f t="shared" si="345"/>
        <v>1</v>
      </c>
      <c r="L735" s="33">
        <f t="shared" ca="1" si="348"/>
        <v>2.1742379885370653E-4</v>
      </c>
      <c r="M735" s="600">
        <f t="shared" ca="1" si="327"/>
        <v>27271.35</v>
      </c>
      <c r="N735" s="601">
        <f t="shared" ca="1" si="328"/>
        <v>-617757431</v>
      </c>
      <c r="O735" s="601">
        <f t="shared" ca="1" si="329"/>
        <v>7494379.9699999997</v>
      </c>
      <c r="P735" s="601">
        <f t="shared" ca="1" si="330"/>
        <v>-6011123</v>
      </c>
      <c r="Q735" s="601">
        <f t="shared" ca="1" si="346"/>
        <v>-961779.68</v>
      </c>
      <c r="R735" s="602">
        <f t="shared" si="331"/>
        <v>399</v>
      </c>
      <c r="S735" s="602">
        <f t="shared" si="332"/>
        <v>63.84</v>
      </c>
      <c r="T735" s="602">
        <f t="shared" si="333"/>
        <v>166.35080000000002</v>
      </c>
      <c r="U735" s="602">
        <f t="shared" si="334"/>
        <v>26.616128000000003</v>
      </c>
      <c r="V735" s="602">
        <f t="shared" ca="1" si="335"/>
        <v>-494205.94</v>
      </c>
      <c r="W735" s="602">
        <f t="shared" si="336"/>
        <v>84.48</v>
      </c>
      <c r="X735" s="602">
        <f t="shared" si="337"/>
        <v>13.52</v>
      </c>
      <c r="Y735" s="602">
        <f t="shared" ca="1" si="338"/>
        <v>9700.09</v>
      </c>
      <c r="Z735" s="602">
        <f t="shared" ca="1" si="339"/>
        <v>1552.01</v>
      </c>
      <c r="AA735" s="603">
        <f t="shared" si="340"/>
        <v>0</v>
      </c>
      <c r="AB735" s="602"/>
      <c r="AC735" s="604">
        <f t="shared" si="341"/>
        <v>0.113</v>
      </c>
      <c r="AD735" s="602">
        <f t="shared" ca="1" si="342"/>
        <v>-6011123.0022027781</v>
      </c>
      <c r="AE735" s="602">
        <f t="shared" si="343"/>
        <v>0</v>
      </c>
      <c r="AG735" s="602">
        <f t="shared" ca="1" si="347"/>
        <v>0</v>
      </c>
    </row>
    <row r="736" spans="2:33" x14ac:dyDescent="0.25">
      <c r="B736" s="30">
        <v>715</v>
      </c>
      <c r="C736" s="19">
        <f t="shared" ca="1" si="321"/>
        <v>67454</v>
      </c>
      <c r="D736" s="30">
        <f t="shared" ca="1" si="322"/>
        <v>31</v>
      </c>
      <c r="E736" s="599">
        <f t="shared" si="323"/>
        <v>0.113</v>
      </c>
      <c r="F736" s="599">
        <f t="shared" si="344"/>
        <v>0.13108</v>
      </c>
      <c r="G736" s="33">
        <f t="shared" ca="1" si="324"/>
        <v>1.0120874444444443</v>
      </c>
      <c r="H736" s="33">
        <f t="shared" ca="1" si="325"/>
        <v>4654.9064535728521</v>
      </c>
      <c r="I736" s="33">
        <f t="shared" ca="1" si="349"/>
        <v>2.1482708835801728E-4</v>
      </c>
      <c r="J736" s="30" t="b">
        <f t="shared" si="326"/>
        <v>0</v>
      </c>
      <c r="K736" s="33">
        <f t="shared" si="345"/>
        <v>1</v>
      </c>
      <c r="L736" s="33">
        <f t="shared" ca="1" si="348"/>
        <v>2.1482708835801728E-4</v>
      </c>
      <c r="M736" s="600">
        <f t="shared" ca="1" si="327"/>
        <v>27271.35</v>
      </c>
      <c r="N736" s="601">
        <f t="shared" ca="1" si="328"/>
        <v>-625251810.97000003</v>
      </c>
      <c r="O736" s="601">
        <f t="shared" ca="1" si="329"/>
        <v>7584967.8799999999</v>
      </c>
      <c r="P736" s="601">
        <f t="shared" ca="1" si="330"/>
        <v>-6084047.4800000004</v>
      </c>
      <c r="Q736" s="601">
        <f t="shared" ca="1" si="346"/>
        <v>-973447.6</v>
      </c>
      <c r="R736" s="602">
        <f t="shared" si="331"/>
        <v>399</v>
      </c>
      <c r="S736" s="602">
        <f t="shared" si="332"/>
        <v>63.84</v>
      </c>
      <c r="T736" s="602">
        <f t="shared" si="333"/>
        <v>166.35080000000002</v>
      </c>
      <c r="U736" s="602">
        <f t="shared" si="334"/>
        <v>26.616128000000003</v>
      </c>
      <c r="V736" s="602">
        <f t="shared" ca="1" si="335"/>
        <v>-500201.45</v>
      </c>
      <c r="W736" s="602">
        <f t="shared" si="336"/>
        <v>84.48</v>
      </c>
      <c r="X736" s="602">
        <f t="shared" si="337"/>
        <v>13.52</v>
      </c>
      <c r="Y736" s="602">
        <f t="shared" ca="1" si="338"/>
        <v>9814.43</v>
      </c>
      <c r="Z736" s="602">
        <f t="shared" ca="1" si="339"/>
        <v>1570.31</v>
      </c>
      <c r="AA736" s="603">
        <f t="shared" si="340"/>
        <v>0</v>
      </c>
      <c r="AB736" s="602"/>
      <c r="AC736" s="604">
        <f t="shared" si="341"/>
        <v>0.113</v>
      </c>
      <c r="AD736" s="602">
        <f t="shared" ca="1" si="342"/>
        <v>-6084047.4828553051</v>
      </c>
      <c r="AE736" s="602">
        <f t="shared" si="343"/>
        <v>0</v>
      </c>
      <c r="AG736" s="602">
        <f t="shared" ca="1" si="347"/>
        <v>0</v>
      </c>
    </row>
    <row r="737" spans="2:33" x14ac:dyDescent="0.25">
      <c r="B737" s="30">
        <v>716</v>
      </c>
      <c r="C737" s="19">
        <f t="shared" ca="1" si="321"/>
        <v>67484</v>
      </c>
      <c r="D737" s="30">
        <f t="shared" ca="1" si="322"/>
        <v>30</v>
      </c>
      <c r="E737" s="599">
        <f t="shared" si="323"/>
        <v>0.113</v>
      </c>
      <c r="F737" s="599">
        <f t="shared" si="344"/>
        <v>0.13108</v>
      </c>
      <c r="G737" s="33">
        <f t="shared" ca="1" si="324"/>
        <v>1.0117233333333333</v>
      </c>
      <c r="H737" s="33">
        <f t="shared" ca="1" si="325"/>
        <v>4709.477473563571</v>
      </c>
      <c r="I737" s="33">
        <f t="shared" ca="1" si="349"/>
        <v>2.1233778176314732E-4</v>
      </c>
      <c r="J737" s="30" t="b">
        <f t="shared" si="326"/>
        <v>0</v>
      </c>
      <c r="K737" s="33">
        <f t="shared" si="345"/>
        <v>1</v>
      </c>
      <c r="L737" s="33">
        <f t="shared" ca="1" si="348"/>
        <v>2.1233778176314732E-4</v>
      </c>
      <c r="M737" s="600">
        <f t="shared" ca="1" si="327"/>
        <v>27271.35</v>
      </c>
      <c r="N737" s="601">
        <f t="shared" ca="1" si="328"/>
        <v>-632836778.85000002</v>
      </c>
      <c r="O737" s="601">
        <f t="shared" ca="1" si="329"/>
        <v>7446227.8499999996</v>
      </c>
      <c r="P737" s="601">
        <f t="shared" ca="1" si="330"/>
        <v>-5959213</v>
      </c>
      <c r="Q737" s="601">
        <f t="shared" ca="1" si="346"/>
        <v>-953474.08</v>
      </c>
      <c r="R737" s="602">
        <f t="shared" si="331"/>
        <v>399</v>
      </c>
      <c r="S737" s="602">
        <f t="shared" si="332"/>
        <v>63.84</v>
      </c>
      <c r="T737" s="602">
        <f t="shared" si="333"/>
        <v>166.35080000000002</v>
      </c>
      <c r="U737" s="602">
        <f t="shared" si="334"/>
        <v>26.616128000000003</v>
      </c>
      <c r="V737" s="602">
        <f t="shared" ca="1" si="335"/>
        <v>-506269.42</v>
      </c>
      <c r="W737" s="602">
        <f t="shared" si="336"/>
        <v>84.48</v>
      </c>
      <c r="X737" s="602">
        <f t="shared" si="337"/>
        <v>13.52</v>
      </c>
      <c r="Y737" s="602">
        <f t="shared" ca="1" si="338"/>
        <v>9618.69</v>
      </c>
      <c r="Z737" s="602">
        <f t="shared" ca="1" si="339"/>
        <v>1538.99</v>
      </c>
      <c r="AA737" s="603">
        <f t="shared" si="340"/>
        <v>0</v>
      </c>
      <c r="AB737" s="602"/>
      <c r="AC737" s="604">
        <f t="shared" si="341"/>
        <v>0.113</v>
      </c>
      <c r="AD737" s="602">
        <f t="shared" ca="1" si="342"/>
        <v>-5959213.0008375002</v>
      </c>
      <c r="AE737" s="602">
        <f t="shared" si="343"/>
        <v>0</v>
      </c>
      <c r="AG737" s="602">
        <f t="shared" ca="1" si="347"/>
        <v>0</v>
      </c>
    </row>
    <row r="738" spans="2:33" x14ac:dyDescent="0.25">
      <c r="B738" s="30">
        <v>717</v>
      </c>
      <c r="C738" s="19">
        <f t="shared" ca="1" si="321"/>
        <v>67515</v>
      </c>
      <c r="D738" s="30">
        <f t="shared" ca="1" si="322"/>
        <v>31</v>
      </c>
      <c r="E738" s="599">
        <f t="shared" si="323"/>
        <v>0.113</v>
      </c>
      <c r="F738" s="599">
        <f t="shared" si="344"/>
        <v>0.13108</v>
      </c>
      <c r="G738" s="33">
        <f t="shared" ca="1" si="324"/>
        <v>1.0120874444444443</v>
      </c>
      <c r="H738" s="33">
        <f t="shared" ca="1" si="325"/>
        <v>4766.4030208876329</v>
      </c>
      <c r="I738" s="33">
        <f t="shared" ca="1" si="349"/>
        <v>2.0980181399217327E-4</v>
      </c>
      <c r="J738" s="30" t="b">
        <f t="shared" si="326"/>
        <v>0</v>
      </c>
      <c r="K738" s="33">
        <f t="shared" si="345"/>
        <v>1</v>
      </c>
      <c r="L738" s="33">
        <f t="shared" ca="1" si="348"/>
        <v>2.0980181399217327E-4</v>
      </c>
      <c r="M738" s="600">
        <f t="shared" ca="1" si="327"/>
        <v>27271.35</v>
      </c>
      <c r="N738" s="601">
        <f t="shared" ca="1" si="328"/>
        <v>-640283006.70000005</v>
      </c>
      <c r="O738" s="601">
        <f t="shared" ca="1" si="329"/>
        <v>7766656.6299999999</v>
      </c>
      <c r="P738" s="601">
        <f t="shared" ca="1" si="330"/>
        <v>-6230309.3700000001</v>
      </c>
      <c r="Q738" s="601">
        <f t="shared" ca="1" si="346"/>
        <v>-996849.5</v>
      </c>
      <c r="R738" s="602">
        <f t="shared" si="331"/>
        <v>399</v>
      </c>
      <c r="S738" s="602">
        <f t="shared" si="332"/>
        <v>63.84</v>
      </c>
      <c r="T738" s="602">
        <f t="shared" si="333"/>
        <v>166.35080000000002</v>
      </c>
      <c r="U738" s="602">
        <f t="shared" si="334"/>
        <v>26.616128000000003</v>
      </c>
      <c r="V738" s="602">
        <f t="shared" ca="1" si="335"/>
        <v>-512226.41</v>
      </c>
      <c r="W738" s="602">
        <f t="shared" si="336"/>
        <v>84.48</v>
      </c>
      <c r="X738" s="602">
        <f t="shared" si="337"/>
        <v>13.52</v>
      </c>
      <c r="Y738" s="602">
        <f t="shared" ca="1" si="338"/>
        <v>10043.77</v>
      </c>
      <c r="Z738" s="602">
        <f t="shared" ca="1" si="339"/>
        <v>1607</v>
      </c>
      <c r="AA738" s="603">
        <f t="shared" si="340"/>
        <v>0</v>
      </c>
      <c r="AB738" s="602"/>
      <c r="AC738" s="604">
        <f t="shared" si="341"/>
        <v>0.113</v>
      </c>
      <c r="AD738" s="602">
        <f t="shared" ca="1" si="342"/>
        <v>-6230309.3679724997</v>
      </c>
      <c r="AE738" s="602">
        <f t="shared" si="343"/>
        <v>0</v>
      </c>
      <c r="AG738" s="602">
        <f t="shared" ca="1" si="347"/>
        <v>0</v>
      </c>
    </row>
    <row r="739" spans="2:33" x14ac:dyDescent="0.25">
      <c r="B739" s="30">
        <v>718</v>
      </c>
      <c r="C739" s="19">
        <f t="shared" ca="1" si="321"/>
        <v>67545</v>
      </c>
      <c r="D739" s="30">
        <f t="shared" ca="1" si="322"/>
        <v>30</v>
      </c>
      <c r="E739" s="599">
        <f t="shared" si="323"/>
        <v>0.113</v>
      </c>
      <c r="F739" s="599">
        <f t="shared" si="344"/>
        <v>0.13108</v>
      </c>
      <c r="G739" s="33">
        <f t="shared" ca="1" si="324"/>
        <v>1.0117233333333333</v>
      </c>
      <c r="H739" s="33">
        <f t="shared" ca="1" si="325"/>
        <v>4822.2811523025057</v>
      </c>
      <c r="I739" s="33">
        <f t="shared" ca="1" si="349"/>
        <v>2.0737073771041485E-4</v>
      </c>
      <c r="J739" s="30" t="b">
        <f t="shared" si="326"/>
        <v>0</v>
      </c>
      <c r="K739" s="33">
        <f t="shared" si="345"/>
        <v>1</v>
      </c>
      <c r="L739" s="33">
        <f t="shared" ca="1" si="348"/>
        <v>2.0737073771041485E-4</v>
      </c>
      <c r="M739" s="600">
        <f t="shared" ca="1" si="327"/>
        <v>27271.35</v>
      </c>
      <c r="N739" s="601">
        <f t="shared" ca="1" si="328"/>
        <v>-648049663.33000004</v>
      </c>
      <c r="O739" s="601">
        <f t="shared" ca="1" si="329"/>
        <v>7624573.5700000003</v>
      </c>
      <c r="P739" s="601">
        <f t="shared" ca="1" si="330"/>
        <v>-6102467.6600000001</v>
      </c>
      <c r="Q739" s="601">
        <f t="shared" ca="1" si="346"/>
        <v>-976394.83</v>
      </c>
      <c r="R739" s="602">
        <f t="shared" si="331"/>
        <v>399</v>
      </c>
      <c r="S739" s="602">
        <f t="shared" si="332"/>
        <v>63.84</v>
      </c>
      <c r="T739" s="602">
        <f t="shared" si="333"/>
        <v>166.35080000000002</v>
      </c>
      <c r="U739" s="602">
        <f t="shared" si="334"/>
        <v>26.616128000000003</v>
      </c>
      <c r="V739" s="602">
        <f t="shared" ca="1" si="335"/>
        <v>-518439.73</v>
      </c>
      <c r="W739" s="602">
        <f t="shared" si="336"/>
        <v>84.48</v>
      </c>
      <c r="X739" s="602">
        <f t="shared" si="337"/>
        <v>13.52</v>
      </c>
      <c r="Y739" s="602">
        <f t="shared" ca="1" si="338"/>
        <v>9843.32</v>
      </c>
      <c r="Z739" s="602">
        <f t="shared" ca="1" si="339"/>
        <v>1574.93</v>
      </c>
      <c r="AA739" s="603">
        <f t="shared" si="340"/>
        <v>0</v>
      </c>
      <c r="AB739" s="602"/>
      <c r="AC739" s="604">
        <f t="shared" si="341"/>
        <v>0.113</v>
      </c>
      <c r="AD739" s="602">
        <f t="shared" ca="1" si="342"/>
        <v>-6102467.6630241675</v>
      </c>
      <c r="AE739" s="602">
        <f t="shared" si="343"/>
        <v>0</v>
      </c>
      <c r="AG739" s="602">
        <f t="shared" ca="1" si="347"/>
        <v>0</v>
      </c>
    </row>
    <row r="740" spans="2:33" x14ac:dyDescent="0.25">
      <c r="B740" s="30">
        <v>719</v>
      </c>
      <c r="C740" s="19">
        <f t="shared" ca="1" si="321"/>
        <v>67576</v>
      </c>
      <c r="D740" s="30">
        <f t="shared" ca="1" si="322"/>
        <v>31</v>
      </c>
      <c r="E740" s="599">
        <f t="shared" si="323"/>
        <v>0.113</v>
      </c>
      <c r="F740" s="599">
        <f t="shared" si="344"/>
        <v>0.13108</v>
      </c>
      <c r="G740" s="33">
        <f t="shared" ca="1" si="324"/>
        <v>1.0120874444444443</v>
      </c>
      <c r="H740" s="33">
        <f t="shared" ca="1" si="325"/>
        <v>4880.570207826453</v>
      </c>
      <c r="I740" s="33">
        <f t="shared" ca="1" si="349"/>
        <v>2.0489409175927968E-4</v>
      </c>
      <c r="J740" s="30" t="b">
        <f t="shared" si="326"/>
        <v>0</v>
      </c>
      <c r="K740" s="33">
        <f t="shared" si="345"/>
        <v>1</v>
      </c>
      <c r="L740" s="33">
        <f t="shared" ca="1" si="348"/>
        <v>2.0489409175927968E-4</v>
      </c>
      <c r="M740" s="600">
        <f t="shared" ca="1" si="327"/>
        <v>27271.35</v>
      </c>
      <c r="N740" s="601">
        <f t="shared" ca="1" si="328"/>
        <v>-655674236.89999998</v>
      </c>
      <c r="O740" s="601">
        <f t="shared" ca="1" si="329"/>
        <v>7952697.2599999988</v>
      </c>
      <c r="P740" s="601">
        <f t="shared" ca="1" si="330"/>
        <v>-6380074.5899999999</v>
      </c>
      <c r="Q740" s="601">
        <f t="shared" ca="1" si="346"/>
        <v>-1020811.93</v>
      </c>
      <c r="R740" s="602">
        <f t="shared" si="331"/>
        <v>399</v>
      </c>
      <c r="S740" s="602">
        <f t="shared" si="332"/>
        <v>63.84</v>
      </c>
      <c r="T740" s="602">
        <f t="shared" si="333"/>
        <v>166.35080000000002</v>
      </c>
      <c r="U740" s="602">
        <f t="shared" si="334"/>
        <v>26.616128000000003</v>
      </c>
      <c r="V740" s="602">
        <f t="shared" ca="1" si="335"/>
        <v>-524539.39</v>
      </c>
      <c r="W740" s="602">
        <f t="shared" si="336"/>
        <v>84.48</v>
      </c>
      <c r="X740" s="602">
        <f t="shared" si="337"/>
        <v>13.52</v>
      </c>
      <c r="Y740" s="602">
        <f t="shared" ca="1" si="338"/>
        <v>10278.6</v>
      </c>
      <c r="Z740" s="602">
        <f t="shared" ca="1" si="339"/>
        <v>1644.58</v>
      </c>
      <c r="AA740" s="603">
        <f t="shared" si="340"/>
        <v>0</v>
      </c>
      <c r="AB740" s="602"/>
      <c r="AC740" s="604">
        <f t="shared" si="341"/>
        <v>0.113</v>
      </c>
      <c r="AD740" s="602">
        <f t="shared" ca="1" si="342"/>
        <v>-6380074.5885019433</v>
      </c>
      <c r="AE740" s="602">
        <f t="shared" si="343"/>
        <v>0</v>
      </c>
      <c r="AG740" s="602">
        <f t="shared" ca="1" si="347"/>
        <v>0</v>
      </c>
    </row>
    <row r="741" spans="2:33" x14ac:dyDescent="0.25">
      <c r="B741" s="30">
        <v>720</v>
      </c>
      <c r="C741" s="19">
        <f t="shared" ca="1" si="321"/>
        <v>67607</v>
      </c>
      <c r="D741" s="30">
        <f t="shared" ca="1" si="322"/>
        <v>31</v>
      </c>
      <c r="E741" s="599">
        <f t="shared" si="323"/>
        <v>0.113</v>
      </c>
      <c r="F741" s="599">
        <f t="shared" si="344"/>
        <v>0.13108</v>
      </c>
      <c r="G741" s="33">
        <f t="shared" ca="1" si="324"/>
        <v>1.0120874444444443</v>
      </c>
      <c r="H741" s="33">
        <f t="shared" ca="1" si="325"/>
        <v>4939.5638290707657</v>
      </c>
      <c r="I741" s="33">
        <f t="shared" ca="1" si="349"/>
        <v>2.0244702459652612E-4</v>
      </c>
      <c r="J741" s="30" t="b">
        <f t="shared" si="326"/>
        <v>1</v>
      </c>
      <c r="K741" s="33">
        <f t="shared" si="345"/>
        <v>1</v>
      </c>
      <c r="L741" s="33">
        <f t="shared" ca="1" si="348"/>
        <v>2.0244702459652612E-4</v>
      </c>
      <c r="M741" s="600">
        <f t="shared" ca="1" si="327"/>
        <v>27271.35</v>
      </c>
      <c r="N741" s="601">
        <f t="shared" ca="1" si="328"/>
        <v>-663626934.15999997</v>
      </c>
      <c r="O741" s="601">
        <f t="shared" ca="1" si="329"/>
        <v>8048825.0499999998</v>
      </c>
      <c r="P741" s="601">
        <f t="shared" ca="1" si="330"/>
        <v>-6457458.75</v>
      </c>
      <c r="Q741" s="601">
        <f t="shared" ca="1" si="346"/>
        <v>-1033193.4</v>
      </c>
      <c r="R741" s="602">
        <f t="shared" si="331"/>
        <v>399</v>
      </c>
      <c r="S741" s="602">
        <f t="shared" si="332"/>
        <v>63.84</v>
      </c>
      <c r="T741" s="602">
        <f t="shared" si="333"/>
        <v>166.35080000000002</v>
      </c>
      <c r="U741" s="602">
        <f t="shared" si="334"/>
        <v>26.616128000000003</v>
      </c>
      <c r="V741" s="602">
        <f t="shared" ca="1" si="335"/>
        <v>-530901.55000000005</v>
      </c>
      <c r="W741" s="602">
        <f t="shared" si="336"/>
        <v>84.48</v>
      </c>
      <c r="X741" s="602">
        <f t="shared" si="337"/>
        <v>13.52</v>
      </c>
      <c r="Y741" s="602">
        <f t="shared" ca="1" si="338"/>
        <v>10399.94</v>
      </c>
      <c r="Z741" s="602">
        <f t="shared" ca="1" si="339"/>
        <v>1663.99</v>
      </c>
      <c r="AA741" s="603">
        <f t="shared" si="340"/>
        <v>0</v>
      </c>
      <c r="AB741" s="602"/>
      <c r="AC741" s="604">
        <f t="shared" si="341"/>
        <v>0.113</v>
      </c>
      <c r="AD741" s="602">
        <f t="shared" ca="1" si="342"/>
        <v>-6457458.7510068892</v>
      </c>
      <c r="AE741" s="602">
        <f t="shared" si="343"/>
        <v>0</v>
      </c>
      <c r="AG741" s="602">
        <f t="shared" ca="1" si="347"/>
        <v>0</v>
      </c>
    </row>
    <row r="742" spans="2:33" x14ac:dyDescent="0.25">
      <c r="B742" s="30">
        <v>721</v>
      </c>
      <c r="C742" s="19">
        <f t="shared" ca="1" si="321"/>
        <v>67635</v>
      </c>
      <c r="D742" s="30">
        <f t="shared" ca="1" si="322"/>
        <v>28</v>
      </c>
      <c r="E742" s="599">
        <f t="shared" si="323"/>
        <v>0.113</v>
      </c>
      <c r="F742" s="599">
        <f t="shared" si="344"/>
        <v>0.13108</v>
      </c>
      <c r="G742" s="33">
        <f t="shared" ca="1" si="324"/>
        <v>1.0109951111111111</v>
      </c>
      <c r="H742" s="33">
        <f t="shared" ca="1" si="325"/>
        <v>4993.8748822118241</v>
      </c>
      <c r="I742" s="33">
        <f t="shared" ca="1" si="349"/>
        <v>2.0024530521619568E-4</v>
      </c>
      <c r="J742" s="30" t="b">
        <f t="shared" si="326"/>
        <v>0</v>
      </c>
      <c r="K742" s="33">
        <f t="shared" si="345"/>
        <v>1</v>
      </c>
      <c r="L742" s="33">
        <f t="shared" ca="1" si="348"/>
        <v>2.0024530521619568E-4</v>
      </c>
      <c r="M742" s="600">
        <f t="shared" ca="1" si="327"/>
        <v>27271.35</v>
      </c>
      <c r="N742" s="601">
        <f t="shared" ca="1" si="328"/>
        <v>-671675759.21000004</v>
      </c>
      <c r="O742" s="601">
        <f t="shared" ca="1" si="329"/>
        <v>7412420.96</v>
      </c>
      <c r="P742" s="601">
        <f t="shared" ca="1" si="330"/>
        <v>-5903283.6200000001</v>
      </c>
      <c r="Q742" s="601">
        <f t="shared" ca="1" si="346"/>
        <v>-944525.38</v>
      </c>
      <c r="R742" s="602">
        <f t="shared" si="331"/>
        <v>399</v>
      </c>
      <c r="S742" s="602">
        <f t="shared" si="332"/>
        <v>63.84</v>
      </c>
      <c r="T742" s="602">
        <f t="shared" si="333"/>
        <v>166.35080000000002</v>
      </c>
      <c r="U742" s="602">
        <f t="shared" si="334"/>
        <v>26.616128000000003</v>
      </c>
      <c r="V742" s="602">
        <f t="shared" ca="1" si="335"/>
        <v>-537340.61</v>
      </c>
      <c r="W742" s="602">
        <f t="shared" si="336"/>
        <v>84.48</v>
      </c>
      <c r="X742" s="602">
        <f t="shared" si="337"/>
        <v>13.52</v>
      </c>
      <c r="Y742" s="602">
        <f t="shared" ca="1" si="338"/>
        <v>9531</v>
      </c>
      <c r="Z742" s="602">
        <f t="shared" ca="1" si="339"/>
        <v>1524.96</v>
      </c>
      <c r="AA742" s="603">
        <f t="shared" si="340"/>
        <v>0</v>
      </c>
      <c r="AB742" s="602"/>
      <c r="AC742" s="604">
        <f t="shared" si="341"/>
        <v>0.113</v>
      </c>
      <c r="AD742" s="602">
        <f t="shared" ca="1" si="342"/>
        <v>-5903283.6170567786</v>
      </c>
      <c r="AE742" s="602">
        <f t="shared" si="343"/>
        <v>0</v>
      </c>
      <c r="AG742" s="602">
        <f t="shared" ca="1" si="347"/>
        <v>0</v>
      </c>
    </row>
    <row r="743" spans="2:33" x14ac:dyDescent="0.25">
      <c r="B743" s="30">
        <v>722</v>
      </c>
      <c r="C743" s="19">
        <f t="shared" ca="1" si="321"/>
        <v>67666</v>
      </c>
      <c r="D743" s="30">
        <f t="shared" ca="1" si="322"/>
        <v>31</v>
      </c>
      <c r="E743" s="599">
        <f t="shared" si="323"/>
        <v>0.113</v>
      </c>
      <c r="F743" s="599">
        <f t="shared" si="344"/>
        <v>0.13108</v>
      </c>
      <c r="G743" s="33">
        <f t="shared" ca="1" si="324"/>
        <v>1.0120874444444443</v>
      </c>
      <c r="H743" s="33">
        <f t="shared" ca="1" si="325"/>
        <v>5054.2380674130654</v>
      </c>
      <c r="I743" s="33">
        <f t="shared" ca="1" si="349"/>
        <v>1.9785375889739889E-4</v>
      </c>
      <c r="J743" s="30" t="b">
        <f t="shared" si="326"/>
        <v>0</v>
      </c>
      <c r="K743" s="33">
        <f t="shared" si="345"/>
        <v>1</v>
      </c>
      <c r="L743" s="33">
        <f t="shared" ca="1" si="348"/>
        <v>1.9785375889739889E-4</v>
      </c>
      <c r="M743" s="600">
        <f t="shared" ca="1" si="327"/>
        <v>27271.35</v>
      </c>
      <c r="N743" s="601">
        <f t="shared" ca="1" si="328"/>
        <v>-679088180.16999996</v>
      </c>
      <c r="O743" s="601">
        <f t="shared" ca="1" si="329"/>
        <v>8235711.9899999993</v>
      </c>
      <c r="P743" s="601">
        <f t="shared" ca="1" si="330"/>
        <v>-6607905.2599999998</v>
      </c>
      <c r="Q743" s="601">
        <f t="shared" ca="1" si="346"/>
        <v>-1057264.8400000001</v>
      </c>
      <c r="R743" s="602">
        <f t="shared" si="331"/>
        <v>399</v>
      </c>
      <c r="S743" s="602">
        <f t="shared" si="332"/>
        <v>63.84</v>
      </c>
      <c r="T743" s="602">
        <f t="shared" si="333"/>
        <v>166.35080000000002</v>
      </c>
      <c r="U743" s="602">
        <f t="shared" si="334"/>
        <v>26.616128000000003</v>
      </c>
      <c r="V743" s="602">
        <f t="shared" ca="1" si="335"/>
        <v>-543270.54</v>
      </c>
      <c r="W743" s="602">
        <f t="shared" si="336"/>
        <v>84.48</v>
      </c>
      <c r="X743" s="602">
        <f t="shared" si="337"/>
        <v>13.52</v>
      </c>
      <c r="Y743" s="602">
        <f t="shared" ca="1" si="338"/>
        <v>10635.84</v>
      </c>
      <c r="Z743" s="602">
        <f t="shared" ca="1" si="339"/>
        <v>1701.73</v>
      </c>
      <c r="AA743" s="603">
        <f t="shared" si="340"/>
        <v>0</v>
      </c>
      <c r="AB743" s="602"/>
      <c r="AC743" s="604">
        <f t="shared" si="341"/>
        <v>0.113</v>
      </c>
      <c r="AD743" s="602">
        <f t="shared" ca="1" si="342"/>
        <v>-6607905.2642653054</v>
      </c>
      <c r="AE743" s="602">
        <f t="shared" si="343"/>
        <v>0</v>
      </c>
      <c r="AG743" s="602">
        <f t="shared" ca="1" si="347"/>
        <v>0</v>
      </c>
    </row>
    <row r="744" spans="2:33" x14ac:dyDescent="0.25">
      <c r="B744" s="30">
        <v>723</v>
      </c>
      <c r="C744" s="19">
        <f t="shared" ca="1" si="321"/>
        <v>67696</v>
      </c>
      <c r="D744" s="30">
        <f t="shared" ca="1" si="322"/>
        <v>30</v>
      </c>
      <c r="E744" s="599">
        <f t="shared" si="323"/>
        <v>0.113</v>
      </c>
      <c r="F744" s="599">
        <f t="shared" si="344"/>
        <v>0.13108</v>
      </c>
      <c r="G744" s="33">
        <f t="shared" ca="1" si="324"/>
        <v>1.0117233333333333</v>
      </c>
      <c r="H744" s="33">
        <f t="shared" ca="1" si="325"/>
        <v>5113.4905850233708</v>
      </c>
      <c r="I744" s="33">
        <f t="shared" ca="1" si="349"/>
        <v>1.9556113057660584E-4</v>
      </c>
      <c r="J744" s="30" t="b">
        <f t="shared" si="326"/>
        <v>0</v>
      </c>
      <c r="K744" s="33">
        <f t="shared" si="345"/>
        <v>1</v>
      </c>
      <c r="L744" s="33">
        <f t="shared" ca="1" si="348"/>
        <v>1.9556113057660584E-4</v>
      </c>
      <c r="M744" s="600">
        <f t="shared" ca="1" si="327"/>
        <v>27271.35</v>
      </c>
      <c r="N744" s="601">
        <f t="shared" ca="1" si="328"/>
        <v>-687323892.15999997</v>
      </c>
      <c r="O744" s="601">
        <f t="shared" ca="1" si="329"/>
        <v>8084998.4400000004</v>
      </c>
      <c r="P744" s="601">
        <f t="shared" ca="1" si="330"/>
        <v>-6472299.9800000004</v>
      </c>
      <c r="Q744" s="601">
        <f t="shared" ca="1" si="346"/>
        <v>-1035568</v>
      </c>
      <c r="R744" s="602">
        <f t="shared" si="331"/>
        <v>399</v>
      </c>
      <c r="S744" s="602">
        <f t="shared" si="332"/>
        <v>63.84</v>
      </c>
      <c r="T744" s="602">
        <f t="shared" si="333"/>
        <v>166.35080000000002</v>
      </c>
      <c r="U744" s="602">
        <f t="shared" si="334"/>
        <v>26.616128000000003</v>
      </c>
      <c r="V744" s="602">
        <f t="shared" ca="1" si="335"/>
        <v>-549859.11</v>
      </c>
      <c r="W744" s="602">
        <f t="shared" si="336"/>
        <v>84.48</v>
      </c>
      <c r="X744" s="602">
        <f t="shared" si="337"/>
        <v>13.52</v>
      </c>
      <c r="Y744" s="602">
        <f t="shared" ca="1" si="338"/>
        <v>10423.209999999999</v>
      </c>
      <c r="Z744" s="602">
        <f t="shared" ca="1" si="339"/>
        <v>1667.71</v>
      </c>
      <c r="AA744" s="603">
        <f t="shared" si="340"/>
        <v>0</v>
      </c>
      <c r="AB744" s="602"/>
      <c r="AC744" s="604">
        <f t="shared" si="341"/>
        <v>0.113</v>
      </c>
      <c r="AD744" s="602">
        <f t="shared" ca="1" si="342"/>
        <v>-6472299.9845066667</v>
      </c>
      <c r="AE744" s="602">
        <f t="shared" si="343"/>
        <v>0</v>
      </c>
      <c r="AG744" s="602">
        <f t="shared" ca="1" si="347"/>
        <v>0</v>
      </c>
    </row>
    <row r="745" spans="2:33" x14ac:dyDescent="0.25">
      <c r="B745" s="30">
        <v>724</v>
      </c>
      <c r="C745" s="19">
        <f t="shared" ca="1" si="321"/>
        <v>67727</v>
      </c>
      <c r="D745" s="30">
        <f t="shared" ca="1" si="322"/>
        <v>31</v>
      </c>
      <c r="E745" s="599">
        <f t="shared" si="323"/>
        <v>0.113</v>
      </c>
      <c r="F745" s="599">
        <f t="shared" si="344"/>
        <v>0.13108</v>
      </c>
      <c r="G745" s="33">
        <f t="shared" ca="1" si="324"/>
        <v>1.0120874444444443</v>
      </c>
      <c r="H745" s="33">
        <f t="shared" ca="1" si="325"/>
        <v>5175.29961838703</v>
      </c>
      <c r="I745" s="33">
        <f t="shared" ca="1" si="349"/>
        <v>1.9322552774474281E-4</v>
      </c>
      <c r="J745" s="30" t="b">
        <f t="shared" si="326"/>
        <v>0</v>
      </c>
      <c r="K745" s="33">
        <f t="shared" si="345"/>
        <v>1</v>
      </c>
      <c r="L745" s="33">
        <f t="shared" ca="1" si="348"/>
        <v>1.9322552774474281E-4</v>
      </c>
      <c r="M745" s="600">
        <f t="shared" ca="1" si="327"/>
        <v>27271.35</v>
      </c>
      <c r="N745" s="601">
        <f t="shared" ca="1" si="328"/>
        <v>-695408890.60000002</v>
      </c>
      <c r="O745" s="601">
        <f t="shared" ca="1" si="329"/>
        <v>8432987.6699999999</v>
      </c>
      <c r="P745" s="601">
        <f t="shared" ca="1" si="330"/>
        <v>-6766714.8399999999</v>
      </c>
      <c r="Q745" s="601">
        <f t="shared" ca="1" si="346"/>
        <v>-1082674.3700000001</v>
      </c>
      <c r="R745" s="602">
        <f t="shared" si="331"/>
        <v>399</v>
      </c>
      <c r="S745" s="602">
        <f t="shared" si="332"/>
        <v>63.84</v>
      </c>
      <c r="T745" s="602">
        <f t="shared" si="333"/>
        <v>166.35080000000002</v>
      </c>
      <c r="U745" s="602">
        <f t="shared" si="334"/>
        <v>26.616128000000003</v>
      </c>
      <c r="V745" s="602">
        <f t="shared" ca="1" si="335"/>
        <v>-556327.11</v>
      </c>
      <c r="W745" s="602">
        <f t="shared" si="336"/>
        <v>84.48</v>
      </c>
      <c r="X745" s="602">
        <f t="shared" si="337"/>
        <v>13.52</v>
      </c>
      <c r="Y745" s="602">
        <f t="shared" ca="1" si="338"/>
        <v>10884.86</v>
      </c>
      <c r="Z745" s="602">
        <f t="shared" ca="1" si="339"/>
        <v>1741.58</v>
      </c>
      <c r="AA745" s="603">
        <f t="shared" si="340"/>
        <v>0</v>
      </c>
      <c r="AB745" s="602"/>
      <c r="AC745" s="604">
        <f t="shared" si="341"/>
        <v>0.113</v>
      </c>
      <c r="AD745" s="602">
        <f t="shared" ca="1" si="342"/>
        <v>-6766714.8438105574</v>
      </c>
      <c r="AE745" s="602">
        <f t="shared" si="343"/>
        <v>0</v>
      </c>
      <c r="AG745" s="602">
        <f t="shared" ca="1" si="347"/>
        <v>0</v>
      </c>
    </row>
    <row r="746" spans="2:33" x14ac:dyDescent="0.25">
      <c r="B746" s="30">
        <v>725</v>
      </c>
      <c r="C746" s="19">
        <f t="shared" ca="1" si="321"/>
        <v>67757</v>
      </c>
      <c r="D746" s="30">
        <f t="shared" ca="1" si="322"/>
        <v>30</v>
      </c>
      <c r="E746" s="599">
        <f t="shared" si="323"/>
        <v>0.113</v>
      </c>
      <c r="F746" s="599">
        <f t="shared" si="344"/>
        <v>0.13108</v>
      </c>
      <c r="G746" s="33">
        <f t="shared" ca="1" si="324"/>
        <v>1.0117233333333333</v>
      </c>
      <c r="H746" s="33">
        <f t="shared" ca="1" si="325"/>
        <v>5235.9713809132536</v>
      </c>
      <c r="I746" s="33">
        <f t="shared" ca="1" si="349"/>
        <v>1.9098652900306358E-4</v>
      </c>
      <c r="J746" s="30" t="b">
        <f t="shared" si="326"/>
        <v>0</v>
      </c>
      <c r="K746" s="33">
        <f t="shared" si="345"/>
        <v>1</v>
      </c>
      <c r="L746" s="33">
        <f t="shared" ca="1" si="348"/>
        <v>1.9098652900306358E-4</v>
      </c>
      <c r="M746" s="600">
        <f t="shared" ca="1" si="327"/>
        <v>27271.35</v>
      </c>
      <c r="N746" s="601">
        <f t="shared" ca="1" si="328"/>
        <v>-703841878.26999998</v>
      </c>
      <c r="O746" s="601">
        <f t="shared" ca="1" si="329"/>
        <v>8278644.2999999989</v>
      </c>
      <c r="P746" s="601">
        <f t="shared" ca="1" si="330"/>
        <v>-6627844.3499999996</v>
      </c>
      <c r="Q746" s="601">
        <f t="shared" ca="1" si="346"/>
        <v>-1060455.1000000001</v>
      </c>
      <c r="R746" s="602">
        <f t="shared" si="331"/>
        <v>399</v>
      </c>
      <c r="S746" s="602">
        <f t="shared" si="332"/>
        <v>63.84</v>
      </c>
      <c r="T746" s="602">
        <f t="shared" si="333"/>
        <v>166.35080000000002</v>
      </c>
      <c r="U746" s="602">
        <f t="shared" si="334"/>
        <v>26.616128000000003</v>
      </c>
      <c r="V746" s="602">
        <f t="shared" ca="1" si="335"/>
        <v>-563073.5</v>
      </c>
      <c r="W746" s="602">
        <f t="shared" si="336"/>
        <v>84.48</v>
      </c>
      <c r="X746" s="602">
        <f t="shared" si="337"/>
        <v>13.52</v>
      </c>
      <c r="Y746" s="602">
        <f t="shared" ca="1" si="338"/>
        <v>10667.11</v>
      </c>
      <c r="Z746" s="602">
        <f t="shared" ca="1" si="339"/>
        <v>1706.74</v>
      </c>
      <c r="AA746" s="603">
        <f t="shared" si="340"/>
        <v>0</v>
      </c>
      <c r="AB746" s="602"/>
      <c r="AC746" s="604">
        <f t="shared" si="341"/>
        <v>0.113</v>
      </c>
      <c r="AD746" s="602">
        <f t="shared" ca="1" si="342"/>
        <v>-6627844.3537091669</v>
      </c>
      <c r="AE746" s="602">
        <f t="shared" si="343"/>
        <v>0</v>
      </c>
      <c r="AG746" s="602">
        <f t="shared" ca="1" si="347"/>
        <v>0</v>
      </c>
    </row>
    <row r="747" spans="2:33" x14ac:dyDescent="0.25">
      <c r="B747" s="30">
        <v>726</v>
      </c>
      <c r="C747" s="19">
        <f t="shared" ca="1" si="321"/>
        <v>67788</v>
      </c>
      <c r="D747" s="30">
        <f t="shared" ca="1" si="322"/>
        <v>31</v>
      </c>
      <c r="E747" s="599">
        <f t="shared" si="323"/>
        <v>0.113</v>
      </c>
      <c r="F747" s="599">
        <f t="shared" si="344"/>
        <v>0.13108</v>
      </c>
      <c r="G747" s="33">
        <f t="shared" ca="1" si="324"/>
        <v>1.0120874444444443</v>
      </c>
      <c r="H747" s="33">
        <f t="shared" ca="1" si="325"/>
        <v>5299.260894092743</v>
      </c>
      <c r="I747" s="33">
        <f t="shared" ca="1" si="349"/>
        <v>1.8870556101790201E-4</v>
      </c>
      <c r="J747" s="30" t="b">
        <f t="shared" si="326"/>
        <v>0</v>
      </c>
      <c r="K747" s="33">
        <f t="shared" si="345"/>
        <v>1</v>
      </c>
      <c r="L747" s="33">
        <f t="shared" ca="1" si="348"/>
        <v>1.8870556101790201E-4</v>
      </c>
      <c r="M747" s="600">
        <f t="shared" ca="1" si="327"/>
        <v>27271.35</v>
      </c>
      <c r="N747" s="601">
        <f t="shared" ca="1" si="328"/>
        <v>-712120522.57000005</v>
      </c>
      <c r="O747" s="601">
        <f t="shared" ca="1" si="329"/>
        <v>8634988.6099999994</v>
      </c>
      <c r="P747" s="601">
        <f t="shared" ca="1" si="330"/>
        <v>-6929328.3099999996</v>
      </c>
      <c r="Q747" s="601">
        <f t="shared" ca="1" si="346"/>
        <v>-1108692.53</v>
      </c>
      <c r="R747" s="602">
        <f t="shared" si="331"/>
        <v>399</v>
      </c>
      <c r="S747" s="602">
        <f t="shared" si="332"/>
        <v>63.84</v>
      </c>
      <c r="T747" s="602">
        <f t="shared" si="333"/>
        <v>166.35080000000002</v>
      </c>
      <c r="U747" s="602">
        <f t="shared" si="334"/>
        <v>26.616128000000003</v>
      </c>
      <c r="V747" s="602">
        <f t="shared" ca="1" si="335"/>
        <v>-569696.42000000004</v>
      </c>
      <c r="W747" s="602">
        <f t="shared" si="336"/>
        <v>84.48</v>
      </c>
      <c r="X747" s="602">
        <f t="shared" si="337"/>
        <v>13.52</v>
      </c>
      <c r="Y747" s="602">
        <f t="shared" ca="1" si="338"/>
        <v>11139.83</v>
      </c>
      <c r="Z747" s="602">
        <f t="shared" ca="1" si="339"/>
        <v>1782.37</v>
      </c>
      <c r="AA747" s="603">
        <f t="shared" si="340"/>
        <v>0</v>
      </c>
      <c r="AB747" s="602"/>
      <c r="AC747" s="604">
        <f t="shared" si="341"/>
        <v>0.113</v>
      </c>
      <c r="AD747" s="602">
        <f t="shared" ca="1" si="342"/>
        <v>-6929328.3071186393</v>
      </c>
      <c r="AE747" s="602">
        <f t="shared" si="343"/>
        <v>0</v>
      </c>
      <c r="AG747" s="602">
        <f t="shared" ca="1" si="347"/>
        <v>0</v>
      </c>
    </row>
    <row r="748" spans="2:33" x14ac:dyDescent="0.25">
      <c r="B748" s="30">
        <v>727</v>
      </c>
      <c r="C748" s="19">
        <f t="shared" ca="1" si="321"/>
        <v>67819</v>
      </c>
      <c r="D748" s="30">
        <f t="shared" ca="1" si="322"/>
        <v>31</v>
      </c>
      <c r="E748" s="599">
        <f t="shared" si="323"/>
        <v>0.113</v>
      </c>
      <c r="F748" s="599">
        <f t="shared" si="344"/>
        <v>0.13108</v>
      </c>
      <c r="G748" s="33">
        <f t="shared" ca="1" si="324"/>
        <v>1.0120874444444443</v>
      </c>
      <c r="H748" s="33">
        <f t="shared" ca="1" si="325"/>
        <v>5363.3154157467052</v>
      </c>
      <c r="I748" s="33">
        <f t="shared" ca="1" si="349"/>
        <v>1.864518348229153E-4</v>
      </c>
      <c r="J748" s="30" t="b">
        <f t="shared" si="326"/>
        <v>0</v>
      </c>
      <c r="K748" s="33">
        <f t="shared" si="345"/>
        <v>1</v>
      </c>
      <c r="L748" s="33">
        <f t="shared" ca="1" si="348"/>
        <v>1.864518348229153E-4</v>
      </c>
      <c r="M748" s="600">
        <f t="shared" ca="1" si="327"/>
        <v>27271.35</v>
      </c>
      <c r="N748" s="601">
        <f t="shared" ca="1" si="328"/>
        <v>-720755511.17999995</v>
      </c>
      <c r="O748" s="601">
        <f t="shared" ca="1" si="329"/>
        <v>8739363.5500000007</v>
      </c>
      <c r="P748" s="601">
        <f t="shared" ca="1" si="330"/>
        <v>-7013351.54</v>
      </c>
      <c r="Q748" s="601">
        <f t="shared" ca="1" si="346"/>
        <v>-1122136.25</v>
      </c>
      <c r="R748" s="602">
        <f t="shared" si="331"/>
        <v>399</v>
      </c>
      <c r="S748" s="602">
        <f t="shared" si="332"/>
        <v>63.84</v>
      </c>
      <c r="T748" s="602">
        <f t="shared" si="333"/>
        <v>166.35080000000002</v>
      </c>
      <c r="U748" s="602">
        <f t="shared" si="334"/>
        <v>26.616128000000003</v>
      </c>
      <c r="V748" s="602">
        <f t="shared" ca="1" si="335"/>
        <v>-576604.41</v>
      </c>
      <c r="W748" s="602">
        <f t="shared" si="336"/>
        <v>84.48</v>
      </c>
      <c r="X748" s="602">
        <f t="shared" si="337"/>
        <v>13.52</v>
      </c>
      <c r="Y748" s="602">
        <f t="shared" ca="1" si="338"/>
        <v>11271.58</v>
      </c>
      <c r="Z748" s="602">
        <f t="shared" ca="1" si="339"/>
        <v>1803.45</v>
      </c>
      <c r="AA748" s="603">
        <f t="shared" si="340"/>
        <v>0</v>
      </c>
      <c r="AB748" s="602"/>
      <c r="AC748" s="604">
        <f t="shared" si="341"/>
        <v>0.113</v>
      </c>
      <c r="AD748" s="602">
        <f t="shared" ca="1" si="342"/>
        <v>-7013351.5435098326</v>
      </c>
      <c r="AE748" s="602">
        <f t="shared" si="343"/>
        <v>0</v>
      </c>
      <c r="AG748" s="602">
        <f t="shared" ca="1" si="347"/>
        <v>0</v>
      </c>
    </row>
    <row r="749" spans="2:33" x14ac:dyDescent="0.25">
      <c r="B749" s="30">
        <v>728</v>
      </c>
      <c r="C749" s="19">
        <f t="shared" ca="1" si="321"/>
        <v>67849</v>
      </c>
      <c r="D749" s="30">
        <f t="shared" ca="1" si="322"/>
        <v>30</v>
      </c>
      <c r="E749" s="599">
        <f t="shared" si="323"/>
        <v>0.113</v>
      </c>
      <c r="F749" s="599">
        <f t="shared" si="344"/>
        <v>0.13108</v>
      </c>
      <c r="G749" s="33">
        <f t="shared" ca="1" si="324"/>
        <v>1.0117233333333333</v>
      </c>
      <c r="H749" s="33">
        <f t="shared" ca="1" si="325"/>
        <v>5426.1913501373092</v>
      </c>
      <c r="I749" s="33">
        <f t="shared" ca="1" si="349"/>
        <v>1.8429132617571532E-4</v>
      </c>
      <c r="J749" s="30" t="b">
        <f t="shared" si="326"/>
        <v>0</v>
      </c>
      <c r="K749" s="33">
        <f t="shared" si="345"/>
        <v>1</v>
      </c>
      <c r="L749" s="33">
        <f t="shared" ca="1" si="348"/>
        <v>1.8429132617571532E-4</v>
      </c>
      <c r="M749" s="600">
        <f t="shared" ca="1" si="327"/>
        <v>27271.35</v>
      </c>
      <c r="N749" s="601">
        <f t="shared" ca="1" si="328"/>
        <v>-729494874.73000002</v>
      </c>
      <c r="O749" s="601">
        <f t="shared" ca="1" si="329"/>
        <v>8579382.9299999997</v>
      </c>
      <c r="P749" s="601">
        <f t="shared" ca="1" si="330"/>
        <v>-6869410.0700000003</v>
      </c>
      <c r="Q749" s="601">
        <f t="shared" ca="1" si="346"/>
        <v>-1099105.6100000001</v>
      </c>
      <c r="R749" s="602">
        <f t="shared" si="331"/>
        <v>399</v>
      </c>
      <c r="S749" s="602">
        <f t="shared" si="332"/>
        <v>63.84</v>
      </c>
      <c r="T749" s="602">
        <f t="shared" si="333"/>
        <v>166.35080000000002</v>
      </c>
      <c r="U749" s="602">
        <f t="shared" si="334"/>
        <v>26.616128000000003</v>
      </c>
      <c r="V749" s="602">
        <f t="shared" ca="1" si="335"/>
        <v>-583595.9</v>
      </c>
      <c r="W749" s="602">
        <f t="shared" si="336"/>
        <v>84.48</v>
      </c>
      <c r="X749" s="602">
        <f t="shared" si="337"/>
        <v>13.52</v>
      </c>
      <c r="Y749" s="602">
        <f t="shared" ca="1" si="338"/>
        <v>11045.88</v>
      </c>
      <c r="Z749" s="602">
        <f t="shared" ca="1" si="339"/>
        <v>1767.34</v>
      </c>
      <c r="AA749" s="603">
        <f t="shared" si="340"/>
        <v>0</v>
      </c>
      <c r="AB749" s="602"/>
      <c r="AC749" s="604">
        <f t="shared" si="341"/>
        <v>0.113</v>
      </c>
      <c r="AD749" s="602">
        <f t="shared" ca="1" si="342"/>
        <v>-6869410.0703741666</v>
      </c>
      <c r="AE749" s="602">
        <f t="shared" si="343"/>
        <v>0</v>
      </c>
      <c r="AG749" s="602">
        <f t="shared" ca="1" si="347"/>
        <v>0</v>
      </c>
    </row>
    <row r="750" spans="2:33" x14ac:dyDescent="0.25">
      <c r="B750" s="30">
        <v>729</v>
      </c>
      <c r="C750" s="19">
        <f t="shared" ca="1" si="321"/>
        <v>67880</v>
      </c>
      <c r="D750" s="30">
        <f t="shared" ca="1" si="322"/>
        <v>31</v>
      </c>
      <c r="E750" s="599">
        <f t="shared" si="323"/>
        <v>0.113</v>
      </c>
      <c r="F750" s="599">
        <f t="shared" si="344"/>
        <v>0.13108</v>
      </c>
      <c r="G750" s="33">
        <f t="shared" ca="1" si="324"/>
        <v>1.0120874444444443</v>
      </c>
      <c r="H750" s="33">
        <f t="shared" ca="1" si="325"/>
        <v>5491.7801366270178</v>
      </c>
      <c r="I750" s="33">
        <f t="shared" ca="1" si="349"/>
        <v>1.8209031955423245E-4</v>
      </c>
      <c r="J750" s="30" t="b">
        <f t="shared" si="326"/>
        <v>0</v>
      </c>
      <c r="K750" s="33">
        <f t="shared" si="345"/>
        <v>1</v>
      </c>
      <c r="L750" s="33">
        <f t="shared" ca="1" si="348"/>
        <v>1.8209031955423245E-4</v>
      </c>
      <c r="M750" s="600">
        <f t="shared" ca="1" si="327"/>
        <v>27271.35</v>
      </c>
      <c r="N750" s="601">
        <f t="shared" ca="1" si="328"/>
        <v>-738074257.65999997</v>
      </c>
      <c r="O750" s="601">
        <f t="shared" ca="1" si="329"/>
        <v>8948702.9399999995</v>
      </c>
      <c r="P750" s="601">
        <f t="shared" ca="1" si="330"/>
        <v>-7181872.5700000003</v>
      </c>
      <c r="Q750" s="601">
        <f t="shared" ca="1" si="346"/>
        <v>-1149099.6100000001</v>
      </c>
      <c r="R750" s="602">
        <f t="shared" si="331"/>
        <v>399</v>
      </c>
      <c r="S750" s="602">
        <f t="shared" si="332"/>
        <v>63.84</v>
      </c>
      <c r="T750" s="602">
        <f t="shared" si="333"/>
        <v>166.35080000000002</v>
      </c>
      <c r="U750" s="602">
        <f t="shared" si="334"/>
        <v>26.616128000000003</v>
      </c>
      <c r="V750" s="602">
        <f t="shared" ca="1" si="335"/>
        <v>-590459.41</v>
      </c>
      <c r="W750" s="602">
        <f t="shared" si="336"/>
        <v>84.48</v>
      </c>
      <c r="X750" s="602">
        <f t="shared" si="337"/>
        <v>13.52</v>
      </c>
      <c r="Y750" s="602">
        <f t="shared" ca="1" si="338"/>
        <v>11535.82</v>
      </c>
      <c r="Z750" s="602">
        <f t="shared" ca="1" si="339"/>
        <v>1845.73</v>
      </c>
      <c r="AA750" s="603">
        <f t="shared" si="340"/>
        <v>0</v>
      </c>
      <c r="AB750" s="602"/>
      <c r="AC750" s="604">
        <f t="shared" si="341"/>
        <v>0.113</v>
      </c>
      <c r="AD750" s="602">
        <f t="shared" ca="1" si="342"/>
        <v>-7181872.5682860557</v>
      </c>
      <c r="AE750" s="602">
        <f t="shared" si="343"/>
        <v>0</v>
      </c>
      <c r="AG750" s="602">
        <f t="shared" ca="1" si="347"/>
        <v>0</v>
      </c>
    </row>
    <row r="751" spans="2:33" x14ac:dyDescent="0.25">
      <c r="B751" s="30">
        <v>730</v>
      </c>
      <c r="C751" s="19">
        <f t="shared" ca="1" si="321"/>
        <v>67910</v>
      </c>
      <c r="D751" s="30">
        <f t="shared" ca="1" si="322"/>
        <v>30</v>
      </c>
      <c r="E751" s="599">
        <f t="shared" si="323"/>
        <v>0.113</v>
      </c>
      <c r="F751" s="599">
        <f t="shared" si="344"/>
        <v>0.13108</v>
      </c>
      <c r="G751" s="33">
        <f t="shared" ca="1" si="324"/>
        <v>1.0117233333333333</v>
      </c>
      <c r="H751" s="33">
        <f t="shared" ca="1" si="325"/>
        <v>5556.162105762075</v>
      </c>
      <c r="I751" s="33">
        <f t="shared" ca="1" si="349"/>
        <v>1.7998034991868574E-4</v>
      </c>
      <c r="J751" s="30" t="b">
        <f t="shared" si="326"/>
        <v>0</v>
      </c>
      <c r="K751" s="33">
        <f t="shared" si="345"/>
        <v>1</v>
      </c>
      <c r="L751" s="33">
        <f t="shared" ca="1" si="348"/>
        <v>1.7998034991868574E-4</v>
      </c>
      <c r="M751" s="600">
        <f t="shared" ca="1" si="327"/>
        <v>27271.35</v>
      </c>
      <c r="N751" s="601">
        <f t="shared" ca="1" si="328"/>
        <v>-747022960.60000002</v>
      </c>
      <c r="O751" s="601">
        <f t="shared" ca="1" si="329"/>
        <v>8784870.5199999996</v>
      </c>
      <c r="P751" s="601">
        <f t="shared" ca="1" si="330"/>
        <v>-7034466.21</v>
      </c>
      <c r="Q751" s="601">
        <f t="shared" ca="1" si="346"/>
        <v>-1125514.5900000001</v>
      </c>
      <c r="R751" s="602">
        <f t="shared" si="331"/>
        <v>399</v>
      </c>
      <c r="S751" s="602">
        <f t="shared" si="332"/>
        <v>63.84</v>
      </c>
      <c r="T751" s="602">
        <f t="shared" si="333"/>
        <v>166.35080000000002</v>
      </c>
      <c r="U751" s="602">
        <f t="shared" si="334"/>
        <v>26.616128000000003</v>
      </c>
      <c r="V751" s="602">
        <f t="shared" ca="1" si="335"/>
        <v>-597618.37</v>
      </c>
      <c r="W751" s="602">
        <f t="shared" si="336"/>
        <v>84.48</v>
      </c>
      <c r="X751" s="602">
        <f t="shared" si="337"/>
        <v>13.52</v>
      </c>
      <c r="Y751" s="602">
        <f t="shared" ca="1" si="338"/>
        <v>11304.69</v>
      </c>
      <c r="Z751" s="602">
        <f t="shared" ca="1" si="339"/>
        <v>1808.75</v>
      </c>
      <c r="AA751" s="603">
        <f t="shared" si="340"/>
        <v>0</v>
      </c>
      <c r="AB751" s="602"/>
      <c r="AC751" s="604">
        <f t="shared" si="341"/>
        <v>0.113</v>
      </c>
      <c r="AD751" s="602">
        <f t="shared" ca="1" si="342"/>
        <v>-7034466.2123166667</v>
      </c>
      <c r="AE751" s="602">
        <f t="shared" si="343"/>
        <v>0</v>
      </c>
      <c r="AG751" s="602">
        <f t="shared" ca="1" si="347"/>
        <v>0</v>
      </c>
    </row>
    <row r="752" spans="2:33" x14ac:dyDescent="0.25">
      <c r="B752" s="30">
        <v>731</v>
      </c>
      <c r="C752" s="19">
        <f t="shared" ca="1" si="321"/>
        <v>67941</v>
      </c>
      <c r="D752" s="30">
        <f t="shared" ca="1" si="322"/>
        <v>31</v>
      </c>
      <c r="E752" s="599">
        <f t="shared" si="323"/>
        <v>0.113</v>
      </c>
      <c r="F752" s="599">
        <f t="shared" si="344"/>
        <v>0.13108</v>
      </c>
      <c r="G752" s="33">
        <f t="shared" ca="1" si="324"/>
        <v>1.0120874444444443</v>
      </c>
      <c r="H752" s="33">
        <f t="shared" ca="1" si="325"/>
        <v>5623.3219065398007</v>
      </c>
      <c r="I752" s="33">
        <f t="shared" ca="1" si="349"/>
        <v>1.7783082964484425E-4</v>
      </c>
      <c r="J752" s="30" t="b">
        <f t="shared" si="326"/>
        <v>0</v>
      </c>
      <c r="K752" s="33">
        <f t="shared" si="345"/>
        <v>1</v>
      </c>
      <c r="L752" s="33">
        <f t="shared" ca="1" si="348"/>
        <v>1.7783082964484425E-4</v>
      </c>
      <c r="M752" s="600">
        <f t="shared" ca="1" si="327"/>
        <v>27271.35</v>
      </c>
      <c r="N752" s="601">
        <f t="shared" ca="1" si="328"/>
        <v>-755807831.12</v>
      </c>
      <c r="O752" s="601">
        <f t="shared" ca="1" si="329"/>
        <v>9163056.5099999998</v>
      </c>
      <c r="P752" s="601">
        <f t="shared" ca="1" si="330"/>
        <v>-7354430.0899999999</v>
      </c>
      <c r="Q752" s="601">
        <f t="shared" ca="1" si="346"/>
        <v>-1176708.81</v>
      </c>
      <c r="R752" s="602">
        <f t="shared" si="331"/>
        <v>399</v>
      </c>
      <c r="S752" s="602">
        <f t="shared" si="332"/>
        <v>63.84</v>
      </c>
      <c r="T752" s="602">
        <f t="shared" si="333"/>
        <v>166.35080000000002</v>
      </c>
      <c r="U752" s="602">
        <f t="shared" si="334"/>
        <v>26.616128000000003</v>
      </c>
      <c r="V752" s="602">
        <f t="shared" ca="1" si="335"/>
        <v>-604646.26</v>
      </c>
      <c r="W752" s="602">
        <f t="shared" si="336"/>
        <v>84.48</v>
      </c>
      <c r="X752" s="602">
        <f t="shared" si="337"/>
        <v>13.52</v>
      </c>
      <c r="Y752" s="602">
        <f t="shared" ca="1" si="338"/>
        <v>11806.39</v>
      </c>
      <c r="Z752" s="602">
        <f t="shared" ca="1" si="339"/>
        <v>1889.02</v>
      </c>
      <c r="AA752" s="603">
        <f t="shared" si="340"/>
        <v>0</v>
      </c>
      <c r="AB752" s="602"/>
      <c r="AC752" s="604">
        <f t="shared" si="341"/>
        <v>0.113</v>
      </c>
      <c r="AD752" s="602">
        <f t="shared" ca="1" si="342"/>
        <v>-7354430.0900371112</v>
      </c>
      <c r="AE752" s="602">
        <f t="shared" si="343"/>
        <v>0</v>
      </c>
      <c r="AG752" s="602">
        <f t="shared" ca="1" si="347"/>
        <v>0</v>
      </c>
    </row>
    <row r="753" spans="2:33" x14ac:dyDescent="0.25">
      <c r="B753" s="30">
        <v>732</v>
      </c>
      <c r="C753" s="19">
        <f t="shared" ca="1" si="321"/>
        <v>67972</v>
      </c>
      <c r="D753" s="30">
        <f t="shared" ca="1" si="322"/>
        <v>31</v>
      </c>
      <c r="E753" s="599">
        <f t="shared" si="323"/>
        <v>0.113</v>
      </c>
      <c r="F753" s="599">
        <f t="shared" si="344"/>
        <v>0.13108</v>
      </c>
      <c r="G753" s="33">
        <f t="shared" ca="1" si="324"/>
        <v>1.0120874444444443</v>
      </c>
      <c r="H753" s="33">
        <f t="shared" ca="1" si="325"/>
        <v>5691.2934976783272</v>
      </c>
      <c r="I753" s="33">
        <f t="shared" ca="1" si="349"/>
        <v>1.7570698127023919E-4</v>
      </c>
      <c r="J753" s="30" t="b">
        <f t="shared" si="326"/>
        <v>1</v>
      </c>
      <c r="K753" s="33">
        <f t="shared" si="345"/>
        <v>1</v>
      </c>
      <c r="L753" s="33">
        <f t="shared" ca="1" si="348"/>
        <v>1.7570698127023919E-4</v>
      </c>
      <c r="M753" s="600">
        <f t="shared" ca="1" si="327"/>
        <v>27271.35</v>
      </c>
      <c r="N753" s="601">
        <f t="shared" ca="1" si="328"/>
        <v>-764970887.63</v>
      </c>
      <c r="O753" s="601">
        <f t="shared" ca="1" si="329"/>
        <v>9273814.459999999</v>
      </c>
      <c r="P753" s="601">
        <f t="shared" ca="1" si="330"/>
        <v>-7443591.7199999997</v>
      </c>
      <c r="Q753" s="601">
        <f t="shared" ca="1" si="346"/>
        <v>-1190974.68</v>
      </c>
      <c r="R753" s="602">
        <f t="shared" si="331"/>
        <v>399</v>
      </c>
      <c r="S753" s="602">
        <f t="shared" si="332"/>
        <v>63.84</v>
      </c>
      <c r="T753" s="602">
        <f t="shared" si="333"/>
        <v>166.35080000000002</v>
      </c>
      <c r="U753" s="602">
        <f t="shared" si="334"/>
        <v>26.616128000000003</v>
      </c>
      <c r="V753" s="602">
        <f t="shared" ca="1" si="335"/>
        <v>-611976.71</v>
      </c>
      <c r="W753" s="602">
        <f t="shared" si="336"/>
        <v>84.48</v>
      </c>
      <c r="X753" s="602">
        <f t="shared" si="337"/>
        <v>13.52</v>
      </c>
      <c r="Y753" s="602">
        <f t="shared" ca="1" si="338"/>
        <v>11946.2</v>
      </c>
      <c r="Z753" s="602">
        <f t="shared" ca="1" si="339"/>
        <v>1911.39</v>
      </c>
      <c r="AA753" s="603">
        <f t="shared" si="340"/>
        <v>0</v>
      </c>
      <c r="AB753" s="602"/>
      <c r="AC753" s="604">
        <f t="shared" si="341"/>
        <v>0.113</v>
      </c>
      <c r="AD753" s="602">
        <f t="shared" ca="1" si="342"/>
        <v>-7443591.7204663604</v>
      </c>
      <c r="AE753" s="602">
        <f t="shared" si="343"/>
        <v>0</v>
      </c>
      <c r="AG753" s="602">
        <f t="shared" ca="1" si="347"/>
        <v>0</v>
      </c>
    </row>
    <row r="754" spans="2:33" x14ac:dyDescent="0.25">
      <c r="B754" s="30">
        <v>733</v>
      </c>
      <c r="C754" s="19">
        <f t="shared" ca="1" si="321"/>
        <v>68000</v>
      </c>
      <c r="D754" s="30">
        <f t="shared" ca="1" si="322"/>
        <v>28</v>
      </c>
      <c r="E754" s="599">
        <f t="shared" si="323"/>
        <v>0.113</v>
      </c>
      <c r="F754" s="599">
        <f t="shared" si="344"/>
        <v>0.13108</v>
      </c>
      <c r="G754" s="33">
        <f t="shared" ca="1" si="324"/>
        <v>1.0109951111111111</v>
      </c>
      <c r="H754" s="33">
        <f t="shared" ca="1" si="325"/>
        <v>5753.869902051244</v>
      </c>
      <c r="I754" s="33">
        <f t="shared" ca="1" si="349"/>
        <v>1.7379607412456474E-4</v>
      </c>
      <c r="J754" s="30" t="b">
        <f t="shared" si="326"/>
        <v>0</v>
      </c>
      <c r="K754" s="33">
        <f t="shared" si="345"/>
        <v>1</v>
      </c>
      <c r="L754" s="33">
        <f t="shared" ca="1" si="348"/>
        <v>1.7379607412456474E-4</v>
      </c>
      <c r="M754" s="600">
        <f t="shared" ca="1" si="327"/>
        <v>27271.35</v>
      </c>
      <c r="N754" s="601">
        <f t="shared" ca="1" si="328"/>
        <v>-774244702.09000003</v>
      </c>
      <c r="O754" s="601">
        <f t="shared" ca="1" si="329"/>
        <v>8540177.879999999</v>
      </c>
      <c r="P754" s="601">
        <f t="shared" ca="1" si="330"/>
        <v>-6804750.6600000001</v>
      </c>
      <c r="Q754" s="601">
        <f t="shared" ca="1" si="346"/>
        <v>-1088760.1100000001</v>
      </c>
      <c r="R754" s="602">
        <f t="shared" si="331"/>
        <v>399</v>
      </c>
      <c r="S754" s="602">
        <f t="shared" si="332"/>
        <v>63.84</v>
      </c>
      <c r="T754" s="602">
        <f t="shared" si="333"/>
        <v>166.35080000000002</v>
      </c>
      <c r="U754" s="602">
        <f t="shared" si="334"/>
        <v>26.616128000000003</v>
      </c>
      <c r="V754" s="602">
        <f t="shared" ca="1" si="335"/>
        <v>-619395.76</v>
      </c>
      <c r="W754" s="602">
        <f t="shared" si="336"/>
        <v>84.48</v>
      </c>
      <c r="X754" s="602">
        <f t="shared" si="337"/>
        <v>13.52</v>
      </c>
      <c r="Y754" s="602">
        <f t="shared" ca="1" si="338"/>
        <v>10944.5</v>
      </c>
      <c r="Z754" s="602">
        <f t="shared" ca="1" si="339"/>
        <v>1751.12</v>
      </c>
      <c r="AA754" s="603">
        <f t="shared" si="340"/>
        <v>0</v>
      </c>
      <c r="AB754" s="602"/>
      <c r="AC754" s="604">
        <f t="shared" si="341"/>
        <v>0.113</v>
      </c>
      <c r="AD754" s="602">
        <f t="shared" ca="1" si="342"/>
        <v>-6804750.65947989</v>
      </c>
      <c r="AE754" s="602">
        <f t="shared" si="343"/>
        <v>0</v>
      </c>
      <c r="AG754" s="602">
        <f t="shared" ca="1" si="347"/>
        <v>0</v>
      </c>
    </row>
    <row r="755" spans="2:33" x14ac:dyDescent="0.25">
      <c r="B755" s="30">
        <v>734</v>
      </c>
      <c r="C755" s="19">
        <f t="shared" ca="1" si="321"/>
        <v>68031</v>
      </c>
      <c r="D755" s="30">
        <f t="shared" ca="1" si="322"/>
        <v>31</v>
      </c>
      <c r="E755" s="599">
        <f t="shared" si="323"/>
        <v>0.113</v>
      </c>
      <c r="F755" s="599">
        <f t="shared" si="344"/>
        <v>0.13108</v>
      </c>
      <c r="G755" s="33">
        <f t="shared" ca="1" si="324"/>
        <v>1.0120874444444443</v>
      </c>
      <c r="H755" s="33">
        <f t="shared" ca="1" si="325"/>
        <v>5823.4194848328489</v>
      </c>
      <c r="I755" s="33">
        <f t="shared" ca="1" si="349"/>
        <v>1.717204131703906E-4</v>
      </c>
      <c r="J755" s="30" t="b">
        <f t="shared" si="326"/>
        <v>0</v>
      </c>
      <c r="K755" s="33">
        <f t="shared" si="345"/>
        <v>1</v>
      </c>
      <c r="L755" s="33">
        <f t="shared" ca="1" si="348"/>
        <v>1.717204131703906E-4</v>
      </c>
      <c r="M755" s="600">
        <f t="shared" ca="1" si="327"/>
        <v>27271.35</v>
      </c>
      <c r="N755" s="601">
        <f t="shared" ca="1" si="328"/>
        <v>-782784879.97000003</v>
      </c>
      <c r="O755" s="601">
        <f t="shared" ca="1" si="329"/>
        <v>9489140.0899999999</v>
      </c>
      <c r="P755" s="601">
        <f t="shared" ca="1" si="330"/>
        <v>-7616931.7599999998</v>
      </c>
      <c r="Q755" s="601">
        <f t="shared" ca="1" si="346"/>
        <v>-1218709.08</v>
      </c>
      <c r="R755" s="602">
        <f t="shared" si="331"/>
        <v>399</v>
      </c>
      <c r="S755" s="602">
        <f t="shared" si="332"/>
        <v>63.84</v>
      </c>
      <c r="T755" s="602">
        <f t="shared" si="333"/>
        <v>166.35080000000002</v>
      </c>
      <c r="U755" s="602">
        <f t="shared" si="334"/>
        <v>26.616128000000003</v>
      </c>
      <c r="V755" s="602">
        <f t="shared" ca="1" si="335"/>
        <v>-626227.9</v>
      </c>
      <c r="W755" s="602">
        <f t="shared" si="336"/>
        <v>84.48</v>
      </c>
      <c r="X755" s="602">
        <f t="shared" si="337"/>
        <v>13.52</v>
      </c>
      <c r="Y755" s="602">
        <f t="shared" ca="1" si="338"/>
        <v>12218</v>
      </c>
      <c r="Z755" s="602">
        <f t="shared" ca="1" si="339"/>
        <v>1954.88</v>
      </c>
      <c r="AA755" s="603">
        <f t="shared" si="340"/>
        <v>0</v>
      </c>
      <c r="AB755" s="602"/>
      <c r="AC755" s="604">
        <f t="shared" si="341"/>
        <v>0.113</v>
      </c>
      <c r="AD755" s="602">
        <f t="shared" ca="1" si="342"/>
        <v>-7616931.7625969732</v>
      </c>
      <c r="AE755" s="602">
        <f t="shared" si="343"/>
        <v>0</v>
      </c>
      <c r="AG755" s="602">
        <f t="shared" ca="1" si="347"/>
        <v>0</v>
      </c>
    </row>
    <row r="756" spans="2:33" x14ac:dyDescent="0.25">
      <c r="B756" s="30">
        <v>735</v>
      </c>
      <c r="C756" s="19">
        <f t="shared" ca="1" si="321"/>
        <v>68061</v>
      </c>
      <c r="D756" s="30">
        <f t="shared" ca="1" si="322"/>
        <v>30</v>
      </c>
      <c r="E756" s="599">
        <f t="shared" si="323"/>
        <v>0.113</v>
      </c>
      <c r="F756" s="599">
        <f t="shared" si="344"/>
        <v>0.13108</v>
      </c>
      <c r="G756" s="33">
        <f t="shared" ca="1" si="324"/>
        <v>1.0117233333333333</v>
      </c>
      <c r="H756" s="33">
        <f t="shared" ca="1" si="325"/>
        <v>5891.6893725933724</v>
      </c>
      <c r="I756" s="33">
        <f t="shared" ca="1" si="349"/>
        <v>1.6973060471445482E-4</v>
      </c>
      <c r="J756" s="30" t="b">
        <f t="shared" si="326"/>
        <v>0</v>
      </c>
      <c r="K756" s="33">
        <f t="shared" si="345"/>
        <v>1</v>
      </c>
      <c r="L756" s="33">
        <f t="shared" ca="1" si="348"/>
        <v>1.6973060471445482E-4</v>
      </c>
      <c r="M756" s="600">
        <f t="shared" ca="1" si="327"/>
        <v>27271.35</v>
      </c>
      <c r="N756" s="601">
        <f t="shared" ca="1" si="328"/>
        <v>-792274020.05999994</v>
      </c>
      <c r="O756" s="601">
        <f t="shared" ca="1" si="329"/>
        <v>9315363.7899999991</v>
      </c>
      <c r="P756" s="601">
        <f t="shared" ca="1" si="330"/>
        <v>-7460580.3600000003</v>
      </c>
      <c r="Q756" s="601">
        <f t="shared" ca="1" si="346"/>
        <v>-1193692.8600000001</v>
      </c>
      <c r="R756" s="602">
        <f t="shared" si="331"/>
        <v>399</v>
      </c>
      <c r="S756" s="602">
        <f t="shared" si="332"/>
        <v>63.84</v>
      </c>
      <c r="T756" s="602">
        <f t="shared" si="333"/>
        <v>166.35080000000002</v>
      </c>
      <c r="U756" s="602">
        <f t="shared" si="334"/>
        <v>26.616128000000003</v>
      </c>
      <c r="V756" s="602">
        <f t="shared" ca="1" si="335"/>
        <v>-633819.22</v>
      </c>
      <c r="W756" s="602">
        <f t="shared" si="336"/>
        <v>84.48</v>
      </c>
      <c r="X756" s="602">
        <f t="shared" si="337"/>
        <v>13.52</v>
      </c>
      <c r="Y756" s="602">
        <f t="shared" ca="1" si="338"/>
        <v>11972.84</v>
      </c>
      <c r="Z756" s="602">
        <f t="shared" ca="1" si="339"/>
        <v>1915.65</v>
      </c>
      <c r="AA756" s="603">
        <f t="shared" si="340"/>
        <v>0</v>
      </c>
      <c r="AB756" s="602"/>
      <c r="AC756" s="604">
        <f t="shared" si="341"/>
        <v>0.113</v>
      </c>
      <c r="AD756" s="602">
        <f t="shared" ca="1" si="342"/>
        <v>-7460580.3555649994</v>
      </c>
      <c r="AE756" s="602">
        <f t="shared" si="343"/>
        <v>0</v>
      </c>
      <c r="AG756" s="602">
        <f t="shared" ca="1" si="347"/>
        <v>0</v>
      </c>
    </row>
    <row r="757" spans="2:33" x14ac:dyDescent="0.25">
      <c r="B757" s="30">
        <v>736</v>
      </c>
      <c r="C757" s="19">
        <f t="shared" ca="1" si="321"/>
        <v>68092</v>
      </c>
      <c r="D757" s="30">
        <f t="shared" ca="1" si="322"/>
        <v>31</v>
      </c>
      <c r="E757" s="599">
        <f t="shared" si="323"/>
        <v>0.113</v>
      </c>
      <c r="F757" s="599">
        <f t="shared" si="344"/>
        <v>0.13108</v>
      </c>
      <c r="G757" s="33">
        <f t="shared" ca="1" si="324"/>
        <v>1.0120874444444443</v>
      </c>
      <c r="H757" s="33">
        <f t="shared" ca="1" si="325"/>
        <v>5962.904840568518</v>
      </c>
      <c r="I757" s="33">
        <f t="shared" ca="1" si="349"/>
        <v>1.6770349799924989E-4</v>
      </c>
      <c r="J757" s="30" t="b">
        <f t="shared" si="326"/>
        <v>0</v>
      </c>
      <c r="K757" s="33">
        <f t="shared" si="345"/>
        <v>1</v>
      </c>
      <c r="L757" s="33">
        <f t="shared" ca="1" si="348"/>
        <v>1.6770349799924989E-4</v>
      </c>
      <c r="M757" s="600">
        <f t="shared" ca="1" si="327"/>
        <v>27271.35</v>
      </c>
      <c r="N757" s="601">
        <f t="shared" ca="1" si="328"/>
        <v>-801589383.85000002</v>
      </c>
      <c r="O757" s="601">
        <f t="shared" ca="1" si="329"/>
        <v>9716438.4900000002</v>
      </c>
      <c r="P757" s="601">
        <f t="shared" ca="1" si="330"/>
        <v>-7799910.0300000003</v>
      </c>
      <c r="Q757" s="601">
        <f t="shared" ca="1" si="346"/>
        <v>-1247985.6000000001</v>
      </c>
      <c r="R757" s="602">
        <f t="shared" si="331"/>
        <v>399</v>
      </c>
      <c r="S757" s="602">
        <f t="shared" si="332"/>
        <v>63.84</v>
      </c>
      <c r="T757" s="602">
        <f t="shared" si="333"/>
        <v>166.35080000000002</v>
      </c>
      <c r="U757" s="602">
        <f t="shared" si="334"/>
        <v>26.616128000000003</v>
      </c>
      <c r="V757" s="602">
        <f t="shared" ca="1" si="335"/>
        <v>-641271.51</v>
      </c>
      <c r="W757" s="602">
        <f t="shared" si="336"/>
        <v>84.48</v>
      </c>
      <c r="X757" s="602">
        <f t="shared" si="337"/>
        <v>13.52</v>
      </c>
      <c r="Y757" s="602">
        <f t="shared" ca="1" si="338"/>
        <v>12504.91</v>
      </c>
      <c r="Z757" s="602">
        <f t="shared" ca="1" si="339"/>
        <v>2000.79</v>
      </c>
      <c r="AA757" s="603">
        <f t="shared" si="340"/>
        <v>0</v>
      </c>
      <c r="AB757" s="602"/>
      <c r="AC757" s="604">
        <f t="shared" si="341"/>
        <v>0.113</v>
      </c>
      <c r="AD757" s="602">
        <f t="shared" ca="1" si="342"/>
        <v>-7799910.032295973</v>
      </c>
      <c r="AE757" s="602">
        <f t="shared" si="343"/>
        <v>0</v>
      </c>
      <c r="AG757" s="602">
        <f t="shared" ca="1" si="347"/>
        <v>0</v>
      </c>
    </row>
    <row r="758" spans="2:33" x14ac:dyDescent="0.25">
      <c r="B758" s="30">
        <v>737</v>
      </c>
      <c r="C758" s="19">
        <f t="shared" ca="1" si="321"/>
        <v>68122</v>
      </c>
      <c r="D758" s="30">
        <f t="shared" ca="1" si="322"/>
        <v>30</v>
      </c>
      <c r="E758" s="599">
        <f t="shared" si="323"/>
        <v>0.113</v>
      </c>
      <c r="F758" s="599">
        <f t="shared" si="344"/>
        <v>0.13108</v>
      </c>
      <c r="G758" s="33">
        <f t="shared" ca="1" si="324"/>
        <v>1.0117233333333333</v>
      </c>
      <c r="H758" s="33">
        <f t="shared" ca="1" si="325"/>
        <v>6032.8099616494492</v>
      </c>
      <c r="I758" s="33">
        <f t="shared" ca="1" si="349"/>
        <v>1.657602355050128E-4</v>
      </c>
      <c r="J758" s="30" t="b">
        <f t="shared" si="326"/>
        <v>0</v>
      </c>
      <c r="K758" s="33">
        <f t="shared" si="345"/>
        <v>1</v>
      </c>
      <c r="L758" s="33">
        <f t="shared" ca="1" si="348"/>
        <v>1.657602355050128E-4</v>
      </c>
      <c r="M758" s="600">
        <f t="shared" ca="1" si="327"/>
        <v>27271.35</v>
      </c>
      <c r="N758" s="601">
        <f t="shared" ca="1" si="328"/>
        <v>-811305822.34000003</v>
      </c>
      <c r="O758" s="601">
        <f t="shared" ca="1" si="329"/>
        <v>9538479.9399999995</v>
      </c>
      <c r="P758" s="601">
        <f t="shared" ca="1" si="330"/>
        <v>-7639796.4900000002</v>
      </c>
      <c r="Q758" s="601">
        <f t="shared" ca="1" si="346"/>
        <v>-1222367.44</v>
      </c>
      <c r="R758" s="602">
        <f t="shared" si="331"/>
        <v>399</v>
      </c>
      <c r="S758" s="602">
        <f t="shared" si="332"/>
        <v>63.84</v>
      </c>
      <c r="T758" s="602">
        <f t="shared" si="333"/>
        <v>166.35080000000002</v>
      </c>
      <c r="U758" s="602">
        <f t="shared" si="334"/>
        <v>26.616128000000003</v>
      </c>
      <c r="V758" s="602">
        <f t="shared" ca="1" si="335"/>
        <v>-649044.66</v>
      </c>
      <c r="W758" s="602">
        <f t="shared" si="336"/>
        <v>84.48</v>
      </c>
      <c r="X758" s="602">
        <f t="shared" si="337"/>
        <v>13.52</v>
      </c>
      <c r="Y758" s="602">
        <f t="shared" ca="1" si="338"/>
        <v>12253.85</v>
      </c>
      <c r="Z758" s="602">
        <f t="shared" ca="1" si="339"/>
        <v>1960.62</v>
      </c>
      <c r="AA758" s="603">
        <f t="shared" si="340"/>
        <v>0</v>
      </c>
      <c r="AB758" s="602"/>
      <c r="AC758" s="604">
        <f t="shared" si="341"/>
        <v>0.113</v>
      </c>
      <c r="AD758" s="602">
        <f t="shared" ca="1" si="342"/>
        <v>-7639796.4937016675</v>
      </c>
      <c r="AE758" s="602">
        <f t="shared" si="343"/>
        <v>0</v>
      </c>
      <c r="AG758" s="602">
        <f t="shared" ca="1" si="347"/>
        <v>0</v>
      </c>
    </row>
    <row r="759" spans="2:33" x14ac:dyDescent="0.25">
      <c r="B759" s="30">
        <v>738</v>
      </c>
      <c r="C759" s="19">
        <f t="shared" ca="1" si="321"/>
        <v>68153</v>
      </c>
      <c r="D759" s="30">
        <f t="shared" ca="1" si="322"/>
        <v>31</v>
      </c>
      <c r="E759" s="599">
        <f t="shared" si="323"/>
        <v>0.113</v>
      </c>
      <c r="F759" s="599">
        <f t="shared" si="344"/>
        <v>0.13108</v>
      </c>
      <c r="G759" s="33">
        <f t="shared" ca="1" si="324"/>
        <v>1.0120874444444443</v>
      </c>
      <c r="H759" s="33">
        <f t="shared" ca="1" si="325"/>
        <v>6105.7312169047773</v>
      </c>
      <c r="I759" s="33">
        <f t="shared" ca="1" si="349"/>
        <v>1.6378054723917854E-4</v>
      </c>
      <c r="J759" s="30" t="b">
        <f t="shared" si="326"/>
        <v>0</v>
      </c>
      <c r="K759" s="33">
        <f t="shared" si="345"/>
        <v>1</v>
      </c>
      <c r="L759" s="33">
        <f t="shared" ca="1" si="348"/>
        <v>1.6378054723917854E-4</v>
      </c>
      <c r="M759" s="600">
        <f t="shared" ca="1" si="327"/>
        <v>27271.35</v>
      </c>
      <c r="N759" s="601">
        <f t="shared" ca="1" si="328"/>
        <v>-820844302.27999997</v>
      </c>
      <c r="O759" s="601">
        <f t="shared" ca="1" si="329"/>
        <v>9949181.25</v>
      </c>
      <c r="P759" s="601">
        <f t="shared" ca="1" si="330"/>
        <v>-7987271.0899999999</v>
      </c>
      <c r="Q759" s="601">
        <f t="shared" ca="1" si="346"/>
        <v>-1277963.3700000001</v>
      </c>
      <c r="R759" s="602">
        <f t="shared" si="331"/>
        <v>399</v>
      </c>
      <c r="S759" s="602">
        <f t="shared" si="332"/>
        <v>63.84</v>
      </c>
      <c r="T759" s="602">
        <f t="shared" si="333"/>
        <v>166.35080000000002</v>
      </c>
      <c r="U759" s="602">
        <f t="shared" si="334"/>
        <v>26.616128000000003</v>
      </c>
      <c r="V759" s="602">
        <f t="shared" ca="1" si="335"/>
        <v>-656675.43999999994</v>
      </c>
      <c r="W759" s="602">
        <f t="shared" si="336"/>
        <v>84.48</v>
      </c>
      <c r="X759" s="602">
        <f t="shared" si="337"/>
        <v>13.52</v>
      </c>
      <c r="Y759" s="602">
        <f t="shared" ca="1" si="338"/>
        <v>12798.69</v>
      </c>
      <c r="Z759" s="602">
        <f t="shared" ca="1" si="339"/>
        <v>2047.79</v>
      </c>
      <c r="AA759" s="603">
        <f t="shared" si="340"/>
        <v>0</v>
      </c>
      <c r="AB759" s="602"/>
      <c r="AC759" s="604">
        <f t="shared" si="341"/>
        <v>0.113</v>
      </c>
      <c r="AD759" s="602">
        <f t="shared" ca="1" si="342"/>
        <v>-7987271.085796779</v>
      </c>
      <c r="AE759" s="602">
        <f t="shared" si="343"/>
        <v>0</v>
      </c>
      <c r="AG759" s="602">
        <f t="shared" ca="1" si="347"/>
        <v>0</v>
      </c>
    </row>
    <row r="760" spans="2:33" x14ac:dyDescent="0.25">
      <c r="B760" s="30">
        <v>739</v>
      </c>
      <c r="C760" s="19">
        <f t="shared" ca="1" si="321"/>
        <v>68184</v>
      </c>
      <c r="D760" s="30">
        <f t="shared" ca="1" si="322"/>
        <v>31</v>
      </c>
      <c r="E760" s="599">
        <f t="shared" si="323"/>
        <v>0.113</v>
      </c>
      <c r="F760" s="599">
        <f t="shared" si="344"/>
        <v>0.13108</v>
      </c>
      <c r="G760" s="33">
        <f t="shared" ca="1" si="324"/>
        <v>1.0120874444444443</v>
      </c>
      <c r="H760" s="33">
        <f t="shared" ca="1" si="325"/>
        <v>6179.533903781823</v>
      </c>
      <c r="I760" s="33">
        <f t="shared" ca="1" si="349"/>
        <v>1.6182450255479761E-4</v>
      </c>
      <c r="J760" s="30" t="b">
        <f t="shared" si="326"/>
        <v>0</v>
      </c>
      <c r="K760" s="33">
        <f t="shared" si="345"/>
        <v>1</v>
      </c>
      <c r="L760" s="33">
        <f t="shared" ca="1" si="348"/>
        <v>1.6182450255479761E-4</v>
      </c>
      <c r="M760" s="600">
        <f t="shared" ca="1" si="327"/>
        <v>27271.35</v>
      </c>
      <c r="N760" s="601">
        <f t="shared" ca="1" si="328"/>
        <v>-830793483.52999997</v>
      </c>
      <c r="O760" s="601">
        <f t="shared" ca="1" si="329"/>
        <v>10069441.43</v>
      </c>
      <c r="P760" s="601">
        <f t="shared" ca="1" si="330"/>
        <v>-8084082.1500000004</v>
      </c>
      <c r="Q760" s="601">
        <f t="shared" ca="1" si="346"/>
        <v>-1293453.1399999999</v>
      </c>
      <c r="R760" s="602">
        <f t="shared" si="331"/>
        <v>399</v>
      </c>
      <c r="S760" s="602">
        <f t="shared" si="332"/>
        <v>63.84</v>
      </c>
      <c r="T760" s="602">
        <f t="shared" si="333"/>
        <v>166.35080000000002</v>
      </c>
      <c r="U760" s="602">
        <f t="shared" si="334"/>
        <v>26.616128000000003</v>
      </c>
      <c r="V760" s="602">
        <f t="shared" ca="1" si="335"/>
        <v>-664634.79</v>
      </c>
      <c r="W760" s="602">
        <f t="shared" si="336"/>
        <v>84.48</v>
      </c>
      <c r="X760" s="602">
        <f t="shared" si="337"/>
        <v>13.52</v>
      </c>
      <c r="Y760" s="602">
        <f t="shared" ca="1" si="338"/>
        <v>12950.49</v>
      </c>
      <c r="Z760" s="602">
        <f t="shared" ca="1" si="339"/>
        <v>2072.08</v>
      </c>
      <c r="AA760" s="603">
        <f t="shared" si="340"/>
        <v>0</v>
      </c>
      <c r="AB760" s="602"/>
      <c r="AC760" s="604">
        <f t="shared" si="341"/>
        <v>0.113</v>
      </c>
      <c r="AD760" s="602">
        <f t="shared" ca="1" si="342"/>
        <v>-8084082.1466821944</v>
      </c>
      <c r="AE760" s="602">
        <f t="shared" si="343"/>
        <v>0</v>
      </c>
      <c r="AG760" s="602">
        <f t="shared" ca="1" si="347"/>
        <v>0</v>
      </c>
    </row>
    <row r="761" spans="2:33" x14ac:dyDescent="0.25">
      <c r="B761" s="30">
        <v>740</v>
      </c>
      <c r="C761" s="19">
        <f t="shared" ca="1" si="321"/>
        <v>68214</v>
      </c>
      <c r="D761" s="30">
        <f t="shared" ca="1" si="322"/>
        <v>30</v>
      </c>
      <c r="E761" s="599">
        <f t="shared" si="323"/>
        <v>0.113</v>
      </c>
      <c r="F761" s="599">
        <f t="shared" si="344"/>
        <v>0.13108</v>
      </c>
      <c r="G761" s="33">
        <f t="shared" ca="1" si="324"/>
        <v>1.0117233333333333</v>
      </c>
      <c r="H761" s="33">
        <f t="shared" ca="1" si="325"/>
        <v>6251.9786395804922</v>
      </c>
      <c r="I761" s="33">
        <f t="shared" ca="1" si="349"/>
        <v>1.5994936285756409E-4</v>
      </c>
      <c r="J761" s="30" t="b">
        <f t="shared" si="326"/>
        <v>0</v>
      </c>
      <c r="K761" s="33">
        <f t="shared" si="345"/>
        <v>1</v>
      </c>
      <c r="L761" s="33">
        <f t="shared" ca="1" si="348"/>
        <v>1.5994936285756409E-4</v>
      </c>
      <c r="M761" s="600">
        <f t="shared" ca="1" si="327"/>
        <v>27271.35</v>
      </c>
      <c r="N761" s="601">
        <f t="shared" ca="1" si="328"/>
        <v>-840862924.96000004</v>
      </c>
      <c r="O761" s="601">
        <f t="shared" ca="1" si="329"/>
        <v>9884987.7100000009</v>
      </c>
      <c r="P761" s="601">
        <f t="shared" ca="1" si="330"/>
        <v>-7918125.8799999999</v>
      </c>
      <c r="Q761" s="601">
        <f t="shared" ca="1" si="346"/>
        <v>-1266900.1399999999</v>
      </c>
      <c r="R761" s="602">
        <f t="shared" si="331"/>
        <v>399</v>
      </c>
      <c r="S761" s="602">
        <f t="shared" si="332"/>
        <v>63.84</v>
      </c>
      <c r="T761" s="602">
        <f t="shared" si="333"/>
        <v>166.35080000000002</v>
      </c>
      <c r="U761" s="602">
        <f t="shared" si="334"/>
        <v>26.616128000000003</v>
      </c>
      <c r="V761" s="602">
        <f t="shared" ca="1" si="335"/>
        <v>-672690.34</v>
      </c>
      <c r="W761" s="602">
        <f t="shared" si="336"/>
        <v>84.48</v>
      </c>
      <c r="X761" s="602">
        <f t="shared" si="337"/>
        <v>13.52</v>
      </c>
      <c r="Y761" s="602">
        <f t="shared" ca="1" si="338"/>
        <v>12690.27</v>
      </c>
      <c r="Z761" s="602">
        <f t="shared" ca="1" si="339"/>
        <v>2030.44</v>
      </c>
      <c r="AA761" s="603">
        <f t="shared" si="340"/>
        <v>0</v>
      </c>
      <c r="AB761" s="602"/>
      <c r="AC761" s="604">
        <f t="shared" si="341"/>
        <v>0.113</v>
      </c>
      <c r="AD761" s="602">
        <f t="shared" ca="1" si="342"/>
        <v>-7918125.8767066682</v>
      </c>
      <c r="AE761" s="602">
        <f t="shared" si="343"/>
        <v>0</v>
      </c>
      <c r="AG761" s="602">
        <f t="shared" ca="1" si="347"/>
        <v>0</v>
      </c>
    </row>
    <row r="762" spans="2:33" x14ac:dyDescent="0.25">
      <c r="B762" s="30">
        <v>741</v>
      </c>
      <c r="C762" s="19">
        <f t="shared" ca="1" si="321"/>
        <v>68245</v>
      </c>
      <c r="D762" s="30">
        <f t="shared" ca="1" si="322"/>
        <v>31</v>
      </c>
      <c r="E762" s="599">
        <f t="shared" si="323"/>
        <v>0.113</v>
      </c>
      <c r="F762" s="599">
        <f t="shared" si="344"/>
        <v>0.13108</v>
      </c>
      <c r="G762" s="33">
        <f t="shared" ca="1" si="324"/>
        <v>1.0120874444444443</v>
      </c>
      <c r="H762" s="33">
        <f t="shared" ca="1" si="325"/>
        <v>6327.5490840542743</v>
      </c>
      <c r="I762" s="33">
        <f t="shared" ca="1" si="349"/>
        <v>1.5803907432659E-4</v>
      </c>
      <c r="J762" s="30" t="b">
        <f t="shared" si="326"/>
        <v>0</v>
      </c>
      <c r="K762" s="33">
        <f t="shared" si="345"/>
        <v>1</v>
      </c>
      <c r="L762" s="33">
        <f t="shared" ca="1" si="348"/>
        <v>1.5803907432659E-4</v>
      </c>
      <c r="M762" s="600">
        <f t="shared" ca="1" si="327"/>
        <v>27271.35</v>
      </c>
      <c r="N762" s="601">
        <f t="shared" ca="1" si="328"/>
        <v>-850747912.66999996</v>
      </c>
      <c r="O762" s="601">
        <f t="shared" ca="1" si="329"/>
        <v>10310639.48</v>
      </c>
      <c r="P762" s="601">
        <f t="shared" ca="1" si="330"/>
        <v>-8278249.8300000001</v>
      </c>
      <c r="Q762" s="601">
        <f t="shared" ca="1" si="346"/>
        <v>-1324519.97</v>
      </c>
      <c r="R762" s="602">
        <f t="shared" si="331"/>
        <v>399</v>
      </c>
      <c r="S762" s="602">
        <f t="shared" si="332"/>
        <v>63.84</v>
      </c>
      <c r="T762" s="602">
        <f t="shared" si="333"/>
        <v>166.35080000000002</v>
      </c>
      <c r="U762" s="602">
        <f t="shared" si="334"/>
        <v>26.616128000000003</v>
      </c>
      <c r="V762" s="602">
        <f t="shared" ca="1" si="335"/>
        <v>-680598.33</v>
      </c>
      <c r="W762" s="602">
        <f t="shared" si="336"/>
        <v>84.48</v>
      </c>
      <c r="X762" s="602">
        <f t="shared" si="337"/>
        <v>13.52</v>
      </c>
      <c r="Y762" s="602">
        <f t="shared" ca="1" si="338"/>
        <v>13254.94</v>
      </c>
      <c r="Z762" s="602">
        <f t="shared" ca="1" si="339"/>
        <v>2120.79</v>
      </c>
      <c r="AA762" s="603">
        <f t="shared" si="340"/>
        <v>0</v>
      </c>
      <c r="AB762" s="602"/>
      <c r="AC762" s="604">
        <f t="shared" si="341"/>
        <v>0.113</v>
      </c>
      <c r="AD762" s="602">
        <f t="shared" ca="1" si="342"/>
        <v>-8278249.8280083621</v>
      </c>
      <c r="AE762" s="602">
        <f t="shared" si="343"/>
        <v>0</v>
      </c>
      <c r="AG762" s="602">
        <f t="shared" ca="1" si="347"/>
        <v>0</v>
      </c>
    </row>
    <row r="763" spans="2:33" x14ac:dyDescent="0.25">
      <c r="B763" s="30">
        <v>742</v>
      </c>
      <c r="C763" s="19">
        <f t="shared" ca="1" si="321"/>
        <v>68275</v>
      </c>
      <c r="D763" s="30">
        <f t="shared" ca="1" si="322"/>
        <v>30</v>
      </c>
      <c r="E763" s="599">
        <f t="shared" si="323"/>
        <v>0.113</v>
      </c>
      <c r="F763" s="599">
        <f t="shared" si="344"/>
        <v>0.13108</v>
      </c>
      <c r="G763" s="33">
        <f t="shared" ca="1" si="324"/>
        <v>1.0117233333333333</v>
      </c>
      <c r="H763" s="33">
        <f t="shared" ca="1" si="325"/>
        <v>6401.7290511496703</v>
      </c>
      <c r="I763" s="33">
        <f t="shared" ca="1" si="349"/>
        <v>1.5620779823857315E-4</v>
      </c>
      <c r="J763" s="30" t="b">
        <f t="shared" si="326"/>
        <v>0</v>
      </c>
      <c r="K763" s="33">
        <f t="shared" si="345"/>
        <v>1</v>
      </c>
      <c r="L763" s="33">
        <f t="shared" ca="1" si="348"/>
        <v>1.5620779823857315E-4</v>
      </c>
      <c r="M763" s="600">
        <f t="shared" ca="1" si="327"/>
        <v>27271.35</v>
      </c>
      <c r="N763" s="601">
        <f t="shared" ca="1" si="328"/>
        <v>-861058552.14999998</v>
      </c>
      <c r="O763" s="601">
        <f t="shared" ca="1" si="329"/>
        <v>10121747.780000001</v>
      </c>
      <c r="P763" s="601">
        <f t="shared" ca="1" si="330"/>
        <v>-8108301.3700000001</v>
      </c>
      <c r="Q763" s="601">
        <f t="shared" ca="1" si="346"/>
        <v>-1297328.22</v>
      </c>
      <c r="R763" s="602">
        <f t="shared" si="331"/>
        <v>399</v>
      </c>
      <c r="S763" s="602">
        <f t="shared" si="332"/>
        <v>63.84</v>
      </c>
      <c r="T763" s="602">
        <f t="shared" si="333"/>
        <v>166.35080000000002</v>
      </c>
      <c r="U763" s="602">
        <f t="shared" si="334"/>
        <v>26.616128000000003</v>
      </c>
      <c r="V763" s="602">
        <f t="shared" ca="1" si="335"/>
        <v>-688846.84</v>
      </c>
      <c r="W763" s="602">
        <f t="shared" si="336"/>
        <v>84.48</v>
      </c>
      <c r="X763" s="602">
        <f t="shared" si="337"/>
        <v>13.52</v>
      </c>
      <c r="Y763" s="602">
        <f t="shared" ca="1" si="338"/>
        <v>12988.46</v>
      </c>
      <c r="Z763" s="602">
        <f t="shared" ca="1" si="339"/>
        <v>2078.15</v>
      </c>
      <c r="AA763" s="603">
        <f t="shared" si="340"/>
        <v>0</v>
      </c>
      <c r="AB763" s="602"/>
      <c r="AC763" s="604">
        <f t="shared" si="341"/>
        <v>0.113</v>
      </c>
      <c r="AD763" s="602">
        <f t="shared" ca="1" si="342"/>
        <v>-8108301.3660791675</v>
      </c>
      <c r="AE763" s="602">
        <f t="shared" si="343"/>
        <v>0</v>
      </c>
      <c r="AG763" s="602">
        <f t="shared" ca="1" si="347"/>
        <v>0</v>
      </c>
    </row>
    <row r="764" spans="2:33" x14ac:dyDescent="0.25">
      <c r="B764" s="30">
        <v>743</v>
      </c>
      <c r="C764" s="19">
        <f t="shared" ca="1" si="321"/>
        <v>68306</v>
      </c>
      <c r="D764" s="30">
        <f t="shared" ca="1" si="322"/>
        <v>31</v>
      </c>
      <c r="E764" s="599">
        <f t="shared" si="323"/>
        <v>0.113</v>
      </c>
      <c r="F764" s="599">
        <f t="shared" si="344"/>
        <v>0.13108</v>
      </c>
      <c r="G764" s="33">
        <f t="shared" ca="1" si="324"/>
        <v>1.0120874444444443</v>
      </c>
      <c r="H764" s="33">
        <f t="shared" ca="1" si="325"/>
        <v>6479.1095954038274</v>
      </c>
      <c r="I764" s="33">
        <f t="shared" ca="1" si="349"/>
        <v>1.5434219552473436E-4</v>
      </c>
      <c r="J764" s="30" t="b">
        <f t="shared" si="326"/>
        <v>0</v>
      </c>
      <c r="K764" s="33">
        <f t="shared" si="345"/>
        <v>1</v>
      </c>
      <c r="L764" s="33">
        <f t="shared" ca="1" si="348"/>
        <v>1.5434219552473436E-4</v>
      </c>
      <c r="M764" s="600">
        <f t="shared" ca="1" si="327"/>
        <v>27271.35</v>
      </c>
      <c r="N764" s="601">
        <f t="shared" ca="1" si="328"/>
        <v>-871180299.92999995</v>
      </c>
      <c r="O764" s="601">
        <f t="shared" ca="1" si="329"/>
        <v>10557614.83</v>
      </c>
      <c r="P764" s="601">
        <f t="shared" ca="1" si="330"/>
        <v>-8477068.3100000005</v>
      </c>
      <c r="Q764" s="601">
        <f t="shared" ca="1" si="346"/>
        <v>-1356330.93</v>
      </c>
      <c r="R764" s="602">
        <f t="shared" si="331"/>
        <v>399</v>
      </c>
      <c r="S764" s="602">
        <f t="shared" si="332"/>
        <v>63.84</v>
      </c>
      <c r="T764" s="602">
        <f t="shared" si="333"/>
        <v>166.35080000000002</v>
      </c>
      <c r="U764" s="602">
        <f t="shared" si="334"/>
        <v>26.616128000000003</v>
      </c>
      <c r="V764" s="602">
        <f t="shared" ca="1" si="335"/>
        <v>-696944.24</v>
      </c>
      <c r="W764" s="602">
        <f t="shared" si="336"/>
        <v>84.48</v>
      </c>
      <c r="X764" s="602">
        <f t="shared" si="337"/>
        <v>13.52</v>
      </c>
      <c r="Y764" s="602">
        <f t="shared" ca="1" si="338"/>
        <v>13566.69</v>
      </c>
      <c r="Z764" s="602">
        <f t="shared" ca="1" si="339"/>
        <v>2170.67</v>
      </c>
      <c r="AA764" s="603">
        <f t="shared" si="340"/>
        <v>0</v>
      </c>
      <c r="AB764" s="602"/>
      <c r="AC764" s="604">
        <f t="shared" si="341"/>
        <v>0.113</v>
      </c>
      <c r="AD764" s="602">
        <f t="shared" ca="1" si="342"/>
        <v>-8477068.3073744159</v>
      </c>
      <c r="AE764" s="602">
        <f t="shared" si="343"/>
        <v>0</v>
      </c>
      <c r="AG764" s="602">
        <f t="shared" ca="1" si="347"/>
        <v>0</v>
      </c>
    </row>
    <row r="765" spans="2:33" x14ac:dyDescent="0.25">
      <c r="B765" s="30">
        <v>744</v>
      </c>
      <c r="C765" s="19">
        <f t="shared" ca="1" si="321"/>
        <v>68337</v>
      </c>
      <c r="D765" s="30">
        <f t="shared" ca="1" si="322"/>
        <v>31</v>
      </c>
      <c r="E765" s="599">
        <f t="shared" si="323"/>
        <v>0.113</v>
      </c>
      <c r="F765" s="599">
        <f t="shared" si="344"/>
        <v>0.13108</v>
      </c>
      <c r="G765" s="33">
        <f t="shared" ca="1" si="324"/>
        <v>1.0120874444444443</v>
      </c>
      <c r="H765" s="33">
        <f t="shared" ca="1" si="325"/>
        <v>6557.4254726877371</v>
      </c>
      <c r="I765" s="33">
        <f t="shared" ca="1" si="349"/>
        <v>1.5249887385912191E-4</v>
      </c>
      <c r="J765" s="30" t="b">
        <f t="shared" si="326"/>
        <v>1</v>
      </c>
      <c r="K765" s="33">
        <f t="shared" si="345"/>
        <v>1</v>
      </c>
      <c r="L765" s="33">
        <f t="shared" ca="1" si="348"/>
        <v>1.5249887385912191E-4</v>
      </c>
      <c r="M765" s="600">
        <f t="shared" ca="1" si="327"/>
        <v>27271.35</v>
      </c>
      <c r="N765" s="601">
        <f t="shared" ca="1" si="328"/>
        <v>-881737914.75999999</v>
      </c>
      <c r="O765" s="601">
        <f t="shared" ca="1" si="329"/>
        <v>10685229.41</v>
      </c>
      <c r="P765" s="601">
        <f t="shared" ca="1" si="330"/>
        <v>-8579799.7699999996</v>
      </c>
      <c r="Q765" s="601">
        <f t="shared" ca="1" si="346"/>
        <v>-1372767.96</v>
      </c>
      <c r="R765" s="602">
        <f t="shared" si="331"/>
        <v>399</v>
      </c>
      <c r="S765" s="602">
        <f t="shared" si="332"/>
        <v>63.84</v>
      </c>
      <c r="T765" s="602">
        <f t="shared" si="333"/>
        <v>166.35080000000002</v>
      </c>
      <c r="U765" s="602">
        <f t="shared" si="334"/>
        <v>26.616128000000003</v>
      </c>
      <c r="V765" s="602">
        <f t="shared" ca="1" si="335"/>
        <v>-705390.33</v>
      </c>
      <c r="W765" s="602">
        <f t="shared" si="336"/>
        <v>84.48</v>
      </c>
      <c r="X765" s="602">
        <f t="shared" si="337"/>
        <v>13.52</v>
      </c>
      <c r="Y765" s="602">
        <f t="shared" ca="1" si="338"/>
        <v>13727.77</v>
      </c>
      <c r="Z765" s="602">
        <f t="shared" ca="1" si="339"/>
        <v>2196.44</v>
      </c>
      <c r="AA765" s="603">
        <f t="shared" si="340"/>
        <v>0</v>
      </c>
      <c r="AB765" s="602"/>
      <c r="AC765" s="604">
        <f t="shared" si="341"/>
        <v>0.113</v>
      </c>
      <c r="AD765" s="602">
        <f t="shared" ca="1" si="342"/>
        <v>-8579799.7650118899</v>
      </c>
      <c r="AE765" s="602">
        <f t="shared" si="343"/>
        <v>0</v>
      </c>
      <c r="AG765" s="602">
        <f t="shared" ca="1" si="347"/>
        <v>0</v>
      </c>
    </row>
    <row r="766" spans="2:33" x14ac:dyDescent="0.25">
      <c r="B766" s="30">
        <v>745</v>
      </c>
      <c r="C766" s="19">
        <f t="shared" ca="1" si="321"/>
        <v>68365</v>
      </c>
      <c r="D766" s="30">
        <f t="shared" ca="1" si="322"/>
        <v>28</v>
      </c>
      <c r="E766" s="599">
        <f t="shared" si="323"/>
        <v>0.113</v>
      </c>
      <c r="F766" s="599">
        <f t="shared" si="344"/>
        <v>0.13108</v>
      </c>
      <c r="G766" s="33">
        <f t="shared" ca="1" si="324"/>
        <v>1.0109951111111111</v>
      </c>
      <c r="H766" s="33">
        <f t="shared" ca="1" si="325"/>
        <v>6629.5250943627689</v>
      </c>
      <c r="I766" s="33">
        <f t="shared" ca="1" si="349"/>
        <v>1.5084036726104589E-4</v>
      </c>
      <c r="J766" s="30" t="b">
        <f t="shared" si="326"/>
        <v>0</v>
      </c>
      <c r="K766" s="33">
        <f t="shared" si="345"/>
        <v>1</v>
      </c>
      <c r="L766" s="33">
        <f t="shared" ca="1" si="348"/>
        <v>1.5084036726104589E-4</v>
      </c>
      <c r="M766" s="600">
        <f t="shared" ca="1" si="327"/>
        <v>27271.35</v>
      </c>
      <c r="N766" s="601">
        <f t="shared" ca="1" si="328"/>
        <v>-892423144.16999996</v>
      </c>
      <c r="O766" s="601">
        <f t="shared" ca="1" si="329"/>
        <v>9839562.9900000002</v>
      </c>
      <c r="P766" s="601">
        <f t="shared" ca="1" si="330"/>
        <v>-7843407.8600000003</v>
      </c>
      <c r="Q766" s="601">
        <f t="shared" ca="1" si="346"/>
        <v>-1254945.26</v>
      </c>
      <c r="R766" s="602">
        <f t="shared" si="331"/>
        <v>399</v>
      </c>
      <c r="S766" s="602">
        <f t="shared" si="332"/>
        <v>63.84</v>
      </c>
      <c r="T766" s="602">
        <f t="shared" si="333"/>
        <v>166.35080000000002</v>
      </c>
      <c r="U766" s="602">
        <f t="shared" si="334"/>
        <v>26.616128000000003</v>
      </c>
      <c r="V766" s="602">
        <f t="shared" ca="1" si="335"/>
        <v>-713938.52</v>
      </c>
      <c r="W766" s="602">
        <f t="shared" si="336"/>
        <v>84.48</v>
      </c>
      <c r="X766" s="602">
        <f t="shared" si="337"/>
        <v>13.52</v>
      </c>
      <c r="Y766" s="602">
        <f t="shared" ca="1" si="338"/>
        <v>12573.11</v>
      </c>
      <c r="Z766" s="602">
        <f t="shared" ca="1" si="339"/>
        <v>2011.7</v>
      </c>
      <c r="AA766" s="603">
        <f t="shared" si="340"/>
        <v>0</v>
      </c>
      <c r="AB766" s="602"/>
      <c r="AC766" s="604">
        <f t="shared" si="341"/>
        <v>0.113</v>
      </c>
      <c r="AD766" s="602">
        <f t="shared" ca="1" si="342"/>
        <v>-7843407.8559830002</v>
      </c>
      <c r="AE766" s="602">
        <f t="shared" si="343"/>
        <v>0</v>
      </c>
      <c r="AG766" s="602">
        <f t="shared" ca="1" si="347"/>
        <v>0</v>
      </c>
    </row>
    <row r="767" spans="2:33" x14ac:dyDescent="0.25">
      <c r="B767" s="30">
        <v>746</v>
      </c>
      <c r="C767" s="19">
        <f t="shared" ca="1" si="321"/>
        <v>68396</v>
      </c>
      <c r="D767" s="30">
        <f t="shared" ca="1" si="322"/>
        <v>31</v>
      </c>
      <c r="E767" s="599">
        <f t="shared" si="323"/>
        <v>0.113</v>
      </c>
      <c r="F767" s="599">
        <f t="shared" si="344"/>
        <v>0.13108</v>
      </c>
      <c r="G767" s="33">
        <f t="shared" ca="1" si="324"/>
        <v>1.0120874444444443</v>
      </c>
      <c r="H767" s="33">
        <f t="shared" ca="1" si="325"/>
        <v>6709.6591106339283</v>
      </c>
      <c r="I767" s="33">
        <f t="shared" ca="1" si="349"/>
        <v>1.4903886822135738E-4</v>
      </c>
      <c r="J767" s="30" t="b">
        <f t="shared" si="326"/>
        <v>0</v>
      </c>
      <c r="K767" s="33">
        <f t="shared" si="345"/>
        <v>1</v>
      </c>
      <c r="L767" s="33">
        <f t="shared" ca="1" si="348"/>
        <v>1.4903886822135738E-4</v>
      </c>
      <c r="M767" s="600">
        <f t="shared" ca="1" si="327"/>
        <v>27271.35</v>
      </c>
      <c r="N767" s="601">
        <f t="shared" ca="1" si="328"/>
        <v>-902262707.15999997</v>
      </c>
      <c r="O767" s="601">
        <f t="shared" ca="1" si="329"/>
        <v>10933321.699999999</v>
      </c>
      <c r="P767" s="601">
        <f t="shared" ca="1" si="330"/>
        <v>-8779517.4000000004</v>
      </c>
      <c r="Q767" s="601">
        <f t="shared" ca="1" si="346"/>
        <v>-1404722.78</v>
      </c>
      <c r="R767" s="602">
        <f t="shared" si="331"/>
        <v>399</v>
      </c>
      <c r="S767" s="602">
        <f t="shared" si="332"/>
        <v>63.84</v>
      </c>
      <c r="T767" s="602">
        <f t="shared" si="333"/>
        <v>166.35080000000002</v>
      </c>
      <c r="U767" s="602">
        <f t="shared" si="334"/>
        <v>26.616128000000003</v>
      </c>
      <c r="V767" s="602">
        <f t="shared" ca="1" si="335"/>
        <v>-721810.17</v>
      </c>
      <c r="W767" s="602">
        <f t="shared" si="336"/>
        <v>84.48</v>
      </c>
      <c r="X767" s="602">
        <f t="shared" si="337"/>
        <v>13.52</v>
      </c>
      <c r="Y767" s="602">
        <f t="shared" ca="1" si="338"/>
        <v>14040.93</v>
      </c>
      <c r="Z767" s="602">
        <f t="shared" ca="1" si="339"/>
        <v>2246.5500000000002</v>
      </c>
      <c r="AA767" s="603">
        <f t="shared" si="340"/>
        <v>0</v>
      </c>
      <c r="AB767" s="602"/>
      <c r="AC767" s="604">
        <f t="shared" si="341"/>
        <v>0.113</v>
      </c>
      <c r="AD767" s="602">
        <f t="shared" ca="1" si="342"/>
        <v>-8779517.3977263328</v>
      </c>
      <c r="AE767" s="602">
        <f t="shared" si="343"/>
        <v>0</v>
      </c>
      <c r="AG767" s="602">
        <f t="shared" ca="1" si="347"/>
        <v>0</v>
      </c>
    </row>
    <row r="768" spans="2:33" x14ac:dyDescent="0.25">
      <c r="B768" s="30">
        <v>747</v>
      </c>
      <c r="C768" s="19">
        <f t="shared" ca="1" si="321"/>
        <v>68426</v>
      </c>
      <c r="D768" s="30">
        <f t="shared" ca="1" si="322"/>
        <v>30</v>
      </c>
      <c r="E768" s="599">
        <f t="shared" si="323"/>
        <v>0.113</v>
      </c>
      <c r="F768" s="599">
        <f t="shared" si="344"/>
        <v>0.13108</v>
      </c>
      <c r="G768" s="33">
        <f t="shared" ca="1" si="324"/>
        <v>1.0117233333333333</v>
      </c>
      <c r="H768" s="33">
        <f t="shared" ca="1" si="325"/>
        <v>6788.3186809409262</v>
      </c>
      <c r="I768" s="33">
        <f t="shared" ca="1" si="349"/>
        <v>1.4731188192558314E-4</v>
      </c>
      <c r="J768" s="30" t="b">
        <f t="shared" si="326"/>
        <v>0</v>
      </c>
      <c r="K768" s="33">
        <f t="shared" si="345"/>
        <v>1</v>
      </c>
      <c r="L768" s="33">
        <f t="shared" ca="1" si="348"/>
        <v>1.4731188192558314E-4</v>
      </c>
      <c r="M768" s="600">
        <f t="shared" ca="1" si="327"/>
        <v>27271.35</v>
      </c>
      <c r="N768" s="601">
        <f t="shared" ca="1" si="328"/>
        <v>-913196028.86000001</v>
      </c>
      <c r="O768" s="601">
        <f t="shared" ca="1" si="329"/>
        <v>10732972.799999999</v>
      </c>
      <c r="P768" s="601">
        <f t="shared" ca="1" si="330"/>
        <v>-8599262.6099999994</v>
      </c>
      <c r="Q768" s="601">
        <f t="shared" ca="1" si="346"/>
        <v>-1375882.02</v>
      </c>
      <c r="R768" s="602">
        <f t="shared" si="331"/>
        <v>399</v>
      </c>
      <c r="S768" s="602">
        <f t="shared" si="332"/>
        <v>63.84</v>
      </c>
      <c r="T768" s="602">
        <f t="shared" si="333"/>
        <v>166.35080000000002</v>
      </c>
      <c r="U768" s="602">
        <f t="shared" si="334"/>
        <v>26.616128000000003</v>
      </c>
      <c r="V768" s="602">
        <f t="shared" ca="1" si="335"/>
        <v>-730556.82</v>
      </c>
      <c r="W768" s="602">
        <f t="shared" si="336"/>
        <v>84.48</v>
      </c>
      <c r="X768" s="602">
        <f t="shared" si="337"/>
        <v>13.52</v>
      </c>
      <c r="Y768" s="602">
        <f t="shared" ca="1" si="338"/>
        <v>13758.29</v>
      </c>
      <c r="Z768" s="602">
        <f t="shared" ca="1" si="339"/>
        <v>2201.33</v>
      </c>
      <c r="AA768" s="603">
        <f t="shared" si="340"/>
        <v>0</v>
      </c>
      <c r="AB768" s="602"/>
      <c r="AC768" s="604">
        <f t="shared" si="341"/>
        <v>0.113</v>
      </c>
      <c r="AD768" s="602">
        <f t="shared" ca="1" si="342"/>
        <v>-8599262.6050983332</v>
      </c>
      <c r="AE768" s="602">
        <f t="shared" si="343"/>
        <v>0</v>
      </c>
      <c r="AG768" s="602">
        <f t="shared" ca="1" si="347"/>
        <v>0</v>
      </c>
    </row>
    <row r="769" spans="2:33" x14ac:dyDescent="0.25">
      <c r="B769" s="30">
        <v>748</v>
      </c>
      <c r="C769" s="19">
        <f t="shared" ca="1" si="321"/>
        <v>68457</v>
      </c>
      <c r="D769" s="30">
        <f t="shared" ca="1" si="322"/>
        <v>31</v>
      </c>
      <c r="E769" s="599">
        <f t="shared" si="323"/>
        <v>0.113</v>
      </c>
      <c r="F769" s="599">
        <f t="shared" si="344"/>
        <v>0.13108</v>
      </c>
      <c r="G769" s="33">
        <f t="shared" ca="1" si="324"/>
        <v>1.0120874444444443</v>
      </c>
      <c r="H769" s="33">
        <f t="shared" ca="1" si="325"/>
        <v>6870.372105867983</v>
      </c>
      <c r="I769" s="33">
        <f t="shared" ca="1" si="349"/>
        <v>1.4555252387944174E-4</v>
      </c>
      <c r="J769" s="30" t="b">
        <f t="shared" si="326"/>
        <v>0</v>
      </c>
      <c r="K769" s="33">
        <f t="shared" si="345"/>
        <v>1</v>
      </c>
      <c r="L769" s="33">
        <f t="shared" ca="1" si="348"/>
        <v>1.4555252387944174E-4</v>
      </c>
      <c r="M769" s="600">
        <f t="shared" ca="1" si="327"/>
        <v>27271.35</v>
      </c>
      <c r="N769" s="601">
        <f t="shared" ca="1" si="328"/>
        <v>-923929001.65999997</v>
      </c>
      <c r="O769" s="601">
        <f t="shared" ca="1" si="329"/>
        <v>11195211.83</v>
      </c>
      <c r="P769" s="601">
        <f t="shared" ca="1" si="330"/>
        <v>-8990342.4800000004</v>
      </c>
      <c r="Q769" s="601">
        <f t="shared" ca="1" si="346"/>
        <v>-1438454.8</v>
      </c>
      <c r="R769" s="602">
        <f t="shared" si="331"/>
        <v>399</v>
      </c>
      <c r="S769" s="602">
        <f t="shared" si="332"/>
        <v>63.84</v>
      </c>
      <c r="T769" s="602">
        <f t="shared" si="333"/>
        <v>166.35080000000002</v>
      </c>
      <c r="U769" s="602">
        <f t="shared" si="334"/>
        <v>26.616128000000003</v>
      </c>
      <c r="V769" s="602">
        <f t="shared" ca="1" si="335"/>
        <v>-739143.2</v>
      </c>
      <c r="W769" s="602">
        <f t="shared" si="336"/>
        <v>84.48</v>
      </c>
      <c r="X769" s="602">
        <f t="shared" si="337"/>
        <v>13.52</v>
      </c>
      <c r="Y769" s="602">
        <f t="shared" ca="1" si="338"/>
        <v>14371.5</v>
      </c>
      <c r="Z769" s="602">
        <f t="shared" ca="1" si="339"/>
        <v>2299.44</v>
      </c>
      <c r="AA769" s="603">
        <f t="shared" si="340"/>
        <v>0</v>
      </c>
      <c r="AB769" s="602"/>
      <c r="AC769" s="604">
        <f t="shared" si="341"/>
        <v>0.113</v>
      </c>
      <c r="AD769" s="602">
        <f t="shared" ca="1" si="342"/>
        <v>-8990342.4800416119</v>
      </c>
      <c r="AE769" s="602">
        <f t="shared" si="343"/>
        <v>0</v>
      </c>
      <c r="AG769" s="602">
        <f t="shared" ca="1" si="347"/>
        <v>0</v>
      </c>
    </row>
    <row r="770" spans="2:33" x14ac:dyDescent="0.25">
      <c r="B770" s="30">
        <v>749</v>
      </c>
      <c r="C770" s="19">
        <f t="shared" ca="1" si="321"/>
        <v>68487</v>
      </c>
      <c r="D770" s="30">
        <f t="shared" ca="1" si="322"/>
        <v>30</v>
      </c>
      <c r="E770" s="599">
        <f t="shared" si="323"/>
        <v>0.113</v>
      </c>
      <c r="F770" s="599">
        <f t="shared" si="344"/>
        <v>0.13108</v>
      </c>
      <c r="G770" s="33">
        <f t="shared" ca="1" si="324"/>
        <v>1.0117233333333333</v>
      </c>
      <c r="H770" s="33">
        <f t="shared" ca="1" si="325"/>
        <v>6950.9157681891083</v>
      </c>
      <c r="I770" s="33">
        <f t="shared" ca="1" si="349"/>
        <v>1.4386593556154194E-4</v>
      </c>
      <c r="J770" s="30" t="b">
        <f t="shared" si="326"/>
        <v>0</v>
      </c>
      <c r="K770" s="33">
        <f t="shared" si="345"/>
        <v>1</v>
      </c>
      <c r="L770" s="33">
        <f t="shared" ca="1" si="348"/>
        <v>1.4386593556154194E-4</v>
      </c>
      <c r="M770" s="600">
        <f t="shared" ca="1" si="327"/>
        <v>27271.35</v>
      </c>
      <c r="N770" s="601">
        <f t="shared" ca="1" si="328"/>
        <v>-935124213.49000001</v>
      </c>
      <c r="O770" s="601">
        <f t="shared" ca="1" si="329"/>
        <v>10990044.209999999</v>
      </c>
      <c r="P770" s="601">
        <f t="shared" ca="1" si="330"/>
        <v>-8805753.0099999998</v>
      </c>
      <c r="Q770" s="601">
        <f t="shared" ca="1" si="346"/>
        <v>-1408920.48</v>
      </c>
      <c r="R770" s="602">
        <f t="shared" si="331"/>
        <v>399</v>
      </c>
      <c r="S770" s="602">
        <f t="shared" si="332"/>
        <v>63.84</v>
      </c>
      <c r="T770" s="602">
        <f t="shared" si="333"/>
        <v>166.35080000000002</v>
      </c>
      <c r="U770" s="602">
        <f t="shared" si="334"/>
        <v>26.616128000000003</v>
      </c>
      <c r="V770" s="602">
        <f t="shared" ca="1" si="335"/>
        <v>-748099.37</v>
      </c>
      <c r="W770" s="602">
        <f t="shared" si="336"/>
        <v>84.48</v>
      </c>
      <c r="X770" s="602">
        <f t="shared" si="337"/>
        <v>13.52</v>
      </c>
      <c r="Y770" s="602">
        <f t="shared" ca="1" si="338"/>
        <v>14082.07</v>
      </c>
      <c r="Z770" s="602">
        <f t="shared" ca="1" si="339"/>
        <v>2253.13</v>
      </c>
      <c r="AA770" s="603">
        <f t="shared" si="340"/>
        <v>0</v>
      </c>
      <c r="AB770" s="602"/>
      <c r="AC770" s="604">
        <f t="shared" si="341"/>
        <v>0.113</v>
      </c>
      <c r="AD770" s="602">
        <f t="shared" ca="1" si="342"/>
        <v>-8805753.0103641674</v>
      </c>
      <c r="AE770" s="602">
        <f t="shared" si="343"/>
        <v>0</v>
      </c>
      <c r="AG770" s="602">
        <f t="shared" ca="1" si="347"/>
        <v>0</v>
      </c>
    </row>
    <row r="771" spans="2:33" x14ac:dyDescent="0.25">
      <c r="B771" s="30">
        <v>750</v>
      </c>
      <c r="C771" s="19">
        <f t="shared" ca="1" si="321"/>
        <v>68518</v>
      </c>
      <c r="D771" s="30">
        <f t="shared" ca="1" si="322"/>
        <v>31</v>
      </c>
      <c r="E771" s="599">
        <f t="shared" si="323"/>
        <v>0.113</v>
      </c>
      <c r="F771" s="599">
        <f t="shared" si="344"/>
        <v>0.13108</v>
      </c>
      <c r="G771" s="33">
        <f t="shared" ca="1" si="324"/>
        <v>1.0120874444444443</v>
      </c>
      <c r="H771" s="33">
        <f t="shared" ca="1" si="325"/>
        <v>7034.9345763751062</v>
      </c>
      <c r="I771" s="33">
        <f t="shared" ca="1" si="349"/>
        <v>1.4214773273915369E-4</v>
      </c>
      <c r="J771" s="30" t="b">
        <f t="shared" si="326"/>
        <v>0</v>
      </c>
      <c r="K771" s="33">
        <f t="shared" si="345"/>
        <v>1</v>
      </c>
      <c r="L771" s="33">
        <f t="shared" ca="1" si="348"/>
        <v>1.4214773273915369E-4</v>
      </c>
      <c r="M771" s="600">
        <f t="shared" ca="1" si="327"/>
        <v>27271.35</v>
      </c>
      <c r="N771" s="601">
        <f t="shared" ca="1" si="328"/>
        <v>-946114257.70000005</v>
      </c>
      <c r="O771" s="601">
        <f t="shared" ca="1" si="329"/>
        <v>11463374.889999999</v>
      </c>
      <c r="P771" s="601">
        <f t="shared" ca="1" si="330"/>
        <v>-9206217.3499999996</v>
      </c>
      <c r="Q771" s="601">
        <f t="shared" ca="1" si="346"/>
        <v>-1472994.78</v>
      </c>
      <c r="R771" s="602">
        <f t="shared" si="331"/>
        <v>399</v>
      </c>
      <c r="S771" s="602">
        <f t="shared" si="332"/>
        <v>63.84</v>
      </c>
      <c r="T771" s="602">
        <f t="shared" si="333"/>
        <v>166.35080000000002</v>
      </c>
      <c r="U771" s="602">
        <f t="shared" si="334"/>
        <v>26.616128000000003</v>
      </c>
      <c r="V771" s="602">
        <f t="shared" ca="1" si="335"/>
        <v>-756891.41</v>
      </c>
      <c r="W771" s="602">
        <f t="shared" si="336"/>
        <v>84.48</v>
      </c>
      <c r="X771" s="602">
        <f t="shared" si="337"/>
        <v>13.52</v>
      </c>
      <c r="Y771" s="602">
        <f t="shared" ca="1" si="338"/>
        <v>14710</v>
      </c>
      <c r="Z771" s="602">
        <f t="shared" ca="1" si="339"/>
        <v>2353.6</v>
      </c>
      <c r="AA771" s="603">
        <f t="shared" si="340"/>
        <v>0</v>
      </c>
      <c r="AB771" s="602"/>
      <c r="AC771" s="604">
        <f t="shared" si="341"/>
        <v>0.113</v>
      </c>
      <c r="AD771" s="602">
        <f t="shared" ca="1" si="342"/>
        <v>-9206217.3464530557</v>
      </c>
      <c r="AE771" s="602">
        <f t="shared" si="343"/>
        <v>0</v>
      </c>
      <c r="AG771" s="602">
        <f t="shared" ca="1" si="347"/>
        <v>0</v>
      </c>
    </row>
    <row r="772" spans="2:33" x14ac:dyDescent="0.25">
      <c r="B772" s="30">
        <v>751</v>
      </c>
      <c r="C772" s="19">
        <f t="shared" ca="1" si="321"/>
        <v>68549</v>
      </c>
      <c r="D772" s="30">
        <f t="shared" ca="1" si="322"/>
        <v>31</v>
      </c>
      <c r="E772" s="599">
        <f t="shared" si="323"/>
        <v>0.113</v>
      </c>
      <c r="F772" s="599">
        <f t="shared" si="344"/>
        <v>0.13108</v>
      </c>
      <c r="G772" s="33">
        <f t="shared" ca="1" si="324"/>
        <v>1.0120874444444443</v>
      </c>
      <c r="H772" s="33">
        <f t="shared" ca="1" si="325"/>
        <v>7119.9689572373409</v>
      </c>
      <c r="I772" s="33">
        <f t="shared" ca="1" si="349"/>
        <v>1.4045005055584057E-4</v>
      </c>
      <c r="J772" s="30" t="b">
        <f t="shared" si="326"/>
        <v>0</v>
      </c>
      <c r="K772" s="33">
        <f t="shared" si="345"/>
        <v>1</v>
      </c>
      <c r="L772" s="33">
        <f t="shared" ca="1" si="348"/>
        <v>1.4045005055584057E-4</v>
      </c>
      <c r="M772" s="600">
        <f t="shared" ca="1" si="327"/>
        <v>27271.35</v>
      </c>
      <c r="N772" s="601">
        <f t="shared" ca="1" si="328"/>
        <v>-957577632.59000003</v>
      </c>
      <c r="O772" s="601">
        <f t="shared" ca="1" si="329"/>
        <v>11601937.789999999</v>
      </c>
      <c r="P772" s="601">
        <f t="shared" ca="1" si="330"/>
        <v>-9317762.3499999996</v>
      </c>
      <c r="Q772" s="601">
        <f t="shared" ca="1" si="346"/>
        <v>-1490841.98</v>
      </c>
      <c r="R772" s="602">
        <f t="shared" si="331"/>
        <v>399</v>
      </c>
      <c r="S772" s="602">
        <f t="shared" si="332"/>
        <v>63.84</v>
      </c>
      <c r="T772" s="602">
        <f t="shared" si="333"/>
        <v>166.35080000000002</v>
      </c>
      <c r="U772" s="602">
        <f t="shared" si="334"/>
        <v>26.616128000000003</v>
      </c>
      <c r="V772" s="602">
        <f t="shared" ca="1" si="335"/>
        <v>-766062.11</v>
      </c>
      <c r="W772" s="602">
        <f t="shared" si="336"/>
        <v>84.48</v>
      </c>
      <c r="X772" s="602">
        <f t="shared" si="337"/>
        <v>13.52</v>
      </c>
      <c r="Y772" s="602">
        <f t="shared" ca="1" si="338"/>
        <v>14884.9</v>
      </c>
      <c r="Z772" s="602">
        <f t="shared" ca="1" si="339"/>
        <v>2381.58</v>
      </c>
      <c r="AA772" s="603">
        <f t="shared" si="340"/>
        <v>0</v>
      </c>
      <c r="AB772" s="602"/>
      <c r="AC772" s="604">
        <f t="shared" si="341"/>
        <v>0.113</v>
      </c>
      <c r="AD772" s="602">
        <f t="shared" ca="1" si="342"/>
        <v>-9317762.3526743613</v>
      </c>
      <c r="AE772" s="602">
        <f t="shared" si="343"/>
        <v>0</v>
      </c>
      <c r="AG772" s="602">
        <f t="shared" ca="1" si="347"/>
        <v>0</v>
      </c>
    </row>
    <row r="773" spans="2:33" x14ac:dyDescent="0.25">
      <c r="B773" s="30">
        <v>752</v>
      </c>
      <c r="C773" s="19">
        <f t="shared" ca="1" si="321"/>
        <v>68579</v>
      </c>
      <c r="D773" s="30">
        <f t="shared" ca="1" si="322"/>
        <v>30</v>
      </c>
      <c r="E773" s="599">
        <f t="shared" si="323"/>
        <v>0.113</v>
      </c>
      <c r="F773" s="599">
        <f t="shared" si="344"/>
        <v>0.13108</v>
      </c>
      <c r="G773" s="33">
        <f t="shared" ca="1" si="324"/>
        <v>1.0117233333333333</v>
      </c>
      <c r="H773" s="33">
        <f t="shared" ca="1" si="325"/>
        <v>7203.4387266460199</v>
      </c>
      <c r="I773" s="33">
        <f t="shared" ca="1" si="349"/>
        <v>1.3882258709315185E-4</v>
      </c>
      <c r="J773" s="30" t="b">
        <f t="shared" si="326"/>
        <v>0</v>
      </c>
      <c r="K773" s="33">
        <f t="shared" si="345"/>
        <v>1</v>
      </c>
      <c r="L773" s="33">
        <f t="shared" ca="1" si="348"/>
        <v>1.3882258709315185E-4</v>
      </c>
      <c r="M773" s="600">
        <f t="shared" ca="1" si="327"/>
        <v>27271.35</v>
      </c>
      <c r="N773" s="601">
        <f t="shared" ca="1" si="328"/>
        <v>-969179570.38</v>
      </c>
      <c r="O773" s="601">
        <f t="shared" ca="1" si="329"/>
        <v>11389286.51</v>
      </c>
      <c r="P773" s="601">
        <f t="shared" ca="1" si="330"/>
        <v>-9126440.9499999993</v>
      </c>
      <c r="Q773" s="601">
        <f t="shared" ca="1" si="346"/>
        <v>-1460230.55</v>
      </c>
      <c r="R773" s="602">
        <f t="shared" si="331"/>
        <v>399</v>
      </c>
      <c r="S773" s="602">
        <f t="shared" si="332"/>
        <v>63.84</v>
      </c>
      <c r="T773" s="602">
        <f t="shared" si="333"/>
        <v>166.35080000000002</v>
      </c>
      <c r="U773" s="602">
        <f t="shared" si="334"/>
        <v>26.616128000000003</v>
      </c>
      <c r="V773" s="602">
        <f t="shared" ca="1" si="335"/>
        <v>-775343.66</v>
      </c>
      <c r="W773" s="602">
        <f t="shared" si="336"/>
        <v>84.48</v>
      </c>
      <c r="X773" s="602">
        <f t="shared" si="337"/>
        <v>13.52</v>
      </c>
      <c r="Y773" s="602">
        <f t="shared" ca="1" si="338"/>
        <v>14584.91</v>
      </c>
      <c r="Z773" s="602">
        <f t="shared" ca="1" si="339"/>
        <v>2333.59</v>
      </c>
      <c r="AA773" s="603">
        <f t="shared" si="340"/>
        <v>0</v>
      </c>
      <c r="AB773" s="602"/>
      <c r="AC773" s="604">
        <f t="shared" si="341"/>
        <v>0.113</v>
      </c>
      <c r="AD773" s="602">
        <f t="shared" ca="1" si="342"/>
        <v>-9126440.9544116668</v>
      </c>
      <c r="AE773" s="602">
        <f t="shared" si="343"/>
        <v>0</v>
      </c>
      <c r="AG773" s="602">
        <f t="shared" ca="1" si="347"/>
        <v>0</v>
      </c>
    </row>
    <row r="774" spans="2:33" x14ac:dyDescent="0.25">
      <c r="B774" s="30">
        <v>753</v>
      </c>
      <c r="C774" s="19">
        <f t="shared" ca="1" si="321"/>
        <v>68610</v>
      </c>
      <c r="D774" s="30">
        <f t="shared" ca="1" si="322"/>
        <v>31</v>
      </c>
      <c r="E774" s="599">
        <f t="shared" si="323"/>
        <v>0.113</v>
      </c>
      <c r="F774" s="599">
        <f t="shared" si="344"/>
        <v>0.13108</v>
      </c>
      <c r="G774" s="33">
        <f t="shared" ca="1" si="324"/>
        <v>1.0120874444444443</v>
      </c>
      <c r="H774" s="33">
        <f t="shared" ca="1" si="325"/>
        <v>7290.5098920633127</v>
      </c>
      <c r="I774" s="33">
        <f t="shared" ca="1" si="349"/>
        <v>1.3716461740057888E-4</v>
      </c>
      <c r="J774" s="30" t="b">
        <f t="shared" si="326"/>
        <v>0</v>
      </c>
      <c r="K774" s="33">
        <f t="shared" si="345"/>
        <v>1</v>
      </c>
      <c r="L774" s="33">
        <f t="shared" ca="1" si="348"/>
        <v>1.3716461740057888E-4</v>
      </c>
      <c r="M774" s="600">
        <f t="shared" ca="1" si="327"/>
        <v>27271.35</v>
      </c>
      <c r="N774" s="601">
        <f t="shared" ca="1" si="328"/>
        <v>-980568856.88999999</v>
      </c>
      <c r="O774" s="601">
        <f t="shared" ca="1" si="329"/>
        <v>11879842.939999999</v>
      </c>
      <c r="P774" s="601">
        <f t="shared" ca="1" si="330"/>
        <v>-9541479.7400000002</v>
      </c>
      <c r="Q774" s="601">
        <f t="shared" ca="1" si="346"/>
        <v>-1526636.76</v>
      </c>
      <c r="R774" s="602">
        <f t="shared" si="331"/>
        <v>399</v>
      </c>
      <c r="S774" s="602">
        <f t="shared" si="332"/>
        <v>63.84</v>
      </c>
      <c r="T774" s="602">
        <f t="shared" si="333"/>
        <v>166.35080000000002</v>
      </c>
      <c r="U774" s="602">
        <f t="shared" si="334"/>
        <v>26.616128000000003</v>
      </c>
      <c r="V774" s="602">
        <f t="shared" ca="1" si="335"/>
        <v>-784455.09</v>
      </c>
      <c r="W774" s="602">
        <f t="shared" si="336"/>
        <v>84.48</v>
      </c>
      <c r="X774" s="602">
        <f t="shared" si="337"/>
        <v>13.52</v>
      </c>
      <c r="Y774" s="602">
        <f t="shared" ca="1" si="338"/>
        <v>15235.69</v>
      </c>
      <c r="Z774" s="602">
        <f t="shared" ca="1" si="339"/>
        <v>2437.71</v>
      </c>
      <c r="AA774" s="603">
        <f t="shared" si="340"/>
        <v>0</v>
      </c>
      <c r="AB774" s="602"/>
      <c r="AC774" s="604">
        <f t="shared" si="341"/>
        <v>0.113</v>
      </c>
      <c r="AD774" s="602">
        <f t="shared" ca="1" si="342"/>
        <v>-9541479.7380157504</v>
      </c>
      <c r="AE774" s="602">
        <f t="shared" si="343"/>
        <v>0</v>
      </c>
      <c r="AG774" s="602">
        <f t="shared" ca="1" si="347"/>
        <v>0</v>
      </c>
    </row>
    <row r="775" spans="2:33" x14ac:dyDescent="0.25">
      <c r="B775" s="30">
        <v>754</v>
      </c>
      <c r="C775" s="19">
        <f t="shared" ca="1" si="321"/>
        <v>68640</v>
      </c>
      <c r="D775" s="30">
        <f t="shared" ca="1" si="322"/>
        <v>30</v>
      </c>
      <c r="E775" s="599">
        <f t="shared" si="323"/>
        <v>0.113</v>
      </c>
      <c r="F775" s="599">
        <f t="shared" si="344"/>
        <v>0.13108</v>
      </c>
      <c r="G775" s="33">
        <f t="shared" ca="1" si="324"/>
        <v>1.0117233333333333</v>
      </c>
      <c r="H775" s="33">
        <f t="shared" ca="1" si="325"/>
        <v>7375.9789696979351</v>
      </c>
      <c r="I775" s="33">
        <f t="shared" ca="1" si="349"/>
        <v>1.3557522385953231E-4</v>
      </c>
      <c r="J775" s="30" t="b">
        <f t="shared" si="326"/>
        <v>0</v>
      </c>
      <c r="K775" s="33">
        <f t="shared" si="345"/>
        <v>1</v>
      </c>
      <c r="L775" s="33">
        <f t="shared" ca="1" si="348"/>
        <v>1.3557522385953231E-4</v>
      </c>
      <c r="M775" s="600">
        <f t="shared" ca="1" si="327"/>
        <v>27271.35</v>
      </c>
      <c r="N775" s="601">
        <f t="shared" ca="1" si="328"/>
        <v>-992448699.83000004</v>
      </c>
      <c r="O775" s="601">
        <f t="shared" ca="1" si="329"/>
        <v>11662078.27</v>
      </c>
      <c r="P775" s="601">
        <f t="shared" ca="1" si="330"/>
        <v>-9345558.5899999999</v>
      </c>
      <c r="Q775" s="601">
        <f t="shared" ca="1" si="346"/>
        <v>-1495289.37</v>
      </c>
      <c r="R775" s="602">
        <f t="shared" si="331"/>
        <v>399</v>
      </c>
      <c r="S775" s="602">
        <f t="shared" si="332"/>
        <v>63.84</v>
      </c>
      <c r="T775" s="602">
        <f t="shared" si="333"/>
        <v>166.35080000000002</v>
      </c>
      <c r="U775" s="602">
        <f t="shared" si="334"/>
        <v>26.616128000000003</v>
      </c>
      <c r="V775" s="602">
        <f t="shared" ca="1" si="335"/>
        <v>-793958.96</v>
      </c>
      <c r="W775" s="602">
        <f t="shared" si="336"/>
        <v>84.48</v>
      </c>
      <c r="X775" s="602">
        <f t="shared" si="337"/>
        <v>13.52</v>
      </c>
      <c r="Y775" s="602">
        <f t="shared" ca="1" si="338"/>
        <v>14928.48</v>
      </c>
      <c r="Z775" s="602">
        <f t="shared" ca="1" si="339"/>
        <v>2388.56</v>
      </c>
      <c r="AA775" s="603">
        <f t="shared" si="340"/>
        <v>0</v>
      </c>
      <c r="AB775" s="602"/>
      <c r="AC775" s="604">
        <f t="shared" si="341"/>
        <v>0.113</v>
      </c>
      <c r="AD775" s="602">
        <f t="shared" ca="1" si="342"/>
        <v>-9345558.590065835</v>
      </c>
      <c r="AE775" s="602">
        <f t="shared" si="343"/>
        <v>0</v>
      </c>
      <c r="AG775" s="602">
        <f t="shared" ca="1" si="347"/>
        <v>0</v>
      </c>
    </row>
    <row r="776" spans="2:33" x14ac:dyDescent="0.25">
      <c r="B776" s="30">
        <v>755</v>
      </c>
      <c r="C776" s="19">
        <f t="shared" ca="1" si="321"/>
        <v>68671</v>
      </c>
      <c r="D776" s="30">
        <f t="shared" ca="1" si="322"/>
        <v>31</v>
      </c>
      <c r="E776" s="599">
        <f t="shared" si="323"/>
        <v>0.113</v>
      </c>
      <c r="F776" s="599">
        <f t="shared" si="344"/>
        <v>0.13108</v>
      </c>
      <c r="G776" s="33">
        <f t="shared" ca="1" si="324"/>
        <v>1.0120874444444443</v>
      </c>
      <c r="H776" s="33">
        <f t="shared" ca="1" si="325"/>
        <v>7465.1357057175483</v>
      </c>
      <c r="I776" s="33">
        <f t="shared" ca="1" si="349"/>
        <v>1.3395603769588541E-4</v>
      </c>
      <c r="J776" s="30" t="b">
        <f t="shared" si="326"/>
        <v>0</v>
      </c>
      <c r="K776" s="33">
        <f t="shared" si="345"/>
        <v>1</v>
      </c>
      <c r="L776" s="33">
        <f t="shared" ca="1" si="348"/>
        <v>1.3395603769588541E-4</v>
      </c>
      <c r="M776" s="600">
        <f t="shared" ca="1" si="327"/>
        <v>27271.35</v>
      </c>
      <c r="N776" s="601">
        <f t="shared" ca="1" si="328"/>
        <v>-1004110778.1</v>
      </c>
      <c r="O776" s="601">
        <f t="shared" ca="1" si="329"/>
        <v>12164404.59</v>
      </c>
      <c r="P776" s="601">
        <f t="shared" ca="1" si="330"/>
        <v>-9770555.7100000009</v>
      </c>
      <c r="Q776" s="601">
        <f t="shared" ca="1" si="346"/>
        <v>-1563288.91</v>
      </c>
      <c r="R776" s="602">
        <f t="shared" si="331"/>
        <v>399</v>
      </c>
      <c r="S776" s="602">
        <f t="shared" si="332"/>
        <v>63.84</v>
      </c>
      <c r="T776" s="602">
        <f t="shared" si="333"/>
        <v>166.35080000000002</v>
      </c>
      <c r="U776" s="602">
        <f t="shared" si="334"/>
        <v>26.616128000000003</v>
      </c>
      <c r="V776" s="602">
        <f t="shared" ca="1" si="335"/>
        <v>-803288.62</v>
      </c>
      <c r="W776" s="602">
        <f t="shared" si="336"/>
        <v>84.48</v>
      </c>
      <c r="X776" s="602">
        <f t="shared" si="337"/>
        <v>13.52</v>
      </c>
      <c r="Y776" s="602">
        <f t="shared" ca="1" si="338"/>
        <v>15594.88</v>
      </c>
      <c r="Z776" s="602">
        <f t="shared" ca="1" si="339"/>
        <v>2495.1799999999998</v>
      </c>
      <c r="AA776" s="603">
        <f t="shared" si="340"/>
        <v>0</v>
      </c>
      <c r="AB776" s="602"/>
      <c r="AC776" s="604">
        <f t="shared" si="341"/>
        <v>0.113</v>
      </c>
      <c r="AD776" s="602">
        <f t="shared" ca="1" si="342"/>
        <v>-9770555.7102341671</v>
      </c>
      <c r="AE776" s="602">
        <f t="shared" si="343"/>
        <v>0</v>
      </c>
      <c r="AG776" s="602">
        <f t="shared" ca="1" si="347"/>
        <v>0</v>
      </c>
    </row>
    <row r="777" spans="2:33" x14ac:dyDescent="0.25">
      <c r="B777" s="30">
        <v>756</v>
      </c>
      <c r="C777" s="19">
        <f t="shared" ca="1" si="321"/>
        <v>68702</v>
      </c>
      <c r="D777" s="30">
        <f t="shared" ca="1" si="322"/>
        <v>31</v>
      </c>
      <c r="E777" s="599">
        <f t="shared" si="323"/>
        <v>0.113</v>
      </c>
      <c r="F777" s="599">
        <f t="shared" si="344"/>
        <v>0.13108</v>
      </c>
      <c r="G777" s="33">
        <f t="shared" ca="1" si="324"/>
        <v>1.0120874444444443</v>
      </c>
      <c r="H777" s="33">
        <f t="shared" ca="1" si="325"/>
        <v>7555.3701188306468</v>
      </c>
      <c r="I777" s="33">
        <f t="shared" ca="1" si="349"/>
        <v>1.3235618960713086E-4</v>
      </c>
      <c r="J777" s="30" t="b">
        <f t="shared" si="326"/>
        <v>1</v>
      </c>
      <c r="K777" s="33">
        <f t="shared" si="345"/>
        <v>1</v>
      </c>
      <c r="L777" s="33">
        <f t="shared" ca="1" si="348"/>
        <v>1.3235618960713086E-4</v>
      </c>
      <c r="M777" s="600">
        <f t="shared" ca="1" si="327"/>
        <v>27271.35</v>
      </c>
      <c r="N777" s="601">
        <f t="shared" ca="1" si="328"/>
        <v>-1016275182.6900001</v>
      </c>
      <c r="O777" s="601">
        <f t="shared" ca="1" si="329"/>
        <v>12311441.16</v>
      </c>
      <c r="P777" s="601">
        <f t="shared" ca="1" si="330"/>
        <v>-9888922.1199999992</v>
      </c>
      <c r="Q777" s="601">
        <f t="shared" ca="1" si="346"/>
        <v>-1582227.54</v>
      </c>
      <c r="R777" s="602">
        <f t="shared" si="331"/>
        <v>399</v>
      </c>
      <c r="S777" s="602">
        <f t="shared" si="332"/>
        <v>63.84</v>
      </c>
      <c r="T777" s="602">
        <f t="shared" si="333"/>
        <v>166.35080000000002</v>
      </c>
      <c r="U777" s="602">
        <f t="shared" si="334"/>
        <v>26.616128000000003</v>
      </c>
      <c r="V777" s="602">
        <f t="shared" ca="1" si="335"/>
        <v>-813020.15</v>
      </c>
      <c r="W777" s="602">
        <f t="shared" si="336"/>
        <v>84.48</v>
      </c>
      <c r="X777" s="602">
        <f t="shared" si="337"/>
        <v>13.52</v>
      </c>
      <c r="Y777" s="602">
        <f t="shared" ca="1" si="338"/>
        <v>15780.48</v>
      </c>
      <c r="Z777" s="602">
        <f t="shared" ca="1" si="339"/>
        <v>2524.88</v>
      </c>
      <c r="AA777" s="603">
        <f t="shared" si="340"/>
        <v>0</v>
      </c>
      <c r="AB777" s="602"/>
      <c r="AC777" s="604">
        <f t="shared" si="341"/>
        <v>0.113</v>
      </c>
      <c r="AD777" s="602">
        <f t="shared" ca="1" si="342"/>
        <v>-9888922.1248974185</v>
      </c>
      <c r="AE777" s="602">
        <f t="shared" si="343"/>
        <v>0</v>
      </c>
      <c r="AG777" s="602">
        <f t="shared" ca="1" si="347"/>
        <v>0</v>
      </c>
    </row>
    <row r="778" spans="2:33" x14ac:dyDescent="0.25">
      <c r="B778" s="30">
        <v>757</v>
      </c>
      <c r="C778" s="19">
        <f t="shared" ca="1" si="321"/>
        <v>68731</v>
      </c>
      <c r="D778" s="30">
        <f t="shared" ca="1" si="322"/>
        <v>29</v>
      </c>
      <c r="E778" s="599">
        <f t="shared" si="323"/>
        <v>0.113</v>
      </c>
      <c r="F778" s="599">
        <f t="shared" si="344"/>
        <v>0.13108</v>
      </c>
      <c r="G778" s="33">
        <f t="shared" ca="1" si="324"/>
        <v>1.0113592222222221</v>
      </c>
      <c r="H778" s="33">
        <f t="shared" ca="1" si="325"/>
        <v>7641.1932469815802</v>
      </c>
      <c r="I778" s="33">
        <f t="shared" ca="1" si="349"/>
        <v>1.3086961259552223E-4</v>
      </c>
      <c r="J778" s="30" t="b">
        <f t="shared" si="326"/>
        <v>0</v>
      </c>
      <c r="K778" s="33">
        <f t="shared" si="345"/>
        <v>1</v>
      </c>
      <c r="L778" s="33">
        <f t="shared" ca="1" si="348"/>
        <v>1.3086961259552223E-4</v>
      </c>
      <c r="M778" s="600">
        <f t="shared" ca="1" si="327"/>
        <v>27271.35</v>
      </c>
      <c r="N778" s="601">
        <f t="shared" ca="1" si="328"/>
        <v>-1028586623.85</v>
      </c>
      <c r="O778" s="601">
        <f t="shared" ca="1" si="329"/>
        <v>11711215.380000001</v>
      </c>
      <c r="P778" s="601">
        <f t="shared" ca="1" si="330"/>
        <v>-9362995.4600000009</v>
      </c>
      <c r="Q778" s="601">
        <f t="shared" ca="1" si="346"/>
        <v>-1498079.27</v>
      </c>
      <c r="R778" s="602">
        <f t="shared" si="331"/>
        <v>399</v>
      </c>
      <c r="S778" s="602">
        <f t="shared" si="332"/>
        <v>63.84</v>
      </c>
      <c r="T778" s="602">
        <f t="shared" si="333"/>
        <v>166.35080000000002</v>
      </c>
      <c r="U778" s="602">
        <f t="shared" si="334"/>
        <v>26.616128000000003</v>
      </c>
      <c r="V778" s="602">
        <f t="shared" ca="1" si="335"/>
        <v>-822869.3</v>
      </c>
      <c r="W778" s="602">
        <f t="shared" si="336"/>
        <v>84.48</v>
      </c>
      <c r="X778" s="602">
        <f t="shared" si="337"/>
        <v>13.52</v>
      </c>
      <c r="Y778" s="602">
        <f t="shared" ca="1" si="338"/>
        <v>14955.82</v>
      </c>
      <c r="Z778" s="602">
        <f t="shared" ca="1" si="339"/>
        <v>2392.9299999999998</v>
      </c>
      <c r="AA778" s="603">
        <f t="shared" si="340"/>
        <v>0</v>
      </c>
      <c r="AB778" s="602"/>
      <c r="AC778" s="604">
        <f t="shared" si="341"/>
        <v>0.113</v>
      </c>
      <c r="AD778" s="602">
        <f t="shared" ca="1" si="342"/>
        <v>-9362995.4621012509</v>
      </c>
      <c r="AE778" s="602">
        <f t="shared" si="343"/>
        <v>0</v>
      </c>
      <c r="AG778" s="602">
        <f t="shared" ca="1" si="347"/>
        <v>0</v>
      </c>
    </row>
    <row r="779" spans="2:33" x14ac:dyDescent="0.25">
      <c r="B779" s="30">
        <v>758</v>
      </c>
      <c r="C779" s="19">
        <f t="shared" ca="1" si="321"/>
        <v>68762</v>
      </c>
      <c r="D779" s="30">
        <f t="shared" ca="1" si="322"/>
        <v>31</v>
      </c>
      <c r="E779" s="599">
        <f t="shared" si="323"/>
        <v>0.113</v>
      </c>
      <c r="F779" s="599">
        <f t="shared" si="344"/>
        <v>0.13108</v>
      </c>
      <c r="G779" s="33">
        <f t="shared" ca="1" si="324"/>
        <v>1.0120874444444443</v>
      </c>
      <c r="H779" s="33">
        <f t="shared" ca="1" si="325"/>
        <v>7733.5557458437333</v>
      </c>
      <c r="I779" s="33">
        <f t="shared" ca="1" si="349"/>
        <v>1.2930662593819574E-4</v>
      </c>
      <c r="J779" s="30" t="b">
        <f t="shared" si="326"/>
        <v>0</v>
      </c>
      <c r="K779" s="33">
        <f t="shared" si="345"/>
        <v>1</v>
      </c>
      <c r="L779" s="33">
        <f t="shared" ca="1" si="348"/>
        <v>1.2930662593819574E-4</v>
      </c>
      <c r="M779" s="600">
        <f t="shared" ca="1" si="327"/>
        <v>27271.35</v>
      </c>
      <c r="N779" s="601">
        <f t="shared" ca="1" si="328"/>
        <v>-1040297839.23</v>
      </c>
      <c r="O779" s="601">
        <f t="shared" ca="1" si="329"/>
        <v>12601813.689999999</v>
      </c>
      <c r="P779" s="601">
        <f t="shared" ca="1" si="330"/>
        <v>-10122675.92</v>
      </c>
      <c r="Q779" s="601">
        <f t="shared" ca="1" si="346"/>
        <v>-1619628.15</v>
      </c>
      <c r="R779" s="602">
        <f t="shared" si="331"/>
        <v>399</v>
      </c>
      <c r="S779" s="602">
        <f t="shared" si="332"/>
        <v>63.84</v>
      </c>
      <c r="T779" s="602">
        <f t="shared" si="333"/>
        <v>166.35080000000002</v>
      </c>
      <c r="U779" s="602">
        <f t="shared" si="334"/>
        <v>26.616128000000003</v>
      </c>
      <c r="V779" s="602">
        <f t="shared" ca="1" si="335"/>
        <v>-832238.27</v>
      </c>
      <c r="W779" s="602">
        <f t="shared" si="336"/>
        <v>84.48</v>
      </c>
      <c r="X779" s="602">
        <f t="shared" si="337"/>
        <v>13.52</v>
      </c>
      <c r="Y779" s="602">
        <f t="shared" ca="1" si="338"/>
        <v>16147</v>
      </c>
      <c r="Z779" s="602">
        <f t="shared" ca="1" si="339"/>
        <v>2583.52</v>
      </c>
      <c r="AA779" s="603">
        <f t="shared" si="340"/>
        <v>0</v>
      </c>
      <c r="AB779" s="602"/>
      <c r="AC779" s="604">
        <f t="shared" si="341"/>
        <v>0.113</v>
      </c>
      <c r="AD779" s="602">
        <f t="shared" ca="1" si="342"/>
        <v>-10122675.918951917</v>
      </c>
      <c r="AE779" s="602">
        <f t="shared" si="343"/>
        <v>0</v>
      </c>
      <c r="AG779" s="602">
        <f t="shared" ca="1" si="347"/>
        <v>0</v>
      </c>
    </row>
    <row r="780" spans="2:33" x14ac:dyDescent="0.25">
      <c r="B780" s="30">
        <v>759</v>
      </c>
      <c r="C780" s="19">
        <f t="shared" ca="1" si="321"/>
        <v>68792</v>
      </c>
      <c r="D780" s="30">
        <f t="shared" ca="1" si="322"/>
        <v>30</v>
      </c>
      <c r="E780" s="599">
        <f t="shared" si="323"/>
        <v>0.113</v>
      </c>
      <c r="F780" s="599">
        <f t="shared" si="344"/>
        <v>0.13108</v>
      </c>
      <c r="G780" s="33">
        <f t="shared" ca="1" si="324"/>
        <v>1.0117233333333333</v>
      </c>
      <c r="H780" s="33">
        <f t="shared" ca="1" si="325"/>
        <v>7824.2187977041749</v>
      </c>
      <c r="I780" s="33">
        <f t="shared" ca="1" si="349"/>
        <v>1.2780828678940132E-4</v>
      </c>
      <c r="J780" s="30" t="b">
        <f t="shared" si="326"/>
        <v>0</v>
      </c>
      <c r="K780" s="33">
        <f t="shared" si="345"/>
        <v>1</v>
      </c>
      <c r="L780" s="33">
        <f t="shared" ca="1" si="348"/>
        <v>1.2780828678940132E-4</v>
      </c>
      <c r="M780" s="600">
        <f t="shared" ca="1" si="327"/>
        <v>27271.35</v>
      </c>
      <c r="N780" s="601">
        <f t="shared" ca="1" si="328"/>
        <v>-1052899652.92</v>
      </c>
      <c r="O780" s="601">
        <f t="shared" ca="1" si="329"/>
        <v>12370764.940000001</v>
      </c>
      <c r="P780" s="601">
        <f t="shared" ca="1" si="330"/>
        <v>-9914805.0600000005</v>
      </c>
      <c r="Q780" s="601">
        <f t="shared" ca="1" si="346"/>
        <v>-1586368.81</v>
      </c>
      <c r="R780" s="602">
        <f t="shared" si="331"/>
        <v>399</v>
      </c>
      <c r="S780" s="602">
        <f t="shared" si="332"/>
        <v>63.84</v>
      </c>
      <c r="T780" s="602">
        <f t="shared" si="333"/>
        <v>166.35080000000002</v>
      </c>
      <c r="U780" s="602">
        <f t="shared" si="334"/>
        <v>26.616128000000003</v>
      </c>
      <c r="V780" s="602">
        <f t="shared" ca="1" si="335"/>
        <v>-842319.72</v>
      </c>
      <c r="W780" s="602">
        <f t="shared" si="336"/>
        <v>84.48</v>
      </c>
      <c r="X780" s="602">
        <f t="shared" si="337"/>
        <v>13.52</v>
      </c>
      <c r="Y780" s="602">
        <f t="shared" ca="1" si="338"/>
        <v>15821.06</v>
      </c>
      <c r="Z780" s="602">
        <f t="shared" ca="1" si="339"/>
        <v>2531.37</v>
      </c>
      <c r="AA780" s="603">
        <f t="shared" si="340"/>
        <v>0</v>
      </c>
      <c r="AB780" s="602"/>
      <c r="AC780" s="604">
        <f t="shared" si="341"/>
        <v>0.113</v>
      </c>
      <c r="AD780" s="602">
        <f t="shared" ca="1" si="342"/>
        <v>-9914805.0649966672</v>
      </c>
      <c r="AE780" s="602">
        <f t="shared" si="343"/>
        <v>0</v>
      </c>
      <c r="AG780" s="602">
        <f t="shared" ca="1" si="347"/>
        <v>0</v>
      </c>
    </row>
    <row r="781" spans="2:33" x14ac:dyDescent="0.25">
      <c r="B781" s="30">
        <v>760</v>
      </c>
      <c r="C781" s="19">
        <f t="shared" ca="1" si="321"/>
        <v>68823</v>
      </c>
      <c r="D781" s="30">
        <f t="shared" ca="1" si="322"/>
        <v>31</v>
      </c>
      <c r="E781" s="599">
        <f t="shared" si="323"/>
        <v>0.113</v>
      </c>
      <c r="F781" s="599">
        <f t="shared" si="344"/>
        <v>0.13108</v>
      </c>
      <c r="G781" s="33">
        <f t="shared" ca="1" si="324"/>
        <v>1.0120874444444443</v>
      </c>
      <c r="H781" s="33">
        <f t="shared" ca="1" si="325"/>
        <v>7918.7936077426011</v>
      </c>
      <c r="I781" s="33">
        <f t="shared" ca="1" si="349"/>
        <v>1.2628186180054622E-4</v>
      </c>
      <c r="J781" s="30" t="b">
        <f t="shared" si="326"/>
        <v>0</v>
      </c>
      <c r="K781" s="33">
        <f t="shared" si="345"/>
        <v>1</v>
      </c>
      <c r="L781" s="33">
        <f t="shared" ca="1" si="348"/>
        <v>1.2628186180054622E-4</v>
      </c>
      <c r="M781" s="600">
        <f t="shared" ca="1" si="327"/>
        <v>27271.35</v>
      </c>
      <c r="N781" s="601">
        <f t="shared" ca="1" si="328"/>
        <v>-1065270417.86</v>
      </c>
      <c r="O781" s="601">
        <f t="shared" ca="1" si="329"/>
        <v>12903668.34</v>
      </c>
      <c r="P781" s="601">
        <f t="shared" ca="1" si="330"/>
        <v>-10365672.98</v>
      </c>
      <c r="Q781" s="601">
        <f t="shared" ca="1" si="346"/>
        <v>-1658507.68</v>
      </c>
      <c r="R781" s="602">
        <f t="shared" si="331"/>
        <v>399</v>
      </c>
      <c r="S781" s="602">
        <f t="shared" si="332"/>
        <v>63.84</v>
      </c>
      <c r="T781" s="602">
        <f t="shared" si="333"/>
        <v>166.35080000000002</v>
      </c>
      <c r="U781" s="602">
        <f t="shared" si="334"/>
        <v>26.616128000000003</v>
      </c>
      <c r="V781" s="602">
        <f t="shared" ca="1" si="335"/>
        <v>-852216.33</v>
      </c>
      <c r="W781" s="602">
        <f t="shared" si="336"/>
        <v>84.48</v>
      </c>
      <c r="X781" s="602">
        <f t="shared" si="337"/>
        <v>13.52</v>
      </c>
      <c r="Y781" s="602">
        <f t="shared" ca="1" si="338"/>
        <v>16528.02</v>
      </c>
      <c r="Z781" s="602">
        <f t="shared" ca="1" si="339"/>
        <v>2644.48</v>
      </c>
      <c r="AA781" s="603">
        <f t="shared" si="340"/>
        <v>0</v>
      </c>
      <c r="AB781" s="602"/>
      <c r="AC781" s="604">
        <f t="shared" si="341"/>
        <v>0.113</v>
      </c>
      <c r="AD781" s="602">
        <f t="shared" ca="1" si="342"/>
        <v>-10365672.982676612</v>
      </c>
      <c r="AE781" s="602">
        <f t="shared" si="343"/>
        <v>0</v>
      </c>
      <c r="AG781" s="602">
        <f t="shared" ca="1" si="347"/>
        <v>0</v>
      </c>
    </row>
    <row r="782" spans="2:33" x14ac:dyDescent="0.25">
      <c r="B782" s="30">
        <v>761</v>
      </c>
      <c r="C782" s="19">
        <f t="shared" ca="1" si="321"/>
        <v>68853</v>
      </c>
      <c r="D782" s="30">
        <f t="shared" ca="1" si="322"/>
        <v>30</v>
      </c>
      <c r="E782" s="599">
        <f t="shared" si="323"/>
        <v>0.113</v>
      </c>
      <c r="F782" s="599">
        <f t="shared" si="344"/>
        <v>0.13108</v>
      </c>
      <c r="G782" s="33">
        <f t="shared" ca="1" si="324"/>
        <v>1.0117233333333333</v>
      </c>
      <c r="H782" s="33">
        <f t="shared" ca="1" si="325"/>
        <v>8011.6282648040369</v>
      </c>
      <c r="I782" s="33">
        <f t="shared" ca="1" si="349"/>
        <v>1.248185720739328E-4</v>
      </c>
      <c r="J782" s="30" t="b">
        <f t="shared" si="326"/>
        <v>0</v>
      </c>
      <c r="K782" s="33">
        <f t="shared" si="345"/>
        <v>1</v>
      </c>
      <c r="L782" s="33">
        <f t="shared" ca="1" si="348"/>
        <v>1.248185720739328E-4</v>
      </c>
      <c r="M782" s="600">
        <f t="shared" ca="1" si="327"/>
        <v>27271.35</v>
      </c>
      <c r="N782" s="601">
        <f t="shared" ca="1" si="328"/>
        <v>-1078174086.2</v>
      </c>
      <c r="O782" s="601">
        <f t="shared" ca="1" si="329"/>
        <v>12667065.559999999</v>
      </c>
      <c r="P782" s="601">
        <f t="shared" ca="1" si="330"/>
        <v>-10152805.98</v>
      </c>
      <c r="Q782" s="601">
        <f t="shared" ca="1" si="346"/>
        <v>-1624448.96</v>
      </c>
      <c r="R782" s="602">
        <f t="shared" si="331"/>
        <v>399</v>
      </c>
      <c r="S782" s="602">
        <f t="shared" si="332"/>
        <v>63.84</v>
      </c>
      <c r="T782" s="602">
        <f t="shared" si="333"/>
        <v>166.35080000000002</v>
      </c>
      <c r="U782" s="602">
        <f t="shared" si="334"/>
        <v>26.616128000000003</v>
      </c>
      <c r="V782" s="602">
        <f t="shared" ca="1" si="335"/>
        <v>-862539.27</v>
      </c>
      <c r="W782" s="602">
        <f t="shared" si="336"/>
        <v>84.48</v>
      </c>
      <c r="X782" s="602">
        <f t="shared" si="337"/>
        <v>13.52</v>
      </c>
      <c r="Y782" s="602">
        <f t="shared" ca="1" si="338"/>
        <v>16194.25</v>
      </c>
      <c r="Z782" s="602">
        <f t="shared" ca="1" si="339"/>
        <v>2591.08</v>
      </c>
      <c r="AA782" s="603">
        <f t="shared" si="340"/>
        <v>0</v>
      </c>
      <c r="AB782" s="602"/>
      <c r="AC782" s="604">
        <f t="shared" si="341"/>
        <v>0.113</v>
      </c>
      <c r="AD782" s="602">
        <f t="shared" ca="1" si="342"/>
        <v>-10152805.978383332</v>
      </c>
      <c r="AE782" s="602">
        <f t="shared" si="343"/>
        <v>0</v>
      </c>
      <c r="AG782" s="602">
        <f t="shared" ca="1" si="347"/>
        <v>0</v>
      </c>
    </row>
    <row r="783" spans="2:33" x14ac:dyDescent="0.25">
      <c r="B783" s="30">
        <v>762</v>
      </c>
      <c r="C783" s="19">
        <f t="shared" ca="1" si="321"/>
        <v>68884</v>
      </c>
      <c r="D783" s="30">
        <f t="shared" ca="1" si="322"/>
        <v>31</v>
      </c>
      <c r="E783" s="599">
        <f t="shared" si="323"/>
        <v>0.113</v>
      </c>
      <c r="F783" s="599">
        <f t="shared" si="344"/>
        <v>0.13108</v>
      </c>
      <c r="G783" s="33">
        <f t="shared" ca="1" si="324"/>
        <v>1.0120874444444443</v>
      </c>
      <c r="H783" s="33">
        <f t="shared" ca="1" si="325"/>
        <v>8108.4683763643952</v>
      </c>
      <c r="I783" s="33">
        <f t="shared" ca="1" si="349"/>
        <v>1.2332785349634321E-4</v>
      </c>
      <c r="J783" s="30" t="b">
        <f t="shared" si="326"/>
        <v>0</v>
      </c>
      <c r="K783" s="33">
        <f t="shared" si="345"/>
        <v>1</v>
      </c>
      <c r="L783" s="33">
        <f t="shared" ca="1" si="348"/>
        <v>1.2332785349634321E-4</v>
      </c>
      <c r="M783" s="600">
        <f t="shared" ca="1" si="327"/>
        <v>27271.35</v>
      </c>
      <c r="N783" s="601">
        <f t="shared" ca="1" si="328"/>
        <v>-1090841151.76</v>
      </c>
      <c r="O783" s="601">
        <f t="shared" ca="1" si="329"/>
        <v>13212753.17</v>
      </c>
      <c r="P783" s="601">
        <f t="shared" ca="1" si="330"/>
        <v>-10614490.43</v>
      </c>
      <c r="Q783" s="601">
        <f t="shared" ca="1" si="346"/>
        <v>-1698318.47</v>
      </c>
      <c r="R783" s="602">
        <f t="shared" si="331"/>
        <v>399</v>
      </c>
      <c r="S783" s="602">
        <f t="shared" si="332"/>
        <v>63.84</v>
      </c>
      <c r="T783" s="602">
        <f t="shared" si="333"/>
        <v>166.35080000000002</v>
      </c>
      <c r="U783" s="602">
        <f t="shared" si="334"/>
        <v>26.616128000000003</v>
      </c>
      <c r="V783" s="602">
        <f t="shared" ca="1" si="335"/>
        <v>-872672.92</v>
      </c>
      <c r="W783" s="602">
        <f t="shared" si="336"/>
        <v>84.48</v>
      </c>
      <c r="X783" s="602">
        <f t="shared" si="337"/>
        <v>13.52</v>
      </c>
      <c r="Y783" s="602">
        <f t="shared" ca="1" si="338"/>
        <v>16918.169999999998</v>
      </c>
      <c r="Z783" s="602">
        <f t="shared" ca="1" si="339"/>
        <v>2706.91</v>
      </c>
      <c r="AA783" s="603">
        <f t="shared" si="340"/>
        <v>0</v>
      </c>
      <c r="AB783" s="602"/>
      <c r="AC783" s="604">
        <f t="shared" si="341"/>
        <v>0.113</v>
      </c>
      <c r="AD783" s="602">
        <f t="shared" ca="1" si="342"/>
        <v>-10614490.429486889</v>
      </c>
      <c r="AE783" s="602">
        <f t="shared" si="343"/>
        <v>0</v>
      </c>
      <c r="AG783" s="602">
        <f t="shared" ca="1" si="347"/>
        <v>0</v>
      </c>
    </row>
    <row r="784" spans="2:33" x14ac:dyDescent="0.25">
      <c r="B784" s="30">
        <v>763</v>
      </c>
      <c r="C784" s="19">
        <f t="shared" ca="1" si="321"/>
        <v>68915</v>
      </c>
      <c r="D784" s="30">
        <f t="shared" ca="1" si="322"/>
        <v>31</v>
      </c>
      <c r="E784" s="599">
        <f t="shared" si="323"/>
        <v>0.113</v>
      </c>
      <c r="F784" s="599">
        <f t="shared" si="344"/>
        <v>0.13108</v>
      </c>
      <c r="G784" s="33">
        <f t="shared" ca="1" si="324"/>
        <v>1.0120874444444443</v>
      </c>
      <c r="H784" s="33">
        <f t="shared" ca="1" si="325"/>
        <v>8206.4790373932337</v>
      </c>
      <c r="I784" s="33">
        <f t="shared" ca="1" si="349"/>
        <v>1.2185493869459116E-4</v>
      </c>
      <c r="J784" s="30" t="b">
        <f t="shared" si="326"/>
        <v>0</v>
      </c>
      <c r="K784" s="33">
        <f t="shared" si="345"/>
        <v>1</v>
      </c>
      <c r="L784" s="33">
        <f t="shared" ca="1" si="348"/>
        <v>1.2185493869459116E-4</v>
      </c>
      <c r="M784" s="600">
        <f t="shared" ca="1" si="327"/>
        <v>27271.35</v>
      </c>
      <c r="N784" s="601">
        <f t="shared" ca="1" si="328"/>
        <v>-1104053904.9300001</v>
      </c>
      <c r="O784" s="601">
        <f t="shared" ca="1" si="329"/>
        <v>13372461.589999998</v>
      </c>
      <c r="P784" s="601">
        <f t="shared" ca="1" si="330"/>
        <v>-10743057.859999999</v>
      </c>
      <c r="Q784" s="601">
        <f t="shared" ca="1" si="346"/>
        <v>-1718889.26</v>
      </c>
      <c r="R784" s="602">
        <f t="shared" si="331"/>
        <v>399</v>
      </c>
      <c r="S784" s="602">
        <f t="shared" si="332"/>
        <v>63.84</v>
      </c>
      <c r="T784" s="602">
        <f t="shared" si="333"/>
        <v>166.35080000000002</v>
      </c>
      <c r="U784" s="602">
        <f t="shared" si="334"/>
        <v>26.616128000000003</v>
      </c>
      <c r="V784" s="602">
        <f t="shared" ca="1" si="335"/>
        <v>-883243.12</v>
      </c>
      <c r="W784" s="602">
        <f t="shared" si="336"/>
        <v>84.48</v>
      </c>
      <c r="X784" s="602">
        <f t="shared" si="337"/>
        <v>13.52</v>
      </c>
      <c r="Y784" s="602">
        <f t="shared" ca="1" si="338"/>
        <v>17119.759999999998</v>
      </c>
      <c r="Z784" s="602">
        <f t="shared" ca="1" si="339"/>
        <v>2739.16</v>
      </c>
      <c r="AA784" s="603">
        <f t="shared" si="340"/>
        <v>0</v>
      </c>
      <c r="AB784" s="602"/>
      <c r="AC784" s="604">
        <f t="shared" si="341"/>
        <v>0.113</v>
      </c>
      <c r="AD784" s="602">
        <f t="shared" ca="1" si="342"/>
        <v>-10743057.858249418</v>
      </c>
      <c r="AE784" s="602">
        <f t="shared" si="343"/>
        <v>0</v>
      </c>
      <c r="AG784" s="602">
        <f t="shared" ca="1" si="347"/>
        <v>0</v>
      </c>
    </row>
    <row r="785" spans="2:33" x14ac:dyDescent="0.25">
      <c r="B785" s="30">
        <v>764</v>
      </c>
      <c r="C785" s="19">
        <f t="shared" ca="1" si="321"/>
        <v>68945</v>
      </c>
      <c r="D785" s="30">
        <f t="shared" ca="1" si="322"/>
        <v>30</v>
      </c>
      <c r="E785" s="599">
        <f t="shared" si="323"/>
        <v>0.113</v>
      </c>
      <c r="F785" s="599">
        <f t="shared" si="344"/>
        <v>0.13108</v>
      </c>
      <c r="G785" s="33">
        <f t="shared" ca="1" si="324"/>
        <v>1.0117233333333333</v>
      </c>
      <c r="H785" s="33">
        <f t="shared" ca="1" si="325"/>
        <v>8302.6863266416076</v>
      </c>
      <c r="I785" s="33">
        <f t="shared" ca="1" si="349"/>
        <v>1.204429458922477E-4</v>
      </c>
      <c r="J785" s="30" t="b">
        <f t="shared" si="326"/>
        <v>0</v>
      </c>
      <c r="K785" s="33">
        <f t="shared" si="345"/>
        <v>1</v>
      </c>
      <c r="L785" s="33">
        <f t="shared" ca="1" si="348"/>
        <v>1.204429458922477E-4</v>
      </c>
      <c r="M785" s="600">
        <f t="shared" ca="1" si="327"/>
        <v>27271.35</v>
      </c>
      <c r="N785" s="601">
        <f t="shared" ca="1" si="328"/>
        <v>-1117426366.52</v>
      </c>
      <c r="O785" s="601">
        <f t="shared" ca="1" si="329"/>
        <v>13127233.119999999</v>
      </c>
      <c r="P785" s="601">
        <f t="shared" ca="1" si="330"/>
        <v>-10522431.619999999</v>
      </c>
      <c r="Q785" s="601">
        <f t="shared" ca="1" si="346"/>
        <v>-1683589.06</v>
      </c>
      <c r="R785" s="602">
        <f t="shared" si="331"/>
        <v>399</v>
      </c>
      <c r="S785" s="602">
        <f t="shared" si="332"/>
        <v>63.84</v>
      </c>
      <c r="T785" s="602">
        <f t="shared" si="333"/>
        <v>166.35080000000002</v>
      </c>
      <c r="U785" s="602">
        <f t="shared" si="334"/>
        <v>26.616128000000003</v>
      </c>
      <c r="V785" s="602">
        <f t="shared" ca="1" si="335"/>
        <v>-893941.09</v>
      </c>
      <c r="W785" s="602">
        <f t="shared" si="336"/>
        <v>84.48</v>
      </c>
      <c r="X785" s="602">
        <f t="shared" si="337"/>
        <v>13.52</v>
      </c>
      <c r="Y785" s="602">
        <f t="shared" ca="1" si="338"/>
        <v>16773.82</v>
      </c>
      <c r="Z785" s="602">
        <f t="shared" ca="1" si="339"/>
        <v>2683.81</v>
      </c>
      <c r="AA785" s="603">
        <f t="shared" si="340"/>
        <v>0</v>
      </c>
      <c r="AB785" s="602"/>
      <c r="AC785" s="604">
        <f t="shared" si="341"/>
        <v>0.113</v>
      </c>
      <c r="AD785" s="602">
        <f t="shared" ca="1" si="342"/>
        <v>-10522431.618063333</v>
      </c>
      <c r="AE785" s="602">
        <f t="shared" si="343"/>
        <v>0</v>
      </c>
      <c r="AG785" s="602">
        <f t="shared" ca="1" si="347"/>
        <v>0</v>
      </c>
    </row>
    <row r="786" spans="2:33" x14ac:dyDescent="0.25">
      <c r="B786" s="30">
        <v>765</v>
      </c>
      <c r="C786" s="19">
        <f t="shared" ca="1" si="321"/>
        <v>68976</v>
      </c>
      <c r="D786" s="30">
        <f t="shared" ca="1" si="322"/>
        <v>31</v>
      </c>
      <c r="E786" s="599">
        <f t="shared" si="323"/>
        <v>0.113</v>
      </c>
      <c r="F786" s="599">
        <f t="shared" si="344"/>
        <v>0.13108</v>
      </c>
      <c r="G786" s="33">
        <f t="shared" ca="1" si="324"/>
        <v>1.0120874444444443</v>
      </c>
      <c r="H786" s="33">
        <f t="shared" ca="1" si="325"/>
        <v>8403.0445863545356</v>
      </c>
      <c r="I786" s="33">
        <f t="shared" ca="1" si="349"/>
        <v>1.1900448578172148E-4</v>
      </c>
      <c r="J786" s="30" t="b">
        <f t="shared" si="326"/>
        <v>0</v>
      </c>
      <c r="K786" s="33">
        <f t="shared" si="345"/>
        <v>1</v>
      </c>
      <c r="L786" s="33">
        <f t="shared" ca="1" si="348"/>
        <v>1.1900448578172148E-4</v>
      </c>
      <c r="M786" s="600">
        <f t="shared" ca="1" si="327"/>
        <v>27271.35</v>
      </c>
      <c r="N786" s="601">
        <f t="shared" ca="1" si="328"/>
        <v>-1130553599.6400001</v>
      </c>
      <c r="O786" s="601">
        <f t="shared" ca="1" si="329"/>
        <v>13692775.18</v>
      </c>
      <c r="P786" s="601">
        <f t="shared" ca="1" si="330"/>
        <v>-11000914.609999999</v>
      </c>
      <c r="Q786" s="601">
        <f t="shared" ca="1" si="346"/>
        <v>-1760146.34</v>
      </c>
      <c r="R786" s="602">
        <f t="shared" si="331"/>
        <v>399</v>
      </c>
      <c r="S786" s="602">
        <f t="shared" si="332"/>
        <v>63.84</v>
      </c>
      <c r="T786" s="602">
        <f t="shared" si="333"/>
        <v>166.35080000000002</v>
      </c>
      <c r="U786" s="602">
        <f t="shared" si="334"/>
        <v>26.616128000000003</v>
      </c>
      <c r="V786" s="602">
        <f t="shared" ca="1" si="335"/>
        <v>-904442.88</v>
      </c>
      <c r="W786" s="602">
        <f t="shared" si="336"/>
        <v>84.48</v>
      </c>
      <c r="X786" s="602">
        <f t="shared" si="337"/>
        <v>13.52</v>
      </c>
      <c r="Y786" s="602">
        <f t="shared" ca="1" si="338"/>
        <v>17524.080000000002</v>
      </c>
      <c r="Z786" s="602">
        <f t="shared" ca="1" si="339"/>
        <v>2803.85</v>
      </c>
      <c r="AA786" s="603">
        <f t="shared" si="340"/>
        <v>0</v>
      </c>
      <c r="AB786" s="602"/>
      <c r="AC786" s="604">
        <f t="shared" si="341"/>
        <v>0.113</v>
      </c>
      <c r="AD786" s="602">
        <f t="shared" ca="1" si="342"/>
        <v>-11000914.609830335</v>
      </c>
      <c r="AE786" s="602">
        <f t="shared" si="343"/>
        <v>0</v>
      </c>
      <c r="AG786" s="602">
        <f t="shared" ca="1" si="347"/>
        <v>0</v>
      </c>
    </row>
    <row r="787" spans="2:33" x14ac:dyDescent="0.25">
      <c r="B787" s="30">
        <v>766</v>
      </c>
      <c r="C787" s="19">
        <f t="shared" ca="1" si="321"/>
        <v>69006</v>
      </c>
      <c r="D787" s="30">
        <f t="shared" ca="1" si="322"/>
        <v>30</v>
      </c>
      <c r="E787" s="599">
        <f t="shared" si="323"/>
        <v>0.113</v>
      </c>
      <c r="F787" s="599">
        <f t="shared" si="344"/>
        <v>0.13108</v>
      </c>
      <c r="G787" s="33">
        <f t="shared" ca="1" si="324"/>
        <v>1.0117233333333333</v>
      </c>
      <c r="H787" s="33">
        <f t="shared" ca="1" si="325"/>
        <v>8501.5562790552322</v>
      </c>
      <c r="I787" s="33">
        <f t="shared" ca="1" si="349"/>
        <v>1.1762552257210122E-4</v>
      </c>
      <c r="J787" s="30" t="b">
        <f t="shared" si="326"/>
        <v>0</v>
      </c>
      <c r="K787" s="33">
        <f t="shared" si="345"/>
        <v>1</v>
      </c>
      <c r="L787" s="33">
        <f t="shared" ca="1" si="348"/>
        <v>1.1762552257210122E-4</v>
      </c>
      <c r="M787" s="600">
        <f t="shared" ca="1" si="327"/>
        <v>27271.35</v>
      </c>
      <c r="N787" s="601">
        <f t="shared" ca="1" si="328"/>
        <v>-1144246374.8199999</v>
      </c>
      <c r="O787" s="601">
        <f t="shared" ca="1" si="329"/>
        <v>13441653.02</v>
      </c>
      <c r="P787" s="601">
        <f t="shared" ca="1" si="330"/>
        <v>-10774986.699999999</v>
      </c>
      <c r="Q787" s="601">
        <f t="shared" ca="1" si="346"/>
        <v>-1723997.87</v>
      </c>
      <c r="R787" s="602">
        <f t="shared" si="331"/>
        <v>399</v>
      </c>
      <c r="S787" s="602">
        <f t="shared" si="332"/>
        <v>63.84</v>
      </c>
      <c r="T787" s="602">
        <f t="shared" si="333"/>
        <v>166.35080000000002</v>
      </c>
      <c r="U787" s="602">
        <f t="shared" si="334"/>
        <v>26.616128000000003</v>
      </c>
      <c r="V787" s="602">
        <f t="shared" ca="1" si="335"/>
        <v>-915397.1</v>
      </c>
      <c r="W787" s="602">
        <f t="shared" si="336"/>
        <v>84.48</v>
      </c>
      <c r="X787" s="602">
        <f t="shared" si="337"/>
        <v>13.52</v>
      </c>
      <c r="Y787" s="602">
        <f t="shared" ca="1" si="338"/>
        <v>17169.830000000002</v>
      </c>
      <c r="Z787" s="602">
        <f t="shared" ca="1" si="339"/>
        <v>2747.17</v>
      </c>
      <c r="AA787" s="603">
        <f t="shared" si="340"/>
        <v>0</v>
      </c>
      <c r="AB787" s="602"/>
      <c r="AC787" s="604">
        <f t="shared" si="341"/>
        <v>0.113</v>
      </c>
      <c r="AD787" s="602">
        <f t="shared" ca="1" si="342"/>
        <v>-10774986.696221666</v>
      </c>
      <c r="AE787" s="602">
        <f t="shared" si="343"/>
        <v>0</v>
      </c>
      <c r="AG787" s="602">
        <f t="shared" ca="1" si="347"/>
        <v>0</v>
      </c>
    </row>
    <row r="788" spans="2:33" x14ac:dyDescent="0.25">
      <c r="B788" s="30">
        <v>767</v>
      </c>
      <c r="C788" s="19">
        <f t="shared" ca="1" si="321"/>
        <v>69037</v>
      </c>
      <c r="D788" s="30">
        <f t="shared" ca="1" si="322"/>
        <v>31</v>
      </c>
      <c r="E788" s="599">
        <f t="shared" si="323"/>
        <v>0.113</v>
      </c>
      <c r="F788" s="599">
        <f t="shared" si="344"/>
        <v>0.13108</v>
      </c>
      <c r="G788" s="33">
        <f t="shared" ca="1" si="324"/>
        <v>1.0120874444444443</v>
      </c>
      <c r="H788" s="33">
        <f t="shared" ca="1" si="325"/>
        <v>8604.318368269629</v>
      </c>
      <c r="I788" s="33">
        <f t="shared" ca="1" si="349"/>
        <v>1.1622071118239026E-4</v>
      </c>
      <c r="J788" s="30" t="b">
        <f t="shared" si="326"/>
        <v>0</v>
      </c>
      <c r="K788" s="33">
        <f t="shared" si="345"/>
        <v>1</v>
      </c>
      <c r="L788" s="33">
        <f t="shared" ca="1" si="348"/>
        <v>1.1622071118239026E-4</v>
      </c>
      <c r="M788" s="600">
        <f t="shared" ca="1" si="327"/>
        <v>27271.35</v>
      </c>
      <c r="N788" s="601">
        <f t="shared" ca="1" si="328"/>
        <v>-1157688027.8399999</v>
      </c>
      <c r="O788" s="601">
        <f t="shared" ca="1" si="329"/>
        <v>14020761.07</v>
      </c>
      <c r="P788" s="601">
        <f t="shared" ca="1" si="330"/>
        <v>-11264947.67</v>
      </c>
      <c r="Q788" s="601">
        <f t="shared" ca="1" si="346"/>
        <v>-1802391.63</v>
      </c>
      <c r="R788" s="602">
        <f t="shared" si="331"/>
        <v>399</v>
      </c>
      <c r="S788" s="602">
        <f t="shared" si="332"/>
        <v>63.84</v>
      </c>
      <c r="T788" s="602">
        <f t="shared" si="333"/>
        <v>166.35080000000002</v>
      </c>
      <c r="U788" s="602">
        <f t="shared" si="334"/>
        <v>26.616128000000003</v>
      </c>
      <c r="V788" s="602">
        <f t="shared" ca="1" si="335"/>
        <v>-926150.42</v>
      </c>
      <c r="W788" s="602">
        <f t="shared" si="336"/>
        <v>84.48</v>
      </c>
      <c r="X788" s="602">
        <f t="shared" si="337"/>
        <v>13.52</v>
      </c>
      <c r="Y788" s="602">
        <f t="shared" ca="1" si="338"/>
        <v>17938.080000000002</v>
      </c>
      <c r="Z788" s="602">
        <f t="shared" ca="1" si="339"/>
        <v>2870.09</v>
      </c>
      <c r="AA788" s="603">
        <f t="shared" si="340"/>
        <v>0</v>
      </c>
      <c r="AB788" s="602"/>
      <c r="AC788" s="604">
        <f t="shared" si="341"/>
        <v>0.113</v>
      </c>
      <c r="AD788" s="602">
        <f t="shared" ca="1" si="342"/>
        <v>-11264947.670898667</v>
      </c>
      <c r="AE788" s="602">
        <f t="shared" si="343"/>
        <v>0</v>
      </c>
      <c r="AG788" s="602">
        <f t="shared" ca="1" si="347"/>
        <v>0</v>
      </c>
    </row>
    <row r="789" spans="2:33" x14ac:dyDescent="0.25">
      <c r="B789" s="30">
        <v>768</v>
      </c>
      <c r="C789" s="19">
        <f t="shared" ref="C789:C852" ca="1" si="350">IF(B789=0,FECHA_1ER_PAGO,EDATE(C788,1))</f>
        <v>69068</v>
      </c>
      <c r="D789" s="30">
        <f t="shared" ref="D789:D852" ca="1" si="351">IF(B789=0,FECHA_1ER_PAGO-FECHA_APERTURA, C789-C788)</f>
        <v>31</v>
      </c>
      <c r="E789" s="599">
        <f t="shared" ref="E789:E852" si="352">IF(B789=0,TASA,IF(B789=MESES_INC_TASA,E788+INCREMENTO_TASA,E788))</f>
        <v>0.113</v>
      </c>
      <c r="F789" s="599">
        <f t="shared" si="344"/>
        <v>0.13108</v>
      </c>
      <c r="G789" s="33">
        <f t="shared" ref="G789:G852" ca="1" si="353">IF(B789&lt;MESES_GRACIA, 0, 1 + D789 * F789 / 360 + FACTOR_SEG_DEUD)</f>
        <v>1.0120874444444443</v>
      </c>
      <c r="H789" s="33">
        <f t="shared" ref="H789:H852" ca="1" si="354">IF(B789 = 0, 0,            IF(H788=0, G789, H788 * G789 ))</f>
        <v>8708.3225885283991</v>
      </c>
      <c r="I789" s="33">
        <f t="shared" ca="1" si="349"/>
        <v>1.1483267757183394E-4</v>
      </c>
      <c r="J789" s="30" t="b">
        <f t="shared" ref="J789:J852" si="355">MOD(B789, MESES_INC)=0</f>
        <v>1</v>
      </c>
      <c r="K789" s="33">
        <f t="shared" si="345"/>
        <v>1</v>
      </c>
      <c r="L789" s="33">
        <f t="shared" ca="1" si="348"/>
        <v>1.1483267757183394E-4</v>
      </c>
      <c r="M789" s="600">
        <f t="shared" ref="M789:M852" ca="1" si="356">ROUND(CUOTA_INIT*K789,2)</f>
        <v>27271.35</v>
      </c>
      <c r="N789" s="601">
        <f t="shared" ref="N789:N852" ca="1" si="357">IF(B789=0,TOTAL_FINANCIADO, ROUND(N788-O788,2))</f>
        <v>-1171708788.9100001</v>
      </c>
      <c r="O789" s="601">
        <f t="shared" ref="O789:O852" ca="1" si="358">IF(B789=0, 0,
   IF((B789+1) = PLAZO, N789,
   IF(B789&lt;MESES_GRACIA, 0, M789-P789-V789-Q789)))</f>
        <v>14190236.25</v>
      </c>
      <c r="P789" s="601">
        <f t="shared" ref="P789:P852" ca="1" si="359" xml:space="preserve"> IF(B789&lt;MESES_GRACIA, 0, ROUND(N789 * D789 *E789 /360,2))</f>
        <v>-11401377.470000001</v>
      </c>
      <c r="Q789" s="601">
        <f t="shared" ca="1" si="346"/>
        <v>-1824220.4</v>
      </c>
      <c r="R789" s="602">
        <f t="shared" ref="R789:R852" si="360" xml:space="preserve"> COMISION_AMORT</f>
        <v>399</v>
      </c>
      <c r="S789" s="602">
        <f t="shared" ref="S789:S852" si="361">ROUND(R789*IVA,2)</f>
        <v>63.84</v>
      </c>
      <c r="T789" s="602">
        <f t="shared" ref="T789:T852" si="362">SEGURO_DAÑOS_MENS</f>
        <v>166.35080000000002</v>
      </c>
      <c r="U789" s="602">
        <f t="shared" ref="U789:U852" si="363">T789*IVA</f>
        <v>26.616128000000003</v>
      </c>
      <c r="V789" s="602">
        <f t="shared" ref="V789:V852" ca="1" si="364">ROUND(N789 * FACTOR_SEG_DEUD,2)</f>
        <v>-937367.03</v>
      </c>
      <c r="W789" s="602">
        <f t="shared" ref="W789:W852" si="365">ROUND(SEGURO_INTERIORES/(1+IVA),2)</f>
        <v>84.48</v>
      </c>
      <c r="X789" s="602">
        <f t="shared" ref="X789:X852" si="366">ROUND(W789*IVA,2)</f>
        <v>13.52</v>
      </c>
      <c r="Y789" s="602">
        <f t="shared" ref="Y789:Y852" ca="1" si="367">ROUND((SUM(O789:X789)-Q789) * FACTOR_SEG_DESEMPLEO,2)</f>
        <v>18152.009999999998</v>
      </c>
      <c r="Z789" s="602">
        <f t="shared" ref="Z789:Z852" ca="1" si="368">ROUND(Y789*IVA,2)</f>
        <v>2904.32</v>
      </c>
      <c r="AA789" s="603">
        <f t="shared" ref="AA789:AA852" si="369">IF(B789&gt;=PLAZO,0,ROUND(SUM(O789:Z789),2))</f>
        <v>0</v>
      </c>
      <c r="AB789" s="602"/>
      <c r="AC789" s="604">
        <f t="shared" ref="AC789:AC852" si="370">IF(AB789="SI",TASA_PP,TASA)</f>
        <v>0.113</v>
      </c>
      <c r="AD789" s="602">
        <f t="shared" ref="AD789:AD852" ca="1" si="371">N789 * D789 * AC789 /360</f>
        <v>-11401377.465421472</v>
      </c>
      <c r="AE789" s="602">
        <f t="shared" ref="AE789:AE852" si="372">IF(B789&gt;=PLAZO, 0, O789+R789+S789+T789+U789+V789+W789+X789+Y789+Z789+AD789)</f>
        <v>0</v>
      </c>
      <c r="AG789" s="602">
        <f t="shared" ca="1" si="347"/>
        <v>0</v>
      </c>
    </row>
    <row r="790" spans="2:33" x14ac:dyDescent="0.25">
      <c r="B790" s="30">
        <v>769</v>
      </c>
      <c r="C790" s="19">
        <f t="shared" ca="1" si="350"/>
        <v>69096</v>
      </c>
      <c r="D790" s="30">
        <f t="shared" ca="1" si="351"/>
        <v>28</v>
      </c>
      <c r="E790" s="599">
        <f t="shared" si="352"/>
        <v>0.113</v>
      </c>
      <c r="F790" s="599">
        <f t="shared" ref="F790:F853" si="373">E790*(1+$G$13)</f>
        <v>0.13108</v>
      </c>
      <c r="G790" s="33">
        <f t="shared" ca="1" si="353"/>
        <v>1.0109951111111111</v>
      </c>
      <c r="H790" s="33">
        <f t="shared" ca="1" si="354"/>
        <v>8804.0715629806673</v>
      </c>
      <c r="I790" s="33">
        <f t="shared" ca="1" si="349"/>
        <v>1.1358381095001509E-4</v>
      </c>
      <c r="J790" s="30" t="b">
        <f t="shared" si="355"/>
        <v>0</v>
      </c>
      <c r="K790" s="33">
        <f t="shared" ref="K790:K853" si="374">IF(B790=0, 1, IF(J790,K789*(1+INCREMENTO),K789))</f>
        <v>1</v>
      </c>
      <c r="L790" s="33">
        <f t="shared" ca="1" si="348"/>
        <v>1.1358381095001509E-4</v>
      </c>
      <c r="M790" s="600">
        <f t="shared" ca="1" si="356"/>
        <v>27271.35</v>
      </c>
      <c r="N790" s="601">
        <f t="shared" ca="1" si="357"/>
        <v>-1185899025.1600001</v>
      </c>
      <c r="O790" s="601">
        <f t="shared" ca="1" si="358"/>
        <v>13066362.9</v>
      </c>
      <c r="P790" s="601">
        <f t="shared" ca="1" si="359"/>
        <v>-10422734.77</v>
      </c>
      <c r="Q790" s="601">
        <f t="shared" ref="Q790:Q853" ca="1" si="375">ROUND(P790*$G$13,2)</f>
        <v>-1667637.56</v>
      </c>
      <c r="R790" s="602">
        <f t="shared" si="360"/>
        <v>399</v>
      </c>
      <c r="S790" s="602">
        <f t="shared" si="361"/>
        <v>63.84</v>
      </c>
      <c r="T790" s="602">
        <f t="shared" si="362"/>
        <v>166.35080000000002</v>
      </c>
      <c r="U790" s="602">
        <f t="shared" si="363"/>
        <v>26.616128000000003</v>
      </c>
      <c r="V790" s="602">
        <f t="shared" ca="1" si="364"/>
        <v>-948719.22</v>
      </c>
      <c r="W790" s="602">
        <f t="shared" si="365"/>
        <v>84.48</v>
      </c>
      <c r="X790" s="602">
        <f t="shared" si="366"/>
        <v>13.52</v>
      </c>
      <c r="Y790" s="602">
        <f t="shared" ca="1" si="367"/>
        <v>16617.490000000002</v>
      </c>
      <c r="Z790" s="602">
        <f t="shared" ca="1" si="368"/>
        <v>2658.8</v>
      </c>
      <c r="AA790" s="603">
        <f t="shared" si="369"/>
        <v>0</v>
      </c>
      <c r="AB790" s="602"/>
      <c r="AC790" s="604">
        <f t="shared" si="370"/>
        <v>0.113</v>
      </c>
      <c r="AD790" s="602">
        <f t="shared" ca="1" si="371"/>
        <v>-10422734.765572889</v>
      </c>
      <c r="AE790" s="602">
        <f t="shared" si="372"/>
        <v>0</v>
      </c>
      <c r="AG790" s="602">
        <f t="shared" ref="AG790:AG853" ca="1" si="376">IF(N790&gt; 0,O790+P790+V790+R790+T790+W790+Y790, 0)</f>
        <v>0</v>
      </c>
    </row>
    <row r="791" spans="2:33" x14ac:dyDescent="0.25">
      <c r="B791" s="30">
        <v>770</v>
      </c>
      <c r="C791" s="19">
        <f t="shared" ca="1" si="350"/>
        <v>69127</v>
      </c>
      <c r="D791" s="30">
        <f t="shared" ca="1" si="351"/>
        <v>31</v>
      </c>
      <c r="E791" s="599">
        <f t="shared" si="352"/>
        <v>0.113</v>
      </c>
      <c r="F791" s="599">
        <f t="shared" si="373"/>
        <v>0.13108</v>
      </c>
      <c r="G791" s="33">
        <f t="shared" ca="1" si="353"/>
        <v>1.0120874444444443</v>
      </c>
      <c r="H791" s="33">
        <f t="shared" ca="1" si="354"/>
        <v>8910.4902888831075</v>
      </c>
      <c r="I791" s="33">
        <f t="shared" ca="1" si="349"/>
        <v>1.1222727005803694E-4</v>
      </c>
      <c r="J791" s="30" t="b">
        <f t="shared" si="355"/>
        <v>0</v>
      </c>
      <c r="K791" s="33">
        <f t="shared" si="374"/>
        <v>1</v>
      </c>
      <c r="L791" s="33">
        <f t="shared" ref="L791:L854" ca="1" si="377" xml:space="preserve"> I791*K791</f>
        <v>1.1222727005803694E-4</v>
      </c>
      <c r="M791" s="600">
        <f t="shared" ca="1" si="356"/>
        <v>27271.35</v>
      </c>
      <c r="N791" s="601">
        <f t="shared" ca="1" si="357"/>
        <v>-1198965388.0599999</v>
      </c>
      <c r="O791" s="601">
        <f t="shared" ca="1" si="358"/>
        <v>14519698.870000001</v>
      </c>
      <c r="P791" s="601">
        <f t="shared" ca="1" si="359"/>
        <v>-11666599.32</v>
      </c>
      <c r="Q791" s="601">
        <f t="shared" ca="1" si="375"/>
        <v>-1866655.89</v>
      </c>
      <c r="R791" s="602">
        <f t="shared" si="360"/>
        <v>399</v>
      </c>
      <c r="S791" s="602">
        <f t="shared" si="361"/>
        <v>63.84</v>
      </c>
      <c r="T791" s="602">
        <f t="shared" si="362"/>
        <v>166.35080000000002</v>
      </c>
      <c r="U791" s="602">
        <f t="shared" si="363"/>
        <v>26.616128000000003</v>
      </c>
      <c r="V791" s="602">
        <f t="shared" ca="1" si="364"/>
        <v>-959172.31</v>
      </c>
      <c r="W791" s="602">
        <f t="shared" si="365"/>
        <v>84.48</v>
      </c>
      <c r="X791" s="602">
        <f t="shared" si="366"/>
        <v>13.52</v>
      </c>
      <c r="Y791" s="602">
        <f t="shared" ca="1" si="367"/>
        <v>18567.87</v>
      </c>
      <c r="Z791" s="602">
        <f t="shared" ca="1" si="368"/>
        <v>2970.86</v>
      </c>
      <c r="AA791" s="603">
        <f t="shared" si="369"/>
        <v>0</v>
      </c>
      <c r="AB791" s="602"/>
      <c r="AC791" s="604">
        <f t="shared" si="370"/>
        <v>0.113</v>
      </c>
      <c r="AD791" s="602">
        <f t="shared" ca="1" si="371"/>
        <v>-11666599.317706056</v>
      </c>
      <c r="AE791" s="602">
        <f t="shared" si="372"/>
        <v>0</v>
      </c>
      <c r="AG791" s="602">
        <f t="shared" ca="1" si="376"/>
        <v>0</v>
      </c>
    </row>
    <row r="792" spans="2:33" x14ac:dyDescent="0.25">
      <c r="B792" s="30">
        <v>771</v>
      </c>
      <c r="C792" s="19">
        <f t="shared" ca="1" si="350"/>
        <v>69157</v>
      </c>
      <c r="D792" s="30">
        <f t="shared" ca="1" si="351"/>
        <v>30</v>
      </c>
      <c r="E792" s="599">
        <f t="shared" si="352"/>
        <v>0.113</v>
      </c>
      <c r="F792" s="599">
        <f t="shared" si="373"/>
        <v>0.13108</v>
      </c>
      <c r="G792" s="33">
        <f t="shared" ca="1" si="353"/>
        <v>1.0117233333333333</v>
      </c>
      <c r="H792" s="33">
        <f t="shared" ca="1" si="354"/>
        <v>9014.9509367031133</v>
      </c>
      <c r="I792" s="33">
        <f t="shared" ref="I792:I855" ca="1" si="378">IF(H792=0, 0, 1/H792)</f>
        <v>1.1092683776332489E-4</v>
      </c>
      <c r="J792" s="30" t="b">
        <f t="shared" si="355"/>
        <v>0</v>
      </c>
      <c r="K792" s="33">
        <f t="shared" si="374"/>
        <v>1</v>
      </c>
      <c r="L792" s="33">
        <f t="shared" ca="1" si="377"/>
        <v>1.1092683776332489E-4</v>
      </c>
      <c r="M792" s="600">
        <f t="shared" ca="1" si="356"/>
        <v>27271.35</v>
      </c>
      <c r="N792" s="601">
        <f t="shared" ca="1" si="357"/>
        <v>-1213485086.9300001</v>
      </c>
      <c r="O792" s="601">
        <f t="shared" ca="1" si="358"/>
        <v>14253361.52</v>
      </c>
      <c r="P792" s="601">
        <f t="shared" ca="1" si="359"/>
        <v>-11426984.57</v>
      </c>
      <c r="Q792" s="601">
        <f t="shared" ca="1" si="375"/>
        <v>-1828317.53</v>
      </c>
      <c r="R792" s="602">
        <f t="shared" si="360"/>
        <v>399</v>
      </c>
      <c r="S792" s="602">
        <f t="shared" si="361"/>
        <v>63.84</v>
      </c>
      <c r="T792" s="602">
        <f t="shared" si="362"/>
        <v>166.35080000000002</v>
      </c>
      <c r="U792" s="602">
        <f t="shared" si="363"/>
        <v>26.616128000000003</v>
      </c>
      <c r="V792" s="602">
        <f t="shared" ca="1" si="364"/>
        <v>-970788.07</v>
      </c>
      <c r="W792" s="602">
        <f t="shared" si="365"/>
        <v>84.48</v>
      </c>
      <c r="X792" s="602">
        <f t="shared" si="366"/>
        <v>13.52</v>
      </c>
      <c r="Y792" s="602">
        <f t="shared" ca="1" si="367"/>
        <v>18192.16</v>
      </c>
      <c r="Z792" s="602">
        <f t="shared" ca="1" si="368"/>
        <v>2910.75</v>
      </c>
      <c r="AA792" s="603">
        <f t="shared" si="369"/>
        <v>0</v>
      </c>
      <c r="AB792" s="602"/>
      <c r="AC792" s="604">
        <f t="shared" si="370"/>
        <v>0.113</v>
      </c>
      <c r="AD792" s="602">
        <f t="shared" ca="1" si="371"/>
        <v>-11426984.568590835</v>
      </c>
      <c r="AE792" s="602">
        <f t="shared" si="372"/>
        <v>0</v>
      </c>
      <c r="AG792" s="602">
        <f t="shared" ca="1" si="376"/>
        <v>0</v>
      </c>
    </row>
    <row r="793" spans="2:33" x14ac:dyDescent="0.25">
      <c r="B793" s="30">
        <v>772</v>
      </c>
      <c r="C793" s="19">
        <f t="shared" ca="1" si="350"/>
        <v>69188</v>
      </c>
      <c r="D793" s="30">
        <f t="shared" ca="1" si="351"/>
        <v>31</v>
      </c>
      <c r="E793" s="599">
        <f t="shared" si="352"/>
        <v>0.113</v>
      </c>
      <c r="F793" s="599">
        <f t="shared" si="373"/>
        <v>0.13108</v>
      </c>
      <c r="G793" s="33">
        <f t="shared" ca="1" si="353"/>
        <v>1.0120874444444443</v>
      </c>
      <c r="H793" s="33">
        <f t="shared" ca="1" si="354"/>
        <v>9123.9186553199033</v>
      </c>
      <c r="I793" s="33">
        <f t="shared" ca="1" si="378"/>
        <v>1.0960202932288615E-4</v>
      </c>
      <c r="J793" s="30" t="b">
        <f t="shared" si="355"/>
        <v>0</v>
      </c>
      <c r="K793" s="33">
        <f t="shared" si="374"/>
        <v>1</v>
      </c>
      <c r="L793" s="33">
        <f t="shared" ca="1" si="377"/>
        <v>1.0960202932288615E-4</v>
      </c>
      <c r="M793" s="600">
        <f t="shared" ca="1" si="356"/>
        <v>27271.35</v>
      </c>
      <c r="N793" s="601">
        <f t="shared" ca="1" si="357"/>
        <v>-1227738448.45</v>
      </c>
      <c r="O793" s="601">
        <f t="shared" ca="1" si="358"/>
        <v>14867491.639999999</v>
      </c>
      <c r="P793" s="601">
        <f t="shared" ca="1" si="359"/>
        <v>-11946577.18</v>
      </c>
      <c r="Q793" s="601">
        <f t="shared" ca="1" si="375"/>
        <v>-1911452.35</v>
      </c>
      <c r="R793" s="602">
        <f t="shared" si="360"/>
        <v>399</v>
      </c>
      <c r="S793" s="602">
        <f t="shared" si="361"/>
        <v>63.84</v>
      </c>
      <c r="T793" s="602">
        <f t="shared" si="362"/>
        <v>166.35080000000002</v>
      </c>
      <c r="U793" s="602">
        <f t="shared" si="363"/>
        <v>26.616128000000003</v>
      </c>
      <c r="V793" s="602">
        <f t="shared" ca="1" si="364"/>
        <v>-982190.76</v>
      </c>
      <c r="W793" s="602">
        <f t="shared" si="365"/>
        <v>84.48</v>
      </c>
      <c r="X793" s="602">
        <f t="shared" si="366"/>
        <v>13.52</v>
      </c>
      <c r="Y793" s="602">
        <f t="shared" ca="1" si="367"/>
        <v>19006.88</v>
      </c>
      <c r="Z793" s="602">
        <f t="shared" ca="1" si="368"/>
        <v>3041.1</v>
      </c>
      <c r="AA793" s="603">
        <f t="shared" si="369"/>
        <v>0</v>
      </c>
      <c r="AB793" s="602"/>
      <c r="AC793" s="604">
        <f t="shared" si="370"/>
        <v>0.113</v>
      </c>
      <c r="AD793" s="602">
        <f t="shared" ca="1" si="371"/>
        <v>-11946577.180334309</v>
      </c>
      <c r="AE793" s="602">
        <f t="shared" si="372"/>
        <v>0</v>
      </c>
      <c r="AG793" s="602">
        <f t="shared" ca="1" si="376"/>
        <v>0</v>
      </c>
    </row>
    <row r="794" spans="2:33" x14ac:dyDescent="0.25">
      <c r="B794" s="30">
        <v>773</v>
      </c>
      <c r="C794" s="19">
        <f t="shared" ca="1" si="350"/>
        <v>69218</v>
      </c>
      <c r="D794" s="30">
        <f t="shared" ca="1" si="351"/>
        <v>30</v>
      </c>
      <c r="E794" s="599">
        <f t="shared" si="352"/>
        <v>0.113</v>
      </c>
      <c r="F794" s="599">
        <f t="shared" si="373"/>
        <v>0.13108</v>
      </c>
      <c r="G794" s="33">
        <f t="shared" ca="1" si="353"/>
        <v>1.0117233333333333</v>
      </c>
      <c r="H794" s="33">
        <f t="shared" ca="1" si="354"/>
        <v>9230.8813950224376</v>
      </c>
      <c r="I794" s="33">
        <f t="shared" ca="1" si="378"/>
        <v>1.0833201697719022E-4</v>
      </c>
      <c r="J794" s="30" t="b">
        <f t="shared" si="355"/>
        <v>0</v>
      </c>
      <c r="K794" s="33">
        <f t="shared" si="374"/>
        <v>1</v>
      </c>
      <c r="L794" s="33">
        <f t="shared" ca="1" si="377"/>
        <v>1.0833201697719022E-4</v>
      </c>
      <c r="M794" s="600">
        <f t="shared" ca="1" si="356"/>
        <v>27271.35</v>
      </c>
      <c r="N794" s="601">
        <f t="shared" ca="1" si="357"/>
        <v>-1242605940.0899999</v>
      </c>
      <c r="O794" s="601">
        <f t="shared" ca="1" si="358"/>
        <v>14594754.989999998</v>
      </c>
      <c r="P794" s="601">
        <f t="shared" ca="1" si="359"/>
        <v>-11701205.939999999</v>
      </c>
      <c r="Q794" s="601">
        <f t="shared" ca="1" si="375"/>
        <v>-1872192.95</v>
      </c>
      <c r="R794" s="602">
        <f t="shared" si="360"/>
        <v>399</v>
      </c>
      <c r="S794" s="602">
        <f t="shared" si="361"/>
        <v>63.84</v>
      </c>
      <c r="T794" s="602">
        <f t="shared" si="362"/>
        <v>166.35080000000002</v>
      </c>
      <c r="U794" s="602">
        <f t="shared" si="363"/>
        <v>26.616128000000003</v>
      </c>
      <c r="V794" s="602">
        <f t="shared" ca="1" si="364"/>
        <v>-994084.75</v>
      </c>
      <c r="W794" s="602">
        <f t="shared" si="365"/>
        <v>84.48</v>
      </c>
      <c r="X794" s="602">
        <f t="shared" si="366"/>
        <v>13.52</v>
      </c>
      <c r="Y794" s="602">
        <f t="shared" ca="1" si="367"/>
        <v>18622.14</v>
      </c>
      <c r="Z794" s="602">
        <f t="shared" ca="1" si="368"/>
        <v>2979.54</v>
      </c>
      <c r="AA794" s="603">
        <f t="shared" si="369"/>
        <v>0</v>
      </c>
      <c r="AB794" s="602"/>
      <c r="AC794" s="604">
        <f t="shared" si="370"/>
        <v>0.113</v>
      </c>
      <c r="AD794" s="602">
        <f t="shared" ca="1" si="371"/>
        <v>-11701205.9358475</v>
      </c>
      <c r="AE794" s="602">
        <f t="shared" si="372"/>
        <v>0</v>
      </c>
      <c r="AG794" s="602">
        <f t="shared" ca="1" si="376"/>
        <v>0</v>
      </c>
    </row>
    <row r="795" spans="2:33" x14ac:dyDescent="0.25">
      <c r="B795" s="30">
        <v>774</v>
      </c>
      <c r="C795" s="19">
        <f t="shared" ca="1" si="350"/>
        <v>69249</v>
      </c>
      <c r="D795" s="30">
        <f t="shared" ca="1" si="351"/>
        <v>31</v>
      </c>
      <c r="E795" s="599">
        <f t="shared" si="352"/>
        <v>0.113</v>
      </c>
      <c r="F795" s="599">
        <f t="shared" si="373"/>
        <v>0.13108</v>
      </c>
      <c r="G795" s="33">
        <f t="shared" ca="1" si="353"/>
        <v>1.0120874444444443</v>
      </c>
      <c r="H795" s="33">
        <f t="shared" ca="1" si="354"/>
        <v>9342.4591610580264</v>
      </c>
      <c r="I795" s="33">
        <f t="shared" ca="1" si="378"/>
        <v>1.0703819869700675E-4</v>
      </c>
      <c r="J795" s="30" t="b">
        <f t="shared" si="355"/>
        <v>0</v>
      </c>
      <c r="K795" s="33">
        <f t="shared" si="374"/>
        <v>1</v>
      </c>
      <c r="L795" s="33">
        <f t="shared" ca="1" si="377"/>
        <v>1.0703819869700675E-4</v>
      </c>
      <c r="M795" s="600">
        <f t="shared" ca="1" si="356"/>
        <v>27271.35</v>
      </c>
      <c r="N795" s="601">
        <f t="shared" ca="1" si="357"/>
        <v>-1257200695.0799999</v>
      </c>
      <c r="O795" s="601">
        <f t="shared" ca="1" si="358"/>
        <v>15223614.91</v>
      </c>
      <c r="P795" s="601">
        <f t="shared" ca="1" si="359"/>
        <v>-12233261.210000001</v>
      </c>
      <c r="Q795" s="601">
        <f t="shared" ca="1" si="375"/>
        <v>-1957321.79</v>
      </c>
      <c r="R795" s="602">
        <f t="shared" si="360"/>
        <v>399</v>
      </c>
      <c r="S795" s="602">
        <f t="shared" si="361"/>
        <v>63.84</v>
      </c>
      <c r="T795" s="602">
        <f t="shared" si="362"/>
        <v>166.35080000000002</v>
      </c>
      <c r="U795" s="602">
        <f t="shared" si="363"/>
        <v>26.616128000000003</v>
      </c>
      <c r="V795" s="602">
        <f t="shared" ca="1" si="364"/>
        <v>-1005760.56</v>
      </c>
      <c r="W795" s="602">
        <f t="shared" si="365"/>
        <v>84.48</v>
      </c>
      <c r="X795" s="602">
        <f t="shared" si="366"/>
        <v>13.52</v>
      </c>
      <c r="Y795" s="602">
        <f t="shared" ca="1" si="367"/>
        <v>19456.400000000001</v>
      </c>
      <c r="Z795" s="602">
        <f t="shared" ca="1" si="368"/>
        <v>3113.02</v>
      </c>
      <c r="AA795" s="603">
        <f t="shared" si="369"/>
        <v>0</v>
      </c>
      <c r="AB795" s="602"/>
      <c r="AC795" s="604">
        <f t="shared" si="370"/>
        <v>0.113</v>
      </c>
      <c r="AD795" s="602">
        <f t="shared" ca="1" si="371"/>
        <v>-12233261.207959</v>
      </c>
      <c r="AE795" s="602">
        <f t="shared" si="372"/>
        <v>0</v>
      </c>
      <c r="AG795" s="602">
        <f t="shared" ca="1" si="376"/>
        <v>0</v>
      </c>
    </row>
    <row r="796" spans="2:33" x14ac:dyDescent="0.25">
      <c r="B796" s="30">
        <v>775</v>
      </c>
      <c r="C796" s="19">
        <f t="shared" ca="1" si="350"/>
        <v>69280</v>
      </c>
      <c r="D796" s="30">
        <f t="shared" ca="1" si="351"/>
        <v>31</v>
      </c>
      <c r="E796" s="599">
        <f t="shared" si="352"/>
        <v>0.113</v>
      </c>
      <c r="F796" s="599">
        <f t="shared" si="373"/>
        <v>0.13108</v>
      </c>
      <c r="G796" s="33">
        <f t="shared" ca="1" si="353"/>
        <v>1.0120874444444443</v>
      </c>
      <c r="H796" s="33">
        <f t="shared" ca="1" si="354"/>
        <v>9455.3856171418047</v>
      </c>
      <c r="I796" s="33">
        <f t="shared" ca="1" si="378"/>
        <v>1.0575983259604829E-4</v>
      </c>
      <c r="J796" s="30" t="b">
        <f t="shared" si="355"/>
        <v>0</v>
      </c>
      <c r="K796" s="33">
        <f t="shared" si="374"/>
        <v>1</v>
      </c>
      <c r="L796" s="33">
        <f t="shared" ca="1" si="377"/>
        <v>1.0575983259604829E-4</v>
      </c>
      <c r="M796" s="600">
        <f t="shared" ca="1" si="356"/>
        <v>27271.35</v>
      </c>
      <c r="N796" s="601">
        <f t="shared" ca="1" si="357"/>
        <v>-1272424309.99</v>
      </c>
      <c r="O796" s="601">
        <f t="shared" ca="1" si="358"/>
        <v>15407629.509999998</v>
      </c>
      <c r="P796" s="601">
        <f t="shared" ca="1" si="359"/>
        <v>-12381395.439999999</v>
      </c>
      <c r="Q796" s="601">
        <f t="shared" ca="1" si="375"/>
        <v>-1981023.27</v>
      </c>
      <c r="R796" s="602">
        <f t="shared" si="360"/>
        <v>399</v>
      </c>
      <c r="S796" s="602">
        <f t="shared" si="361"/>
        <v>63.84</v>
      </c>
      <c r="T796" s="602">
        <f t="shared" si="362"/>
        <v>166.35080000000002</v>
      </c>
      <c r="U796" s="602">
        <f t="shared" si="363"/>
        <v>26.616128000000003</v>
      </c>
      <c r="V796" s="602">
        <f t="shared" ca="1" si="364"/>
        <v>-1017939.45</v>
      </c>
      <c r="W796" s="602">
        <f t="shared" si="365"/>
        <v>84.48</v>
      </c>
      <c r="X796" s="602">
        <f t="shared" si="366"/>
        <v>13.52</v>
      </c>
      <c r="Y796" s="602">
        <f t="shared" ca="1" si="367"/>
        <v>19688.669999999998</v>
      </c>
      <c r="Z796" s="602">
        <f t="shared" ca="1" si="368"/>
        <v>3150.19</v>
      </c>
      <c r="AA796" s="603">
        <f t="shared" si="369"/>
        <v>0</v>
      </c>
      <c r="AB796" s="602"/>
      <c r="AC796" s="604">
        <f t="shared" si="370"/>
        <v>0.113</v>
      </c>
      <c r="AD796" s="602">
        <f t="shared" ca="1" si="371"/>
        <v>-12381395.438597139</v>
      </c>
      <c r="AE796" s="602">
        <f t="shared" si="372"/>
        <v>0</v>
      </c>
      <c r="AG796" s="602">
        <f t="shared" ca="1" si="376"/>
        <v>0</v>
      </c>
    </row>
    <row r="797" spans="2:33" x14ac:dyDescent="0.25">
      <c r="B797" s="30">
        <v>776</v>
      </c>
      <c r="C797" s="19">
        <f t="shared" ca="1" si="350"/>
        <v>69310</v>
      </c>
      <c r="D797" s="30">
        <f t="shared" ca="1" si="351"/>
        <v>30</v>
      </c>
      <c r="E797" s="599">
        <f t="shared" si="352"/>
        <v>0.113</v>
      </c>
      <c r="F797" s="599">
        <f t="shared" si="373"/>
        <v>0.13108</v>
      </c>
      <c r="G797" s="33">
        <f t="shared" ca="1" si="353"/>
        <v>1.0117233333333333</v>
      </c>
      <c r="H797" s="33">
        <f t="shared" ca="1" si="354"/>
        <v>9566.2342545267638</v>
      </c>
      <c r="I797" s="33">
        <f t="shared" ca="1" si="378"/>
        <v>1.0453434166394135E-4</v>
      </c>
      <c r="J797" s="30" t="b">
        <f t="shared" si="355"/>
        <v>0</v>
      </c>
      <c r="K797" s="33">
        <f t="shared" si="374"/>
        <v>1</v>
      </c>
      <c r="L797" s="33">
        <f t="shared" ca="1" si="377"/>
        <v>1.0453434166394135E-4</v>
      </c>
      <c r="M797" s="600">
        <f t="shared" ca="1" si="356"/>
        <v>27271.35</v>
      </c>
      <c r="N797" s="601">
        <f t="shared" ca="1" si="357"/>
        <v>-1287831939.5</v>
      </c>
      <c r="O797" s="601">
        <f t="shared" ca="1" si="358"/>
        <v>15124954.460000001</v>
      </c>
      <c r="P797" s="601">
        <f t="shared" ca="1" si="359"/>
        <v>-12127084.1</v>
      </c>
      <c r="Q797" s="601">
        <f t="shared" ca="1" si="375"/>
        <v>-1940333.46</v>
      </c>
      <c r="R797" s="602">
        <f t="shared" si="360"/>
        <v>399</v>
      </c>
      <c r="S797" s="602">
        <f t="shared" si="361"/>
        <v>63.84</v>
      </c>
      <c r="T797" s="602">
        <f t="shared" si="362"/>
        <v>166.35080000000002</v>
      </c>
      <c r="U797" s="602">
        <f t="shared" si="363"/>
        <v>26.616128000000003</v>
      </c>
      <c r="V797" s="602">
        <f t="shared" ca="1" si="364"/>
        <v>-1030265.55</v>
      </c>
      <c r="W797" s="602">
        <f t="shared" si="365"/>
        <v>84.48</v>
      </c>
      <c r="X797" s="602">
        <f t="shared" si="366"/>
        <v>13.52</v>
      </c>
      <c r="Y797" s="602">
        <f t="shared" ca="1" si="367"/>
        <v>19289.91</v>
      </c>
      <c r="Z797" s="602">
        <f t="shared" ca="1" si="368"/>
        <v>3086.39</v>
      </c>
      <c r="AA797" s="603">
        <f t="shared" si="369"/>
        <v>0</v>
      </c>
      <c r="AB797" s="602"/>
      <c r="AC797" s="604">
        <f t="shared" si="370"/>
        <v>0.113</v>
      </c>
      <c r="AD797" s="602">
        <f t="shared" ca="1" si="371"/>
        <v>-12127084.096958332</v>
      </c>
      <c r="AE797" s="602">
        <f t="shared" si="372"/>
        <v>0</v>
      </c>
      <c r="AG797" s="602">
        <f t="shared" ca="1" si="376"/>
        <v>0</v>
      </c>
    </row>
    <row r="798" spans="2:33" x14ac:dyDescent="0.25">
      <c r="B798" s="30">
        <v>777</v>
      </c>
      <c r="C798" s="19">
        <f t="shared" ca="1" si="350"/>
        <v>69341</v>
      </c>
      <c r="D798" s="30">
        <f t="shared" ca="1" si="351"/>
        <v>31</v>
      </c>
      <c r="E798" s="599">
        <f t="shared" si="352"/>
        <v>0.113</v>
      </c>
      <c r="F798" s="599">
        <f t="shared" si="373"/>
        <v>0.13108</v>
      </c>
      <c r="G798" s="33">
        <f t="shared" ca="1" si="353"/>
        <v>1.0120874444444443</v>
      </c>
      <c r="H798" s="33">
        <f t="shared" ca="1" si="354"/>
        <v>9681.8655796208968</v>
      </c>
      <c r="I798" s="33">
        <f t="shared" ca="1" si="378"/>
        <v>1.0328587933557698E-4</v>
      </c>
      <c r="J798" s="30" t="b">
        <f t="shared" si="355"/>
        <v>0</v>
      </c>
      <c r="K798" s="33">
        <f t="shared" si="374"/>
        <v>1</v>
      </c>
      <c r="L798" s="33">
        <f t="shared" ca="1" si="377"/>
        <v>1.0328587933557698E-4</v>
      </c>
      <c r="M798" s="600">
        <f t="shared" ca="1" si="356"/>
        <v>27271.35</v>
      </c>
      <c r="N798" s="601">
        <f t="shared" ca="1" si="357"/>
        <v>-1302956893.96</v>
      </c>
      <c r="O798" s="601">
        <f t="shared" ca="1" si="358"/>
        <v>15776690.419999998</v>
      </c>
      <c r="P798" s="601">
        <f t="shared" ca="1" si="359"/>
        <v>-12678494.439999999</v>
      </c>
      <c r="Q798" s="601">
        <f t="shared" ca="1" si="375"/>
        <v>-2028559.11</v>
      </c>
      <c r="R798" s="602">
        <f t="shared" si="360"/>
        <v>399</v>
      </c>
      <c r="S798" s="602">
        <f t="shared" si="361"/>
        <v>63.84</v>
      </c>
      <c r="T798" s="602">
        <f t="shared" si="362"/>
        <v>166.35080000000002</v>
      </c>
      <c r="U798" s="602">
        <f t="shared" si="363"/>
        <v>26.616128000000003</v>
      </c>
      <c r="V798" s="602">
        <f t="shared" ca="1" si="364"/>
        <v>-1042365.52</v>
      </c>
      <c r="W798" s="602">
        <f t="shared" si="365"/>
        <v>84.48</v>
      </c>
      <c r="X798" s="602">
        <f t="shared" si="366"/>
        <v>13.52</v>
      </c>
      <c r="Y798" s="602">
        <f t="shared" ca="1" si="367"/>
        <v>20154.53</v>
      </c>
      <c r="Z798" s="602">
        <f t="shared" ca="1" si="368"/>
        <v>3224.72</v>
      </c>
      <c r="AA798" s="603">
        <f t="shared" si="369"/>
        <v>0</v>
      </c>
      <c r="AB798" s="602"/>
      <c r="AC798" s="604">
        <f t="shared" si="370"/>
        <v>0.113</v>
      </c>
      <c r="AD798" s="602">
        <f t="shared" ca="1" si="371"/>
        <v>-12678494.44317189</v>
      </c>
      <c r="AE798" s="602">
        <f t="shared" si="372"/>
        <v>0</v>
      </c>
      <c r="AG798" s="602">
        <f t="shared" ca="1" si="376"/>
        <v>0</v>
      </c>
    </row>
    <row r="799" spans="2:33" x14ac:dyDescent="0.25">
      <c r="B799" s="30">
        <v>778</v>
      </c>
      <c r="C799" s="19">
        <f t="shared" ca="1" si="350"/>
        <v>69371</v>
      </c>
      <c r="D799" s="30">
        <f t="shared" ca="1" si="351"/>
        <v>30</v>
      </c>
      <c r="E799" s="599">
        <f t="shared" si="352"/>
        <v>0.113</v>
      </c>
      <c r="F799" s="599">
        <f t="shared" si="373"/>
        <v>0.13108</v>
      </c>
      <c r="G799" s="33">
        <f t="shared" ca="1" si="353"/>
        <v>1.0117233333333333</v>
      </c>
      <c r="H799" s="33">
        <f t="shared" ca="1" si="354"/>
        <v>9795.3693170993192</v>
      </c>
      <c r="I799" s="33">
        <f t="shared" ca="1" si="378"/>
        <v>1.0208905531048703E-4</v>
      </c>
      <c r="J799" s="30" t="b">
        <f t="shared" si="355"/>
        <v>0</v>
      </c>
      <c r="K799" s="33">
        <f t="shared" si="374"/>
        <v>1</v>
      </c>
      <c r="L799" s="33">
        <f t="shared" ca="1" si="377"/>
        <v>1.0208905531048703E-4</v>
      </c>
      <c r="M799" s="600">
        <f t="shared" ca="1" si="356"/>
        <v>27271.35</v>
      </c>
      <c r="N799" s="601">
        <f t="shared" ca="1" si="357"/>
        <v>-1318733584.3800001</v>
      </c>
      <c r="O799" s="601">
        <f t="shared" ca="1" si="358"/>
        <v>15487224.739999998</v>
      </c>
      <c r="P799" s="601">
        <f t="shared" ca="1" si="359"/>
        <v>-12418074.59</v>
      </c>
      <c r="Q799" s="601">
        <f t="shared" ca="1" si="375"/>
        <v>-1986891.93</v>
      </c>
      <c r="R799" s="602">
        <f t="shared" si="360"/>
        <v>399</v>
      </c>
      <c r="S799" s="602">
        <f t="shared" si="361"/>
        <v>63.84</v>
      </c>
      <c r="T799" s="602">
        <f t="shared" si="362"/>
        <v>166.35080000000002</v>
      </c>
      <c r="U799" s="602">
        <f t="shared" si="363"/>
        <v>26.616128000000003</v>
      </c>
      <c r="V799" s="602">
        <f t="shared" ca="1" si="364"/>
        <v>-1054986.8700000001</v>
      </c>
      <c r="W799" s="602">
        <f t="shared" si="365"/>
        <v>84.48</v>
      </c>
      <c r="X799" s="602">
        <f t="shared" si="366"/>
        <v>13.52</v>
      </c>
      <c r="Y799" s="602">
        <f t="shared" ca="1" si="367"/>
        <v>19746.189999999999</v>
      </c>
      <c r="Z799" s="602">
        <f t="shared" ca="1" si="368"/>
        <v>3159.39</v>
      </c>
      <c r="AA799" s="603">
        <f t="shared" si="369"/>
        <v>0</v>
      </c>
      <c r="AB799" s="602"/>
      <c r="AC799" s="604">
        <f t="shared" si="370"/>
        <v>0.113</v>
      </c>
      <c r="AD799" s="602">
        <f t="shared" ca="1" si="371"/>
        <v>-12418074.586245002</v>
      </c>
      <c r="AE799" s="602">
        <f t="shared" si="372"/>
        <v>0</v>
      </c>
      <c r="AG799" s="602">
        <f t="shared" ca="1" si="376"/>
        <v>0</v>
      </c>
    </row>
    <row r="800" spans="2:33" x14ac:dyDescent="0.25">
      <c r="B800" s="30">
        <v>779</v>
      </c>
      <c r="C800" s="19">
        <f t="shared" ca="1" si="350"/>
        <v>69402</v>
      </c>
      <c r="D800" s="30">
        <f t="shared" ca="1" si="351"/>
        <v>31</v>
      </c>
      <c r="E800" s="599">
        <f t="shared" si="352"/>
        <v>0.113</v>
      </c>
      <c r="F800" s="599">
        <f t="shared" si="373"/>
        <v>0.13108</v>
      </c>
      <c r="G800" s="33">
        <f t="shared" ca="1" si="353"/>
        <v>1.0120874444444443</v>
      </c>
      <c r="H800" s="33">
        <f t="shared" ca="1" si="354"/>
        <v>9913.7702995325726</v>
      </c>
      <c r="I800" s="33">
        <f t="shared" ca="1" si="378"/>
        <v>1.0086979724022346E-4</v>
      </c>
      <c r="J800" s="30" t="b">
        <f t="shared" si="355"/>
        <v>0</v>
      </c>
      <c r="K800" s="33">
        <f t="shared" si="374"/>
        <v>1</v>
      </c>
      <c r="L800" s="33">
        <f t="shared" ca="1" si="377"/>
        <v>1.0086979724022346E-4</v>
      </c>
      <c r="M800" s="600">
        <f t="shared" ca="1" si="356"/>
        <v>27271.35</v>
      </c>
      <c r="N800" s="601">
        <f t="shared" ca="1" si="357"/>
        <v>-1334220809.1199999</v>
      </c>
      <c r="O800" s="601">
        <f t="shared" ca="1" si="358"/>
        <v>16154591.260000002</v>
      </c>
      <c r="P800" s="601">
        <f t="shared" ca="1" si="359"/>
        <v>-12982709.710000001</v>
      </c>
      <c r="Q800" s="601">
        <f t="shared" ca="1" si="375"/>
        <v>-2077233.55</v>
      </c>
      <c r="R800" s="602">
        <f t="shared" si="360"/>
        <v>399</v>
      </c>
      <c r="S800" s="602">
        <f t="shared" si="361"/>
        <v>63.84</v>
      </c>
      <c r="T800" s="602">
        <f t="shared" si="362"/>
        <v>166.35080000000002</v>
      </c>
      <c r="U800" s="602">
        <f t="shared" si="363"/>
        <v>26.616128000000003</v>
      </c>
      <c r="V800" s="602">
        <f t="shared" ca="1" si="364"/>
        <v>-1067376.6499999999</v>
      </c>
      <c r="W800" s="602">
        <f t="shared" si="365"/>
        <v>84.48</v>
      </c>
      <c r="X800" s="602">
        <f t="shared" si="366"/>
        <v>13.52</v>
      </c>
      <c r="Y800" s="602">
        <f t="shared" ca="1" si="367"/>
        <v>20631.54</v>
      </c>
      <c r="Z800" s="602">
        <f t="shared" ca="1" si="368"/>
        <v>3301.05</v>
      </c>
      <c r="AA800" s="603">
        <f t="shared" si="369"/>
        <v>0</v>
      </c>
      <c r="AB800" s="602"/>
      <c r="AC800" s="604">
        <f t="shared" si="370"/>
        <v>0.113</v>
      </c>
      <c r="AD800" s="602">
        <f t="shared" ca="1" si="371"/>
        <v>-12982709.706520444</v>
      </c>
      <c r="AE800" s="602">
        <f t="shared" si="372"/>
        <v>0</v>
      </c>
      <c r="AG800" s="602">
        <f t="shared" ca="1" si="376"/>
        <v>0</v>
      </c>
    </row>
    <row r="801" spans="2:33" x14ac:dyDescent="0.25">
      <c r="B801" s="30">
        <v>780</v>
      </c>
      <c r="C801" s="19">
        <f t="shared" ca="1" si="350"/>
        <v>69433</v>
      </c>
      <c r="D801" s="30">
        <f t="shared" ca="1" si="351"/>
        <v>31</v>
      </c>
      <c r="E801" s="599">
        <f t="shared" si="352"/>
        <v>0.113</v>
      </c>
      <c r="F801" s="599">
        <f t="shared" si="373"/>
        <v>0.13108</v>
      </c>
      <c r="G801" s="33">
        <f t="shared" ca="1" si="353"/>
        <v>1.0120874444444443</v>
      </c>
      <c r="H801" s="33">
        <f t="shared" ca="1" si="354"/>
        <v>10033.602447263154</v>
      </c>
      <c r="I801" s="33">
        <f t="shared" ca="1" si="378"/>
        <v>9.9665100870402528E-5</v>
      </c>
      <c r="J801" s="30" t="b">
        <f t="shared" si="355"/>
        <v>1</v>
      </c>
      <c r="K801" s="33">
        <f t="shared" si="374"/>
        <v>1</v>
      </c>
      <c r="L801" s="33">
        <f t="shared" ca="1" si="377"/>
        <v>9.9665100870402528E-5</v>
      </c>
      <c r="M801" s="600">
        <f t="shared" ca="1" si="356"/>
        <v>27271.35</v>
      </c>
      <c r="N801" s="601">
        <f t="shared" ca="1" si="357"/>
        <v>-1350375400.3800001</v>
      </c>
      <c r="O801" s="601">
        <f t="shared" ca="1" si="358"/>
        <v>16349858.98</v>
      </c>
      <c r="P801" s="601">
        <f t="shared" ca="1" si="359"/>
        <v>-13139902.85</v>
      </c>
      <c r="Q801" s="601">
        <f t="shared" ca="1" si="375"/>
        <v>-2102384.46</v>
      </c>
      <c r="R801" s="602">
        <f t="shared" si="360"/>
        <v>399</v>
      </c>
      <c r="S801" s="602">
        <f t="shared" si="361"/>
        <v>63.84</v>
      </c>
      <c r="T801" s="602">
        <f t="shared" si="362"/>
        <v>166.35080000000002</v>
      </c>
      <c r="U801" s="602">
        <f t="shared" si="363"/>
        <v>26.616128000000003</v>
      </c>
      <c r="V801" s="602">
        <f t="shared" ca="1" si="364"/>
        <v>-1080300.32</v>
      </c>
      <c r="W801" s="602">
        <f t="shared" si="365"/>
        <v>84.48</v>
      </c>
      <c r="X801" s="602">
        <f t="shared" si="366"/>
        <v>13.52</v>
      </c>
      <c r="Y801" s="602">
        <f t="shared" ca="1" si="367"/>
        <v>20878.009999999998</v>
      </c>
      <c r="Z801" s="602">
        <f t="shared" ca="1" si="368"/>
        <v>3340.48</v>
      </c>
      <c r="AA801" s="603">
        <f t="shared" si="369"/>
        <v>0</v>
      </c>
      <c r="AB801" s="602"/>
      <c r="AC801" s="604">
        <f t="shared" si="370"/>
        <v>0.113</v>
      </c>
      <c r="AD801" s="602">
        <f t="shared" ca="1" si="371"/>
        <v>-13139902.854253171</v>
      </c>
      <c r="AE801" s="602">
        <f t="shared" si="372"/>
        <v>0</v>
      </c>
      <c r="AG801" s="602">
        <f t="shared" ca="1" si="376"/>
        <v>0</v>
      </c>
    </row>
    <row r="802" spans="2:33" x14ac:dyDescent="0.25">
      <c r="B802" s="30">
        <v>781</v>
      </c>
      <c r="C802" s="19">
        <f t="shared" ca="1" si="350"/>
        <v>69461</v>
      </c>
      <c r="D802" s="30">
        <f t="shared" ca="1" si="351"/>
        <v>28</v>
      </c>
      <c r="E802" s="599">
        <f t="shared" si="352"/>
        <v>0.113</v>
      </c>
      <c r="F802" s="599">
        <f t="shared" si="373"/>
        <v>0.13108</v>
      </c>
      <c r="G802" s="33">
        <f t="shared" ca="1" si="353"/>
        <v>1.0109951111111111</v>
      </c>
      <c r="H802" s="33">
        <f t="shared" ca="1" si="354"/>
        <v>10143.923021015529</v>
      </c>
      <c r="I802" s="33">
        <f t="shared" ca="1" si="378"/>
        <v>9.8581189735791975E-5</v>
      </c>
      <c r="J802" s="30" t="b">
        <f t="shared" si="355"/>
        <v>0</v>
      </c>
      <c r="K802" s="33">
        <f t="shared" si="374"/>
        <v>1</v>
      </c>
      <c r="L802" s="33">
        <f t="shared" ca="1" si="377"/>
        <v>9.8581189735791975E-5</v>
      </c>
      <c r="M802" s="600">
        <f t="shared" ca="1" si="356"/>
        <v>27271.35</v>
      </c>
      <c r="N802" s="601">
        <f t="shared" ca="1" si="357"/>
        <v>-1366725259.3599999</v>
      </c>
      <c r="O802" s="601">
        <f t="shared" ca="1" si="358"/>
        <v>15054567.439999998</v>
      </c>
      <c r="P802" s="601">
        <f t="shared" ca="1" si="359"/>
        <v>-12011996.449999999</v>
      </c>
      <c r="Q802" s="601">
        <f t="shared" ca="1" si="375"/>
        <v>-1921919.43</v>
      </c>
      <c r="R802" s="602">
        <f t="shared" si="360"/>
        <v>399</v>
      </c>
      <c r="S802" s="602">
        <f t="shared" si="361"/>
        <v>63.84</v>
      </c>
      <c r="T802" s="602">
        <f t="shared" si="362"/>
        <v>166.35080000000002</v>
      </c>
      <c r="U802" s="602">
        <f t="shared" si="363"/>
        <v>26.616128000000003</v>
      </c>
      <c r="V802" s="602">
        <f t="shared" ca="1" si="364"/>
        <v>-1093380.21</v>
      </c>
      <c r="W802" s="602">
        <f t="shared" si="365"/>
        <v>84.48</v>
      </c>
      <c r="X802" s="602">
        <f t="shared" si="366"/>
        <v>13.52</v>
      </c>
      <c r="Y802" s="602">
        <f t="shared" ca="1" si="367"/>
        <v>19109.46</v>
      </c>
      <c r="Z802" s="602">
        <f t="shared" ca="1" si="368"/>
        <v>3057.51</v>
      </c>
      <c r="AA802" s="603">
        <f t="shared" si="369"/>
        <v>0</v>
      </c>
      <c r="AB802" s="602"/>
      <c r="AC802" s="604">
        <f t="shared" si="370"/>
        <v>0.113</v>
      </c>
      <c r="AD802" s="602">
        <f t="shared" ca="1" si="371"/>
        <v>-12011996.446152888</v>
      </c>
      <c r="AE802" s="602">
        <f t="shared" si="372"/>
        <v>0</v>
      </c>
      <c r="AG802" s="602">
        <f t="shared" ca="1" si="376"/>
        <v>0</v>
      </c>
    </row>
    <row r="803" spans="2:33" x14ac:dyDescent="0.25">
      <c r="B803" s="30">
        <v>782</v>
      </c>
      <c r="C803" s="19">
        <f t="shared" ca="1" si="350"/>
        <v>69492</v>
      </c>
      <c r="D803" s="30">
        <f t="shared" ca="1" si="351"/>
        <v>31</v>
      </c>
      <c r="E803" s="599">
        <f t="shared" si="352"/>
        <v>0.113</v>
      </c>
      <c r="F803" s="599">
        <f t="shared" si="373"/>
        <v>0.13108</v>
      </c>
      <c r="G803" s="33">
        <f t="shared" ca="1" si="353"/>
        <v>1.0120874444444443</v>
      </c>
      <c r="H803" s="33">
        <f t="shared" ca="1" si="354"/>
        <v>10266.537126980775</v>
      </c>
      <c r="I803" s="33">
        <f t="shared" ca="1" si="378"/>
        <v>9.740382639555934E-5</v>
      </c>
      <c r="J803" s="30" t="b">
        <f t="shared" si="355"/>
        <v>0</v>
      </c>
      <c r="K803" s="33">
        <f t="shared" si="374"/>
        <v>1</v>
      </c>
      <c r="L803" s="33">
        <f t="shared" ca="1" si="377"/>
        <v>9.740382639555934E-5</v>
      </c>
      <c r="M803" s="600">
        <f t="shared" ca="1" si="356"/>
        <v>27271.35</v>
      </c>
      <c r="N803" s="601">
        <f t="shared" ca="1" si="357"/>
        <v>-1381779826.8</v>
      </c>
      <c r="O803" s="601">
        <f t="shared" ca="1" si="358"/>
        <v>16729458.239999998</v>
      </c>
      <c r="P803" s="601">
        <f t="shared" ca="1" si="359"/>
        <v>-13445485.369999999</v>
      </c>
      <c r="Q803" s="601">
        <f t="shared" ca="1" si="375"/>
        <v>-2151277.66</v>
      </c>
      <c r="R803" s="602">
        <f t="shared" si="360"/>
        <v>399</v>
      </c>
      <c r="S803" s="602">
        <f t="shared" si="361"/>
        <v>63.84</v>
      </c>
      <c r="T803" s="602">
        <f t="shared" si="362"/>
        <v>166.35080000000002</v>
      </c>
      <c r="U803" s="602">
        <f t="shared" si="363"/>
        <v>26.616128000000003</v>
      </c>
      <c r="V803" s="602">
        <f t="shared" ca="1" si="364"/>
        <v>-1105423.8600000001</v>
      </c>
      <c r="W803" s="602">
        <f t="shared" si="365"/>
        <v>84.48</v>
      </c>
      <c r="X803" s="602">
        <f t="shared" si="366"/>
        <v>13.52</v>
      </c>
      <c r="Y803" s="602">
        <f t="shared" ca="1" si="367"/>
        <v>21357.17</v>
      </c>
      <c r="Z803" s="602">
        <f t="shared" ca="1" si="368"/>
        <v>3417.15</v>
      </c>
      <c r="AA803" s="603">
        <f t="shared" si="369"/>
        <v>0</v>
      </c>
      <c r="AB803" s="602"/>
      <c r="AC803" s="604">
        <f t="shared" si="370"/>
        <v>0.113</v>
      </c>
      <c r="AD803" s="602">
        <f t="shared" ca="1" si="371"/>
        <v>-13445485.370223332</v>
      </c>
      <c r="AE803" s="602">
        <f t="shared" si="372"/>
        <v>0</v>
      </c>
      <c r="AG803" s="602">
        <f t="shared" ca="1" si="376"/>
        <v>0</v>
      </c>
    </row>
    <row r="804" spans="2:33" x14ac:dyDescent="0.25">
      <c r="B804" s="30">
        <v>783</v>
      </c>
      <c r="C804" s="19">
        <f t="shared" ca="1" si="350"/>
        <v>69522</v>
      </c>
      <c r="D804" s="30">
        <f t="shared" ca="1" si="351"/>
        <v>30</v>
      </c>
      <c r="E804" s="599">
        <f t="shared" si="352"/>
        <v>0.113</v>
      </c>
      <c r="F804" s="599">
        <f t="shared" si="373"/>
        <v>0.13108</v>
      </c>
      <c r="G804" s="33">
        <f t="shared" ca="1" si="353"/>
        <v>1.0117233333333333</v>
      </c>
      <c r="H804" s="33">
        <f t="shared" ca="1" si="354"/>
        <v>10386.895163899413</v>
      </c>
      <c r="I804" s="33">
        <f t="shared" ca="1" si="378"/>
        <v>9.6275160596170242E-5</v>
      </c>
      <c r="J804" s="30" t="b">
        <f t="shared" si="355"/>
        <v>0</v>
      </c>
      <c r="K804" s="33">
        <f t="shared" si="374"/>
        <v>1</v>
      </c>
      <c r="L804" s="33">
        <f t="shared" ca="1" si="377"/>
        <v>9.6275160596170242E-5</v>
      </c>
      <c r="M804" s="600">
        <f t="shared" ca="1" si="356"/>
        <v>27271.35</v>
      </c>
      <c r="N804" s="601">
        <f t="shared" ca="1" si="357"/>
        <v>-1398509285.04</v>
      </c>
      <c r="O804" s="601">
        <f t="shared" ca="1" si="358"/>
        <v>16422461.869999999</v>
      </c>
      <c r="P804" s="601">
        <f t="shared" ca="1" si="359"/>
        <v>-13169295.77</v>
      </c>
      <c r="Q804" s="601">
        <f t="shared" ca="1" si="375"/>
        <v>-2107087.3199999998</v>
      </c>
      <c r="R804" s="602">
        <f t="shared" si="360"/>
        <v>399</v>
      </c>
      <c r="S804" s="602">
        <f t="shared" si="361"/>
        <v>63.84</v>
      </c>
      <c r="T804" s="602">
        <f t="shared" si="362"/>
        <v>166.35080000000002</v>
      </c>
      <c r="U804" s="602">
        <f t="shared" si="363"/>
        <v>26.616128000000003</v>
      </c>
      <c r="V804" s="602">
        <f t="shared" ca="1" si="364"/>
        <v>-1118807.43</v>
      </c>
      <c r="W804" s="602">
        <f t="shared" si="365"/>
        <v>84.48</v>
      </c>
      <c r="X804" s="602">
        <f t="shared" si="366"/>
        <v>13.52</v>
      </c>
      <c r="Y804" s="602">
        <f t="shared" ca="1" si="367"/>
        <v>20924.099999999999</v>
      </c>
      <c r="Z804" s="602">
        <f t="shared" ca="1" si="368"/>
        <v>3347.86</v>
      </c>
      <c r="AA804" s="603">
        <f t="shared" si="369"/>
        <v>0</v>
      </c>
      <c r="AB804" s="602"/>
      <c r="AC804" s="604">
        <f t="shared" si="370"/>
        <v>0.113</v>
      </c>
      <c r="AD804" s="602">
        <f t="shared" ca="1" si="371"/>
        <v>-13169295.76746</v>
      </c>
      <c r="AE804" s="602">
        <f t="shared" si="372"/>
        <v>0</v>
      </c>
      <c r="AG804" s="602">
        <f t="shared" ca="1" si="376"/>
        <v>0</v>
      </c>
    </row>
    <row r="805" spans="2:33" x14ac:dyDescent="0.25">
      <c r="B805" s="30">
        <v>784</v>
      </c>
      <c r="C805" s="19">
        <f t="shared" ca="1" si="350"/>
        <v>69553</v>
      </c>
      <c r="D805" s="30">
        <f t="shared" ca="1" si="351"/>
        <v>31</v>
      </c>
      <c r="E805" s="599">
        <f t="shared" si="352"/>
        <v>0.113</v>
      </c>
      <c r="F805" s="599">
        <f t="shared" si="373"/>
        <v>0.13108</v>
      </c>
      <c r="G805" s="33">
        <f t="shared" ca="1" si="353"/>
        <v>1.0120874444444443</v>
      </c>
      <c r="H805" s="33">
        <f t="shared" ca="1" si="354"/>
        <v>10512.446182143314</v>
      </c>
      <c r="I805" s="33">
        <f t="shared" ca="1" si="378"/>
        <v>9.5125338353562583E-5</v>
      </c>
      <c r="J805" s="30" t="b">
        <f t="shared" si="355"/>
        <v>0</v>
      </c>
      <c r="K805" s="33">
        <f t="shared" si="374"/>
        <v>1</v>
      </c>
      <c r="L805" s="33">
        <f t="shared" ca="1" si="377"/>
        <v>9.5125338353562583E-5</v>
      </c>
      <c r="M805" s="600">
        <f t="shared" ca="1" si="356"/>
        <v>27271.35</v>
      </c>
      <c r="N805" s="601">
        <f t="shared" ca="1" si="357"/>
        <v>-1414931746.9100001</v>
      </c>
      <c r="O805" s="601">
        <f t="shared" ca="1" si="358"/>
        <v>17130180.240000002</v>
      </c>
      <c r="P805" s="601">
        <f t="shared" ca="1" si="359"/>
        <v>-13768071.970000001</v>
      </c>
      <c r="Q805" s="601">
        <f t="shared" ca="1" si="375"/>
        <v>-2202891.52</v>
      </c>
      <c r="R805" s="602">
        <f t="shared" si="360"/>
        <v>399</v>
      </c>
      <c r="S805" s="602">
        <f t="shared" si="361"/>
        <v>63.84</v>
      </c>
      <c r="T805" s="602">
        <f t="shared" si="362"/>
        <v>166.35080000000002</v>
      </c>
      <c r="U805" s="602">
        <f t="shared" si="363"/>
        <v>26.616128000000003</v>
      </c>
      <c r="V805" s="602">
        <f t="shared" ca="1" si="364"/>
        <v>-1131945.3999999999</v>
      </c>
      <c r="W805" s="602">
        <f t="shared" si="365"/>
        <v>84.48</v>
      </c>
      <c r="X805" s="602">
        <f t="shared" si="366"/>
        <v>13.52</v>
      </c>
      <c r="Y805" s="602">
        <f t="shared" ca="1" si="367"/>
        <v>21862.98</v>
      </c>
      <c r="Z805" s="602">
        <f t="shared" ca="1" si="368"/>
        <v>3498.08</v>
      </c>
      <c r="AA805" s="603">
        <f t="shared" si="369"/>
        <v>0</v>
      </c>
      <c r="AB805" s="602"/>
      <c r="AC805" s="604">
        <f t="shared" si="370"/>
        <v>0.113</v>
      </c>
      <c r="AD805" s="602">
        <f t="shared" ca="1" si="371"/>
        <v>-13768071.970627027</v>
      </c>
      <c r="AE805" s="602">
        <f t="shared" si="372"/>
        <v>0</v>
      </c>
      <c r="AG805" s="602">
        <f t="shared" ca="1" si="376"/>
        <v>0</v>
      </c>
    </row>
    <row r="806" spans="2:33" x14ac:dyDescent="0.25">
      <c r="B806" s="30">
        <v>785</v>
      </c>
      <c r="C806" s="19">
        <f t="shared" ca="1" si="350"/>
        <v>69583</v>
      </c>
      <c r="D806" s="30">
        <f t="shared" ca="1" si="351"/>
        <v>30</v>
      </c>
      <c r="E806" s="599">
        <f t="shared" si="352"/>
        <v>0.113</v>
      </c>
      <c r="F806" s="599">
        <f t="shared" si="373"/>
        <v>0.13108</v>
      </c>
      <c r="G806" s="33">
        <f t="shared" ca="1" si="353"/>
        <v>1.0117233333333333</v>
      </c>
      <c r="H806" s="33">
        <f t="shared" ca="1" si="354"/>
        <v>10635.687092885308</v>
      </c>
      <c r="I806" s="33">
        <f t="shared" ca="1" si="378"/>
        <v>9.4023074510056359E-5</v>
      </c>
      <c r="J806" s="30" t="b">
        <f t="shared" si="355"/>
        <v>0</v>
      </c>
      <c r="K806" s="33">
        <f t="shared" si="374"/>
        <v>1</v>
      </c>
      <c r="L806" s="33">
        <f t="shared" ca="1" si="377"/>
        <v>9.4023074510056359E-5</v>
      </c>
      <c r="M806" s="600">
        <f t="shared" ca="1" si="356"/>
        <v>27271.35</v>
      </c>
      <c r="N806" s="601">
        <f t="shared" ca="1" si="357"/>
        <v>-1432061927.1500001</v>
      </c>
      <c r="O806" s="601">
        <f t="shared" ca="1" si="358"/>
        <v>16815810.669999998</v>
      </c>
      <c r="P806" s="601">
        <f t="shared" ca="1" si="359"/>
        <v>-13485249.810000001</v>
      </c>
      <c r="Q806" s="601">
        <f t="shared" ca="1" si="375"/>
        <v>-2157639.9700000002</v>
      </c>
      <c r="R806" s="602">
        <f t="shared" si="360"/>
        <v>399</v>
      </c>
      <c r="S806" s="602">
        <f t="shared" si="361"/>
        <v>63.84</v>
      </c>
      <c r="T806" s="602">
        <f t="shared" si="362"/>
        <v>166.35080000000002</v>
      </c>
      <c r="U806" s="602">
        <f t="shared" si="363"/>
        <v>26.616128000000003</v>
      </c>
      <c r="V806" s="602">
        <f t="shared" ca="1" si="364"/>
        <v>-1145649.54</v>
      </c>
      <c r="W806" s="602">
        <f t="shared" si="365"/>
        <v>84.48</v>
      </c>
      <c r="X806" s="602">
        <f t="shared" si="366"/>
        <v>13.52</v>
      </c>
      <c r="Y806" s="602">
        <f t="shared" ca="1" si="367"/>
        <v>21419.52</v>
      </c>
      <c r="Z806" s="602">
        <f t="shared" ca="1" si="368"/>
        <v>3427.12</v>
      </c>
      <c r="AA806" s="603">
        <f t="shared" si="369"/>
        <v>0</v>
      </c>
      <c r="AB806" s="602"/>
      <c r="AC806" s="604">
        <f t="shared" si="370"/>
        <v>0.113</v>
      </c>
      <c r="AD806" s="602">
        <f t="shared" ca="1" si="371"/>
        <v>-13485249.813995833</v>
      </c>
      <c r="AE806" s="602">
        <f t="shared" si="372"/>
        <v>0</v>
      </c>
      <c r="AG806" s="602">
        <f t="shared" ca="1" si="376"/>
        <v>0</v>
      </c>
    </row>
    <row r="807" spans="2:33" x14ac:dyDescent="0.25">
      <c r="B807" s="30">
        <v>786</v>
      </c>
      <c r="C807" s="19">
        <f t="shared" ca="1" si="350"/>
        <v>69614</v>
      </c>
      <c r="D807" s="30">
        <f t="shared" ca="1" si="351"/>
        <v>31</v>
      </c>
      <c r="E807" s="599">
        <f t="shared" si="352"/>
        <v>0.113</v>
      </c>
      <c r="F807" s="599">
        <f t="shared" si="373"/>
        <v>0.13108</v>
      </c>
      <c r="G807" s="33">
        <f t="shared" ca="1" si="353"/>
        <v>1.0120874444444443</v>
      </c>
      <c r="H807" s="33">
        <f t="shared" ca="1" si="354"/>
        <v>10764.245369749053</v>
      </c>
      <c r="I807" s="33">
        <f t="shared" ca="1" si="378"/>
        <v>9.2900149118703437E-5</v>
      </c>
      <c r="J807" s="30" t="b">
        <f t="shared" si="355"/>
        <v>0</v>
      </c>
      <c r="K807" s="33">
        <f t="shared" si="374"/>
        <v>1</v>
      </c>
      <c r="L807" s="33">
        <f t="shared" ca="1" si="377"/>
        <v>9.2900149118703437E-5</v>
      </c>
      <c r="M807" s="600">
        <f t="shared" ca="1" si="356"/>
        <v>27271.35</v>
      </c>
      <c r="N807" s="601">
        <f t="shared" ca="1" si="357"/>
        <v>-1448877737.8199999</v>
      </c>
      <c r="O807" s="601">
        <f t="shared" ca="1" si="358"/>
        <v>17540500.509999998</v>
      </c>
      <c r="P807" s="601">
        <f t="shared" ca="1" si="359"/>
        <v>-14098385.32</v>
      </c>
      <c r="Q807" s="601">
        <f t="shared" ca="1" si="375"/>
        <v>-2255741.65</v>
      </c>
      <c r="R807" s="602">
        <f t="shared" si="360"/>
        <v>399</v>
      </c>
      <c r="S807" s="602">
        <f t="shared" si="361"/>
        <v>63.84</v>
      </c>
      <c r="T807" s="602">
        <f t="shared" si="362"/>
        <v>166.35080000000002</v>
      </c>
      <c r="U807" s="602">
        <f t="shared" si="363"/>
        <v>26.616128000000003</v>
      </c>
      <c r="V807" s="602">
        <f t="shared" ca="1" si="364"/>
        <v>-1159102.19</v>
      </c>
      <c r="W807" s="602">
        <f t="shared" si="365"/>
        <v>84.48</v>
      </c>
      <c r="X807" s="602">
        <f t="shared" si="366"/>
        <v>13.52</v>
      </c>
      <c r="Y807" s="602">
        <f t="shared" ca="1" si="367"/>
        <v>22380.91</v>
      </c>
      <c r="Z807" s="602">
        <f t="shared" ca="1" si="368"/>
        <v>3580.95</v>
      </c>
      <c r="AA807" s="603">
        <f t="shared" si="369"/>
        <v>0</v>
      </c>
      <c r="AB807" s="602"/>
      <c r="AC807" s="604">
        <f t="shared" si="370"/>
        <v>0.113</v>
      </c>
      <c r="AD807" s="602">
        <f t="shared" ca="1" si="371"/>
        <v>-14098385.321065167</v>
      </c>
      <c r="AE807" s="602">
        <f t="shared" si="372"/>
        <v>0</v>
      </c>
      <c r="AG807" s="602">
        <f t="shared" ca="1" si="376"/>
        <v>0</v>
      </c>
    </row>
    <row r="808" spans="2:33" x14ac:dyDescent="0.25">
      <c r="B808" s="30">
        <v>787</v>
      </c>
      <c r="C808" s="19">
        <f t="shared" ca="1" si="350"/>
        <v>69645</v>
      </c>
      <c r="D808" s="30">
        <f t="shared" ca="1" si="351"/>
        <v>31</v>
      </c>
      <c r="E808" s="599">
        <f t="shared" si="352"/>
        <v>0.113</v>
      </c>
      <c r="F808" s="599">
        <f t="shared" si="373"/>
        <v>0.13108</v>
      </c>
      <c r="G808" s="33">
        <f t="shared" ca="1" si="353"/>
        <v>1.0120874444444443</v>
      </c>
      <c r="H808" s="33">
        <f t="shared" ca="1" si="354"/>
        <v>10894.357587642262</v>
      </c>
      <c r="I808" s="33">
        <f t="shared" ca="1" si="378"/>
        <v>9.1790634918604522E-5</v>
      </c>
      <c r="J808" s="30" t="b">
        <f t="shared" si="355"/>
        <v>0</v>
      </c>
      <c r="K808" s="33">
        <f t="shared" si="374"/>
        <v>1</v>
      </c>
      <c r="L808" s="33">
        <f t="shared" ca="1" si="377"/>
        <v>9.1790634918604522E-5</v>
      </c>
      <c r="M808" s="600">
        <f t="shared" ca="1" si="356"/>
        <v>27271.35</v>
      </c>
      <c r="N808" s="601">
        <f t="shared" ca="1" si="357"/>
        <v>-1466418238.3299999</v>
      </c>
      <c r="O808" s="601">
        <f t="shared" ca="1" si="358"/>
        <v>17752520.34</v>
      </c>
      <c r="P808" s="601">
        <f t="shared" ca="1" si="359"/>
        <v>-14269064.140000001</v>
      </c>
      <c r="Q808" s="601">
        <f t="shared" ca="1" si="375"/>
        <v>-2283050.2599999998</v>
      </c>
      <c r="R808" s="602">
        <f t="shared" si="360"/>
        <v>399</v>
      </c>
      <c r="S808" s="602">
        <f t="shared" si="361"/>
        <v>63.84</v>
      </c>
      <c r="T808" s="602">
        <f t="shared" si="362"/>
        <v>166.35080000000002</v>
      </c>
      <c r="U808" s="602">
        <f t="shared" si="363"/>
        <v>26.616128000000003</v>
      </c>
      <c r="V808" s="602">
        <f t="shared" ca="1" si="364"/>
        <v>-1173134.5900000001</v>
      </c>
      <c r="W808" s="602">
        <f t="shared" si="365"/>
        <v>84.48</v>
      </c>
      <c r="X808" s="602">
        <f t="shared" si="366"/>
        <v>13.52</v>
      </c>
      <c r="Y808" s="602">
        <f t="shared" ca="1" si="367"/>
        <v>22648.54</v>
      </c>
      <c r="Z808" s="602">
        <f t="shared" ca="1" si="368"/>
        <v>3623.77</v>
      </c>
      <c r="AA808" s="603">
        <f t="shared" si="369"/>
        <v>0</v>
      </c>
      <c r="AB808" s="602"/>
      <c r="AC808" s="604">
        <f t="shared" si="370"/>
        <v>0.113</v>
      </c>
      <c r="AD808" s="602">
        <f t="shared" ca="1" si="371"/>
        <v>-14269064.13574997</v>
      </c>
      <c r="AE808" s="602">
        <f t="shared" si="372"/>
        <v>0</v>
      </c>
      <c r="AG808" s="602">
        <f t="shared" ca="1" si="376"/>
        <v>0</v>
      </c>
    </row>
    <row r="809" spans="2:33" x14ac:dyDescent="0.25">
      <c r="B809" s="30">
        <v>788</v>
      </c>
      <c r="C809" s="19">
        <f t="shared" ca="1" si="350"/>
        <v>69675</v>
      </c>
      <c r="D809" s="30">
        <f t="shared" ca="1" si="351"/>
        <v>30</v>
      </c>
      <c r="E809" s="599">
        <f t="shared" si="352"/>
        <v>0.113</v>
      </c>
      <c r="F809" s="599">
        <f t="shared" si="373"/>
        <v>0.13108</v>
      </c>
      <c r="G809" s="33">
        <f t="shared" ca="1" si="353"/>
        <v>1.0117233333333333</v>
      </c>
      <c r="H809" s="33">
        <f t="shared" ca="1" si="354"/>
        <v>11022.075773094721</v>
      </c>
      <c r="I809" s="33">
        <f t="shared" ca="1" si="378"/>
        <v>9.0727011915580868E-5</v>
      </c>
      <c r="J809" s="30" t="b">
        <f t="shared" si="355"/>
        <v>0</v>
      </c>
      <c r="K809" s="33">
        <f t="shared" si="374"/>
        <v>1</v>
      </c>
      <c r="L809" s="33">
        <f t="shared" ca="1" si="377"/>
        <v>9.0727011915580868E-5</v>
      </c>
      <c r="M809" s="600">
        <f t="shared" ca="1" si="356"/>
        <v>27271.35</v>
      </c>
      <c r="N809" s="601">
        <f t="shared" ca="1" si="357"/>
        <v>-1484170758.6700001</v>
      </c>
      <c r="O809" s="601">
        <f t="shared" ca="1" si="358"/>
        <v>17426699.879999999</v>
      </c>
      <c r="P809" s="601">
        <f t="shared" ca="1" si="359"/>
        <v>-13975941.310000001</v>
      </c>
      <c r="Q809" s="601">
        <f t="shared" ca="1" si="375"/>
        <v>-2236150.61</v>
      </c>
      <c r="R809" s="602">
        <f t="shared" si="360"/>
        <v>399</v>
      </c>
      <c r="S809" s="602">
        <f t="shared" si="361"/>
        <v>63.84</v>
      </c>
      <c r="T809" s="602">
        <f t="shared" si="362"/>
        <v>166.35080000000002</v>
      </c>
      <c r="U809" s="602">
        <f t="shared" si="363"/>
        <v>26.616128000000003</v>
      </c>
      <c r="V809" s="602">
        <f t="shared" ca="1" si="364"/>
        <v>-1187336.6100000001</v>
      </c>
      <c r="W809" s="602">
        <f t="shared" si="365"/>
        <v>84.48</v>
      </c>
      <c r="X809" s="602">
        <f t="shared" si="366"/>
        <v>13.52</v>
      </c>
      <c r="Y809" s="602">
        <f t="shared" ca="1" si="367"/>
        <v>22188.92</v>
      </c>
      <c r="Z809" s="602">
        <f t="shared" ca="1" si="368"/>
        <v>3550.23</v>
      </c>
      <c r="AA809" s="603">
        <f t="shared" si="369"/>
        <v>0</v>
      </c>
      <c r="AB809" s="602"/>
      <c r="AC809" s="604">
        <f t="shared" si="370"/>
        <v>0.113</v>
      </c>
      <c r="AD809" s="602">
        <f t="shared" ca="1" si="371"/>
        <v>-13975941.310809169</v>
      </c>
      <c r="AE809" s="602">
        <f t="shared" si="372"/>
        <v>0</v>
      </c>
      <c r="AG809" s="602">
        <f t="shared" ca="1" si="376"/>
        <v>0</v>
      </c>
    </row>
    <row r="810" spans="2:33" x14ac:dyDescent="0.25">
      <c r="B810" s="30">
        <v>789</v>
      </c>
      <c r="C810" s="19">
        <f t="shared" ca="1" si="350"/>
        <v>69706</v>
      </c>
      <c r="D810" s="30">
        <f t="shared" ca="1" si="351"/>
        <v>31</v>
      </c>
      <c r="E810" s="599">
        <f t="shared" si="352"/>
        <v>0.113</v>
      </c>
      <c r="F810" s="599">
        <f t="shared" si="373"/>
        <v>0.13108</v>
      </c>
      <c r="G810" s="33">
        <f t="shared" ca="1" si="353"/>
        <v>1.0120874444444443</v>
      </c>
      <c r="H810" s="33">
        <f t="shared" ca="1" si="354"/>
        <v>11155.304501664459</v>
      </c>
      <c r="I810" s="33">
        <f t="shared" ca="1" si="378"/>
        <v>8.9643451673667186E-5</v>
      </c>
      <c r="J810" s="30" t="b">
        <f t="shared" si="355"/>
        <v>0</v>
      </c>
      <c r="K810" s="33">
        <f t="shared" si="374"/>
        <v>1</v>
      </c>
      <c r="L810" s="33">
        <f t="shared" ca="1" si="377"/>
        <v>8.9643451673667186E-5</v>
      </c>
      <c r="M810" s="600">
        <f t="shared" ca="1" si="356"/>
        <v>27271.35</v>
      </c>
      <c r="N810" s="601">
        <f t="shared" ca="1" si="357"/>
        <v>-1501597458.55</v>
      </c>
      <c r="O810" s="601">
        <f t="shared" ca="1" si="358"/>
        <v>18177747.210000001</v>
      </c>
      <c r="P810" s="601">
        <f t="shared" ca="1" si="359"/>
        <v>-14611377.49</v>
      </c>
      <c r="Q810" s="601">
        <f t="shared" ca="1" si="375"/>
        <v>-2337820.4</v>
      </c>
      <c r="R810" s="602">
        <f t="shared" si="360"/>
        <v>399</v>
      </c>
      <c r="S810" s="602">
        <f t="shared" si="361"/>
        <v>63.84</v>
      </c>
      <c r="T810" s="602">
        <f t="shared" si="362"/>
        <v>166.35080000000002</v>
      </c>
      <c r="U810" s="602">
        <f t="shared" si="363"/>
        <v>26.616128000000003</v>
      </c>
      <c r="V810" s="602">
        <f t="shared" ca="1" si="364"/>
        <v>-1201277.97</v>
      </c>
      <c r="W810" s="602">
        <f t="shared" si="365"/>
        <v>84.48</v>
      </c>
      <c r="X810" s="602">
        <f t="shared" si="366"/>
        <v>13.52</v>
      </c>
      <c r="Y810" s="602">
        <f t="shared" ca="1" si="367"/>
        <v>23185.29</v>
      </c>
      <c r="Z810" s="602">
        <f t="shared" ca="1" si="368"/>
        <v>3709.65</v>
      </c>
      <c r="AA810" s="603">
        <f t="shared" si="369"/>
        <v>0</v>
      </c>
      <c r="AB810" s="602"/>
      <c r="AC810" s="604">
        <f t="shared" si="370"/>
        <v>0.113</v>
      </c>
      <c r="AD810" s="602">
        <f t="shared" ca="1" si="371"/>
        <v>-14611377.492501805</v>
      </c>
      <c r="AE810" s="602">
        <f t="shared" si="372"/>
        <v>0</v>
      </c>
      <c r="AG810" s="602">
        <f t="shared" ca="1" si="376"/>
        <v>0</v>
      </c>
    </row>
    <row r="811" spans="2:33" x14ac:dyDescent="0.25">
      <c r="B811" s="30">
        <v>790</v>
      </c>
      <c r="C811" s="19">
        <f t="shared" ca="1" si="350"/>
        <v>69736</v>
      </c>
      <c r="D811" s="30">
        <f t="shared" ca="1" si="351"/>
        <v>30</v>
      </c>
      <c r="E811" s="599">
        <f t="shared" si="352"/>
        <v>0.113</v>
      </c>
      <c r="F811" s="599">
        <f t="shared" si="373"/>
        <v>0.13108</v>
      </c>
      <c r="G811" s="33">
        <f t="shared" ca="1" si="353"/>
        <v>1.0117233333333333</v>
      </c>
      <c r="H811" s="33">
        <f t="shared" ca="1" si="354"/>
        <v>11286.081854772305</v>
      </c>
      <c r="I811" s="33">
        <f t="shared" ca="1" si="378"/>
        <v>8.8604709133591062E-5</v>
      </c>
      <c r="J811" s="30" t="b">
        <f t="shared" si="355"/>
        <v>0</v>
      </c>
      <c r="K811" s="33">
        <f t="shared" si="374"/>
        <v>1</v>
      </c>
      <c r="L811" s="33">
        <f t="shared" ca="1" si="377"/>
        <v>8.8604709133591062E-5</v>
      </c>
      <c r="M811" s="600">
        <f t="shared" ca="1" si="356"/>
        <v>27271.35</v>
      </c>
      <c r="N811" s="601">
        <f t="shared" ca="1" si="357"/>
        <v>-1519775205.76</v>
      </c>
      <c r="O811" s="601">
        <f t="shared" ca="1" si="358"/>
        <v>17844102.669999998</v>
      </c>
      <c r="P811" s="601">
        <f t="shared" ca="1" si="359"/>
        <v>-14311216.52</v>
      </c>
      <c r="Q811" s="601">
        <f t="shared" ca="1" si="375"/>
        <v>-2289794.64</v>
      </c>
      <c r="R811" s="602">
        <f t="shared" si="360"/>
        <v>399</v>
      </c>
      <c r="S811" s="602">
        <f t="shared" si="361"/>
        <v>63.84</v>
      </c>
      <c r="T811" s="602">
        <f t="shared" si="362"/>
        <v>166.35080000000002</v>
      </c>
      <c r="U811" s="602">
        <f t="shared" si="363"/>
        <v>26.616128000000003</v>
      </c>
      <c r="V811" s="602">
        <f t="shared" ca="1" si="364"/>
        <v>-1215820.1599999999</v>
      </c>
      <c r="W811" s="602">
        <f t="shared" si="365"/>
        <v>84.48</v>
      </c>
      <c r="X811" s="602">
        <f t="shared" si="366"/>
        <v>13.52</v>
      </c>
      <c r="Y811" s="602">
        <f t="shared" ca="1" si="367"/>
        <v>22714.63</v>
      </c>
      <c r="Z811" s="602">
        <f t="shared" ca="1" si="368"/>
        <v>3634.34</v>
      </c>
      <c r="AA811" s="603">
        <f t="shared" si="369"/>
        <v>0</v>
      </c>
      <c r="AB811" s="602"/>
      <c r="AC811" s="604">
        <f t="shared" si="370"/>
        <v>0.113</v>
      </c>
      <c r="AD811" s="602">
        <f t="shared" ca="1" si="371"/>
        <v>-14311216.520906668</v>
      </c>
      <c r="AE811" s="602">
        <f t="shared" si="372"/>
        <v>0</v>
      </c>
      <c r="AG811" s="602">
        <f t="shared" ca="1" si="376"/>
        <v>0</v>
      </c>
    </row>
    <row r="812" spans="2:33" x14ac:dyDescent="0.25">
      <c r="B812" s="30">
        <v>791</v>
      </c>
      <c r="C812" s="19">
        <f t="shared" ca="1" si="350"/>
        <v>69767</v>
      </c>
      <c r="D812" s="30">
        <f t="shared" ca="1" si="351"/>
        <v>31</v>
      </c>
      <c r="E812" s="599">
        <f t="shared" si="352"/>
        <v>0.113</v>
      </c>
      <c r="F812" s="599">
        <f t="shared" si="373"/>
        <v>0.13108</v>
      </c>
      <c r="G812" s="33">
        <f t="shared" ca="1" si="353"/>
        <v>1.0120874444444443</v>
      </c>
      <c r="H812" s="33">
        <f t="shared" ca="1" si="354"/>
        <v>11422.501742187316</v>
      </c>
      <c r="I812" s="33">
        <f t="shared" ca="1" si="378"/>
        <v>8.7546495730147123E-5</v>
      </c>
      <c r="J812" s="30" t="b">
        <f t="shared" si="355"/>
        <v>0</v>
      </c>
      <c r="K812" s="33">
        <f t="shared" si="374"/>
        <v>1</v>
      </c>
      <c r="L812" s="33">
        <f t="shared" ca="1" si="377"/>
        <v>8.7546495730147123E-5</v>
      </c>
      <c r="M812" s="600">
        <f t="shared" ca="1" si="356"/>
        <v>27271.35</v>
      </c>
      <c r="N812" s="601">
        <f t="shared" ca="1" si="357"/>
        <v>-1537619308.4300001</v>
      </c>
      <c r="O812" s="601">
        <f t="shared" ca="1" si="358"/>
        <v>18613159.32</v>
      </c>
      <c r="P812" s="601">
        <f t="shared" ca="1" si="359"/>
        <v>-14961890.1</v>
      </c>
      <c r="Q812" s="601">
        <f t="shared" ca="1" si="375"/>
        <v>-2393902.42</v>
      </c>
      <c r="R812" s="602">
        <f t="shared" si="360"/>
        <v>399</v>
      </c>
      <c r="S812" s="602">
        <f t="shared" si="361"/>
        <v>63.84</v>
      </c>
      <c r="T812" s="602">
        <f t="shared" si="362"/>
        <v>166.35080000000002</v>
      </c>
      <c r="U812" s="602">
        <f t="shared" si="363"/>
        <v>26.616128000000003</v>
      </c>
      <c r="V812" s="602">
        <f t="shared" ca="1" si="364"/>
        <v>-1230095.45</v>
      </c>
      <c r="W812" s="602">
        <f t="shared" si="365"/>
        <v>84.48</v>
      </c>
      <c r="X812" s="602">
        <f t="shared" si="366"/>
        <v>13.52</v>
      </c>
      <c r="Y812" s="602">
        <f t="shared" ca="1" si="367"/>
        <v>23734.89</v>
      </c>
      <c r="Z812" s="602">
        <f t="shared" ca="1" si="368"/>
        <v>3797.58</v>
      </c>
      <c r="AA812" s="603">
        <f t="shared" si="369"/>
        <v>0</v>
      </c>
      <c r="AB812" s="602"/>
      <c r="AC812" s="604">
        <f t="shared" si="370"/>
        <v>0.113</v>
      </c>
      <c r="AD812" s="602">
        <f t="shared" ca="1" si="371"/>
        <v>-14961890.103973029</v>
      </c>
      <c r="AE812" s="602">
        <f t="shared" si="372"/>
        <v>0</v>
      </c>
      <c r="AG812" s="602">
        <f t="shared" ca="1" si="376"/>
        <v>0</v>
      </c>
    </row>
    <row r="813" spans="2:33" x14ac:dyDescent="0.25">
      <c r="B813" s="30">
        <v>792</v>
      </c>
      <c r="C813" s="19">
        <f t="shared" ca="1" si="350"/>
        <v>69798</v>
      </c>
      <c r="D813" s="30">
        <f t="shared" ca="1" si="351"/>
        <v>31</v>
      </c>
      <c r="E813" s="599">
        <f t="shared" si="352"/>
        <v>0.113</v>
      </c>
      <c r="F813" s="599">
        <f t="shared" si="373"/>
        <v>0.13108</v>
      </c>
      <c r="G813" s="33">
        <f t="shared" ca="1" si="353"/>
        <v>1.0120874444444443</v>
      </c>
      <c r="H813" s="33">
        <f t="shared" ca="1" si="354"/>
        <v>11560.570597412574</v>
      </c>
      <c r="I813" s="33">
        <f t="shared" ca="1" si="378"/>
        <v>8.6500920657308624E-5</v>
      </c>
      <c r="J813" s="30" t="b">
        <f t="shared" si="355"/>
        <v>1</v>
      </c>
      <c r="K813" s="33">
        <f t="shared" si="374"/>
        <v>1</v>
      </c>
      <c r="L813" s="33">
        <f t="shared" ca="1" si="377"/>
        <v>8.6500920657308624E-5</v>
      </c>
      <c r="M813" s="600">
        <f t="shared" ca="1" si="356"/>
        <v>27271.35</v>
      </c>
      <c r="N813" s="601">
        <f t="shared" ca="1" si="357"/>
        <v>-1556232467.75</v>
      </c>
      <c r="O813" s="601">
        <f t="shared" ca="1" si="358"/>
        <v>18838144.84</v>
      </c>
      <c r="P813" s="601">
        <f t="shared" ca="1" si="359"/>
        <v>-15143006.48</v>
      </c>
      <c r="Q813" s="601">
        <f t="shared" ca="1" si="375"/>
        <v>-2422881.04</v>
      </c>
      <c r="R813" s="602">
        <f t="shared" si="360"/>
        <v>399</v>
      </c>
      <c r="S813" s="602">
        <f t="shared" si="361"/>
        <v>63.84</v>
      </c>
      <c r="T813" s="602">
        <f t="shared" si="362"/>
        <v>166.35080000000002</v>
      </c>
      <c r="U813" s="602">
        <f t="shared" si="363"/>
        <v>26.616128000000003</v>
      </c>
      <c r="V813" s="602">
        <f t="shared" ca="1" si="364"/>
        <v>-1244985.97</v>
      </c>
      <c r="W813" s="602">
        <f t="shared" si="365"/>
        <v>84.48</v>
      </c>
      <c r="X813" s="602">
        <f t="shared" si="366"/>
        <v>13.52</v>
      </c>
      <c r="Y813" s="602">
        <f t="shared" ca="1" si="367"/>
        <v>24018.880000000001</v>
      </c>
      <c r="Z813" s="602">
        <f t="shared" ca="1" si="368"/>
        <v>3843.02</v>
      </c>
      <c r="AA813" s="603">
        <f t="shared" si="369"/>
        <v>0</v>
      </c>
      <c r="AB813" s="602"/>
      <c r="AC813" s="604">
        <f t="shared" si="370"/>
        <v>0.113</v>
      </c>
      <c r="AD813" s="602">
        <f t="shared" ca="1" si="371"/>
        <v>-15143006.484800695</v>
      </c>
      <c r="AE813" s="602">
        <f t="shared" si="372"/>
        <v>0</v>
      </c>
      <c r="AG813" s="602">
        <f t="shared" ca="1" si="376"/>
        <v>0</v>
      </c>
    </row>
    <row r="814" spans="2:33" x14ac:dyDescent="0.25">
      <c r="B814" s="30">
        <v>793</v>
      </c>
      <c r="C814" s="19">
        <f t="shared" ca="1" si="350"/>
        <v>69826</v>
      </c>
      <c r="D814" s="30">
        <f t="shared" ca="1" si="351"/>
        <v>28</v>
      </c>
      <c r="E814" s="599">
        <f t="shared" si="352"/>
        <v>0.113</v>
      </c>
      <c r="F814" s="599">
        <f t="shared" si="373"/>
        <v>0.13108</v>
      </c>
      <c r="G814" s="33">
        <f t="shared" ca="1" si="353"/>
        <v>1.0109951111111111</v>
      </c>
      <c r="H814" s="33">
        <f t="shared" ca="1" si="354"/>
        <v>11687.68035563897</v>
      </c>
      <c r="I814" s="33">
        <f t="shared" ca="1" si="378"/>
        <v>8.5560177004458265E-5</v>
      </c>
      <c r="J814" s="30" t="b">
        <f t="shared" si="355"/>
        <v>0</v>
      </c>
      <c r="K814" s="33">
        <f t="shared" si="374"/>
        <v>1</v>
      </c>
      <c r="L814" s="33">
        <f t="shared" ca="1" si="377"/>
        <v>8.5560177004458265E-5</v>
      </c>
      <c r="M814" s="600">
        <f t="shared" ca="1" si="356"/>
        <v>27271.35</v>
      </c>
      <c r="N814" s="601">
        <f t="shared" ca="1" si="357"/>
        <v>-1575070612.5899999</v>
      </c>
      <c r="O814" s="601">
        <f t="shared" ca="1" si="358"/>
        <v>17345347.75</v>
      </c>
      <c r="P814" s="601">
        <f t="shared" ca="1" si="359"/>
        <v>-13843120.609999999</v>
      </c>
      <c r="Q814" s="601">
        <f t="shared" ca="1" si="375"/>
        <v>-2214899.2999999998</v>
      </c>
      <c r="R814" s="602">
        <f t="shared" si="360"/>
        <v>399</v>
      </c>
      <c r="S814" s="602">
        <f t="shared" si="361"/>
        <v>63.84</v>
      </c>
      <c r="T814" s="602">
        <f t="shared" si="362"/>
        <v>166.35080000000002</v>
      </c>
      <c r="U814" s="602">
        <f t="shared" si="363"/>
        <v>26.616128000000003</v>
      </c>
      <c r="V814" s="602">
        <f t="shared" ca="1" si="364"/>
        <v>-1260056.49</v>
      </c>
      <c r="W814" s="602">
        <f t="shared" si="365"/>
        <v>84.48</v>
      </c>
      <c r="X814" s="602">
        <f t="shared" si="366"/>
        <v>13.52</v>
      </c>
      <c r="Y814" s="602">
        <f t="shared" ca="1" si="367"/>
        <v>21980.66</v>
      </c>
      <c r="Z814" s="602">
        <f t="shared" ca="1" si="368"/>
        <v>3516.91</v>
      </c>
      <c r="AA814" s="603">
        <f t="shared" si="369"/>
        <v>0</v>
      </c>
      <c r="AB814" s="602"/>
      <c r="AC814" s="604">
        <f t="shared" si="370"/>
        <v>0.113</v>
      </c>
      <c r="AD814" s="602">
        <f t="shared" ca="1" si="371"/>
        <v>-13843120.606207665</v>
      </c>
      <c r="AE814" s="602">
        <f t="shared" si="372"/>
        <v>0</v>
      </c>
      <c r="AG814" s="602">
        <f t="shared" ca="1" si="376"/>
        <v>0</v>
      </c>
    </row>
    <row r="815" spans="2:33" x14ac:dyDescent="0.25">
      <c r="B815" s="30">
        <v>794</v>
      </c>
      <c r="C815" s="19">
        <f t="shared" ca="1" si="350"/>
        <v>69857</v>
      </c>
      <c r="D815" s="30">
        <f t="shared" ca="1" si="351"/>
        <v>31</v>
      </c>
      <c r="E815" s="599">
        <f t="shared" si="352"/>
        <v>0.113</v>
      </c>
      <c r="F815" s="599">
        <f t="shared" si="373"/>
        <v>0.13108</v>
      </c>
      <c r="G815" s="33">
        <f t="shared" ca="1" si="353"/>
        <v>1.0120874444444443</v>
      </c>
      <c r="H815" s="33">
        <f t="shared" ca="1" si="354"/>
        <v>11828.954542622179</v>
      </c>
      <c r="I815" s="33">
        <f t="shared" ca="1" si="378"/>
        <v>8.4538324701206036E-5</v>
      </c>
      <c r="J815" s="30" t="b">
        <f t="shared" si="355"/>
        <v>0</v>
      </c>
      <c r="K815" s="33">
        <f t="shared" si="374"/>
        <v>1</v>
      </c>
      <c r="L815" s="33">
        <f t="shared" ca="1" si="377"/>
        <v>8.4538324701206036E-5</v>
      </c>
      <c r="M815" s="600">
        <f t="shared" ca="1" si="356"/>
        <v>27271.35</v>
      </c>
      <c r="N815" s="601">
        <f t="shared" ca="1" si="357"/>
        <v>-1592415960.3399999</v>
      </c>
      <c r="O815" s="601">
        <f t="shared" ca="1" si="358"/>
        <v>19275510.809999999</v>
      </c>
      <c r="P815" s="601">
        <f t="shared" ca="1" si="359"/>
        <v>-15495091.970000001</v>
      </c>
      <c r="Q815" s="601">
        <f t="shared" ca="1" si="375"/>
        <v>-2479214.7200000002</v>
      </c>
      <c r="R815" s="602">
        <f t="shared" si="360"/>
        <v>399</v>
      </c>
      <c r="S815" s="602">
        <f t="shared" si="361"/>
        <v>63.84</v>
      </c>
      <c r="T815" s="602">
        <f t="shared" si="362"/>
        <v>166.35080000000002</v>
      </c>
      <c r="U815" s="602">
        <f t="shared" si="363"/>
        <v>26.616128000000003</v>
      </c>
      <c r="V815" s="602">
        <f t="shared" ca="1" si="364"/>
        <v>-1273932.77</v>
      </c>
      <c r="W815" s="602">
        <f t="shared" si="365"/>
        <v>84.48</v>
      </c>
      <c r="X815" s="602">
        <f t="shared" si="366"/>
        <v>13.52</v>
      </c>
      <c r="Y815" s="602">
        <f t="shared" ca="1" si="367"/>
        <v>24570.95</v>
      </c>
      <c r="Z815" s="602">
        <f t="shared" ca="1" si="368"/>
        <v>3931.35</v>
      </c>
      <c r="AA815" s="603">
        <f t="shared" si="369"/>
        <v>0</v>
      </c>
      <c r="AB815" s="602"/>
      <c r="AC815" s="604">
        <f t="shared" si="370"/>
        <v>0.113</v>
      </c>
      <c r="AD815" s="602">
        <f t="shared" ca="1" si="371"/>
        <v>-15495091.969641723</v>
      </c>
      <c r="AE815" s="602">
        <f t="shared" si="372"/>
        <v>0</v>
      </c>
      <c r="AG815" s="602">
        <f t="shared" ca="1" si="376"/>
        <v>0</v>
      </c>
    </row>
    <row r="816" spans="2:33" x14ac:dyDescent="0.25">
      <c r="B816" s="30">
        <v>795</v>
      </c>
      <c r="C816" s="19">
        <f t="shared" ca="1" si="350"/>
        <v>69887</v>
      </c>
      <c r="D816" s="30">
        <f t="shared" ca="1" si="351"/>
        <v>30</v>
      </c>
      <c r="E816" s="599">
        <f t="shared" si="352"/>
        <v>0.113</v>
      </c>
      <c r="F816" s="599">
        <f t="shared" si="373"/>
        <v>0.13108</v>
      </c>
      <c r="G816" s="33">
        <f t="shared" ca="1" si="353"/>
        <v>1.0117233333333333</v>
      </c>
      <c r="H816" s="33">
        <f t="shared" ca="1" si="354"/>
        <v>11967.629319710186</v>
      </c>
      <c r="I816" s="33">
        <f t="shared" ca="1" si="378"/>
        <v>8.3558737765468863E-5</v>
      </c>
      <c r="J816" s="30" t="b">
        <f t="shared" si="355"/>
        <v>0</v>
      </c>
      <c r="K816" s="33">
        <f t="shared" si="374"/>
        <v>1</v>
      </c>
      <c r="L816" s="33">
        <f t="shared" ca="1" si="377"/>
        <v>8.3558737765468863E-5</v>
      </c>
      <c r="M816" s="600">
        <f t="shared" ca="1" si="356"/>
        <v>27271.35</v>
      </c>
      <c r="N816" s="601">
        <f t="shared" ca="1" si="357"/>
        <v>-1611691471.1500001</v>
      </c>
      <c r="O816" s="601">
        <f t="shared" ca="1" si="358"/>
        <v>18921667.699999999</v>
      </c>
      <c r="P816" s="601">
        <f t="shared" ca="1" si="359"/>
        <v>-15176761.35</v>
      </c>
      <c r="Q816" s="601">
        <f t="shared" ca="1" si="375"/>
        <v>-2428281.8199999998</v>
      </c>
      <c r="R816" s="602">
        <f t="shared" si="360"/>
        <v>399</v>
      </c>
      <c r="S816" s="602">
        <f t="shared" si="361"/>
        <v>63.84</v>
      </c>
      <c r="T816" s="602">
        <f t="shared" si="362"/>
        <v>166.35080000000002</v>
      </c>
      <c r="U816" s="602">
        <f t="shared" si="363"/>
        <v>26.616128000000003</v>
      </c>
      <c r="V816" s="602">
        <f t="shared" ca="1" si="364"/>
        <v>-1289353.18</v>
      </c>
      <c r="W816" s="602">
        <f t="shared" si="365"/>
        <v>84.48</v>
      </c>
      <c r="X816" s="602">
        <f t="shared" si="366"/>
        <v>13.52</v>
      </c>
      <c r="Y816" s="602">
        <f t="shared" ca="1" si="367"/>
        <v>24071.81</v>
      </c>
      <c r="Z816" s="602">
        <f t="shared" ca="1" si="368"/>
        <v>3851.49</v>
      </c>
      <c r="AA816" s="603">
        <f t="shared" si="369"/>
        <v>0</v>
      </c>
      <c r="AB816" s="602"/>
      <c r="AC816" s="604">
        <f t="shared" si="370"/>
        <v>0.113</v>
      </c>
      <c r="AD816" s="602">
        <f t="shared" ca="1" si="371"/>
        <v>-15176761.353329165</v>
      </c>
      <c r="AE816" s="602">
        <f t="shared" si="372"/>
        <v>0</v>
      </c>
      <c r="AG816" s="602">
        <f t="shared" ca="1" si="376"/>
        <v>0</v>
      </c>
    </row>
    <row r="817" spans="2:33" x14ac:dyDescent="0.25">
      <c r="B817" s="30">
        <v>796</v>
      </c>
      <c r="C817" s="19">
        <f t="shared" ca="1" si="350"/>
        <v>69918</v>
      </c>
      <c r="D817" s="30">
        <f t="shared" ca="1" si="351"/>
        <v>31</v>
      </c>
      <c r="E817" s="599">
        <f t="shared" si="352"/>
        <v>0.113</v>
      </c>
      <c r="F817" s="599">
        <f t="shared" si="373"/>
        <v>0.13108</v>
      </c>
      <c r="G817" s="33">
        <f t="shared" ca="1" si="353"/>
        <v>1.0120874444444443</v>
      </c>
      <c r="H817" s="33">
        <f t="shared" ca="1" si="354"/>
        <v>12112.287374243886</v>
      </c>
      <c r="I817" s="33">
        <f t="shared" ca="1" si="378"/>
        <v>8.2560788817349651E-5</v>
      </c>
      <c r="J817" s="30" t="b">
        <f t="shared" si="355"/>
        <v>0</v>
      </c>
      <c r="K817" s="33">
        <f t="shared" si="374"/>
        <v>1</v>
      </c>
      <c r="L817" s="33">
        <f t="shared" ca="1" si="377"/>
        <v>8.2560788817349651E-5</v>
      </c>
      <c r="M817" s="600">
        <f t="shared" ca="1" si="356"/>
        <v>27271.35</v>
      </c>
      <c r="N817" s="601">
        <f t="shared" ca="1" si="357"/>
        <v>-1630613138.8499999</v>
      </c>
      <c r="O817" s="601">
        <f t="shared" ca="1" si="358"/>
        <v>19737217.080000002</v>
      </c>
      <c r="P817" s="601">
        <f t="shared" ca="1" si="359"/>
        <v>-15866771.74</v>
      </c>
      <c r="Q817" s="601">
        <f t="shared" ca="1" si="375"/>
        <v>-2538683.48</v>
      </c>
      <c r="R817" s="602">
        <f t="shared" si="360"/>
        <v>399</v>
      </c>
      <c r="S817" s="602">
        <f t="shared" si="361"/>
        <v>63.84</v>
      </c>
      <c r="T817" s="602">
        <f t="shared" si="362"/>
        <v>166.35080000000002</v>
      </c>
      <c r="U817" s="602">
        <f t="shared" si="363"/>
        <v>26.616128000000003</v>
      </c>
      <c r="V817" s="602">
        <f t="shared" ca="1" si="364"/>
        <v>-1304490.51</v>
      </c>
      <c r="W817" s="602">
        <f t="shared" si="365"/>
        <v>84.48</v>
      </c>
      <c r="X817" s="602">
        <f t="shared" si="366"/>
        <v>13.52</v>
      </c>
      <c r="Y817" s="602">
        <f t="shared" ca="1" si="367"/>
        <v>25153.74</v>
      </c>
      <c r="Z817" s="602">
        <f t="shared" ca="1" si="368"/>
        <v>4024.6</v>
      </c>
      <c r="AA817" s="603">
        <f t="shared" si="369"/>
        <v>0</v>
      </c>
      <c r="AB817" s="602"/>
      <c r="AC817" s="604">
        <f t="shared" si="370"/>
        <v>0.113</v>
      </c>
      <c r="AD817" s="602">
        <f t="shared" ca="1" si="371"/>
        <v>-15866771.73719875</v>
      </c>
      <c r="AE817" s="602">
        <f t="shared" si="372"/>
        <v>0</v>
      </c>
      <c r="AG817" s="602">
        <f t="shared" ca="1" si="376"/>
        <v>0</v>
      </c>
    </row>
    <row r="818" spans="2:33" x14ac:dyDescent="0.25">
      <c r="B818" s="30">
        <v>797</v>
      </c>
      <c r="C818" s="19">
        <f t="shared" ca="1" si="350"/>
        <v>69948</v>
      </c>
      <c r="D818" s="30">
        <f t="shared" ca="1" si="351"/>
        <v>30</v>
      </c>
      <c r="E818" s="599">
        <f t="shared" si="352"/>
        <v>0.113</v>
      </c>
      <c r="F818" s="599">
        <f t="shared" si="373"/>
        <v>0.13108</v>
      </c>
      <c r="G818" s="33">
        <f t="shared" ca="1" si="353"/>
        <v>1.0117233333333333</v>
      </c>
      <c r="H818" s="33">
        <f t="shared" ca="1" si="354"/>
        <v>12254.283756561272</v>
      </c>
      <c r="I818" s="33">
        <f t="shared" ca="1" si="378"/>
        <v>8.1604116557573042E-5</v>
      </c>
      <c r="J818" s="30" t="b">
        <f t="shared" si="355"/>
        <v>0</v>
      </c>
      <c r="K818" s="33">
        <f t="shared" si="374"/>
        <v>1</v>
      </c>
      <c r="L818" s="33">
        <f t="shared" ca="1" si="377"/>
        <v>8.1604116557573042E-5</v>
      </c>
      <c r="M818" s="600">
        <f t="shared" ca="1" si="356"/>
        <v>27271.35</v>
      </c>
      <c r="N818" s="601">
        <f t="shared" ca="1" si="357"/>
        <v>-1650350355.9300001</v>
      </c>
      <c r="O818" s="601">
        <f t="shared" ca="1" si="358"/>
        <v>19374878.690000001</v>
      </c>
      <c r="P818" s="601">
        <f t="shared" ca="1" si="359"/>
        <v>-15540799.189999999</v>
      </c>
      <c r="Q818" s="601">
        <f t="shared" ca="1" si="375"/>
        <v>-2486527.87</v>
      </c>
      <c r="R818" s="602">
        <f t="shared" si="360"/>
        <v>399</v>
      </c>
      <c r="S818" s="602">
        <f t="shared" si="361"/>
        <v>63.84</v>
      </c>
      <c r="T818" s="602">
        <f t="shared" si="362"/>
        <v>166.35080000000002</v>
      </c>
      <c r="U818" s="602">
        <f t="shared" si="363"/>
        <v>26.616128000000003</v>
      </c>
      <c r="V818" s="602">
        <f t="shared" ca="1" si="364"/>
        <v>-1320280.28</v>
      </c>
      <c r="W818" s="602">
        <f t="shared" si="365"/>
        <v>84.48</v>
      </c>
      <c r="X818" s="602">
        <f t="shared" si="366"/>
        <v>13.52</v>
      </c>
      <c r="Y818" s="602">
        <f t="shared" ca="1" si="367"/>
        <v>24642.62</v>
      </c>
      <c r="Z818" s="602">
        <f t="shared" ca="1" si="368"/>
        <v>3942.82</v>
      </c>
      <c r="AA818" s="603">
        <f t="shared" si="369"/>
        <v>0</v>
      </c>
      <c r="AB818" s="602"/>
      <c r="AC818" s="604">
        <f t="shared" si="370"/>
        <v>0.113</v>
      </c>
      <c r="AD818" s="602">
        <f t="shared" ca="1" si="371"/>
        <v>-15540799.185007501</v>
      </c>
      <c r="AE818" s="602">
        <f t="shared" si="372"/>
        <v>0</v>
      </c>
      <c r="AG818" s="602">
        <f t="shared" ca="1" si="376"/>
        <v>0</v>
      </c>
    </row>
    <row r="819" spans="2:33" x14ac:dyDescent="0.25">
      <c r="B819" s="30">
        <v>798</v>
      </c>
      <c r="C819" s="19">
        <f t="shared" ca="1" si="350"/>
        <v>69979</v>
      </c>
      <c r="D819" s="30">
        <f t="shared" ca="1" si="351"/>
        <v>31</v>
      </c>
      <c r="E819" s="599">
        <f t="shared" si="352"/>
        <v>0.113</v>
      </c>
      <c r="F819" s="599">
        <f t="shared" si="373"/>
        <v>0.13108</v>
      </c>
      <c r="G819" s="33">
        <f t="shared" ca="1" si="353"/>
        <v>1.0120874444444443</v>
      </c>
      <c r="H819" s="33">
        <f t="shared" ca="1" si="354"/>
        <v>12402.406730675162</v>
      </c>
      <c r="I819" s="33">
        <f t="shared" ca="1" si="378"/>
        <v>8.0629511812951317E-5</v>
      </c>
      <c r="J819" s="30" t="b">
        <f t="shared" si="355"/>
        <v>0</v>
      </c>
      <c r="K819" s="33">
        <f t="shared" si="374"/>
        <v>1</v>
      </c>
      <c r="L819" s="33">
        <f t="shared" ca="1" si="377"/>
        <v>8.0629511812951317E-5</v>
      </c>
      <c r="M819" s="600">
        <f t="shared" ca="1" si="356"/>
        <v>27271.35</v>
      </c>
      <c r="N819" s="601">
        <f t="shared" ca="1" si="357"/>
        <v>-1669725234.6199999</v>
      </c>
      <c r="O819" s="601">
        <f t="shared" ca="1" si="358"/>
        <v>20209982.369999997</v>
      </c>
      <c r="P819" s="601">
        <f t="shared" ca="1" si="359"/>
        <v>-16247354.16</v>
      </c>
      <c r="Q819" s="601">
        <f t="shared" ca="1" si="375"/>
        <v>-2599576.67</v>
      </c>
      <c r="R819" s="602">
        <f t="shared" si="360"/>
        <v>399</v>
      </c>
      <c r="S819" s="602">
        <f t="shared" si="361"/>
        <v>63.84</v>
      </c>
      <c r="T819" s="602">
        <f t="shared" si="362"/>
        <v>166.35080000000002</v>
      </c>
      <c r="U819" s="602">
        <f t="shared" si="363"/>
        <v>26.616128000000003</v>
      </c>
      <c r="V819" s="602">
        <f t="shared" ca="1" si="364"/>
        <v>-1335780.19</v>
      </c>
      <c r="W819" s="602">
        <f t="shared" si="365"/>
        <v>84.48</v>
      </c>
      <c r="X819" s="602">
        <f t="shared" si="366"/>
        <v>13.52</v>
      </c>
      <c r="Y819" s="602">
        <f t="shared" ca="1" si="367"/>
        <v>25750.5</v>
      </c>
      <c r="Z819" s="602">
        <f t="shared" ca="1" si="368"/>
        <v>4120.08</v>
      </c>
      <c r="AA819" s="603">
        <f t="shared" si="369"/>
        <v>0</v>
      </c>
      <c r="AB819" s="602"/>
      <c r="AC819" s="604">
        <f t="shared" si="370"/>
        <v>0.113</v>
      </c>
      <c r="AD819" s="602">
        <f t="shared" ca="1" si="371"/>
        <v>-16247354.157982944</v>
      </c>
      <c r="AE819" s="602">
        <f t="shared" si="372"/>
        <v>0</v>
      </c>
      <c r="AG819" s="602">
        <f t="shared" ca="1" si="376"/>
        <v>0</v>
      </c>
    </row>
    <row r="820" spans="2:33" x14ac:dyDescent="0.25">
      <c r="B820" s="30">
        <v>799</v>
      </c>
      <c r="C820" s="19">
        <f t="shared" ca="1" si="350"/>
        <v>70010</v>
      </c>
      <c r="D820" s="30">
        <f t="shared" ca="1" si="351"/>
        <v>31</v>
      </c>
      <c r="E820" s="599">
        <f t="shared" si="352"/>
        <v>0.113</v>
      </c>
      <c r="F820" s="599">
        <f t="shared" si="373"/>
        <v>0.13108</v>
      </c>
      <c r="G820" s="33">
        <f t="shared" ca="1" si="353"/>
        <v>1.0120874444444443</v>
      </c>
      <c r="H820" s="33">
        <f t="shared" ca="1" si="354"/>
        <v>12552.3201330096</v>
      </c>
      <c r="I820" s="33">
        <f t="shared" ca="1" si="378"/>
        <v>7.9666546853775593E-5</v>
      </c>
      <c r="J820" s="30" t="b">
        <f t="shared" si="355"/>
        <v>0</v>
      </c>
      <c r="K820" s="33">
        <f t="shared" si="374"/>
        <v>1</v>
      </c>
      <c r="L820" s="33">
        <f t="shared" ca="1" si="377"/>
        <v>7.9666546853775593E-5</v>
      </c>
      <c r="M820" s="600">
        <f t="shared" ca="1" si="356"/>
        <v>27271.35</v>
      </c>
      <c r="N820" s="601">
        <f t="shared" ca="1" si="357"/>
        <v>-1689935216.99</v>
      </c>
      <c r="O820" s="601">
        <f t="shared" ca="1" si="358"/>
        <v>20454269.390000001</v>
      </c>
      <c r="P820" s="601">
        <f t="shared" ca="1" si="359"/>
        <v>-16444008.51</v>
      </c>
      <c r="Q820" s="601">
        <f t="shared" ca="1" si="375"/>
        <v>-2631041.36</v>
      </c>
      <c r="R820" s="602">
        <f t="shared" si="360"/>
        <v>399</v>
      </c>
      <c r="S820" s="602">
        <f t="shared" si="361"/>
        <v>63.84</v>
      </c>
      <c r="T820" s="602">
        <f t="shared" si="362"/>
        <v>166.35080000000002</v>
      </c>
      <c r="U820" s="602">
        <f t="shared" si="363"/>
        <v>26.616128000000003</v>
      </c>
      <c r="V820" s="602">
        <f t="shared" ca="1" si="364"/>
        <v>-1351948.17</v>
      </c>
      <c r="W820" s="602">
        <f t="shared" si="365"/>
        <v>84.48</v>
      </c>
      <c r="X820" s="602">
        <f t="shared" si="366"/>
        <v>13.52</v>
      </c>
      <c r="Y820" s="602">
        <f t="shared" ca="1" si="367"/>
        <v>26058.85</v>
      </c>
      <c r="Z820" s="602">
        <f t="shared" ca="1" si="368"/>
        <v>4169.42</v>
      </c>
      <c r="AA820" s="603">
        <f t="shared" si="369"/>
        <v>0</v>
      </c>
      <c r="AB820" s="602"/>
      <c r="AC820" s="604">
        <f t="shared" si="370"/>
        <v>0.113</v>
      </c>
      <c r="AD820" s="602">
        <f t="shared" ca="1" si="371"/>
        <v>-16444008.514211029</v>
      </c>
      <c r="AE820" s="602">
        <f t="shared" si="372"/>
        <v>0</v>
      </c>
      <c r="AG820" s="602">
        <f t="shared" ca="1" si="376"/>
        <v>0</v>
      </c>
    </row>
    <row r="821" spans="2:33" x14ac:dyDescent="0.25">
      <c r="B821" s="30">
        <v>800</v>
      </c>
      <c r="C821" s="19">
        <f t="shared" ca="1" si="350"/>
        <v>70040</v>
      </c>
      <c r="D821" s="30">
        <f t="shared" ca="1" si="351"/>
        <v>30</v>
      </c>
      <c r="E821" s="599">
        <f t="shared" si="352"/>
        <v>0.113</v>
      </c>
      <c r="F821" s="599">
        <f t="shared" si="373"/>
        <v>0.13108</v>
      </c>
      <c r="G821" s="33">
        <f t="shared" ca="1" si="353"/>
        <v>1.0117233333333333</v>
      </c>
      <c r="H821" s="33">
        <f t="shared" ca="1" si="354"/>
        <v>12699.475166035581</v>
      </c>
      <c r="I821" s="33">
        <f t="shared" ca="1" si="378"/>
        <v>7.8743411591880127E-5</v>
      </c>
      <c r="J821" s="30" t="b">
        <f t="shared" si="355"/>
        <v>0</v>
      </c>
      <c r="K821" s="33">
        <f t="shared" si="374"/>
        <v>1</v>
      </c>
      <c r="L821" s="33">
        <f t="shared" ca="1" si="377"/>
        <v>7.8743411591880127E-5</v>
      </c>
      <c r="M821" s="600">
        <f t="shared" ca="1" si="356"/>
        <v>27271.35</v>
      </c>
      <c r="N821" s="601">
        <f t="shared" ca="1" si="357"/>
        <v>-1710389486.3800001</v>
      </c>
      <c r="O821" s="601">
        <f t="shared" ca="1" si="358"/>
        <v>20078737.43</v>
      </c>
      <c r="P821" s="601">
        <f t="shared" ca="1" si="359"/>
        <v>-16106167.66</v>
      </c>
      <c r="Q821" s="601">
        <f t="shared" ca="1" si="375"/>
        <v>-2576986.83</v>
      </c>
      <c r="R821" s="602">
        <f t="shared" si="360"/>
        <v>399</v>
      </c>
      <c r="S821" s="602">
        <f t="shared" si="361"/>
        <v>63.84</v>
      </c>
      <c r="T821" s="602">
        <f t="shared" si="362"/>
        <v>166.35080000000002</v>
      </c>
      <c r="U821" s="602">
        <f t="shared" si="363"/>
        <v>26.616128000000003</v>
      </c>
      <c r="V821" s="602">
        <f t="shared" ca="1" si="364"/>
        <v>-1368311.59</v>
      </c>
      <c r="W821" s="602">
        <f t="shared" si="365"/>
        <v>84.48</v>
      </c>
      <c r="X821" s="602">
        <f t="shared" si="366"/>
        <v>13.52</v>
      </c>
      <c r="Y821" s="602">
        <f t="shared" ca="1" si="367"/>
        <v>25529.119999999999</v>
      </c>
      <c r="Z821" s="602">
        <f t="shared" ca="1" si="368"/>
        <v>4084.66</v>
      </c>
      <c r="AA821" s="603">
        <f t="shared" si="369"/>
        <v>0</v>
      </c>
      <c r="AB821" s="602"/>
      <c r="AC821" s="604">
        <f t="shared" si="370"/>
        <v>0.113</v>
      </c>
      <c r="AD821" s="602">
        <f t="shared" ca="1" si="371"/>
        <v>-16106167.663411668</v>
      </c>
      <c r="AE821" s="602">
        <f t="shared" si="372"/>
        <v>0</v>
      </c>
      <c r="AG821" s="602">
        <f t="shared" ca="1" si="376"/>
        <v>0</v>
      </c>
    </row>
    <row r="822" spans="2:33" x14ac:dyDescent="0.25">
      <c r="B822" s="30">
        <v>801</v>
      </c>
      <c r="C822" s="19">
        <f t="shared" ca="1" si="350"/>
        <v>70071</v>
      </c>
      <c r="D822" s="30">
        <f t="shared" ca="1" si="351"/>
        <v>31</v>
      </c>
      <c r="E822" s="599">
        <f t="shared" si="352"/>
        <v>0.113</v>
      </c>
      <c r="F822" s="599">
        <f t="shared" si="373"/>
        <v>0.13108</v>
      </c>
      <c r="G822" s="33">
        <f t="shared" ca="1" si="353"/>
        <v>1.0120874444444443</v>
      </c>
      <c r="H822" s="33">
        <f t="shared" ca="1" si="354"/>
        <v>12852.979366578636</v>
      </c>
      <c r="I822" s="33">
        <f t="shared" ca="1" si="378"/>
        <v>7.7802972484362771E-5</v>
      </c>
      <c r="J822" s="30" t="b">
        <f t="shared" si="355"/>
        <v>0</v>
      </c>
      <c r="K822" s="33">
        <f t="shared" si="374"/>
        <v>1</v>
      </c>
      <c r="L822" s="33">
        <f t="shared" ca="1" si="377"/>
        <v>7.7802972484362771E-5</v>
      </c>
      <c r="M822" s="600">
        <f t="shared" ca="1" si="356"/>
        <v>27271.35</v>
      </c>
      <c r="N822" s="601">
        <f t="shared" ca="1" si="357"/>
        <v>-1730468223.8099999</v>
      </c>
      <c r="O822" s="601">
        <f t="shared" ca="1" si="358"/>
        <v>20944209.870000005</v>
      </c>
      <c r="P822" s="601">
        <f t="shared" ca="1" si="359"/>
        <v>-16838417.190000001</v>
      </c>
      <c r="Q822" s="601">
        <f t="shared" ca="1" si="375"/>
        <v>-2694146.75</v>
      </c>
      <c r="R822" s="602">
        <f t="shared" si="360"/>
        <v>399</v>
      </c>
      <c r="S822" s="602">
        <f t="shared" si="361"/>
        <v>63.84</v>
      </c>
      <c r="T822" s="602">
        <f t="shared" si="362"/>
        <v>166.35080000000002</v>
      </c>
      <c r="U822" s="602">
        <f t="shared" si="363"/>
        <v>26.616128000000003</v>
      </c>
      <c r="V822" s="602">
        <f t="shared" ca="1" si="364"/>
        <v>-1384374.58</v>
      </c>
      <c r="W822" s="602">
        <f t="shared" si="365"/>
        <v>84.48</v>
      </c>
      <c r="X822" s="602">
        <f t="shared" si="366"/>
        <v>13.52</v>
      </c>
      <c r="Y822" s="602">
        <f t="shared" ca="1" si="367"/>
        <v>26677.279999999999</v>
      </c>
      <c r="Z822" s="602">
        <f t="shared" ca="1" si="368"/>
        <v>4268.3599999999997</v>
      </c>
      <c r="AA822" s="603">
        <f t="shared" si="369"/>
        <v>0</v>
      </c>
      <c r="AB822" s="602"/>
      <c r="AC822" s="604">
        <f t="shared" si="370"/>
        <v>0.113</v>
      </c>
      <c r="AD822" s="602">
        <f t="shared" ca="1" si="371"/>
        <v>-16838417.188906752</v>
      </c>
      <c r="AE822" s="602">
        <f t="shared" si="372"/>
        <v>0</v>
      </c>
      <c r="AG822" s="602">
        <f t="shared" ca="1" si="376"/>
        <v>0</v>
      </c>
    </row>
    <row r="823" spans="2:33" x14ac:dyDescent="0.25">
      <c r="B823" s="30">
        <v>802</v>
      </c>
      <c r="C823" s="19">
        <f t="shared" ca="1" si="350"/>
        <v>70101</v>
      </c>
      <c r="D823" s="30">
        <f t="shared" ca="1" si="351"/>
        <v>30</v>
      </c>
      <c r="E823" s="599">
        <f t="shared" si="352"/>
        <v>0.113</v>
      </c>
      <c r="F823" s="599">
        <f t="shared" si="373"/>
        <v>0.13108</v>
      </c>
      <c r="G823" s="33">
        <f t="shared" ca="1" si="353"/>
        <v>1.0117233333333333</v>
      </c>
      <c r="H823" s="33">
        <f t="shared" ca="1" si="354"/>
        <v>13003.659128019493</v>
      </c>
      <c r="I823" s="33">
        <f t="shared" ca="1" si="378"/>
        <v>7.6901431370594817E-5</v>
      </c>
      <c r="J823" s="30" t="b">
        <f t="shared" si="355"/>
        <v>0</v>
      </c>
      <c r="K823" s="33">
        <f t="shared" si="374"/>
        <v>1</v>
      </c>
      <c r="L823" s="33">
        <f t="shared" ca="1" si="377"/>
        <v>7.6901431370594817E-5</v>
      </c>
      <c r="M823" s="600">
        <f t="shared" ca="1" si="356"/>
        <v>27271.35</v>
      </c>
      <c r="N823" s="601">
        <f t="shared" ca="1" si="357"/>
        <v>-1751412433.6800001</v>
      </c>
      <c r="O823" s="601">
        <f t="shared" ca="1" si="358"/>
        <v>20559663.109999999</v>
      </c>
      <c r="P823" s="601">
        <f t="shared" ca="1" si="359"/>
        <v>-16492467.08</v>
      </c>
      <c r="Q823" s="601">
        <f t="shared" ca="1" si="375"/>
        <v>-2638794.73</v>
      </c>
      <c r="R823" s="602">
        <f t="shared" si="360"/>
        <v>399</v>
      </c>
      <c r="S823" s="602">
        <f t="shared" si="361"/>
        <v>63.84</v>
      </c>
      <c r="T823" s="602">
        <f t="shared" si="362"/>
        <v>166.35080000000002</v>
      </c>
      <c r="U823" s="602">
        <f t="shared" si="363"/>
        <v>26.616128000000003</v>
      </c>
      <c r="V823" s="602">
        <f t="shared" ca="1" si="364"/>
        <v>-1401129.95</v>
      </c>
      <c r="W823" s="602">
        <f t="shared" si="365"/>
        <v>84.48</v>
      </c>
      <c r="X823" s="602">
        <f t="shared" si="366"/>
        <v>13.52</v>
      </c>
      <c r="Y823" s="602">
        <f t="shared" ca="1" si="367"/>
        <v>26134.83</v>
      </c>
      <c r="Z823" s="602">
        <f t="shared" ca="1" si="368"/>
        <v>4181.57</v>
      </c>
      <c r="AA823" s="603">
        <f t="shared" si="369"/>
        <v>0</v>
      </c>
      <c r="AB823" s="602"/>
      <c r="AC823" s="604">
        <f t="shared" si="370"/>
        <v>0.113</v>
      </c>
      <c r="AD823" s="602">
        <f t="shared" ca="1" si="371"/>
        <v>-16492467.083820002</v>
      </c>
      <c r="AE823" s="602">
        <f t="shared" si="372"/>
        <v>0</v>
      </c>
      <c r="AG823" s="602">
        <f t="shared" ca="1" si="376"/>
        <v>0</v>
      </c>
    </row>
    <row r="824" spans="2:33" x14ac:dyDescent="0.25">
      <c r="B824" s="30">
        <v>803</v>
      </c>
      <c r="C824" s="19">
        <f t="shared" ca="1" si="350"/>
        <v>70132</v>
      </c>
      <c r="D824" s="30">
        <f t="shared" ca="1" si="351"/>
        <v>31</v>
      </c>
      <c r="E824" s="599">
        <f t="shared" si="352"/>
        <v>0.113</v>
      </c>
      <c r="F824" s="599">
        <f t="shared" si="373"/>
        <v>0.13108</v>
      </c>
      <c r="G824" s="33">
        <f t="shared" ca="1" si="353"/>
        <v>1.0120874444444443</v>
      </c>
      <c r="H824" s="33">
        <f t="shared" ca="1" si="354"/>
        <v>13160.840135303921</v>
      </c>
      <c r="I824" s="33">
        <f t="shared" ca="1" si="378"/>
        <v>7.5982991185912405E-5</v>
      </c>
      <c r="J824" s="30" t="b">
        <f t="shared" si="355"/>
        <v>0</v>
      </c>
      <c r="K824" s="33">
        <f t="shared" si="374"/>
        <v>1</v>
      </c>
      <c r="L824" s="33">
        <f t="shared" ca="1" si="377"/>
        <v>7.5982991185912405E-5</v>
      </c>
      <c r="M824" s="600">
        <f t="shared" ca="1" si="356"/>
        <v>27271.35</v>
      </c>
      <c r="N824" s="601">
        <f t="shared" ca="1" si="357"/>
        <v>-1771972096.79</v>
      </c>
      <c r="O824" s="601">
        <f t="shared" ca="1" si="358"/>
        <v>21445885.630000003</v>
      </c>
      <c r="P824" s="601">
        <f t="shared" ca="1" si="359"/>
        <v>-17242272.93</v>
      </c>
      <c r="Q824" s="601">
        <f t="shared" ca="1" si="375"/>
        <v>-2758763.67</v>
      </c>
      <c r="R824" s="602">
        <f t="shared" si="360"/>
        <v>399</v>
      </c>
      <c r="S824" s="602">
        <f t="shared" si="361"/>
        <v>63.84</v>
      </c>
      <c r="T824" s="602">
        <f t="shared" si="362"/>
        <v>166.35080000000002</v>
      </c>
      <c r="U824" s="602">
        <f t="shared" si="363"/>
        <v>26.616128000000003</v>
      </c>
      <c r="V824" s="602">
        <f t="shared" ca="1" si="364"/>
        <v>-1417577.68</v>
      </c>
      <c r="W824" s="602">
        <f t="shared" si="365"/>
        <v>84.48</v>
      </c>
      <c r="X824" s="602">
        <f t="shared" si="366"/>
        <v>13.52</v>
      </c>
      <c r="Y824" s="602">
        <f t="shared" ca="1" si="367"/>
        <v>27310.53</v>
      </c>
      <c r="Z824" s="602">
        <f t="shared" ca="1" si="368"/>
        <v>4369.68</v>
      </c>
      <c r="AA824" s="603">
        <f t="shared" si="369"/>
        <v>0</v>
      </c>
      <c r="AB824" s="602"/>
      <c r="AC824" s="604">
        <f t="shared" si="370"/>
        <v>0.113</v>
      </c>
      <c r="AD824" s="602">
        <f t="shared" ca="1" si="371"/>
        <v>-17242272.930709362</v>
      </c>
      <c r="AE824" s="602">
        <f t="shared" si="372"/>
        <v>0</v>
      </c>
      <c r="AG824" s="602">
        <f t="shared" ca="1" si="376"/>
        <v>0</v>
      </c>
    </row>
    <row r="825" spans="2:33" x14ac:dyDescent="0.25">
      <c r="B825" s="30">
        <v>804</v>
      </c>
      <c r="C825" s="19">
        <f t="shared" ca="1" si="350"/>
        <v>70163</v>
      </c>
      <c r="D825" s="30">
        <f t="shared" ca="1" si="351"/>
        <v>31</v>
      </c>
      <c r="E825" s="599">
        <f t="shared" si="352"/>
        <v>0.113</v>
      </c>
      <c r="F825" s="599">
        <f t="shared" si="373"/>
        <v>0.13108</v>
      </c>
      <c r="G825" s="33">
        <f t="shared" ca="1" si="353"/>
        <v>1.0120874444444443</v>
      </c>
      <c r="H825" s="33">
        <f t="shared" ca="1" si="354"/>
        <v>13319.92105928162</v>
      </c>
      <c r="I825" s="33">
        <f t="shared" ca="1" si="378"/>
        <v>7.5075520008669841E-5</v>
      </c>
      <c r="J825" s="30" t="b">
        <f t="shared" si="355"/>
        <v>1</v>
      </c>
      <c r="K825" s="33">
        <f t="shared" si="374"/>
        <v>1</v>
      </c>
      <c r="L825" s="33">
        <f t="shared" ca="1" si="377"/>
        <v>7.5075520008669841E-5</v>
      </c>
      <c r="M825" s="600">
        <f t="shared" ca="1" si="356"/>
        <v>27271.35</v>
      </c>
      <c r="N825" s="601">
        <f t="shared" ca="1" si="357"/>
        <v>-1793417982.4200001</v>
      </c>
      <c r="O825" s="601">
        <f t="shared" ca="1" si="358"/>
        <v>21705111.580000002</v>
      </c>
      <c r="P825" s="601">
        <f t="shared" ca="1" si="359"/>
        <v>-17450953.309999999</v>
      </c>
      <c r="Q825" s="601">
        <f t="shared" ca="1" si="375"/>
        <v>-2792152.53</v>
      </c>
      <c r="R825" s="602">
        <f t="shared" si="360"/>
        <v>399</v>
      </c>
      <c r="S825" s="602">
        <f t="shared" si="361"/>
        <v>63.84</v>
      </c>
      <c r="T825" s="602">
        <f t="shared" si="362"/>
        <v>166.35080000000002</v>
      </c>
      <c r="U825" s="602">
        <f t="shared" si="363"/>
        <v>26.616128000000003</v>
      </c>
      <c r="V825" s="602">
        <f t="shared" ca="1" si="364"/>
        <v>-1434734.39</v>
      </c>
      <c r="W825" s="602">
        <f t="shared" si="365"/>
        <v>84.48</v>
      </c>
      <c r="X825" s="602">
        <f t="shared" si="366"/>
        <v>13.52</v>
      </c>
      <c r="Y825" s="602">
        <f t="shared" ca="1" si="367"/>
        <v>27637.74</v>
      </c>
      <c r="Z825" s="602">
        <f t="shared" ca="1" si="368"/>
        <v>4422.04</v>
      </c>
      <c r="AA825" s="603">
        <f t="shared" si="369"/>
        <v>0</v>
      </c>
      <c r="AB825" s="602"/>
      <c r="AC825" s="604">
        <f t="shared" si="370"/>
        <v>0.113</v>
      </c>
      <c r="AD825" s="602">
        <f t="shared" ca="1" si="371"/>
        <v>-17450953.312270168</v>
      </c>
      <c r="AE825" s="602">
        <f t="shared" si="372"/>
        <v>0</v>
      </c>
      <c r="AG825" s="602">
        <f t="shared" ca="1" si="376"/>
        <v>0</v>
      </c>
    </row>
    <row r="826" spans="2:33" x14ac:dyDescent="0.25">
      <c r="B826" s="30">
        <v>805</v>
      </c>
      <c r="C826" s="19">
        <f t="shared" ca="1" si="350"/>
        <v>70192</v>
      </c>
      <c r="D826" s="30">
        <f t="shared" ca="1" si="351"/>
        <v>29</v>
      </c>
      <c r="E826" s="599">
        <f t="shared" si="352"/>
        <v>0.113</v>
      </c>
      <c r="F826" s="599">
        <f t="shared" si="373"/>
        <v>0.13108</v>
      </c>
      <c r="G826" s="33">
        <f t="shared" ca="1" si="353"/>
        <v>1.0113592222222221</v>
      </c>
      <c r="H826" s="33">
        <f t="shared" ca="1" si="354"/>
        <v>13471.225002576455</v>
      </c>
      <c r="I826" s="33">
        <f t="shared" ca="1" si="378"/>
        <v>7.4232298830191295E-5</v>
      </c>
      <c r="J826" s="30" t="b">
        <f t="shared" si="355"/>
        <v>0</v>
      </c>
      <c r="K826" s="33">
        <f t="shared" si="374"/>
        <v>1</v>
      </c>
      <c r="L826" s="33">
        <f t="shared" ca="1" si="377"/>
        <v>7.4232298830191295E-5</v>
      </c>
      <c r="M826" s="600">
        <f t="shared" ca="1" si="356"/>
        <v>27271.35</v>
      </c>
      <c r="N826" s="601">
        <f t="shared" ca="1" si="357"/>
        <v>-1815123094</v>
      </c>
      <c r="O826" s="601">
        <f t="shared" ca="1" si="358"/>
        <v>20645657.939999998</v>
      </c>
      <c r="P826" s="601">
        <f t="shared" ca="1" si="359"/>
        <v>-16522662.16</v>
      </c>
      <c r="Q826" s="601">
        <f t="shared" ca="1" si="375"/>
        <v>-2643625.9500000002</v>
      </c>
      <c r="R826" s="602">
        <f t="shared" si="360"/>
        <v>399</v>
      </c>
      <c r="S826" s="602">
        <f t="shared" si="361"/>
        <v>63.84</v>
      </c>
      <c r="T826" s="602">
        <f t="shared" si="362"/>
        <v>166.35080000000002</v>
      </c>
      <c r="U826" s="602">
        <f t="shared" si="363"/>
        <v>26.616128000000003</v>
      </c>
      <c r="V826" s="602">
        <f t="shared" ca="1" si="364"/>
        <v>-1452098.48</v>
      </c>
      <c r="W826" s="602">
        <f t="shared" si="365"/>
        <v>84.48</v>
      </c>
      <c r="X826" s="602">
        <f t="shared" si="366"/>
        <v>13.52</v>
      </c>
      <c r="Y826" s="602">
        <f t="shared" ca="1" si="367"/>
        <v>26182.18</v>
      </c>
      <c r="Z826" s="602">
        <f t="shared" ca="1" si="368"/>
        <v>4189.1499999999996</v>
      </c>
      <c r="AA826" s="603">
        <f t="shared" si="369"/>
        <v>0</v>
      </c>
      <c r="AB826" s="602"/>
      <c r="AC826" s="604">
        <f t="shared" si="370"/>
        <v>0.113</v>
      </c>
      <c r="AD826" s="602">
        <f t="shared" ca="1" si="371"/>
        <v>-16522662.163994445</v>
      </c>
      <c r="AE826" s="602">
        <f t="shared" si="372"/>
        <v>0</v>
      </c>
      <c r="AG826" s="602">
        <f t="shared" ca="1" si="376"/>
        <v>0</v>
      </c>
    </row>
    <row r="827" spans="2:33" x14ac:dyDescent="0.25">
      <c r="B827" s="30">
        <v>806</v>
      </c>
      <c r="C827" s="19">
        <f t="shared" ca="1" si="350"/>
        <v>70223</v>
      </c>
      <c r="D827" s="30">
        <f t="shared" ca="1" si="351"/>
        <v>31</v>
      </c>
      <c r="E827" s="599">
        <f t="shared" si="352"/>
        <v>0.113</v>
      </c>
      <c r="F827" s="599">
        <f t="shared" si="373"/>
        <v>0.13108</v>
      </c>
      <c r="G827" s="33">
        <f t="shared" ca="1" si="353"/>
        <v>1.0120874444444443</v>
      </c>
      <c r="H827" s="33">
        <f t="shared" ca="1" si="354"/>
        <v>13634.057686393708</v>
      </c>
      <c r="I827" s="33">
        <f t="shared" ca="1" si="378"/>
        <v>7.3345736317220042E-5</v>
      </c>
      <c r="J827" s="30" t="b">
        <f t="shared" si="355"/>
        <v>0</v>
      </c>
      <c r="K827" s="33">
        <f t="shared" si="374"/>
        <v>1</v>
      </c>
      <c r="L827" s="33">
        <f t="shared" ca="1" si="377"/>
        <v>7.3345736317220042E-5</v>
      </c>
      <c r="M827" s="600">
        <f t="shared" ca="1" si="356"/>
        <v>27271.35</v>
      </c>
      <c r="N827" s="601">
        <f t="shared" ca="1" si="357"/>
        <v>-1835768751.9400001</v>
      </c>
      <c r="O827" s="601">
        <f t="shared" ca="1" si="358"/>
        <v>22217024.149999999</v>
      </c>
      <c r="P827" s="601">
        <f t="shared" ca="1" si="359"/>
        <v>-17863049.829999998</v>
      </c>
      <c r="Q827" s="601">
        <f t="shared" ca="1" si="375"/>
        <v>-2858087.97</v>
      </c>
      <c r="R827" s="602">
        <f t="shared" si="360"/>
        <v>399</v>
      </c>
      <c r="S827" s="602">
        <f t="shared" si="361"/>
        <v>63.84</v>
      </c>
      <c r="T827" s="602">
        <f t="shared" si="362"/>
        <v>166.35080000000002</v>
      </c>
      <c r="U827" s="602">
        <f t="shared" si="363"/>
        <v>26.616128000000003</v>
      </c>
      <c r="V827" s="602">
        <f t="shared" ca="1" si="364"/>
        <v>-1468615</v>
      </c>
      <c r="W827" s="602">
        <f t="shared" si="365"/>
        <v>84.48</v>
      </c>
      <c r="X827" s="602">
        <f t="shared" si="366"/>
        <v>13.52</v>
      </c>
      <c r="Y827" s="602">
        <f t="shared" ca="1" si="367"/>
        <v>28283.91</v>
      </c>
      <c r="Z827" s="602">
        <f t="shared" ca="1" si="368"/>
        <v>4525.43</v>
      </c>
      <c r="AA827" s="603">
        <f t="shared" si="369"/>
        <v>0</v>
      </c>
      <c r="AB827" s="602"/>
      <c r="AC827" s="604">
        <f t="shared" si="370"/>
        <v>0.113</v>
      </c>
      <c r="AD827" s="602">
        <f t="shared" ca="1" si="371"/>
        <v>-17863049.827905055</v>
      </c>
      <c r="AE827" s="602">
        <f t="shared" si="372"/>
        <v>0</v>
      </c>
      <c r="AG827" s="602">
        <f t="shared" ca="1" si="376"/>
        <v>0</v>
      </c>
    </row>
    <row r="828" spans="2:33" x14ac:dyDescent="0.25">
      <c r="B828" s="30">
        <v>807</v>
      </c>
      <c r="C828" s="19">
        <f t="shared" ca="1" si="350"/>
        <v>70253</v>
      </c>
      <c r="D828" s="30">
        <f t="shared" ca="1" si="351"/>
        <v>30</v>
      </c>
      <c r="E828" s="599">
        <f t="shared" si="352"/>
        <v>0.113</v>
      </c>
      <c r="F828" s="599">
        <f t="shared" si="373"/>
        <v>0.13108</v>
      </c>
      <c r="G828" s="33">
        <f t="shared" ca="1" si="353"/>
        <v>1.0117233333333333</v>
      </c>
      <c r="H828" s="33">
        <f t="shared" ca="1" si="354"/>
        <v>13793.894289337197</v>
      </c>
      <c r="I828" s="33">
        <f t="shared" ca="1" si="378"/>
        <v>7.2495843379995225E-5</v>
      </c>
      <c r="J828" s="30" t="b">
        <f t="shared" si="355"/>
        <v>0</v>
      </c>
      <c r="K828" s="33">
        <f t="shared" si="374"/>
        <v>1</v>
      </c>
      <c r="L828" s="33">
        <f t="shared" ca="1" si="377"/>
        <v>7.2495843379995225E-5</v>
      </c>
      <c r="M828" s="600">
        <f t="shared" ca="1" si="356"/>
        <v>27271.35</v>
      </c>
      <c r="N828" s="601">
        <f t="shared" ca="1" si="357"/>
        <v>-1857985776.0899999</v>
      </c>
      <c r="O828" s="601">
        <f t="shared" ca="1" si="358"/>
        <v>21809057.93</v>
      </c>
      <c r="P828" s="601">
        <f t="shared" ca="1" si="359"/>
        <v>-17496032.719999999</v>
      </c>
      <c r="Q828" s="601">
        <f t="shared" ca="1" si="375"/>
        <v>-2799365.24</v>
      </c>
      <c r="R828" s="602">
        <f t="shared" si="360"/>
        <v>399</v>
      </c>
      <c r="S828" s="602">
        <f t="shared" si="361"/>
        <v>63.84</v>
      </c>
      <c r="T828" s="602">
        <f t="shared" si="362"/>
        <v>166.35080000000002</v>
      </c>
      <c r="U828" s="602">
        <f t="shared" si="363"/>
        <v>26.616128000000003</v>
      </c>
      <c r="V828" s="602">
        <f t="shared" ca="1" si="364"/>
        <v>-1486388.62</v>
      </c>
      <c r="W828" s="602">
        <f t="shared" si="365"/>
        <v>84.48</v>
      </c>
      <c r="X828" s="602">
        <f t="shared" si="366"/>
        <v>13.52</v>
      </c>
      <c r="Y828" s="602">
        <f t="shared" ca="1" si="367"/>
        <v>27708.43</v>
      </c>
      <c r="Z828" s="602">
        <f t="shared" ca="1" si="368"/>
        <v>4433.3500000000004</v>
      </c>
      <c r="AA828" s="603">
        <f t="shared" si="369"/>
        <v>0</v>
      </c>
      <c r="AB828" s="602"/>
      <c r="AC828" s="604">
        <f t="shared" si="370"/>
        <v>0.113</v>
      </c>
      <c r="AD828" s="602">
        <f t="shared" ca="1" si="371"/>
        <v>-17496032.724847499</v>
      </c>
      <c r="AE828" s="602">
        <f t="shared" si="372"/>
        <v>0</v>
      </c>
      <c r="AG828" s="602">
        <f t="shared" ca="1" si="376"/>
        <v>0</v>
      </c>
    </row>
    <row r="829" spans="2:33" x14ac:dyDescent="0.25">
      <c r="B829" s="30">
        <v>808</v>
      </c>
      <c r="C829" s="19">
        <f t="shared" ca="1" si="350"/>
        <v>70284</v>
      </c>
      <c r="D829" s="30">
        <f t="shared" ca="1" si="351"/>
        <v>31</v>
      </c>
      <c r="E829" s="599">
        <f t="shared" si="352"/>
        <v>0.113</v>
      </c>
      <c r="F829" s="599">
        <f t="shared" si="373"/>
        <v>0.13108</v>
      </c>
      <c r="G829" s="33">
        <f t="shared" ca="1" si="353"/>
        <v>1.0120874444444443</v>
      </c>
      <c r="H829" s="33">
        <f t="shared" ca="1" si="354"/>
        <v>13960.627220232098</v>
      </c>
      <c r="I829" s="33">
        <f t="shared" ca="1" si="378"/>
        <v>7.1630019498749624E-5</v>
      </c>
      <c r="J829" s="30" t="b">
        <f t="shared" si="355"/>
        <v>0</v>
      </c>
      <c r="K829" s="33">
        <f t="shared" si="374"/>
        <v>1</v>
      </c>
      <c r="L829" s="33">
        <f t="shared" ca="1" si="377"/>
        <v>7.1630019498749624E-5</v>
      </c>
      <c r="M829" s="600">
        <f t="shared" ca="1" si="356"/>
        <v>27271.35</v>
      </c>
      <c r="N829" s="601">
        <f t="shared" ca="1" si="357"/>
        <v>-1879794834.02</v>
      </c>
      <c r="O829" s="601">
        <f t="shared" ca="1" si="358"/>
        <v>22749186.980000004</v>
      </c>
      <c r="P829" s="601">
        <f t="shared" ca="1" si="359"/>
        <v>-18291448.07</v>
      </c>
      <c r="Q829" s="601">
        <f t="shared" ca="1" si="375"/>
        <v>-2926631.69</v>
      </c>
      <c r="R829" s="602">
        <f t="shared" si="360"/>
        <v>399</v>
      </c>
      <c r="S829" s="602">
        <f t="shared" si="361"/>
        <v>63.84</v>
      </c>
      <c r="T829" s="602">
        <f t="shared" si="362"/>
        <v>166.35080000000002</v>
      </c>
      <c r="U829" s="602">
        <f t="shared" si="363"/>
        <v>26.616128000000003</v>
      </c>
      <c r="V829" s="602">
        <f t="shared" ca="1" si="364"/>
        <v>-1503835.87</v>
      </c>
      <c r="W829" s="602">
        <f t="shared" si="365"/>
        <v>84.48</v>
      </c>
      <c r="X829" s="602">
        <f t="shared" si="366"/>
        <v>13.52</v>
      </c>
      <c r="Y829" s="602">
        <f t="shared" ca="1" si="367"/>
        <v>28955.64</v>
      </c>
      <c r="Z829" s="602">
        <f t="shared" ca="1" si="368"/>
        <v>4632.8999999999996</v>
      </c>
      <c r="AA829" s="603">
        <f t="shared" si="369"/>
        <v>0</v>
      </c>
      <c r="AB829" s="602"/>
      <c r="AC829" s="604">
        <f t="shared" si="370"/>
        <v>0.113</v>
      </c>
      <c r="AD829" s="602">
        <f t="shared" ca="1" si="371"/>
        <v>-18291448.065477945</v>
      </c>
      <c r="AE829" s="602">
        <f t="shared" si="372"/>
        <v>0</v>
      </c>
      <c r="AG829" s="602">
        <f t="shared" ca="1" si="376"/>
        <v>0</v>
      </c>
    </row>
    <row r="830" spans="2:33" x14ac:dyDescent="0.25">
      <c r="B830" s="30">
        <v>809</v>
      </c>
      <c r="C830" s="19">
        <f t="shared" ca="1" si="350"/>
        <v>70314</v>
      </c>
      <c r="D830" s="30">
        <f t="shared" ca="1" si="351"/>
        <v>30</v>
      </c>
      <c r="E830" s="599">
        <f t="shared" si="352"/>
        <v>0.113</v>
      </c>
      <c r="F830" s="599">
        <f t="shared" si="373"/>
        <v>0.13108</v>
      </c>
      <c r="G830" s="33">
        <f t="shared" ca="1" si="353"/>
        <v>1.0117233333333333</v>
      </c>
      <c r="H830" s="33">
        <f t="shared" ca="1" si="354"/>
        <v>14124.292306677286</v>
      </c>
      <c r="I830" s="33">
        <f t="shared" ca="1" si="378"/>
        <v>7.0800007411857952E-5</v>
      </c>
      <c r="J830" s="30" t="b">
        <f t="shared" si="355"/>
        <v>0</v>
      </c>
      <c r="K830" s="33">
        <f t="shared" si="374"/>
        <v>1</v>
      </c>
      <c r="L830" s="33">
        <f t="shared" ca="1" si="377"/>
        <v>7.0800007411857952E-5</v>
      </c>
      <c r="M830" s="600">
        <f t="shared" ca="1" si="356"/>
        <v>27271.35</v>
      </c>
      <c r="N830" s="601">
        <f t="shared" ca="1" si="357"/>
        <v>-1902544021</v>
      </c>
      <c r="O830" s="601">
        <f t="shared" ca="1" si="358"/>
        <v>22331429.09</v>
      </c>
      <c r="P830" s="601">
        <f t="shared" ca="1" si="359"/>
        <v>-17915622.859999999</v>
      </c>
      <c r="Q830" s="601">
        <f t="shared" ca="1" si="375"/>
        <v>-2866499.66</v>
      </c>
      <c r="R830" s="602">
        <f t="shared" si="360"/>
        <v>399</v>
      </c>
      <c r="S830" s="602">
        <f t="shared" si="361"/>
        <v>63.84</v>
      </c>
      <c r="T830" s="602">
        <f t="shared" si="362"/>
        <v>166.35080000000002</v>
      </c>
      <c r="U830" s="602">
        <f t="shared" si="363"/>
        <v>26.616128000000003</v>
      </c>
      <c r="V830" s="602">
        <f t="shared" ca="1" si="364"/>
        <v>-1522035.22</v>
      </c>
      <c r="W830" s="602">
        <f t="shared" si="365"/>
        <v>84.48</v>
      </c>
      <c r="X830" s="602">
        <f t="shared" si="366"/>
        <v>13.52</v>
      </c>
      <c r="Y830" s="602">
        <f t="shared" ca="1" si="367"/>
        <v>28366.34</v>
      </c>
      <c r="Z830" s="602">
        <f t="shared" ca="1" si="368"/>
        <v>4538.6099999999997</v>
      </c>
      <c r="AA830" s="603">
        <f t="shared" si="369"/>
        <v>0</v>
      </c>
      <c r="AB830" s="602"/>
      <c r="AC830" s="604">
        <f t="shared" si="370"/>
        <v>0.113</v>
      </c>
      <c r="AD830" s="602">
        <f t="shared" ca="1" si="371"/>
        <v>-17915622.864416666</v>
      </c>
      <c r="AE830" s="602">
        <f t="shared" si="372"/>
        <v>0</v>
      </c>
      <c r="AG830" s="602">
        <f t="shared" ca="1" si="376"/>
        <v>0</v>
      </c>
    </row>
    <row r="831" spans="2:33" x14ac:dyDescent="0.25">
      <c r="B831" s="30">
        <v>810</v>
      </c>
      <c r="C831" s="19">
        <f t="shared" ca="1" si="350"/>
        <v>70345</v>
      </c>
      <c r="D831" s="30">
        <f t="shared" ca="1" si="351"/>
        <v>31</v>
      </c>
      <c r="E831" s="599">
        <f t="shared" si="352"/>
        <v>0.113</v>
      </c>
      <c r="F831" s="599">
        <f t="shared" si="373"/>
        <v>0.13108</v>
      </c>
      <c r="G831" s="33">
        <f t="shared" ca="1" si="353"/>
        <v>1.0120874444444443</v>
      </c>
      <c r="H831" s="33">
        <f t="shared" ca="1" si="354"/>
        <v>14295.01890525134</v>
      </c>
      <c r="I831" s="33">
        <f t="shared" ca="1" si="378"/>
        <v>6.9954437040488666E-5</v>
      </c>
      <c r="J831" s="30" t="b">
        <f t="shared" si="355"/>
        <v>0</v>
      </c>
      <c r="K831" s="33">
        <f t="shared" si="374"/>
        <v>1</v>
      </c>
      <c r="L831" s="33">
        <f t="shared" ca="1" si="377"/>
        <v>6.9954437040488666E-5</v>
      </c>
      <c r="M831" s="600">
        <f t="shared" ca="1" si="356"/>
        <v>27271.35</v>
      </c>
      <c r="N831" s="601">
        <f t="shared" ca="1" si="357"/>
        <v>-1924875450.0899999</v>
      </c>
      <c r="O831" s="601">
        <f t="shared" ca="1" si="358"/>
        <v>23294096.41</v>
      </c>
      <c r="P831" s="601">
        <f t="shared" ca="1" si="359"/>
        <v>-18730107.5</v>
      </c>
      <c r="Q831" s="601">
        <f t="shared" ca="1" si="375"/>
        <v>-2996817.2</v>
      </c>
      <c r="R831" s="602">
        <f t="shared" si="360"/>
        <v>399</v>
      </c>
      <c r="S831" s="602">
        <f t="shared" si="361"/>
        <v>63.84</v>
      </c>
      <c r="T831" s="602">
        <f t="shared" si="362"/>
        <v>166.35080000000002</v>
      </c>
      <c r="U831" s="602">
        <f t="shared" si="363"/>
        <v>26.616128000000003</v>
      </c>
      <c r="V831" s="602">
        <f t="shared" ca="1" si="364"/>
        <v>-1539900.36</v>
      </c>
      <c r="W831" s="602">
        <f t="shared" si="365"/>
        <v>84.48</v>
      </c>
      <c r="X831" s="602">
        <f t="shared" si="366"/>
        <v>13.52</v>
      </c>
      <c r="Y831" s="602">
        <f t="shared" ca="1" si="367"/>
        <v>29643.46</v>
      </c>
      <c r="Z831" s="602">
        <f t="shared" ca="1" si="368"/>
        <v>4742.95</v>
      </c>
      <c r="AA831" s="603">
        <f t="shared" si="369"/>
        <v>0</v>
      </c>
      <c r="AB831" s="602"/>
      <c r="AC831" s="604">
        <f t="shared" si="370"/>
        <v>0.113</v>
      </c>
      <c r="AD831" s="602">
        <f t="shared" ca="1" si="371"/>
        <v>-18730107.504625749</v>
      </c>
      <c r="AE831" s="602">
        <f t="shared" si="372"/>
        <v>0</v>
      </c>
      <c r="AG831" s="602">
        <f t="shared" ca="1" si="376"/>
        <v>0</v>
      </c>
    </row>
    <row r="832" spans="2:33" x14ac:dyDescent="0.25">
      <c r="B832" s="30">
        <v>811</v>
      </c>
      <c r="C832" s="19">
        <f t="shared" ca="1" si="350"/>
        <v>70376</v>
      </c>
      <c r="D832" s="30">
        <f t="shared" ca="1" si="351"/>
        <v>31</v>
      </c>
      <c r="E832" s="599">
        <f t="shared" si="352"/>
        <v>0.113</v>
      </c>
      <c r="F832" s="599">
        <f t="shared" si="373"/>
        <v>0.13108</v>
      </c>
      <c r="G832" s="33">
        <f t="shared" ca="1" si="353"/>
        <v>1.0120874444444443</v>
      </c>
      <c r="H832" s="33">
        <f t="shared" ca="1" si="354"/>
        <v>14467.809152100846</v>
      </c>
      <c r="I832" s="33">
        <f t="shared" ca="1" si="378"/>
        <v>6.9118965386324007E-5</v>
      </c>
      <c r="J832" s="30" t="b">
        <f t="shared" si="355"/>
        <v>0</v>
      </c>
      <c r="K832" s="33">
        <f t="shared" si="374"/>
        <v>1</v>
      </c>
      <c r="L832" s="33">
        <f t="shared" ca="1" si="377"/>
        <v>6.9118965386324007E-5</v>
      </c>
      <c r="M832" s="600">
        <f t="shared" ca="1" si="356"/>
        <v>27271.35</v>
      </c>
      <c r="N832" s="601">
        <f t="shared" ca="1" si="357"/>
        <v>-1948169546.5</v>
      </c>
      <c r="O832" s="601">
        <f t="shared" ca="1" si="358"/>
        <v>23575662.510000002</v>
      </c>
      <c r="P832" s="601">
        <f t="shared" ca="1" si="359"/>
        <v>-18956772</v>
      </c>
      <c r="Q832" s="601">
        <f t="shared" ca="1" si="375"/>
        <v>-3033083.52</v>
      </c>
      <c r="R832" s="602">
        <f t="shared" si="360"/>
        <v>399</v>
      </c>
      <c r="S832" s="602">
        <f t="shared" si="361"/>
        <v>63.84</v>
      </c>
      <c r="T832" s="602">
        <f t="shared" si="362"/>
        <v>166.35080000000002</v>
      </c>
      <c r="U832" s="602">
        <f t="shared" si="363"/>
        <v>26.616128000000003</v>
      </c>
      <c r="V832" s="602">
        <f t="shared" ca="1" si="364"/>
        <v>-1558535.64</v>
      </c>
      <c r="W832" s="602">
        <f t="shared" si="365"/>
        <v>84.48</v>
      </c>
      <c r="X832" s="602">
        <f t="shared" si="366"/>
        <v>13.52</v>
      </c>
      <c r="Y832" s="602">
        <f t="shared" ca="1" si="367"/>
        <v>29998.87</v>
      </c>
      <c r="Z832" s="602">
        <f t="shared" ca="1" si="368"/>
        <v>4799.82</v>
      </c>
      <c r="AA832" s="603">
        <f t="shared" si="369"/>
        <v>0</v>
      </c>
      <c r="AB832" s="602"/>
      <c r="AC832" s="604">
        <f t="shared" si="370"/>
        <v>0.113</v>
      </c>
      <c r="AD832" s="602">
        <f t="shared" ca="1" si="371"/>
        <v>-18956772.003859725</v>
      </c>
      <c r="AE832" s="602">
        <f t="shared" si="372"/>
        <v>0</v>
      </c>
      <c r="AG832" s="602">
        <f t="shared" ca="1" si="376"/>
        <v>0</v>
      </c>
    </row>
    <row r="833" spans="2:33" x14ac:dyDescent="0.25">
      <c r="B833" s="30">
        <v>812</v>
      </c>
      <c r="C833" s="19">
        <f t="shared" ca="1" si="350"/>
        <v>70406</v>
      </c>
      <c r="D833" s="30">
        <f t="shared" ca="1" si="351"/>
        <v>30</v>
      </c>
      <c r="E833" s="599">
        <f t="shared" si="352"/>
        <v>0.113</v>
      </c>
      <c r="F833" s="599">
        <f t="shared" si="373"/>
        <v>0.13108</v>
      </c>
      <c r="G833" s="33">
        <f t="shared" ca="1" si="353"/>
        <v>1.0117233333333333</v>
      </c>
      <c r="H833" s="33">
        <f t="shared" ca="1" si="354"/>
        <v>14637.420101393975</v>
      </c>
      <c r="I833" s="33">
        <f t="shared" ca="1" si="378"/>
        <v>6.8318050112175604E-5</v>
      </c>
      <c r="J833" s="30" t="b">
        <f t="shared" si="355"/>
        <v>0</v>
      </c>
      <c r="K833" s="33">
        <f t="shared" si="374"/>
        <v>1</v>
      </c>
      <c r="L833" s="33">
        <f t="shared" ca="1" si="377"/>
        <v>6.8318050112175604E-5</v>
      </c>
      <c r="M833" s="600">
        <f t="shared" ca="1" si="356"/>
        <v>27271.35</v>
      </c>
      <c r="N833" s="601">
        <f t="shared" ca="1" si="357"/>
        <v>-1971745209.01</v>
      </c>
      <c r="O833" s="601">
        <f t="shared" ca="1" si="358"/>
        <v>23142697.68</v>
      </c>
      <c r="P833" s="601">
        <f t="shared" ca="1" si="359"/>
        <v>-18567267.379999999</v>
      </c>
      <c r="Q833" s="601">
        <f t="shared" ca="1" si="375"/>
        <v>-2970762.78</v>
      </c>
      <c r="R833" s="602">
        <f t="shared" si="360"/>
        <v>399</v>
      </c>
      <c r="S833" s="602">
        <f t="shared" si="361"/>
        <v>63.84</v>
      </c>
      <c r="T833" s="602">
        <f t="shared" si="362"/>
        <v>166.35080000000002</v>
      </c>
      <c r="U833" s="602">
        <f t="shared" si="363"/>
        <v>26.616128000000003</v>
      </c>
      <c r="V833" s="602">
        <f t="shared" ca="1" si="364"/>
        <v>-1577396.17</v>
      </c>
      <c r="W833" s="602">
        <f t="shared" si="365"/>
        <v>84.48</v>
      </c>
      <c r="X833" s="602">
        <f t="shared" si="366"/>
        <v>13.52</v>
      </c>
      <c r="Y833" s="602">
        <f t="shared" ca="1" si="367"/>
        <v>29388.12</v>
      </c>
      <c r="Z833" s="602">
        <f t="shared" ca="1" si="368"/>
        <v>4702.1000000000004</v>
      </c>
      <c r="AA833" s="603">
        <f t="shared" si="369"/>
        <v>0</v>
      </c>
      <c r="AB833" s="602"/>
      <c r="AC833" s="604">
        <f t="shared" si="370"/>
        <v>0.113</v>
      </c>
      <c r="AD833" s="602">
        <f t="shared" ca="1" si="371"/>
        <v>-18567267.384844169</v>
      </c>
      <c r="AE833" s="602">
        <f t="shared" si="372"/>
        <v>0</v>
      </c>
      <c r="AG833" s="602">
        <f t="shared" ca="1" si="376"/>
        <v>0</v>
      </c>
    </row>
    <row r="834" spans="2:33" x14ac:dyDescent="0.25">
      <c r="B834" s="30">
        <v>813</v>
      </c>
      <c r="C834" s="19">
        <f t="shared" ca="1" si="350"/>
        <v>70437</v>
      </c>
      <c r="D834" s="30">
        <f t="shared" ca="1" si="351"/>
        <v>31</v>
      </c>
      <c r="E834" s="599">
        <f t="shared" si="352"/>
        <v>0.113</v>
      </c>
      <c r="F834" s="599">
        <f t="shared" si="373"/>
        <v>0.13108</v>
      </c>
      <c r="G834" s="33">
        <f t="shared" ca="1" si="353"/>
        <v>1.0120874444444443</v>
      </c>
      <c r="H834" s="33">
        <f t="shared" ca="1" si="354"/>
        <v>14814.349103679568</v>
      </c>
      <c r="I834" s="33">
        <f t="shared" ca="1" si="378"/>
        <v>6.7502121963064937E-5</v>
      </c>
      <c r="J834" s="30" t="b">
        <f t="shared" si="355"/>
        <v>0</v>
      </c>
      <c r="K834" s="33">
        <f t="shared" si="374"/>
        <v>1</v>
      </c>
      <c r="L834" s="33">
        <f t="shared" ca="1" si="377"/>
        <v>6.7502121963064937E-5</v>
      </c>
      <c r="M834" s="600">
        <f t="shared" ca="1" si="356"/>
        <v>27271.35</v>
      </c>
      <c r="N834" s="601">
        <f t="shared" ca="1" si="357"/>
        <v>-1994887906.6900001</v>
      </c>
      <c r="O834" s="601">
        <f t="shared" ca="1" si="358"/>
        <v>24140368.100000001</v>
      </c>
      <c r="P834" s="601">
        <f t="shared" ca="1" si="359"/>
        <v>-19411367.600000001</v>
      </c>
      <c r="Q834" s="601">
        <f t="shared" ca="1" si="375"/>
        <v>-3105818.82</v>
      </c>
      <c r="R834" s="602">
        <f t="shared" si="360"/>
        <v>399</v>
      </c>
      <c r="S834" s="602">
        <f t="shared" si="361"/>
        <v>63.84</v>
      </c>
      <c r="T834" s="602">
        <f t="shared" si="362"/>
        <v>166.35080000000002</v>
      </c>
      <c r="U834" s="602">
        <f t="shared" si="363"/>
        <v>26.616128000000003</v>
      </c>
      <c r="V834" s="602">
        <f t="shared" ca="1" si="364"/>
        <v>-1595910.33</v>
      </c>
      <c r="W834" s="602">
        <f t="shared" si="365"/>
        <v>84.48</v>
      </c>
      <c r="X834" s="602">
        <f t="shared" si="366"/>
        <v>13.52</v>
      </c>
      <c r="Y834" s="602">
        <f t="shared" ca="1" si="367"/>
        <v>30711.67</v>
      </c>
      <c r="Z834" s="602">
        <f t="shared" ca="1" si="368"/>
        <v>4913.87</v>
      </c>
      <c r="AA834" s="603">
        <f t="shared" si="369"/>
        <v>0</v>
      </c>
      <c r="AB834" s="602"/>
      <c r="AC834" s="604">
        <f t="shared" si="370"/>
        <v>0.113</v>
      </c>
      <c r="AD834" s="602">
        <f t="shared" ca="1" si="371"/>
        <v>-19411367.603152972</v>
      </c>
      <c r="AE834" s="602">
        <f t="shared" si="372"/>
        <v>0</v>
      </c>
      <c r="AG834" s="602">
        <f t="shared" ca="1" si="376"/>
        <v>0</v>
      </c>
    </row>
    <row r="835" spans="2:33" x14ac:dyDescent="0.25">
      <c r="B835" s="30">
        <v>814</v>
      </c>
      <c r="C835" s="19">
        <f t="shared" ca="1" si="350"/>
        <v>70467</v>
      </c>
      <c r="D835" s="30">
        <f t="shared" ca="1" si="351"/>
        <v>30</v>
      </c>
      <c r="E835" s="599">
        <f t="shared" si="352"/>
        <v>0.113</v>
      </c>
      <c r="F835" s="599">
        <f t="shared" si="373"/>
        <v>0.13108</v>
      </c>
      <c r="G835" s="33">
        <f t="shared" ca="1" si="353"/>
        <v>1.0117233333333333</v>
      </c>
      <c r="H835" s="33">
        <f t="shared" ca="1" si="354"/>
        <v>14988.022656338371</v>
      </c>
      <c r="I835" s="33">
        <f t="shared" ca="1" si="378"/>
        <v>6.6719941844837306E-5</v>
      </c>
      <c r="J835" s="30" t="b">
        <f t="shared" si="355"/>
        <v>0</v>
      </c>
      <c r="K835" s="33">
        <f t="shared" si="374"/>
        <v>1</v>
      </c>
      <c r="L835" s="33">
        <f t="shared" ca="1" si="377"/>
        <v>6.6719941844837306E-5</v>
      </c>
      <c r="M835" s="600">
        <f t="shared" ca="1" si="356"/>
        <v>27271.35</v>
      </c>
      <c r="N835" s="601">
        <f t="shared" ca="1" si="357"/>
        <v>-2019028274.79</v>
      </c>
      <c r="O835" s="601">
        <f t="shared" ca="1" si="358"/>
        <v>23697012.820000004</v>
      </c>
      <c r="P835" s="601">
        <f t="shared" ca="1" si="359"/>
        <v>-19012516.25</v>
      </c>
      <c r="Q835" s="601">
        <f t="shared" ca="1" si="375"/>
        <v>-3042002.6</v>
      </c>
      <c r="R835" s="602">
        <f t="shared" si="360"/>
        <v>399</v>
      </c>
      <c r="S835" s="602">
        <f t="shared" si="361"/>
        <v>63.84</v>
      </c>
      <c r="T835" s="602">
        <f t="shared" si="362"/>
        <v>166.35080000000002</v>
      </c>
      <c r="U835" s="602">
        <f t="shared" si="363"/>
        <v>26.616128000000003</v>
      </c>
      <c r="V835" s="602">
        <f t="shared" ca="1" si="364"/>
        <v>-1615222.62</v>
      </c>
      <c r="W835" s="602">
        <f t="shared" si="365"/>
        <v>84.48</v>
      </c>
      <c r="X835" s="602">
        <f t="shared" si="366"/>
        <v>13.52</v>
      </c>
      <c r="Y835" s="602">
        <f t="shared" ca="1" si="367"/>
        <v>30086.27</v>
      </c>
      <c r="Z835" s="602">
        <f t="shared" ca="1" si="368"/>
        <v>4813.8</v>
      </c>
      <c r="AA835" s="603">
        <f t="shared" si="369"/>
        <v>0</v>
      </c>
      <c r="AB835" s="602"/>
      <c r="AC835" s="604">
        <f t="shared" si="370"/>
        <v>0.113</v>
      </c>
      <c r="AD835" s="602">
        <f t="shared" ca="1" si="371"/>
        <v>-19012516.254272502</v>
      </c>
      <c r="AE835" s="602">
        <f t="shared" si="372"/>
        <v>0</v>
      </c>
      <c r="AG835" s="602">
        <f t="shared" ca="1" si="376"/>
        <v>0</v>
      </c>
    </row>
    <row r="836" spans="2:33" x14ac:dyDescent="0.25">
      <c r="B836" s="30">
        <v>815</v>
      </c>
      <c r="C836" s="19">
        <f t="shared" ca="1" si="350"/>
        <v>70498</v>
      </c>
      <c r="D836" s="30">
        <f t="shared" ca="1" si="351"/>
        <v>31</v>
      </c>
      <c r="E836" s="599">
        <f t="shared" si="352"/>
        <v>0.113</v>
      </c>
      <c r="F836" s="599">
        <f t="shared" si="373"/>
        <v>0.13108</v>
      </c>
      <c r="G836" s="33">
        <f t="shared" ca="1" si="353"/>
        <v>1.0120874444444443</v>
      </c>
      <c r="H836" s="33">
        <f t="shared" ca="1" si="354"/>
        <v>15169.189547528935</v>
      </c>
      <c r="I836" s="33">
        <f t="shared" ca="1" si="378"/>
        <v>6.5923100035552012E-5</v>
      </c>
      <c r="J836" s="30" t="b">
        <f t="shared" si="355"/>
        <v>0</v>
      </c>
      <c r="K836" s="33">
        <f t="shared" si="374"/>
        <v>1</v>
      </c>
      <c r="L836" s="33">
        <f t="shared" ca="1" si="377"/>
        <v>6.5923100035552012E-5</v>
      </c>
      <c r="M836" s="600">
        <f t="shared" ca="1" si="356"/>
        <v>27271.35</v>
      </c>
      <c r="N836" s="601">
        <f t="shared" ca="1" si="357"/>
        <v>-2042725287.6099999</v>
      </c>
      <c r="O836" s="601">
        <f t="shared" ca="1" si="358"/>
        <v>24718599.780000001</v>
      </c>
      <c r="P836" s="601">
        <f t="shared" ca="1" si="359"/>
        <v>-19876851.899999999</v>
      </c>
      <c r="Q836" s="601">
        <f t="shared" ca="1" si="375"/>
        <v>-3180296.3</v>
      </c>
      <c r="R836" s="602">
        <f t="shared" si="360"/>
        <v>399</v>
      </c>
      <c r="S836" s="602">
        <f t="shared" si="361"/>
        <v>63.84</v>
      </c>
      <c r="T836" s="602">
        <f t="shared" si="362"/>
        <v>166.35080000000002</v>
      </c>
      <c r="U836" s="602">
        <f t="shared" si="363"/>
        <v>26.616128000000003</v>
      </c>
      <c r="V836" s="602">
        <f t="shared" ca="1" si="364"/>
        <v>-1634180.23</v>
      </c>
      <c r="W836" s="602">
        <f t="shared" si="365"/>
        <v>84.48</v>
      </c>
      <c r="X836" s="602">
        <f t="shared" si="366"/>
        <v>13.52</v>
      </c>
      <c r="Y836" s="602">
        <f t="shared" ca="1" si="367"/>
        <v>31441.55</v>
      </c>
      <c r="Z836" s="602">
        <f t="shared" ca="1" si="368"/>
        <v>5030.6499999999996</v>
      </c>
      <c r="AA836" s="603">
        <f t="shared" si="369"/>
        <v>0</v>
      </c>
      <c r="AB836" s="602"/>
      <c r="AC836" s="604">
        <f t="shared" si="370"/>
        <v>0.113</v>
      </c>
      <c r="AD836" s="602">
        <f t="shared" ca="1" si="371"/>
        <v>-19876851.895827305</v>
      </c>
      <c r="AE836" s="602">
        <f t="shared" si="372"/>
        <v>0</v>
      </c>
      <c r="AG836" s="602">
        <f t="shared" ca="1" si="376"/>
        <v>0</v>
      </c>
    </row>
    <row r="837" spans="2:33" x14ac:dyDescent="0.25">
      <c r="B837" s="30">
        <v>816</v>
      </c>
      <c r="C837" s="19">
        <f t="shared" ca="1" si="350"/>
        <v>70529</v>
      </c>
      <c r="D837" s="30">
        <f t="shared" ca="1" si="351"/>
        <v>31</v>
      </c>
      <c r="E837" s="599">
        <f t="shared" si="352"/>
        <v>0.113</v>
      </c>
      <c r="F837" s="599">
        <f t="shared" si="373"/>
        <v>0.13108</v>
      </c>
      <c r="G837" s="33">
        <f t="shared" ca="1" si="353"/>
        <v>1.0120874444444443</v>
      </c>
      <c r="H837" s="33">
        <f t="shared" ca="1" si="354"/>
        <v>15352.546283451937</v>
      </c>
      <c r="I837" s="33">
        <f t="shared" ca="1" si="378"/>
        <v>6.5135774974205474E-5</v>
      </c>
      <c r="J837" s="30" t="b">
        <f t="shared" si="355"/>
        <v>1</v>
      </c>
      <c r="K837" s="33">
        <f t="shared" si="374"/>
        <v>1</v>
      </c>
      <c r="L837" s="33">
        <f t="shared" ca="1" si="377"/>
        <v>6.5135774974205474E-5</v>
      </c>
      <c r="M837" s="600">
        <f t="shared" ca="1" si="356"/>
        <v>27271.35</v>
      </c>
      <c r="N837" s="601">
        <f t="shared" ca="1" si="357"/>
        <v>-2067443887.3900001</v>
      </c>
      <c r="O837" s="601">
        <f t="shared" ca="1" si="358"/>
        <v>25017384.480000004</v>
      </c>
      <c r="P837" s="601">
        <f t="shared" ca="1" si="359"/>
        <v>-20117377.600000001</v>
      </c>
      <c r="Q837" s="601">
        <f t="shared" ca="1" si="375"/>
        <v>-3218780.42</v>
      </c>
      <c r="R837" s="602">
        <f t="shared" si="360"/>
        <v>399</v>
      </c>
      <c r="S837" s="602">
        <f t="shared" si="361"/>
        <v>63.84</v>
      </c>
      <c r="T837" s="602">
        <f t="shared" si="362"/>
        <v>166.35080000000002</v>
      </c>
      <c r="U837" s="602">
        <f t="shared" si="363"/>
        <v>26.616128000000003</v>
      </c>
      <c r="V837" s="602">
        <f t="shared" ca="1" si="364"/>
        <v>-1653955.11</v>
      </c>
      <c r="W837" s="602">
        <f t="shared" si="365"/>
        <v>84.48</v>
      </c>
      <c r="X837" s="602">
        <f t="shared" si="366"/>
        <v>13.52</v>
      </c>
      <c r="Y837" s="602">
        <f t="shared" ca="1" si="367"/>
        <v>31818.69</v>
      </c>
      <c r="Z837" s="602">
        <f t="shared" ca="1" si="368"/>
        <v>5090.99</v>
      </c>
      <c r="AA837" s="603">
        <f t="shared" si="369"/>
        <v>0</v>
      </c>
      <c r="AB837" s="602"/>
      <c r="AC837" s="604">
        <f t="shared" si="370"/>
        <v>0.113</v>
      </c>
      <c r="AD837" s="602">
        <f t="shared" ca="1" si="371"/>
        <v>-20117377.604242139</v>
      </c>
      <c r="AE837" s="602">
        <f t="shared" si="372"/>
        <v>0</v>
      </c>
      <c r="AG837" s="602">
        <f t="shared" ca="1" si="376"/>
        <v>0</v>
      </c>
    </row>
    <row r="838" spans="2:33" x14ac:dyDescent="0.25">
      <c r="B838" s="30">
        <v>817</v>
      </c>
      <c r="C838" s="19">
        <f t="shared" ca="1" si="350"/>
        <v>70557</v>
      </c>
      <c r="D838" s="30">
        <f t="shared" ca="1" si="351"/>
        <v>28</v>
      </c>
      <c r="E838" s="599">
        <f t="shared" si="352"/>
        <v>0.113</v>
      </c>
      <c r="F838" s="599">
        <f t="shared" si="373"/>
        <v>0.13108</v>
      </c>
      <c r="G838" s="33">
        <f t="shared" ca="1" si="353"/>
        <v>1.0109951111111111</v>
      </c>
      <c r="H838" s="33">
        <f t="shared" ca="1" si="354"/>
        <v>15521.349235676966</v>
      </c>
      <c r="I838" s="33">
        <f t="shared" ca="1" si="378"/>
        <v>6.4427388677102003E-5</v>
      </c>
      <c r="J838" s="30" t="b">
        <f t="shared" si="355"/>
        <v>0</v>
      </c>
      <c r="K838" s="33">
        <f t="shared" si="374"/>
        <v>1</v>
      </c>
      <c r="L838" s="33">
        <f t="shared" ca="1" si="377"/>
        <v>6.4427388677102003E-5</v>
      </c>
      <c r="M838" s="600">
        <f t="shared" ca="1" si="356"/>
        <v>27271.35</v>
      </c>
      <c r="N838" s="601">
        <f t="shared" ca="1" si="357"/>
        <v>-2092461271.8699999</v>
      </c>
      <c r="O838" s="601">
        <f t="shared" ca="1" si="358"/>
        <v>23034115.530000001</v>
      </c>
      <c r="P838" s="601">
        <f t="shared" ca="1" si="359"/>
        <v>-18390409.620000001</v>
      </c>
      <c r="Q838" s="601">
        <f t="shared" ca="1" si="375"/>
        <v>-2942465.54</v>
      </c>
      <c r="R838" s="602">
        <f t="shared" si="360"/>
        <v>399</v>
      </c>
      <c r="S838" s="602">
        <f t="shared" si="361"/>
        <v>63.84</v>
      </c>
      <c r="T838" s="602">
        <f t="shared" si="362"/>
        <v>166.35080000000002</v>
      </c>
      <c r="U838" s="602">
        <f t="shared" si="363"/>
        <v>26.616128000000003</v>
      </c>
      <c r="V838" s="602">
        <f t="shared" ca="1" si="364"/>
        <v>-1673969.02</v>
      </c>
      <c r="W838" s="602">
        <f t="shared" si="365"/>
        <v>84.48</v>
      </c>
      <c r="X838" s="602">
        <f t="shared" si="366"/>
        <v>13.52</v>
      </c>
      <c r="Y838" s="602">
        <f t="shared" ca="1" si="367"/>
        <v>29110.81</v>
      </c>
      <c r="Z838" s="602">
        <f t="shared" ca="1" si="368"/>
        <v>4657.7299999999996</v>
      </c>
      <c r="AA838" s="603">
        <f t="shared" si="369"/>
        <v>0</v>
      </c>
      <c r="AB838" s="602"/>
      <c r="AC838" s="604">
        <f t="shared" si="370"/>
        <v>0.113</v>
      </c>
      <c r="AD838" s="602">
        <f t="shared" ca="1" si="371"/>
        <v>-18390409.622768555</v>
      </c>
      <c r="AE838" s="602">
        <f t="shared" si="372"/>
        <v>0</v>
      </c>
      <c r="AG838" s="602">
        <f t="shared" ca="1" si="376"/>
        <v>0</v>
      </c>
    </row>
    <row r="839" spans="2:33" x14ac:dyDescent="0.25">
      <c r="B839" s="30">
        <v>818</v>
      </c>
      <c r="C839" s="19">
        <f t="shared" ca="1" si="350"/>
        <v>70588</v>
      </c>
      <c r="D839" s="30">
        <f t="shared" ca="1" si="351"/>
        <v>31</v>
      </c>
      <c r="E839" s="599">
        <f t="shared" si="352"/>
        <v>0.113</v>
      </c>
      <c r="F839" s="599">
        <f t="shared" si="373"/>
        <v>0.13108</v>
      </c>
      <c r="G839" s="33">
        <f t="shared" ca="1" si="353"/>
        <v>1.0120874444444443</v>
      </c>
      <c r="H839" s="33">
        <f t="shared" ca="1" si="354"/>
        <v>15708.962682266028</v>
      </c>
      <c r="I839" s="33">
        <f t="shared" ca="1" si="378"/>
        <v>6.3657927020789725E-5</v>
      </c>
      <c r="J839" s="30" t="b">
        <f t="shared" si="355"/>
        <v>0</v>
      </c>
      <c r="K839" s="33">
        <f t="shared" si="374"/>
        <v>1</v>
      </c>
      <c r="L839" s="33">
        <f t="shared" ca="1" si="377"/>
        <v>6.3657927020789725E-5</v>
      </c>
      <c r="M839" s="600">
        <f t="shared" ca="1" si="356"/>
        <v>27271.35</v>
      </c>
      <c r="N839" s="601">
        <f t="shared" ca="1" si="357"/>
        <v>-2115495387.4000001</v>
      </c>
      <c r="O839" s="601">
        <f t="shared" ca="1" si="358"/>
        <v>25598204.310000002</v>
      </c>
      <c r="P839" s="601">
        <f t="shared" ca="1" si="359"/>
        <v>-20584945.390000001</v>
      </c>
      <c r="Q839" s="601">
        <f t="shared" ca="1" si="375"/>
        <v>-3293591.26</v>
      </c>
      <c r="R839" s="602">
        <f t="shared" si="360"/>
        <v>399</v>
      </c>
      <c r="S839" s="602">
        <f t="shared" si="361"/>
        <v>63.84</v>
      </c>
      <c r="T839" s="602">
        <f t="shared" si="362"/>
        <v>166.35080000000002</v>
      </c>
      <c r="U839" s="602">
        <f t="shared" si="363"/>
        <v>26.616128000000003</v>
      </c>
      <c r="V839" s="602">
        <f t="shared" ca="1" si="364"/>
        <v>-1692396.31</v>
      </c>
      <c r="W839" s="602">
        <f t="shared" si="365"/>
        <v>84.48</v>
      </c>
      <c r="X839" s="602">
        <f t="shared" si="366"/>
        <v>13.52</v>
      </c>
      <c r="Y839" s="602">
        <f t="shared" ca="1" si="367"/>
        <v>32551.84</v>
      </c>
      <c r="Z839" s="602">
        <f t="shared" ca="1" si="368"/>
        <v>5208.29</v>
      </c>
      <c r="AA839" s="603">
        <f t="shared" si="369"/>
        <v>0</v>
      </c>
      <c r="AB839" s="602"/>
      <c r="AC839" s="604">
        <f t="shared" si="370"/>
        <v>0.113</v>
      </c>
      <c r="AD839" s="602">
        <f t="shared" ca="1" si="371"/>
        <v>-20584945.394617222</v>
      </c>
      <c r="AE839" s="602">
        <f t="shared" si="372"/>
        <v>0</v>
      </c>
      <c r="AG839" s="602">
        <f t="shared" ca="1" si="376"/>
        <v>0</v>
      </c>
    </row>
    <row r="840" spans="2:33" x14ac:dyDescent="0.25">
      <c r="B840" s="30">
        <v>819</v>
      </c>
      <c r="C840" s="19">
        <f t="shared" ca="1" si="350"/>
        <v>70618</v>
      </c>
      <c r="D840" s="30">
        <f t="shared" ca="1" si="351"/>
        <v>30</v>
      </c>
      <c r="E840" s="599">
        <f t="shared" si="352"/>
        <v>0.113</v>
      </c>
      <c r="F840" s="599">
        <f t="shared" si="373"/>
        <v>0.13108</v>
      </c>
      <c r="G840" s="33">
        <f t="shared" ca="1" si="353"/>
        <v>1.0117233333333333</v>
      </c>
      <c r="H840" s="33">
        <f t="shared" ca="1" si="354"/>
        <v>15893.124088111126</v>
      </c>
      <c r="I840" s="33">
        <f t="shared" ca="1" si="378"/>
        <v>6.2920291470451142E-5</v>
      </c>
      <c r="J840" s="30" t="b">
        <f t="shared" si="355"/>
        <v>0</v>
      </c>
      <c r="K840" s="33">
        <f t="shared" si="374"/>
        <v>1</v>
      </c>
      <c r="L840" s="33">
        <f t="shared" ca="1" si="377"/>
        <v>6.2920291470451142E-5</v>
      </c>
      <c r="M840" s="600">
        <f t="shared" ca="1" si="356"/>
        <v>27271.35</v>
      </c>
      <c r="N840" s="601">
        <f t="shared" ca="1" si="357"/>
        <v>-2141093591.71</v>
      </c>
      <c r="O840" s="601">
        <f t="shared" ca="1" si="358"/>
        <v>25128025.230000004</v>
      </c>
      <c r="P840" s="601">
        <f t="shared" ca="1" si="359"/>
        <v>-20161964.66</v>
      </c>
      <c r="Q840" s="601">
        <f t="shared" ca="1" si="375"/>
        <v>-3225914.35</v>
      </c>
      <c r="R840" s="602">
        <f t="shared" si="360"/>
        <v>399</v>
      </c>
      <c r="S840" s="602">
        <f t="shared" si="361"/>
        <v>63.84</v>
      </c>
      <c r="T840" s="602">
        <f t="shared" si="362"/>
        <v>166.35080000000002</v>
      </c>
      <c r="U840" s="602">
        <f t="shared" si="363"/>
        <v>26.616128000000003</v>
      </c>
      <c r="V840" s="602">
        <f t="shared" ca="1" si="364"/>
        <v>-1712874.87</v>
      </c>
      <c r="W840" s="602">
        <f t="shared" si="365"/>
        <v>84.48</v>
      </c>
      <c r="X840" s="602">
        <f t="shared" si="366"/>
        <v>13.52</v>
      </c>
      <c r="Y840" s="602">
        <f t="shared" ca="1" si="367"/>
        <v>31888.61</v>
      </c>
      <c r="Z840" s="602">
        <f t="shared" ca="1" si="368"/>
        <v>5102.18</v>
      </c>
      <c r="AA840" s="603">
        <f t="shared" si="369"/>
        <v>0</v>
      </c>
      <c r="AB840" s="602"/>
      <c r="AC840" s="604">
        <f t="shared" si="370"/>
        <v>0.113</v>
      </c>
      <c r="AD840" s="602">
        <f t="shared" ca="1" si="371"/>
        <v>-20161964.655269168</v>
      </c>
      <c r="AE840" s="602">
        <f t="shared" si="372"/>
        <v>0</v>
      </c>
      <c r="AG840" s="602">
        <f t="shared" ca="1" si="376"/>
        <v>0</v>
      </c>
    </row>
    <row r="841" spans="2:33" x14ac:dyDescent="0.25">
      <c r="B841" s="30">
        <v>820</v>
      </c>
      <c r="C841" s="19">
        <f t="shared" ca="1" si="350"/>
        <v>70649</v>
      </c>
      <c r="D841" s="30">
        <f t="shared" ca="1" si="351"/>
        <v>31</v>
      </c>
      <c r="E841" s="599">
        <f t="shared" si="352"/>
        <v>0.113</v>
      </c>
      <c r="F841" s="599">
        <f t="shared" si="373"/>
        <v>0.13108</v>
      </c>
      <c r="G841" s="33">
        <f t="shared" ca="1" si="353"/>
        <v>1.0120874444444443</v>
      </c>
      <c r="H841" s="33">
        <f t="shared" ca="1" si="354"/>
        <v>16085.231342574829</v>
      </c>
      <c r="I841" s="33">
        <f t="shared" ca="1" si="378"/>
        <v>6.2168829201304223E-5</v>
      </c>
      <c r="J841" s="30" t="b">
        <f t="shared" si="355"/>
        <v>0</v>
      </c>
      <c r="K841" s="33">
        <f t="shared" si="374"/>
        <v>1</v>
      </c>
      <c r="L841" s="33">
        <f t="shared" ca="1" si="377"/>
        <v>6.2168829201304223E-5</v>
      </c>
      <c r="M841" s="600">
        <f t="shared" ca="1" si="356"/>
        <v>27271.35</v>
      </c>
      <c r="N841" s="601">
        <f t="shared" ca="1" si="357"/>
        <v>-2166221616.9400001</v>
      </c>
      <c r="O841" s="601">
        <f t="shared" ca="1" si="358"/>
        <v>26211354.800000001</v>
      </c>
      <c r="P841" s="601">
        <f t="shared" ca="1" si="359"/>
        <v>-21078539.789999999</v>
      </c>
      <c r="Q841" s="601">
        <f t="shared" ca="1" si="375"/>
        <v>-3372566.37</v>
      </c>
      <c r="R841" s="602">
        <f t="shared" si="360"/>
        <v>399</v>
      </c>
      <c r="S841" s="602">
        <f t="shared" si="361"/>
        <v>63.84</v>
      </c>
      <c r="T841" s="602">
        <f t="shared" si="362"/>
        <v>166.35080000000002</v>
      </c>
      <c r="U841" s="602">
        <f t="shared" si="363"/>
        <v>26.616128000000003</v>
      </c>
      <c r="V841" s="602">
        <f t="shared" ca="1" si="364"/>
        <v>-1732977.29</v>
      </c>
      <c r="W841" s="602">
        <f t="shared" si="365"/>
        <v>84.48</v>
      </c>
      <c r="X841" s="602">
        <f t="shared" si="366"/>
        <v>13.52</v>
      </c>
      <c r="Y841" s="602">
        <f t="shared" ca="1" si="367"/>
        <v>33325.800000000003</v>
      </c>
      <c r="Z841" s="602">
        <f t="shared" ca="1" si="368"/>
        <v>5332.13</v>
      </c>
      <c r="AA841" s="603">
        <f t="shared" si="369"/>
        <v>0</v>
      </c>
      <c r="AB841" s="602"/>
      <c r="AC841" s="604">
        <f t="shared" si="370"/>
        <v>0.113</v>
      </c>
      <c r="AD841" s="602">
        <f t="shared" ca="1" si="371"/>
        <v>-21078539.789280057</v>
      </c>
      <c r="AE841" s="602">
        <f t="shared" si="372"/>
        <v>0</v>
      </c>
      <c r="AG841" s="602">
        <f t="shared" ca="1" si="376"/>
        <v>0</v>
      </c>
    </row>
    <row r="842" spans="2:33" x14ac:dyDescent="0.25">
      <c r="B842" s="30">
        <v>821</v>
      </c>
      <c r="C842" s="19">
        <f t="shared" ca="1" si="350"/>
        <v>70679</v>
      </c>
      <c r="D842" s="30">
        <f t="shared" ca="1" si="351"/>
        <v>30</v>
      </c>
      <c r="E842" s="599">
        <f t="shared" si="352"/>
        <v>0.113</v>
      </c>
      <c r="F842" s="599">
        <f t="shared" si="373"/>
        <v>0.13108</v>
      </c>
      <c r="G842" s="33">
        <f t="shared" ca="1" si="353"/>
        <v>1.0117233333333333</v>
      </c>
      <c r="H842" s="33">
        <f t="shared" ca="1" si="354"/>
        <v>16273.803871347614</v>
      </c>
      <c r="I842" s="33">
        <f t="shared" ca="1" si="378"/>
        <v>6.1448448556065282E-5</v>
      </c>
      <c r="J842" s="30" t="b">
        <f t="shared" si="355"/>
        <v>0</v>
      </c>
      <c r="K842" s="33">
        <f t="shared" si="374"/>
        <v>1</v>
      </c>
      <c r="L842" s="33">
        <f t="shared" ca="1" si="377"/>
        <v>6.1448448556065282E-5</v>
      </c>
      <c r="M842" s="600">
        <f t="shared" ca="1" si="356"/>
        <v>27271.35</v>
      </c>
      <c r="N842" s="601">
        <f t="shared" ca="1" si="357"/>
        <v>-2192432971.7399998</v>
      </c>
      <c r="O842" s="601">
        <f t="shared" ca="1" si="358"/>
        <v>25729893.890000001</v>
      </c>
      <c r="P842" s="601">
        <f t="shared" ca="1" si="359"/>
        <v>-20645410.48</v>
      </c>
      <c r="Q842" s="601">
        <f t="shared" ca="1" si="375"/>
        <v>-3303265.68</v>
      </c>
      <c r="R842" s="602">
        <f t="shared" si="360"/>
        <v>399</v>
      </c>
      <c r="S842" s="602">
        <f t="shared" si="361"/>
        <v>63.84</v>
      </c>
      <c r="T842" s="602">
        <f t="shared" si="362"/>
        <v>166.35080000000002</v>
      </c>
      <c r="U842" s="602">
        <f t="shared" si="363"/>
        <v>26.616128000000003</v>
      </c>
      <c r="V842" s="602">
        <f t="shared" ca="1" si="364"/>
        <v>-1753946.38</v>
      </c>
      <c r="W842" s="602">
        <f t="shared" si="365"/>
        <v>84.48</v>
      </c>
      <c r="X842" s="602">
        <f t="shared" si="366"/>
        <v>13.52</v>
      </c>
      <c r="Y842" s="602">
        <f t="shared" ca="1" si="367"/>
        <v>32646.65</v>
      </c>
      <c r="Z842" s="602">
        <f t="shared" ca="1" si="368"/>
        <v>5223.46</v>
      </c>
      <c r="AA842" s="603">
        <f t="shared" si="369"/>
        <v>0</v>
      </c>
      <c r="AB842" s="602"/>
      <c r="AC842" s="604">
        <f t="shared" si="370"/>
        <v>0.113</v>
      </c>
      <c r="AD842" s="602">
        <f t="shared" ca="1" si="371"/>
        <v>-20645410.483884998</v>
      </c>
      <c r="AE842" s="602">
        <f t="shared" si="372"/>
        <v>0</v>
      </c>
      <c r="AG842" s="602">
        <f t="shared" ca="1" si="376"/>
        <v>0</v>
      </c>
    </row>
    <row r="843" spans="2:33" x14ac:dyDescent="0.25">
      <c r="B843" s="30">
        <v>822</v>
      </c>
      <c r="C843" s="19">
        <f t="shared" ca="1" si="350"/>
        <v>70710</v>
      </c>
      <c r="D843" s="30">
        <f t="shared" ca="1" si="351"/>
        <v>31</v>
      </c>
      <c r="E843" s="599">
        <f t="shared" si="352"/>
        <v>0.113</v>
      </c>
      <c r="F843" s="599">
        <f t="shared" si="373"/>
        <v>0.13108</v>
      </c>
      <c r="G843" s="33">
        <f t="shared" ca="1" si="353"/>
        <v>1.0120874444444443</v>
      </c>
      <c r="H843" s="33">
        <f t="shared" ca="1" si="354"/>
        <v>16470.512571542313</v>
      </c>
      <c r="I843" s="33">
        <f t="shared" ca="1" si="378"/>
        <v>6.0714564629141905E-5</v>
      </c>
      <c r="J843" s="30" t="b">
        <f t="shared" si="355"/>
        <v>0</v>
      </c>
      <c r="K843" s="33">
        <f t="shared" si="374"/>
        <v>1</v>
      </c>
      <c r="L843" s="33">
        <f t="shared" ca="1" si="377"/>
        <v>6.0714564629141905E-5</v>
      </c>
      <c r="M843" s="600">
        <f t="shared" ca="1" si="356"/>
        <v>27271.35</v>
      </c>
      <c r="N843" s="601">
        <f t="shared" ca="1" si="357"/>
        <v>-2218162865.6300001</v>
      </c>
      <c r="O843" s="601">
        <f t="shared" ca="1" si="358"/>
        <v>26839191.760000002</v>
      </c>
      <c r="P843" s="601">
        <f t="shared" ca="1" si="359"/>
        <v>-21583957</v>
      </c>
      <c r="Q843" s="601">
        <f t="shared" ca="1" si="375"/>
        <v>-3453433.12</v>
      </c>
      <c r="R843" s="602">
        <f t="shared" si="360"/>
        <v>399</v>
      </c>
      <c r="S843" s="602">
        <f t="shared" si="361"/>
        <v>63.84</v>
      </c>
      <c r="T843" s="602">
        <f t="shared" si="362"/>
        <v>166.35080000000002</v>
      </c>
      <c r="U843" s="602">
        <f t="shared" si="363"/>
        <v>26.616128000000003</v>
      </c>
      <c r="V843" s="602">
        <f t="shared" ca="1" si="364"/>
        <v>-1774530.29</v>
      </c>
      <c r="W843" s="602">
        <f t="shared" si="365"/>
        <v>84.48</v>
      </c>
      <c r="X843" s="602">
        <f t="shared" si="366"/>
        <v>13.52</v>
      </c>
      <c r="Y843" s="602">
        <f t="shared" ca="1" si="367"/>
        <v>34118.29</v>
      </c>
      <c r="Z843" s="602">
        <f t="shared" ca="1" si="368"/>
        <v>5458.93</v>
      </c>
      <c r="AA843" s="603">
        <f t="shared" si="369"/>
        <v>0</v>
      </c>
      <c r="AB843" s="602"/>
      <c r="AC843" s="604">
        <f t="shared" si="370"/>
        <v>0.113</v>
      </c>
      <c r="AD843" s="602">
        <f t="shared" ca="1" si="371"/>
        <v>-21583956.99528303</v>
      </c>
      <c r="AE843" s="602">
        <f t="shared" si="372"/>
        <v>0</v>
      </c>
      <c r="AG843" s="602">
        <f t="shared" ca="1" si="376"/>
        <v>0</v>
      </c>
    </row>
    <row r="844" spans="2:33" x14ac:dyDescent="0.25">
      <c r="B844" s="30">
        <v>823</v>
      </c>
      <c r="C844" s="19">
        <f t="shared" ca="1" si="350"/>
        <v>70741</v>
      </c>
      <c r="D844" s="30">
        <f t="shared" ca="1" si="351"/>
        <v>31</v>
      </c>
      <c r="E844" s="599">
        <f t="shared" si="352"/>
        <v>0.113</v>
      </c>
      <c r="F844" s="599">
        <f t="shared" si="373"/>
        <v>0.13108</v>
      </c>
      <c r="G844" s="33">
        <f t="shared" ca="1" si="353"/>
        <v>1.0120874444444443</v>
      </c>
      <c r="H844" s="33">
        <f t="shared" ca="1" si="354"/>
        <v>16669.598977222351</v>
      </c>
      <c r="I844" s="33">
        <f t="shared" ca="1" si="378"/>
        <v>5.9989445538936993E-5</v>
      </c>
      <c r="J844" s="30" t="b">
        <f t="shared" si="355"/>
        <v>0</v>
      </c>
      <c r="K844" s="33">
        <f t="shared" si="374"/>
        <v>1</v>
      </c>
      <c r="L844" s="33">
        <f t="shared" ca="1" si="377"/>
        <v>5.9989445538936993E-5</v>
      </c>
      <c r="M844" s="600">
        <f t="shared" ca="1" si="356"/>
        <v>27271.35</v>
      </c>
      <c r="N844" s="601">
        <f t="shared" ca="1" si="357"/>
        <v>-2245002057.3899999</v>
      </c>
      <c r="O844" s="601">
        <f t="shared" ca="1" si="358"/>
        <v>27163609</v>
      </c>
      <c r="P844" s="601">
        <f t="shared" ca="1" si="359"/>
        <v>-21845117.239999998</v>
      </c>
      <c r="Q844" s="601">
        <f t="shared" ca="1" si="375"/>
        <v>-3495218.76</v>
      </c>
      <c r="R844" s="602">
        <f t="shared" si="360"/>
        <v>399</v>
      </c>
      <c r="S844" s="602">
        <f t="shared" si="361"/>
        <v>63.84</v>
      </c>
      <c r="T844" s="602">
        <f t="shared" si="362"/>
        <v>166.35080000000002</v>
      </c>
      <c r="U844" s="602">
        <f t="shared" si="363"/>
        <v>26.616128000000003</v>
      </c>
      <c r="V844" s="602">
        <f t="shared" ca="1" si="364"/>
        <v>-1796001.65</v>
      </c>
      <c r="W844" s="602">
        <f t="shared" si="365"/>
        <v>84.48</v>
      </c>
      <c r="X844" s="602">
        <f t="shared" si="366"/>
        <v>13.52</v>
      </c>
      <c r="Y844" s="602">
        <f t="shared" ca="1" si="367"/>
        <v>34527.79</v>
      </c>
      <c r="Z844" s="602">
        <f t="shared" ca="1" si="368"/>
        <v>5524.45</v>
      </c>
      <c r="AA844" s="603">
        <f t="shared" si="369"/>
        <v>0</v>
      </c>
      <c r="AB844" s="602"/>
      <c r="AC844" s="604">
        <f t="shared" si="370"/>
        <v>0.113</v>
      </c>
      <c r="AD844" s="602">
        <f t="shared" ca="1" si="371"/>
        <v>-21845117.241769914</v>
      </c>
      <c r="AE844" s="602">
        <f t="shared" si="372"/>
        <v>0</v>
      </c>
      <c r="AG844" s="602">
        <f t="shared" ca="1" si="376"/>
        <v>0</v>
      </c>
    </row>
    <row r="845" spans="2:33" x14ac:dyDescent="0.25">
      <c r="B845" s="30">
        <v>824</v>
      </c>
      <c r="C845" s="19">
        <f t="shared" ca="1" si="350"/>
        <v>70771</v>
      </c>
      <c r="D845" s="30">
        <f t="shared" ca="1" si="351"/>
        <v>30</v>
      </c>
      <c r="E845" s="599">
        <f t="shared" si="352"/>
        <v>0.113</v>
      </c>
      <c r="F845" s="599">
        <f t="shared" si="373"/>
        <v>0.13108</v>
      </c>
      <c r="G845" s="33">
        <f t="shared" ca="1" si="353"/>
        <v>1.0117233333333333</v>
      </c>
      <c r="H845" s="33">
        <f t="shared" ca="1" si="354"/>
        <v>16865.022242565319</v>
      </c>
      <c r="I845" s="33">
        <f t="shared" ca="1" si="378"/>
        <v>5.9294318478639089E-5</v>
      </c>
      <c r="J845" s="30" t="b">
        <f t="shared" si="355"/>
        <v>0</v>
      </c>
      <c r="K845" s="33">
        <f t="shared" si="374"/>
        <v>1</v>
      </c>
      <c r="L845" s="33">
        <f t="shared" ca="1" si="377"/>
        <v>5.9294318478639089E-5</v>
      </c>
      <c r="M845" s="600">
        <f t="shared" ca="1" si="356"/>
        <v>27271.35</v>
      </c>
      <c r="N845" s="601">
        <f t="shared" ca="1" si="357"/>
        <v>-2272165666.3899999</v>
      </c>
      <c r="O845" s="601">
        <f t="shared" ca="1" si="358"/>
        <v>26664626.840000004</v>
      </c>
      <c r="P845" s="601">
        <f t="shared" ca="1" si="359"/>
        <v>-21396226.690000001</v>
      </c>
      <c r="Q845" s="601">
        <f t="shared" ca="1" si="375"/>
        <v>-3423396.27</v>
      </c>
      <c r="R845" s="602">
        <f t="shared" si="360"/>
        <v>399</v>
      </c>
      <c r="S845" s="602">
        <f t="shared" si="361"/>
        <v>63.84</v>
      </c>
      <c r="T845" s="602">
        <f t="shared" si="362"/>
        <v>166.35080000000002</v>
      </c>
      <c r="U845" s="602">
        <f t="shared" si="363"/>
        <v>26.616128000000003</v>
      </c>
      <c r="V845" s="602">
        <f t="shared" ca="1" si="364"/>
        <v>-1817732.53</v>
      </c>
      <c r="W845" s="602">
        <f t="shared" si="365"/>
        <v>84.48</v>
      </c>
      <c r="X845" s="602">
        <f t="shared" si="366"/>
        <v>13.52</v>
      </c>
      <c r="Y845" s="602">
        <f t="shared" ca="1" si="367"/>
        <v>33823.93</v>
      </c>
      <c r="Z845" s="602">
        <f t="shared" ca="1" si="368"/>
        <v>5411.83</v>
      </c>
      <c r="AA845" s="603">
        <f t="shared" si="369"/>
        <v>0</v>
      </c>
      <c r="AB845" s="602"/>
      <c r="AC845" s="604">
        <f t="shared" si="370"/>
        <v>0.113</v>
      </c>
      <c r="AD845" s="602">
        <f t="shared" ca="1" si="371"/>
        <v>-21396226.691839166</v>
      </c>
      <c r="AE845" s="602">
        <f t="shared" si="372"/>
        <v>0</v>
      </c>
      <c r="AG845" s="602">
        <f t="shared" ca="1" si="376"/>
        <v>0</v>
      </c>
    </row>
    <row r="846" spans="2:33" x14ac:dyDescent="0.25">
      <c r="B846" s="30">
        <v>825</v>
      </c>
      <c r="C846" s="19">
        <f t="shared" ca="1" si="350"/>
        <v>70802</v>
      </c>
      <c r="D846" s="30">
        <f t="shared" ca="1" si="351"/>
        <v>31</v>
      </c>
      <c r="E846" s="599">
        <f t="shared" si="352"/>
        <v>0.113</v>
      </c>
      <c r="F846" s="599">
        <f t="shared" si="373"/>
        <v>0.13108</v>
      </c>
      <c r="G846" s="33">
        <f t="shared" ca="1" si="353"/>
        <v>1.0120874444444443</v>
      </c>
      <c r="H846" s="33">
        <f t="shared" ca="1" si="354"/>
        <v>17068.877261976646</v>
      </c>
      <c r="I846" s="33">
        <f t="shared" ca="1" si="378"/>
        <v>5.8586161506219414E-5</v>
      </c>
      <c r="J846" s="30" t="b">
        <f t="shared" si="355"/>
        <v>0</v>
      </c>
      <c r="K846" s="33">
        <f t="shared" si="374"/>
        <v>1</v>
      </c>
      <c r="L846" s="33">
        <f t="shared" ca="1" si="377"/>
        <v>5.8586161506219414E-5</v>
      </c>
      <c r="M846" s="600">
        <f t="shared" ca="1" si="356"/>
        <v>27271.35</v>
      </c>
      <c r="N846" s="601">
        <f t="shared" ca="1" si="357"/>
        <v>-2298830293.23</v>
      </c>
      <c r="O846" s="601">
        <f t="shared" ca="1" si="358"/>
        <v>27814254.800000001</v>
      </c>
      <c r="P846" s="601">
        <f t="shared" ca="1" si="359"/>
        <v>-22368895.879999999</v>
      </c>
      <c r="Q846" s="601">
        <f t="shared" ca="1" si="375"/>
        <v>-3579023.34</v>
      </c>
      <c r="R846" s="602">
        <f t="shared" si="360"/>
        <v>399</v>
      </c>
      <c r="S846" s="602">
        <f t="shared" si="361"/>
        <v>63.84</v>
      </c>
      <c r="T846" s="602">
        <f t="shared" si="362"/>
        <v>166.35080000000002</v>
      </c>
      <c r="U846" s="602">
        <f t="shared" si="363"/>
        <v>26.616128000000003</v>
      </c>
      <c r="V846" s="602">
        <f t="shared" ca="1" si="364"/>
        <v>-1839064.23</v>
      </c>
      <c r="W846" s="602">
        <f t="shared" si="365"/>
        <v>84.48</v>
      </c>
      <c r="X846" s="602">
        <f t="shared" si="366"/>
        <v>13.52</v>
      </c>
      <c r="Y846" s="602">
        <f t="shared" ca="1" si="367"/>
        <v>35349.08</v>
      </c>
      <c r="Z846" s="602">
        <f t="shared" ca="1" si="368"/>
        <v>5655.85</v>
      </c>
      <c r="AA846" s="603">
        <f t="shared" si="369"/>
        <v>0</v>
      </c>
      <c r="AB846" s="602"/>
      <c r="AC846" s="604">
        <f t="shared" si="370"/>
        <v>0.113</v>
      </c>
      <c r="AD846" s="602">
        <f t="shared" ca="1" si="371"/>
        <v>-22368895.881068584</v>
      </c>
      <c r="AE846" s="602">
        <f t="shared" si="372"/>
        <v>0</v>
      </c>
      <c r="AG846" s="602">
        <f t="shared" ca="1" si="376"/>
        <v>0</v>
      </c>
    </row>
    <row r="847" spans="2:33" x14ac:dyDescent="0.25">
      <c r="B847" s="30">
        <v>826</v>
      </c>
      <c r="C847" s="19">
        <f t="shared" ca="1" si="350"/>
        <v>70832</v>
      </c>
      <c r="D847" s="30">
        <f t="shared" ca="1" si="351"/>
        <v>30</v>
      </c>
      <c r="E847" s="599">
        <f t="shared" si="352"/>
        <v>0.113</v>
      </c>
      <c r="F847" s="599">
        <f t="shared" si="373"/>
        <v>0.13108</v>
      </c>
      <c r="G847" s="33">
        <f t="shared" ca="1" si="353"/>
        <v>1.0117233333333333</v>
      </c>
      <c r="H847" s="33">
        <f t="shared" ca="1" si="354"/>
        <v>17268.981399744553</v>
      </c>
      <c r="I847" s="33">
        <f t="shared" ca="1" si="378"/>
        <v>5.7907294984682317E-5</v>
      </c>
      <c r="J847" s="30" t="b">
        <f t="shared" si="355"/>
        <v>0</v>
      </c>
      <c r="K847" s="33">
        <f t="shared" si="374"/>
        <v>1</v>
      </c>
      <c r="L847" s="33">
        <f t="shared" ca="1" si="377"/>
        <v>5.7907294984682317E-5</v>
      </c>
      <c r="M847" s="600">
        <f t="shared" ca="1" si="356"/>
        <v>27271.35</v>
      </c>
      <c r="N847" s="601">
        <f t="shared" ca="1" si="357"/>
        <v>-2326644548.0300002</v>
      </c>
      <c r="O847" s="601">
        <f t="shared" ca="1" si="358"/>
        <v>27303300.940000001</v>
      </c>
      <c r="P847" s="601">
        <f t="shared" ca="1" si="359"/>
        <v>-21909236.16</v>
      </c>
      <c r="Q847" s="601">
        <f t="shared" ca="1" si="375"/>
        <v>-3505477.79</v>
      </c>
      <c r="R847" s="602">
        <f t="shared" si="360"/>
        <v>399</v>
      </c>
      <c r="S847" s="602">
        <f t="shared" si="361"/>
        <v>63.84</v>
      </c>
      <c r="T847" s="602">
        <f t="shared" si="362"/>
        <v>166.35080000000002</v>
      </c>
      <c r="U847" s="602">
        <f t="shared" si="363"/>
        <v>26.616128000000003</v>
      </c>
      <c r="V847" s="602">
        <f t="shared" ca="1" si="364"/>
        <v>-1861315.64</v>
      </c>
      <c r="W847" s="602">
        <f t="shared" si="365"/>
        <v>84.48</v>
      </c>
      <c r="X847" s="602">
        <f t="shared" si="366"/>
        <v>13.52</v>
      </c>
      <c r="Y847" s="602">
        <f t="shared" ca="1" si="367"/>
        <v>34628.33</v>
      </c>
      <c r="Z847" s="602">
        <f t="shared" ca="1" si="368"/>
        <v>5540.53</v>
      </c>
      <c r="AA847" s="603">
        <f t="shared" si="369"/>
        <v>0</v>
      </c>
      <c r="AB847" s="602"/>
      <c r="AC847" s="604">
        <f t="shared" si="370"/>
        <v>0.113</v>
      </c>
      <c r="AD847" s="602">
        <f t="shared" ca="1" si="371"/>
        <v>-21909236.160615835</v>
      </c>
      <c r="AE847" s="602">
        <f t="shared" si="372"/>
        <v>0</v>
      </c>
      <c r="AG847" s="602">
        <f t="shared" ca="1" si="376"/>
        <v>0</v>
      </c>
    </row>
    <row r="848" spans="2:33" x14ac:dyDescent="0.25">
      <c r="B848" s="30">
        <v>827</v>
      </c>
      <c r="C848" s="19">
        <f t="shared" ca="1" si="350"/>
        <v>70863</v>
      </c>
      <c r="D848" s="30">
        <f t="shared" ca="1" si="351"/>
        <v>31</v>
      </c>
      <c r="E848" s="599">
        <f t="shared" si="352"/>
        <v>0.113</v>
      </c>
      <c r="F848" s="599">
        <f t="shared" si="373"/>
        <v>0.13108</v>
      </c>
      <c r="G848" s="33">
        <f t="shared" ca="1" si="353"/>
        <v>1.0120874444444443</v>
      </c>
      <c r="H848" s="33">
        <f t="shared" ca="1" si="354"/>
        <v>17477.719253026105</v>
      </c>
      <c r="I848" s="33">
        <f t="shared" ca="1" si="378"/>
        <v>5.7215703349100269E-5</v>
      </c>
      <c r="J848" s="30" t="b">
        <f t="shared" si="355"/>
        <v>0</v>
      </c>
      <c r="K848" s="33">
        <f t="shared" si="374"/>
        <v>1</v>
      </c>
      <c r="L848" s="33">
        <f t="shared" ca="1" si="377"/>
        <v>5.7215703349100269E-5</v>
      </c>
      <c r="M848" s="600">
        <f t="shared" ca="1" si="356"/>
        <v>27271.35</v>
      </c>
      <c r="N848" s="601">
        <f t="shared" ca="1" si="357"/>
        <v>-2353947848.9699998</v>
      </c>
      <c r="O848" s="601">
        <f t="shared" ca="1" si="358"/>
        <v>28480485.200000003</v>
      </c>
      <c r="P848" s="601">
        <f t="shared" ca="1" si="359"/>
        <v>-22905220.32</v>
      </c>
      <c r="Q848" s="601">
        <f t="shared" ca="1" si="375"/>
        <v>-3664835.25</v>
      </c>
      <c r="R848" s="602">
        <f t="shared" si="360"/>
        <v>399</v>
      </c>
      <c r="S848" s="602">
        <f t="shared" si="361"/>
        <v>63.84</v>
      </c>
      <c r="T848" s="602">
        <f t="shared" si="362"/>
        <v>166.35080000000002</v>
      </c>
      <c r="U848" s="602">
        <f t="shared" si="363"/>
        <v>26.616128000000003</v>
      </c>
      <c r="V848" s="602">
        <f t="shared" ca="1" si="364"/>
        <v>-1883158.28</v>
      </c>
      <c r="W848" s="602">
        <f t="shared" si="365"/>
        <v>84.48</v>
      </c>
      <c r="X848" s="602">
        <f t="shared" si="366"/>
        <v>13.52</v>
      </c>
      <c r="Y848" s="602">
        <f t="shared" ca="1" si="367"/>
        <v>36190.03</v>
      </c>
      <c r="Z848" s="602">
        <f t="shared" ca="1" si="368"/>
        <v>5790.4</v>
      </c>
      <c r="AA848" s="603">
        <f t="shared" si="369"/>
        <v>0</v>
      </c>
      <c r="AB848" s="602"/>
      <c r="AC848" s="604">
        <f t="shared" si="370"/>
        <v>0.113</v>
      </c>
      <c r="AD848" s="602">
        <f t="shared" ca="1" si="371"/>
        <v>-22905220.319283083</v>
      </c>
      <c r="AE848" s="602">
        <f t="shared" si="372"/>
        <v>0</v>
      </c>
      <c r="AG848" s="602">
        <f t="shared" ca="1" si="376"/>
        <v>0</v>
      </c>
    </row>
    <row r="849" spans="2:33" x14ac:dyDescent="0.25">
      <c r="B849" s="30">
        <v>828</v>
      </c>
      <c r="C849" s="19">
        <f t="shared" ca="1" si="350"/>
        <v>70894</v>
      </c>
      <c r="D849" s="30">
        <f t="shared" ca="1" si="351"/>
        <v>31</v>
      </c>
      <c r="E849" s="599">
        <f t="shared" si="352"/>
        <v>0.113</v>
      </c>
      <c r="F849" s="599">
        <f t="shared" si="373"/>
        <v>0.13108</v>
      </c>
      <c r="G849" s="33">
        <f t="shared" ca="1" si="353"/>
        <v>1.0120874444444443</v>
      </c>
      <c r="H849" s="33">
        <f t="shared" ca="1" si="354"/>
        <v>17688.980213512652</v>
      </c>
      <c r="I849" s="33">
        <f t="shared" ca="1" si="378"/>
        <v>5.6532371449887071E-5</v>
      </c>
      <c r="J849" s="30" t="b">
        <f t="shared" si="355"/>
        <v>1</v>
      </c>
      <c r="K849" s="33">
        <f t="shared" si="374"/>
        <v>1</v>
      </c>
      <c r="L849" s="33">
        <f t="shared" ca="1" si="377"/>
        <v>5.6532371449887071E-5</v>
      </c>
      <c r="M849" s="600">
        <f t="shared" ca="1" si="356"/>
        <v>27271.35</v>
      </c>
      <c r="N849" s="601">
        <f t="shared" ca="1" si="357"/>
        <v>-2382428334.1700001</v>
      </c>
      <c r="O849" s="601">
        <f t="shared" ca="1" si="358"/>
        <v>28824741.48</v>
      </c>
      <c r="P849" s="601">
        <f t="shared" ca="1" si="359"/>
        <v>-23182351.260000002</v>
      </c>
      <c r="Q849" s="601">
        <f t="shared" ca="1" si="375"/>
        <v>-3709176.2</v>
      </c>
      <c r="R849" s="602">
        <f t="shared" si="360"/>
        <v>399</v>
      </c>
      <c r="S849" s="602">
        <f t="shared" si="361"/>
        <v>63.84</v>
      </c>
      <c r="T849" s="602">
        <f t="shared" si="362"/>
        <v>166.35080000000002</v>
      </c>
      <c r="U849" s="602">
        <f t="shared" si="363"/>
        <v>26.616128000000003</v>
      </c>
      <c r="V849" s="602">
        <f t="shared" ca="1" si="364"/>
        <v>-1905942.67</v>
      </c>
      <c r="W849" s="602">
        <f t="shared" si="365"/>
        <v>84.48</v>
      </c>
      <c r="X849" s="602">
        <f t="shared" si="366"/>
        <v>13.52</v>
      </c>
      <c r="Y849" s="602">
        <f t="shared" ca="1" si="367"/>
        <v>36624.57</v>
      </c>
      <c r="Z849" s="602">
        <f t="shared" ca="1" si="368"/>
        <v>5859.93</v>
      </c>
      <c r="AA849" s="603">
        <f t="shared" si="369"/>
        <v>0</v>
      </c>
      <c r="AB849" s="602"/>
      <c r="AC849" s="604">
        <f t="shared" si="370"/>
        <v>0.113</v>
      </c>
      <c r="AD849" s="602">
        <f t="shared" ca="1" si="371"/>
        <v>-23182351.262770861</v>
      </c>
      <c r="AE849" s="602">
        <f t="shared" si="372"/>
        <v>0</v>
      </c>
      <c r="AG849" s="602">
        <f t="shared" ca="1" si="376"/>
        <v>0</v>
      </c>
    </row>
    <row r="850" spans="2:33" x14ac:dyDescent="0.25">
      <c r="B850" s="30">
        <v>829</v>
      </c>
      <c r="C850" s="19">
        <f t="shared" ca="1" si="350"/>
        <v>70922</v>
      </c>
      <c r="D850" s="30">
        <f t="shared" ca="1" si="351"/>
        <v>28</v>
      </c>
      <c r="E850" s="599">
        <f t="shared" si="352"/>
        <v>0.113</v>
      </c>
      <c r="F850" s="599">
        <f t="shared" si="373"/>
        <v>0.13108</v>
      </c>
      <c r="G850" s="33">
        <f t="shared" ca="1" si="353"/>
        <v>1.0109951111111111</v>
      </c>
      <c r="H850" s="33">
        <f t="shared" ca="1" si="354"/>
        <v>17883.472516402468</v>
      </c>
      <c r="I850" s="33">
        <f t="shared" ca="1" si="378"/>
        <v>5.5917551755276512E-5</v>
      </c>
      <c r="J850" s="30" t="b">
        <f t="shared" si="355"/>
        <v>0</v>
      </c>
      <c r="K850" s="33">
        <f t="shared" si="374"/>
        <v>1</v>
      </c>
      <c r="L850" s="33">
        <f t="shared" ca="1" si="377"/>
        <v>5.5917551755276512E-5</v>
      </c>
      <c r="M850" s="600">
        <f t="shared" ca="1" si="356"/>
        <v>27271.35</v>
      </c>
      <c r="N850" s="601">
        <f t="shared" ca="1" si="357"/>
        <v>-2411253075.6500001</v>
      </c>
      <c r="O850" s="601">
        <f t="shared" ca="1" si="358"/>
        <v>26539266.830000002</v>
      </c>
      <c r="P850" s="601">
        <f t="shared" ca="1" si="359"/>
        <v>-21192235.359999999</v>
      </c>
      <c r="Q850" s="601">
        <f t="shared" ca="1" si="375"/>
        <v>-3390757.66</v>
      </c>
      <c r="R850" s="602">
        <f t="shared" si="360"/>
        <v>399</v>
      </c>
      <c r="S850" s="602">
        <f t="shared" si="361"/>
        <v>63.84</v>
      </c>
      <c r="T850" s="602">
        <f t="shared" si="362"/>
        <v>166.35080000000002</v>
      </c>
      <c r="U850" s="602">
        <f t="shared" si="363"/>
        <v>26.616128000000003</v>
      </c>
      <c r="V850" s="602">
        <f t="shared" ca="1" si="364"/>
        <v>-1929002.46</v>
      </c>
      <c r="W850" s="602">
        <f t="shared" si="365"/>
        <v>84.48</v>
      </c>
      <c r="X850" s="602">
        <f t="shared" si="366"/>
        <v>13.52</v>
      </c>
      <c r="Y850" s="602">
        <f t="shared" ca="1" si="367"/>
        <v>33504.07</v>
      </c>
      <c r="Z850" s="602">
        <f t="shared" ca="1" si="368"/>
        <v>5360.65</v>
      </c>
      <c r="AA850" s="603">
        <f t="shared" si="369"/>
        <v>0</v>
      </c>
      <c r="AB850" s="602"/>
      <c r="AC850" s="604">
        <f t="shared" si="370"/>
        <v>0.113</v>
      </c>
      <c r="AD850" s="602">
        <f t="shared" ca="1" si="371"/>
        <v>-21192235.364879448</v>
      </c>
      <c r="AE850" s="602">
        <f t="shared" si="372"/>
        <v>0</v>
      </c>
      <c r="AG850" s="602">
        <f t="shared" ca="1" si="376"/>
        <v>0</v>
      </c>
    </row>
    <row r="851" spans="2:33" x14ac:dyDescent="0.25">
      <c r="B851" s="30">
        <v>830</v>
      </c>
      <c r="C851" s="19">
        <f t="shared" ca="1" si="350"/>
        <v>70953</v>
      </c>
      <c r="D851" s="30">
        <f t="shared" ca="1" si="351"/>
        <v>31</v>
      </c>
      <c r="E851" s="599">
        <f t="shared" si="352"/>
        <v>0.113</v>
      </c>
      <c r="F851" s="599">
        <f t="shared" si="373"/>
        <v>0.13108</v>
      </c>
      <c r="G851" s="33">
        <f t="shared" ca="1" si="353"/>
        <v>1.0120874444444443</v>
      </c>
      <c r="H851" s="33">
        <f t="shared" ca="1" si="354"/>
        <v>18099.637996918231</v>
      </c>
      <c r="I851" s="33">
        <f t="shared" ca="1" si="378"/>
        <v>5.5249723788413168E-5</v>
      </c>
      <c r="J851" s="30" t="b">
        <f t="shared" si="355"/>
        <v>0</v>
      </c>
      <c r="K851" s="33">
        <f t="shared" si="374"/>
        <v>1</v>
      </c>
      <c r="L851" s="33">
        <f t="shared" ca="1" si="377"/>
        <v>5.5249723788413168E-5</v>
      </c>
      <c r="M851" s="600">
        <f t="shared" ca="1" si="356"/>
        <v>27271.35</v>
      </c>
      <c r="N851" s="601">
        <f t="shared" ca="1" si="357"/>
        <v>-2437792342.48</v>
      </c>
      <c r="O851" s="601">
        <f t="shared" ca="1" si="358"/>
        <v>29493950.850000001</v>
      </c>
      <c r="P851" s="601">
        <f t="shared" ca="1" si="359"/>
        <v>-23721073.82</v>
      </c>
      <c r="Q851" s="601">
        <f t="shared" ca="1" si="375"/>
        <v>-3795371.81</v>
      </c>
      <c r="R851" s="602">
        <f t="shared" si="360"/>
        <v>399</v>
      </c>
      <c r="S851" s="602">
        <f t="shared" si="361"/>
        <v>63.84</v>
      </c>
      <c r="T851" s="602">
        <f t="shared" si="362"/>
        <v>166.35080000000002</v>
      </c>
      <c r="U851" s="602">
        <f t="shared" si="363"/>
        <v>26.616128000000003</v>
      </c>
      <c r="V851" s="602">
        <f t="shared" ca="1" si="364"/>
        <v>-1950233.87</v>
      </c>
      <c r="W851" s="602">
        <f t="shared" si="365"/>
        <v>84.48</v>
      </c>
      <c r="X851" s="602">
        <f t="shared" si="366"/>
        <v>13.52</v>
      </c>
      <c r="Y851" s="602">
        <f t="shared" ca="1" si="367"/>
        <v>37469.29</v>
      </c>
      <c r="Z851" s="602">
        <f t="shared" ca="1" si="368"/>
        <v>5995.09</v>
      </c>
      <c r="AA851" s="603">
        <f t="shared" si="369"/>
        <v>0</v>
      </c>
      <c r="AB851" s="602"/>
      <c r="AC851" s="604">
        <f t="shared" si="370"/>
        <v>0.113</v>
      </c>
      <c r="AD851" s="602">
        <f t="shared" ca="1" si="371"/>
        <v>-23721073.821409557</v>
      </c>
      <c r="AE851" s="602">
        <f t="shared" si="372"/>
        <v>0</v>
      </c>
      <c r="AG851" s="602">
        <f t="shared" ca="1" si="376"/>
        <v>0</v>
      </c>
    </row>
    <row r="852" spans="2:33" x14ac:dyDescent="0.25">
      <c r="B852" s="30">
        <v>831</v>
      </c>
      <c r="C852" s="19">
        <f t="shared" ca="1" si="350"/>
        <v>70983</v>
      </c>
      <c r="D852" s="30">
        <f t="shared" ca="1" si="351"/>
        <v>30</v>
      </c>
      <c r="E852" s="599">
        <f t="shared" si="352"/>
        <v>0.113</v>
      </c>
      <c r="F852" s="599">
        <f t="shared" si="373"/>
        <v>0.13108</v>
      </c>
      <c r="G852" s="33">
        <f t="shared" ca="1" si="353"/>
        <v>1.0117233333333333</v>
      </c>
      <c r="H852" s="33">
        <f t="shared" ca="1" si="354"/>
        <v>18311.826086368768</v>
      </c>
      <c r="I852" s="33">
        <f t="shared" ca="1" si="378"/>
        <v>5.4609518203342648E-5</v>
      </c>
      <c r="J852" s="30" t="b">
        <f t="shared" si="355"/>
        <v>0</v>
      </c>
      <c r="K852" s="33">
        <f t="shared" si="374"/>
        <v>1</v>
      </c>
      <c r="L852" s="33">
        <f t="shared" ca="1" si="377"/>
        <v>5.4609518203342648E-5</v>
      </c>
      <c r="M852" s="600">
        <f t="shared" ca="1" si="356"/>
        <v>27271.35</v>
      </c>
      <c r="N852" s="601">
        <f t="shared" ca="1" si="357"/>
        <v>-2467286293.3299999</v>
      </c>
      <c r="O852" s="601">
        <f t="shared" ca="1" si="358"/>
        <v>28952091.000000004</v>
      </c>
      <c r="P852" s="601">
        <f t="shared" ca="1" si="359"/>
        <v>-23233612.600000001</v>
      </c>
      <c r="Q852" s="601">
        <f t="shared" ca="1" si="375"/>
        <v>-3717378.02</v>
      </c>
      <c r="R852" s="602">
        <f t="shared" si="360"/>
        <v>399</v>
      </c>
      <c r="S852" s="602">
        <f t="shared" si="361"/>
        <v>63.84</v>
      </c>
      <c r="T852" s="602">
        <f t="shared" si="362"/>
        <v>166.35080000000002</v>
      </c>
      <c r="U852" s="602">
        <f t="shared" si="363"/>
        <v>26.616128000000003</v>
      </c>
      <c r="V852" s="602">
        <f t="shared" ca="1" si="364"/>
        <v>-1973829.03</v>
      </c>
      <c r="W852" s="602">
        <f t="shared" si="365"/>
        <v>84.48</v>
      </c>
      <c r="X852" s="602">
        <f t="shared" si="366"/>
        <v>13.52</v>
      </c>
      <c r="Y852" s="602">
        <f t="shared" ca="1" si="367"/>
        <v>36704.949999999997</v>
      </c>
      <c r="Z852" s="602">
        <f t="shared" ca="1" si="368"/>
        <v>5872.79</v>
      </c>
      <c r="AA852" s="603">
        <f t="shared" si="369"/>
        <v>0</v>
      </c>
      <c r="AB852" s="602"/>
      <c r="AC852" s="604">
        <f t="shared" si="370"/>
        <v>0.113</v>
      </c>
      <c r="AD852" s="602">
        <f t="shared" ca="1" si="371"/>
        <v>-23233612.595524166</v>
      </c>
      <c r="AE852" s="602">
        <f t="shared" si="372"/>
        <v>0</v>
      </c>
      <c r="AG852" s="602">
        <f t="shared" ca="1" si="376"/>
        <v>0</v>
      </c>
    </row>
    <row r="853" spans="2:33" x14ac:dyDescent="0.25">
      <c r="B853" s="30">
        <v>832</v>
      </c>
      <c r="C853" s="19">
        <f t="shared" ref="C853:C916" ca="1" si="379">IF(B853=0,FECHA_1ER_PAGO,EDATE(C852,1))</f>
        <v>71014</v>
      </c>
      <c r="D853" s="30">
        <f t="shared" ref="D853:D916" ca="1" si="380">IF(B853=0,FECHA_1ER_PAGO-FECHA_APERTURA, C853-C852)</f>
        <v>31</v>
      </c>
      <c r="E853" s="599">
        <f t="shared" ref="E853:E916" si="381">IF(B853=0,TASA,IF(B853=MESES_INC_TASA,E852+INCREMENTO_TASA,E852))</f>
        <v>0.113</v>
      </c>
      <c r="F853" s="599">
        <f t="shared" si="373"/>
        <v>0.13108</v>
      </c>
      <c r="G853" s="33">
        <f t="shared" ref="G853:G916" ca="1" si="382">IF(B853&lt;MESES_GRACIA, 0, 1 + D853 * F853 / 360 + FACTOR_SEG_DEUD)</f>
        <v>1.0120874444444443</v>
      </c>
      <c r="H853" s="33">
        <f t="shared" ref="H853:H916" ca="1" si="383">IF(B853 = 0, 0,            IF(H852=0, G853, H852 * G853 ))</f>
        <v>18533.169266864075</v>
      </c>
      <c r="I853" s="33">
        <f t="shared" ca="1" si="378"/>
        <v>5.3957312189875986E-5</v>
      </c>
      <c r="J853" s="30" t="b">
        <f t="shared" ref="J853:J916" si="384">MOD(B853, MESES_INC)=0</f>
        <v>0</v>
      </c>
      <c r="K853" s="33">
        <f t="shared" si="374"/>
        <v>1</v>
      </c>
      <c r="L853" s="33">
        <f t="shared" ca="1" si="377"/>
        <v>5.3957312189875986E-5</v>
      </c>
      <c r="M853" s="600">
        <f t="shared" ref="M853:M916" ca="1" si="385">ROUND(CUOTA_INIT*K853,2)</f>
        <v>27271.35</v>
      </c>
      <c r="N853" s="601">
        <f t="shared" ref="N853:N916" ca="1" si="386">IF(B853=0,TOTAL_FINANCIADO, ROUND(N852-O852,2))</f>
        <v>-2496238384.3299999</v>
      </c>
      <c r="O853" s="601">
        <f t="shared" ref="O853:O916" ca="1" si="387">IF(B853=0, 0,
   IF((B853+1) = PLAZO, N853,
   IF(B853&lt;MESES_GRACIA, 0, M853-P853-V853-Q853)))</f>
        <v>30200414.140000004</v>
      </c>
      <c r="P853" s="601">
        <f t="shared" ref="P853:P916" ca="1" si="388" xml:space="preserve"> IF(B853&lt;MESES_GRACIA, 0, ROUND(N853 * D853 *E853 /360,2))</f>
        <v>-24289786.280000001</v>
      </c>
      <c r="Q853" s="601">
        <f t="shared" ca="1" si="375"/>
        <v>-3886365.8</v>
      </c>
      <c r="R853" s="602">
        <f t="shared" ref="R853:R916" si="389" xml:space="preserve"> COMISION_AMORT</f>
        <v>399</v>
      </c>
      <c r="S853" s="602">
        <f t="shared" ref="S853:S916" si="390">ROUND(R853*IVA,2)</f>
        <v>63.84</v>
      </c>
      <c r="T853" s="602">
        <f t="shared" ref="T853:T916" si="391">SEGURO_DAÑOS_MENS</f>
        <v>166.35080000000002</v>
      </c>
      <c r="U853" s="602">
        <f t="shared" ref="U853:U916" si="392">T853*IVA</f>
        <v>26.616128000000003</v>
      </c>
      <c r="V853" s="602">
        <f t="shared" ref="V853:V916" ca="1" si="393">ROUND(N853 * FACTOR_SEG_DEUD,2)</f>
        <v>-1996990.71</v>
      </c>
      <c r="W853" s="602">
        <f t="shared" ref="W853:W916" si="394">ROUND(SEGURO_INTERIORES/(1+IVA),2)</f>
        <v>84.48</v>
      </c>
      <c r="X853" s="602">
        <f t="shared" ref="X853:X916" si="395">ROUND(W853*IVA,2)</f>
        <v>13.52</v>
      </c>
      <c r="Y853" s="602">
        <f t="shared" ref="Y853:Y916" ca="1" si="396">ROUND((SUM(O853:X853)-Q853) * FACTOR_SEG_DESEMPLEO,2)</f>
        <v>38361.03</v>
      </c>
      <c r="Z853" s="602">
        <f t="shared" ref="Z853:Z916" ca="1" si="397">ROUND(Y853*IVA,2)</f>
        <v>6137.76</v>
      </c>
      <c r="AA853" s="603">
        <f t="shared" ref="AA853:AA916" si="398">IF(B853&gt;=PLAZO,0,ROUND(SUM(O853:Z853),2))</f>
        <v>0</v>
      </c>
      <c r="AB853" s="602"/>
      <c r="AC853" s="604">
        <f t="shared" ref="AC853:AC916" si="399">IF(AB853="SI",TASA_PP,TASA)</f>
        <v>0.113</v>
      </c>
      <c r="AD853" s="602">
        <f t="shared" ref="AD853:AD916" ca="1" si="400">N853 * D853 * AC853 /360</f>
        <v>-24289786.278633304</v>
      </c>
      <c r="AE853" s="602">
        <f t="shared" ref="AE853:AE916" si="401">IF(B853&gt;=PLAZO, 0, O853+R853+S853+T853+U853+V853+W853+X853+Y853+Z853+AD853)</f>
        <v>0</v>
      </c>
      <c r="AG853" s="602">
        <f t="shared" ca="1" si="376"/>
        <v>0</v>
      </c>
    </row>
    <row r="854" spans="2:33" x14ac:dyDescent="0.25">
      <c r="B854" s="30">
        <v>833</v>
      </c>
      <c r="C854" s="19">
        <f t="shared" ca="1" si="379"/>
        <v>71044</v>
      </c>
      <c r="D854" s="30">
        <f t="shared" ca="1" si="380"/>
        <v>30</v>
      </c>
      <c r="E854" s="599">
        <f t="shared" si="381"/>
        <v>0.113</v>
      </c>
      <c r="F854" s="599">
        <f t="shared" ref="F854:F917" si="402">E854*(1+$G$13)</f>
        <v>0.13108</v>
      </c>
      <c r="G854" s="33">
        <f t="shared" ca="1" si="382"/>
        <v>1.0117233333333333</v>
      </c>
      <c r="H854" s="33">
        <f t="shared" ca="1" si="383"/>
        <v>18750.439787902611</v>
      </c>
      <c r="I854" s="33">
        <f t="shared" ca="1" si="378"/>
        <v>5.3332082410417856E-5</v>
      </c>
      <c r="J854" s="30" t="b">
        <f t="shared" si="384"/>
        <v>0</v>
      </c>
      <c r="K854" s="33">
        <f t="shared" ref="K854:K917" si="403">IF(B854=0, 1, IF(J854,K853*(1+INCREMENTO),K853))</f>
        <v>1</v>
      </c>
      <c r="L854" s="33">
        <f t="shared" ca="1" si="377"/>
        <v>5.3332082410417856E-5</v>
      </c>
      <c r="M854" s="600">
        <f t="shared" ca="1" si="385"/>
        <v>27271.35</v>
      </c>
      <c r="N854" s="601">
        <f t="shared" ca="1" si="386"/>
        <v>-2526438798.4699998</v>
      </c>
      <c r="O854" s="601">
        <f t="shared" ca="1" si="387"/>
        <v>29645555.530000001</v>
      </c>
      <c r="P854" s="601">
        <f t="shared" ca="1" si="388"/>
        <v>-23790632.02</v>
      </c>
      <c r="Q854" s="601">
        <f t="shared" ref="Q854:Q917" ca="1" si="404">ROUND(P854*$G$13,2)</f>
        <v>-3806501.12</v>
      </c>
      <c r="R854" s="602">
        <f t="shared" si="389"/>
        <v>399</v>
      </c>
      <c r="S854" s="602">
        <f t="shared" si="390"/>
        <v>63.84</v>
      </c>
      <c r="T854" s="602">
        <f t="shared" si="391"/>
        <v>166.35080000000002</v>
      </c>
      <c r="U854" s="602">
        <f t="shared" si="392"/>
        <v>26.616128000000003</v>
      </c>
      <c r="V854" s="602">
        <f t="shared" ca="1" si="393"/>
        <v>-2021151.04</v>
      </c>
      <c r="W854" s="602">
        <f t="shared" si="394"/>
        <v>84.48</v>
      </c>
      <c r="X854" s="602">
        <f t="shared" si="395"/>
        <v>13.52</v>
      </c>
      <c r="Y854" s="602">
        <f t="shared" ca="1" si="396"/>
        <v>37578.36</v>
      </c>
      <c r="Z854" s="602">
        <f t="shared" ca="1" si="397"/>
        <v>6012.54</v>
      </c>
      <c r="AA854" s="603">
        <f t="shared" si="398"/>
        <v>0</v>
      </c>
      <c r="AB854" s="602"/>
      <c r="AC854" s="604">
        <f t="shared" si="399"/>
        <v>0.113</v>
      </c>
      <c r="AD854" s="602">
        <f t="shared" ca="1" si="400"/>
        <v>-23790632.018925831</v>
      </c>
      <c r="AE854" s="602">
        <f t="shared" si="401"/>
        <v>0</v>
      </c>
      <c r="AG854" s="602">
        <f t="shared" ref="AG854:AG917" ca="1" si="405">IF(N854&gt; 0,O854+P854+V854+R854+T854+W854+Y854, 0)</f>
        <v>0</v>
      </c>
    </row>
    <row r="855" spans="2:33" x14ac:dyDescent="0.25">
      <c r="B855" s="30">
        <v>834</v>
      </c>
      <c r="C855" s="19">
        <f t="shared" ca="1" si="379"/>
        <v>71075</v>
      </c>
      <c r="D855" s="30">
        <f t="shared" ca="1" si="380"/>
        <v>31</v>
      </c>
      <c r="E855" s="599">
        <f t="shared" si="381"/>
        <v>0.113</v>
      </c>
      <c r="F855" s="599">
        <f t="shared" si="402"/>
        <v>0.13108</v>
      </c>
      <c r="G855" s="33">
        <f t="shared" ca="1" si="382"/>
        <v>1.0120874444444443</v>
      </c>
      <c r="H855" s="33">
        <f t="shared" ca="1" si="383"/>
        <v>18977.084687147781</v>
      </c>
      <c r="I855" s="33">
        <f t="shared" ca="1" si="378"/>
        <v>5.2695132918769628E-5</v>
      </c>
      <c r="J855" s="30" t="b">
        <f t="shared" si="384"/>
        <v>0</v>
      </c>
      <c r="K855" s="33">
        <f t="shared" si="403"/>
        <v>1</v>
      </c>
      <c r="L855" s="33">
        <f t="shared" ref="L855:L918" ca="1" si="406" xml:space="preserve"> I855*K855</f>
        <v>5.2695132918769628E-5</v>
      </c>
      <c r="M855" s="600">
        <f t="shared" ca="1" si="385"/>
        <v>27271.35</v>
      </c>
      <c r="N855" s="601">
        <f t="shared" ca="1" si="386"/>
        <v>-2556084354</v>
      </c>
      <c r="O855" s="601">
        <f t="shared" ca="1" si="387"/>
        <v>30923798.969999999</v>
      </c>
      <c r="P855" s="601">
        <f t="shared" ca="1" si="388"/>
        <v>-24872120.809999999</v>
      </c>
      <c r="Q855" s="601">
        <f t="shared" ca="1" si="404"/>
        <v>-3979539.33</v>
      </c>
      <c r="R855" s="602">
        <f t="shared" si="389"/>
        <v>399</v>
      </c>
      <c r="S855" s="602">
        <f t="shared" si="390"/>
        <v>63.84</v>
      </c>
      <c r="T855" s="602">
        <f t="shared" si="391"/>
        <v>166.35080000000002</v>
      </c>
      <c r="U855" s="602">
        <f t="shared" si="392"/>
        <v>26.616128000000003</v>
      </c>
      <c r="V855" s="602">
        <f t="shared" ca="1" si="393"/>
        <v>-2044867.48</v>
      </c>
      <c r="W855" s="602">
        <f t="shared" si="394"/>
        <v>84.48</v>
      </c>
      <c r="X855" s="602">
        <f t="shared" si="395"/>
        <v>13.52</v>
      </c>
      <c r="Y855" s="602">
        <f t="shared" ca="1" si="396"/>
        <v>39274.129999999997</v>
      </c>
      <c r="Z855" s="602">
        <f t="shared" ca="1" si="397"/>
        <v>6283.86</v>
      </c>
      <c r="AA855" s="603">
        <f t="shared" si="398"/>
        <v>0</v>
      </c>
      <c r="AB855" s="602"/>
      <c r="AC855" s="604">
        <f t="shared" si="399"/>
        <v>0.113</v>
      </c>
      <c r="AD855" s="602">
        <f t="shared" ca="1" si="400"/>
        <v>-24872120.811283335</v>
      </c>
      <c r="AE855" s="602">
        <f t="shared" si="401"/>
        <v>0</v>
      </c>
      <c r="AG855" s="602">
        <f t="shared" ca="1" si="405"/>
        <v>0</v>
      </c>
    </row>
    <row r="856" spans="2:33" x14ac:dyDescent="0.25">
      <c r="B856" s="30">
        <v>835</v>
      </c>
      <c r="C856" s="19">
        <f t="shared" ca="1" si="379"/>
        <v>71106</v>
      </c>
      <c r="D856" s="30">
        <f t="shared" ca="1" si="380"/>
        <v>31</v>
      </c>
      <c r="E856" s="599">
        <f t="shared" si="381"/>
        <v>0.113</v>
      </c>
      <c r="F856" s="599">
        <f t="shared" si="402"/>
        <v>0.13108</v>
      </c>
      <c r="G856" s="33">
        <f t="shared" ca="1" si="382"/>
        <v>1.0120874444444443</v>
      </c>
      <c r="H856" s="33">
        <f t="shared" ca="1" si="383"/>
        <v>19206.469144021194</v>
      </c>
      <c r="I856" s="33">
        <f t="shared" ref="I856:I919" ca="1" si="407">IF(H856=0, 0, 1/H856)</f>
        <v>5.2065790567824973E-5</v>
      </c>
      <c r="J856" s="30" t="b">
        <f t="shared" si="384"/>
        <v>0</v>
      </c>
      <c r="K856" s="33">
        <f t="shared" si="403"/>
        <v>1</v>
      </c>
      <c r="L856" s="33">
        <f t="shared" ca="1" si="406"/>
        <v>5.2065790567824973E-5</v>
      </c>
      <c r="M856" s="600">
        <f t="shared" ca="1" si="385"/>
        <v>27271.35</v>
      </c>
      <c r="N856" s="601">
        <f t="shared" ca="1" si="386"/>
        <v>-2587008152.9699998</v>
      </c>
      <c r="O856" s="601">
        <f t="shared" ca="1" si="387"/>
        <v>31297588.68</v>
      </c>
      <c r="P856" s="601">
        <f t="shared" ca="1" si="388"/>
        <v>-25173026.559999999</v>
      </c>
      <c r="Q856" s="601">
        <f t="shared" ca="1" si="404"/>
        <v>-4027684.25</v>
      </c>
      <c r="R856" s="602">
        <f t="shared" si="389"/>
        <v>399</v>
      </c>
      <c r="S856" s="602">
        <f t="shared" si="390"/>
        <v>63.84</v>
      </c>
      <c r="T856" s="602">
        <f t="shared" si="391"/>
        <v>166.35080000000002</v>
      </c>
      <c r="U856" s="602">
        <f t="shared" si="392"/>
        <v>26.616128000000003</v>
      </c>
      <c r="V856" s="602">
        <f t="shared" ca="1" si="393"/>
        <v>-2069606.52</v>
      </c>
      <c r="W856" s="602">
        <f t="shared" si="394"/>
        <v>84.48</v>
      </c>
      <c r="X856" s="602">
        <f t="shared" si="395"/>
        <v>13.52</v>
      </c>
      <c r="Y856" s="602">
        <f t="shared" ca="1" si="396"/>
        <v>39745.949999999997</v>
      </c>
      <c r="Z856" s="602">
        <f t="shared" ca="1" si="397"/>
        <v>6359.35</v>
      </c>
      <c r="AA856" s="603">
        <f t="shared" si="398"/>
        <v>0</v>
      </c>
      <c r="AB856" s="602"/>
      <c r="AC856" s="604">
        <f t="shared" si="399"/>
        <v>0.113</v>
      </c>
      <c r="AD856" s="602">
        <f t="shared" ca="1" si="400"/>
        <v>-25173026.555149745</v>
      </c>
      <c r="AE856" s="602">
        <f t="shared" si="401"/>
        <v>0</v>
      </c>
      <c r="AG856" s="602">
        <f t="shared" ca="1" si="405"/>
        <v>0</v>
      </c>
    </row>
    <row r="857" spans="2:33" x14ac:dyDescent="0.25">
      <c r="B857" s="30">
        <v>836</v>
      </c>
      <c r="C857" s="19">
        <f t="shared" ca="1" si="379"/>
        <v>71136</v>
      </c>
      <c r="D857" s="30">
        <f t="shared" ca="1" si="380"/>
        <v>30</v>
      </c>
      <c r="E857" s="599">
        <f t="shared" si="381"/>
        <v>0.113</v>
      </c>
      <c r="F857" s="599">
        <f t="shared" si="402"/>
        <v>0.13108</v>
      </c>
      <c r="G857" s="33">
        <f t="shared" ca="1" si="382"/>
        <v>1.0117233333333333</v>
      </c>
      <c r="H857" s="33">
        <f t="shared" ca="1" si="383"/>
        <v>19431.632983952935</v>
      </c>
      <c r="I857" s="33">
        <f t="shared" ca="1" si="407"/>
        <v>5.1462478774986212E-5</v>
      </c>
      <c r="J857" s="30" t="b">
        <f t="shared" si="384"/>
        <v>0</v>
      </c>
      <c r="K857" s="33">
        <f t="shared" si="403"/>
        <v>1</v>
      </c>
      <c r="L857" s="33">
        <f t="shared" ca="1" si="406"/>
        <v>5.1462478774986212E-5</v>
      </c>
      <c r="M857" s="600">
        <f t="shared" ca="1" si="385"/>
        <v>27271.35</v>
      </c>
      <c r="N857" s="601">
        <f t="shared" ca="1" si="386"/>
        <v>-2618305741.6500001</v>
      </c>
      <c r="O857" s="601">
        <f t="shared" ca="1" si="387"/>
        <v>30722542.32</v>
      </c>
      <c r="P857" s="601">
        <f t="shared" ca="1" si="388"/>
        <v>-24655712.399999999</v>
      </c>
      <c r="Q857" s="601">
        <f t="shared" ca="1" si="404"/>
        <v>-3944913.98</v>
      </c>
      <c r="R857" s="602">
        <f t="shared" si="389"/>
        <v>399</v>
      </c>
      <c r="S857" s="602">
        <f t="shared" si="390"/>
        <v>63.84</v>
      </c>
      <c r="T857" s="602">
        <f t="shared" si="391"/>
        <v>166.35080000000002</v>
      </c>
      <c r="U857" s="602">
        <f t="shared" si="392"/>
        <v>26.616128000000003</v>
      </c>
      <c r="V857" s="602">
        <f t="shared" ca="1" si="393"/>
        <v>-2094644.59</v>
      </c>
      <c r="W857" s="602">
        <f t="shared" si="394"/>
        <v>84.48</v>
      </c>
      <c r="X857" s="602">
        <f t="shared" si="395"/>
        <v>13.52</v>
      </c>
      <c r="Y857" s="602">
        <f t="shared" ca="1" si="396"/>
        <v>38934.800000000003</v>
      </c>
      <c r="Z857" s="602">
        <f t="shared" ca="1" si="397"/>
        <v>6229.57</v>
      </c>
      <c r="AA857" s="603">
        <f t="shared" si="398"/>
        <v>0</v>
      </c>
      <c r="AB857" s="602"/>
      <c r="AC857" s="604">
        <f t="shared" si="399"/>
        <v>0.113</v>
      </c>
      <c r="AD857" s="602">
        <f t="shared" ca="1" si="400"/>
        <v>-24655712.400537502</v>
      </c>
      <c r="AE857" s="602">
        <f t="shared" si="401"/>
        <v>0</v>
      </c>
      <c r="AG857" s="602">
        <f t="shared" ca="1" si="405"/>
        <v>0</v>
      </c>
    </row>
    <row r="858" spans="2:33" x14ac:dyDescent="0.25">
      <c r="B858" s="30">
        <v>837</v>
      </c>
      <c r="C858" s="19">
        <f t="shared" ca="1" si="379"/>
        <v>71167</v>
      </c>
      <c r="D858" s="30">
        <f t="shared" ca="1" si="380"/>
        <v>31</v>
      </c>
      <c r="E858" s="599">
        <f t="shared" si="381"/>
        <v>0.113</v>
      </c>
      <c r="F858" s="599">
        <f t="shared" si="402"/>
        <v>0.13108</v>
      </c>
      <c r="G858" s="33">
        <f t="shared" ca="1" si="382"/>
        <v>1.0120874444444443</v>
      </c>
      <c r="H858" s="33">
        <f t="shared" ca="1" si="383"/>
        <v>19666.511768111297</v>
      </c>
      <c r="I858" s="33">
        <f t="shared" ca="1" si="407"/>
        <v>5.0847858114903336E-5</v>
      </c>
      <c r="J858" s="30" t="b">
        <f t="shared" si="384"/>
        <v>0</v>
      </c>
      <c r="K858" s="33">
        <f t="shared" si="403"/>
        <v>1</v>
      </c>
      <c r="L858" s="33">
        <f t="shared" ca="1" si="406"/>
        <v>5.0847858114903336E-5</v>
      </c>
      <c r="M858" s="600">
        <f t="shared" ca="1" si="385"/>
        <v>27271.35</v>
      </c>
      <c r="N858" s="601">
        <f t="shared" ca="1" si="386"/>
        <v>-2649028283.9699998</v>
      </c>
      <c r="O858" s="601">
        <f t="shared" ca="1" si="387"/>
        <v>32047253.57</v>
      </c>
      <c r="P858" s="601">
        <f t="shared" ca="1" si="388"/>
        <v>-25776516.890000001</v>
      </c>
      <c r="Q858" s="601">
        <f t="shared" ca="1" si="404"/>
        <v>-4124242.7</v>
      </c>
      <c r="R858" s="602">
        <f t="shared" si="389"/>
        <v>399</v>
      </c>
      <c r="S858" s="602">
        <f t="shared" si="390"/>
        <v>63.84</v>
      </c>
      <c r="T858" s="602">
        <f t="shared" si="391"/>
        <v>166.35080000000002</v>
      </c>
      <c r="U858" s="602">
        <f t="shared" si="392"/>
        <v>26.616128000000003</v>
      </c>
      <c r="V858" s="602">
        <f t="shared" ca="1" si="393"/>
        <v>-2119222.63</v>
      </c>
      <c r="W858" s="602">
        <f t="shared" si="394"/>
        <v>84.48</v>
      </c>
      <c r="X858" s="602">
        <f t="shared" si="395"/>
        <v>13.52</v>
      </c>
      <c r="Y858" s="602">
        <f t="shared" ca="1" si="396"/>
        <v>40692.22</v>
      </c>
      <c r="Z858" s="602">
        <f t="shared" ca="1" si="397"/>
        <v>6510.76</v>
      </c>
      <c r="AA858" s="603">
        <f t="shared" si="398"/>
        <v>0</v>
      </c>
      <c r="AB858" s="602"/>
      <c r="AC858" s="604">
        <f t="shared" si="399"/>
        <v>0.113</v>
      </c>
      <c r="AD858" s="602">
        <f t="shared" ca="1" si="400"/>
        <v>-25776516.885408085</v>
      </c>
      <c r="AE858" s="602">
        <f t="shared" si="401"/>
        <v>0</v>
      </c>
      <c r="AG858" s="602">
        <f t="shared" ca="1" si="405"/>
        <v>0</v>
      </c>
    </row>
    <row r="859" spans="2:33" x14ac:dyDescent="0.25">
      <c r="B859" s="30">
        <v>838</v>
      </c>
      <c r="C859" s="19">
        <f t="shared" ca="1" si="379"/>
        <v>71197</v>
      </c>
      <c r="D859" s="30">
        <f t="shared" ca="1" si="380"/>
        <v>30</v>
      </c>
      <c r="E859" s="599">
        <f t="shared" si="381"/>
        <v>0.113</v>
      </c>
      <c r="F859" s="599">
        <f t="shared" si="402"/>
        <v>0.13108</v>
      </c>
      <c r="G859" s="33">
        <f t="shared" ca="1" si="382"/>
        <v>1.0117233333333333</v>
      </c>
      <c r="H859" s="33">
        <f t="shared" ca="1" si="383"/>
        <v>19897.068841072789</v>
      </c>
      <c r="I859" s="33">
        <f t="shared" ca="1" si="407"/>
        <v>5.025865910137159E-5</v>
      </c>
      <c r="J859" s="30" t="b">
        <f t="shared" si="384"/>
        <v>0</v>
      </c>
      <c r="K859" s="33">
        <f t="shared" si="403"/>
        <v>1</v>
      </c>
      <c r="L859" s="33">
        <f t="shared" ca="1" si="406"/>
        <v>5.025865910137159E-5</v>
      </c>
      <c r="M859" s="600">
        <f t="shared" ca="1" si="385"/>
        <v>27271.35</v>
      </c>
      <c r="N859" s="601">
        <f t="shared" ca="1" si="386"/>
        <v>-2681075537.54</v>
      </c>
      <c r="O859" s="601">
        <f t="shared" ca="1" si="387"/>
        <v>31458413.57</v>
      </c>
      <c r="P859" s="601">
        <f t="shared" ca="1" si="388"/>
        <v>-25246794.649999999</v>
      </c>
      <c r="Q859" s="601">
        <f t="shared" ca="1" si="404"/>
        <v>-4039487.14</v>
      </c>
      <c r="R859" s="602">
        <f t="shared" si="389"/>
        <v>399</v>
      </c>
      <c r="S859" s="602">
        <f t="shared" si="390"/>
        <v>63.84</v>
      </c>
      <c r="T859" s="602">
        <f t="shared" si="391"/>
        <v>166.35080000000002</v>
      </c>
      <c r="U859" s="602">
        <f t="shared" si="392"/>
        <v>26.616128000000003</v>
      </c>
      <c r="V859" s="602">
        <f t="shared" ca="1" si="393"/>
        <v>-2144860.4300000002</v>
      </c>
      <c r="W859" s="602">
        <f t="shared" si="394"/>
        <v>84.48</v>
      </c>
      <c r="X859" s="602">
        <f t="shared" si="395"/>
        <v>13.52</v>
      </c>
      <c r="Y859" s="602">
        <f t="shared" ca="1" si="396"/>
        <v>39861.620000000003</v>
      </c>
      <c r="Z859" s="602">
        <f t="shared" ca="1" si="397"/>
        <v>6377.86</v>
      </c>
      <c r="AA859" s="603">
        <f t="shared" si="398"/>
        <v>0</v>
      </c>
      <c r="AB859" s="602"/>
      <c r="AC859" s="604">
        <f t="shared" si="399"/>
        <v>0.113</v>
      </c>
      <c r="AD859" s="602">
        <f t="shared" ca="1" si="400"/>
        <v>-25246794.645168331</v>
      </c>
      <c r="AE859" s="602">
        <f t="shared" si="401"/>
        <v>0</v>
      </c>
      <c r="AG859" s="602">
        <f t="shared" ca="1" si="405"/>
        <v>0</v>
      </c>
    </row>
    <row r="860" spans="2:33" x14ac:dyDescent="0.25">
      <c r="B860" s="30">
        <v>839</v>
      </c>
      <c r="C860" s="19">
        <f t="shared" ca="1" si="379"/>
        <v>71228</v>
      </c>
      <c r="D860" s="30">
        <f t="shared" ca="1" si="380"/>
        <v>31</v>
      </c>
      <c r="E860" s="599">
        <f t="shared" si="381"/>
        <v>0.113</v>
      </c>
      <c r="F860" s="599">
        <f t="shared" si="402"/>
        <v>0.13108</v>
      </c>
      <c r="G860" s="33">
        <f t="shared" ca="1" si="382"/>
        <v>1.0120874444444443</v>
      </c>
      <c r="H860" s="33">
        <f t="shared" ca="1" si="383"/>
        <v>20137.573555296542</v>
      </c>
      <c r="I860" s="33">
        <f t="shared" ca="1" si="407"/>
        <v>4.9658415759677369E-5</v>
      </c>
      <c r="J860" s="30" t="b">
        <f t="shared" si="384"/>
        <v>0</v>
      </c>
      <c r="K860" s="33">
        <f t="shared" si="403"/>
        <v>1</v>
      </c>
      <c r="L860" s="33">
        <f t="shared" ca="1" si="406"/>
        <v>4.9658415759677369E-5</v>
      </c>
      <c r="M860" s="600">
        <f t="shared" ca="1" si="385"/>
        <v>27271.35</v>
      </c>
      <c r="N860" s="601">
        <f t="shared" ca="1" si="386"/>
        <v>-2712533951.1100001</v>
      </c>
      <c r="O860" s="601">
        <f t="shared" ca="1" si="387"/>
        <v>32814874.789999999</v>
      </c>
      <c r="P860" s="601">
        <f t="shared" ca="1" si="388"/>
        <v>-26394462.309999999</v>
      </c>
      <c r="Q860" s="601">
        <f t="shared" ca="1" si="404"/>
        <v>-4223113.97</v>
      </c>
      <c r="R860" s="602">
        <f t="shared" si="389"/>
        <v>399</v>
      </c>
      <c r="S860" s="602">
        <f t="shared" si="390"/>
        <v>63.84</v>
      </c>
      <c r="T860" s="602">
        <f t="shared" si="391"/>
        <v>166.35080000000002</v>
      </c>
      <c r="U860" s="602">
        <f t="shared" si="392"/>
        <v>26.616128000000003</v>
      </c>
      <c r="V860" s="602">
        <f t="shared" ca="1" si="393"/>
        <v>-2170027.16</v>
      </c>
      <c r="W860" s="602">
        <f t="shared" si="394"/>
        <v>84.48</v>
      </c>
      <c r="X860" s="602">
        <f t="shared" si="395"/>
        <v>13.52</v>
      </c>
      <c r="Y860" s="602">
        <f t="shared" ca="1" si="396"/>
        <v>41661.160000000003</v>
      </c>
      <c r="Z860" s="602">
        <f t="shared" ca="1" si="397"/>
        <v>6665.79</v>
      </c>
      <c r="AA860" s="603">
        <f t="shared" si="398"/>
        <v>0</v>
      </c>
      <c r="AB860" s="602"/>
      <c r="AC860" s="604">
        <f t="shared" si="399"/>
        <v>0.113</v>
      </c>
      <c r="AD860" s="602">
        <f t="shared" ca="1" si="400"/>
        <v>-26394462.307606474</v>
      </c>
      <c r="AE860" s="602">
        <f t="shared" si="401"/>
        <v>0</v>
      </c>
      <c r="AG860" s="602">
        <f t="shared" ca="1" si="405"/>
        <v>0</v>
      </c>
    </row>
    <row r="861" spans="2:33" x14ac:dyDescent="0.25">
      <c r="B861" s="30">
        <v>840</v>
      </c>
      <c r="C861" s="19">
        <f t="shared" ca="1" si="379"/>
        <v>71259</v>
      </c>
      <c r="D861" s="30">
        <f t="shared" ca="1" si="380"/>
        <v>31</v>
      </c>
      <c r="E861" s="599">
        <f t="shared" si="381"/>
        <v>0.113</v>
      </c>
      <c r="F861" s="599">
        <f t="shared" si="402"/>
        <v>0.13108</v>
      </c>
      <c r="G861" s="33">
        <f t="shared" ca="1" si="382"/>
        <v>1.0120874444444443</v>
      </c>
      <c r="H861" s="33">
        <f t="shared" ca="1" si="383"/>
        <v>20380.985356892099</v>
      </c>
      <c r="I861" s="33">
        <f t="shared" ca="1" si="407"/>
        <v>4.9065341174087874E-5</v>
      </c>
      <c r="J861" s="30" t="b">
        <f t="shared" si="384"/>
        <v>1</v>
      </c>
      <c r="K861" s="33">
        <f t="shared" si="403"/>
        <v>1</v>
      </c>
      <c r="L861" s="33">
        <f t="shared" ca="1" si="406"/>
        <v>4.9065341174087874E-5</v>
      </c>
      <c r="M861" s="600">
        <f t="shared" ca="1" si="385"/>
        <v>27271.35</v>
      </c>
      <c r="N861" s="601">
        <f t="shared" ca="1" si="386"/>
        <v>-2745348825.9000001</v>
      </c>
      <c r="O861" s="601">
        <f t="shared" ca="1" si="387"/>
        <v>33211522.759999998</v>
      </c>
      <c r="P861" s="601">
        <f t="shared" ca="1" si="388"/>
        <v>-26713769.27</v>
      </c>
      <c r="Q861" s="601">
        <f t="shared" ca="1" si="404"/>
        <v>-4274203.08</v>
      </c>
      <c r="R861" s="602">
        <f t="shared" si="389"/>
        <v>399</v>
      </c>
      <c r="S861" s="602">
        <f t="shared" si="390"/>
        <v>63.84</v>
      </c>
      <c r="T861" s="602">
        <f t="shared" si="391"/>
        <v>166.35080000000002</v>
      </c>
      <c r="U861" s="602">
        <f t="shared" si="392"/>
        <v>26.616128000000003</v>
      </c>
      <c r="V861" s="602">
        <f t="shared" ca="1" si="393"/>
        <v>-2196279.06</v>
      </c>
      <c r="W861" s="602">
        <f t="shared" si="394"/>
        <v>84.48</v>
      </c>
      <c r="X861" s="602">
        <f t="shared" si="395"/>
        <v>13.52</v>
      </c>
      <c r="Y861" s="602">
        <f t="shared" ca="1" si="396"/>
        <v>42161.84</v>
      </c>
      <c r="Z861" s="602">
        <f t="shared" ca="1" si="397"/>
        <v>6745.89</v>
      </c>
      <c r="AA861" s="603">
        <f t="shared" si="398"/>
        <v>0</v>
      </c>
      <c r="AB861" s="602"/>
      <c r="AC861" s="604">
        <f t="shared" si="399"/>
        <v>0.113</v>
      </c>
      <c r="AD861" s="602">
        <f t="shared" ca="1" si="400"/>
        <v>-26713769.269799169</v>
      </c>
      <c r="AE861" s="602">
        <f t="shared" si="401"/>
        <v>0</v>
      </c>
      <c r="AG861" s="602">
        <f t="shared" ca="1" si="405"/>
        <v>0</v>
      </c>
    </row>
    <row r="862" spans="2:33" x14ac:dyDescent="0.25">
      <c r="B862" s="30">
        <v>841</v>
      </c>
      <c r="C862" s="19">
        <f t="shared" ca="1" si="379"/>
        <v>71287</v>
      </c>
      <c r="D862" s="30">
        <f t="shared" ca="1" si="380"/>
        <v>28</v>
      </c>
      <c r="E862" s="599">
        <f t="shared" si="381"/>
        <v>0.113</v>
      </c>
      <c r="F862" s="599">
        <f t="shared" si="402"/>
        <v>0.13108</v>
      </c>
      <c r="G862" s="33">
        <f t="shared" ca="1" si="382"/>
        <v>1.0109951111111111</v>
      </c>
      <c r="H862" s="33">
        <f t="shared" ca="1" si="383"/>
        <v>20605.076555445055</v>
      </c>
      <c r="I862" s="33">
        <f t="shared" ca="1" si="407"/>
        <v>4.8531729416736484E-5</v>
      </c>
      <c r="J862" s="30" t="b">
        <f t="shared" si="384"/>
        <v>0</v>
      </c>
      <c r="K862" s="33">
        <f t="shared" si="403"/>
        <v>1</v>
      </c>
      <c r="L862" s="33">
        <f t="shared" ca="1" si="406"/>
        <v>4.8531729416736484E-5</v>
      </c>
      <c r="M862" s="600">
        <f t="shared" ca="1" si="385"/>
        <v>27271.35</v>
      </c>
      <c r="N862" s="601">
        <f t="shared" ca="1" si="386"/>
        <v>-2778560348.6599998</v>
      </c>
      <c r="O862" s="601">
        <f t="shared" ca="1" si="387"/>
        <v>30577851.120000001</v>
      </c>
      <c r="P862" s="601">
        <f t="shared" ca="1" si="388"/>
        <v>-24420458.18</v>
      </c>
      <c r="Q862" s="601">
        <f t="shared" ca="1" si="404"/>
        <v>-3907273.31</v>
      </c>
      <c r="R862" s="602">
        <f t="shared" si="389"/>
        <v>399</v>
      </c>
      <c r="S862" s="602">
        <f t="shared" si="390"/>
        <v>63.84</v>
      </c>
      <c r="T862" s="602">
        <f t="shared" si="391"/>
        <v>166.35080000000002</v>
      </c>
      <c r="U862" s="602">
        <f t="shared" si="392"/>
        <v>26.616128000000003</v>
      </c>
      <c r="V862" s="602">
        <f t="shared" ca="1" si="393"/>
        <v>-2222848.2799999998</v>
      </c>
      <c r="W862" s="602">
        <f t="shared" si="394"/>
        <v>84.48</v>
      </c>
      <c r="X862" s="602">
        <f t="shared" si="395"/>
        <v>13.52</v>
      </c>
      <c r="Y862" s="602">
        <f t="shared" ca="1" si="396"/>
        <v>38565.919999999998</v>
      </c>
      <c r="Z862" s="602">
        <f t="shared" ca="1" si="397"/>
        <v>6170.55</v>
      </c>
      <c r="AA862" s="603">
        <f t="shared" si="398"/>
        <v>0</v>
      </c>
      <c r="AB862" s="602"/>
      <c r="AC862" s="604">
        <f t="shared" si="399"/>
        <v>0.113</v>
      </c>
      <c r="AD862" s="602">
        <f t="shared" ca="1" si="400"/>
        <v>-24420458.175445113</v>
      </c>
      <c r="AE862" s="602">
        <f t="shared" si="401"/>
        <v>0</v>
      </c>
      <c r="AG862" s="602">
        <f t="shared" ca="1" si="405"/>
        <v>0</v>
      </c>
    </row>
    <row r="863" spans="2:33" x14ac:dyDescent="0.25">
      <c r="B863" s="30">
        <v>842</v>
      </c>
      <c r="C863" s="19">
        <f t="shared" ca="1" si="379"/>
        <v>71318</v>
      </c>
      <c r="D863" s="30">
        <f t="shared" ca="1" si="380"/>
        <v>31</v>
      </c>
      <c r="E863" s="599">
        <f t="shared" si="381"/>
        <v>0.113</v>
      </c>
      <c r="F863" s="599">
        <f t="shared" si="402"/>
        <v>0.13108</v>
      </c>
      <c r="G863" s="33">
        <f t="shared" ca="1" si="382"/>
        <v>1.0120874444444443</v>
      </c>
      <c r="H863" s="33">
        <f t="shared" ca="1" si="383"/>
        <v>20854.139273582521</v>
      </c>
      <c r="I863" s="33">
        <f t="shared" ca="1" si="407"/>
        <v>4.795211093975832E-5</v>
      </c>
      <c r="J863" s="30" t="b">
        <f t="shared" si="384"/>
        <v>0</v>
      </c>
      <c r="K863" s="33">
        <f t="shared" si="403"/>
        <v>1</v>
      </c>
      <c r="L863" s="33">
        <f t="shared" ca="1" si="406"/>
        <v>4.795211093975832E-5</v>
      </c>
      <c r="M863" s="600">
        <f t="shared" ca="1" si="385"/>
        <v>27271.35</v>
      </c>
      <c r="N863" s="601">
        <f t="shared" ca="1" si="386"/>
        <v>-2809138199.7800002</v>
      </c>
      <c r="O863" s="601">
        <f t="shared" ca="1" si="387"/>
        <v>33982573.280000001</v>
      </c>
      <c r="P863" s="601">
        <f t="shared" ca="1" si="388"/>
        <v>-27334475.32</v>
      </c>
      <c r="Q863" s="601">
        <f t="shared" ca="1" si="404"/>
        <v>-4373516.05</v>
      </c>
      <c r="R863" s="602">
        <f t="shared" si="389"/>
        <v>399</v>
      </c>
      <c r="S863" s="602">
        <f t="shared" si="390"/>
        <v>63.84</v>
      </c>
      <c r="T863" s="602">
        <f t="shared" si="391"/>
        <v>166.35080000000002</v>
      </c>
      <c r="U863" s="602">
        <f t="shared" si="392"/>
        <v>26.616128000000003</v>
      </c>
      <c r="V863" s="602">
        <f t="shared" ca="1" si="393"/>
        <v>-2247310.56</v>
      </c>
      <c r="W863" s="602">
        <f t="shared" si="394"/>
        <v>84.48</v>
      </c>
      <c r="X863" s="602">
        <f t="shared" si="395"/>
        <v>13.52</v>
      </c>
      <c r="Y863" s="602">
        <f t="shared" ca="1" si="396"/>
        <v>43135.1</v>
      </c>
      <c r="Z863" s="602">
        <f t="shared" ca="1" si="397"/>
        <v>6901.62</v>
      </c>
      <c r="AA863" s="603">
        <f t="shared" si="398"/>
        <v>0</v>
      </c>
      <c r="AB863" s="602"/>
      <c r="AC863" s="604">
        <f t="shared" si="399"/>
        <v>0.113</v>
      </c>
      <c r="AD863" s="602">
        <f t="shared" ca="1" si="400"/>
        <v>-27334475.316192616</v>
      </c>
      <c r="AE863" s="602">
        <f t="shared" si="401"/>
        <v>0</v>
      </c>
      <c r="AG863" s="602">
        <f t="shared" ca="1" si="405"/>
        <v>0</v>
      </c>
    </row>
    <row r="864" spans="2:33" x14ac:dyDescent="0.25">
      <c r="B864" s="30">
        <v>843</v>
      </c>
      <c r="C864" s="19">
        <f t="shared" ca="1" si="379"/>
        <v>71348</v>
      </c>
      <c r="D864" s="30">
        <f t="shared" ca="1" si="380"/>
        <v>30</v>
      </c>
      <c r="E864" s="599">
        <f t="shared" si="381"/>
        <v>0.113</v>
      </c>
      <c r="F864" s="599">
        <f t="shared" si="402"/>
        <v>0.13108</v>
      </c>
      <c r="G864" s="33">
        <f t="shared" ca="1" si="382"/>
        <v>1.0117233333333333</v>
      </c>
      <c r="H864" s="33">
        <f t="shared" ca="1" si="383"/>
        <v>21098.619299666487</v>
      </c>
      <c r="I864" s="33">
        <f t="shared" ca="1" si="407"/>
        <v>4.7396466365730734E-5</v>
      </c>
      <c r="J864" s="30" t="b">
        <f t="shared" si="384"/>
        <v>0</v>
      </c>
      <c r="K864" s="33">
        <f t="shared" si="403"/>
        <v>1</v>
      </c>
      <c r="L864" s="33">
        <f t="shared" ca="1" si="406"/>
        <v>4.7396466365730734E-5</v>
      </c>
      <c r="M864" s="600">
        <f t="shared" ca="1" si="385"/>
        <v>27271.35</v>
      </c>
      <c r="N864" s="601">
        <f t="shared" ca="1" si="386"/>
        <v>-2843120773.0599999</v>
      </c>
      <c r="O864" s="601">
        <f t="shared" ca="1" si="387"/>
        <v>33358123.880000003</v>
      </c>
      <c r="P864" s="601">
        <f t="shared" ca="1" si="388"/>
        <v>-26772720.609999999</v>
      </c>
      <c r="Q864" s="601">
        <f t="shared" ca="1" si="404"/>
        <v>-4283635.3</v>
      </c>
      <c r="R864" s="602">
        <f t="shared" si="389"/>
        <v>399</v>
      </c>
      <c r="S864" s="602">
        <f t="shared" si="390"/>
        <v>63.84</v>
      </c>
      <c r="T864" s="602">
        <f t="shared" si="391"/>
        <v>166.35080000000002</v>
      </c>
      <c r="U864" s="602">
        <f t="shared" si="392"/>
        <v>26.616128000000003</v>
      </c>
      <c r="V864" s="602">
        <f t="shared" ca="1" si="393"/>
        <v>-2274496.62</v>
      </c>
      <c r="W864" s="602">
        <f t="shared" si="394"/>
        <v>84.48</v>
      </c>
      <c r="X864" s="602">
        <f t="shared" si="395"/>
        <v>13.52</v>
      </c>
      <c r="Y864" s="602">
        <f t="shared" ca="1" si="396"/>
        <v>42254.27</v>
      </c>
      <c r="Z864" s="602">
        <f t="shared" ca="1" si="397"/>
        <v>6760.68</v>
      </c>
      <c r="AA864" s="603">
        <f t="shared" si="398"/>
        <v>0</v>
      </c>
      <c r="AB864" s="602"/>
      <c r="AC864" s="604">
        <f t="shared" si="399"/>
        <v>0.113</v>
      </c>
      <c r="AD864" s="602">
        <f t="shared" ca="1" si="400"/>
        <v>-26772720.61298167</v>
      </c>
      <c r="AE864" s="602">
        <f t="shared" si="401"/>
        <v>0</v>
      </c>
      <c r="AG864" s="602">
        <f t="shared" ca="1" si="405"/>
        <v>0</v>
      </c>
    </row>
    <row r="865" spans="2:33" x14ac:dyDescent="0.25">
      <c r="B865" s="30">
        <v>844</v>
      </c>
      <c r="C865" s="19">
        <f t="shared" ca="1" si="379"/>
        <v>71379</v>
      </c>
      <c r="D865" s="30">
        <f t="shared" ca="1" si="380"/>
        <v>31</v>
      </c>
      <c r="E865" s="599">
        <f t="shared" si="381"/>
        <v>0.113</v>
      </c>
      <c r="F865" s="599">
        <f t="shared" si="402"/>
        <v>0.13108</v>
      </c>
      <c r="G865" s="33">
        <f t="shared" ca="1" si="382"/>
        <v>1.0120874444444443</v>
      </c>
      <c r="H865" s="33">
        <f t="shared" ca="1" si="383"/>
        <v>21353.647688305686</v>
      </c>
      <c r="I865" s="33">
        <f t="shared" ca="1" si="407"/>
        <v>4.6830406429700981E-5</v>
      </c>
      <c r="J865" s="30" t="b">
        <f t="shared" si="384"/>
        <v>0</v>
      </c>
      <c r="K865" s="33">
        <f t="shared" si="403"/>
        <v>1</v>
      </c>
      <c r="L865" s="33">
        <f t="shared" ca="1" si="406"/>
        <v>4.6830406429700981E-5</v>
      </c>
      <c r="M865" s="600">
        <f t="shared" ca="1" si="385"/>
        <v>27271.35</v>
      </c>
      <c r="N865" s="601">
        <f t="shared" ca="1" si="386"/>
        <v>-2876478896.9400001</v>
      </c>
      <c r="O865" s="601">
        <f t="shared" ca="1" si="387"/>
        <v>34796550.210000001</v>
      </c>
      <c r="P865" s="601">
        <f t="shared" ca="1" si="388"/>
        <v>-27989737.710000001</v>
      </c>
      <c r="Q865" s="601">
        <f t="shared" ca="1" si="404"/>
        <v>-4478358.03</v>
      </c>
      <c r="R865" s="602">
        <f t="shared" si="389"/>
        <v>399</v>
      </c>
      <c r="S865" s="602">
        <f t="shared" si="390"/>
        <v>63.84</v>
      </c>
      <c r="T865" s="602">
        <f t="shared" si="391"/>
        <v>166.35080000000002</v>
      </c>
      <c r="U865" s="602">
        <f t="shared" si="392"/>
        <v>26.616128000000003</v>
      </c>
      <c r="V865" s="602">
        <f t="shared" ca="1" si="393"/>
        <v>-2301183.12</v>
      </c>
      <c r="W865" s="602">
        <f t="shared" si="394"/>
        <v>84.48</v>
      </c>
      <c r="X865" s="602">
        <f t="shared" si="395"/>
        <v>13.52</v>
      </c>
      <c r="Y865" s="602">
        <f t="shared" ca="1" si="396"/>
        <v>44162.559999999998</v>
      </c>
      <c r="Z865" s="602">
        <f t="shared" ca="1" si="397"/>
        <v>7066.01</v>
      </c>
      <c r="AA865" s="603">
        <f t="shared" si="398"/>
        <v>0</v>
      </c>
      <c r="AB865" s="602"/>
      <c r="AC865" s="604">
        <f t="shared" si="399"/>
        <v>0.113</v>
      </c>
      <c r="AD865" s="602">
        <f t="shared" ca="1" si="400"/>
        <v>-27989737.711057834</v>
      </c>
      <c r="AE865" s="602">
        <f t="shared" si="401"/>
        <v>0</v>
      </c>
      <c r="AG865" s="602">
        <f t="shared" ca="1" si="405"/>
        <v>0</v>
      </c>
    </row>
    <row r="866" spans="2:33" x14ac:dyDescent="0.25">
      <c r="B866" s="30">
        <v>845</v>
      </c>
      <c r="C866" s="19">
        <f t="shared" ca="1" si="379"/>
        <v>71409</v>
      </c>
      <c r="D866" s="30">
        <f t="shared" ca="1" si="380"/>
        <v>30</v>
      </c>
      <c r="E866" s="599">
        <f t="shared" si="381"/>
        <v>0.113</v>
      </c>
      <c r="F866" s="599">
        <f t="shared" si="402"/>
        <v>0.13108</v>
      </c>
      <c r="G866" s="33">
        <f t="shared" ca="1" si="382"/>
        <v>1.0117233333333333</v>
      </c>
      <c r="H866" s="33">
        <f t="shared" ca="1" si="383"/>
        <v>21603.983618038255</v>
      </c>
      <c r="I866" s="33">
        <f t="shared" ca="1" si="407"/>
        <v>4.628775959471889E-5</v>
      </c>
      <c r="J866" s="30" t="b">
        <f t="shared" si="384"/>
        <v>0</v>
      </c>
      <c r="K866" s="33">
        <f t="shared" si="403"/>
        <v>1</v>
      </c>
      <c r="L866" s="33">
        <f t="shared" ca="1" si="406"/>
        <v>4.628775959471889E-5</v>
      </c>
      <c r="M866" s="600">
        <f t="shared" ca="1" si="385"/>
        <v>27271.35</v>
      </c>
      <c r="N866" s="601">
        <f t="shared" ca="1" si="386"/>
        <v>-2911275447.1500001</v>
      </c>
      <c r="O866" s="601">
        <f t="shared" ca="1" si="387"/>
        <v>34157123.840000004</v>
      </c>
      <c r="P866" s="601">
        <f t="shared" ca="1" si="388"/>
        <v>-27414510.460000001</v>
      </c>
      <c r="Q866" s="601">
        <f t="shared" ca="1" si="404"/>
        <v>-4386321.67</v>
      </c>
      <c r="R866" s="602">
        <f t="shared" si="389"/>
        <v>399</v>
      </c>
      <c r="S866" s="602">
        <f t="shared" si="390"/>
        <v>63.84</v>
      </c>
      <c r="T866" s="602">
        <f t="shared" si="391"/>
        <v>166.35080000000002</v>
      </c>
      <c r="U866" s="602">
        <f t="shared" si="392"/>
        <v>26.616128000000003</v>
      </c>
      <c r="V866" s="602">
        <f t="shared" ca="1" si="393"/>
        <v>-2329020.36</v>
      </c>
      <c r="W866" s="602">
        <f t="shared" si="394"/>
        <v>84.48</v>
      </c>
      <c r="X866" s="602">
        <f t="shared" si="395"/>
        <v>13.52</v>
      </c>
      <c r="Y866" s="602">
        <f t="shared" ca="1" si="396"/>
        <v>43260.6</v>
      </c>
      <c r="Z866" s="602">
        <f t="shared" ca="1" si="397"/>
        <v>6921.7</v>
      </c>
      <c r="AA866" s="603">
        <f t="shared" si="398"/>
        <v>0</v>
      </c>
      <c r="AB866" s="602"/>
      <c r="AC866" s="604">
        <f t="shared" si="399"/>
        <v>0.113</v>
      </c>
      <c r="AD866" s="602">
        <f t="shared" ca="1" si="400"/>
        <v>-27414510.460662503</v>
      </c>
      <c r="AE866" s="602">
        <f t="shared" si="401"/>
        <v>0</v>
      </c>
      <c r="AG866" s="602">
        <f t="shared" ca="1" si="405"/>
        <v>0</v>
      </c>
    </row>
    <row r="867" spans="2:33" x14ac:dyDescent="0.25">
      <c r="B867" s="30">
        <v>846</v>
      </c>
      <c r="C867" s="19">
        <f t="shared" ca="1" si="379"/>
        <v>71440</v>
      </c>
      <c r="D867" s="30">
        <f t="shared" ca="1" si="380"/>
        <v>31</v>
      </c>
      <c r="E867" s="599">
        <f t="shared" si="381"/>
        <v>0.113</v>
      </c>
      <c r="F867" s="599">
        <f t="shared" si="402"/>
        <v>0.13108</v>
      </c>
      <c r="G867" s="33">
        <f t="shared" ca="1" si="382"/>
        <v>1.0120874444444443</v>
      </c>
      <c r="H867" s="33">
        <f t="shared" ca="1" si="383"/>
        <v>21865.120569799979</v>
      </c>
      <c r="I867" s="33">
        <f t="shared" ca="1" si="407"/>
        <v>4.573494103577897E-5</v>
      </c>
      <c r="J867" s="30" t="b">
        <f t="shared" si="384"/>
        <v>0</v>
      </c>
      <c r="K867" s="33">
        <f t="shared" si="403"/>
        <v>1</v>
      </c>
      <c r="L867" s="33">
        <f t="shared" ca="1" si="406"/>
        <v>4.573494103577897E-5</v>
      </c>
      <c r="M867" s="600">
        <f t="shared" ca="1" si="385"/>
        <v>27271.35</v>
      </c>
      <c r="N867" s="601">
        <f t="shared" ca="1" si="386"/>
        <v>-2945432570.9899998</v>
      </c>
      <c r="O867" s="601">
        <f t="shared" ca="1" si="387"/>
        <v>35630023.920000002</v>
      </c>
      <c r="P867" s="601">
        <f t="shared" ca="1" si="388"/>
        <v>-28660695.27</v>
      </c>
      <c r="Q867" s="601">
        <f t="shared" ca="1" si="404"/>
        <v>-4585711.24</v>
      </c>
      <c r="R867" s="602">
        <f t="shared" si="389"/>
        <v>399</v>
      </c>
      <c r="S867" s="602">
        <f t="shared" si="390"/>
        <v>63.84</v>
      </c>
      <c r="T867" s="602">
        <f t="shared" si="391"/>
        <v>166.35080000000002</v>
      </c>
      <c r="U867" s="602">
        <f t="shared" si="392"/>
        <v>26.616128000000003</v>
      </c>
      <c r="V867" s="602">
        <f t="shared" ca="1" si="393"/>
        <v>-2356346.06</v>
      </c>
      <c r="W867" s="602">
        <f t="shared" si="394"/>
        <v>84.48</v>
      </c>
      <c r="X867" s="602">
        <f t="shared" si="395"/>
        <v>13.52</v>
      </c>
      <c r="Y867" s="602">
        <f t="shared" ca="1" si="396"/>
        <v>45214.62</v>
      </c>
      <c r="Z867" s="602">
        <f t="shared" ca="1" si="397"/>
        <v>7234.34</v>
      </c>
      <c r="AA867" s="603">
        <f t="shared" si="398"/>
        <v>0</v>
      </c>
      <c r="AB867" s="602"/>
      <c r="AC867" s="604">
        <f t="shared" si="399"/>
        <v>0.113</v>
      </c>
      <c r="AD867" s="602">
        <f t="shared" ca="1" si="400"/>
        <v>-28660695.267161027</v>
      </c>
      <c r="AE867" s="602">
        <f t="shared" si="401"/>
        <v>0</v>
      </c>
      <c r="AG867" s="602">
        <f t="shared" ca="1" si="405"/>
        <v>0</v>
      </c>
    </row>
    <row r="868" spans="2:33" x14ac:dyDescent="0.25">
      <c r="B868" s="30">
        <v>847</v>
      </c>
      <c r="C868" s="19">
        <f t="shared" ca="1" si="379"/>
        <v>71471</v>
      </c>
      <c r="D868" s="30">
        <f t="shared" ca="1" si="380"/>
        <v>31</v>
      </c>
      <c r="E868" s="599">
        <f t="shared" si="381"/>
        <v>0.113</v>
      </c>
      <c r="F868" s="599">
        <f t="shared" si="402"/>
        <v>0.13108</v>
      </c>
      <c r="G868" s="33">
        <f t="shared" ca="1" si="382"/>
        <v>1.0120874444444443</v>
      </c>
      <c r="H868" s="33">
        <f t="shared" ca="1" si="383"/>
        <v>22129.413999958513</v>
      </c>
      <c r="I868" s="33">
        <f t="shared" ca="1" si="407"/>
        <v>4.5188724834822773E-5</v>
      </c>
      <c r="J868" s="30" t="b">
        <f t="shared" si="384"/>
        <v>0</v>
      </c>
      <c r="K868" s="33">
        <f t="shared" si="403"/>
        <v>1</v>
      </c>
      <c r="L868" s="33">
        <f t="shared" ca="1" si="406"/>
        <v>4.5188724834822773E-5</v>
      </c>
      <c r="M868" s="600">
        <f t="shared" ca="1" si="385"/>
        <v>27271.35</v>
      </c>
      <c r="N868" s="601">
        <f t="shared" ca="1" si="386"/>
        <v>-2981062594.9099998</v>
      </c>
      <c r="O868" s="601">
        <f t="shared" ca="1" si="387"/>
        <v>36060699.850000009</v>
      </c>
      <c r="P868" s="601">
        <f t="shared" ca="1" si="388"/>
        <v>-29007395.190000001</v>
      </c>
      <c r="Q868" s="601">
        <f t="shared" ca="1" si="404"/>
        <v>-4641183.2300000004</v>
      </c>
      <c r="R868" s="602">
        <f t="shared" si="389"/>
        <v>399</v>
      </c>
      <c r="S868" s="602">
        <f t="shared" si="390"/>
        <v>63.84</v>
      </c>
      <c r="T868" s="602">
        <f t="shared" si="391"/>
        <v>166.35080000000002</v>
      </c>
      <c r="U868" s="602">
        <f t="shared" si="392"/>
        <v>26.616128000000003</v>
      </c>
      <c r="V868" s="602">
        <f t="shared" ca="1" si="393"/>
        <v>-2384850.08</v>
      </c>
      <c r="W868" s="602">
        <f t="shared" si="394"/>
        <v>84.48</v>
      </c>
      <c r="X868" s="602">
        <f t="shared" si="395"/>
        <v>13.52</v>
      </c>
      <c r="Y868" s="602">
        <f t="shared" ca="1" si="396"/>
        <v>45758.239999999998</v>
      </c>
      <c r="Z868" s="602">
        <f t="shared" ca="1" si="397"/>
        <v>7321.32</v>
      </c>
      <c r="AA868" s="603">
        <f t="shared" si="398"/>
        <v>0</v>
      </c>
      <c r="AB868" s="602"/>
      <c r="AC868" s="604">
        <f t="shared" si="399"/>
        <v>0.113</v>
      </c>
      <c r="AD868" s="602">
        <f t="shared" ca="1" si="400"/>
        <v>-29007395.194360357</v>
      </c>
      <c r="AE868" s="602">
        <f t="shared" si="401"/>
        <v>0</v>
      </c>
      <c r="AG868" s="602">
        <f t="shared" ca="1" si="405"/>
        <v>0</v>
      </c>
    </row>
    <row r="869" spans="2:33" x14ac:dyDescent="0.25">
      <c r="B869" s="30">
        <v>848</v>
      </c>
      <c r="C869" s="19">
        <f t="shared" ca="1" si="379"/>
        <v>71501</v>
      </c>
      <c r="D869" s="30">
        <f t="shared" ca="1" si="380"/>
        <v>30</v>
      </c>
      <c r="E869" s="599">
        <f t="shared" si="381"/>
        <v>0.113</v>
      </c>
      <c r="F869" s="599">
        <f t="shared" si="402"/>
        <v>0.13108</v>
      </c>
      <c r="G869" s="33">
        <f t="shared" ca="1" si="382"/>
        <v>1.0117233333333333</v>
      </c>
      <c r="H869" s="33">
        <f t="shared" ca="1" si="383"/>
        <v>22388.844496751361</v>
      </c>
      <c r="I869" s="33">
        <f t="shared" ca="1" si="407"/>
        <v>4.4665100967810142E-5</v>
      </c>
      <c r="J869" s="30" t="b">
        <f t="shared" si="384"/>
        <v>0</v>
      </c>
      <c r="K869" s="33">
        <f t="shared" si="403"/>
        <v>1</v>
      </c>
      <c r="L869" s="33">
        <f t="shared" ca="1" si="406"/>
        <v>4.4665100967810142E-5</v>
      </c>
      <c r="M869" s="600">
        <f t="shared" ca="1" si="385"/>
        <v>27271.35</v>
      </c>
      <c r="N869" s="601">
        <f t="shared" ca="1" si="386"/>
        <v>-3017123294.7600002</v>
      </c>
      <c r="O869" s="601">
        <f t="shared" ca="1" si="387"/>
        <v>35398013.450000003</v>
      </c>
      <c r="P869" s="601">
        <f t="shared" ca="1" si="388"/>
        <v>-28411244.359999999</v>
      </c>
      <c r="Q869" s="601">
        <f t="shared" ca="1" si="404"/>
        <v>-4545799.0999999996</v>
      </c>
      <c r="R869" s="602">
        <f t="shared" si="389"/>
        <v>399</v>
      </c>
      <c r="S869" s="602">
        <f t="shared" si="390"/>
        <v>63.84</v>
      </c>
      <c r="T869" s="602">
        <f t="shared" si="391"/>
        <v>166.35080000000002</v>
      </c>
      <c r="U869" s="602">
        <f t="shared" si="392"/>
        <v>26.616128000000003</v>
      </c>
      <c r="V869" s="602">
        <f t="shared" ca="1" si="393"/>
        <v>-2413698.64</v>
      </c>
      <c r="W869" s="602">
        <f t="shared" si="394"/>
        <v>84.48</v>
      </c>
      <c r="X869" s="602">
        <f t="shared" si="395"/>
        <v>13.52</v>
      </c>
      <c r="Y869" s="602">
        <f t="shared" ca="1" si="396"/>
        <v>44823.48</v>
      </c>
      <c r="Z869" s="602">
        <f t="shared" ca="1" si="397"/>
        <v>7171.76</v>
      </c>
      <c r="AA869" s="603">
        <f t="shared" si="398"/>
        <v>0</v>
      </c>
      <c r="AB869" s="602"/>
      <c r="AC869" s="604">
        <f t="shared" si="399"/>
        <v>0.113</v>
      </c>
      <c r="AD869" s="602">
        <f t="shared" ca="1" si="400"/>
        <v>-28411244.358990002</v>
      </c>
      <c r="AE869" s="602">
        <f t="shared" si="401"/>
        <v>0</v>
      </c>
      <c r="AG869" s="602">
        <f t="shared" ca="1" si="405"/>
        <v>0</v>
      </c>
    </row>
    <row r="870" spans="2:33" x14ac:dyDescent="0.25">
      <c r="B870" s="30">
        <v>849</v>
      </c>
      <c r="C870" s="19">
        <f t="shared" ca="1" si="379"/>
        <v>71532</v>
      </c>
      <c r="D870" s="30">
        <f t="shared" ca="1" si="380"/>
        <v>31</v>
      </c>
      <c r="E870" s="599">
        <f t="shared" si="381"/>
        <v>0.113</v>
      </c>
      <c r="F870" s="599">
        <f t="shared" si="402"/>
        <v>0.13108</v>
      </c>
      <c r="G870" s="33">
        <f t="shared" ca="1" si="382"/>
        <v>1.0120874444444443</v>
      </c>
      <c r="H870" s="33">
        <f t="shared" ca="1" si="383"/>
        <v>22659.468410781144</v>
      </c>
      <c r="I870" s="33">
        <f t="shared" ca="1" si="407"/>
        <v>4.4131661955679867E-5</v>
      </c>
      <c r="J870" s="30" t="b">
        <f t="shared" si="384"/>
        <v>0</v>
      </c>
      <c r="K870" s="33">
        <f t="shared" si="403"/>
        <v>1</v>
      </c>
      <c r="L870" s="33">
        <f t="shared" ca="1" si="406"/>
        <v>4.4131661955679867E-5</v>
      </c>
      <c r="M870" s="600">
        <f t="shared" ca="1" si="385"/>
        <v>27271.35</v>
      </c>
      <c r="N870" s="601">
        <f t="shared" ca="1" si="386"/>
        <v>-3052521308.21</v>
      </c>
      <c r="O870" s="601">
        <f t="shared" ca="1" si="387"/>
        <v>36924453.080000006</v>
      </c>
      <c r="P870" s="601">
        <f t="shared" ca="1" si="388"/>
        <v>-29702728.170000002</v>
      </c>
      <c r="Q870" s="601">
        <f t="shared" ca="1" si="404"/>
        <v>-4752436.51</v>
      </c>
      <c r="R870" s="602">
        <f t="shared" si="389"/>
        <v>399</v>
      </c>
      <c r="S870" s="602">
        <f t="shared" si="390"/>
        <v>63.84</v>
      </c>
      <c r="T870" s="602">
        <f t="shared" si="391"/>
        <v>166.35080000000002</v>
      </c>
      <c r="U870" s="602">
        <f t="shared" si="392"/>
        <v>26.616128000000003</v>
      </c>
      <c r="V870" s="602">
        <f t="shared" ca="1" si="393"/>
        <v>-2442017.0499999998</v>
      </c>
      <c r="W870" s="602">
        <f t="shared" si="394"/>
        <v>84.48</v>
      </c>
      <c r="X870" s="602">
        <f t="shared" si="395"/>
        <v>13.52</v>
      </c>
      <c r="Y870" s="602">
        <f t="shared" ca="1" si="396"/>
        <v>46848.52</v>
      </c>
      <c r="Z870" s="602">
        <f t="shared" ca="1" si="397"/>
        <v>7495.76</v>
      </c>
      <c r="AA870" s="603">
        <f t="shared" si="398"/>
        <v>0</v>
      </c>
      <c r="AB870" s="602"/>
      <c r="AC870" s="604">
        <f t="shared" si="399"/>
        <v>0.113</v>
      </c>
      <c r="AD870" s="602">
        <f t="shared" ca="1" si="400"/>
        <v>-29702728.174054526</v>
      </c>
      <c r="AE870" s="602">
        <f t="shared" si="401"/>
        <v>0</v>
      </c>
      <c r="AG870" s="602">
        <f t="shared" ca="1" si="405"/>
        <v>0</v>
      </c>
    </row>
    <row r="871" spans="2:33" x14ac:dyDescent="0.25">
      <c r="B871" s="30">
        <v>850</v>
      </c>
      <c r="C871" s="19">
        <f t="shared" ca="1" si="379"/>
        <v>71562</v>
      </c>
      <c r="D871" s="30">
        <f t="shared" ca="1" si="380"/>
        <v>30</v>
      </c>
      <c r="E871" s="599">
        <f t="shared" si="381"/>
        <v>0.113</v>
      </c>
      <c r="F871" s="599">
        <f t="shared" si="402"/>
        <v>0.13108</v>
      </c>
      <c r="G871" s="33">
        <f t="shared" ca="1" si="382"/>
        <v>1.0117233333333333</v>
      </c>
      <c r="H871" s="33">
        <f t="shared" ca="1" si="383"/>
        <v>22925.112912116867</v>
      </c>
      <c r="I871" s="33">
        <f t="shared" ca="1" si="407"/>
        <v>4.3620286793504024E-5</v>
      </c>
      <c r="J871" s="30" t="b">
        <f t="shared" si="384"/>
        <v>0</v>
      </c>
      <c r="K871" s="33">
        <f t="shared" si="403"/>
        <v>1</v>
      </c>
      <c r="L871" s="33">
        <f t="shared" ca="1" si="406"/>
        <v>4.3620286793504024E-5</v>
      </c>
      <c r="M871" s="600">
        <f t="shared" ca="1" si="385"/>
        <v>27271.35</v>
      </c>
      <c r="N871" s="601">
        <f t="shared" ca="1" si="386"/>
        <v>-3089445761.29</v>
      </c>
      <c r="O871" s="601">
        <f t="shared" ca="1" si="387"/>
        <v>36245873.830000006</v>
      </c>
      <c r="P871" s="601">
        <f t="shared" ca="1" si="388"/>
        <v>-29092280.920000002</v>
      </c>
      <c r="Q871" s="601">
        <f t="shared" ca="1" si="404"/>
        <v>-4654764.95</v>
      </c>
      <c r="R871" s="602">
        <f t="shared" si="389"/>
        <v>399</v>
      </c>
      <c r="S871" s="602">
        <f t="shared" si="390"/>
        <v>63.84</v>
      </c>
      <c r="T871" s="602">
        <f t="shared" si="391"/>
        <v>166.35080000000002</v>
      </c>
      <c r="U871" s="602">
        <f t="shared" si="392"/>
        <v>26.616128000000003</v>
      </c>
      <c r="V871" s="602">
        <f t="shared" ca="1" si="393"/>
        <v>-2471556.61</v>
      </c>
      <c r="W871" s="602">
        <f t="shared" si="394"/>
        <v>84.48</v>
      </c>
      <c r="X871" s="602">
        <f t="shared" si="395"/>
        <v>13.52</v>
      </c>
      <c r="Y871" s="602">
        <f t="shared" ca="1" si="396"/>
        <v>45891.34</v>
      </c>
      <c r="Z871" s="602">
        <f t="shared" ca="1" si="397"/>
        <v>7342.61</v>
      </c>
      <c r="AA871" s="603">
        <f t="shared" si="398"/>
        <v>0</v>
      </c>
      <c r="AB871" s="602"/>
      <c r="AC871" s="604">
        <f t="shared" si="399"/>
        <v>0.113</v>
      </c>
      <c r="AD871" s="602">
        <f t="shared" ca="1" si="400"/>
        <v>-29092280.918814167</v>
      </c>
      <c r="AE871" s="602">
        <f t="shared" si="401"/>
        <v>0</v>
      </c>
      <c r="AG871" s="602">
        <f t="shared" ca="1" si="405"/>
        <v>0</v>
      </c>
    </row>
    <row r="872" spans="2:33" x14ac:dyDescent="0.25">
      <c r="B872" s="30">
        <v>851</v>
      </c>
      <c r="C872" s="19">
        <f t="shared" ca="1" si="379"/>
        <v>71593</v>
      </c>
      <c r="D872" s="30">
        <f t="shared" ca="1" si="380"/>
        <v>31</v>
      </c>
      <c r="E872" s="599">
        <f t="shared" si="381"/>
        <v>0.113</v>
      </c>
      <c r="F872" s="599">
        <f t="shared" si="402"/>
        <v>0.13108</v>
      </c>
      <c r="G872" s="33">
        <f t="shared" ca="1" si="382"/>
        <v>1.0120874444444443</v>
      </c>
      <c r="H872" s="33">
        <f t="shared" ca="1" si="383"/>
        <v>23202.218940824692</v>
      </c>
      <c r="I872" s="33">
        <f t="shared" ca="1" si="407"/>
        <v>4.3099326083872234E-5</v>
      </c>
      <c r="J872" s="30" t="b">
        <f t="shared" si="384"/>
        <v>0</v>
      </c>
      <c r="K872" s="33">
        <f t="shared" si="403"/>
        <v>1</v>
      </c>
      <c r="L872" s="33">
        <f t="shared" ca="1" si="406"/>
        <v>4.3099326083872234E-5</v>
      </c>
      <c r="M872" s="600">
        <f t="shared" ca="1" si="385"/>
        <v>27271.35</v>
      </c>
      <c r="N872" s="601">
        <f t="shared" ca="1" si="386"/>
        <v>-3125691635.1199999</v>
      </c>
      <c r="O872" s="601">
        <f t="shared" ca="1" si="387"/>
        <v>37808895.350000001</v>
      </c>
      <c r="P872" s="601">
        <f t="shared" ca="1" si="388"/>
        <v>-30414716.109999999</v>
      </c>
      <c r="Q872" s="601">
        <f t="shared" ca="1" si="404"/>
        <v>-4866354.58</v>
      </c>
      <c r="R872" s="602">
        <f t="shared" si="389"/>
        <v>399</v>
      </c>
      <c r="S872" s="602">
        <f t="shared" si="390"/>
        <v>63.84</v>
      </c>
      <c r="T872" s="602">
        <f t="shared" si="391"/>
        <v>166.35080000000002</v>
      </c>
      <c r="U872" s="602">
        <f t="shared" si="392"/>
        <v>26.616128000000003</v>
      </c>
      <c r="V872" s="602">
        <f t="shared" ca="1" si="393"/>
        <v>-2500553.31</v>
      </c>
      <c r="W872" s="602">
        <f t="shared" si="394"/>
        <v>84.48</v>
      </c>
      <c r="X872" s="602">
        <f t="shared" si="395"/>
        <v>13.52</v>
      </c>
      <c r="Y872" s="602">
        <f t="shared" ca="1" si="396"/>
        <v>47964.92</v>
      </c>
      <c r="Z872" s="602">
        <f t="shared" ca="1" si="397"/>
        <v>7674.39</v>
      </c>
      <c r="AA872" s="603">
        <f t="shared" si="398"/>
        <v>0</v>
      </c>
      <c r="AB872" s="602"/>
      <c r="AC872" s="604">
        <f t="shared" si="399"/>
        <v>0.113</v>
      </c>
      <c r="AD872" s="602">
        <f t="shared" ca="1" si="400"/>
        <v>-30414716.105070449</v>
      </c>
      <c r="AE872" s="602">
        <f t="shared" si="401"/>
        <v>0</v>
      </c>
      <c r="AG872" s="602">
        <f t="shared" ca="1" si="405"/>
        <v>0</v>
      </c>
    </row>
    <row r="873" spans="2:33" x14ac:dyDescent="0.25">
      <c r="B873" s="30">
        <v>852</v>
      </c>
      <c r="C873" s="19">
        <f t="shared" ca="1" si="379"/>
        <v>71624</v>
      </c>
      <c r="D873" s="30">
        <f t="shared" ca="1" si="380"/>
        <v>31</v>
      </c>
      <c r="E873" s="599">
        <f t="shared" si="381"/>
        <v>0.113</v>
      </c>
      <c r="F873" s="599">
        <f t="shared" si="402"/>
        <v>0.13108</v>
      </c>
      <c r="G873" s="33">
        <f t="shared" ca="1" si="382"/>
        <v>1.0120874444444443</v>
      </c>
      <c r="H873" s="33">
        <f t="shared" ca="1" si="383"/>
        <v>23482.674473259744</v>
      </c>
      <c r="I873" s="33">
        <f t="shared" ca="1" si="407"/>
        <v>4.2584587251282763E-5</v>
      </c>
      <c r="J873" s="30" t="b">
        <f t="shared" si="384"/>
        <v>1</v>
      </c>
      <c r="K873" s="33">
        <f t="shared" si="403"/>
        <v>1</v>
      </c>
      <c r="L873" s="33">
        <f t="shared" ca="1" si="406"/>
        <v>4.2584587251282763E-5</v>
      </c>
      <c r="M873" s="600">
        <f t="shared" ca="1" si="385"/>
        <v>27271.35</v>
      </c>
      <c r="N873" s="601">
        <f t="shared" ca="1" si="386"/>
        <v>-3163500530.4699998</v>
      </c>
      <c r="O873" s="601">
        <f t="shared" ca="1" si="387"/>
        <v>38265908.259999998</v>
      </c>
      <c r="P873" s="601">
        <f t="shared" ca="1" si="388"/>
        <v>-30782617.66</v>
      </c>
      <c r="Q873" s="601">
        <f t="shared" ca="1" si="404"/>
        <v>-4925218.83</v>
      </c>
      <c r="R873" s="602">
        <f t="shared" si="389"/>
        <v>399</v>
      </c>
      <c r="S873" s="602">
        <f t="shared" si="390"/>
        <v>63.84</v>
      </c>
      <c r="T873" s="602">
        <f t="shared" si="391"/>
        <v>166.35080000000002</v>
      </c>
      <c r="U873" s="602">
        <f t="shared" si="392"/>
        <v>26.616128000000003</v>
      </c>
      <c r="V873" s="602">
        <f t="shared" ca="1" si="393"/>
        <v>-2530800.42</v>
      </c>
      <c r="W873" s="602">
        <f t="shared" si="394"/>
        <v>84.48</v>
      </c>
      <c r="X873" s="602">
        <f t="shared" si="395"/>
        <v>13.52</v>
      </c>
      <c r="Y873" s="602">
        <f t="shared" ca="1" si="396"/>
        <v>48541.79</v>
      </c>
      <c r="Z873" s="602">
        <f t="shared" ca="1" si="397"/>
        <v>7766.69</v>
      </c>
      <c r="AA873" s="603">
        <f t="shared" si="398"/>
        <v>0</v>
      </c>
      <c r="AB873" s="602"/>
      <c r="AC873" s="604">
        <f t="shared" si="399"/>
        <v>0.113</v>
      </c>
      <c r="AD873" s="602">
        <f t="shared" ca="1" si="400"/>
        <v>-30782617.661767807</v>
      </c>
      <c r="AE873" s="602">
        <f t="shared" si="401"/>
        <v>0</v>
      </c>
      <c r="AG873" s="602">
        <f t="shared" ca="1" si="405"/>
        <v>0</v>
      </c>
    </row>
    <row r="874" spans="2:33" x14ac:dyDescent="0.25">
      <c r="B874" s="30">
        <v>853</v>
      </c>
      <c r="C874" s="19">
        <f t="shared" ca="1" si="379"/>
        <v>71653</v>
      </c>
      <c r="D874" s="30">
        <f t="shared" ca="1" si="380"/>
        <v>29</v>
      </c>
      <c r="E874" s="599">
        <f t="shared" si="381"/>
        <v>0.113</v>
      </c>
      <c r="F874" s="599">
        <f t="shared" si="402"/>
        <v>0.13108</v>
      </c>
      <c r="G874" s="33">
        <f t="shared" ca="1" si="382"/>
        <v>1.0113592222222221</v>
      </c>
      <c r="H874" s="33">
        <f t="shared" ca="1" si="383"/>
        <v>23749.419390973602</v>
      </c>
      <c r="I874" s="33">
        <f t="shared" ca="1" si="407"/>
        <v>4.2106292517621216E-5</v>
      </c>
      <c r="J874" s="30" t="b">
        <f t="shared" si="384"/>
        <v>0</v>
      </c>
      <c r="K874" s="33">
        <f t="shared" si="403"/>
        <v>1</v>
      </c>
      <c r="L874" s="33">
        <f t="shared" ca="1" si="406"/>
        <v>4.2106292517621216E-5</v>
      </c>
      <c r="M874" s="600">
        <f t="shared" ca="1" si="385"/>
        <v>27271.35</v>
      </c>
      <c r="N874" s="601">
        <f t="shared" ca="1" si="386"/>
        <v>-3201766438.73</v>
      </c>
      <c r="O874" s="601">
        <f t="shared" ca="1" si="387"/>
        <v>36396847.829999998</v>
      </c>
      <c r="P874" s="601">
        <f t="shared" ca="1" si="388"/>
        <v>-29144968.390000001</v>
      </c>
      <c r="Q874" s="601">
        <f t="shared" ca="1" si="404"/>
        <v>-4663194.9400000004</v>
      </c>
      <c r="R874" s="602">
        <f t="shared" si="389"/>
        <v>399</v>
      </c>
      <c r="S874" s="602">
        <f t="shared" si="390"/>
        <v>63.84</v>
      </c>
      <c r="T874" s="602">
        <f t="shared" si="391"/>
        <v>166.35080000000002</v>
      </c>
      <c r="U874" s="602">
        <f t="shared" si="392"/>
        <v>26.616128000000003</v>
      </c>
      <c r="V874" s="602">
        <f t="shared" ca="1" si="393"/>
        <v>-2561413.15</v>
      </c>
      <c r="W874" s="602">
        <f t="shared" si="394"/>
        <v>84.48</v>
      </c>
      <c r="X874" s="602">
        <f t="shared" si="395"/>
        <v>13.52</v>
      </c>
      <c r="Y874" s="602">
        <f t="shared" ca="1" si="396"/>
        <v>45973.96</v>
      </c>
      <c r="Z874" s="602">
        <f t="shared" ca="1" si="397"/>
        <v>7355.83</v>
      </c>
      <c r="AA874" s="603">
        <f t="shared" si="398"/>
        <v>0</v>
      </c>
      <c r="AB874" s="602"/>
      <c r="AC874" s="604">
        <f t="shared" si="399"/>
        <v>0.113</v>
      </c>
      <c r="AD874" s="602">
        <f t="shared" ca="1" si="400"/>
        <v>-29144968.388106141</v>
      </c>
      <c r="AE874" s="602">
        <f t="shared" si="401"/>
        <v>0</v>
      </c>
      <c r="AG874" s="602">
        <f t="shared" ca="1" si="405"/>
        <v>0</v>
      </c>
    </row>
    <row r="875" spans="2:33" x14ac:dyDescent="0.25">
      <c r="B875" s="30">
        <v>854</v>
      </c>
      <c r="C875" s="19">
        <f t="shared" ca="1" si="379"/>
        <v>71684</v>
      </c>
      <c r="D875" s="30">
        <f t="shared" ca="1" si="380"/>
        <v>31</v>
      </c>
      <c r="E875" s="599">
        <f t="shared" si="381"/>
        <v>0.113</v>
      </c>
      <c r="F875" s="599">
        <f t="shared" si="402"/>
        <v>0.13108</v>
      </c>
      <c r="G875" s="33">
        <f t="shared" ca="1" si="382"/>
        <v>1.0120874444444443</v>
      </c>
      <c r="H875" s="33">
        <f t="shared" ca="1" si="383"/>
        <v>24036.489178449803</v>
      </c>
      <c r="I875" s="33">
        <f t="shared" ca="1" si="407"/>
        <v>4.1603413567425716E-5</v>
      </c>
      <c r="J875" s="30" t="b">
        <f t="shared" si="384"/>
        <v>0</v>
      </c>
      <c r="K875" s="33">
        <f t="shared" si="403"/>
        <v>1</v>
      </c>
      <c r="L875" s="33">
        <f t="shared" ca="1" si="406"/>
        <v>4.1603413567425716E-5</v>
      </c>
      <c r="M875" s="600">
        <f t="shared" ca="1" si="385"/>
        <v>27271.35</v>
      </c>
      <c r="N875" s="601">
        <f t="shared" ca="1" si="386"/>
        <v>-3238163286.5599999</v>
      </c>
      <c r="O875" s="601">
        <f t="shared" ca="1" si="387"/>
        <v>39168390.18</v>
      </c>
      <c r="P875" s="601">
        <f t="shared" ca="1" si="388"/>
        <v>-31509127.760000002</v>
      </c>
      <c r="Q875" s="601">
        <f t="shared" ca="1" si="404"/>
        <v>-5041460.4400000004</v>
      </c>
      <c r="R875" s="602">
        <f t="shared" si="389"/>
        <v>399</v>
      </c>
      <c r="S875" s="602">
        <f t="shared" si="390"/>
        <v>63.84</v>
      </c>
      <c r="T875" s="602">
        <f t="shared" si="391"/>
        <v>166.35080000000002</v>
      </c>
      <c r="U875" s="602">
        <f t="shared" si="392"/>
        <v>26.616128000000003</v>
      </c>
      <c r="V875" s="602">
        <f t="shared" ca="1" si="393"/>
        <v>-2590530.63</v>
      </c>
      <c r="W875" s="602">
        <f t="shared" si="394"/>
        <v>84.48</v>
      </c>
      <c r="X875" s="602">
        <f t="shared" si="395"/>
        <v>13.52</v>
      </c>
      <c r="Y875" s="602">
        <f t="shared" ca="1" si="396"/>
        <v>49680.959999999999</v>
      </c>
      <c r="Z875" s="602">
        <f t="shared" ca="1" si="397"/>
        <v>7948.95</v>
      </c>
      <c r="AA875" s="603">
        <f t="shared" si="398"/>
        <v>0</v>
      </c>
      <c r="AB875" s="602"/>
      <c r="AC875" s="604">
        <f t="shared" si="399"/>
        <v>0.113</v>
      </c>
      <c r="AD875" s="602">
        <f t="shared" ca="1" si="400"/>
        <v>-31509127.757832449</v>
      </c>
      <c r="AE875" s="602">
        <f t="shared" si="401"/>
        <v>0</v>
      </c>
      <c r="AG875" s="602">
        <f t="shared" ca="1" si="405"/>
        <v>0</v>
      </c>
    </row>
    <row r="876" spans="2:33" x14ac:dyDescent="0.25">
      <c r="B876" s="30">
        <v>855</v>
      </c>
      <c r="C876" s="19">
        <f t="shared" ca="1" si="379"/>
        <v>71714</v>
      </c>
      <c r="D876" s="30">
        <f t="shared" ca="1" si="380"/>
        <v>30</v>
      </c>
      <c r="E876" s="599">
        <f t="shared" si="381"/>
        <v>0.113</v>
      </c>
      <c r="F876" s="599">
        <f t="shared" si="402"/>
        <v>0.13108</v>
      </c>
      <c r="G876" s="33">
        <f t="shared" ca="1" si="382"/>
        <v>1.0117233333333333</v>
      </c>
      <c r="H876" s="33">
        <f t="shared" ca="1" si="383"/>
        <v>24318.276953251829</v>
      </c>
      <c r="I876" s="33">
        <f t="shared" ca="1" si="407"/>
        <v>4.1121334456480911E-5</v>
      </c>
      <c r="J876" s="30" t="b">
        <f t="shared" si="384"/>
        <v>0</v>
      </c>
      <c r="K876" s="33">
        <f t="shared" si="403"/>
        <v>1</v>
      </c>
      <c r="L876" s="33">
        <f t="shared" ca="1" si="406"/>
        <v>4.1121334456480911E-5</v>
      </c>
      <c r="M876" s="600">
        <f t="shared" ca="1" si="385"/>
        <v>27271.35</v>
      </c>
      <c r="N876" s="601">
        <f t="shared" ca="1" si="386"/>
        <v>-3277331676.7399998</v>
      </c>
      <c r="O876" s="601">
        <f t="shared" ca="1" si="387"/>
        <v>38448523.039999999</v>
      </c>
      <c r="P876" s="601">
        <f t="shared" ca="1" si="388"/>
        <v>-30861539.960000001</v>
      </c>
      <c r="Q876" s="601">
        <f t="shared" ca="1" si="404"/>
        <v>-4937846.3899999997</v>
      </c>
      <c r="R876" s="602">
        <f t="shared" si="389"/>
        <v>399</v>
      </c>
      <c r="S876" s="602">
        <f t="shared" si="390"/>
        <v>63.84</v>
      </c>
      <c r="T876" s="602">
        <f t="shared" si="391"/>
        <v>166.35080000000002</v>
      </c>
      <c r="U876" s="602">
        <f t="shared" si="392"/>
        <v>26.616128000000003</v>
      </c>
      <c r="V876" s="602">
        <f t="shared" ca="1" si="393"/>
        <v>-2621865.34</v>
      </c>
      <c r="W876" s="602">
        <f t="shared" si="394"/>
        <v>84.48</v>
      </c>
      <c r="X876" s="602">
        <f t="shared" si="395"/>
        <v>13.52</v>
      </c>
      <c r="Y876" s="602">
        <f t="shared" ca="1" si="396"/>
        <v>48665.54</v>
      </c>
      <c r="Z876" s="602">
        <f t="shared" ca="1" si="397"/>
        <v>7786.49</v>
      </c>
      <c r="AA876" s="603">
        <f t="shared" si="398"/>
        <v>0</v>
      </c>
      <c r="AB876" s="602"/>
      <c r="AC876" s="604">
        <f t="shared" si="399"/>
        <v>0.113</v>
      </c>
      <c r="AD876" s="602">
        <f t="shared" ca="1" si="400"/>
        <v>-30861539.955968332</v>
      </c>
      <c r="AE876" s="602">
        <f t="shared" si="401"/>
        <v>0</v>
      </c>
      <c r="AG876" s="602">
        <f t="shared" ca="1" si="405"/>
        <v>0</v>
      </c>
    </row>
    <row r="877" spans="2:33" x14ac:dyDescent="0.25">
      <c r="B877" s="30">
        <v>856</v>
      </c>
      <c r="C877" s="19">
        <f t="shared" ca="1" si="379"/>
        <v>71745</v>
      </c>
      <c r="D877" s="30">
        <f t="shared" ca="1" si="380"/>
        <v>31</v>
      </c>
      <c r="E877" s="599">
        <f t="shared" si="381"/>
        <v>0.113</v>
      </c>
      <c r="F877" s="599">
        <f t="shared" si="402"/>
        <v>0.13108</v>
      </c>
      <c r="G877" s="33">
        <f t="shared" ca="1" si="382"/>
        <v>1.0120874444444443</v>
      </c>
      <c r="H877" s="33">
        <f t="shared" ca="1" si="383"/>
        <v>24612.222774908871</v>
      </c>
      <c r="I877" s="33">
        <f t="shared" ca="1" si="407"/>
        <v>4.063021894225084E-5</v>
      </c>
      <c r="J877" s="30" t="b">
        <f t="shared" si="384"/>
        <v>0</v>
      </c>
      <c r="K877" s="33">
        <f t="shared" si="403"/>
        <v>1</v>
      </c>
      <c r="L877" s="33">
        <f t="shared" ca="1" si="406"/>
        <v>4.063021894225084E-5</v>
      </c>
      <c r="M877" s="600">
        <f t="shared" ca="1" si="385"/>
        <v>27271.35</v>
      </c>
      <c r="N877" s="601">
        <f t="shared" ca="1" si="386"/>
        <v>-3315780199.7800002</v>
      </c>
      <c r="O877" s="601">
        <f t="shared" ca="1" si="387"/>
        <v>40106580.300000004</v>
      </c>
      <c r="P877" s="601">
        <f t="shared" ca="1" si="388"/>
        <v>-32264383.440000001</v>
      </c>
      <c r="Q877" s="601">
        <f t="shared" ca="1" si="404"/>
        <v>-5162301.3499999996</v>
      </c>
      <c r="R877" s="602">
        <f t="shared" si="389"/>
        <v>399</v>
      </c>
      <c r="S877" s="602">
        <f t="shared" si="390"/>
        <v>63.84</v>
      </c>
      <c r="T877" s="602">
        <f t="shared" si="391"/>
        <v>166.35080000000002</v>
      </c>
      <c r="U877" s="602">
        <f t="shared" si="392"/>
        <v>26.616128000000003</v>
      </c>
      <c r="V877" s="602">
        <f t="shared" ca="1" si="393"/>
        <v>-2652624.16</v>
      </c>
      <c r="W877" s="602">
        <f t="shared" si="394"/>
        <v>84.48</v>
      </c>
      <c r="X877" s="602">
        <f t="shared" si="395"/>
        <v>13.52</v>
      </c>
      <c r="Y877" s="602">
        <f t="shared" ca="1" si="396"/>
        <v>50865.2</v>
      </c>
      <c r="Z877" s="602">
        <f t="shared" ca="1" si="397"/>
        <v>8138.43</v>
      </c>
      <c r="AA877" s="603">
        <f t="shared" si="398"/>
        <v>0</v>
      </c>
      <c r="AB877" s="602"/>
      <c r="AC877" s="604">
        <f t="shared" si="399"/>
        <v>0.113</v>
      </c>
      <c r="AD877" s="602">
        <f t="shared" ca="1" si="400"/>
        <v>-32264383.443970393</v>
      </c>
      <c r="AE877" s="602">
        <f t="shared" si="401"/>
        <v>0</v>
      </c>
      <c r="AG877" s="602">
        <f t="shared" ca="1" si="405"/>
        <v>0</v>
      </c>
    </row>
    <row r="878" spans="2:33" x14ac:dyDescent="0.25">
      <c r="B878" s="30">
        <v>857</v>
      </c>
      <c r="C878" s="19">
        <f t="shared" ca="1" si="379"/>
        <v>71775</v>
      </c>
      <c r="D878" s="30">
        <f t="shared" ca="1" si="380"/>
        <v>30</v>
      </c>
      <c r="E878" s="599">
        <f t="shared" si="381"/>
        <v>0.113</v>
      </c>
      <c r="F878" s="599">
        <f t="shared" si="402"/>
        <v>0.13108</v>
      </c>
      <c r="G878" s="33">
        <f t="shared" ca="1" si="382"/>
        <v>1.0117233333333333</v>
      </c>
      <c r="H878" s="33">
        <f t="shared" ca="1" si="383"/>
        <v>24900.760066573384</v>
      </c>
      <c r="I878" s="33">
        <f t="shared" ca="1" si="407"/>
        <v>4.0159416713644554E-5</v>
      </c>
      <c r="J878" s="30" t="b">
        <f t="shared" si="384"/>
        <v>0</v>
      </c>
      <c r="K878" s="33">
        <f t="shared" si="403"/>
        <v>1</v>
      </c>
      <c r="L878" s="33">
        <f t="shared" ca="1" si="406"/>
        <v>4.0159416713644554E-5</v>
      </c>
      <c r="M878" s="600">
        <f t="shared" ca="1" si="385"/>
        <v>27271.35</v>
      </c>
      <c r="N878" s="601">
        <f t="shared" ca="1" si="386"/>
        <v>-3355886780.0799999</v>
      </c>
      <c r="O878" s="601">
        <f t="shared" ca="1" si="387"/>
        <v>39369450.700000003</v>
      </c>
      <c r="P878" s="601">
        <f t="shared" ca="1" si="388"/>
        <v>-31601267.18</v>
      </c>
      <c r="Q878" s="601">
        <f t="shared" ca="1" si="404"/>
        <v>-5056202.75</v>
      </c>
      <c r="R878" s="602">
        <f t="shared" si="389"/>
        <v>399</v>
      </c>
      <c r="S878" s="602">
        <f t="shared" si="390"/>
        <v>63.84</v>
      </c>
      <c r="T878" s="602">
        <f t="shared" si="391"/>
        <v>166.35080000000002</v>
      </c>
      <c r="U878" s="602">
        <f t="shared" si="392"/>
        <v>26.616128000000003</v>
      </c>
      <c r="V878" s="602">
        <f t="shared" ca="1" si="393"/>
        <v>-2684709.42</v>
      </c>
      <c r="W878" s="602">
        <f t="shared" si="394"/>
        <v>84.48</v>
      </c>
      <c r="X878" s="602">
        <f t="shared" si="395"/>
        <v>13.52</v>
      </c>
      <c r="Y878" s="602">
        <f t="shared" ca="1" si="396"/>
        <v>49825.43</v>
      </c>
      <c r="Z878" s="602">
        <f t="shared" ca="1" si="397"/>
        <v>7972.07</v>
      </c>
      <c r="AA878" s="603">
        <f t="shared" si="398"/>
        <v>0</v>
      </c>
      <c r="AB878" s="602"/>
      <c r="AC878" s="604">
        <f t="shared" si="399"/>
        <v>0.113</v>
      </c>
      <c r="AD878" s="602">
        <f t="shared" ca="1" si="400"/>
        <v>-31601267.179086663</v>
      </c>
      <c r="AE878" s="602">
        <f t="shared" si="401"/>
        <v>0</v>
      </c>
      <c r="AG878" s="602">
        <f t="shared" ca="1" si="405"/>
        <v>0</v>
      </c>
    </row>
    <row r="879" spans="2:33" x14ac:dyDescent="0.25">
      <c r="B879" s="30">
        <v>858</v>
      </c>
      <c r="C879" s="19">
        <f t="shared" ca="1" si="379"/>
        <v>71806</v>
      </c>
      <c r="D879" s="30">
        <f t="shared" ca="1" si="380"/>
        <v>31</v>
      </c>
      <c r="E879" s="599">
        <f t="shared" si="381"/>
        <v>0.113</v>
      </c>
      <c r="F879" s="599">
        <f t="shared" si="402"/>
        <v>0.13108</v>
      </c>
      <c r="G879" s="33">
        <f t="shared" ca="1" si="382"/>
        <v>1.0120874444444443</v>
      </c>
      <c r="H879" s="33">
        <f t="shared" ca="1" si="383"/>
        <v>25201.746620502527</v>
      </c>
      <c r="I879" s="33">
        <f t="shared" ca="1" si="407"/>
        <v>3.9679789462943969E-5</v>
      </c>
      <c r="J879" s="30" t="b">
        <f t="shared" si="384"/>
        <v>0</v>
      </c>
      <c r="K879" s="33">
        <f t="shared" si="403"/>
        <v>1</v>
      </c>
      <c r="L879" s="33">
        <f t="shared" ca="1" si="406"/>
        <v>3.9679789462943969E-5</v>
      </c>
      <c r="M879" s="600">
        <f t="shared" ca="1" si="385"/>
        <v>27271.35</v>
      </c>
      <c r="N879" s="601">
        <f t="shared" ca="1" si="386"/>
        <v>-3395256230.7800002</v>
      </c>
      <c r="O879" s="601">
        <f t="shared" ca="1" si="387"/>
        <v>41067242.410000004</v>
      </c>
      <c r="P879" s="601">
        <f t="shared" ca="1" si="388"/>
        <v>-33037729.379999999</v>
      </c>
      <c r="Q879" s="601">
        <f t="shared" ca="1" si="404"/>
        <v>-5286036.7</v>
      </c>
      <c r="R879" s="602">
        <f t="shared" si="389"/>
        <v>399</v>
      </c>
      <c r="S879" s="602">
        <f t="shared" si="390"/>
        <v>63.84</v>
      </c>
      <c r="T879" s="602">
        <f t="shared" si="391"/>
        <v>166.35080000000002</v>
      </c>
      <c r="U879" s="602">
        <f t="shared" si="392"/>
        <v>26.616128000000003</v>
      </c>
      <c r="V879" s="602">
        <f t="shared" ca="1" si="393"/>
        <v>-2716204.98</v>
      </c>
      <c r="W879" s="602">
        <f t="shared" si="394"/>
        <v>84.48</v>
      </c>
      <c r="X879" s="602">
        <f t="shared" si="395"/>
        <v>13.52</v>
      </c>
      <c r="Y879" s="602">
        <f t="shared" ca="1" si="396"/>
        <v>52077.81</v>
      </c>
      <c r="Z879" s="602">
        <f t="shared" ca="1" si="397"/>
        <v>8332.4500000000007</v>
      </c>
      <c r="AA879" s="603">
        <f t="shared" si="398"/>
        <v>0</v>
      </c>
      <c r="AB879" s="602"/>
      <c r="AC879" s="604">
        <f t="shared" si="399"/>
        <v>0.113</v>
      </c>
      <c r="AD879" s="602">
        <f t="shared" ca="1" si="400"/>
        <v>-33037729.378950946</v>
      </c>
      <c r="AE879" s="602">
        <f t="shared" si="401"/>
        <v>0</v>
      </c>
      <c r="AG879" s="602">
        <f t="shared" ca="1" si="405"/>
        <v>0</v>
      </c>
    </row>
    <row r="880" spans="2:33" x14ac:dyDescent="0.25">
      <c r="B880" s="30">
        <v>859</v>
      </c>
      <c r="C880" s="19">
        <f t="shared" ca="1" si="379"/>
        <v>71837</v>
      </c>
      <c r="D880" s="30">
        <f t="shared" ca="1" si="380"/>
        <v>31</v>
      </c>
      <c r="E880" s="599">
        <f t="shared" si="381"/>
        <v>0.113</v>
      </c>
      <c r="F880" s="599">
        <f t="shared" si="402"/>
        <v>0.13108</v>
      </c>
      <c r="G880" s="33">
        <f t="shared" ca="1" si="382"/>
        <v>1.0120874444444443</v>
      </c>
      <c r="H880" s="33">
        <f t="shared" ca="1" si="383"/>
        <v>25506.371332680814</v>
      </c>
      <c r="I880" s="33">
        <f t="shared" ca="1" si="407"/>
        <v>3.9205890440351256E-5</v>
      </c>
      <c r="J880" s="30" t="b">
        <f t="shared" si="384"/>
        <v>0</v>
      </c>
      <c r="K880" s="33">
        <f t="shared" si="403"/>
        <v>1</v>
      </c>
      <c r="L880" s="33">
        <f t="shared" ca="1" si="406"/>
        <v>3.9205890440351256E-5</v>
      </c>
      <c r="M880" s="600">
        <f t="shared" ca="1" si="385"/>
        <v>27271.35</v>
      </c>
      <c r="N880" s="601">
        <f t="shared" ca="1" si="386"/>
        <v>-3436323473.1900001</v>
      </c>
      <c r="O880" s="601">
        <f t="shared" ca="1" si="387"/>
        <v>41563640.420000002</v>
      </c>
      <c r="P880" s="601">
        <f t="shared" ca="1" si="388"/>
        <v>-33437336.460000001</v>
      </c>
      <c r="Q880" s="601">
        <f t="shared" ca="1" si="404"/>
        <v>-5349973.83</v>
      </c>
      <c r="R880" s="602">
        <f t="shared" si="389"/>
        <v>399</v>
      </c>
      <c r="S880" s="602">
        <f t="shared" si="390"/>
        <v>63.84</v>
      </c>
      <c r="T880" s="602">
        <f t="shared" si="391"/>
        <v>166.35080000000002</v>
      </c>
      <c r="U880" s="602">
        <f t="shared" si="392"/>
        <v>26.616128000000003</v>
      </c>
      <c r="V880" s="602">
        <f t="shared" ca="1" si="393"/>
        <v>-2749058.78</v>
      </c>
      <c r="W880" s="602">
        <f t="shared" si="394"/>
        <v>84.48</v>
      </c>
      <c r="X880" s="602">
        <f t="shared" si="395"/>
        <v>13.52</v>
      </c>
      <c r="Y880" s="602">
        <f t="shared" ca="1" si="396"/>
        <v>52704.39</v>
      </c>
      <c r="Z880" s="602">
        <f t="shared" ca="1" si="397"/>
        <v>8432.7000000000007</v>
      </c>
      <c r="AA880" s="603">
        <f t="shared" si="398"/>
        <v>0</v>
      </c>
      <c r="AB880" s="602"/>
      <c r="AC880" s="604">
        <f t="shared" si="399"/>
        <v>0.113</v>
      </c>
      <c r="AD880" s="602">
        <f t="shared" ca="1" si="400"/>
        <v>-33437336.462734915</v>
      </c>
      <c r="AE880" s="602">
        <f t="shared" si="401"/>
        <v>0</v>
      </c>
      <c r="AG880" s="602">
        <f t="shared" ca="1" si="405"/>
        <v>0</v>
      </c>
    </row>
    <row r="881" spans="2:33" x14ac:dyDescent="0.25">
      <c r="B881" s="30">
        <v>860</v>
      </c>
      <c r="C881" s="19">
        <f t="shared" ca="1" si="379"/>
        <v>71867</v>
      </c>
      <c r="D881" s="30">
        <f t="shared" ca="1" si="380"/>
        <v>30</v>
      </c>
      <c r="E881" s="599">
        <f t="shared" si="381"/>
        <v>0.113</v>
      </c>
      <c r="F881" s="599">
        <f t="shared" si="402"/>
        <v>0.13108</v>
      </c>
      <c r="G881" s="33">
        <f t="shared" ca="1" si="382"/>
        <v>1.0117233333333333</v>
      </c>
      <c r="H881" s="33">
        <f t="shared" ca="1" si="383"/>
        <v>25805.391025937606</v>
      </c>
      <c r="I881" s="33">
        <f t="shared" ca="1" si="407"/>
        <v>3.8751592603067958E-5</v>
      </c>
      <c r="J881" s="30" t="b">
        <f t="shared" si="384"/>
        <v>0</v>
      </c>
      <c r="K881" s="33">
        <f t="shared" si="403"/>
        <v>1</v>
      </c>
      <c r="L881" s="33">
        <f t="shared" ca="1" si="406"/>
        <v>3.8751592603067958E-5</v>
      </c>
      <c r="M881" s="600">
        <f t="shared" ca="1" si="385"/>
        <v>27271.35</v>
      </c>
      <c r="N881" s="601">
        <f t="shared" ca="1" si="386"/>
        <v>-3477887113.6100001</v>
      </c>
      <c r="O881" s="601">
        <f t="shared" ca="1" si="387"/>
        <v>40799701.269999996</v>
      </c>
      <c r="P881" s="601">
        <f t="shared" ca="1" si="388"/>
        <v>-32750103.649999999</v>
      </c>
      <c r="Q881" s="601">
        <f t="shared" ca="1" si="404"/>
        <v>-5240016.58</v>
      </c>
      <c r="R881" s="602">
        <f t="shared" si="389"/>
        <v>399</v>
      </c>
      <c r="S881" s="602">
        <f t="shared" si="390"/>
        <v>63.84</v>
      </c>
      <c r="T881" s="602">
        <f t="shared" si="391"/>
        <v>166.35080000000002</v>
      </c>
      <c r="U881" s="602">
        <f t="shared" si="392"/>
        <v>26.616128000000003</v>
      </c>
      <c r="V881" s="602">
        <f t="shared" ca="1" si="393"/>
        <v>-2782309.69</v>
      </c>
      <c r="W881" s="602">
        <f t="shared" si="394"/>
        <v>84.48</v>
      </c>
      <c r="X881" s="602">
        <f t="shared" si="395"/>
        <v>13.52</v>
      </c>
      <c r="Y881" s="602">
        <f t="shared" ca="1" si="396"/>
        <v>51626.81</v>
      </c>
      <c r="Z881" s="602">
        <f t="shared" ca="1" si="397"/>
        <v>8260.2900000000009</v>
      </c>
      <c r="AA881" s="603">
        <f t="shared" si="398"/>
        <v>0</v>
      </c>
      <c r="AB881" s="602"/>
      <c r="AC881" s="604">
        <f t="shared" si="399"/>
        <v>0.113</v>
      </c>
      <c r="AD881" s="602">
        <f t="shared" ca="1" si="400"/>
        <v>-32750103.653160837</v>
      </c>
      <c r="AE881" s="602">
        <f t="shared" si="401"/>
        <v>0</v>
      </c>
      <c r="AG881" s="602">
        <f t="shared" ca="1" si="405"/>
        <v>0</v>
      </c>
    </row>
    <row r="882" spans="2:33" x14ac:dyDescent="0.25">
      <c r="B882" s="30">
        <v>861</v>
      </c>
      <c r="C882" s="19">
        <f t="shared" ca="1" si="379"/>
        <v>71898</v>
      </c>
      <c r="D882" s="30">
        <f t="shared" ca="1" si="380"/>
        <v>31</v>
      </c>
      <c r="E882" s="599">
        <f t="shared" si="381"/>
        <v>0.113</v>
      </c>
      <c r="F882" s="599">
        <f t="shared" si="402"/>
        <v>0.13108</v>
      </c>
      <c r="G882" s="33">
        <f t="shared" ca="1" si="382"/>
        <v>1.0120874444444443</v>
      </c>
      <c r="H882" s="33">
        <f t="shared" ca="1" si="383"/>
        <v>26117.312256330788</v>
      </c>
      <c r="I882" s="33">
        <f t="shared" ca="1" si="407"/>
        <v>3.8288779112697626E-5</v>
      </c>
      <c r="J882" s="30" t="b">
        <f t="shared" si="384"/>
        <v>0</v>
      </c>
      <c r="K882" s="33">
        <f t="shared" si="403"/>
        <v>1</v>
      </c>
      <c r="L882" s="33">
        <f t="shared" ca="1" si="406"/>
        <v>3.8288779112697626E-5</v>
      </c>
      <c r="M882" s="600">
        <f t="shared" ca="1" si="385"/>
        <v>27271.35</v>
      </c>
      <c r="N882" s="601">
        <f t="shared" ca="1" si="386"/>
        <v>-3518686814.8800001</v>
      </c>
      <c r="O882" s="601">
        <f t="shared" ca="1" si="387"/>
        <v>42559202.730000004</v>
      </c>
      <c r="P882" s="601">
        <f t="shared" ca="1" si="388"/>
        <v>-34238777.530000001</v>
      </c>
      <c r="Q882" s="601">
        <f t="shared" ca="1" si="404"/>
        <v>-5478204.4000000004</v>
      </c>
      <c r="R882" s="602">
        <f t="shared" si="389"/>
        <v>399</v>
      </c>
      <c r="S882" s="602">
        <f t="shared" si="390"/>
        <v>63.84</v>
      </c>
      <c r="T882" s="602">
        <f t="shared" si="391"/>
        <v>166.35080000000002</v>
      </c>
      <c r="U882" s="602">
        <f t="shared" si="392"/>
        <v>26.616128000000003</v>
      </c>
      <c r="V882" s="602">
        <f t="shared" ca="1" si="393"/>
        <v>-2814949.45</v>
      </c>
      <c r="W882" s="602">
        <f t="shared" si="394"/>
        <v>84.48</v>
      </c>
      <c r="X882" s="602">
        <f t="shared" si="395"/>
        <v>13.52</v>
      </c>
      <c r="Y882" s="602">
        <f t="shared" ca="1" si="396"/>
        <v>53961.05</v>
      </c>
      <c r="Z882" s="602">
        <f t="shared" ca="1" si="397"/>
        <v>8633.77</v>
      </c>
      <c r="AA882" s="603">
        <f t="shared" si="398"/>
        <v>0</v>
      </c>
      <c r="AB882" s="602"/>
      <c r="AC882" s="604">
        <f t="shared" si="399"/>
        <v>0.113</v>
      </c>
      <c r="AD882" s="602">
        <f t="shared" ca="1" si="400"/>
        <v>-34238777.534790672</v>
      </c>
      <c r="AE882" s="602">
        <f t="shared" si="401"/>
        <v>0</v>
      </c>
      <c r="AG882" s="602">
        <f t="shared" ca="1" si="405"/>
        <v>0</v>
      </c>
    </row>
    <row r="883" spans="2:33" x14ac:dyDescent="0.25">
      <c r="B883" s="30">
        <v>862</v>
      </c>
      <c r="C883" s="19">
        <f t="shared" ca="1" si="379"/>
        <v>71928</v>
      </c>
      <c r="D883" s="30">
        <f t="shared" ca="1" si="380"/>
        <v>30</v>
      </c>
      <c r="E883" s="599">
        <f t="shared" si="381"/>
        <v>0.113</v>
      </c>
      <c r="F883" s="599">
        <f t="shared" si="402"/>
        <v>0.13108</v>
      </c>
      <c r="G883" s="33">
        <f t="shared" ca="1" si="382"/>
        <v>1.0117233333333333</v>
      </c>
      <c r="H883" s="33">
        <f t="shared" ca="1" si="383"/>
        <v>26423.494213682505</v>
      </c>
      <c r="I883" s="33">
        <f t="shared" ca="1" si="407"/>
        <v>3.7845108293141037E-5</v>
      </c>
      <c r="J883" s="30" t="b">
        <f t="shared" si="384"/>
        <v>0</v>
      </c>
      <c r="K883" s="33">
        <f t="shared" si="403"/>
        <v>1</v>
      </c>
      <c r="L883" s="33">
        <f t="shared" ca="1" si="406"/>
        <v>3.7845108293141037E-5</v>
      </c>
      <c r="M883" s="600">
        <f t="shared" ca="1" si="385"/>
        <v>27271.35</v>
      </c>
      <c r="N883" s="601">
        <f t="shared" ca="1" si="386"/>
        <v>-3561246017.6100001</v>
      </c>
      <c r="O883" s="601">
        <f t="shared" ca="1" si="387"/>
        <v>41776945.500000007</v>
      </c>
      <c r="P883" s="601">
        <f t="shared" ca="1" si="388"/>
        <v>-33535066.670000002</v>
      </c>
      <c r="Q883" s="601">
        <f t="shared" ca="1" si="404"/>
        <v>-5365610.67</v>
      </c>
      <c r="R883" s="602">
        <f t="shared" si="389"/>
        <v>399</v>
      </c>
      <c r="S883" s="602">
        <f t="shared" si="390"/>
        <v>63.84</v>
      </c>
      <c r="T883" s="602">
        <f t="shared" si="391"/>
        <v>166.35080000000002</v>
      </c>
      <c r="U883" s="602">
        <f t="shared" si="392"/>
        <v>26.616128000000003</v>
      </c>
      <c r="V883" s="602">
        <f t="shared" ca="1" si="393"/>
        <v>-2848996.81</v>
      </c>
      <c r="W883" s="602">
        <f t="shared" si="394"/>
        <v>84.48</v>
      </c>
      <c r="X883" s="602">
        <f t="shared" si="395"/>
        <v>13.52</v>
      </c>
      <c r="Y883" s="602">
        <f t="shared" ca="1" si="396"/>
        <v>52857.63</v>
      </c>
      <c r="Z883" s="602">
        <f t="shared" ca="1" si="397"/>
        <v>8457.2199999999993</v>
      </c>
      <c r="AA883" s="603">
        <f t="shared" si="398"/>
        <v>0</v>
      </c>
      <c r="AB883" s="602"/>
      <c r="AC883" s="604">
        <f t="shared" si="399"/>
        <v>0.113</v>
      </c>
      <c r="AD883" s="602">
        <f t="shared" ca="1" si="400"/>
        <v>-33535066.665827502</v>
      </c>
      <c r="AE883" s="602">
        <f t="shared" si="401"/>
        <v>0</v>
      </c>
      <c r="AG883" s="602">
        <f t="shared" ca="1" si="405"/>
        <v>0</v>
      </c>
    </row>
    <row r="884" spans="2:33" x14ac:dyDescent="0.25">
      <c r="B884" s="30">
        <v>863</v>
      </c>
      <c r="C884" s="19">
        <f t="shared" ca="1" si="379"/>
        <v>71959</v>
      </c>
      <c r="D884" s="30">
        <f t="shared" ca="1" si="380"/>
        <v>31</v>
      </c>
      <c r="E884" s="599">
        <f t="shared" si="381"/>
        <v>0.113</v>
      </c>
      <c r="F884" s="599">
        <f t="shared" si="402"/>
        <v>0.13108</v>
      </c>
      <c r="G884" s="33">
        <f t="shared" ca="1" si="382"/>
        <v>1.0120874444444443</v>
      </c>
      <c r="H884" s="33">
        <f t="shared" ca="1" si="383"/>
        <v>26742.886732018487</v>
      </c>
      <c r="I884" s="33">
        <f t="shared" ca="1" si="407"/>
        <v>3.7393121020204931E-5</v>
      </c>
      <c r="J884" s="30" t="b">
        <f t="shared" si="384"/>
        <v>0</v>
      </c>
      <c r="K884" s="33">
        <f t="shared" si="403"/>
        <v>1</v>
      </c>
      <c r="L884" s="33">
        <f t="shared" ca="1" si="406"/>
        <v>3.7393121020204931E-5</v>
      </c>
      <c r="M884" s="600">
        <f t="shared" ca="1" si="385"/>
        <v>27271.35</v>
      </c>
      <c r="N884" s="601">
        <f t="shared" ca="1" si="386"/>
        <v>-3603022963.1100001</v>
      </c>
      <c r="O884" s="601">
        <f t="shared" ca="1" si="387"/>
        <v>43578611.25</v>
      </c>
      <c r="P884" s="601">
        <f t="shared" ca="1" si="388"/>
        <v>-35059415.109999999</v>
      </c>
      <c r="Q884" s="601">
        <f t="shared" ca="1" si="404"/>
        <v>-5609506.4199999999</v>
      </c>
      <c r="R884" s="602">
        <f t="shared" si="389"/>
        <v>399</v>
      </c>
      <c r="S884" s="602">
        <f t="shared" si="390"/>
        <v>63.84</v>
      </c>
      <c r="T884" s="602">
        <f t="shared" si="391"/>
        <v>166.35080000000002</v>
      </c>
      <c r="U884" s="602">
        <f t="shared" si="392"/>
        <v>26.616128000000003</v>
      </c>
      <c r="V884" s="602">
        <f t="shared" ca="1" si="393"/>
        <v>-2882418.37</v>
      </c>
      <c r="W884" s="602">
        <f t="shared" si="394"/>
        <v>84.48</v>
      </c>
      <c r="X884" s="602">
        <f t="shared" si="395"/>
        <v>13.52</v>
      </c>
      <c r="Y884" s="602">
        <f t="shared" ca="1" si="396"/>
        <v>55247.81</v>
      </c>
      <c r="Z884" s="602">
        <f t="shared" ca="1" si="397"/>
        <v>8839.65</v>
      </c>
      <c r="AA884" s="603">
        <f t="shared" si="398"/>
        <v>0</v>
      </c>
      <c r="AB884" s="602"/>
      <c r="AC884" s="604">
        <f t="shared" si="399"/>
        <v>0.113</v>
      </c>
      <c r="AD884" s="602">
        <f t="shared" ca="1" si="400"/>
        <v>-35059415.11048425</v>
      </c>
      <c r="AE884" s="602">
        <f t="shared" si="401"/>
        <v>0</v>
      </c>
      <c r="AG884" s="602">
        <f t="shared" ca="1" si="405"/>
        <v>0</v>
      </c>
    </row>
    <row r="885" spans="2:33" x14ac:dyDescent="0.25">
      <c r="B885" s="30">
        <v>864</v>
      </c>
      <c r="C885" s="19">
        <f t="shared" ca="1" si="379"/>
        <v>71990</v>
      </c>
      <c r="D885" s="30">
        <f t="shared" ca="1" si="380"/>
        <v>31</v>
      </c>
      <c r="E885" s="599">
        <f t="shared" si="381"/>
        <v>0.113</v>
      </c>
      <c r="F885" s="599">
        <f t="shared" si="402"/>
        <v>0.13108</v>
      </c>
      <c r="G885" s="33">
        <f t="shared" ca="1" si="382"/>
        <v>1.0120874444444443</v>
      </c>
      <c r="H885" s="33">
        <f t="shared" ca="1" si="383"/>
        <v>27066.139889675829</v>
      </c>
      <c r="I885" s="33">
        <f t="shared" ca="1" si="407"/>
        <v>3.6946531868825608E-5</v>
      </c>
      <c r="J885" s="30" t="b">
        <f t="shared" si="384"/>
        <v>1</v>
      </c>
      <c r="K885" s="33">
        <f t="shared" si="403"/>
        <v>1</v>
      </c>
      <c r="L885" s="33">
        <f t="shared" ca="1" si="406"/>
        <v>3.6946531868825608E-5</v>
      </c>
      <c r="M885" s="600">
        <f t="shared" ca="1" si="385"/>
        <v>27271.35</v>
      </c>
      <c r="N885" s="601">
        <f t="shared" ca="1" si="386"/>
        <v>-3646601574.3600001</v>
      </c>
      <c r="O885" s="601">
        <f t="shared" ca="1" si="387"/>
        <v>44105365.289999999</v>
      </c>
      <c r="P885" s="601">
        <f t="shared" ca="1" si="388"/>
        <v>-35483459.210000001</v>
      </c>
      <c r="Q885" s="601">
        <f t="shared" ca="1" si="404"/>
        <v>-5677353.4699999997</v>
      </c>
      <c r="R885" s="602">
        <f t="shared" si="389"/>
        <v>399</v>
      </c>
      <c r="S885" s="602">
        <f t="shared" si="390"/>
        <v>63.84</v>
      </c>
      <c r="T885" s="602">
        <f t="shared" si="391"/>
        <v>166.35080000000002</v>
      </c>
      <c r="U885" s="602">
        <f t="shared" si="392"/>
        <v>26.616128000000003</v>
      </c>
      <c r="V885" s="602">
        <f t="shared" ca="1" si="393"/>
        <v>-2917281.26</v>
      </c>
      <c r="W885" s="602">
        <f t="shared" si="394"/>
        <v>84.48</v>
      </c>
      <c r="X885" s="602">
        <f t="shared" si="395"/>
        <v>13.52</v>
      </c>
      <c r="Y885" s="602">
        <f t="shared" ca="1" si="396"/>
        <v>55912.71</v>
      </c>
      <c r="Z885" s="602">
        <f t="shared" ca="1" si="397"/>
        <v>8946.0300000000007</v>
      </c>
      <c r="AA885" s="603">
        <f t="shared" si="398"/>
        <v>0</v>
      </c>
      <c r="AB885" s="602"/>
      <c r="AC885" s="604">
        <f t="shared" si="399"/>
        <v>0.113</v>
      </c>
      <c r="AD885" s="602">
        <f t="shared" ca="1" si="400"/>
        <v>-35483459.20828633</v>
      </c>
      <c r="AE885" s="602">
        <f t="shared" si="401"/>
        <v>0</v>
      </c>
      <c r="AG885" s="602">
        <f t="shared" ca="1" si="405"/>
        <v>0</v>
      </c>
    </row>
    <row r="886" spans="2:33" x14ac:dyDescent="0.25">
      <c r="B886" s="30">
        <v>865</v>
      </c>
      <c r="C886" s="19">
        <f t="shared" ca="1" si="379"/>
        <v>72018</v>
      </c>
      <c r="D886" s="30">
        <f t="shared" ca="1" si="380"/>
        <v>28</v>
      </c>
      <c r="E886" s="599">
        <f t="shared" si="381"/>
        <v>0.113</v>
      </c>
      <c r="F886" s="599">
        <f t="shared" si="402"/>
        <v>0.13108</v>
      </c>
      <c r="G886" s="33">
        <f t="shared" ca="1" si="382"/>
        <v>1.0109951111111111</v>
      </c>
      <c r="H886" s="33">
        <f t="shared" ca="1" si="383"/>
        <v>27363.735105111689</v>
      </c>
      <c r="I886" s="33">
        <f t="shared" ca="1" si="407"/>
        <v>3.6544718626997483E-5</v>
      </c>
      <c r="J886" s="30" t="b">
        <f t="shared" si="384"/>
        <v>0</v>
      </c>
      <c r="K886" s="33">
        <f t="shared" si="403"/>
        <v>1</v>
      </c>
      <c r="L886" s="33">
        <f t="shared" ca="1" si="406"/>
        <v>3.6544718626997483E-5</v>
      </c>
      <c r="M886" s="600">
        <f t="shared" ca="1" si="385"/>
        <v>27271.35</v>
      </c>
      <c r="N886" s="601">
        <f t="shared" ca="1" si="386"/>
        <v>-3690706939.6500001</v>
      </c>
      <c r="O886" s="601">
        <f t="shared" ca="1" si="387"/>
        <v>40607004.219999999</v>
      </c>
      <c r="P886" s="601">
        <f t="shared" ca="1" si="388"/>
        <v>-32437213.210000001</v>
      </c>
      <c r="Q886" s="601">
        <f t="shared" ca="1" si="404"/>
        <v>-5189954.1100000003</v>
      </c>
      <c r="R886" s="602">
        <f t="shared" si="389"/>
        <v>399</v>
      </c>
      <c r="S886" s="602">
        <f t="shared" si="390"/>
        <v>63.84</v>
      </c>
      <c r="T886" s="602">
        <f t="shared" si="391"/>
        <v>166.35080000000002</v>
      </c>
      <c r="U886" s="602">
        <f t="shared" si="392"/>
        <v>26.616128000000003</v>
      </c>
      <c r="V886" s="602">
        <f t="shared" ca="1" si="393"/>
        <v>-2952565.55</v>
      </c>
      <c r="W886" s="602">
        <f t="shared" si="394"/>
        <v>84.48</v>
      </c>
      <c r="X886" s="602">
        <f t="shared" si="395"/>
        <v>13.52</v>
      </c>
      <c r="Y886" s="602">
        <f t="shared" ca="1" si="396"/>
        <v>51136.2</v>
      </c>
      <c r="Z886" s="602">
        <f t="shared" ca="1" si="397"/>
        <v>8181.79</v>
      </c>
      <c r="AA886" s="603">
        <f t="shared" si="398"/>
        <v>0</v>
      </c>
      <c r="AB886" s="602"/>
      <c r="AC886" s="604">
        <f t="shared" si="399"/>
        <v>0.113</v>
      </c>
      <c r="AD886" s="602">
        <f t="shared" ca="1" si="400"/>
        <v>-32437213.214035001</v>
      </c>
      <c r="AE886" s="602">
        <f t="shared" si="401"/>
        <v>0</v>
      </c>
      <c r="AG886" s="602">
        <f t="shared" ca="1" si="405"/>
        <v>0</v>
      </c>
    </row>
    <row r="887" spans="2:33" x14ac:dyDescent="0.25">
      <c r="B887" s="30">
        <v>866</v>
      </c>
      <c r="C887" s="19">
        <f t="shared" ca="1" si="379"/>
        <v>72049</v>
      </c>
      <c r="D887" s="30">
        <f t="shared" ca="1" si="380"/>
        <v>31</v>
      </c>
      <c r="E887" s="599">
        <f t="shared" si="381"/>
        <v>0.113</v>
      </c>
      <c r="F887" s="599">
        <f t="shared" si="402"/>
        <v>0.13108</v>
      </c>
      <c r="G887" s="33">
        <f t="shared" ca="1" si="382"/>
        <v>1.0120874444444443</v>
      </c>
      <c r="H887" s="33">
        <f t="shared" ca="1" si="383"/>
        <v>27694.492732987219</v>
      </c>
      <c r="I887" s="33">
        <f t="shared" ca="1" si="407"/>
        <v>3.6108262015894909E-5</v>
      </c>
      <c r="J887" s="30" t="b">
        <f t="shared" si="384"/>
        <v>0</v>
      </c>
      <c r="K887" s="33">
        <f t="shared" si="403"/>
        <v>1</v>
      </c>
      <c r="L887" s="33">
        <f t="shared" ca="1" si="406"/>
        <v>3.6108262015894909E-5</v>
      </c>
      <c r="M887" s="600">
        <f t="shared" ca="1" si="385"/>
        <v>27271.35</v>
      </c>
      <c r="N887" s="601">
        <f t="shared" ca="1" si="386"/>
        <v>-3731313943.8699999</v>
      </c>
      <c r="O887" s="601">
        <f t="shared" ca="1" si="387"/>
        <v>45129321.359999999</v>
      </c>
      <c r="P887" s="601">
        <f t="shared" ca="1" si="388"/>
        <v>-36307757.630000003</v>
      </c>
      <c r="Q887" s="601">
        <f t="shared" ca="1" si="404"/>
        <v>-5809241.2199999997</v>
      </c>
      <c r="R887" s="602">
        <f t="shared" si="389"/>
        <v>399</v>
      </c>
      <c r="S887" s="602">
        <f t="shared" si="390"/>
        <v>63.84</v>
      </c>
      <c r="T887" s="602">
        <f t="shared" si="391"/>
        <v>166.35080000000002</v>
      </c>
      <c r="U887" s="602">
        <f t="shared" si="392"/>
        <v>26.616128000000003</v>
      </c>
      <c r="V887" s="602">
        <f t="shared" ca="1" si="393"/>
        <v>-2985051.16</v>
      </c>
      <c r="W887" s="602">
        <f t="shared" si="394"/>
        <v>84.48</v>
      </c>
      <c r="X887" s="602">
        <f t="shared" si="395"/>
        <v>13.52</v>
      </c>
      <c r="Y887" s="602">
        <f t="shared" ca="1" si="396"/>
        <v>57205.21</v>
      </c>
      <c r="Z887" s="602">
        <f t="shared" ca="1" si="397"/>
        <v>9152.83</v>
      </c>
      <c r="AA887" s="603">
        <f t="shared" si="398"/>
        <v>0</v>
      </c>
      <c r="AB887" s="602"/>
      <c r="AC887" s="604">
        <f t="shared" si="399"/>
        <v>0.113</v>
      </c>
      <c r="AD887" s="602">
        <f t="shared" ca="1" si="400"/>
        <v>-36307757.626046136</v>
      </c>
      <c r="AE887" s="602">
        <f t="shared" si="401"/>
        <v>0</v>
      </c>
      <c r="AG887" s="602">
        <f t="shared" ca="1" si="405"/>
        <v>0</v>
      </c>
    </row>
    <row r="888" spans="2:33" x14ac:dyDescent="0.25">
      <c r="B888" s="30">
        <v>867</v>
      </c>
      <c r="C888" s="19">
        <f t="shared" ca="1" si="379"/>
        <v>72079</v>
      </c>
      <c r="D888" s="30">
        <f t="shared" ca="1" si="380"/>
        <v>30</v>
      </c>
      <c r="E888" s="599">
        <f t="shared" si="381"/>
        <v>0.113</v>
      </c>
      <c r="F888" s="599">
        <f t="shared" si="402"/>
        <v>0.13108</v>
      </c>
      <c r="G888" s="33">
        <f t="shared" ca="1" si="382"/>
        <v>1.0117233333333333</v>
      </c>
      <c r="H888" s="33">
        <f t="shared" ca="1" si="383"/>
        <v>28019.164502793607</v>
      </c>
      <c r="I888" s="33">
        <f t="shared" ca="1" si="407"/>
        <v>3.5689857914938773E-5</v>
      </c>
      <c r="J888" s="30" t="b">
        <f t="shared" si="384"/>
        <v>0</v>
      </c>
      <c r="K888" s="33">
        <f t="shared" si="403"/>
        <v>1</v>
      </c>
      <c r="L888" s="33">
        <f t="shared" ca="1" si="406"/>
        <v>3.5689857914938773E-5</v>
      </c>
      <c r="M888" s="600">
        <f t="shared" ca="1" si="385"/>
        <v>27271.35</v>
      </c>
      <c r="N888" s="601">
        <f t="shared" ca="1" si="386"/>
        <v>-3776443265.23</v>
      </c>
      <c r="O888" s="601">
        <f t="shared" ca="1" si="387"/>
        <v>44299774.559999995</v>
      </c>
      <c r="P888" s="601">
        <f t="shared" ca="1" si="388"/>
        <v>-35561507.409999996</v>
      </c>
      <c r="Q888" s="601">
        <f t="shared" ca="1" si="404"/>
        <v>-5689841.1900000004</v>
      </c>
      <c r="R888" s="602">
        <f t="shared" si="389"/>
        <v>399</v>
      </c>
      <c r="S888" s="602">
        <f t="shared" si="390"/>
        <v>63.84</v>
      </c>
      <c r="T888" s="602">
        <f t="shared" si="391"/>
        <v>166.35080000000002</v>
      </c>
      <c r="U888" s="602">
        <f t="shared" si="392"/>
        <v>26.616128000000003</v>
      </c>
      <c r="V888" s="602">
        <f t="shared" ca="1" si="393"/>
        <v>-3021154.61</v>
      </c>
      <c r="W888" s="602">
        <f t="shared" si="394"/>
        <v>84.48</v>
      </c>
      <c r="X888" s="602">
        <f t="shared" si="395"/>
        <v>13.52</v>
      </c>
      <c r="Y888" s="602">
        <f t="shared" ca="1" si="396"/>
        <v>56035.09</v>
      </c>
      <c r="Z888" s="602">
        <f t="shared" ca="1" si="397"/>
        <v>8965.61</v>
      </c>
      <c r="AA888" s="603">
        <f t="shared" si="398"/>
        <v>0</v>
      </c>
      <c r="AB888" s="602"/>
      <c r="AC888" s="604">
        <f t="shared" si="399"/>
        <v>0.113</v>
      </c>
      <c r="AD888" s="602">
        <f t="shared" ca="1" si="400"/>
        <v>-35561507.414249167</v>
      </c>
      <c r="AE888" s="602">
        <f t="shared" si="401"/>
        <v>0</v>
      </c>
      <c r="AG888" s="602">
        <f t="shared" ca="1" si="405"/>
        <v>0</v>
      </c>
    </row>
    <row r="889" spans="2:33" x14ac:dyDescent="0.25">
      <c r="B889" s="30">
        <v>868</v>
      </c>
      <c r="C889" s="19">
        <f t="shared" ca="1" si="379"/>
        <v>72110</v>
      </c>
      <c r="D889" s="30">
        <f t="shared" ca="1" si="380"/>
        <v>31</v>
      </c>
      <c r="E889" s="599">
        <f t="shared" si="381"/>
        <v>0.113</v>
      </c>
      <c r="F889" s="599">
        <f t="shared" si="402"/>
        <v>0.13108</v>
      </c>
      <c r="G889" s="33">
        <f t="shared" ca="1" si="382"/>
        <v>1.0120874444444443</v>
      </c>
      <c r="H889" s="33">
        <f t="shared" ca="1" si="383"/>
        <v>28357.84459710087</v>
      </c>
      <c r="I889" s="33">
        <f t="shared" ca="1" si="407"/>
        <v>3.5263610976351629E-5</v>
      </c>
      <c r="J889" s="30" t="b">
        <f t="shared" si="384"/>
        <v>0</v>
      </c>
      <c r="K889" s="33">
        <f t="shared" si="403"/>
        <v>1</v>
      </c>
      <c r="L889" s="33">
        <f t="shared" ca="1" si="406"/>
        <v>3.5263610976351629E-5</v>
      </c>
      <c r="M889" s="600">
        <f t="shared" ca="1" si="385"/>
        <v>27271.35</v>
      </c>
      <c r="N889" s="601">
        <f t="shared" ca="1" si="386"/>
        <v>-3820743039.79</v>
      </c>
      <c r="O889" s="601">
        <f t="shared" ca="1" si="387"/>
        <v>46210290.579999998</v>
      </c>
      <c r="P889" s="601">
        <f t="shared" ca="1" si="388"/>
        <v>-37177952.409999996</v>
      </c>
      <c r="Q889" s="601">
        <f t="shared" ca="1" si="404"/>
        <v>-5948472.3899999997</v>
      </c>
      <c r="R889" s="602">
        <f t="shared" si="389"/>
        <v>399</v>
      </c>
      <c r="S889" s="602">
        <f t="shared" si="390"/>
        <v>63.84</v>
      </c>
      <c r="T889" s="602">
        <f t="shared" si="391"/>
        <v>166.35080000000002</v>
      </c>
      <c r="U889" s="602">
        <f t="shared" si="392"/>
        <v>26.616128000000003</v>
      </c>
      <c r="V889" s="602">
        <f t="shared" ca="1" si="393"/>
        <v>-3056594.43</v>
      </c>
      <c r="W889" s="602">
        <f t="shared" si="394"/>
        <v>84.48</v>
      </c>
      <c r="X889" s="602">
        <f t="shared" si="395"/>
        <v>13.52</v>
      </c>
      <c r="Y889" s="602">
        <f t="shared" ca="1" si="396"/>
        <v>58569.68</v>
      </c>
      <c r="Z889" s="602">
        <f t="shared" ca="1" si="397"/>
        <v>9371.15</v>
      </c>
      <c r="AA889" s="603">
        <f t="shared" si="398"/>
        <v>0</v>
      </c>
      <c r="AB889" s="602"/>
      <c r="AC889" s="604">
        <f t="shared" si="399"/>
        <v>0.113</v>
      </c>
      <c r="AD889" s="602">
        <f t="shared" ca="1" si="400"/>
        <v>-37177952.412178807</v>
      </c>
      <c r="AE889" s="602">
        <f t="shared" si="401"/>
        <v>0</v>
      </c>
      <c r="AG889" s="602">
        <f t="shared" ca="1" si="405"/>
        <v>0</v>
      </c>
    </row>
    <row r="890" spans="2:33" x14ac:dyDescent="0.25">
      <c r="B890" s="30">
        <v>869</v>
      </c>
      <c r="C890" s="19">
        <f t="shared" ca="1" si="379"/>
        <v>72140</v>
      </c>
      <c r="D890" s="30">
        <f t="shared" ca="1" si="380"/>
        <v>30</v>
      </c>
      <c r="E890" s="599">
        <f t="shared" si="381"/>
        <v>0.113</v>
      </c>
      <c r="F890" s="599">
        <f t="shared" si="402"/>
        <v>0.13108</v>
      </c>
      <c r="G890" s="33">
        <f t="shared" ca="1" si="382"/>
        <v>1.0117233333333333</v>
      </c>
      <c r="H890" s="33">
        <f t="shared" ca="1" si="383"/>
        <v>28690.293061927547</v>
      </c>
      <c r="I890" s="33">
        <f t="shared" ca="1" si="407"/>
        <v>3.4854994260306636E-5</v>
      </c>
      <c r="J890" s="30" t="b">
        <f t="shared" si="384"/>
        <v>0</v>
      </c>
      <c r="K890" s="33">
        <f t="shared" si="403"/>
        <v>1</v>
      </c>
      <c r="L890" s="33">
        <f t="shared" ca="1" si="406"/>
        <v>3.4854994260306636E-5</v>
      </c>
      <c r="M890" s="600">
        <f t="shared" ca="1" si="385"/>
        <v>27271.35</v>
      </c>
      <c r="N890" s="601">
        <f t="shared" ca="1" si="386"/>
        <v>-3866953330.3699999</v>
      </c>
      <c r="O890" s="601">
        <f t="shared" ca="1" si="387"/>
        <v>45360854.220000006</v>
      </c>
      <c r="P890" s="601">
        <f t="shared" ca="1" si="388"/>
        <v>-36413810.530000001</v>
      </c>
      <c r="Q890" s="601">
        <f t="shared" ca="1" si="404"/>
        <v>-5826209.6799999997</v>
      </c>
      <c r="R890" s="602">
        <f t="shared" si="389"/>
        <v>399</v>
      </c>
      <c r="S890" s="602">
        <f t="shared" si="390"/>
        <v>63.84</v>
      </c>
      <c r="T890" s="602">
        <f t="shared" si="391"/>
        <v>166.35080000000002</v>
      </c>
      <c r="U890" s="602">
        <f t="shared" si="392"/>
        <v>26.616128000000003</v>
      </c>
      <c r="V890" s="602">
        <f t="shared" ca="1" si="393"/>
        <v>-3093562.66</v>
      </c>
      <c r="W890" s="602">
        <f t="shared" si="394"/>
        <v>84.48</v>
      </c>
      <c r="X890" s="602">
        <f t="shared" si="395"/>
        <v>13.52</v>
      </c>
      <c r="Y890" s="602">
        <f t="shared" ca="1" si="396"/>
        <v>57371.5</v>
      </c>
      <c r="Z890" s="602">
        <f t="shared" ca="1" si="397"/>
        <v>9179.44</v>
      </c>
      <c r="AA890" s="603">
        <f t="shared" si="398"/>
        <v>0</v>
      </c>
      <c r="AB890" s="602"/>
      <c r="AC890" s="604">
        <f t="shared" si="399"/>
        <v>0.113</v>
      </c>
      <c r="AD890" s="602">
        <f t="shared" ca="1" si="400"/>
        <v>-36413810.527650833</v>
      </c>
      <c r="AE890" s="602">
        <f t="shared" si="401"/>
        <v>0</v>
      </c>
      <c r="AG890" s="602">
        <f t="shared" ca="1" si="405"/>
        <v>0</v>
      </c>
    </row>
    <row r="891" spans="2:33" x14ac:dyDescent="0.25">
      <c r="B891" s="30">
        <v>870</v>
      </c>
      <c r="C891" s="19">
        <f t="shared" ca="1" si="379"/>
        <v>72171</v>
      </c>
      <c r="D891" s="30">
        <f t="shared" ca="1" si="380"/>
        <v>31</v>
      </c>
      <c r="E891" s="599">
        <f t="shared" si="381"/>
        <v>0.113</v>
      </c>
      <c r="F891" s="599">
        <f t="shared" si="402"/>
        <v>0.13108</v>
      </c>
      <c r="G891" s="33">
        <f t="shared" ca="1" si="382"/>
        <v>1.0120874444444443</v>
      </c>
      <c r="H891" s="33">
        <f t="shared" ca="1" si="383"/>
        <v>29037.085385408423</v>
      </c>
      <c r="I891" s="33">
        <f t="shared" ca="1" si="407"/>
        <v>3.443871816771649E-5</v>
      </c>
      <c r="J891" s="30" t="b">
        <f t="shared" si="384"/>
        <v>0</v>
      </c>
      <c r="K891" s="33">
        <f t="shared" si="403"/>
        <v>1</v>
      </c>
      <c r="L891" s="33">
        <f t="shared" ca="1" si="406"/>
        <v>3.443871816771649E-5</v>
      </c>
      <c r="M891" s="600">
        <f t="shared" ca="1" si="385"/>
        <v>27271.35</v>
      </c>
      <c r="N891" s="601">
        <f t="shared" ca="1" si="386"/>
        <v>-3912314184.5900002</v>
      </c>
      <c r="O891" s="601">
        <f t="shared" ca="1" si="387"/>
        <v>47317151.700000003</v>
      </c>
      <c r="P891" s="601">
        <f t="shared" ca="1" si="388"/>
        <v>-38068990.520000003</v>
      </c>
      <c r="Q891" s="601">
        <f t="shared" ca="1" si="404"/>
        <v>-6091038.4800000004</v>
      </c>
      <c r="R891" s="602">
        <f t="shared" si="389"/>
        <v>399</v>
      </c>
      <c r="S891" s="602">
        <f t="shared" si="390"/>
        <v>63.84</v>
      </c>
      <c r="T891" s="602">
        <f t="shared" si="391"/>
        <v>166.35080000000002</v>
      </c>
      <c r="U891" s="602">
        <f t="shared" si="392"/>
        <v>26.616128000000003</v>
      </c>
      <c r="V891" s="602">
        <f t="shared" ca="1" si="393"/>
        <v>-3129851.35</v>
      </c>
      <c r="W891" s="602">
        <f t="shared" si="394"/>
        <v>84.48</v>
      </c>
      <c r="X891" s="602">
        <f t="shared" si="395"/>
        <v>13.52</v>
      </c>
      <c r="Y891" s="602">
        <f t="shared" ca="1" si="396"/>
        <v>59966.82</v>
      </c>
      <c r="Z891" s="602">
        <f t="shared" ca="1" si="397"/>
        <v>9594.69</v>
      </c>
      <c r="AA891" s="603">
        <f t="shared" si="398"/>
        <v>0</v>
      </c>
      <c r="AB891" s="602"/>
      <c r="AC891" s="604">
        <f t="shared" si="399"/>
        <v>0.113</v>
      </c>
      <c r="AD891" s="602">
        <f t="shared" ca="1" si="400"/>
        <v>-38068990.523941033</v>
      </c>
      <c r="AE891" s="602">
        <f t="shared" si="401"/>
        <v>0</v>
      </c>
      <c r="AG891" s="602">
        <f t="shared" ca="1" si="405"/>
        <v>0</v>
      </c>
    </row>
    <row r="892" spans="2:33" x14ac:dyDescent="0.25">
      <c r="B892" s="30">
        <v>871</v>
      </c>
      <c r="C892" s="19">
        <f t="shared" ca="1" si="379"/>
        <v>72202</v>
      </c>
      <c r="D892" s="30">
        <f t="shared" ca="1" si="380"/>
        <v>31</v>
      </c>
      <c r="E892" s="599">
        <f t="shared" si="381"/>
        <v>0.113</v>
      </c>
      <c r="F892" s="599">
        <f t="shared" si="402"/>
        <v>0.13108</v>
      </c>
      <c r="G892" s="33">
        <f t="shared" ca="1" si="382"/>
        <v>1.0120874444444443</v>
      </c>
      <c r="H892" s="33">
        <f t="shared" ca="1" si="383"/>
        <v>29388.069541833134</v>
      </c>
      <c r="I892" s="33">
        <f t="shared" ca="1" si="407"/>
        <v>3.4027413695088973E-5</v>
      </c>
      <c r="J892" s="30" t="b">
        <f t="shared" si="384"/>
        <v>0</v>
      </c>
      <c r="K892" s="33">
        <f t="shared" si="403"/>
        <v>1</v>
      </c>
      <c r="L892" s="33">
        <f t="shared" ca="1" si="406"/>
        <v>3.4027413695088973E-5</v>
      </c>
      <c r="M892" s="600">
        <f t="shared" ca="1" si="385"/>
        <v>27271.35</v>
      </c>
      <c r="N892" s="601">
        <f t="shared" ca="1" si="386"/>
        <v>-3959631336.29</v>
      </c>
      <c r="O892" s="601">
        <f t="shared" ca="1" si="387"/>
        <v>47889095.150000006</v>
      </c>
      <c r="P892" s="601">
        <f t="shared" ca="1" si="388"/>
        <v>-38529412.700000003</v>
      </c>
      <c r="Q892" s="601">
        <f t="shared" ca="1" si="404"/>
        <v>-6164706.0300000003</v>
      </c>
      <c r="R892" s="602">
        <f t="shared" si="389"/>
        <v>399</v>
      </c>
      <c r="S892" s="602">
        <f t="shared" si="390"/>
        <v>63.84</v>
      </c>
      <c r="T892" s="602">
        <f t="shared" si="391"/>
        <v>166.35080000000002</v>
      </c>
      <c r="U892" s="602">
        <f t="shared" si="392"/>
        <v>26.616128000000003</v>
      </c>
      <c r="V892" s="602">
        <f t="shared" ca="1" si="393"/>
        <v>-3167705.07</v>
      </c>
      <c r="W892" s="602">
        <f t="shared" si="394"/>
        <v>84.48</v>
      </c>
      <c r="X892" s="602">
        <f t="shared" si="395"/>
        <v>13.52</v>
      </c>
      <c r="Y892" s="602">
        <f t="shared" ca="1" si="396"/>
        <v>60688.77</v>
      </c>
      <c r="Z892" s="602">
        <f t="shared" ca="1" si="397"/>
        <v>9710.2000000000007</v>
      </c>
      <c r="AA892" s="603">
        <f t="shared" si="398"/>
        <v>0</v>
      </c>
      <c r="AB892" s="602"/>
      <c r="AC892" s="604">
        <f t="shared" si="399"/>
        <v>0.113</v>
      </c>
      <c r="AD892" s="602">
        <f t="shared" ca="1" si="400"/>
        <v>-38529412.697288528</v>
      </c>
      <c r="AE892" s="602">
        <f t="shared" si="401"/>
        <v>0</v>
      </c>
      <c r="AG892" s="602">
        <f t="shared" ca="1" si="405"/>
        <v>0</v>
      </c>
    </row>
    <row r="893" spans="2:33" x14ac:dyDescent="0.25">
      <c r="B893" s="30">
        <v>872</v>
      </c>
      <c r="C893" s="19">
        <f t="shared" ca="1" si="379"/>
        <v>72232</v>
      </c>
      <c r="D893" s="30">
        <f t="shared" ca="1" si="380"/>
        <v>30</v>
      </c>
      <c r="E893" s="599">
        <f t="shared" si="381"/>
        <v>0.113</v>
      </c>
      <c r="F893" s="599">
        <f t="shared" si="402"/>
        <v>0.13108</v>
      </c>
      <c r="G893" s="33">
        <f t="shared" ca="1" si="382"/>
        <v>1.0117233333333333</v>
      </c>
      <c r="H893" s="33">
        <f t="shared" ca="1" si="383"/>
        <v>29732.595677095225</v>
      </c>
      <c r="I893" s="33">
        <f t="shared" ca="1" si="407"/>
        <v>3.3633121401854567E-5</v>
      </c>
      <c r="J893" s="30" t="b">
        <f t="shared" si="384"/>
        <v>0</v>
      </c>
      <c r="K893" s="33">
        <f t="shared" si="403"/>
        <v>1</v>
      </c>
      <c r="L893" s="33">
        <f t="shared" ca="1" si="406"/>
        <v>3.3633121401854567E-5</v>
      </c>
      <c r="M893" s="600">
        <f t="shared" ca="1" si="385"/>
        <v>27271.35</v>
      </c>
      <c r="N893" s="601">
        <f t="shared" ca="1" si="386"/>
        <v>-4007520431.4400001</v>
      </c>
      <c r="O893" s="601">
        <f t="shared" ca="1" si="387"/>
        <v>47008769.210000008</v>
      </c>
      <c r="P893" s="601">
        <f t="shared" ca="1" si="388"/>
        <v>-37737484.060000002</v>
      </c>
      <c r="Q893" s="601">
        <f t="shared" ca="1" si="404"/>
        <v>-6037997.4500000002</v>
      </c>
      <c r="R893" s="602">
        <f t="shared" si="389"/>
        <v>399</v>
      </c>
      <c r="S893" s="602">
        <f t="shared" si="390"/>
        <v>63.84</v>
      </c>
      <c r="T893" s="602">
        <f t="shared" si="391"/>
        <v>166.35080000000002</v>
      </c>
      <c r="U893" s="602">
        <f t="shared" si="392"/>
        <v>26.616128000000003</v>
      </c>
      <c r="V893" s="602">
        <f t="shared" ca="1" si="393"/>
        <v>-3206016.35</v>
      </c>
      <c r="W893" s="602">
        <f t="shared" si="394"/>
        <v>84.48</v>
      </c>
      <c r="X893" s="602">
        <f t="shared" si="395"/>
        <v>13.52</v>
      </c>
      <c r="Y893" s="602">
        <f t="shared" ca="1" si="396"/>
        <v>59447.02</v>
      </c>
      <c r="Z893" s="602">
        <f t="shared" ca="1" si="397"/>
        <v>9511.52</v>
      </c>
      <c r="AA893" s="603">
        <f t="shared" si="398"/>
        <v>0</v>
      </c>
      <c r="AB893" s="602"/>
      <c r="AC893" s="604">
        <f t="shared" si="399"/>
        <v>0.113</v>
      </c>
      <c r="AD893" s="602">
        <f t="shared" ca="1" si="400"/>
        <v>-37737484.062726669</v>
      </c>
      <c r="AE893" s="602">
        <f t="shared" si="401"/>
        <v>0</v>
      </c>
      <c r="AG893" s="602">
        <f t="shared" ca="1" si="405"/>
        <v>0</v>
      </c>
    </row>
    <row r="894" spans="2:33" x14ac:dyDescent="0.25">
      <c r="B894" s="30">
        <v>873</v>
      </c>
      <c r="C894" s="19">
        <f t="shared" ca="1" si="379"/>
        <v>72263</v>
      </c>
      <c r="D894" s="30">
        <f t="shared" ca="1" si="380"/>
        <v>31</v>
      </c>
      <c r="E894" s="599">
        <f t="shared" si="381"/>
        <v>0.113</v>
      </c>
      <c r="F894" s="599">
        <f t="shared" si="402"/>
        <v>0.13108</v>
      </c>
      <c r="G894" s="33">
        <f t="shared" ca="1" si="382"/>
        <v>1.0120874444444443</v>
      </c>
      <c r="H894" s="33">
        <f t="shared" ca="1" si="383"/>
        <v>30091.986775531241</v>
      </c>
      <c r="I894" s="33">
        <f t="shared" ca="1" si="407"/>
        <v>3.3231438238339654E-5</v>
      </c>
      <c r="J894" s="30" t="b">
        <f t="shared" si="384"/>
        <v>0</v>
      </c>
      <c r="K894" s="33">
        <f t="shared" si="403"/>
        <v>1</v>
      </c>
      <c r="L894" s="33">
        <f t="shared" ca="1" si="406"/>
        <v>3.3231438238339654E-5</v>
      </c>
      <c r="M894" s="600">
        <f t="shared" ca="1" si="385"/>
        <v>27271.35</v>
      </c>
      <c r="N894" s="601">
        <f t="shared" ca="1" si="386"/>
        <v>-4054529200.6500001</v>
      </c>
      <c r="O894" s="601">
        <f t="shared" ca="1" si="387"/>
        <v>49036167.810000002</v>
      </c>
      <c r="P894" s="601">
        <f t="shared" ca="1" si="388"/>
        <v>-39452821.640000001</v>
      </c>
      <c r="Q894" s="601">
        <f t="shared" ca="1" si="404"/>
        <v>-6312451.46</v>
      </c>
      <c r="R894" s="602">
        <f t="shared" si="389"/>
        <v>399</v>
      </c>
      <c r="S894" s="602">
        <f t="shared" si="390"/>
        <v>63.84</v>
      </c>
      <c r="T894" s="602">
        <f t="shared" si="391"/>
        <v>166.35080000000002</v>
      </c>
      <c r="U894" s="602">
        <f t="shared" si="392"/>
        <v>26.616128000000003</v>
      </c>
      <c r="V894" s="602">
        <f t="shared" ca="1" si="393"/>
        <v>-3243623.36</v>
      </c>
      <c r="W894" s="602">
        <f t="shared" si="394"/>
        <v>84.48</v>
      </c>
      <c r="X894" s="602">
        <f t="shared" si="395"/>
        <v>13.52</v>
      </c>
      <c r="Y894" s="602">
        <f t="shared" ca="1" si="396"/>
        <v>62136.67</v>
      </c>
      <c r="Z894" s="602">
        <f t="shared" ca="1" si="397"/>
        <v>9941.8700000000008</v>
      </c>
      <c r="AA894" s="603">
        <f t="shared" si="398"/>
        <v>0</v>
      </c>
      <c r="AB894" s="602"/>
      <c r="AC894" s="604">
        <f t="shared" si="399"/>
        <v>0.113</v>
      </c>
      <c r="AD894" s="602">
        <f t="shared" ca="1" si="400"/>
        <v>-39452821.638547085</v>
      </c>
      <c r="AE894" s="602">
        <f t="shared" si="401"/>
        <v>0</v>
      </c>
      <c r="AG894" s="602">
        <f t="shared" ca="1" si="405"/>
        <v>0</v>
      </c>
    </row>
    <row r="895" spans="2:33" x14ac:dyDescent="0.25">
      <c r="B895" s="30">
        <v>874</v>
      </c>
      <c r="C895" s="19">
        <f t="shared" ca="1" si="379"/>
        <v>72293</v>
      </c>
      <c r="D895" s="30">
        <f t="shared" ca="1" si="380"/>
        <v>30</v>
      </c>
      <c r="E895" s="599">
        <f t="shared" si="381"/>
        <v>0.113</v>
      </c>
      <c r="F895" s="599">
        <f t="shared" si="402"/>
        <v>0.13108</v>
      </c>
      <c r="G895" s="33">
        <f t="shared" ca="1" si="382"/>
        <v>1.0117233333333333</v>
      </c>
      <c r="H895" s="33">
        <f t="shared" ca="1" si="383"/>
        <v>30444.765167163052</v>
      </c>
      <c r="I895" s="33">
        <f t="shared" ca="1" si="407"/>
        <v>3.2846369302219959E-5</v>
      </c>
      <c r="J895" s="30" t="b">
        <f t="shared" si="384"/>
        <v>0</v>
      </c>
      <c r="K895" s="33">
        <f t="shared" si="403"/>
        <v>1</v>
      </c>
      <c r="L895" s="33">
        <f t="shared" ca="1" si="406"/>
        <v>3.2846369302219959E-5</v>
      </c>
      <c r="M895" s="600">
        <f t="shared" ca="1" si="385"/>
        <v>27271.35</v>
      </c>
      <c r="N895" s="601">
        <f t="shared" ca="1" si="386"/>
        <v>-4103565368.46</v>
      </c>
      <c r="O895" s="601">
        <f t="shared" ca="1" si="387"/>
        <v>48134736.019999996</v>
      </c>
      <c r="P895" s="601">
        <f t="shared" ca="1" si="388"/>
        <v>-38641907.219999999</v>
      </c>
      <c r="Q895" s="601">
        <f t="shared" ca="1" si="404"/>
        <v>-6182705.1600000001</v>
      </c>
      <c r="R895" s="602">
        <f t="shared" si="389"/>
        <v>399</v>
      </c>
      <c r="S895" s="602">
        <f t="shared" si="390"/>
        <v>63.84</v>
      </c>
      <c r="T895" s="602">
        <f t="shared" si="391"/>
        <v>166.35080000000002</v>
      </c>
      <c r="U895" s="602">
        <f t="shared" si="392"/>
        <v>26.616128000000003</v>
      </c>
      <c r="V895" s="602">
        <f t="shared" ca="1" si="393"/>
        <v>-3282852.29</v>
      </c>
      <c r="W895" s="602">
        <f t="shared" si="394"/>
        <v>84.48</v>
      </c>
      <c r="X895" s="602">
        <f t="shared" si="395"/>
        <v>13.52</v>
      </c>
      <c r="Y895" s="602">
        <f t="shared" ca="1" si="396"/>
        <v>60865.16</v>
      </c>
      <c r="Z895" s="602">
        <f t="shared" ca="1" si="397"/>
        <v>9738.43</v>
      </c>
      <c r="AA895" s="603">
        <f t="shared" si="398"/>
        <v>0</v>
      </c>
      <c r="AB895" s="602"/>
      <c r="AC895" s="604">
        <f t="shared" si="399"/>
        <v>0.113</v>
      </c>
      <c r="AD895" s="602">
        <f t="shared" ca="1" si="400"/>
        <v>-38641907.219665006</v>
      </c>
      <c r="AE895" s="602">
        <f t="shared" si="401"/>
        <v>0</v>
      </c>
      <c r="AG895" s="602">
        <f t="shared" ca="1" si="405"/>
        <v>0</v>
      </c>
    </row>
    <row r="896" spans="2:33" x14ac:dyDescent="0.25">
      <c r="B896" s="30">
        <v>875</v>
      </c>
      <c r="C896" s="19">
        <f t="shared" ca="1" si="379"/>
        <v>72324</v>
      </c>
      <c r="D896" s="30">
        <f t="shared" ca="1" si="380"/>
        <v>31</v>
      </c>
      <c r="E896" s="599">
        <f t="shared" si="381"/>
        <v>0.113</v>
      </c>
      <c r="F896" s="599">
        <f t="shared" si="402"/>
        <v>0.13108</v>
      </c>
      <c r="G896" s="33">
        <f t="shared" ca="1" si="382"/>
        <v>1.0120874444444443</v>
      </c>
      <c r="H896" s="33">
        <f t="shared" ca="1" si="383"/>
        <v>30812.764574745288</v>
      </c>
      <c r="I896" s="33">
        <f t="shared" ca="1" si="407"/>
        <v>3.2454082384403069E-5</v>
      </c>
      <c r="J896" s="30" t="b">
        <f t="shared" si="384"/>
        <v>0</v>
      </c>
      <c r="K896" s="33">
        <f t="shared" si="403"/>
        <v>1</v>
      </c>
      <c r="L896" s="33">
        <f t="shared" ca="1" si="406"/>
        <v>3.2454082384403069E-5</v>
      </c>
      <c r="M896" s="600">
        <f t="shared" ca="1" si="385"/>
        <v>27271.35</v>
      </c>
      <c r="N896" s="601">
        <f t="shared" ca="1" si="386"/>
        <v>-4151700104.48</v>
      </c>
      <c r="O896" s="601">
        <f t="shared" ca="1" si="387"/>
        <v>50210715.710000001</v>
      </c>
      <c r="P896" s="601">
        <f t="shared" ca="1" si="388"/>
        <v>-40398348.520000003</v>
      </c>
      <c r="Q896" s="601">
        <f t="shared" ca="1" si="404"/>
        <v>-6463735.7599999998</v>
      </c>
      <c r="R896" s="602">
        <f t="shared" si="389"/>
        <v>399</v>
      </c>
      <c r="S896" s="602">
        <f t="shared" si="390"/>
        <v>63.84</v>
      </c>
      <c r="T896" s="602">
        <f t="shared" si="391"/>
        <v>166.35080000000002</v>
      </c>
      <c r="U896" s="602">
        <f t="shared" si="392"/>
        <v>26.616128000000003</v>
      </c>
      <c r="V896" s="602">
        <f t="shared" ca="1" si="393"/>
        <v>-3321360.08</v>
      </c>
      <c r="W896" s="602">
        <f t="shared" si="394"/>
        <v>84.48</v>
      </c>
      <c r="X896" s="602">
        <f t="shared" si="395"/>
        <v>13.52</v>
      </c>
      <c r="Y896" s="602">
        <f t="shared" ca="1" si="396"/>
        <v>63619.26</v>
      </c>
      <c r="Z896" s="602">
        <f t="shared" ca="1" si="397"/>
        <v>10179.08</v>
      </c>
      <c r="AA896" s="603">
        <f t="shared" si="398"/>
        <v>0</v>
      </c>
      <c r="AB896" s="602"/>
      <c r="AC896" s="604">
        <f t="shared" si="399"/>
        <v>0.113</v>
      </c>
      <c r="AD896" s="602">
        <f t="shared" ca="1" si="400"/>
        <v>-40398348.516648449</v>
      </c>
      <c r="AE896" s="602">
        <f t="shared" si="401"/>
        <v>0</v>
      </c>
      <c r="AG896" s="602">
        <f t="shared" ca="1" si="405"/>
        <v>0</v>
      </c>
    </row>
    <row r="897" spans="2:33" x14ac:dyDescent="0.25">
      <c r="B897" s="30">
        <v>876</v>
      </c>
      <c r="C897" s="19">
        <f t="shared" ca="1" si="379"/>
        <v>72355</v>
      </c>
      <c r="D897" s="30">
        <f t="shared" ca="1" si="380"/>
        <v>31</v>
      </c>
      <c r="E897" s="599">
        <f t="shared" si="381"/>
        <v>0.113</v>
      </c>
      <c r="F897" s="599">
        <f t="shared" si="402"/>
        <v>0.13108</v>
      </c>
      <c r="G897" s="33">
        <f t="shared" ca="1" si="382"/>
        <v>1.0120874444444443</v>
      </c>
      <c r="H897" s="33">
        <f t="shared" ca="1" si="383"/>
        <v>31185.212154722263</v>
      </c>
      <c r="I897" s="33">
        <f t="shared" ca="1" si="407"/>
        <v>3.206648058184121E-5</v>
      </c>
      <c r="J897" s="30" t="b">
        <f t="shared" si="384"/>
        <v>1</v>
      </c>
      <c r="K897" s="33">
        <f t="shared" si="403"/>
        <v>1</v>
      </c>
      <c r="L897" s="33">
        <f t="shared" ca="1" si="406"/>
        <v>3.206648058184121E-5</v>
      </c>
      <c r="M897" s="600">
        <f t="shared" ca="1" si="385"/>
        <v>27271.35</v>
      </c>
      <c r="N897" s="601">
        <f t="shared" ca="1" si="386"/>
        <v>-4201910820.1900001</v>
      </c>
      <c r="O897" s="601">
        <f t="shared" ca="1" si="387"/>
        <v>50817634.959999993</v>
      </c>
      <c r="P897" s="601">
        <f t="shared" ca="1" si="388"/>
        <v>-40886926.68</v>
      </c>
      <c r="Q897" s="601">
        <f t="shared" ca="1" si="404"/>
        <v>-6541908.2699999996</v>
      </c>
      <c r="R897" s="602">
        <f t="shared" si="389"/>
        <v>399</v>
      </c>
      <c r="S897" s="602">
        <f t="shared" si="390"/>
        <v>63.84</v>
      </c>
      <c r="T897" s="602">
        <f t="shared" si="391"/>
        <v>166.35080000000002</v>
      </c>
      <c r="U897" s="602">
        <f t="shared" si="392"/>
        <v>26.616128000000003</v>
      </c>
      <c r="V897" s="602">
        <f t="shared" ca="1" si="393"/>
        <v>-3361528.66</v>
      </c>
      <c r="W897" s="602">
        <f t="shared" si="394"/>
        <v>84.48</v>
      </c>
      <c r="X897" s="602">
        <f t="shared" si="395"/>
        <v>13.52</v>
      </c>
      <c r="Y897" s="602">
        <f t="shared" ca="1" si="396"/>
        <v>64385.35</v>
      </c>
      <c r="Z897" s="602">
        <f t="shared" ca="1" si="397"/>
        <v>10301.66</v>
      </c>
      <c r="AA897" s="603">
        <f t="shared" si="398"/>
        <v>0</v>
      </c>
      <c r="AB897" s="602"/>
      <c r="AC897" s="604">
        <f t="shared" si="399"/>
        <v>0.113</v>
      </c>
      <c r="AD897" s="602">
        <f t="shared" ca="1" si="400"/>
        <v>-40886926.675348803</v>
      </c>
      <c r="AE897" s="602">
        <f t="shared" si="401"/>
        <v>0</v>
      </c>
      <c r="AG897" s="602">
        <f t="shared" ca="1" si="405"/>
        <v>0</v>
      </c>
    </row>
    <row r="898" spans="2:33" x14ac:dyDescent="0.25">
      <c r="B898" s="30">
        <v>877</v>
      </c>
      <c r="C898" s="19">
        <f t="shared" ca="1" si="379"/>
        <v>72383</v>
      </c>
      <c r="D898" s="30">
        <f t="shared" ca="1" si="380"/>
        <v>28</v>
      </c>
      <c r="E898" s="599">
        <f t="shared" si="381"/>
        <v>0.113</v>
      </c>
      <c r="F898" s="599">
        <f t="shared" si="402"/>
        <v>0.13108</v>
      </c>
      <c r="G898" s="33">
        <f t="shared" ca="1" si="382"/>
        <v>1.0109951111111111</v>
      </c>
      <c r="H898" s="33">
        <f t="shared" ca="1" si="383"/>
        <v>31528.097027387004</v>
      </c>
      <c r="I898" s="33">
        <f t="shared" ca="1" si="407"/>
        <v>3.171774050084108E-5</v>
      </c>
      <c r="J898" s="30" t="b">
        <f t="shared" si="384"/>
        <v>0</v>
      </c>
      <c r="K898" s="33">
        <f t="shared" si="403"/>
        <v>1</v>
      </c>
      <c r="L898" s="33">
        <f t="shared" ca="1" si="406"/>
        <v>3.171774050084108E-5</v>
      </c>
      <c r="M898" s="600">
        <f t="shared" ca="1" si="385"/>
        <v>27271.35</v>
      </c>
      <c r="N898" s="601">
        <f t="shared" ca="1" si="386"/>
        <v>-4252728455.1500001</v>
      </c>
      <c r="O898" s="601">
        <f t="shared" ca="1" si="387"/>
        <v>46786493.239999995</v>
      </c>
      <c r="P898" s="601">
        <f t="shared" ca="1" si="388"/>
        <v>-37376757.869999997</v>
      </c>
      <c r="Q898" s="601">
        <f t="shared" ca="1" si="404"/>
        <v>-5980281.2599999998</v>
      </c>
      <c r="R898" s="602">
        <f t="shared" si="389"/>
        <v>399</v>
      </c>
      <c r="S898" s="602">
        <f t="shared" si="390"/>
        <v>63.84</v>
      </c>
      <c r="T898" s="602">
        <f t="shared" si="391"/>
        <v>166.35080000000002</v>
      </c>
      <c r="U898" s="602">
        <f t="shared" si="392"/>
        <v>26.616128000000003</v>
      </c>
      <c r="V898" s="602">
        <f t="shared" ca="1" si="393"/>
        <v>-3402182.76</v>
      </c>
      <c r="W898" s="602">
        <f t="shared" si="394"/>
        <v>84.48</v>
      </c>
      <c r="X898" s="602">
        <f t="shared" si="395"/>
        <v>13.52</v>
      </c>
      <c r="Y898" s="602">
        <f t="shared" ca="1" si="396"/>
        <v>58881.4</v>
      </c>
      <c r="Z898" s="602">
        <f t="shared" ca="1" si="397"/>
        <v>9421.02</v>
      </c>
      <c r="AA898" s="603">
        <f t="shared" si="398"/>
        <v>0</v>
      </c>
      <c r="AB898" s="602"/>
      <c r="AC898" s="604">
        <f t="shared" si="399"/>
        <v>0.113</v>
      </c>
      <c r="AD898" s="602">
        <f t="shared" ca="1" si="400"/>
        <v>-37376757.866929449</v>
      </c>
      <c r="AE898" s="602">
        <f t="shared" si="401"/>
        <v>0</v>
      </c>
      <c r="AG898" s="602">
        <f t="shared" ca="1" si="405"/>
        <v>0</v>
      </c>
    </row>
    <row r="899" spans="2:33" x14ac:dyDescent="0.25">
      <c r="B899" s="30">
        <v>878</v>
      </c>
      <c r="C899" s="19">
        <f t="shared" ca="1" si="379"/>
        <v>72414</v>
      </c>
      <c r="D899" s="30">
        <f t="shared" ca="1" si="380"/>
        <v>31</v>
      </c>
      <c r="E899" s="599">
        <f t="shared" si="381"/>
        <v>0.113</v>
      </c>
      <c r="F899" s="599">
        <f t="shared" si="402"/>
        <v>0.13108</v>
      </c>
      <c r="G899" s="33">
        <f t="shared" ca="1" si="382"/>
        <v>1.0120874444444443</v>
      </c>
      <c r="H899" s="33">
        <f t="shared" ca="1" si="383"/>
        <v>31909.191148644593</v>
      </c>
      <c r="I899" s="33">
        <f t="shared" ca="1" si="407"/>
        <v>3.133893289057805E-5</v>
      </c>
      <c r="J899" s="30" t="b">
        <f t="shared" si="384"/>
        <v>0</v>
      </c>
      <c r="K899" s="33">
        <f t="shared" si="403"/>
        <v>1</v>
      </c>
      <c r="L899" s="33">
        <f t="shared" ca="1" si="406"/>
        <v>3.133893289057805E-5</v>
      </c>
      <c r="M899" s="600">
        <f t="shared" ca="1" si="385"/>
        <v>27271.35</v>
      </c>
      <c r="N899" s="601">
        <f t="shared" ca="1" si="386"/>
        <v>-4299514948.3900003</v>
      </c>
      <c r="O899" s="601">
        <f t="shared" ca="1" si="387"/>
        <v>51997419.43</v>
      </c>
      <c r="P899" s="601">
        <f t="shared" ca="1" si="388"/>
        <v>-41836669.07</v>
      </c>
      <c r="Q899" s="601">
        <f t="shared" ca="1" si="404"/>
        <v>-6693867.0499999998</v>
      </c>
      <c r="R899" s="602">
        <f t="shared" si="389"/>
        <v>399</v>
      </c>
      <c r="S899" s="602">
        <f t="shared" si="390"/>
        <v>63.84</v>
      </c>
      <c r="T899" s="602">
        <f t="shared" si="391"/>
        <v>166.35080000000002</v>
      </c>
      <c r="U899" s="602">
        <f t="shared" si="392"/>
        <v>26.616128000000003</v>
      </c>
      <c r="V899" s="602">
        <f t="shared" ca="1" si="393"/>
        <v>-3439611.96</v>
      </c>
      <c r="W899" s="602">
        <f t="shared" si="394"/>
        <v>84.48</v>
      </c>
      <c r="X899" s="602">
        <f t="shared" si="395"/>
        <v>13.52</v>
      </c>
      <c r="Y899" s="602">
        <f t="shared" ca="1" si="396"/>
        <v>65874.539999999994</v>
      </c>
      <c r="Z899" s="602">
        <f t="shared" ca="1" si="397"/>
        <v>10539.93</v>
      </c>
      <c r="AA899" s="603">
        <f t="shared" si="398"/>
        <v>0</v>
      </c>
      <c r="AB899" s="602"/>
      <c r="AC899" s="604">
        <f t="shared" si="399"/>
        <v>0.113</v>
      </c>
      <c r="AD899" s="602">
        <f t="shared" ca="1" si="400"/>
        <v>-41836669.067250483</v>
      </c>
      <c r="AE899" s="602">
        <f t="shared" si="401"/>
        <v>0</v>
      </c>
      <c r="AG899" s="602">
        <f t="shared" ca="1" si="405"/>
        <v>0</v>
      </c>
    </row>
    <row r="900" spans="2:33" x14ac:dyDescent="0.25">
      <c r="B900" s="30">
        <v>879</v>
      </c>
      <c r="C900" s="19">
        <f t="shared" ca="1" si="379"/>
        <v>72444</v>
      </c>
      <c r="D900" s="30">
        <f t="shared" ca="1" si="380"/>
        <v>30</v>
      </c>
      <c r="E900" s="599">
        <f t="shared" si="381"/>
        <v>0.113</v>
      </c>
      <c r="F900" s="599">
        <f t="shared" si="402"/>
        <v>0.13108</v>
      </c>
      <c r="G900" s="33">
        <f t="shared" ca="1" si="382"/>
        <v>1.0117233333333333</v>
      </c>
      <c r="H900" s="33">
        <f t="shared" ca="1" si="383"/>
        <v>32283.273232877204</v>
      </c>
      <c r="I900" s="33">
        <f t="shared" ca="1" si="407"/>
        <v>3.0975793339988911E-5</v>
      </c>
      <c r="J900" s="30" t="b">
        <f t="shared" si="384"/>
        <v>0</v>
      </c>
      <c r="K900" s="33">
        <f t="shared" si="403"/>
        <v>1</v>
      </c>
      <c r="L900" s="33">
        <f t="shared" ca="1" si="406"/>
        <v>3.0975793339988911E-5</v>
      </c>
      <c r="M900" s="600">
        <f t="shared" ca="1" si="385"/>
        <v>27271.35</v>
      </c>
      <c r="N900" s="601">
        <f t="shared" ca="1" si="386"/>
        <v>-4351512367.8199997</v>
      </c>
      <c r="O900" s="601">
        <f t="shared" ca="1" si="387"/>
        <v>51041501.330000006</v>
      </c>
      <c r="P900" s="601">
        <f t="shared" ca="1" si="388"/>
        <v>-40976741.460000001</v>
      </c>
      <c r="Q900" s="601">
        <f t="shared" ca="1" si="404"/>
        <v>-6556278.6299999999</v>
      </c>
      <c r="R900" s="602">
        <f t="shared" si="389"/>
        <v>399</v>
      </c>
      <c r="S900" s="602">
        <f t="shared" si="390"/>
        <v>63.84</v>
      </c>
      <c r="T900" s="602">
        <f t="shared" si="391"/>
        <v>166.35080000000002</v>
      </c>
      <c r="U900" s="602">
        <f t="shared" si="392"/>
        <v>26.616128000000003</v>
      </c>
      <c r="V900" s="602">
        <f t="shared" ca="1" si="393"/>
        <v>-3481209.89</v>
      </c>
      <c r="W900" s="602">
        <f t="shared" si="394"/>
        <v>84.48</v>
      </c>
      <c r="X900" s="602">
        <f t="shared" si="395"/>
        <v>13.52</v>
      </c>
      <c r="Y900" s="602">
        <f t="shared" ca="1" si="396"/>
        <v>64526.18</v>
      </c>
      <c r="Z900" s="602">
        <f t="shared" ca="1" si="397"/>
        <v>10324.19</v>
      </c>
      <c r="AA900" s="603">
        <f t="shared" si="398"/>
        <v>0</v>
      </c>
      <c r="AB900" s="602"/>
      <c r="AC900" s="604">
        <f t="shared" si="399"/>
        <v>0.113</v>
      </c>
      <c r="AD900" s="602">
        <f t="shared" ca="1" si="400"/>
        <v>-40976741.463638335</v>
      </c>
      <c r="AE900" s="602">
        <f t="shared" si="401"/>
        <v>0</v>
      </c>
      <c r="AG900" s="602">
        <f t="shared" ca="1" si="405"/>
        <v>0</v>
      </c>
    </row>
    <row r="901" spans="2:33" x14ac:dyDescent="0.25">
      <c r="B901" s="30">
        <v>880</v>
      </c>
      <c r="C901" s="19">
        <f t="shared" ca="1" si="379"/>
        <v>72475</v>
      </c>
      <c r="D901" s="30">
        <f t="shared" ca="1" si="380"/>
        <v>31</v>
      </c>
      <c r="E901" s="599">
        <f t="shared" si="381"/>
        <v>0.113</v>
      </c>
      <c r="F901" s="599">
        <f t="shared" si="402"/>
        <v>0.13108</v>
      </c>
      <c r="G901" s="33">
        <f t="shared" ca="1" si="382"/>
        <v>1.0120874444444443</v>
      </c>
      <c r="H901" s="33">
        <f t="shared" ca="1" si="383"/>
        <v>32673.495504564424</v>
      </c>
      <c r="I901" s="33">
        <f t="shared" ca="1" si="407"/>
        <v>3.0605846866317133E-5</v>
      </c>
      <c r="J901" s="30" t="b">
        <f t="shared" si="384"/>
        <v>0</v>
      </c>
      <c r="K901" s="33">
        <f t="shared" si="403"/>
        <v>1</v>
      </c>
      <c r="L901" s="33">
        <f t="shared" ca="1" si="406"/>
        <v>3.0605846866317133E-5</v>
      </c>
      <c r="M901" s="600">
        <f t="shared" ca="1" si="385"/>
        <v>27271.35</v>
      </c>
      <c r="N901" s="601">
        <f t="shared" ca="1" si="386"/>
        <v>-4402553869.1499996</v>
      </c>
      <c r="O901" s="601">
        <f t="shared" ca="1" si="387"/>
        <v>53242896.660000004</v>
      </c>
      <c r="P901" s="601">
        <f t="shared" ca="1" si="388"/>
        <v>-42839295.009999998</v>
      </c>
      <c r="Q901" s="601">
        <f t="shared" ca="1" si="404"/>
        <v>-6854287.2000000002</v>
      </c>
      <c r="R901" s="602">
        <f t="shared" si="389"/>
        <v>399</v>
      </c>
      <c r="S901" s="602">
        <f t="shared" si="390"/>
        <v>63.84</v>
      </c>
      <c r="T901" s="602">
        <f t="shared" si="391"/>
        <v>166.35080000000002</v>
      </c>
      <c r="U901" s="602">
        <f t="shared" si="392"/>
        <v>26.616128000000003</v>
      </c>
      <c r="V901" s="602">
        <f t="shared" ca="1" si="393"/>
        <v>-3522043.1</v>
      </c>
      <c r="W901" s="602">
        <f t="shared" si="394"/>
        <v>84.48</v>
      </c>
      <c r="X901" s="602">
        <f t="shared" si="395"/>
        <v>13.52</v>
      </c>
      <c r="Y901" s="602">
        <f t="shared" ca="1" si="396"/>
        <v>67446.66</v>
      </c>
      <c r="Z901" s="602">
        <f t="shared" ca="1" si="397"/>
        <v>10791.47</v>
      </c>
      <c r="AA901" s="603">
        <f t="shared" si="398"/>
        <v>0</v>
      </c>
      <c r="AB901" s="602"/>
      <c r="AC901" s="604">
        <f t="shared" si="399"/>
        <v>0.113</v>
      </c>
      <c r="AD901" s="602">
        <f t="shared" ca="1" si="400"/>
        <v>-42839295.010090142</v>
      </c>
      <c r="AE901" s="602">
        <f t="shared" si="401"/>
        <v>0</v>
      </c>
      <c r="AG901" s="602">
        <f t="shared" ca="1" si="405"/>
        <v>0</v>
      </c>
    </row>
    <row r="902" spans="2:33" x14ac:dyDescent="0.25">
      <c r="B902" s="30">
        <v>881</v>
      </c>
      <c r="C902" s="19">
        <f t="shared" ca="1" si="379"/>
        <v>72505</v>
      </c>
      <c r="D902" s="30">
        <f t="shared" ca="1" si="380"/>
        <v>30</v>
      </c>
      <c r="E902" s="599">
        <f t="shared" si="381"/>
        <v>0.113</v>
      </c>
      <c r="F902" s="599">
        <f t="shared" si="402"/>
        <v>0.13108</v>
      </c>
      <c r="G902" s="33">
        <f t="shared" ca="1" si="382"/>
        <v>1.0117233333333333</v>
      </c>
      <c r="H902" s="33">
        <f t="shared" ca="1" si="383"/>
        <v>33056.537783529602</v>
      </c>
      <c r="I902" s="33">
        <f t="shared" ca="1" si="407"/>
        <v>3.025120194221457E-5</v>
      </c>
      <c r="J902" s="30" t="b">
        <f t="shared" si="384"/>
        <v>0</v>
      </c>
      <c r="K902" s="33">
        <f t="shared" si="403"/>
        <v>1</v>
      </c>
      <c r="L902" s="33">
        <f t="shared" ca="1" si="406"/>
        <v>3.025120194221457E-5</v>
      </c>
      <c r="M902" s="600">
        <f t="shared" ca="1" si="385"/>
        <v>27271.35</v>
      </c>
      <c r="N902" s="601">
        <f t="shared" ca="1" si="386"/>
        <v>-4455796765.8100004</v>
      </c>
      <c r="O902" s="601">
        <f t="shared" ca="1" si="387"/>
        <v>52264062.100000001</v>
      </c>
      <c r="P902" s="601">
        <f t="shared" ca="1" si="388"/>
        <v>-41958752.880000003</v>
      </c>
      <c r="Q902" s="601">
        <f t="shared" ca="1" si="404"/>
        <v>-6713400.46</v>
      </c>
      <c r="R902" s="602">
        <f t="shared" si="389"/>
        <v>399</v>
      </c>
      <c r="S902" s="602">
        <f t="shared" si="390"/>
        <v>63.84</v>
      </c>
      <c r="T902" s="602">
        <f t="shared" si="391"/>
        <v>166.35080000000002</v>
      </c>
      <c r="U902" s="602">
        <f t="shared" si="392"/>
        <v>26.616128000000003</v>
      </c>
      <c r="V902" s="602">
        <f t="shared" ca="1" si="393"/>
        <v>-3564637.41</v>
      </c>
      <c r="W902" s="602">
        <f t="shared" si="394"/>
        <v>84.48</v>
      </c>
      <c r="X902" s="602">
        <f t="shared" si="395"/>
        <v>13.52</v>
      </c>
      <c r="Y902" s="602">
        <f t="shared" ca="1" si="396"/>
        <v>66065.97</v>
      </c>
      <c r="Z902" s="602">
        <f t="shared" ca="1" si="397"/>
        <v>10570.56</v>
      </c>
      <c r="AA902" s="603">
        <f t="shared" si="398"/>
        <v>0</v>
      </c>
      <c r="AB902" s="602"/>
      <c r="AC902" s="604">
        <f t="shared" si="399"/>
        <v>0.113</v>
      </c>
      <c r="AD902" s="602">
        <f t="shared" ca="1" si="400"/>
        <v>-41958752.878044173</v>
      </c>
      <c r="AE902" s="602">
        <f t="shared" si="401"/>
        <v>0</v>
      </c>
      <c r="AG902" s="602">
        <f t="shared" ca="1" si="405"/>
        <v>0</v>
      </c>
    </row>
    <row r="903" spans="2:33" x14ac:dyDescent="0.25">
      <c r="B903" s="30">
        <v>882</v>
      </c>
      <c r="C903" s="19">
        <f t="shared" ca="1" si="379"/>
        <v>72536</v>
      </c>
      <c r="D903" s="30">
        <f t="shared" ca="1" si="380"/>
        <v>31</v>
      </c>
      <c r="E903" s="599">
        <f t="shared" si="381"/>
        <v>0.113</v>
      </c>
      <c r="F903" s="599">
        <f t="shared" si="402"/>
        <v>0.13108</v>
      </c>
      <c r="G903" s="33">
        <f t="shared" ca="1" si="382"/>
        <v>1.0120874444444443</v>
      </c>
      <c r="H903" s="33">
        <f t="shared" ca="1" si="383"/>
        <v>33456.106847513693</v>
      </c>
      <c r="I903" s="33">
        <f t="shared" ca="1" si="407"/>
        <v>2.9889909323813494E-5</v>
      </c>
      <c r="J903" s="30" t="b">
        <f t="shared" si="384"/>
        <v>0</v>
      </c>
      <c r="K903" s="33">
        <f t="shared" si="403"/>
        <v>1</v>
      </c>
      <c r="L903" s="33">
        <f t="shared" ca="1" si="406"/>
        <v>2.9889909323813494E-5</v>
      </c>
      <c r="M903" s="600">
        <f t="shared" ca="1" si="385"/>
        <v>27271.35</v>
      </c>
      <c r="N903" s="601">
        <f t="shared" ca="1" si="386"/>
        <v>-4508060827.9099998</v>
      </c>
      <c r="O903" s="601">
        <f t="shared" ca="1" si="387"/>
        <v>54518206.150000006</v>
      </c>
      <c r="P903" s="601">
        <f t="shared" ca="1" si="388"/>
        <v>-43865936.329999998</v>
      </c>
      <c r="Q903" s="601">
        <f t="shared" ca="1" si="404"/>
        <v>-7018549.8099999996</v>
      </c>
      <c r="R903" s="602">
        <f t="shared" si="389"/>
        <v>399</v>
      </c>
      <c r="S903" s="602">
        <f t="shared" si="390"/>
        <v>63.84</v>
      </c>
      <c r="T903" s="602">
        <f t="shared" si="391"/>
        <v>166.35080000000002</v>
      </c>
      <c r="U903" s="602">
        <f t="shared" si="392"/>
        <v>26.616128000000003</v>
      </c>
      <c r="V903" s="602">
        <f t="shared" ca="1" si="393"/>
        <v>-3606448.66</v>
      </c>
      <c r="W903" s="602">
        <f t="shared" si="394"/>
        <v>84.48</v>
      </c>
      <c r="X903" s="602">
        <f t="shared" si="395"/>
        <v>13.52</v>
      </c>
      <c r="Y903" s="602">
        <f t="shared" ca="1" si="396"/>
        <v>69056.429999999993</v>
      </c>
      <c r="Z903" s="602">
        <f t="shared" ca="1" si="397"/>
        <v>11049.03</v>
      </c>
      <c r="AA903" s="603">
        <f t="shared" si="398"/>
        <v>0</v>
      </c>
      <c r="AB903" s="602"/>
      <c r="AC903" s="604">
        <f t="shared" si="399"/>
        <v>0.113</v>
      </c>
      <c r="AD903" s="602">
        <f t="shared" ca="1" si="400"/>
        <v>-43865936.333802029</v>
      </c>
      <c r="AE903" s="602">
        <f t="shared" si="401"/>
        <v>0</v>
      </c>
      <c r="AG903" s="602">
        <f t="shared" ca="1" si="405"/>
        <v>0</v>
      </c>
    </row>
    <row r="904" spans="2:33" x14ac:dyDescent="0.25">
      <c r="B904" s="30">
        <v>883</v>
      </c>
      <c r="C904" s="19">
        <f t="shared" ca="1" si="379"/>
        <v>72567</v>
      </c>
      <c r="D904" s="30">
        <f t="shared" ca="1" si="380"/>
        <v>31</v>
      </c>
      <c r="E904" s="599">
        <f t="shared" si="381"/>
        <v>0.113</v>
      </c>
      <c r="F904" s="599">
        <f t="shared" si="402"/>
        <v>0.13108</v>
      </c>
      <c r="G904" s="33">
        <f t="shared" ca="1" si="382"/>
        <v>1.0120874444444443</v>
      </c>
      <c r="H904" s="33">
        <f t="shared" ca="1" si="383"/>
        <v>33860.505680360409</v>
      </c>
      <c r="I904" s="33">
        <f t="shared" ca="1" si="407"/>
        <v>2.9532931653174178E-5</v>
      </c>
      <c r="J904" s="30" t="b">
        <f t="shared" si="384"/>
        <v>0</v>
      </c>
      <c r="K904" s="33">
        <f t="shared" si="403"/>
        <v>1</v>
      </c>
      <c r="L904" s="33">
        <f t="shared" ca="1" si="406"/>
        <v>2.9532931653174178E-5</v>
      </c>
      <c r="M904" s="600">
        <f t="shared" ca="1" si="385"/>
        <v>27271.35</v>
      </c>
      <c r="N904" s="601">
        <f t="shared" ca="1" si="386"/>
        <v>-4562579034.0600004</v>
      </c>
      <c r="O904" s="601">
        <f t="shared" ca="1" si="387"/>
        <v>55177191.950000003</v>
      </c>
      <c r="P904" s="601">
        <f t="shared" ca="1" si="388"/>
        <v>-44396428.770000003</v>
      </c>
      <c r="Q904" s="601">
        <f t="shared" ca="1" si="404"/>
        <v>-7103428.5999999996</v>
      </c>
      <c r="R904" s="602">
        <f t="shared" si="389"/>
        <v>399</v>
      </c>
      <c r="S904" s="602">
        <f t="shared" si="390"/>
        <v>63.84</v>
      </c>
      <c r="T904" s="602">
        <f t="shared" si="391"/>
        <v>166.35080000000002</v>
      </c>
      <c r="U904" s="602">
        <f t="shared" si="392"/>
        <v>26.616128000000003</v>
      </c>
      <c r="V904" s="602">
        <f t="shared" ca="1" si="393"/>
        <v>-3650063.23</v>
      </c>
      <c r="W904" s="602">
        <f t="shared" si="394"/>
        <v>84.48</v>
      </c>
      <c r="X904" s="602">
        <f t="shared" si="395"/>
        <v>13.52</v>
      </c>
      <c r="Y904" s="602">
        <f t="shared" ca="1" si="396"/>
        <v>69888.25</v>
      </c>
      <c r="Z904" s="602">
        <f t="shared" ca="1" si="397"/>
        <v>11182.12</v>
      </c>
      <c r="AA904" s="603">
        <f t="shared" si="398"/>
        <v>0</v>
      </c>
      <c r="AB904" s="602"/>
      <c r="AC904" s="604">
        <f t="shared" si="399"/>
        <v>0.113</v>
      </c>
      <c r="AD904" s="602">
        <f t="shared" ca="1" si="400"/>
        <v>-44396428.767533839</v>
      </c>
      <c r="AE904" s="602">
        <f t="shared" si="401"/>
        <v>0</v>
      </c>
      <c r="AG904" s="602">
        <f t="shared" ca="1" si="405"/>
        <v>0</v>
      </c>
    </row>
    <row r="905" spans="2:33" x14ac:dyDescent="0.25">
      <c r="B905" s="30">
        <v>884</v>
      </c>
      <c r="C905" s="19">
        <f t="shared" ca="1" si="379"/>
        <v>72597</v>
      </c>
      <c r="D905" s="30">
        <f t="shared" ca="1" si="380"/>
        <v>30</v>
      </c>
      <c r="E905" s="599">
        <f t="shared" si="381"/>
        <v>0.113</v>
      </c>
      <c r="F905" s="599">
        <f t="shared" si="402"/>
        <v>0.13108</v>
      </c>
      <c r="G905" s="33">
        <f t="shared" ca="1" si="382"/>
        <v>1.0117233333333333</v>
      </c>
      <c r="H905" s="33">
        <f t="shared" ca="1" si="383"/>
        <v>34257.463675286497</v>
      </c>
      <c r="I905" s="33">
        <f t="shared" ca="1" si="407"/>
        <v>2.9190719122659536E-5</v>
      </c>
      <c r="J905" s="30" t="b">
        <f t="shared" si="384"/>
        <v>0</v>
      </c>
      <c r="K905" s="33">
        <f t="shared" si="403"/>
        <v>1</v>
      </c>
      <c r="L905" s="33">
        <f t="shared" ca="1" si="406"/>
        <v>2.9190719122659536E-5</v>
      </c>
      <c r="M905" s="600">
        <f t="shared" ca="1" si="385"/>
        <v>27271.35</v>
      </c>
      <c r="N905" s="601">
        <f t="shared" ca="1" si="386"/>
        <v>-4617756226.0100002</v>
      </c>
      <c r="O905" s="601">
        <f t="shared" ca="1" si="387"/>
        <v>54162766.840000004</v>
      </c>
      <c r="P905" s="601">
        <f t="shared" ca="1" si="388"/>
        <v>-43483871.130000003</v>
      </c>
      <c r="Q905" s="601">
        <f t="shared" ca="1" si="404"/>
        <v>-6957419.3799999999</v>
      </c>
      <c r="R905" s="602">
        <f t="shared" si="389"/>
        <v>399</v>
      </c>
      <c r="S905" s="602">
        <f t="shared" si="390"/>
        <v>63.84</v>
      </c>
      <c r="T905" s="602">
        <f t="shared" si="391"/>
        <v>166.35080000000002</v>
      </c>
      <c r="U905" s="602">
        <f t="shared" si="392"/>
        <v>26.616128000000003</v>
      </c>
      <c r="V905" s="602">
        <f t="shared" ca="1" si="393"/>
        <v>-3694204.98</v>
      </c>
      <c r="W905" s="602">
        <f t="shared" si="394"/>
        <v>84.48</v>
      </c>
      <c r="X905" s="602">
        <f t="shared" si="395"/>
        <v>13.52</v>
      </c>
      <c r="Y905" s="602">
        <f t="shared" ca="1" si="396"/>
        <v>68457.36</v>
      </c>
      <c r="Z905" s="602">
        <f t="shared" ca="1" si="397"/>
        <v>10953.18</v>
      </c>
      <c r="AA905" s="603">
        <f t="shared" si="398"/>
        <v>0</v>
      </c>
      <c r="AB905" s="602"/>
      <c r="AC905" s="604">
        <f t="shared" si="399"/>
        <v>0.113</v>
      </c>
      <c r="AD905" s="602">
        <f t="shared" ca="1" si="400"/>
        <v>-43483871.128260843</v>
      </c>
      <c r="AE905" s="602">
        <f t="shared" si="401"/>
        <v>0</v>
      </c>
      <c r="AG905" s="602">
        <f t="shared" ca="1" si="405"/>
        <v>0</v>
      </c>
    </row>
    <row r="906" spans="2:33" x14ac:dyDescent="0.25">
      <c r="B906" s="30">
        <v>885</v>
      </c>
      <c r="C906" s="19">
        <f t="shared" ca="1" si="379"/>
        <v>72628</v>
      </c>
      <c r="D906" s="30">
        <f t="shared" ca="1" si="380"/>
        <v>31</v>
      </c>
      <c r="E906" s="599">
        <f t="shared" si="381"/>
        <v>0.113</v>
      </c>
      <c r="F906" s="599">
        <f t="shared" si="402"/>
        <v>0.13108</v>
      </c>
      <c r="G906" s="33">
        <f t="shared" ca="1" si="382"/>
        <v>1.0120874444444443</v>
      </c>
      <c r="H906" s="33">
        <f t="shared" ca="1" si="383"/>
        <v>34671.548864269091</v>
      </c>
      <c r="I906" s="33">
        <f t="shared" ca="1" si="407"/>
        <v>2.884209193868908E-5</v>
      </c>
      <c r="J906" s="30" t="b">
        <f t="shared" si="384"/>
        <v>0</v>
      </c>
      <c r="K906" s="33">
        <f t="shared" si="403"/>
        <v>1</v>
      </c>
      <c r="L906" s="33">
        <f t="shared" ca="1" si="406"/>
        <v>2.884209193868908E-5</v>
      </c>
      <c r="M906" s="600">
        <f t="shared" ca="1" si="385"/>
        <v>27271.35</v>
      </c>
      <c r="N906" s="601">
        <f t="shared" ca="1" si="386"/>
        <v>-4671918992.8500004</v>
      </c>
      <c r="O906" s="601">
        <f t="shared" ca="1" si="387"/>
        <v>56498832.620000005</v>
      </c>
      <c r="P906" s="601">
        <f t="shared" ca="1" si="388"/>
        <v>-45460367.310000002</v>
      </c>
      <c r="Q906" s="601">
        <f t="shared" ca="1" si="404"/>
        <v>-7273658.7699999996</v>
      </c>
      <c r="R906" s="602">
        <f t="shared" si="389"/>
        <v>399</v>
      </c>
      <c r="S906" s="602">
        <f t="shared" si="390"/>
        <v>63.84</v>
      </c>
      <c r="T906" s="602">
        <f t="shared" si="391"/>
        <v>166.35080000000002</v>
      </c>
      <c r="U906" s="602">
        <f t="shared" si="392"/>
        <v>26.616128000000003</v>
      </c>
      <c r="V906" s="602">
        <f t="shared" ca="1" si="393"/>
        <v>-3737535.19</v>
      </c>
      <c r="W906" s="602">
        <f t="shared" si="394"/>
        <v>84.48</v>
      </c>
      <c r="X906" s="602">
        <f t="shared" si="395"/>
        <v>13.52</v>
      </c>
      <c r="Y906" s="602">
        <f t="shared" ca="1" si="396"/>
        <v>71556.5</v>
      </c>
      <c r="Z906" s="602">
        <f t="shared" ca="1" si="397"/>
        <v>11449.04</v>
      </c>
      <c r="AA906" s="603">
        <f t="shared" si="398"/>
        <v>0</v>
      </c>
      <c r="AB906" s="602"/>
      <c r="AC906" s="604">
        <f t="shared" si="399"/>
        <v>0.113</v>
      </c>
      <c r="AD906" s="602">
        <f t="shared" ca="1" si="400"/>
        <v>-45460367.310982086</v>
      </c>
      <c r="AE906" s="602">
        <f t="shared" si="401"/>
        <v>0</v>
      </c>
      <c r="AG906" s="602">
        <f t="shared" ca="1" si="405"/>
        <v>0</v>
      </c>
    </row>
    <row r="907" spans="2:33" x14ac:dyDescent="0.25">
      <c r="B907" s="30">
        <v>886</v>
      </c>
      <c r="C907" s="19">
        <f t="shared" ca="1" si="379"/>
        <v>72658</v>
      </c>
      <c r="D907" s="30">
        <f t="shared" ca="1" si="380"/>
        <v>30</v>
      </c>
      <c r="E907" s="599">
        <f t="shared" si="381"/>
        <v>0.113</v>
      </c>
      <c r="F907" s="599">
        <f t="shared" si="402"/>
        <v>0.13108</v>
      </c>
      <c r="G907" s="33">
        <f t="shared" ca="1" si="382"/>
        <v>1.0117233333333333</v>
      </c>
      <c r="H907" s="33">
        <f t="shared" ca="1" si="383"/>
        <v>35078.014988787872</v>
      </c>
      <c r="I907" s="33">
        <f t="shared" ca="1" si="407"/>
        <v>2.8507884505997105E-5</v>
      </c>
      <c r="J907" s="30" t="b">
        <f t="shared" si="384"/>
        <v>0</v>
      </c>
      <c r="K907" s="33">
        <f t="shared" si="403"/>
        <v>1</v>
      </c>
      <c r="L907" s="33">
        <f t="shared" ca="1" si="406"/>
        <v>2.8507884505997105E-5</v>
      </c>
      <c r="M907" s="600">
        <f t="shared" ca="1" si="385"/>
        <v>27271.35</v>
      </c>
      <c r="N907" s="601">
        <f t="shared" ca="1" si="386"/>
        <v>-4728417825.4700003</v>
      </c>
      <c r="O907" s="601">
        <f t="shared" ca="1" si="387"/>
        <v>55460089.650000006</v>
      </c>
      <c r="P907" s="601">
        <f t="shared" ca="1" si="388"/>
        <v>-44525934.520000003</v>
      </c>
      <c r="Q907" s="601">
        <f t="shared" ca="1" si="404"/>
        <v>-7124149.5199999996</v>
      </c>
      <c r="R907" s="602">
        <f t="shared" si="389"/>
        <v>399</v>
      </c>
      <c r="S907" s="602">
        <f t="shared" si="390"/>
        <v>63.84</v>
      </c>
      <c r="T907" s="602">
        <f t="shared" si="391"/>
        <v>166.35080000000002</v>
      </c>
      <c r="U907" s="602">
        <f t="shared" si="392"/>
        <v>26.616128000000003</v>
      </c>
      <c r="V907" s="602">
        <f t="shared" ca="1" si="393"/>
        <v>-3782734.26</v>
      </c>
      <c r="W907" s="602">
        <f t="shared" si="394"/>
        <v>84.48</v>
      </c>
      <c r="X907" s="602">
        <f t="shared" si="395"/>
        <v>13.52</v>
      </c>
      <c r="Y907" s="602">
        <f t="shared" ca="1" si="396"/>
        <v>70091.31</v>
      </c>
      <c r="Z907" s="602">
        <f t="shared" ca="1" si="397"/>
        <v>11214.61</v>
      </c>
      <c r="AA907" s="603">
        <f t="shared" si="398"/>
        <v>0</v>
      </c>
      <c r="AB907" s="602"/>
      <c r="AC907" s="604">
        <f t="shared" si="399"/>
        <v>0.113</v>
      </c>
      <c r="AD907" s="602">
        <f t="shared" ca="1" si="400"/>
        <v>-44525934.523175836</v>
      </c>
      <c r="AE907" s="602">
        <f t="shared" si="401"/>
        <v>0</v>
      </c>
      <c r="AG907" s="602">
        <f t="shared" ca="1" si="405"/>
        <v>0</v>
      </c>
    </row>
    <row r="908" spans="2:33" x14ac:dyDescent="0.25">
      <c r="B908" s="30">
        <v>887</v>
      </c>
      <c r="C908" s="19">
        <f t="shared" ca="1" si="379"/>
        <v>72689</v>
      </c>
      <c r="D908" s="30">
        <f t="shared" ca="1" si="380"/>
        <v>31</v>
      </c>
      <c r="E908" s="599">
        <f t="shared" si="381"/>
        <v>0.113</v>
      </c>
      <c r="F908" s="599">
        <f t="shared" si="402"/>
        <v>0.13108</v>
      </c>
      <c r="G908" s="33">
        <f t="shared" ca="1" si="382"/>
        <v>1.0120874444444443</v>
      </c>
      <c r="H908" s="33">
        <f t="shared" ca="1" si="383"/>
        <v>35502.018546186227</v>
      </c>
      <c r="I908" s="33">
        <f t="shared" ca="1" si="407"/>
        <v>2.8167412472590917E-5</v>
      </c>
      <c r="J908" s="30" t="b">
        <f t="shared" si="384"/>
        <v>0</v>
      </c>
      <c r="K908" s="33">
        <f t="shared" si="403"/>
        <v>1</v>
      </c>
      <c r="L908" s="33">
        <f t="shared" ca="1" si="406"/>
        <v>2.8167412472590917E-5</v>
      </c>
      <c r="M908" s="600">
        <f t="shared" ca="1" si="385"/>
        <v>27271.35</v>
      </c>
      <c r="N908" s="601">
        <f t="shared" ca="1" si="386"/>
        <v>-4783877915.1199999</v>
      </c>
      <c r="O908" s="601">
        <f t="shared" ca="1" si="387"/>
        <v>57852129.869999997</v>
      </c>
      <c r="P908" s="601">
        <f t="shared" ca="1" si="388"/>
        <v>-46549789.82</v>
      </c>
      <c r="Q908" s="601">
        <f t="shared" ca="1" si="404"/>
        <v>-7447966.3700000001</v>
      </c>
      <c r="R908" s="602">
        <f t="shared" si="389"/>
        <v>399</v>
      </c>
      <c r="S908" s="602">
        <f t="shared" si="390"/>
        <v>63.84</v>
      </c>
      <c r="T908" s="602">
        <f t="shared" si="391"/>
        <v>166.35080000000002</v>
      </c>
      <c r="U908" s="602">
        <f t="shared" si="392"/>
        <v>26.616128000000003</v>
      </c>
      <c r="V908" s="602">
        <f t="shared" ca="1" si="393"/>
        <v>-3827102.33</v>
      </c>
      <c r="W908" s="602">
        <f t="shared" si="394"/>
        <v>84.48</v>
      </c>
      <c r="X908" s="602">
        <f t="shared" si="395"/>
        <v>13.52</v>
      </c>
      <c r="Y908" s="602">
        <f t="shared" ca="1" si="396"/>
        <v>73264.72</v>
      </c>
      <c r="Z908" s="602">
        <f t="shared" ca="1" si="397"/>
        <v>11722.36</v>
      </c>
      <c r="AA908" s="603">
        <f t="shared" si="398"/>
        <v>0</v>
      </c>
      <c r="AB908" s="602"/>
      <c r="AC908" s="604">
        <f t="shared" si="399"/>
        <v>0.113</v>
      </c>
      <c r="AD908" s="602">
        <f t="shared" ca="1" si="400"/>
        <v>-46549789.824070446</v>
      </c>
      <c r="AE908" s="602">
        <f t="shared" si="401"/>
        <v>0</v>
      </c>
      <c r="AG908" s="602">
        <f t="shared" ca="1" si="405"/>
        <v>0</v>
      </c>
    </row>
    <row r="909" spans="2:33" x14ac:dyDescent="0.25">
      <c r="B909" s="30">
        <v>888</v>
      </c>
      <c r="C909" s="19">
        <f t="shared" ca="1" si="379"/>
        <v>72720</v>
      </c>
      <c r="D909" s="30">
        <f t="shared" ca="1" si="380"/>
        <v>31</v>
      </c>
      <c r="E909" s="599">
        <f t="shared" si="381"/>
        <v>0.113</v>
      </c>
      <c r="F909" s="599">
        <f t="shared" si="402"/>
        <v>0.13108</v>
      </c>
      <c r="G909" s="33">
        <f t="shared" ca="1" si="382"/>
        <v>1.0120874444444443</v>
      </c>
      <c r="H909" s="33">
        <f t="shared" ca="1" si="383"/>
        <v>35931.147223028885</v>
      </c>
      <c r="I909" s="33">
        <f t="shared" ca="1" si="407"/>
        <v>2.7831006724969887E-5</v>
      </c>
      <c r="J909" s="30" t="b">
        <f t="shared" si="384"/>
        <v>1</v>
      </c>
      <c r="K909" s="33">
        <f t="shared" si="403"/>
        <v>1</v>
      </c>
      <c r="L909" s="33">
        <f t="shared" ca="1" si="406"/>
        <v>2.7831006724969887E-5</v>
      </c>
      <c r="M909" s="600">
        <f t="shared" ca="1" si="385"/>
        <v>27271.35</v>
      </c>
      <c r="N909" s="601">
        <f t="shared" ca="1" si="386"/>
        <v>-4841730044.9899998</v>
      </c>
      <c r="O909" s="601">
        <f t="shared" ca="1" si="387"/>
        <v>58551414.289999999</v>
      </c>
      <c r="P909" s="601">
        <f t="shared" ca="1" si="388"/>
        <v>-47112723.189999998</v>
      </c>
      <c r="Q909" s="601">
        <f t="shared" ca="1" si="404"/>
        <v>-7538035.71</v>
      </c>
      <c r="R909" s="602">
        <f t="shared" si="389"/>
        <v>399</v>
      </c>
      <c r="S909" s="602">
        <f t="shared" si="390"/>
        <v>63.84</v>
      </c>
      <c r="T909" s="602">
        <f t="shared" si="391"/>
        <v>166.35080000000002</v>
      </c>
      <c r="U909" s="602">
        <f t="shared" si="392"/>
        <v>26.616128000000003</v>
      </c>
      <c r="V909" s="602">
        <f t="shared" ca="1" si="393"/>
        <v>-3873384.04</v>
      </c>
      <c r="W909" s="602">
        <f t="shared" si="394"/>
        <v>84.48</v>
      </c>
      <c r="X909" s="602">
        <f t="shared" si="395"/>
        <v>13.52</v>
      </c>
      <c r="Y909" s="602">
        <f t="shared" ca="1" si="396"/>
        <v>74147.399999999994</v>
      </c>
      <c r="Z909" s="602">
        <f t="shared" ca="1" si="397"/>
        <v>11863.58</v>
      </c>
      <c r="AA909" s="603">
        <f t="shared" si="398"/>
        <v>0</v>
      </c>
      <c r="AB909" s="602"/>
      <c r="AC909" s="604">
        <f t="shared" si="399"/>
        <v>0.113</v>
      </c>
      <c r="AD909" s="602">
        <f t="shared" ca="1" si="400"/>
        <v>-47112723.187777691</v>
      </c>
      <c r="AE909" s="602">
        <f t="shared" si="401"/>
        <v>0</v>
      </c>
      <c r="AG909" s="602">
        <f t="shared" ca="1" si="405"/>
        <v>0</v>
      </c>
    </row>
    <row r="910" spans="2:33" x14ac:dyDescent="0.25">
      <c r="B910" s="30">
        <v>889</v>
      </c>
      <c r="C910" s="19">
        <f t="shared" ca="1" si="379"/>
        <v>72748</v>
      </c>
      <c r="D910" s="30">
        <f t="shared" ca="1" si="380"/>
        <v>28</v>
      </c>
      <c r="E910" s="599">
        <f t="shared" si="381"/>
        <v>0.113</v>
      </c>
      <c r="F910" s="599">
        <f t="shared" si="402"/>
        <v>0.13108</v>
      </c>
      <c r="G910" s="33">
        <f t="shared" ca="1" si="382"/>
        <v>1.0109951111111111</v>
      </c>
      <c r="H910" s="33">
        <f t="shared" ca="1" si="383"/>
        <v>36326.214179095776</v>
      </c>
      <c r="I910" s="33">
        <f t="shared" ca="1" si="407"/>
        <v>2.7528329681419386E-5</v>
      </c>
      <c r="J910" s="30" t="b">
        <f t="shared" si="384"/>
        <v>0</v>
      </c>
      <c r="K910" s="33">
        <f t="shared" si="403"/>
        <v>1</v>
      </c>
      <c r="L910" s="33">
        <f t="shared" ca="1" si="406"/>
        <v>2.7528329681419386E-5</v>
      </c>
      <c r="M910" s="600">
        <f t="shared" ca="1" si="385"/>
        <v>27271.35</v>
      </c>
      <c r="N910" s="601">
        <f t="shared" ca="1" si="386"/>
        <v>-4900281459.2799997</v>
      </c>
      <c r="O910" s="601">
        <f t="shared" ca="1" si="387"/>
        <v>53906410.470000006</v>
      </c>
      <c r="P910" s="601">
        <f t="shared" ca="1" si="388"/>
        <v>-43068029.270000003</v>
      </c>
      <c r="Q910" s="601">
        <f t="shared" ca="1" si="404"/>
        <v>-6890884.6799999997</v>
      </c>
      <c r="R910" s="602">
        <f t="shared" si="389"/>
        <v>399</v>
      </c>
      <c r="S910" s="602">
        <f t="shared" si="390"/>
        <v>63.84</v>
      </c>
      <c r="T910" s="602">
        <f t="shared" si="391"/>
        <v>166.35080000000002</v>
      </c>
      <c r="U910" s="602">
        <f t="shared" si="392"/>
        <v>26.616128000000003</v>
      </c>
      <c r="V910" s="602">
        <f t="shared" ca="1" si="393"/>
        <v>-3920225.17</v>
      </c>
      <c r="W910" s="602">
        <f t="shared" si="394"/>
        <v>84.48</v>
      </c>
      <c r="X910" s="602">
        <f t="shared" si="395"/>
        <v>13.52</v>
      </c>
      <c r="Y910" s="602">
        <f t="shared" ca="1" si="396"/>
        <v>67805.320000000007</v>
      </c>
      <c r="Z910" s="602">
        <f t="shared" ca="1" si="397"/>
        <v>10848.85</v>
      </c>
      <c r="AA910" s="603">
        <f t="shared" si="398"/>
        <v>0</v>
      </c>
      <c r="AB910" s="602"/>
      <c r="AC910" s="604">
        <f t="shared" si="399"/>
        <v>0.113</v>
      </c>
      <c r="AD910" s="602">
        <f t="shared" ca="1" si="400"/>
        <v>-43068029.269894227</v>
      </c>
      <c r="AE910" s="602">
        <f t="shared" si="401"/>
        <v>0</v>
      </c>
      <c r="AG910" s="602">
        <f t="shared" ca="1" si="405"/>
        <v>0</v>
      </c>
    </row>
    <row r="911" spans="2:33" x14ac:dyDescent="0.25">
      <c r="B911" s="30">
        <v>890</v>
      </c>
      <c r="C911" s="19">
        <f t="shared" ca="1" si="379"/>
        <v>72779</v>
      </c>
      <c r="D911" s="30">
        <f t="shared" ca="1" si="380"/>
        <v>31</v>
      </c>
      <c r="E911" s="599">
        <f t="shared" si="381"/>
        <v>0.113</v>
      </c>
      <c r="F911" s="599">
        <f t="shared" si="402"/>
        <v>0.13108</v>
      </c>
      <c r="G911" s="33">
        <f t="shared" ca="1" si="382"/>
        <v>1.0120874444444443</v>
      </c>
      <c r="H911" s="33">
        <f t="shared" ca="1" si="383"/>
        <v>36765.305274862578</v>
      </c>
      <c r="I911" s="33">
        <f t="shared" ca="1" si="407"/>
        <v>2.7199556552675404E-5</v>
      </c>
      <c r="J911" s="30" t="b">
        <f t="shared" si="384"/>
        <v>0</v>
      </c>
      <c r="K911" s="33">
        <f t="shared" si="403"/>
        <v>1</v>
      </c>
      <c r="L911" s="33">
        <f t="shared" ca="1" si="406"/>
        <v>2.7199556552675404E-5</v>
      </c>
      <c r="M911" s="600">
        <f t="shared" ca="1" si="385"/>
        <v>27271.35</v>
      </c>
      <c r="N911" s="601">
        <f t="shared" ca="1" si="386"/>
        <v>-4954187869.75</v>
      </c>
      <c r="O911" s="601">
        <f t="shared" ca="1" si="387"/>
        <v>59910741.999999993</v>
      </c>
      <c r="P911" s="601">
        <f t="shared" ca="1" si="388"/>
        <v>-48207000.299999997</v>
      </c>
      <c r="Q911" s="601">
        <f t="shared" ca="1" si="404"/>
        <v>-7713120.0499999998</v>
      </c>
      <c r="R911" s="602">
        <f t="shared" si="389"/>
        <v>399</v>
      </c>
      <c r="S911" s="602">
        <f t="shared" si="390"/>
        <v>63.84</v>
      </c>
      <c r="T911" s="602">
        <f t="shared" si="391"/>
        <v>166.35080000000002</v>
      </c>
      <c r="U911" s="602">
        <f t="shared" si="392"/>
        <v>26.616128000000003</v>
      </c>
      <c r="V911" s="602">
        <f t="shared" ca="1" si="393"/>
        <v>-3963350.3</v>
      </c>
      <c r="W911" s="602">
        <f t="shared" si="394"/>
        <v>84.48</v>
      </c>
      <c r="X911" s="602">
        <f t="shared" si="395"/>
        <v>13.52</v>
      </c>
      <c r="Y911" s="602">
        <f t="shared" ca="1" si="396"/>
        <v>75863.22</v>
      </c>
      <c r="Z911" s="602">
        <f t="shared" ca="1" si="397"/>
        <v>12138.12</v>
      </c>
      <c r="AA911" s="603">
        <f t="shared" si="398"/>
        <v>0</v>
      </c>
      <c r="AB911" s="602"/>
      <c r="AC911" s="604">
        <f t="shared" si="399"/>
        <v>0.113</v>
      </c>
      <c r="AD911" s="602">
        <f t="shared" ca="1" si="400"/>
        <v>-48207000.299261801</v>
      </c>
      <c r="AE911" s="602">
        <f t="shared" si="401"/>
        <v>0</v>
      </c>
      <c r="AG911" s="602">
        <f t="shared" ca="1" si="405"/>
        <v>0</v>
      </c>
    </row>
    <row r="912" spans="2:33" x14ac:dyDescent="0.25">
      <c r="B912" s="30">
        <v>891</v>
      </c>
      <c r="C912" s="19">
        <f t="shared" ca="1" si="379"/>
        <v>72809</v>
      </c>
      <c r="D912" s="30">
        <f t="shared" ca="1" si="380"/>
        <v>30</v>
      </c>
      <c r="E912" s="599">
        <f t="shared" si="381"/>
        <v>0.113</v>
      </c>
      <c r="F912" s="599">
        <f t="shared" si="402"/>
        <v>0.13108</v>
      </c>
      <c r="G912" s="33">
        <f t="shared" ca="1" si="382"/>
        <v>1.0117233333333333</v>
      </c>
      <c r="H912" s="33">
        <f t="shared" ca="1" si="383"/>
        <v>37196.317203701547</v>
      </c>
      <c r="I912" s="33">
        <f t="shared" ca="1" si="407"/>
        <v>2.6884381981248568E-5</v>
      </c>
      <c r="J912" s="30" t="b">
        <f t="shared" si="384"/>
        <v>0</v>
      </c>
      <c r="K912" s="33">
        <f t="shared" si="403"/>
        <v>1</v>
      </c>
      <c r="L912" s="33">
        <f t="shared" ca="1" si="406"/>
        <v>2.6884381981248568E-5</v>
      </c>
      <c r="M912" s="600">
        <f t="shared" ca="1" si="385"/>
        <v>27271.35</v>
      </c>
      <c r="N912" s="601">
        <f t="shared" ca="1" si="386"/>
        <v>-5014098611.75</v>
      </c>
      <c r="O912" s="601">
        <f t="shared" ca="1" si="387"/>
        <v>58809220.740000002</v>
      </c>
      <c r="P912" s="601">
        <f t="shared" ca="1" si="388"/>
        <v>-47216095.259999998</v>
      </c>
      <c r="Q912" s="601">
        <f t="shared" ca="1" si="404"/>
        <v>-7554575.2400000002</v>
      </c>
      <c r="R912" s="602">
        <f t="shared" si="389"/>
        <v>399</v>
      </c>
      <c r="S912" s="602">
        <f t="shared" si="390"/>
        <v>63.84</v>
      </c>
      <c r="T912" s="602">
        <f t="shared" si="391"/>
        <v>166.35080000000002</v>
      </c>
      <c r="U912" s="602">
        <f t="shared" si="392"/>
        <v>26.616128000000003</v>
      </c>
      <c r="V912" s="602">
        <f t="shared" ca="1" si="393"/>
        <v>-4011278.89</v>
      </c>
      <c r="W912" s="602">
        <f t="shared" si="394"/>
        <v>84.48</v>
      </c>
      <c r="X912" s="602">
        <f t="shared" si="395"/>
        <v>13.52</v>
      </c>
      <c r="Y912" s="602">
        <f t="shared" ca="1" si="396"/>
        <v>74309.48</v>
      </c>
      <c r="Z912" s="602">
        <f t="shared" ca="1" si="397"/>
        <v>11889.52</v>
      </c>
      <c r="AA912" s="603">
        <f t="shared" si="398"/>
        <v>0</v>
      </c>
      <c r="AB912" s="602"/>
      <c r="AC912" s="604">
        <f t="shared" si="399"/>
        <v>0.113</v>
      </c>
      <c r="AD912" s="602">
        <f t="shared" ca="1" si="400"/>
        <v>-47216095.260645837</v>
      </c>
      <c r="AE912" s="602">
        <f t="shared" si="401"/>
        <v>0</v>
      </c>
      <c r="AG912" s="602">
        <f t="shared" ca="1" si="405"/>
        <v>0</v>
      </c>
    </row>
    <row r="913" spans="2:33" x14ac:dyDescent="0.25">
      <c r="B913" s="30">
        <v>892</v>
      </c>
      <c r="C913" s="19">
        <f t="shared" ca="1" si="379"/>
        <v>72840</v>
      </c>
      <c r="D913" s="30">
        <f t="shared" ca="1" si="380"/>
        <v>31</v>
      </c>
      <c r="E913" s="599">
        <f t="shared" si="381"/>
        <v>0.113</v>
      </c>
      <c r="F913" s="599">
        <f t="shared" si="402"/>
        <v>0.13108</v>
      </c>
      <c r="G913" s="33">
        <f t="shared" ca="1" si="382"/>
        <v>1.0120874444444443</v>
      </c>
      <c r="H913" s="33">
        <f t="shared" ca="1" si="383"/>
        <v>37645.925621439215</v>
      </c>
      <c r="I913" s="33">
        <f t="shared" ca="1" si="407"/>
        <v>2.6563299573394038E-5</v>
      </c>
      <c r="J913" s="30" t="b">
        <f t="shared" si="384"/>
        <v>0</v>
      </c>
      <c r="K913" s="33">
        <f t="shared" si="403"/>
        <v>1</v>
      </c>
      <c r="L913" s="33">
        <f t="shared" ca="1" si="406"/>
        <v>2.6563299573394038E-5</v>
      </c>
      <c r="M913" s="600">
        <f t="shared" ca="1" si="385"/>
        <v>27271.35</v>
      </c>
      <c r="N913" s="601">
        <f t="shared" ca="1" si="386"/>
        <v>-5072907832.4899998</v>
      </c>
      <c r="O913" s="601">
        <f t="shared" ca="1" si="387"/>
        <v>61345762.950000003</v>
      </c>
      <c r="P913" s="601">
        <f t="shared" ca="1" si="388"/>
        <v>-49362211.490000002</v>
      </c>
      <c r="Q913" s="601">
        <f t="shared" ca="1" si="404"/>
        <v>-7897953.8399999999</v>
      </c>
      <c r="R913" s="602">
        <f t="shared" si="389"/>
        <v>399</v>
      </c>
      <c r="S913" s="602">
        <f t="shared" si="390"/>
        <v>63.84</v>
      </c>
      <c r="T913" s="602">
        <f t="shared" si="391"/>
        <v>166.35080000000002</v>
      </c>
      <c r="U913" s="602">
        <f t="shared" si="392"/>
        <v>26.616128000000003</v>
      </c>
      <c r="V913" s="602">
        <f t="shared" ca="1" si="393"/>
        <v>-4058326.27</v>
      </c>
      <c r="W913" s="602">
        <f t="shared" si="394"/>
        <v>84.48</v>
      </c>
      <c r="X913" s="602">
        <f t="shared" si="395"/>
        <v>13.52</v>
      </c>
      <c r="Y913" s="602">
        <f t="shared" ca="1" si="396"/>
        <v>77674.59</v>
      </c>
      <c r="Z913" s="602">
        <f t="shared" ca="1" si="397"/>
        <v>12427.93</v>
      </c>
      <c r="AA913" s="603">
        <f t="shared" si="398"/>
        <v>0</v>
      </c>
      <c r="AB913" s="602"/>
      <c r="AC913" s="604">
        <f t="shared" si="399"/>
        <v>0.113</v>
      </c>
      <c r="AD913" s="602">
        <f t="shared" ca="1" si="400"/>
        <v>-49362211.492256865</v>
      </c>
      <c r="AE913" s="602">
        <f t="shared" si="401"/>
        <v>0</v>
      </c>
      <c r="AG913" s="602">
        <f t="shared" ca="1" si="405"/>
        <v>0</v>
      </c>
    </row>
    <row r="914" spans="2:33" x14ac:dyDescent="0.25">
      <c r="B914" s="30">
        <v>893</v>
      </c>
      <c r="C914" s="19">
        <f t="shared" ca="1" si="379"/>
        <v>72870</v>
      </c>
      <c r="D914" s="30">
        <f t="shared" ca="1" si="380"/>
        <v>30</v>
      </c>
      <c r="E914" s="599">
        <f t="shared" si="381"/>
        <v>0.113</v>
      </c>
      <c r="F914" s="599">
        <f t="shared" si="402"/>
        <v>0.13108</v>
      </c>
      <c r="G914" s="33">
        <f t="shared" ca="1" si="382"/>
        <v>1.0117233333333333</v>
      </c>
      <c r="H914" s="33">
        <f t="shared" ca="1" si="383"/>
        <v>38087.261356141222</v>
      </c>
      <c r="I914" s="33">
        <f t="shared" ca="1" si="407"/>
        <v>2.6255497622927912E-5</v>
      </c>
      <c r="J914" s="30" t="b">
        <f t="shared" si="384"/>
        <v>0</v>
      </c>
      <c r="K914" s="33">
        <f t="shared" si="403"/>
        <v>1</v>
      </c>
      <c r="L914" s="33">
        <f t="shared" ca="1" si="406"/>
        <v>2.6255497622927912E-5</v>
      </c>
      <c r="M914" s="600">
        <f t="shared" ca="1" si="385"/>
        <v>27271.35</v>
      </c>
      <c r="N914" s="601">
        <f t="shared" ca="1" si="386"/>
        <v>-5134253595.4399996</v>
      </c>
      <c r="O914" s="601">
        <f t="shared" ca="1" si="387"/>
        <v>60217837.670000002</v>
      </c>
      <c r="P914" s="601">
        <f t="shared" ca="1" si="388"/>
        <v>-48347554.689999998</v>
      </c>
      <c r="Q914" s="601">
        <f t="shared" ca="1" si="404"/>
        <v>-7735608.75</v>
      </c>
      <c r="R914" s="602">
        <f t="shared" si="389"/>
        <v>399</v>
      </c>
      <c r="S914" s="602">
        <f t="shared" si="390"/>
        <v>63.84</v>
      </c>
      <c r="T914" s="602">
        <f t="shared" si="391"/>
        <v>166.35080000000002</v>
      </c>
      <c r="U914" s="602">
        <f t="shared" si="392"/>
        <v>26.616128000000003</v>
      </c>
      <c r="V914" s="602">
        <f t="shared" ca="1" si="393"/>
        <v>-4107402.88</v>
      </c>
      <c r="W914" s="602">
        <f t="shared" si="394"/>
        <v>84.48</v>
      </c>
      <c r="X914" s="602">
        <f t="shared" si="395"/>
        <v>13.52</v>
      </c>
      <c r="Y914" s="602">
        <f t="shared" ca="1" si="396"/>
        <v>76083.61</v>
      </c>
      <c r="Z914" s="602">
        <f t="shared" ca="1" si="397"/>
        <v>12173.38</v>
      </c>
      <c r="AA914" s="603">
        <f t="shared" si="398"/>
        <v>0</v>
      </c>
      <c r="AB914" s="602"/>
      <c r="AC914" s="604">
        <f t="shared" si="399"/>
        <v>0.113</v>
      </c>
      <c r="AD914" s="602">
        <f t="shared" ca="1" si="400"/>
        <v>-48347554.690393329</v>
      </c>
      <c r="AE914" s="602">
        <f t="shared" si="401"/>
        <v>0</v>
      </c>
      <c r="AG914" s="602">
        <f t="shared" ca="1" si="405"/>
        <v>0</v>
      </c>
    </row>
    <row r="915" spans="2:33" x14ac:dyDescent="0.25">
      <c r="B915" s="30">
        <v>894</v>
      </c>
      <c r="C915" s="19">
        <f t="shared" ca="1" si="379"/>
        <v>72901</v>
      </c>
      <c r="D915" s="30">
        <f t="shared" ca="1" si="380"/>
        <v>31</v>
      </c>
      <c r="E915" s="599">
        <f t="shared" si="381"/>
        <v>0.113</v>
      </c>
      <c r="F915" s="599">
        <f t="shared" si="402"/>
        <v>0.13108</v>
      </c>
      <c r="G915" s="33">
        <f t="shared" ca="1" si="382"/>
        <v>1.0120874444444443</v>
      </c>
      <c r="H915" s="33">
        <f t="shared" ca="1" si="383"/>
        <v>38547.639011824613</v>
      </c>
      <c r="I915" s="33">
        <f t="shared" ca="1" si="407"/>
        <v>2.5941926033219488E-5</v>
      </c>
      <c r="J915" s="30" t="b">
        <f t="shared" si="384"/>
        <v>0</v>
      </c>
      <c r="K915" s="33">
        <f t="shared" si="403"/>
        <v>1</v>
      </c>
      <c r="L915" s="33">
        <f t="shared" ca="1" si="406"/>
        <v>2.5941926033219488E-5</v>
      </c>
      <c r="M915" s="600">
        <f t="shared" ca="1" si="385"/>
        <v>27271.35</v>
      </c>
      <c r="N915" s="601">
        <f t="shared" ca="1" si="386"/>
        <v>-5194471433.1099997</v>
      </c>
      <c r="O915" s="601">
        <f t="shared" ca="1" si="387"/>
        <v>62815156.219999999</v>
      </c>
      <c r="P915" s="601">
        <f t="shared" ca="1" si="388"/>
        <v>-50545092.859999999</v>
      </c>
      <c r="Q915" s="601">
        <f t="shared" ca="1" si="404"/>
        <v>-8087214.8600000003</v>
      </c>
      <c r="R915" s="602">
        <f t="shared" si="389"/>
        <v>399</v>
      </c>
      <c r="S915" s="602">
        <f t="shared" si="390"/>
        <v>63.84</v>
      </c>
      <c r="T915" s="602">
        <f t="shared" si="391"/>
        <v>166.35080000000002</v>
      </c>
      <c r="U915" s="602">
        <f t="shared" si="392"/>
        <v>26.616128000000003</v>
      </c>
      <c r="V915" s="602">
        <f t="shared" ca="1" si="393"/>
        <v>-4155577.15</v>
      </c>
      <c r="W915" s="602">
        <f t="shared" si="394"/>
        <v>84.48</v>
      </c>
      <c r="X915" s="602">
        <f t="shared" si="395"/>
        <v>13.52</v>
      </c>
      <c r="Y915" s="602">
        <f t="shared" ca="1" si="396"/>
        <v>79529.350000000006</v>
      </c>
      <c r="Z915" s="602">
        <f t="shared" ca="1" si="397"/>
        <v>12724.7</v>
      </c>
      <c r="AA915" s="603">
        <f t="shared" si="398"/>
        <v>0</v>
      </c>
      <c r="AB915" s="602"/>
      <c r="AC915" s="604">
        <f t="shared" si="399"/>
        <v>0.113</v>
      </c>
      <c r="AD915" s="602">
        <f t="shared" ca="1" si="400"/>
        <v>-50545092.861623138</v>
      </c>
      <c r="AE915" s="602">
        <f t="shared" si="401"/>
        <v>0</v>
      </c>
      <c r="AG915" s="602">
        <f t="shared" ca="1" si="405"/>
        <v>0</v>
      </c>
    </row>
    <row r="916" spans="2:33" x14ac:dyDescent="0.25">
      <c r="B916" s="30">
        <v>895</v>
      </c>
      <c r="C916" s="19">
        <f t="shared" ca="1" si="379"/>
        <v>72932</v>
      </c>
      <c r="D916" s="30">
        <f t="shared" ca="1" si="380"/>
        <v>31</v>
      </c>
      <c r="E916" s="599">
        <f t="shared" si="381"/>
        <v>0.113</v>
      </c>
      <c r="F916" s="599">
        <f t="shared" si="402"/>
        <v>0.13108</v>
      </c>
      <c r="G916" s="33">
        <f t="shared" ca="1" si="382"/>
        <v>1.0120874444444443</v>
      </c>
      <c r="H916" s="33">
        <f t="shared" ca="1" si="383"/>
        <v>39013.581456844535</v>
      </c>
      <c r="I916" s="33">
        <f t="shared" ca="1" si="407"/>
        <v>2.5632099455061955E-5</v>
      </c>
      <c r="J916" s="30" t="b">
        <f t="shared" si="384"/>
        <v>0</v>
      </c>
      <c r="K916" s="33">
        <f t="shared" si="403"/>
        <v>1</v>
      </c>
      <c r="L916" s="33">
        <f t="shared" ca="1" si="406"/>
        <v>2.5632099455061955E-5</v>
      </c>
      <c r="M916" s="600">
        <f t="shared" ca="1" si="385"/>
        <v>27271.35</v>
      </c>
      <c r="N916" s="601">
        <f t="shared" ca="1" si="386"/>
        <v>-5257286589.3299999</v>
      </c>
      <c r="O916" s="601">
        <f t="shared" ca="1" si="387"/>
        <v>63574430.929999992</v>
      </c>
      <c r="P916" s="601">
        <f t="shared" ca="1" si="388"/>
        <v>-51156319.229999997</v>
      </c>
      <c r="Q916" s="601">
        <f t="shared" ca="1" si="404"/>
        <v>-8185011.0800000001</v>
      </c>
      <c r="R916" s="602">
        <f t="shared" si="389"/>
        <v>399</v>
      </c>
      <c r="S916" s="602">
        <f t="shared" si="390"/>
        <v>63.84</v>
      </c>
      <c r="T916" s="602">
        <f t="shared" si="391"/>
        <v>166.35080000000002</v>
      </c>
      <c r="U916" s="602">
        <f t="shared" si="392"/>
        <v>26.616128000000003</v>
      </c>
      <c r="V916" s="602">
        <f t="shared" ca="1" si="393"/>
        <v>-4205829.2699999996</v>
      </c>
      <c r="W916" s="602">
        <f t="shared" si="394"/>
        <v>84.48</v>
      </c>
      <c r="X916" s="602">
        <f t="shared" si="395"/>
        <v>13.52</v>
      </c>
      <c r="Y916" s="602">
        <f t="shared" ca="1" si="396"/>
        <v>80487.759999999995</v>
      </c>
      <c r="Z916" s="602">
        <f t="shared" ca="1" si="397"/>
        <v>12878.04</v>
      </c>
      <c r="AA916" s="603">
        <f t="shared" si="398"/>
        <v>0</v>
      </c>
      <c r="AB916" s="602"/>
      <c r="AC916" s="604">
        <f t="shared" si="399"/>
        <v>0.113</v>
      </c>
      <c r="AD916" s="602">
        <f t="shared" ca="1" si="400"/>
        <v>-51156319.228952758</v>
      </c>
      <c r="AE916" s="602">
        <f t="shared" si="401"/>
        <v>0</v>
      </c>
      <c r="AG916" s="602">
        <f t="shared" ca="1" si="405"/>
        <v>0</v>
      </c>
    </row>
    <row r="917" spans="2:33" x14ac:dyDescent="0.25">
      <c r="B917" s="30">
        <v>896</v>
      </c>
      <c r="C917" s="19">
        <f t="shared" ref="C917:C980" ca="1" si="408">IF(B917=0,FECHA_1ER_PAGO,EDATE(C916,1))</f>
        <v>72962</v>
      </c>
      <c r="D917" s="30">
        <f t="shared" ref="D917:D980" ca="1" si="409">IF(B917=0,FECHA_1ER_PAGO-FECHA_APERTURA, C917-C916)</f>
        <v>30</v>
      </c>
      <c r="E917" s="599">
        <f t="shared" ref="E917:E980" si="410">IF(B917=0,TASA,IF(B917=MESES_INC_TASA,E916+INCREMENTO_TASA,E916))</f>
        <v>0.113</v>
      </c>
      <c r="F917" s="599">
        <f t="shared" si="402"/>
        <v>0.13108</v>
      </c>
      <c r="G917" s="33">
        <f t="shared" ref="G917:G980" ca="1" si="411">IF(B917&lt;MESES_GRACIA, 0, 1 + D917 * F917 / 360 + FACTOR_SEG_DEUD)</f>
        <v>1.0117233333333333</v>
      </c>
      <c r="H917" s="33">
        <f t="shared" ref="H917:H980" ca="1" si="412">IF(B917 = 0, 0,            IF(H916=0, G917, H916 * G917 ))</f>
        <v>39470.950676790271</v>
      </c>
      <c r="I917" s="33">
        <f t="shared" ca="1" si="407"/>
        <v>2.5335087776034251E-5</v>
      </c>
      <c r="J917" s="30" t="b">
        <f t="shared" ref="J917:J980" si="413">MOD(B917, MESES_INC)=0</f>
        <v>0</v>
      </c>
      <c r="K917" s="33">
        <f t="shared" si="403"/>
        <v>1</v>
      </c>
      <c r="L917" s="33">
        <f t="shared" ca="1" si="406"/>
        <v>2.5335087776034251E-5</v>
      </c>
      <c r="M917" s="600">
        <f t="shared" ref="M917:M980" ca="1" si="414">ROUND(CUOTA_INIT*K917,2)</f>
        <v>27271.35</v>
      </c>
      <c r="N917" s="601">
        <f t="shared" ref="N917:N980" ca="1" si="415">IF(B917=0,TOTAL_FINANCIADO, ROUND(N916-O916,2))</f>
        <v>-5320861020.2600002</v>
      </c>
      <c r="O917" s="601">
        <f t="shared" ref="O917:O980" ca="1" si="416">IF(B917=0, 0,
   IF((B917+1) = PLAZO, N917,
   IF(B917&lt;MESES_GRACIA, 0, M917-P917-V917-Q917)))</f>
        <v>62405498.719999999</v>
      </c>
      <c r="P917" s="601">
        <f t="shared" ref="P917:P980" ca="1" si="417" xml:space="preserve"> IF(B917&lt;MESES_GRACIA, 0, ROUND(N917 * D917 *E917 /360,2))</f>
        <v>-50104774.609999999</v>
      </c>
      <c r="Q917" s="601">
        <f t="shared" ca="1" si="404"/>
        <v>-8016763.9400000004</v>
      </c>
      <c r="R917" s="602">
        <f t="shared" ref="R917:R980" si="418" xml:space="preserve"> COMISION_AMORT</f>
        <v>399</v>
      </c>
      <c r="S917" s="602">
        <f t="shared" ref="S917:S980" si="419">ROUND(R917*IVA,2)</f>
        <v>63.84</v>
      </c>
      <c r="T917" s="602">
        <f t="shared" ref="T917:T980" si="420">SEGURO_DAÑOS_MENS</f>
        <v>166.35080000000002</v>
      </c>
      <c r="U917" s="602">
        <f t="shared" ref="U917:U980" si="421">T917*IVA</f>
        <v>26.616128000000003</v>
      </c>
      <c r="V917" s="602">
        <f t="shared" ref="V917:V980" ca="1" si="422">ROUND(N917 * FACTOR_SEG_DEUD,2)</f>
        <v>-4256688.82</v>
      </c>
      <c r="W917" s="602">
        <f t="shared" ref="W917:W980" si="423">ROUND(SEGURO_INTERIORES/(1+IVA),2)</f>
        <v>84.48</v>
      </c>
      <c r="X917" s="602">
        <f t="shared" ref="X917:X980" si="424">ROUND(W917*IVA,2)</f>
        <v>13.52</v>
      </c>
      <c r="Y917" s="602">
        <f t="shared" ref="Y917:Y980" ca="1" si="425">ROUND((SUM(O917:X917)-Q917) * FACTOR_SEG_DESEMPLEO,2)</f>
        <v>78838.929999999993</v>
      </c>
      <c r="Z917" s="602">
        <f t="shared" ref="Z917:Z980" ca="1" si="426">ROUND(Y917*IVA,2)</f>
        <v>12614.23</v>
      </c>
      <c r="AA917" s="603">
        <f t="shared" ref="AA917:AA980" si="427">IF(B917&gt;=PLAZO,0,ROUND(SUM(O917:Z917),2))</f>
        <v>0</v>
      </c>
      <c r="AB917" s="602"/>
      <c r="AC917" s="604">
        <f t="shared" ref="AC917:AC980" si="428">IF(AB917="SI",TASA_PP,TASA)</f>
        <v>0.113</v>
      </c>
      <c r="AD917" s="602">
        <f t="shared" ref="AD917:AD980" ca="1" si="429">N917 * D917 * AC917 /360</f>
        <v>-50104774.607448347</v>
      </c>
      <c r="AE917" s="602">
        <f t="shared" ref="AE917:AE980" si="430">IF(B917&gt;=PLAZO, 0, O917+R917+S917+T917+U917+V917+W917+X917+Y917+Z917+AD917)</f>
        <v>0</v>
      </c>
      <c r="AG917" s="602">
        <f t="shared" ca="1" si="405"/>
        <v>0</v>
      </c>
    </row>
    <row r="918" spans="2:33" x14ac:dyDescent="0.25">
      <c r="B918" s="30">
        <v>897</v>
      </c>
      <c r="C918" s="19">
        <f t="shared" ca="1" si="408"/>
        <v>72993</v>
      </c>
      <c r="D918" s="30">
        <f t="shared" ca="1" si="409"/>
        <v>31</v>
      </c>
      <c r="E918" s="599">
        <f t="shared" si="410"/>
        <v>0.113</v>
      </c>
      <c r="F918" s="599">
        <f t="shared" ref="F918:F981" si="431">E918*(1+$G$13)</f>
        <v>0.13108</v>
      </c>
      <c r="G918" s="33">
        <f t="shared" ca="1" si="411"/>
        <v>1.0120874444444443</v>
      </c>
      <c r="H918" s="33">
        <f t="shared" ca="1" si="412"/>
        <v>39948.053600265375</v>
      </c>
      <c r="I918" s="33">
        <f t="shared" ca="1" si="407"/>
        <v>2.503250871760513E-5</v>
      </c>
      <c r="J918" s="30" t="b">
        <f t="shared" si="413"/>
        <v>0</v>
      </c>
      <c r="K918" s="33">
        <f t="shared" ref="K918:K981" si="432">IF(B918=0, 1, IF(J918,K917*(1+INCREMENTO),K917))</f>
        <v>1</v>
      </c>
      <c r="L918" s="33">
        <f t="shared" ca="1" si="406"/>
        <v>2.503250871760513E-5</v>
      </c>
      <c r="M918" s="600">
        <f t="shared" ca="1" si="414"/>
        <v>27271.35</v>
      </c>
      <c r="N918" s="601">
        <f t="shared" ca="1" si="415"/>
        <v>-5383266518.9799995</v>
      </c>
      <c r="O918" s="601">
        <f t="shared" ca="1" si="416"/>
        <v>65097206.329999998</v>
      </c>
      <c r="P918" s="601">
        <f t="shared" ca="1" si="417"/>
        <v>-52382173.93</v>
      </c>
      <c r="Q918" s="601">
        <f t="shared" ref="Q918:Q981" ca="1" si="433">ROUND(P918*$G$13,2)</f>
        <v>-8381147.8300000001</v>
      </c>
      <c r="R918" s="602">
        <f t="shared" si="418"/>
        <v>399</v>
      </c>
      <c r="S918" s="602">
        <f t="shared" si="419"/>
        <v>63.84</v>
      </c>
      <c r="T918" s="602">
        <f t="shared" si="420"/>
        <v>166.35080000000002</v>
      </c>
      <c r="U918" s="602">
        <f t="shared" si="421"/>
        <v>26.616128000000003</v>
      </c>
      <c r="V918" s="602">
        <f t="shared" ca="1" si="422"/>
        <v>-4306613.22</v>
      </c>
      <c r="W918" s="602">
        <f t="shared" si="423"/>
        <v>84.48</v>
      </c>
      <c r="X918" s="602">
        <f t="shared" si="424"/>
        <v>13.52</v>
      </c>
      <c r="Y918" s="602">
        <f t="shared" ca="1" si="425"/>
        <v>82409.899999999994</v>
      </c>
      <c r="Z918" s="602">
        <f t="shared" ca="1" si="426"/>
        <v>13185.58</v>
      </c>
      <c r="AA918" s="603">
        <f t="shared" si="427"/>
        <v>0</v>
      </c>
      <c r="AB918" s="602"/>
      <c r="AC918" s="604">
        <f t="shared" si="428"/>
        <v>0.113</v>
      </c>
      <c r="AD918" s="602">
        <f t="shared" ca="1" si="429"/>
        <v>-52382173.933297053</v>
      </c>
      <c r="AE918" s="602">
        <f t="shared" si="430"/>
        <v>0</v>
      </c>
      <c r="AG918" s="602">
        <f t="shared" ref="AG918:AG981" ca="1" si="434">IF(N918&gt; 0,O918+P918+V918+R918+T918+W918+Y918, 0)</f>
        <v>0</v>
      </c>
    </row>
    <row r="919" spans="2:33" x14ac:dyDescent="0.25">
      <c r="B919" s="30">
        <v>898</v>
      </c>
      <c r="C919" s="19">
        <f t="shared" ca="1" si="408"/>
        <v>73023</v>
      </c>
      <c r="D919" s="30">
        <f t="shared" ca="1" si="409"/>
        <v>30</v>
      </c>
      <c r="E919" s="599">
        <f t="shared" si="410"/>
        <v>0.113</v>
      </c>
      <c r="F919" s="599">
        <f t="shared" si="431"/>
        <v>0.13108</v>
      </c>
      <c r="G919" s="33">
        <f t="shared" ca="1" si="411"/>
        <v>1.0117233333333333</v>
      </c>
      <c r="H919" s="33">
        <f t="shared" ca="1" si="412"/>
        <v>40416.37794863915</v>
      </c>
      <c r="I919" s="33">
        <f t="shared" ca="1" si="407"/>
        <v>2.47424447898521E-5</v>
      </c>
      <c r="J919" s="30" t="b">
        <f t="shared" si="413"/>
        <v>0</v>
      </c>
      <c r="K919" s="33">
        <f t="shared" si="432"/>
        <v>1</v>
      </c>
      <c r="L919" s="33">
        <f t="shared" ref="L919:L982" ca="1" si="435" xml:space="preserve"> I919*K919</f>
        <v>2.47424447898521E-5</v>
      </c>
      <c r="M919" s="600">
        <f t="shared" ca="1" si="414"/>
        <v>27271.35</v>
      </c>
      <c r="N919" s="601">
        <f t="shared" ca="1" si="415"/>
        <v>-5448363725.3100004</v>
      </c>
      <c r="O919" s="601">
        <f t="shared" ca="1" si="416"/>
        <v>63900255.419999994</v>
      </c>
      <c r="P919" s="601">
        <f t="shared" ca="1" si="417"/>
        <v>-51305425.079999998</v>
      </c>
      <c r="Q919" s="601">
        <f t="shared" ca="1" si="433"/>
        <v>-8208868.0099999998</v>
      </c>
      <c r="R919" s="602">
        <f t="shared" si="418"/>
        <v>399</v>
      </c>
      <c r="S919" s="602">
        <f t="shared" si="419"/>
        <v>63.84</v>
      </c>
      <c r="T919" s="602">
        <f t="shared" si="420"/>
        <v>166.35080000000002</v>
      </c>
      <c r="U919" s="602">
        <f t="shared" si="421"/>
        <v>26.616128000000003</v>
      </c>
      <c r="V919" s="602">
        <f t="shared" ca="1" si="422"/>
        <v>-4358690.9800000004</v>
      </c>
      <c r="W919" s="602">
        <f t="shared" si="423"/>
        <v>84.48</v>
      </c>
      <c r="X919" s="602">
        <f t="shared" si="424"/>
        <v>13.52</v>
      </c>
      <c r="Y919" s="602">
        <f t="shared" ca="1" si="425"/>
        <v>80721.55</v>
      </c>
      <c r="Z919" s="602">
        <f t="shared" ca="1" si="426"/>
        <v>12915.45</v>
      </c>
      <c r="AA919" s="603">
        <f t="shared" si="427"/>
        <v>0</v>
      </c>
      <c r="AB919" s="602"/>
      <c r="AC919" s="604">
        <f t="shared" si="428"/>
        <v>0.113</v>
      </c>
      <c r="AD919" s="602">
        <f t="shared" ca="1" si="429"/>
        <v>-51305425.080002509</v>
      </c>
      <c r="AE919" s="602">
        <f t="shared" si="430"/>
        <v>0</v>
      </c>
      <c r="AG919" s="602">
        <f t="shared" ca="1" si="434"/>
        <v>0</v>
      </c>
    </row>
    <row r="920" spans="2:33" x14ac:dyDescent="0.25">
      <c r="B920" s="30">
        <v>899</v>
      </c>
      <c r="C920" s="19">
        <f t="shared" ca="1" si="408"/>
        <v>73054</v>
      </c>
      <c r="D920" s="30">
        <f t="shared" ca="1" si="409"/>
        <v>31</v>
      </c>
      <c r="E920" s="599">
        <f t="shared" si="410"/>
        <v>0.113</v>
      </c>
      <c r="F920" s="599">
        <f t="shared" si="431"/>
        <v>0.13108</v>
      </c>
      <c r="G920" s="33">
        <f t="shared" ca="1" si="411"/>
        <v>1.0120874444444443</v>
      </c>
      <c r="H920" s="33">
        <f t="shared" ca="1" si="412"/>
        <v>40904.908671738987</v>
      </c>
      <c r="I920" s="33">
        <f t="shared" ref="I920:I983" ca="1" si="436">IF(H920=0, 0, 1/H920)</f>
        <v>2.4446943715850304E-5</v>
      </c>
      <c r="J920" s="30" t="b">
        <f t="shared" si="413"/>
        <v>0</v>
      </c>
      <c r="K920" s="33">
        <f t="shared" si="432"/>
        <v>1</v>
      </c>
      <c r="L920" s="33">
        <f t="shared" ca="1" si="435"/>
        <v>2.4446943715850304E-5</v>
      </c>
      <c r="M920" s="600">
        <f t="shared" ca="1" si="414"/>
        <v>27271.35</v>
      </c>
      <c r="N920" s="601">
        <f t="shared" ca="1" si="415"/>
        <v>-5512263980.7299995</v>
      </c>
      <c r="O920" s="601">
        <f t="shared" ca="1" si="416"/>
        <v>66656455.969999999</v>
      </c>
      <c r="P920" s="601">
        <f t="shared" ca="1" si="417"/>
        <v>-53637390.899999999</v>
      </c>
      <c r="Q920" s="601">
        <f t="shared" ca="1" si="433"/>
        <v>-8581982.5399999991</v>
      </c>
      <c r="R920" s="602">
        <f t="shared" si="418"/>
        <v>399</v>
      </c>
      <c r="S920" s="602">
        <f t="shared" si="419"/>
        <v>63.84</v>
      </c>
      <c r="T920" s="602">
        <f t="shared" si="420"/>
        <v>166.35080000000002</v>
      </c>
      <c r="U920" s="602">
        <f t="shared" si="421"/>
        <v>26.616128000000003</v>
      </c>
      <c r="V920" s="602">
        <f t="shared" ca="1" si="422"/>
        <v>-4409811.18</v>
      </c>
      <c r="W920" s="602">
        <f t="shared" si="423"/>
        <v>84.48</v>
      </c>
      <c r="X920" s="602">
        <f t="shared" si="424"/>
        <v>13.52</v>
      </c>
      <c r="Y920" s="602">
        <f t="shared" ca="1" si="425"/>
        <v>84378.08</v>
      </c>
      <c r="Z920" s="602">
        <f t="shared" ca="1" si="426"/>
        <v>13500.49</v>
      </c>
      <c r="AA920" s="603">
        <f t="shared" si="427"/>
        <v>0</v>
      </c>
      <c r="AB920" s="602"/>
      <c r="AC920" s="604">
        <f t="shared" si="428"/>
        <v>0.113</v>
      </c>
      <c r="AD920" s="602">
        <f t="shared" ca="1" si="429"/>
        <v>-53637390.901381083</v>
      </c>
      <c r="AE920" s="602">
        <f t="shared" si="430"/>
        <v>0</v>
      </c>
      <c r="AG920" s="602">
        <f t="shared" ca="1" si="434"/>
        <v>0</v>
      </c>
    </row>
    <row r="921" spans="2:33" x14ac:dyDescent="0.25">
      <c r="B921" s="30">
        <v>900</v>
      </c>
      <c r="C921" s="19">
        <f t="shared" ca="1" si="408"/>
        <v>73085</v>
      </c>
      <c r="D921" s="30">
        <f t="shared" ca="1" si="409"/>
        <v>31</v>
      </c>
      <c r="E921" s="599">
        <f t="shared" si="410"/>
        <v>0.113</v>
      </c>
      <c r="F921" s="599">
        <f t="shared" si="431"/>
        <v>0.13108</v>
      </c>
      <c r="G921" s="33">
        <f t="shared" ca="1" si="411"/>
        <v>1.0120874444444443</v>
      </c>
      <c r="H921" s="33">
        <f t="shared" ca="1" si="412"/>
        <v>41399.3444828137</v>
      </c>
      <c r="I921" s="33">
        <f t="shared" ca="1" si="436"/>
        <v>2.4154971835728814E-5</v>
      </c>
      <c r="J921" s="30" t="b">
        <f t="shared" si="413"/>
        <v>1</v>
      </c>
      <c r="K921" s="33">
        <f t="shared" si="432"/>
        <v>1</v>
      </c>
      <c r="L921" s="33">
        <f t="shared" ca="1" si="435"/>
        <v>2.4154971835728814E-5</v>
      </c>
      <c r="M921" s="600">
        <f t="shared" ca="1" si="414"/>
        <v>27271.35</v>
      </c>
      <c r="N921" s="601">
        <f t="shared" ca="1" si="415"/>
        <v>-5578920436.6999998</v>
      </c>
      <c r="O921" s="601">
        <f t="shared" ca="1" si="416"/>
        <v>67462162.189999998</v>
      </c>
      <c r="P921" s="601">
        <f t="shared" ca="1" si="417"/>
        <v>-54285995.25</v>
      </c>
      <c r="Q921" s="601">
        <f t="shared" ca="1" si="433"/>
        <v>-8685759.2400000002</v>
      </c>
      <c r="R921" s="602">
        <f t="shared" si="418"/>
        <v>399</v>
      </c>
      <c r="S921" s="602">
        <f t="shared" si="419"/>
        <v>63.84</v>
      </c>
      <c r="T921" s="602">
        <f t="shared" si="420"/>
        <v>166.35080000000002</v>
      </c>
      <c r="U921" s="602">
        <f t="shared" si="421"/>
        <v>26.616128000000003</v>
      </c>
      <c r="V921" s="602">
        <f t="shared" ca="1" si="422"/>
        <v>-4463136.3499999996</v>
      </c>
      <c r="W921" s="602">
        <f t="shared" si="423"/>
        <v>84.48</v>
      </c>
      <c r="X921" s="602">
        <f t="shared" si="424"/>
        <v>13.52</v>
      </c>
      <c r="Y921" s="602">
        <f t="shared" ca="1" si="425"/>
        <v>85395.09</v>
      </c>
      <c r="Z921" s="602">
        <f t="shared" ca="1" si="426"/>
        <v>13663.21</v>
      </c>
      <c r="AA921" s="603">
        <f t="shared" si="427"/>
        <v>0</v>
      </c>
      <c r="AB921" s="602"/>
      <c r="AC921" s="604">
        <f t="shared" si="428"/>
        <v>0.113</v>
      </c>
      <c r="AD921" s="602">
        <f t="shared" ca="1" si="429"/>
        <v>-54285995.249333605</v>
      </c>
      <c r="AE921" s="602">
        <f t="shared" si="430"/>
        <v>0</v>
      </c>
      <c r="AG921" s="602">
        <f t="shared" ca="1" si="434"/>
        <v>0</v>
      </c>
    </row>
    <row r="922" spans="2:33" x14ac:dyDescent="0.25">
      <c r="B922" s="30">
        <v>901</v>
      </c>
      <c r="C922" s="19">
        <f t="shared" ca="1" si="408"/>
        <v>73113</v>
      </c>
      <c r="D922" s="30">
        <f t="shared" ca="1" si="409"/>
        <v>28</v>
      </c>
      <c r="E922" s="599">
        <f t="shared" si="410"/>
        <v>0.113</v>
      </c>
      <c r="F922" s="599">
        <f t="shared" si="431"/>
        <v>0.13108</v>
      </c>
      <c r="G922" s="33">
        <f t="shared" ca="1" si="411"/>
        <v>1.0109951111111111</v>
      </c>
      <c r="H922" s="33">
        <f t="shared" ca="1" si="412"/>
        <v>41854.534875329402</v>
      </c>
      <c r="I922" s="33">
        <f t="shared" ca="1" si="436"/>
        <v>2.3892273632443033E-5</v>
      </c>
      <c r="J922" s="30" t="b">
        <f t="shared" si="413"/>
        <v>0</v>
      </c>
      <c r="K922" s="33">
        <f t="shared" si="432"/>
        <v>1</v>
      </c>
      <c r="L922" s="33">
        <f t="shared" ca="1" si="435"/>
        <v>2.3892273632443033E-5</v>
      </c>
      <c r="M922" s="600">
        <f t="shared" ca="1" si="414"/>
        <v>27271.35</v>
      </c>
      <c r="N922" s="601">
        <f t="shared" ca="1" si="415"/>
        <v>-5646382598.8900003</v>
      </c>
      <c r="O922" s="601">
        <f t="shared" ca="1" si="416"/>
        <v>62109875.409999996</v>
      </c>
      <c r="P922" s="601">
        <f t="shared" ca="1" si="417"/>
        <v>-49625429.289999999</v>
      </c>
      <c r="Q922" s="601">
        <f t="shared" ca="1" si="433"/>
        <v>-7940068.6900000004</v>
      </c>
      <c r="R922" s="602">
        <f t="shared" si="418"/>
        <v>399</v>
      </c>
      <c r="S922" s="602">
        <f t="shared" si="419"/>
        <v>63.84</v>
      </c>
      <c r="T922" s="602">
        <f t="shared" si="420"/>
        <v>166.35080000000002</v>
      </c>
      <c r="U922" s="602">
        <f t="shared" si="421"/>
        <v>26.616128000000003</v>
      </c>
      <c r="V922" s="602">
        <f t="shared" ca="1" si="422"/>
        <v>-4517106.08</v>
      </c>
      <c r="W922" s="602">
        <f t="shared" si="423"/>
        <v>84.48</v>
      </c>
      <c r="X922" s="602">
        <f t="shared" si="424"/>
        <v>13.52</v>
      </c>
      <c r="Y922" s="602">
        <f t="shared" ca="1" si="425"/>
        <v>78087.320000000007</v>
      </c>
      <c r="Z922" s="602">
        <f t="shared" ca="1" si="426"/>
        <v>12493.97</v>
      </c>
      <c r="AA922" s="603">
        <f t="shared" si="427"/>
        <v>0</v>
      </c>
      <c r="AB922" s="602"/>
      <c r="AC922" s="604">
        <f t="shared" si="428"/>
        <v>0.113</v>
      </c>
      <c r="AD922" s="602">
        <f t="shared" ca="1" si="429"/>
        <v>-49625429.285799898</v>
      </c>
      <c r="AE922" s="602">
        <f t="shared" si="430"/>
        <v>0</v>
      </c>
      <c r="AG922" s="602">
        <f t="shared" ca="1" si="434"/>
        <v>0</v>
      </c>
    </row>
    <row r="923" spans="2:33" x14ac:dyDescent="0.25">
      <c r="B923" s="30">
        <v>902</v>
      </c>
      <c r="C923" s="19">
        <f t="shared" ca="1" si="408"/>
        <v>73144</v>
      </c>
      <c r="D923" s="30">
        <f t="shared" ca="1" si="409"/>
        <v>31</v>
      </c>
      <c r="E923" s="599">
        <f t="shared" si="410"/>
        <v>0.113</v>
      </c>
      <c r="F923" s="599">
        <f t="shared" si="431"/>
        <v>0.13108</v>
      </c>
      <c r="G923" s="33">
        <f t="shared" ca="1" si="411"/>
        <v>1.0120874444444443</v>
      </c>
      <c r="H923" s="33">
        <f t="shared" ca="1" si="412"/>
        <v>42360.449240383001</v>
      </c>
      <c r="I923" s="33">
        <f t="shared" ca="1" si="436"/>
        <v>2.3606926223215818E-5</v>
      </c>
      <c r="J923" s="30" t="b">
        <f t="shared" si="413"/>
        <v>0</v>
      </c>
      <c r="K923" s="33">
        <f t="shared" si="432"/>
        <v>1</v>
      </c>
      <c r="L923" s="33">
        <f t="shared" ca="1" si="435"/>
        <v>2.3606926223215818E-5</v>
      </c>
      <c r="M923" s="600">
        <f t="shared" ca="1" si="414"/>
        <v>27271.35</v>
      </c>
      <c r="N923" s="601">
        <f t="shared" ca="1" si="415"/>
        <v>-5708492474.3000002</v>
      </c>
      <c r="O923" s="601">
        <f t="shared" ca="1" si="416"/>
        <v>69028357</v>
      </c>
      <c r="P923" s="601">
        <f t="shared" ca="1" si="417"/>
        <v>-55546803.159999996</v>
      </c>
      <c r="Q923" s="601">
        <f t="shared" ca="1" si="433"/>
        <v>-8887488.5099999998</v>
      </c>
      <c r="R923" s="602">
        <f t="shared" si="418"/>
        <v>399</v>
      </c>
      <c r="S923" s="602">
        <f t="shared" si="419"/>
        <v>63.84</v>
      </c>
      <c r="T923" s="602">
        <f t="shared" si="420"/>
        <v>166.35080000000002</v>
      </c>
      <c r="U923" s="602">
        <f t="shared" si="421"/>
        <v>26.616128000000003</v>
      </c>
      <c r="V923" s="602">
        <f t="shared" ca="1" si="422"/>
        <v>-4566793.9800000004</v>
      </c>
      <c r="W923" s="602">
        <f t="shared" si="423"/>
        <v>84.48</v>
      </c>
      <c r="X923" s="602">
        <f t="shared" si="424"/>
        <v>13.52</v>
      </c>
      <c r="Y923" s="602">
        <f t="shared" ca="1" si="425"/>
        <v>87372.03</v>
      </c>
      <c r="Z923" s="602">
        <f t="shared" ca="1" si="426"/>
        <v>13979.52</v>
      </c>
      <c r="AA923" s="603">
        <f t="shared" si="427"/>
        <v>0</v>
      </c>
      <c r="AB923" s="602"/>
      <c r="AC923" s="604">
        <f t="shared" si="428"/>
        <v>0.113</v>
      </c>
      <c r="AD923" s="602">
        <f t="shared" ca="1" si="429"/>
        <v>-55546803.159646958</v>
      </c>
      <c r="AE923" s="602">
        <f t="shared" si="430"/>
        <v>0</v>
      </c>
      <c r="AG923" s="602">
        <f t="shared" ca="1" si="434"/>
        <v>0</v>
      </c>
    </row>
    <row r="924" spans="2:33" x14ac:dyDescent="0.25">
      <c r="B924" s="30">
        <v>903</v>
      </c>
      <c r="C924" s="19">
        <f t="shared" ca="1" si="408"/>
        <v>73174</v>
      </c>
      <c r="D924" s="30">
        <f t="shared" ca="1" si="409"/>
        <v>30</v>
      </c>
      <c r="E924" s="599">
        <f t="shared" si="410"/>
        <v>0.113</v>
      </c>
      <c r="F924" s="599">
        <f t="shared" si="431"/>
        <v>0.13108</v>
      </c>
      <c r="G924" s="33">
        <f t="shared" ca="1" si="411"/>
        <v>1.0117233333333333</v>
      </c>
      <c r="H924" s="33">
        <f t="shared" ca="1" si="412"/>
        <v>42857.054906977755</v>
      </c>
      <c r="I924" s="33">
        <f t="shared" ca="1" si="436"/>
        <v>2.3333381217410376E-5</v>
      </c>
      <c r="J924" s="30" t="b">
        <f t="shared" si="413"/>
        <v>0</v>
      </c>
      <c r="K924" s="33">
        <f t="shared" si="432"/>
        <v>1</v>
      </c>
      <c r="L924" s="33">
        <f t="shared" ca="1" si="435"/>
        <v>2.3333381217410376E-5</v>
      </c>
      <c r="M924" s="600">
        <f t="shared" ca="1" si="414"/>
        <v>27271.35</v>
      </c>
      <c r="N924" s="601">
        <f t="shared" ca="1" si="415"/>
        <v>-5777520831.3000002</v>
      </c>
      <c r="O924" s="601">
        <f t="shared" ca="1" si="416"/>
        <v>67759073.900000006</v>
      </c>
      <c r="P924" s="601">
        <f t="shared" ca="1" si="417"/>
        <v>-54404987.829999998</v>
      </c>
      <c r="Q924" s="601">
        <f t="shared" ca="1" si="433"/>
        <v>-8704798.0500000007</v>
      </c>
      <c r="R924" s="602">
        <f t="shared" si="418"/>
        <v>399</v>
      </c>
      <c r="S924" s="602">
        <f t="shared" si="419"/>
        <v>63.84</v>
      </c>
      <c r="T924" s="602">
        <f t="shared" si="420"/>
        <v>166.35080000000002</v>
      </c>
      <c r="U924" s="602">
        <f t="shared" si="421"/>
        <v>26.616128000000003</v>
      </c>
      <c r="V924" s="602">
        <f t="shared" ca="1" si="422"/>
        <v>-4622016.67</v>
      </c>
      <c r="W924" s="602">
        <f t="shared" si="423"/>
        <v>84.48</v>
      </c>
      <c r="X924" s="602">
        <f t="shared" si="424"/>
        <v>13.52</v>
      </c>
      <c r="Y924" s="602">
        <f t="shared" ca="1" si="425"/>
        <v>85581.67</v>
      </c>
      <c r="Z924" s="602">
        <f t="shared" ca="1" si="426"/>
        <v>13693.07</v>
      </c>
      <c r="AA924" s="603">
        <f t="shared" si="427"/>
        <v>0</v>
      </c>
      <c r="AB924" s="602"/>
      <c r="AC924" s="604">
        <f t="shared" si="428"/>
        <v>0.113</v>
      </c>
      <c r="AD924" s="602">
        <f t="shared" ca="1" si="429"/>
        <v>-54404987.828075007</v>
      </c>
      <c r="AE924" s="602">
        <f t="shared" si="430"/>
        <v>0</v>
      </c>
      <c r="AG924" s="602">
        <f t="shared" ca="1" si="434"/>
        <v>0</v>
      </c>
    </row>
    <row r="925" spans="2:33" x14ac:dyDescent="0.25">
      <c r="B925" s="30">
        <v>904</v>
      </c>
      <c r="C925" s="19">
        <f t="shared" ca="1" si="408"/>
        <v>73205</v>
      </c>
      <c r="D925" s="30">
        <f t="shared" ca="1" si="409"/>
        <v>31</v>
      </c>
      <c r="E925" s="599">
        <f t="shared" si="410"/>
        <v>0.113</v>
      </c>
      <c r="F925" s="599">
        <f t="shared" si="431"/>
        <v>0.13108</v>
      </c>
      <c r="G925" s="33">
        <f t="shared" ca="1" si="411"/>
        <v>1.0120874444444443</v>
      </c>
      <c r="H925" s="33">
        <f t="shared" ca="1" si="412"/>
        <v>43375.087177218345</v>
      </c>
      <c r="I925" s="33">
        <f t="shared" ca="1" si="436"/>
        <v>2.3054708706734875E-5</v>
      </c>
      <c r="J925" s="30" t="b">
        <f t="shared" si="413"/>
        <v>0</v>
      </c>
      <c r="K925" s="33">
        <f t="shared" si="432"/>
        <v>1</v>
      </c>
      <c r="L925" s="33">
        <f t="shared" ca="1" si="435"/>
        <v>2.3054708706734875E-5</v>
      </c>
      <c r="M925" s="600">
        <f t="shared" ca="1" si="414"/>
        <v>27271.35</v>
      </c>
      <c r="N925" s="601">
        <f t="shared" ca="1" si="415"/>
        <v>-5845279905.1999998</v>
      </c>
      <c r="O925" s="601">
        <f t="shared" ca="1" si="416"/>
        <v>70681767.469999999</v>
      </c>
      <c r="P925" s="601">
        <f t="shared" ca="1" si="417"/>
        <v>-56877820.859999999</v>
      </c>
      <c r="Q925" s="601">
        <f t="shared" ca="1" si="433"/>
        <v>-9100451.3399999999</v>
      </c>
      <c r="R925" s="602">
        <f t="shared" si="418"/>
        <v>399</v>
      </c>
      <c r="S925" s="602">
        <f t="shared" si="419"/>
        <v>63.84</v>
      </c>
      <c r="T925" s="602">
        <f t="shared" si="420"/>
        <v>166.35080000000002</v>
      </c>
      <c r="U925" s="602">
        <f t="shared" si="421"/>
        <v>26.616128000000003</v>
      </c>
      <c r="V925" s="602">
        <f t="shared" ca="1" si="422"/>
        <v>-4676223.92</v>
      </c>
      <c r="W925" s="602">
        <f t="shared" si="423"/>
        <v>84.48</v>
      </c>
      <c r="X925" s="602">
        <f t="shared" si="424"/>
        <v>13.52</v>
      </c>
      <c r="Y925" s="602">
        <f t="shared" ca="1" si="425"/>
        <v>89459.07</v>
      </c>
      <c r="Z925" s="602">
        <f t="shared" ca="1" si="426"/>
        <v>14313.45</v>
      </c>
      <c r="AA925" s="603">
        <f t="shared" si="427"/>
        <v>0</v>
      </c>
      <c r="AB925" s="602"/>
      <c r="AC925" s="604">
        <f t="shared" si="428"/>
        <v>0.113</v>
      </c>
      <c r="AD925" s="602">
        <f t="shared" ca="1" si="429"/>
        <v>-56877820.855321109</v>
      </c>
      <c r="AE925" s="602">
        <f t="shared" si="430"/>
        <v>0</v>
      </c>
      <c r="AG925" s="602">
        <f t="shared" ca="1" si="434"/>
        <v>0</v>
      </c>
    </row>
    <row r="926" spans="2:33" x14ac:dyDescent="0.25">
      <c r="B926" s="30">
        <v>905</v>
      </c>
      <c r="C926" s="19">
        <f t="shared" ca="1" si="408"/>
        <v>73235</v>
      </c>
      <c r="D926" s="30">
        <f t="shared" ca="1" si="409"/>
        <v>30</v>
      </c>
      <c r="E926" s="599">
        <f t="shared" si="410"/>
        <v>0.113</v>
      </c>
      <c r="F926" s="599">
        <f t="shared" si="431"/>
        <v>0.13108</v>
      </c>
      <c r="G926" s="33">
        <f t="shared" ca="1" si="411"/>
        <v>1.0117233333333333</v>
      </c>
      <c r="H926" s="33">
        <f t="shared" ca="1" si="412"/>
        <v>43883.587782559269</v>
      </c>
      <c r="I926" s="33">
        <f t="shared" ca="1" si="436"/>
        <v>2.2787562515511361E-5</v>
      </c>
      <c r="J926" s="30" t="b">
        <f t="shared" si="413"/>
        <v>0</v>
      </c>
      <c r="K926" s="33">
        <f t="shared" si="432"/>
        <v>1</v>
      </c>
      <c r="L926" s="33">
        <f t="shared" ca="1" si="435"/>
        <v>2.2787562515511361E-5</v>
      </c>
      <c r="M926" s="600">
        <f t="shared" ca="1" si="414"/>
        <v>27271.35</v>
      </c>
      <c r="N926" s="601">
        <f t="shared" ca="1" si="415"/>
        <v>-5915961672.6700001</v>
      </c>
      <c r="O926" s="601">
        <f t="shared" ca="1" si="416"/>
        <v>69382062.019999996</v>
      </c>
      <c r="P926" s="601">
        <f t="shared" ca="1" si="417"/>
        <v>-55708639.079999998</v>
      </c>
      <c r="Q926" s="601">
        <f t="shared" ca="1" si="433"/>
        <v>-8913382.25</v>
      </c>
      <c r="R926" s="602">
        <f t="shared" si="418"/>
        <v>399</v>
      </c>
      <c r="S926" s="602">
        <f t="shared" si="419"/>
        <v>63.84</v>
      </c>
      <c r="T926" s="602">
        <f t="shared" si="420"/>
        <v>166.35080000000002</v>
      </c>
      <c r="U926" s="602">
        <f t="shared" si="421"/>
        <v>26.616128000000003</v>
      </c>
      <c r="V926" s="602">
        <f t="shared" ca="1" si="422"/>
        <v>-4732769.34</v>
      </c>
      <c r="W926" s="602">
        <f t="shared" si="423"/>
        <v>84.48</v>
      </c>
      <c r="X926" s="602">
        <f t="shared" si="424"/>
        <v>13.52</v>
      </c>
      <c r="Y926" s="602">
        <f t="shared" ca="1" si="425"/>
        <v>87625.79</v>
      </c>
      <c r="Z926" s="602">
        <f t="shared" ca="1" si="426"/>
        <v>14020.13</v>
      </c>
      <c r="AA926" s="603">
        <f t="shared" si="427"/>
        <v>0</v>
      </c>
      <c r="AB926" s="602"/>
      <c r="AC926" s="604">
        <f t="shared" si="428"/>
        <v>0.113</v>
      </c>
      <c r="AD926" s="602">
        <f t="shared" ca="1" si="429"/>
        <v>-55708639.084309176</v>
      </c>
      <c r="AE926" s="602">
        <f t="shared" si="430"/>
        <v>0</v>
      </c>
      <c r="AG926" s="602">
        <f t="shared" ca="1" si="434"/>
        <v>0</v>
      </c>
    </row>
    <row r="927" spans="2:33" x14ac:dyDescent="0.25">
      <c r="B927" s="30">
        <v>906</v>
      </c>
      <c r="C927" s="19">
        <f t="shared" ca="1" si="408"/>
        <v>73266</v>
      </c>
      <c r="D927" s="30">
        <f t="shared" ca="1" si="409"/>
        <v>31</v>
      </c>
      <c r="E927" s="599">
        <f t="shared" si="410"/>
        <v>0.113</v>
      </c>
      <c r="F927" s="599">
        <f t="shared" si="431"/>
        <v>0.13108</v>
      </c>
      <c r="G927" s="33">
        <f t="shared" ca="1" si="411"/>
        <v>1.0120874444444443</v>
      </c>
      <c r="H927" s="33">
        <f t="shared" ca="1" si="412"/>
        <v>44414.028211903853</v>
      </c>
      <c r="I927" s="33">
        <f t="shared" ca="1" si="436"/>
        <v>2.2515408762945306E-5</v>
      </c>
      <c r="J927" s="30" t="b">
        <f t="shared" si="413"/>
        <v>0</v>
      </c>
      <c r="K927" s="33">
        <f t="shared" si="432"/>
        <v>1</v>
      </c>
      <c r="L927" s="33">
        <f t="shared" ca="1" si="435"/>
        <v>2.2515408762945306E-5</v>
      </c>
      <c r="M927" s="600">
        <f t="shared" ca="1" si="414"/>
        <v>27271.35</v>
      </c>
      <c r="N927" s="601">
        <f t="shared" ca="1" si="415"/>
        <v>-5985343734.6899996</v>
      </c>
      <c r="O927" s="601">
        <f t="shared" ca="1" si="416"/>
        <v>72374781.230000004</v>
      </c>
      <c r="P927" s="601">
        <f t="shared" ca="1" si="417"/>
        <v>-58240719.729999997</v>
      </c>
      <c r="Q927" s="601">
        <f t="shared" ca="1" si="433"/>
        <v>-9318515.1600000001</v>
      </c>
      <c r="R927" s="602">
        <f t="shared" si="418"/>
        <v>399</v>
      </c>
      <c r="S927" s="602">
        <f t="shared" si="419"/>
        <v>63.84</v>
      </c>
      <c r="T927" s="602">
        <f t="shared" si="420"/>
        <v>166.35080000000002</v>
      </c>
      <c r="U927" s="602">
        <f t="shared" si="421"/>
        <v>26.616128000000003</v>
      </c>
      <c r="V927" s="602">
        <f t="shared" ca="1" si="422"/>
        <v>-4788274.99</v>
      </c>
      <c r="W927" s="602">
        <f t="shared" si="423"/>
        <v>84.48</v>
      </c>
      <c r="X927" s="602">
        <f t="shared" si="424"/>
        <v>13.52</v>
      </c>
      <c r="Y927" s="602">
        <f t="shared" ca="1" si="425"/>
        <v>91596.1</v>
      </c>
      <c r="Z927" s="602">
        <f t="shared" ca="1" si="426"/>
        <v>14655.38</v>
      </c>
      <c r="AA927" s="603">
        <f t="shared" si="427"/>
        <v>0</v>
      </c>
      <c r="AB927" s="602"/>
      <c r="AC927" s="604">
        <f t="shared" si="428"/>
        <v>0.113</v>
      </c>
      <c r="AD927" s="602">
        <f t="shared" ca="1" si="429"/>
        <v>-58240719.72949741</v>
      </c>
      <c r="AE927" s="602">
        <f t="shared" si="430"/>
        <v>0</v>
      </c>
      <c r="AG927" s="602">
        <f t="shared" ca="1" si="434"/>
        <v>0</v>
      </c>
    </row>
    <row r="928" spans="2:33" x14ac:dyDescent="0.25">
      <c r="B928" s="30">
        <v>907</v>
      </c>
      <c r="C928" s="19">
        <f t="shared" ca="1" si="408"/>
        <v>73297</v>
      </c>
      <c r="D928" s="30">
        <f t="shared" ca="1" si="409"/>
        <v>31</v>
      </c>
      <c r="E928" s="599">
        <f t="shared" si="410"/>
        <v>0.113</v>
      </c>
      <c r="F928" s="599">
        <f t="shared" si="431"/>
        <v>0.13108</v>
      </c>
      <c r="G928" s="33">
        <f t="shared" ca="1" si="411"/>
        <v>1.0120874444444443</v>
      </c>
      <c r="H928" s="33">
        <f t="shared" ca="1" si="412"/>
        <v>44950.880310469227</v>
      </c>
      <c r="I928" s="33">
        <f t="shared" ca="1" si="436"/>
        <v>2.2246505365259694E-5</v>
      </c>
      <c r="J928" s="30" t="b">
        <f t="shared" si="413"/>
        <v>0</v>
      </c>
      <c r="K928" s="33">
        <f t="shared" si="432"/>
        <v>1</v>
      </c>
      <c r="L928" s="33">
        <f t="shared" ca="1" si="435"/>
        <v>2.2246505365259694E-5</v>
      </c>
      <c r="M928" s="600">
        <f t="shared" ca="1" si="414"/>
        <v>27271.35</v>
      </c>
      <c r="N928" s="601">
        <f t="shared" ca="1" si="415"/>
        <v>-6057718515.9200001</v>
      </c>
      <c r="O928" s="601">
        <f t="shared" ca="1" si="416"/>
        <v>73249607.370000005</v>
      </c>
      <c r="P928" s="601">
        <f t="shared" ca="1" si="417"/>
        <v>-58944966.560000002</v>
      </c>
      <c r="Q928" s="601">
        <f t="shared" ca="1" si="433"/>
        <v>-9431194.6500000004</v>
      </c>
      <c r="R928" s="602">
        <f t="shared" si="418"/>
        <v>399</v>
      </c>
      <c r="S928" s="602">
        <f t="shared" si="419"/>
        <v>63.84</v>
      </c>
      <c r="T928" s="602">
        <f t="shared" si="420"/>
        <v>166.35080000000002</v>
      </c>
      <c r="U928" s="602">
        <f t="shared" si="421"/>
        <v>26.616128000000003</v>
      </c>
      <c r="V928" s="602">
        <f t="shared" ca="1" si="422"/>
        <v>-4846174.8099999996</v>
      </c>
      <c r="W928" s="602">
        <f t="shared" si="423"/>
        <v>84.48</v>
      </c>
      <c r="X928" s="602">
        <f t="shared" si="424"/>
        <v>13.52</v>
      </c>
      <c r="Y928" s="602">
        <f t="shared" ca="1" si="425"/>
        <v>92700.35</v>
      </c>
      <c r="Z928" s="602">
        <f t="shared" ca="1" si="426"/>
        <v>14832.06</v>
      </c>
      <c r="AA928" s="603">
        <f t="shared" si="427"/>
        <v>0</v>
      </c>
      <c r="AB928" s="602"/>
      <c r="AC928" s="604">
        <f t="shared" si="428"/>
        <v>0.113</v>
      </c>
      <c r="AD928" s="602">
        <f t="shared" ca="1" si="429"/>
        <v>-58944966.559077114</v>
      </c>
      <c r="AE928" s="602">
        <f t="shared" si="430"/>
        <v>0</v>
      </c>
      <c r="AG928" s="602">
        <f t="shared" ca="1" si="434"/>
        <v>0</v>
      </c>
    </row>
    <row r="929" spans="2:33" x14ac:dyDescent="0.25">
      <c r="B929" s="30">
        <v>908</v>
      </c>
      <c r="C929" s="19">
        <f t="shared" ca="1" si="408"/>
        <v>73327</v>
      </c>
      <c r="D929" s="30">
        <f t="shared" ca="1" si="409"/>
        <v>30</v>
      </c>
      <c r="E929" s="599">
        <f t="shared" si="410"/>
        <v>0.113</v>
      </c>
      <c r="F929" s="599">
        <f t="shared" si="431"/>
        <v>0.13108</v>
      </c>
      <c r="G929" s="33">
        <f t="shared" ca="1" si="411"/>
        <v>1.0117233333333333</v>
      </c>
      <c r="H929" s="33">
        <f t="shared" ca="1" si="412"/>
        <v>45477.854463975629</v>
      </c>
      <c r="I929" s="33">
        <f t="shared" ca="1" si="436"/>
        <v>2.198872422163473E-5</v>
      </c>
      <c r="J929" s="30" t="b">
        <f t="shared" si="413"/>
        <v>0</v>
      </c>
      <c r="K929" s="33">
        <f t="shared" si="432"/>
        <v>1</v>
      </c>
      <c r="L929" s="33">
        <f t="shared" ca="1" si="435"/>
        <v>2.198872422163473E-5</v>
      </c>
      <c r="M929" s="600">
        <f t="shared" ca="1" si="414"/>
        <v>27271.35</v>
      </c>
      <c r="N929" s="601">
        <f t="shared" ca="1" si="415"/>
        <v>-6130968123.29</v>
      </c>
      <c r="O929" s="601">
        <f t="shared" ca="1" si="416"/>
        <v>71902654.319999993</v>
      </c>
      <c r="P929" s="601">
        <f t="shared" ca="1" si="417"/>
        <v>-57733283.159999996</v>
      </c>
      <c r="Q929" s="601">
        <f t="shared" ca="1" si="433"/>
        <v>-9237325.3100000005</v>
      </c>
      <c r="R929" s="602">
        <f t="shared" si="418"/>
        <v>399</v>
      </c>
      <c r="S929" s="602">
        <f t="shared" si="419"/>
        <v>63.84</v>
      </c>
      <c r="T929" s="602">
        <f t="shared" si="420"/>
        <v>166.35080000000002</v>
      </c>
      <c r="U929" s="602">
        <f t="shared" si="421"/>
        <v>26.616128000000003</v>
      </c>
      <c r="V929" s="602">
        <f t="shared" ca="1" si="422"/>
        <v>-4904774.5</v>
      </c>
      <c r="W929" s="602">
        <f t="shared" si="423"/>
        <v>84.48</v>
      </c>
      <c r="X929" s="602">
        <f t="shared" si="424"/>
        <v>13.52</v>
      </c>
      <c r="Y929" s="602">
        <f t="shared" ca="1" si="425"/>
        <v>90800.43</v>
      </c>
      <c r="Z929" s="602">
        <f t="shared" ca="1" si="426"/>
        <v>14528.07</v>
      </c>
      <c r="AA929" s="603">
        <f t="shared" si="427"/>
        <v>0</v>
      </c>
      <c r="AB929" s="602"/>
      <c r="AC929" s="604">
        <f t="shared" si="428"/>
        <v>0.113</v>
      </c>
      <c r="AD929" s="602">
        <f t="shared" ca="1" si="429"/>
        <v>-57733283.160980836</v>
      </c>
      <c r="AE929" s="602">
        <f t="shared" si="430"/>
        <v>0</v>
      </c>
      <c r="AG929" s="602">
        <f t="shared" ca="1" si="434"/>
        <v>0</v>
      </c>
    </row>
    <row r="930" spans="2:33" x14ac:dyDescent="0.25">
      <c r="B930" s="30">
        <v>909</v>
      </c>
      <c r="C930" s="19">
        <f t="shared" ca="1" si="408"/>
        <v>73358</v>
      </c>
      <c r="D930" s="30">
        <f t="shared" ca="1" si="409"/>
        <v>31</v>
      </c>
      <c r="E930" s="599">
        <f t="shared" si="410"/>
        <v>0.113</v>
      </c>
      <c r="F930" s="599">
        <f t="shared" si="431"/>
        <v>0.13108</v>
      </c>
      <c r="G930" s="33">
        <f t="shared" ca="1" si="411"/>
        <v>1.0120874444444443</v>
      </c>
      <c r="H930" s="33">
        <f t="shared" ca="1" si="412"/>
        <v>46027.56550326146</v>
      </c>
      <c r="I930" s="33">
        <f t="shared" ca="1" si="436"/>
        <v>2.1726111061188781E-5</v>
      </c>
      <c r="J930" s="30" t="b">
        <f t="shared" si="413"/>
        <v>0</v>
      </c>
      <c r="K930" s="33">
        <f t="shared" si="432"/>
        <v>1</v>
      </c>
      <c r="L930" s="33">
        <f t="shared" ca="1" si="435"/>
        <v>2.1726111061188781E-5</v>
      </c>
      <c r="M930" s="600">
        <f t="shared" ca="1" si="414"/>
        <v>27271.35</v>
      </c>
      <c r="N930" s="601">
        <f t="shared" ca="1" si="415"/>
        <v>-6202870777.6099997</v>
      </c>
      <c r="O930" s="601">
        <f t="shared" ca="1" si="416"/>
        <v>75004127.269999996</v>
      </c>
      <c r="P930" s="601">
        <f t="shared" ca="1" si="417"/>
        <v>-60357378.710000001</v>
      </c>
      <c r="Q930" s="601">
        <f t="shared" ca="1" si="433"/>
        <v>-9657180.5899999999</v>
      </c>
      <c r="R930" s="602">
        <f t="shared" si="418"/>
        <v>399</v>
      </c>
      <c r="S930" s="602">
        <f t="shared" si="419"/>
        <v>63.84</v>
      </c>
      <c r="T930" s="602">
        <f t="shared" si="420"/>
        <v>166.35080000000002</v>
      </c>
      <c r="U930" s="602">
        <f t="shared" si="421"/>
        <v>26.616128000000003</v>
      </c>
      <c r="V930" s="602">
        <f t="shared" ca="1" si="422"/>
        <v>-4962296.62</v>
      </c>
      <c r="W930" s="602">
        <f t="shared" si="423"/>
        <v>84.48</v>
      </c>
      <c r="X930" s="602">
        <f t="shared" si="424"/>
        <v>13.52</v>
      </c>
      <c r="Y930" s="602">
        <f t="shared" ca="1" si="425"/>
        <v>94915.02</v>
      </c>
      <c r="Z930" s="602">
        <f t="shared" ca="1" si="426"/>
        <v>15186.4</v>
      </c>
      <c r="AA930" s="603">
        <f t="shared" si="427"/>
        <v>0</v>
      </c>
      <c r="AB930" s="602"/>
      <c r="AC930" s="604">
        <f t="shared" si="428"/>
        <v>0.113</v>
      </c>
      <c r="AD930" s="602">
        <f t="shared" ca="1" si="429"/>
        <v>-60357378.705466196</v>
      </c>
      <c r="AE930" s="602">
        <f t="shared" si="430"/>
        <v>0</v>
      </c>
      <c r="AG930" s="602">
        <f t="shared" ca="1" si="434"/>
        <v>0</v>
      </c>
    </row>
    <row r="931" spans="2:33" x14ac:dyDescent="0.25">
      <c r="B931" s="30">
        <v>910</v>
      </c>
      <c r="C931" s="19">
        <f t="shared" ca="1" si="408"/>
        <v>73388</v>
      </c>
      <c r="D931" s="30">
        <f t="shared" ca="1" si="409"/>
        <v>30</v>
      </c>
      <c r="E931" s="599">
        <f t="shared" si="410"/>
        <v>0.113</v>
      </c>
      <c r="F931" s="599">
        <f t="shared" si="431"/>
        <v>0.13108</v>
      </c>
      <c r="G931" s="33">
        <f t="shared" ca="1" si="411"/>
        <v>1.0117233333333333</v>
      </c>
      <c r="H931" s="33">
        <f t="shared" ca="1" si="412"/>
        <v>46567.161996178023</v>
      </c>
      <c r="I931" s="33">
        <f t="shared" ca="1" si="436"/>
        <v>2.1474359981011394E-5</v>
      </c>
      <c r="J931" s="30" t="b">
        <f t="shared" si="413"/>
        <v>0</v>
      </c>
      <c r="K931" s="33">
        <f t="shared" si="432"/>
        <v>1</v>
      </c>
      <c r="L931" s="33">
        <f t="shared" ca="1" si="435"/>
        <v>2.1474359981011394E-5</v>
      </c>
      <c r="M931" s="600">
        <f t="shared" ca="1" si="414"/>
        <v>27271.35</v>
      </c>
      <c r="N931" s="601">
        <f t="shared" ca="1" si="415"/>
        <v>-6277874904.8800001</v>
      </c>
      <c r="O931" s="601">
        <f t="shared" ca="1" si="416"/>
        <v>73624891.480000004</v>
      </c>
      <c r="P931" s="601">
        <f t="shared" ca="1" si="417"/>
        <v>-59116655.350000001</v>
      </c>
      <c r="Q931" s="601">
        <f t="shared" ca="1" si="433"/>
        <v>-9458664.8599999994</v>
      </c>
      <c r="R931" s="602">
        <f t="shared" si="418"/>
        <v>399</v>
      </c>
      <c r="S931" s="602">
        <f t="shared" si="419"/>
        <v>63.84</v>
      </c>
      <c r="T931" s="602">
        <f t="shared" si="420"/>
        <v>166.35080000000002</v>
      </c>
      <c r="U931" s="602">
        <f t="shared" si="421"/>
        <v>26.616128000000003</v>
      </c>
      <c r="V931" s="602">
        <f t="shared" ca="1" si="422"/>
        <v>-5022299.92</v>
      </c>
      <c r="W931" s="602">
        <f t="shared" si="423"/>
        <v>84.48</v>
      </c>
      <c r="X931" s="602">
        <f t="shared" si="424"/>
        <v>13.52</v>
      </c>
      <c r="Y931" s="602">
        <f t="shared" ca="1" si="425"/>
        <v>92969.56</v>
      </c>
      <c r="Z931" s="602">
        <f t="shared" ca="1" si="426"/>
        <v>14875.13</v>
      </c>
      <c r="AA931" s="603">
        <f t="shared" si="427"/>
        <v>0</v>
      </c>
      <c r="AB931" s="602"/>
      <c r="AC931" s="604">
        <f t="shared" si="428"/>
        <v>0.113</v>
      </c>
      <c r="AD931" s="602">
        <f t="shared" ca="1" si="429"/>
        <v>-59116655.354286671</v>
      </c>
      <c r="AE931" s="602">
        <f t="shared" si="430"/>
        <v>0</v>
      </c>
      <c r="AG931" s="602">
        <f t="shared" ca="1" si="434"/>
        <v>0</v>
      </c>
    </row>
    <row r="932" spans="2:33" x14ac:dyDescent="0.25">
      <c r="B932" s="30">
        <v>911</v>
      </c>
      <c r="C932" s="19">
        <f t="shared" ca="1" si="408"/>
        <v>73419</v>
      </c>
      <c r="D932" s="30">
        <f t="shared" ca="1" si="409"/>
        <v>31</v>
      </c>
      <c r="E932" s="599">
        <f t="shared" si="410"/>
        <v>0.113</v>
      </c>
      <c r="F932" s="599">
        <f t="shared" si="431"/>
        <v>0.13108</v>
      </c>
      <c r="G932" s="33">
        <f t="shared" ca="1" si="411"/>
        <v>1.0120874444444443</v>
      </c>
      <c r="H932" s="33">
        <f t="shared" ca="1" si="412"/>
        <v>47130.039979742265</v>
      </c>
      <c r="I932" s="33">
        <f t="shared" ca="1" si="436"/>
        <v>2.1217889915430294E-5</v>
      </c>
      <c r="J932" s="30" t="b">
        <f t="shared" si="413"/>
        <v>0</v>
      </c>
      <c r="K932" s="33">
        <f t="shared" si="432"/>
        <v>1</v>
      </c>
      <c r="L932" s="33">
        <f t="shared" ca="1" si="435"/>
        <v>2.1217889915430294E-5</v>
      </c>
      <c r="M932" s="600">
        <f t="shared" ca="1" si="414"/>
        <v>27271.35</v>
      </c>
      <c r="N932" s="601">
        <f t="shared" ca="1" si="415"/>
        <v>-6351499796.3599997</v>
      </c>
      <c r="O932" s="601">
        <f t="shared" ca="1" si="416"/>
        <v>76800672.280000001</v>
      </c>
      <c r="P932" s="601">
        <f t="shared" ca="1" si="417"/>
        <v>-61803621.630000003</v>
      </c>
      <c r="Q932" s="601">
        <f t="shared" ca="1" si="433"/>
        <v>-9888579.4600000009</v>
      </c>
      <c r="R932" s="602">
        <f t="shared" si="418"/>
        <v>399</v>
      </c>
      <c r="S932" s="602">
        <f t="shared" si="419"/>
        <v>63.84</v>
      </c>
      <c r="T932" s="602">
        <f t="shared" si="420"/>
        <v>166.35080000000002</v>
      </c>
      <c r="U932" s="602">
        <f t="shared" si="421"/>
        <v>26.616128000000003</v>
      </c>
      <c r="V932" s="602">
        <f t="shared" ca="1" si="422"/>
        <v>-5081199.84</v>
      </c>
      <c r="W932" s="602">
        <f t="shared" si="423"/>
        <v>84.48</v>
      </c>
      <c r="X932" s="602">
        <f t="shared" si="424"/>
        <v>13.52</v>
      </c>
      <c r="Y932" s="602">
        <f t="shared" ca="1" si="425"/>
        <v>97182.73</v>
      </c>
      <c r="Z932" s="602">
        <f t="shared" ca="1" si="426"/>
        <v>15549.24</v>
      </c>
      <c r="AA932" s="603">
        <f t="shared" si="427"/>
        <v>0</v>
      </c>
      <c r="AB932" s="602"/>
      <c r="AC932" s="604">
        <f t="shared" si="428"/>
        <v>0.113</v>
      </c>
      <c r="AD932" s="602">
        <f t="shared" ca="1" si="429"/>
        <v>-61803621.629580781</v>
      </c>
      <c r="AE932" s="602">
        <f t="shared" si="430"/>
        <v>0</v>
      </c>
      <c r="AG932" s="602">
        <f t="shared" ca="1" si="434"/>
        <v>0</v>
      </c>
    </row>
    <row r="933" spans="2:33" x14ac:dyDescent="0.25">
      <c r="B933" s="30">
        <v>912</v>
      </c>
      <c r="C933" s="19">
        <f t="shared" ca="1" si="408"/>
        <v>73450</v>
      </c>
      <c r="D933" s="30">
        <f t="shared" ca="1" si="409"/>
        <v>31</v>
      </c>
      <c r="E933" s="599">
        <f t="shared" si="410"/>
        <v>0.113</v>
      </c>
      <c r="F933" s="599">
        <f t="shared" si="431"/>
        <v>0.13108</v>
      </c>
      <c r="G933" s="33">
        <f t="shared" ca="1" si="411"/>
        <v>1.0120874444444443</v>
      </c>
      <c r="H933" s="33">
        <f t="shared" ca="1" si="412"/>
        <v>47699.721719661837</v>
      </c>
      <c r="I933" s="33">
        <f t="shared" ca="1" si="436"/>
        <v>2.0964482893152807E-5</v>
      </c>
      <c r="J933" s="30" t="b">
        <f t="shared" si="413"/>
        <v>1</v>
      </c>
      <c r="K933" s="33">
        <f t="shared" si="432"/>
        <v>1</v>
      </c>
      <c r="L933" s="33">
        <f t="shared" ca="1" si="435"/>
        <v>2.0964482893152807E-5</v>
      </c>
      <c r="M933" s="600">
        <f t="shared" ca="1" si="414"/>
        <v>27271.35</v>
      </c>
      <c r="N933" s="601">
        <f t="shared" ca="1" si="415"/>
        <v>-6428300468.6400003</v>
      </c>
      <c r="O933" s="601">
        <f t="shared" ca="1" si="416"/>
        <v>77728996.129999995</v>
      </c>
      <c r="P933" s="601">
        <f t="shared" ca="1" si="417"/>
        <v>-62550934.840000004</v>
      </c>
      <c r="Q933" s="601">
        <f t="shared" ca="1" si="433"/>
        <v>-10008149.57</v>
      </c>
      <c r="R933" s="602">
        <f t="shared" si="418"/>
        <v>399</v>
      </c>
      <c r="S933" s="602">
        <f t="shared" si="419"/>
        <v>63.84</v>
      </c>
      <c r="T933" s="602">
        <f t="shared" si="420"/>
        <v>166.35080000000002</v>
      </c>
      <c r="U933" s="602">
        <f t="shared" si="421"/>
        <v>26.616128000000003</v>
      </c>
      <c r="V933" s="602">
        <f t="shared" ca="1" si="422"/>
        <v>-5142640.37</v>
      </c>
      <c r="W933" s="602">
        <f t="shared" si="423"/>
        <v>84.48</v>
      </c>
      <c r="X933" s="602">
        <f t="shared" si="424"/>
        <v>13.52</v>
      </c>
      <c r="Y933" s="602">
        <f t="shared" ca="1" si="425"/>
        <v>98354.51</v>
      </c>
      <c r="Z933" s="602">
        <f t="shared" ca="1" si="426"/>
        <v>15736.72</v>
      </c>
      <c r="AA933" s="603">
        <f t="shared" si="427"/>
        <v>0</v>
      </c>
      <c r="AB933" s="602"/>
      <c r="AC933" s="604">
        <f t="shared" si="428"/>
        <v>0.113</v>
      </c>
      <c r="AD933" s="602">
        <f t="shared" ca="1" si="429"/>
        <v>-62550934.837905332</v>
      </c>
      <c r="AE933" s="602">
        <f t="shared" si="430"/>
        <v>0</v>
      </c>
      <c r="AG933" s="602">
        <f t="shared" ca="1" si="434"/>
        <v>0</v>
      </c>
    </row>
    <row r="934" spans="2:33" x14ac:dyDescent="0.25">
      <c r="B934" s="30">
        <v>913</v>
      </c>
      <c r="C934" s="19">
        <f t="shared" ca="1" si="408"/>
        <v>73478</v>
      </c>
      <c r="D934" s="30">
        <f t="shared" ca="1" si="409"/>
        <v>28</v>
      </c>
      <c r="E934" s="599">
        <f t="shared" si="410"/>
        <v>0.113</v>
      </c>
      <c r="F934" s="599">
        <f t="shared" si="431"/>
        <v>0.13108</v>
      </c>
      <c r="G934" s="33">
        <f t="shared" ca="1" si="411"/>
        <v>1.0109951111111111</v>
      </c>
      <c r="H934" s="33">
        <f t="shared" ca="1" si="412"/>
        <v>48224.185459938599</v>
      </c>
      <c r="I934" s="33">
        <f t="shared" ca="1" si="436"/>
        <v>2.073648295896532E-5</v>
      </c>
      <c r="J934" s="30" t="b">
        <f t="shared" si="413"/>
        <v>0</v>
      </c>
      <c r="K934" s="33">
        <f t="shared" si="432"/>
        <v>1</v>
      </c>
      <c r="L934" s="33">
        <f t="shared" ca="1" si="435"/>
        <v>2.073648295896532E-5</v>
      </c>
      <c r="M934" s="600">
        <f t="shared" ca="1" si="414"/>
        <v>27271.35</v>
      </c>
      <c r="N934" s="601">
        <f t="shared" ca="1" si="415"/>
        <v>-6506029464.7700005</v>
      </c>
      <c r="O934" s="601">
        <f t="shared" ca="1" si="416"/>
        <v>71561788.200000003</v>
      </c>
      <c r="P934" s="601">
        <f t="shared" ca="1" si="417"/>
        <v>-57180770.07</v>
      </c>
      <c r="Q934" s="601">
        <f t="shared" ca="1" si="433"/>
        <v>-9148923.2100000009</v>
      </c>
      <c r="R934" s="602">
        <f t="shared" si="418"/>
        <v>399</v>
      </c>
      <c r="S934" s="602">
        <f t="shared" si="419"/>
        <v>63.84</v>
      </c>
      <c r="T934" s="602">
        <f t="shared" si="420"/>
        <v>166.35080000000002</v>
      </c>
      <c r="U934" s="602">
        <f t="shared" si="421"/>
        <v>26.616128000000003</v>
      </c>
      <c r="V934" s="602">
        <f t="shared" ca="1" si="422"/>
        <v>-5204823.57</v>
      </c>
      <c r="W934" s="602">
        <f t="shared" si="423"/>
        <v>84.48</v>
      </c>
      <c r="X934" s="602">
        <f t="shared" si="424"/>
        <v>13.52</v>
      </c>
      <c r="Y934" s="602">
        <f t="shared" ca="1" si="425"/>
        <v>89934.09</v>
      </c>
      <c r="Z934" s="602">
        <f t="shared" ca="1" si="426"/>
        <v>14389.45</v>
      </c>
      <c r="AA934" s="603">
        <f t="shared" si="427"/>
        <v>0</v>
      </c>
      <c r="AB934" s="602"/>
      <c r="AC934" s="604">
        <f t="shared" si="428"/>
        <v>0.113</v>
      </c>
      <c r="AD934" s="602">
        <f t="shared" ca="1" si="429"/>
        <v>-57180770.073700778</v>
      </c>
      <c r="AE934" s="602">
        <f t="shared" si="430"/>
        <v>0</v>
      </c>
      <c r="AG934" s="602">
        <f t="shared" ca="1" si="434"/>
        <v>0</v>
      </c>
    </row>
    <row r="935" spans="2:33" x14ac:dyDescent="0.25">
      <c r="B935" s="30">
        <v>914</v>
      </c>
      <c r="C935" s="19">
        <f t="shared" ca="1" si="408"/>
        <v>73509</v>
      </c>
      <c r="D935" s="30">
        <f t="shared" ca="1" si="409"/>
        <v>31</v>
      </c>
      <c r="E935" s="599">
        <f t="shared" si="410"/>
        <v>0.113</v>
      </c>
      <c r="F935" s="599">
        <f t="shared" si="431"/>
        <v>0.13108</v>
      </c>
      <c r="G935" s="33">
        <f t="shared" ca="1" si="411"/>
        <v>1.0120874444444443</v>
      </c>
      <c r="H935" s="33">
        <f t="shared" ca="1" si="412"/>
        <v>48807.092622564189</v>
      </c>
      <c r="I935" s="33">
        <f t="shared" ca="1" si="436"/>
        <v>2.0488825419969521E-5</v>
      </c>
      <c r="J935" s="30" t="b">
        <f t="shared" si="413"/>
        <v>0</v>
      </c>
      <c r="K935" s="33">
        <f t="shared" si="432"/>
        <v>1</v>
      </c>
      <c r="L935" s="33">
        <f t="shared" ca="1" si="435"/>
        <v>2.0488825419969521E-5</v>
      </c>
      <c r="M935" s="600">
        <f t="shared" ca="1" si="414"/>
        <v>27271.35</v>
      </c>
      <c r="N935" s="601">
        <f t="shared" ca="1" si="415"/>
        <v>-6577591252.9700003</v>
      </c>
      <c r="O935" s="601">
        <f t="shared" ca="1" si="416"/>
        <v>79533540.200000003</v>
      </c>
      <c r="P935" s="601">
        <f t="shared" ca="1" si="417"/>
        <v>-64003617.109999999</v>
      </c>
      <c r="Q935" s="601">
        <f t="shared" ca="1" si="433"/>
        <v>-10240578.74</v>
      </c>
      <c r="R935" s="602">
        <f t="shared" si="418"/>
        <v>399</v>
      </c>
      <c r="S935" s="602">
        <f t="shared" si="419"/>
        <v>63.84</v>
      </c>
      <c r="T935" s="602">
        <f t="shared" si="420"/>
        <v>166.35080000000002</v>
      </c>
      <c r="U935" s="602">
        <f t="shared" si="421"/>
        <v>26.616128000000003</v>
      </c>
      <c r="V935" s="602">
        <f t="shared" ca="1" si="422"/>
        <v>-5262073</v>
      </c>
      <c r="W935" s="602">
        <f t="shared" si="423"/>
        <v>84.48</v>
      </c>
      <c r="X935" s="602">
        <f t="shared" si="424"/>
        <v>13.52</v>
      </c>
      <c r="Y935" s="602">
        <f t="shared" ca="1" si="425"/>
        <v>100632.32000000001</v>
      </c>
      <c r="Z935" s="602">
        <f t="shared" ca="1" si="426"/>
        <v>16101.17</v>
      </c>
      <c r="AA935" s="603">
        <f t="shared" si="427"/>
        <v>0</v>
      </c>
      <c r="AB935" s="602"/>
      <c r="AC935" s="604">
        <f t="shared" si="428"/>
        <v>0.113</v>
      </c>
      <c r="AD935" s="602">
        <f t="shared" ca="1" si="429"/>
        <v>-64003617.108760864</v>
      </c>
      <c r="AE935" s="602">
        <f t="shared" si="430"/>
        <v>0</v>
      </c>
      <c r="AG935" s="602">
        <f t="shared" ca="1" si="434"/>
        <v>0</v>
      </c>
    </row>
    <row r="936" spans="2:33" x14ac:dyDescent="0.25">
      <c r="B936" s="30">
        <v>915</v>
      </c>
      <c r="C936" s="19">
        <f t="shared" ca="1" si="408"/>
        <v>73539</v>
      </c>
      <c r="D936" s="30">
        <f t="shared" ca="1" si="409"/>
        <v>30</v>
      </c>
      <c r="E936" s="599">
        <f t="shared" si="410"/>
        <v>0.113</v>
      </c>
      <c r="F936" s="599">
        <f t="shared" si="431"/>
        <v>0.13108</v>
      </c>
      <c r="G936" s="33">
        <f t="shared" ca="1" si="411"/>
        <v>1.0117233333333333</v>
      </c>
      <c r="H936" s="33">
        <f t="shared" ca="1" si="412"/>
        <v>49379.274438409382</v>
      </c>
      <c r="I936" s="33">
        <f t="shared" ca="1" si="436"/>
        <v>2.0251411373962106E-5</v>
      </c>
      <c r="J936" s="30" t="b">
        <f t="shared" si="413"/>
        <v>0</v>
      </c>
      <c r="K936" s="33">
        <f t="shared" si="432"/>
        <v>1</v>
      </c>
      <c r="L936" s="33">
        <f t="shared" ca="1" si="435"/>
        <v>2.0251411373962106E-5</v>
      </c>
      <c r="M936" s="600">
        <f t="shared" ca="1" si="414"/>
        <v>27271.35</v>
      </c>
      <c r="N936" s="601">
        <f t="shared" ca="1" si="415"/>
        <v>-6657124793.1700001</v>
      </c>
      <c r="O936" s="601">
        <f t="shared" ca="1" si="416"/>
        <v>78070964.340000004</v>
      </c>
      <c r="P936" s="601">
        <f t="shared" ca="1" si="417"/>
        <v>-62687925.140000001</v>
      </c>
      <c r="Q936" s="601">
        <f t="shared" ca="1" si="433"/>
        <v>-10030068.02</v>
      </c>
      <c r="R936" s="602">
        <f t="shared" si="418"/>
        <v>399</v>
      </c>
      <c r="S936" s="602">
        <f t="shared" si="419"/>
        <v>63.84</v>
      </c>
      <c r="T936" s="602">
        <f t="shared" si="420"/>
        <v>166.35080000000002</v>
      </c>
      <c r="U936" s="602">
        <f t="shared" si="421"/>
        <v>26.616128000000003</v>
      </c>
      <c r="V936" s="602">
        <f t="shared" ca="1" si="422"/>
        <v>-5325699.83</v>
      </c>
      <c r="W936" s="602">
        <f t="shared" si="423"/>
        <v>84.48</v>
      </c>
      <c r="X936" s="602">
        <f t="shared" si="424"/>
        <v>13.52</v>
      </c>
      <c r="Y936" s="602">
        <f t="shared" ca="1" si="425"/>
        <v>98569.31</v>
      </c>
      <c r="Z936" s="602">
        <f t="shared" ca="1" si="426"/>
        <v>15771.09</v>
      </c>
      <c r="AA936" s="603">
        <f t="shared" si="427"/>
        <v>0</v>
      </c>
      <c r="AB936" s="602"/>
      <c r="AC936" s="604">
        <f t="shared" si="428"/>
        <v>0.113</v>
      </c>
      <c r="AD936" s="602">
        <f t="shared" ca="1" si="429"/>
        <v>-62687925.13568417</v>
      </c>
      <c r="AE936" s="602">
        <f t="shared" si="430"/>
        <v>0</v>
      </c>
      <c r="AG936" s="602">
        <f t="shared" ca="1" si="434"/>
        <v>0</v>
      </c>
    </row>
    <row r="937" spans="2:33" x14ac:dyDescent="0.25">
      <c r="B937" s="30">
        <v>916</v>
      </c>
      <c r="C937" s="19">
        <f t="shared" ca="1" si="408"/>
        <v>73570</v>
      </c>
      <c r="D937" s="30">
        <f t="shared" ca="1" si="409"/>
        <v>31</v>
      </c>
      <c r="E937" s="599">
        <f t="shared" si="410"/>
        <v>0.113</v>
      </c>
      <c r="F937" s="599">
        <f t="shared" si="431"/>
        <v>0.13108</v>
      </c>
      <c r="G937" s="33">
        <f t="shared" ca="1" si="411"/>
        <v>1.0120874444444443</v>
      </c>
      <c r="H937" s="33">
        <f t="shared" ca="1" si="412"/>
        <v>49976.143674890627</v>
      </c>
      <c r="I937" s="33">
        <f t="shared" ca="1" si="436"/>
        <v>2.0009547085211122E-5</v>
      </c>
      <c r="J937" s="30" t="b">
        <f t="shared" si="413"/>
        <v>0</v>
      </c>
      <c r="K937" s="33">
        <f t="shared" si="432"/>
        <v>1</v>
      </c>
      <c r="L937" s="33">
        <f t="shared" ca="1" si="435"/>
        <v>2.0009547085211122E-5</v>
      </c>
      <c r="M937" s="600">
        <f t="shared" ca="1" si="414"/>
        <v>27271.35</v>
      </c>
      <c r="N937" s="601">
        <f t="shared" ca="1" si="415"/>
        <v>-6735195757.5100002</v>
      </c>
      <c r="O937" s="601">
        <f t="shared" ca="1" si="416"/>
        <v>81438575.900000006</v>
      </c>
      <c r="P937" s="601">
        <f t="shared" ca="1" si="417"/>
        <v>-65537196.5</v>
      </c>
      <c r="Q937" s="601">
        <f t="shared" ca="1" si="433"/>
        <v>-10485951.439999999</v>
      </c>
      <c r="R937" s="602">
        <f t="shared" si="418"/>
        <v>399</v>
      </c>
      <c r="S937" s="602">
        <f t="shared" si="419"/>
        <v>63.84</v>
      </c>
      <c r="T937" s="602">
        <f t="shared" si="420"/>
        <v>166.35080000000002</v>
      </c>
      <c r="U937" s="602">
        <f t="shared" si="421"/>
        <v>26.616128000000003</v>
      </c>
      <c r="V937" s="602">
        <f t="shared" ca="1" si="422"/>
        <v>-5388156.6100000003</v>
      </c>
      <c r="W937" s="602">
        <f t="shared" si="423"/>
        <v>84.48</v>
      </c>
      <c r="X937" s="602">
        <f t="shared" si="424"/>
        <v>13.52</v>
      </c>
      <c r="Y937" s="602">
        <f t="shared" ca="1" si="425"/>
        <v>103036.97</v>
      </c>
      <c r="Z937" s="602">
        <f t="shared" ca="1" si="426"/>
        <v>16485.919999999998</v>
      </c>
      <c r="AA937" s="603">
        <f t="shared" si="427"/>
        <v>0</v>
      </c>
      <c r="AB937" s="602"/>
      <c r="AC937" s="604">
        <f t="shared" si="428"/>
        <v>0.113</v>
      </c>
      <c r="AD937" s="602">
        <f t="shared" ca="1" si="429"/>
        <v>-65537196.495993137</v>
      </c>
      <c r="AE937" s="602">
        <f t="shared" si="430"/>
        <v>0</v>
      </c>
      <c r="AG937" s="602">
        <f t="shared" ca="1" si="434"/>
        <v>0</v>
      </c>
    </row>
    <row r="938" spans="2:33" x14ac:dyDescent="0.25">
      <c r="B938" s="30">
        <v>917</v>
      </c>
      <c r="C938" s="19">
        <f t="shared" ca="1" si="408"/>
        <v>73600</v>
      </c>
      <c r="D938" s="30">
        <f t="shared" ca="1" si="409"/>
        <v>30</v>
      </c>
      <c r="E938" s="599">
        <f t="shared" si="410"/>
        <v>0.113</v>
      </c>
      <c r="F938" s="599">
        <f t="shared" si="431"/>
        <v>0.13108</v>
      </c>
      <c r="G938" s="33">
        <f t="shared" ca="1" si="411"/>
        <v>1.0117233333333333</v>
      </c>
      <c r="H938" s="33">
        <f t="shared" ca="1" si="412"/>
        <v>50562.030665905928</v>
      </c>
      <c r="I938" s="33">
        <f t="shared" ca="1" si="436"/>
        <v>1.9777686671795441E-5</v>
      </c>
      <c r="J938" s="30" t="b">
        <f t="shared" si="413"/>
        <v>0</v>
      </c>
      <c r="K938" s="33">
        <f t="shared" si="432"/>
        <v>1</v>
      </c>
      <c r="L938" s="33">
        <f t="shared" ca="1" si="435"/>
        <v>1.9777686671795441E-5</v>
      </c>
      <c r="M938" s="600">
        <f t="shared" ca="1" si="414"/>
        <v>27271.35</v>
      </c>
      <c r="N938" s="601">
        <f t="shared" ca="1" si="415"/>
        <v>-6816634333.4099998</v>
      </c>
      <c r="O938" s="601">
        <f t="shared" ca="1" si="416"/>
        <v>79940947.860000014</v>
      </c>
      <c r="P938" s="601">
        <f t="shared" ca="1" si="417"/>
        <v>-64189973.310000002</v>
      </c>
      <c r="Q938" s="601">
        <f t="shared" ca="1" si="433"/>
        <v>-10270395.73</v>
      </c>
      <c r="R938" s="602">
        <f t="shared" si="418"/>
        <v>399</v>
      </c>
      <c r="S938" s="602">
        <f t="shared" si="419"/>
        <v>63.84</v>
      </c>
      <c r="T938" s="602">
        <f t="shared" si="420"/>
        <v>166.35080000000002</v>
      </c>
      <c r="U938" s="602">
        <f t="shared" si="421"/>
        <v>26.616128000000003</v>
      </c>
      <c r="V938" s="602">
        <f t="shared" ca="1" si="422"/>
        <v>-5453307.4699999997</v>
      </c>
      <c r="W938" s="602">
        <f t="shared" si="423"/>
        <v>84.48</v>
      </c>
      <c r="X938" s="602">
        <f t="shared" si="424"/>
        <v>13.52</v>
      </c>
      <c r="Y938" s="602">
        <f t="shared" ca="1" si="425"/>
        <v>100924.52</v>
      </c>
      <c r="Z938" s="602">
        <f t="shared" ca="1" si="426"/>
        <v>16147.92</v>
      </c>
      <c r="AA938" s="603">
        <f t="shared" si="427"/>
        <v>0</v>
      </c>
      <c r="AB938" s="602"/>
      <c r="AC938" s="604">
        <f t="shared" si="428"/>
        <v>0.113</v>
      </c>
      <c r="AD938" s="602">
        <f t="shared" ca="1" si="429"/>
        <v>-64189973.306277499</v>
      </c>
      <c r="AE938" s="602">
        <f t="shared" si="430"/>
        <v>0</v>
      </c>
      <c r="AG938" s="602">
        <f t="shared" ca="1" si="434"/>
        <v>0</v>
      </c>
    </row>
    <row r="939" spans="2:33" x14ac:dyDescent="0.25">
      <c r="B939" s="30">
        <v>918</v>
      </c>
      <c r="C939" s="19">
        <f t="shared" ca="1" si="408"/>
        <v>73631</v>
      </c>
      <c r="D939" s="30">
        <f t="shared" ca="1" si="409"/>
        <v>31</v>
      </c>
      <c r="E939" s="599">
        <f t="shared" si="410"/>
        <v>0.113</v>
      </c>
      <c r="F939" s="599">
        <f t="shared" si="431"/>
        <v>0.13108</v>
      </c>
      <c r="G939" s="33">
        <f t="shared" ca="1" si="411"/>
        <v>1.0120874444444443</v>
      </c>
      <c r="H939" s="33">
        <f t="shared" ca="1" si="412"/>
        <v>51173.196402578353</v>
      </c>
      <c r="I939" s="33">
        <f t="shared" ca="1" si="436"/>
        <v>1.9541480116524735E-5</v>
      </c>
      <c r="J939" s="30" t="b">
        <f t="shared" si="413"/>
        <v>0</v>
      </c>
      <c r="K939" s="33">
        <f t="shared" si="432"/>
        <v>1</v>
      </c>
      <c r="L939" s="33">
        <f t="shared" ca="1" si="435"/>
        <v>1.9541480116524735E-5</v>
      </c>
      <c r="M939" s="600">
        <f t="shared" ca="1" si="414"/>
        <v>27271.35</v>
      </c>
      <c r="N939" s="601">
        <f t="shared" ca="1" si="415"/>
        <v>-6896575281.2700005</v>
      </c>
      <c r="O939" s="601">
        <f t="shared" ca="1" si="416"/>
        <v>83389241.930000007</v>
      </c>
      <c r="P939" s="601">
        <f t="shared" ca="1" si="417"/>
        <v>-67107508.920000002</v>
      </c>
      <c r="Q939" s="601">
        <f t="shared" ca="1" si="433"/>
        <v>-10737201.43</v>
      </c>
      <c r="R939" s="602">
        <f t="shared" si="418"/>
        <v>399</v>
      </c>
      <c r="S939" s="602">
        <f t="shared" si="419"/>
        <v>63.84</v>
      </c>
      <c r="T939" s="602">
        <f t="shared" si="420"/>
        <v>166.35080000000002</v>
      </c>
      <c r="U939" s="602">
        <f t="shared" si="421"/>
        <v>26.616128000000003</v>
      </c>
      <c r="V939" s="602">
        <f t="shared" ca="1" si="422"/>
        <v>-5517260.2300000004</v>
      </c>
      <c r="W939" s="602">
        <f t="shared" si="423"/>
        <v>84.48</v>
      </c>
      <c r="X939" s="602">
        <f t="shared" si="424"/>
        <v>13.52</v>
      </c>
      <c r="Y939" s="602">
        <f t="shared" ca="1" si="425"/>
        <v>105499.22</v>
      </c>
      <c r="Z939" s="602">
        <f t="shared" ca="1" si="426"/>
        <v>16879.88</v>
      </c>
      <c r="AA939" s="603">
        <f t="shared" si="427"/>
        <v>0</v>
      </c>
      <c r="AB939" s="602"/>
      <c r="AC939" s="604">
        <f t="shared" si="428"/>
        <v>0.113</v>
      </c>
      <c r="AD939" s="602">
        <f t="shared" ca="1" si="429"/>
        <v>-67107508.917468928</v>
      </c>
      <c r="AE939" s="602">
        <f t="shared" si="430"/>
        <v>0</v>
      </c>
      <c r="AG939" s="602">
        <f t="shared" ca="1" si="434"/>
        <v>0</v>
      </c>
    </row>
    <row r="940" spans="2:33" x14ac:dyDescent="0.25">
      <c r="B940" s="30">
        <v>919</v>
      </c>
      <c r="C940" s="19">
        <f t="shared" ca="1" si="408"/>
        <v>73662</v>
      </c>
      <c r="D940" s="30">
        <f t="shared" ca="1" si="409"/>
        <v>31</v>
      </c>
      <c r="E940" s="599">
        <f t="shared" si="410"/>
        <v>0.113</v>
      </c>
      <c r="F940" s="599">
        <f t="shared" si="431"/>
        <v>0.13108</v>
      </c>
      <c r="G940" s="33">
        <f t="shared" ca="1" si="411"/>
        <v>1.0120874444444443</v>
      </c>
      <c r="H940" s="33">
        <f t="shared" ca="1" si="412"/>
        <v>51791.749571139153</v>
      </c>
      <c r="I940" s="33">
        <f t="shared" ca="1" si="436"/>
        <v>1.9308094595770289E-5</v>
      </c>
      <c r="J940" s="30" t="b">
        <f t="shared" si="413"/>
        <v>0</v>
      </c>
      <c r="K940" s="33">
        <f t="shared" si="432"/>
        <v>1</v>
      </c>
      <c r="L940" s="33">
        <f t="shared" ca="1" si="435"/>
        <v>1.9308094595770289E-5</v>
      </c>
      <c r="M940" s="600">
        <f t="shared" ca="1" si="414"/>
        <v>27271.35</v>
      </c>
      <c r="N940" s="601">
        <f t="shared" ca="1" si="415"/>
        <v>-6979964523.1999998</v>
      </c>
      <c r="O940" s="601">
        <f t="shared" ca="1" si="416"/>
        <v>84397204.75</v>
      </c>
      <c r="P940" s="601">
        <f t="shared" ca="1" si="417"/>
        <v>-67918932.569999993</v>
      </c>
      <c r="Q940" s="601">
        <f t="shared" ca="1" si="433"/>
        <v>-10867029.210000001</v>
      </c>
      <c r="R940" s="602">
        <f t="shared" si="418"/>
        <v>399</v>
      </c>
      <c r="S940" s="602">
        <f t="shared" si="419"/>
        <v>63.84</v>
      </c>
      <c r="T940" s="602">
        <f t="shared" si="420"/>
        <v>166.35080000000002</v>
      </c>
      <c r="U940" s="602">
        <f t="shared" si="421"/>
        <v>26.616128000000003</v>
      </c>
      <c r="V940" s="602">
        <f t="shared" ca="1" si="422"/>
        <v>-5583971.6200000001</v>
      </c>
      <c r="W940" s="602">
        <f t="shared" si="423"/>
        <v>84.48</v>
      </c>
      <c r="X940" s="602">
        <f t="shared" si="424"/>
        <v>13.52</v>
      </c>
      <c r="Y940" s="602">
        <f t="shared" ca="1" si="425"/>
        <v>106771.53</v>
      </c>
      <c r="Z940" s="602">
        <f t="shared" ca="1" si="426"/>
        <v>17083.439999999999</v>
      </c>
      <c r="AA940" s="603">
        <f t="shared" si="427"/>
        <v>0</v>
      </c>
      <c r="AB940" s="602"/>
      <c r="AC940" s="604">
        <f t="shared" si="428"/>
        <v>0.113</v>
      </c>
      <c r="AD940" s="602">
        <f t="shared" ca="1" si="429"/>
        <v>-67918932.568804443</v>
      </c>
      <c r="AE940" s="602">
        <f t="shared" si="430"/>
        <v>0</v>
      </c>
      <c r="AG940" s="602">
        <f t="shared" ca="1" si="434"/>
        <v>0</v>
      </c>
    </row>
    <row r="941" spans="2:33" x14ac:dyDescent="0.25">
      <c r="B941" s="30">
        <v>920</v>
      </c>
      <c r="C941" s="19">
        <f t="shared" ca="1" si="408"/>
        <v>73692</v>
      </c>
      <c r="D941" s="30">
        <f t="shared" ca="1" si="409"/>
        <v>30</v>
      </c>
      <c r="E941" s="599">
        <f t="shared" si="410"/>
        <v>0.113</v>
      </c>
      <c r="F941" s="599">
        <f t="shared" si="431"/>
        <v>0.13108</v>
      </c>
      <c r="G941" s="33">
        <f t="shared" ca="1" si="411"/>
        <v>1.0117233333333333</v>
      </c>
      <c r="H941" s="33">
        <f t="shared" ca="1" si="412"/>
        <v>52398.92151527814</v>
      </c>
      <c r="I941" s="33">
        <f t="shared" ca="1" si="436"/>
        <v>1.9084362255593875E-5</v>
      </c>
      <c r="J941" s="30" t="b">
        <f t="shared" si="413"/>
        <v>0</v>
      </c>
      <c r="K941" s="33">
        <f t="shared" si="432"/>
        <v>1</v>
      </c>
      <c r="L941" s="33">
        <f t="shared" ca="1" si="435"/>
        <v>1.9084362255593875E-5</v>
      </c>
      <c r="M941" s="600">
        <f t="shared" ca="1" si="414"/>
        <v>27271.35</v>
      </c>
      <c r="N941" s="601">
        <f t="shared" ca="1" si="415"/>
        <v>-7064361727.9499998</v>
      </c>
      <c r="O941" s="601">
        <f t="shared" ca="1" si="416"/>
        <v>82845138.670000002</v>
      </c>
      <c r="P941" s="601">
        <f t="shared" ca="1" si="417"/>
        <v>-66522739.600000001</v>
      </c>
      <c r="Q941" s="601">
        <f t="shared" ca="1" si="433"/>
        <v>-10643638.34</v>
      </c>
      <c r="R941" s="602">
        <f t="shared" si="418"/>
        <v>399</v>
      </c>
      <c r="S941" s="602">
        <f t="shared" si="419"/>
        <v>63.84</v>
      </c>
      <c r="T941" s="602">
        <f t="shared" si="420"/>
        <v>166.35080000000002</v>
      </c>
      <c r="U941" s="602">
        <f t="shared" si="421"/>
        <v>26.616128000000003</v>
      </c>
      <c r="V941" s="602">
        <f t="shared" ca="1" si="422"/>
        <v>-5651489.3799999999</v>
      </c>
      <c r="W941" s="602">
        <f t="shared" si="423"/>
        <v>84.48</v>
      </c>
      <c r="X941" s="602">
        <f t="shared" si="424"/>
        <v>13.52</v>
      </c>
      <c r="Y941" s="602">
        <f t="shared" ca="1" si="425"/>
        <v>104582.3</v>
      </c>
      <c r="Z941" s="602">
        <f t="shared" ca="1" si="426"/>
        <v>16733.169999999998</v>
      </c>
      <c r="AA941" s="603">
        <f t="shared" si="427"/>
        <v>0</v>
      </c>
      <c r="AB941" s="602"/>
      <c r="AC941" s="604">
        <f t="shared" si="428"/>
        <v>0.113</v>
      </c>
      <c r="AD941" s="602">
        <f t="shared" ca="1" si="429"/>
        <v>-66522739.604862496</v>
      </c>
      <c r="AE941" s="602">
        <f t="shared" si="430"/>
        <v>0</v>
      </c>
      <c r="AG941" s="602">
        <f t="shared" ca="1" si="434"/>
        <v>0</v>
      </c>
    </row>
    <row r="942" spans="2:33" x14ac:dyDescent="0.25">
      <c r="B942" s="30">
        <v>921</v>
      </c>
      <c r="C942" s="19">
        <f t="shared" ca="1" si="408"/>
        <v>73723</v>
      </c>
      <c r="D942" s="30">
        <f t="shared" ca="1" si="409"/>
        <v>31</v>
      </c>
      <c r="E942" s="599">
        <f t="shared" si="410"/>
        <v>0.113</v>
      </c>
      <c r="F942" s="599">
        <f t="shared" si="431"/>
        <v>0.13108</v>
      </c>
      <c r="G942" s="33">
        <f t="shared" ca="1" si="411"/>
        <v>1.0120874444444443</v>
      </c>
      <c r="H942" s="33">
        <f t="shared" ca="1" si="412"/>
        <v>53032.290568042859</v>
      </c>
      <c r="I942" s="33">
        <f t="shared" ca="1" si="436"/>
        <v>1.8856436131434946E-5</v>
      </c>
      <c r="J942" s="30" t="b">
        <f t="shared" si="413"/>
        <v>0</v>
      </c>
      <c r="K942" s="33">
        <f t="shared" si="432"/>
        <v>1</v>
      </c>
      <c r="L942" s="33">
        <f t="shared" ca="1" si="435"/>
        <v>1.8856436131434946E-5</v>
      </c>
      <c r="M942" s="600">
        <f t="shared" ca="1" si="414"/>
        <v>27271.35</v>
      </c>
      <c r="N942" s="601">
        <f t="shared" ca="1" si="415"/>
        <v>-7147206866.6199999</v>
      </c>
      <c r="O942" s="601">
        <f t="shared" ca="1" si="416"/>
        <v>86418737.280000001</v>
      </c>
      <c r="P942" s="601">
        <f t="shared" ca="1" si="417"/>
        <v>-69546293.480000004</v>
      </c>
      <c r="Q942" s="601">
        <f t="shared" ca="1" si="433"/>
        <v>-11127406.960000001</v>
      </c>
      <c r="R942" s="602">
        <f t="shared" si="418"/>
        <v>399</v>
      </c>
      <c r="S942" s="602">
        <f t="shared" si="419"/>
        <v>63.84</v>
      </c>
      <c r="T942" s="602">
        <f t="shared" si="420"/>
        <v>166.35080000000002</v>
      </c>
      <c r="U942" s="602">
        <f t="shared" si="421"/>
        <v>26.616128000000003</v>
      </c>
      <c r="V942" s="602">
        <f t="shared" ca="1" si="422"/>
        <v>-5717765.4900000002</v>
      </c>
      <c r="W942" s="602">
        <f t="shared" si="423"/>
        <v>84.48</v>
      </c>
      <c r="X942" s="602">
        <f t="shared" si="424"/>
        <v>13.52</v>
      </c>
      <c r="Y942" s="602">
        <f t="shared" ca="1" si="425"/>
        <v>109323.23</v>
      </c>
      <c r="Z942" s="602">
        <f t="shared" ca="1" si="426"/>
        <v>17491.72</v>
      </c>
      <c r="AA942" s="603">
        <f t="shared" si="427"/>
        <v>0</v>
      </c>
      <c r="AB942" s="602"/>
      <c r="AC942" s="604">
        <f t="shared" si="428"/>
        <v>0.113</v>
      </c>
      <c r="AD942" s="602">
        <f t="shared" ca="1" si="429"/>
        <v>-69546293.48269406</v>
      </c>
      <c r="AE942" s="602">
        <f t="shared" si="430"/>
        <v>0</v>
      </c>
      <c r="AG942" s="602">
        <f t="shared" ca="1" si="434"/>
        <v>0</v>
      </c>
    </row>
    <row r="943" spans="2:33" x14ac:dyDescent="0.25">
      <c r="B943" s="30">
        <v>922</v>
      </c>
      <c r="C943" s="19">
        <f t="shared" ca="1" si="408"/>
        <v>73753</v>
      </c>
      <c r="D943" s="30">
        <f t="shared" ca="1" si="409"/>
        <v>30</v>
      </c>
      <c r="E943" s="599">
        <f t="shared" si="410"/>
        <v>0.113</v>
      </c>
      <c r="F943" s="599">
        <f t="shared" si="431"/>
        <v>0.13108</v>
      </c>
      <c r="G943" s="33">
        <f t="shared" ca="1" si="411"/>
        <v>1.0117233333333333</v>
      </c>
      <c r="H943" s="33">
        <f t="shared" ca="1" si="412"/>
        <v>53654.005787802213</v>
      </c>
      <c r="I943" s="33">
        <f t="shared" ca="1" si="436"/>
        <v>1.8637937378896351E-5</v>
      </c>
      <c r="J943" s="30" t="b">
        <f t="shared" si="413"/>
        <v>0</v>
      </c>
      <c r="K943" s="33">
        <f t="shared" si="432"/>
        <v>1</v>
      </c>
      <c r="L943" s="33">
        <f t="shared" ca="1" si="435"/>
        <v>1.8637937378896351E-5</v>
      </c>
      <c r="M943" s="600">
        <f t="shared" ca="1" si="414"/>
        <v>27271.35</v>
      </c>
      <c r="N943" s="601">
        <f t="shared" ca="1" si="415"/>
        <v>-7233625603.8999996</v>
      </c>
      <c r="O943" s="601">
        <f t="shared" ca="1" si="416"/>
        <v>84829475.50999999</v>
      </c>
      <c r="P943" s="601">
        <f t="shared" ca="1" si="417"/>
        <v>-68116641.099999994</v>
      </c>
      <c r="Q943" s="601">
        <f t="shared" ca="1" si="433"/>
        <v>-10898662.58</v>
      </c>
      <c r="R943" s="602">
        <f t="shared" si="418"/>
        <v>399</v>
      </c>
      <c r="S943" s="602">
        <f t="shared" si="419"/>
        <v>63.84</v>
      </c>
      <c r="T943" s="602">
        <f t="shared" si="420"/>
        <v>166.35080000000002</v>
      </c>
      <c r="U943" s="602">
        <f t="shared" si="421"/>
        <v>26.616128000000003</v>
      </c>
      <c r="V943" s="602">
        <f t="shared" ca="1" si="422"/>
        <v>-5786900.4800000004</v>
      </c>
      <c r="W943" s="602">
        <f t="shared" si="423"/>
        <v>84.48</v>
      </c>
      <c r="X943" s="602">
        <f t="shared" si="424"/>
        <v>13.52</v>
      </c>
      <c r="Y943" s="602">
        <f t="shared" ca="1" si="425"/>
        <v>107081.54</v>
      </c>
      <c r="Z943" s="602">
        <f t="shared" ca="1" si="426"/>
        <v>17133.05</v>
      </c>
      <c r="AA943" s="603">
        <f t="shared" si="427"/>
        <v>0</v>
      </c>
      <c r="AB943" s="602"/>
      <c r="AC943" s="604">
        <f t="shared" si="428"/>
        <v>0.113</v>
      </c>
      <c r="AD943" s="602">
        <f t="shared" ca="1" si="429"/>
        <v>-68116641.103391662</v>
      </c>
      <c r="AE943" s="602">
        <f t="shared" si="430"/>
        <v>0</v>
      </c>
      <c r="AG943" s="602">
        <f t="shared" ca="1" si="434"/>
        <v>0</v>
      </c>
    </row>
    <row r="944" spans="2:33" x14ac:dyDescent="0.25">
      <c r="B944" s="30">
        <v>923</v>
      </c>
      <c r="C944" s="19">
        <f t="shared" ca="1" si="408"/>
        <v>73784</v>
      </c>
      <c r="D944" s="30">
        <f t="shared" ca="1" si="409"/>
        <v>31</v>
      </c>
      <c r="E944" s="599">
        <f t="shared" si="410"/>
        <v>0.113</v>
      </c>
      <c r="F944" s="599">
        <f t="shared" si="431"/>
        <v>0.13108</v>
      </c>
      <c r="G944" s="33">
        <f t="shared" ca="1" si="411"/>
        <v>1.0120874444444443</v>
      </c>
      <c r="H944" s="33">
        <f t="shared" ca="1" si="412"/>
        <v>54302.545601984166</v>
      </c>
      <c r="I944" s="33">
        <f t="shared" ca="1" si="436"/>
        <v>1.8415342944133743E-5</v>
      </c>
      <c r="J944" s="30" t="b">
        <f t="shared" si="413"/>
        <v>0</v>
      </c>
      <c r="K944" s="33">
        <f t="shared" si="432"/>
        <v>1</v>
      </c>
      <c r="L944" s="33">
        <f t="shared" ca="1" si="435"/>
        <v>1.8415342944133743E-5</v>
      </c>
      <c r="M944" s="600">
        <f t="shared" ca="1" si="414"/>
        <v>27271.35</v>
      </c>
      <c r="N944" s="601">
        <f t="shared" ca="1" si="415"/>
        <v>-7318455079.4099998</v>
      </c>
      <c r="O944" s="601">
        <f t="shared" ca="1" si="416"/>
        <v>88488690.540000007</v>
      </c>
      <c r="P944" s="601">
        <f t="shared" ca="1" si="417"/>
        <v>-71212633.730000004</v>
      </c>
      <c r="Q944" s="601">
        <f t="shared" ca="1" si="433"/>
        <v>-11394021.4</v>
      </c>
      <c r="R944" s="602">
        <f t="shared" si="418"/>
        <v>399</v>
      </c>
      <c r="S944" s="602">
        <f t="shared" si="419"/>
        <v>63.84</v>
      </c>
      <c r="T944" s="602">
        <f t="shared" si="420"/>
        <v>166.35080000000002</v>
      </c>
      <c r="U944" s="602">
        <f t="shared" si="421"/>
        <v>26.616128000000003</v>
      </c>
      <c r="V944" s="602">
        <f t="shared" ca="1" si="422"/>
        <v>-5854764.0599999996</v>
      </c>
      <c r="W944" s="602">
        <f t="shared" si="423"/>
        <v>84.48</v>
      </c>
      <c r="X944" s="602">
        <f t="shared" si="424"/>
        <v>13.52</v>
      </c>
      <c r="Y944" s="602">
        <f t="shared" ca="1" si="425"/>
        <v>111936.06</v>
      </c>
      <c r="Z944" s="602">
        <f t="shared" ca="1" si="426"/>
        <v>17909.77</v>
      </c>
      <c r="AA944" s="603">
        <f t="shared" si="427"/>
        <v>0</v>
      </c>
      <c r="AB944" s="602"/>
      <c r="AC944" s="604">
        <f t="shared" si="428"/>
        <v>0.113</v>
      </c>
      <c r="AD944" s="602">
        <f t="shared" ca="1" si="429"/>
        <v>-71212633.731036752</v>
      </c>
      <c r="AE944" s="602">
        <f t="shared" si="430"/>
        <v>0</v>
      </c>
      <c r="AG944" s="602">
        <f t="shared" ca="1" si="434"/>
        <v>0</v>
      </c>
    </row>
    <row r="945" spans="2:33" x14ac:dyDescent="0.25">
      <c r="B945" s="30">
        <v>924</v>
      </c>
      <c r="C945" s="19">
        <f t="shared" ca="1" si="408"/>
        <v>73815</v>
      </c>
      <c r="D945" s="30">
        <f t="shared" ca="1" si="409"/>
        <v>31</v>
      </c>
      <c r="E945" s="599">
        <f t="shared" si="410"/>
        <v>0.113</v>
      </c>
      <c r="F945" s="599">
        <f t="shared" si="431"/>
        <v>0.13108</v>
      </c>
      <c r="G945" s="33">
        <f t="shared" ca="1" si="411"/>
        <v>1.0120874444444443</v>
      </c>
      <c r="H945" s="33">
        <f t="shared" ca="1" si="412"/>
        <v>54958.924605140055</v>
      </c>
      <c r="I945" s="33">
        <f t="shared" ca="1" si="436"/>
        <v>1.8195406973201122E-5</v>
      </c>
      <c r="J945" s="30" t="b">
        <f t="shared" si="413"/>
        <v>1</v>
      </c>
      <c r="K945" s="33">
        <f t="shared" si="432"/>
        <v>1</v>
      </c>
      <c r="L945" s="33">
        <f t="shared" ca="1" si="435"/>
        <v>1.8195406973201122E-5</v>
      </c>
      <c r="M945" s="600">
        <f t="shared" ca="1" si="414"/>
        <v>27271.35</v>
      </c>
      <c r="N945" s="601">
        <f t="shared" ca="1" si="415"/>
        <v>-7406943769.9499998</v>
      </c>
      <c r="O945" s="601">
        <f t="shared" ca="1" si="416"/>
        <v>89558292.679999977</v>
      </c>
      <c r="P945" s="601">
        <f t="shared" ca="1" si="417"/>
        <v>-72073677.849999994</v>
      </c>
      <c r="Q945" s="601">
        <f t="shared" ca="1" si="433"/>
        <v>-11531788.460000001</v>
      </c>
      <c r="R945" s="602">
        <f t="shared" si="418"/>
        <v>399</v>
      </c>
      <c r="S945" s="602">
        <f t="shared" si="419"/>
        <v>63.84</v>
      </c>
      <c r="T945" s="602">
        <f t="shared" si="420"/>
        <v>166.35080000000002</v>
      </c>
      <c r="U945" s="602">
        <f t="shared" si="421"/>
        <v>26.616128000000003</v>
      </c>
      <c r="V945" s="602">
        <f t="shared" ca="1" si="422"/>
        <v>-5925555.0199999996</v>
      </c>
      <c r="W945" s="602">
        <f t="shared" si="423"/>
        <v>84.48</v>
      </c>
      <c r="X945" s="602">
        <f t="shared" si="424"/>
        <v>13.52</v>
      </c>
      <c r="Y945" s="602">
        <f t="shared" ca="1" si="425"/>
        <v>113286.17</v>
      </c>
      <c r="Z945" s="602">
        <f t="shared" ca="1" si="426"/>
        <v>18125.79</v>
      </c>
      <c r="AA945" s="603">
        <f t="shared" si="427"/>
        <v>0</v>
      </c>
      <c r="AB945" s="602"/>
      <c r="AC945" s="604">
        <f t="shared" si="428"/>
        <v>0.113</v>
      </c>
      <c r="AD945" s="602">
        <f t="shared" ca="1" si="429"/>
        <v>-72073677.850374579</v>
      </c>
      <c r="AE945" s="602">
        <f t="shared" si="430"/>
        <v>0</v>
      </c>
      <c r="AG945" s="602">
        <f t="shared" ca="1" si="434"/>
        <v>0</v>
      </c>
    </row>
    <row r="946" spans="2:33" x14ac:dyDescent="0.25">
      <c r="B946" s="30">
        <v>925</v>
      </c>
      <c r="C946" s="19">
        <f t="shared" ca="1" si="408"/>
        <v>73843</v>
      </c>
      <c r="D946" s="30">
        <f t="shared" ca="1" si="409"/>
        <v>28</v>
      </c>
      <c r="E946" s="599">
        <f t="shared" si="410"/>
        <v>0.113</v>
      </c>
      <c r="F946" s="599">
        <f t="shared" si="431"/>
        <v>0.13108</v>
      </c>
      <c r="G946" s="33">
        <f t="shared" ca="1" si="411"/>
        <v>1.0109951111111111</v>
      </c>
      <c r="H946" s="33">
        <f t="shared" ca="1" si="412"/>
        <v>55563.204087720747</v>
      </c>
      <c r="I946" s="33">
        <f t="shared" ca="1" si="436"/>
        <v>1.7997522216703773E-5</v>
      </c>
      <c r="J946" s="30" t="b">
        <f t="shared" si="413"/>
        <v>0</v>
      </c>
      <c r="K946" s="33">
        <f t="shared" si="432"/>
        <v>1</v>
      </c>
      <c r="L946" s="33">
        <f t="shared" ca="1" si="435"/>
        <v>1.7997522216703773E-5</v>
      </c>
      <c r="M946" s="600">
        <f t="shared" ca="1" si="414"/>
        <v>27271.35</v>
      </c>
      <c r="N946" s="601">
        <f t="shared" ca="1" si="415"/>
        <v>-7496502062.6300001</v>
      </c>
      <c r="O946" s="601">
        <f t="shared" ca="1" si="416"/>
        <v>82452144.469999999</v>
      </c>
      <c r="P946" s="601">
        <f t="shared" ca="1" si="417"/>
        <v>-65885923.68</v>
      </c>
      <c r="Q946" s="601">
        <f t="shared" ca="1" si="433"/>
        <v>-10541747.789999999</v>
      </c>
      <c r="R946" s="602">
        <f t="shared" si="418"/>
        <v>399</v>
      </c>
      <c r="S946" s="602">
        <f t="shared" si="419"/>
        <v>63.84</v>
      </c>
      <c r="T946" s="602">
        <f t="shared" si="420"/>
        <v>166.35080000000002</v>
      </c>
      <c r="U946" s="602">
        <f t="shared" si="421"/>
        <v>26.616128000000003</v>
      </c>
      <c r="V946" s="602">
        <f t="shared" ca="1" si="422"/>
        <v>-5997201.6500000004</v>
      </c>
      <c r="W946" s="602">
        <f t="shared" si="423"/>
        <v>84.48</v>
      </c>
      <c r="X946" s="602">
        <f t="shared" si="424"/>
        <v>13.52</v>
      </c>
      <c r="Y946" s="602">
        <f t="shared" ca="1" si="425"/>
        <v>103583.77</v>
      </c>
      <c r="Z946" s="602">
        <f t="shared" ca="1" si="426"/>
        <v>16573.400000000001</v>
      </c>
      <c r="AA946" s="603">
        <f t="shared" si="427"/>
        <v>0</v>
      </c>
      <c r="AB946" s="602"/>
      <c r="AC946" s="604">
        <f t="shared" si="428"/>
        <v>0.113</v>
      </c>
      <c r="AD946" s="602">
        <f t="shared" ca="1" si="429"/>
        <v>-65885923.683781452</v>
      </c>
      <c r="AE946" s="602">
        <f t="shared" si="430"/>
        <v>0</v>
      </c>
      <c r="AG946" s="602">
        <f t="shared" ca="1" si="434"/>
        <v>0</v>
      </c>
    </row>
    <row r="947" spans="2:33" x14ac:dyDescent="0.25">
      <c r="B947" s="30">
        <v>926</v>
      </c>
      <c r="C947" s="19">
        <f t="shared" ca="1" si="408"/>
        <v>73874</v>
      </c>
      <c r="D947" s="30">
        <f t="shared" ca="1" si="409"/>
        <v>31</v>
      </c>
      <c r="E947" s="599">
        <f t="shared" si="410"/>
        <v>0.113</v>
      </c>
      <c r="F947" s="599">
        <f t="shared" si="431"/>
        <v>0.13108</v>
      </c>
      <c r="G947" s="33">
        <f t="shared" ca="1" si="411"/>
        <v>1.0120874444444443</v>
      </c>
      <c r="H947" s="33">
        <f t="shared" ca="1" si="412"/>
        <v>56234.82123028639</v>
      </c>
      <c r="I947" s="33">
        <f t="shared" ca="1" si="436"/>
        <v>1.7782576313436023E-5</v>
      </c>
      <c r="J947" s="30" t="b">
        <f t="shared" si="413"/>
        <v>0</v>
      </c>
      <c r="K947" s="33">
        <f t="shared" si="432"/>
        <v>1</v>
      </c>
      <c r="L947" s="33">
        <f t="shared" ca="1" si="435"/>
        <v>1.7782576313436023E-5</v>
      </c>
      <c r="M947" s="600">
        <f t="shared" ca="1" si="414"/>
        <v>27271.35</v>
      </c>
      <c r="N947" s="601">
        <f t="shared" ca="1" si="415"/>
        <v>-7578954207.1000004</v>
      </c>
      <c r="O947" s="601">
        <f t="shared" ca="1" si="416"/>
        <v>91637459.289999992</v>
      </c>
      <c r="P947" s="601">
        <f t="shared" ca="1" si="417"/>
        <v>-73747434.969999999</v>
      </c>
      <c r="Q947" s="601">
        <f t="shared" ca="1" si="433"/>
        <v>-11799589.6</v>
      </c>
      <c r="R947" s="602">
        <f t="shared" si="418"/>
        <v>399</v>
      </c>
      <c r="S947" s="602">
        <f t="shared" si="419"/>
        <v>63.84</v>
      </c>
      <c r="T947" s="602">
        <f t="shared" si="420"/>
        <v>166.35080000000002</v>
      </c>
      <c r="U947" s="602">
        <f t="shared" si="421"/>
        <v>26.616128000000003</v>
      </c>
      <c r="V947" s="602">
        <f t="shared" ca="1" si="422"/>
        <v>-6063163.3700000001</v>
      </c>
      <c r="W947" s="602">
        <f t="shared" si="423"/>
        <v>84.48</v>
      </c>
      <c r="X947" s="602">
        <f t="shared" si="424"/>
        <v>13.52</v>
      </c>
      <c r="Y947" s="602">
        <f t="shared" ca="1" si="425"/>
        <v>115910.62</v>
      </c>
      <c r="Z947" s="602">
        <f t="shared" ca="1" si="426"/>
        <v>18545.7</v>
      </c>
      <c r="AA947" s="603">
        <f t="shared" si="427"/>
        <v>0</v>
      </c>
      <c r="AB947" s="602"/>
      <c r="AC947" s="604">
        <f t="shared" si="428"/>
        <v>0.113</v>
      </c>
      <c r="AD947" s="602">
        <f t="shared" ca="1" si="429"/>
        <v>-73747434.965198055</v>
      </c>
      <c r="AE947" s="602">
        <f t="shared" si="430"/>
        <v>0</v>
      </c>
      <c r="AG947" s="602">
        <f t="shared" ca="1" si="434"/>
        <v>0</v>
      </c>
    </row>
    <row r="948" spans="2:33" x14ac:dyDescent="0.25">
      <c r="B948" s="30">
        <v>927</v>
      </c>
      <c r="C948" s="19">
        <f t="shared" ca="1" si="408"/>
        <v>73904</v>
      </c>
      <c r="D948" s="30">
        <f t="shared" ca="1" si="409"/>
        <v>30</v>
      </c>
      <c r="E948" s="599">
        <f t="shared" si="410"/>
        <v>0.113</v>
      </c>
      <c r="F948" s="599">
        <f t="shared" si="431"/>
        <v>0.13108</v>
      </c>
      <c r="G948" s="33">
        <f t="shared" ca="1" si="411"/>
        <v>1.0117233333333333</v>
      </c>
      <c r="H948" s="33">
        <f t="shared" ca="1" si="412"/>
        <v>56894.080784509446</v>
      </c>
      <c r="I948" s="33">
        <f t="shared" ca="1" si="436"/>
        <v>1.7576520900084039E-5</v>
      </c>
      <c r="J948" s="30" t="b">
        <f t="shared" si="413"/>
        <v>0</v>
      </c>
      <c r="K948" s="33">
        <f t="shared" si="432"/>
        <v>1</v>
      </c>
      <c r="L948" s="33">
        <f t="shared" ca="1" si="435"/>
        <v>1.7576520900084039E-5</v>
      </c>
      <c r="M948" s="600">
        <f t="shared" ca="1" si="414"/>
        <v>27271.35</v>
      </c>
      <c r="N948" s="601">
        <f t="shared" ca="1" si="415"/>
        <v>-7670591666.3900003</v>
      </c>
      <c r="O948" s="601">
        <f t="shared" ca="1" si="416"/>
        <v>89952174.319999993</v>
      </c>
      <c r="P948" s="601">
        <f t="shared" ca="1" si="417"/>
        <v>-72231404.859999999</v>
      </c>
      <c r="Q948" s="601">
        <f t="shared" ca="1" si="433"/>
        <v>-11557024.779999999</v>
      </c>
      <c r="R948" s="602">
        <f t="shared" si="418"/>
        <v>399</v>
      </c>
      <c r="S948" s="602">
        <f t="shared" si="419"/>
        <v>63.84</v>
      </c>
      <c r="T948" s="602">
        <f t="shared" si="420"/>
        <v>166.35080000000002</v>
      </c>
      <c r="U948" s="602">
        <f t="shared" si="421"/>
        <v>26.616128000000003</v>
      </c>
      <c r="V948" s="602">
        <f t="shared" ca="1" si="422"/>
        <v>-6136473.3300000001</v>
      </c>
      <c r="W948" s="602">
        <f t="shared" si="423"/>
        <v>84.48</v>
      </c>
      <c r="X948" s="602">
        <f t="shared" si="424"/>
        <v>13.52</v>
      </c>
      <c r="Y948" s="602">
        <f t="shared" ca="1" si="425"/>
        <v>113533.49</v>
      </c>
      <c r="Z948" s="602">
        <f t="shared" ca="1" si="426"/>
        <v>18165.36</v>
      </c>
      <c r="AA948" s="603">
        <f t="shared" si="427"/>
        <v>0</v>
      </c>
      <c r="AB948" s="602"/>
      <c r="AC948" s="604">
        <f t="shared" si="428"/>
        <v>0.113</v>
      </c>
      <c r="AD948" s="602">
        <f t="shared" ca="1" si="429"/>
        <v>-72231404.858505845</v>
      </c>
      <c r="AE948" s="602">
        <f t="shared" si="430"/>
        <v>0</v>
      </c>
      <c r="AG948" s="602">
        <f t="shared" ca="1" si="434"/>
        <v>0</v>
      </c>
    </row>
    <row r="949" spans="2:33" x14ac:dyDescent="0.25">
      <c r="B949" s="30">
        <v>928</v>
      </c>
      <c r="C949" s="19">
        <f t="shared" ca="1" si="408"/>
        <v>73935</v>
      </c>
      <c r="D949" s="30">
        <f t="shared" ca="1" si="409"/>
        <v>31</v>
      </c>
      <c r="E949" s="599">
        <f t="shared" si="410"/>
        <v>0.113</v>
      </c>
      <c r="F949" s="599">
        <f t="shared" si="431"/>
        <v>0.13108</v>
      </c>
      <c r="G949" s="33">
        <f t="shared" ca="1" si="411"/>
        <v>1.0120874444444443</v>
      </c>
      <c r="H949" s="33">
        <f t="shared" ca="1" si="412"/>
        <v>57581.784825209928</v>
      </c>
      <c r="I949" s="33">
        <f t="shared" ca="1" si="436"/>
        <v>1.7366603050522136E-5</v>
      </c>
      <c r="J949" s="30" t="b">
        <f t="shared" si="413"/>
        <v>0</v>
      </c>
      <c r="K949" s="33">
        <f t="shared" si="432"/>
        <v>1</v>
      </c>
      <c r="L949" s="33">
        <f t="shared" ca="1" si="435"/>
        <v>1.7366603050522136E-5</v>
      </c>
      <c r="M949" s="600">
        <f t="shared" ca="1" si="414"/>
        <v>27271.35</v>
      </c>
      <c r="N949" s="601">
        <f t="shared" ca="1" si="415"/>
        <v>-7760543840.71</v>
      </c>
      <c r="O949" s="601">
        <f t="shared" ca="1" si="416"/>
        <v>93832413.88000001</v>
      </c>
      <c r="P949" s="601">
        <f t="shared" ca="1" si="417"/>
        <v>-75514402.980000004</v>
      </c>
      <c r="Q949" s="601">
        <f t="shared" ca="1" si="433"/>
        <v>-12082304.48</v>
      </c>
      <c r="R949" s="602">
        <f t="shared" si="418"/>
        <v>399</v>
      </c>
      <c r="S949" s="602">
        <f t="shared" si="419"/>
        <v>63.84</v>
      </c>
      <c r="T949" s="602">
        <f t="shared" si="420"/>
        <v>166.35080000000002</v>
      </c>
      <c r="U949" s="602">
        <f t="shared" si="421"/>
        <v>26.616128000000003</v>
      </c>
      <c r="V949" s="602">
        <f t="shared" ca="1" si="422"/>
        <v>-6208435.0700000003</v>
      </c>
      <c r="W949" s="602">
        <f t="shared" si="423"/>
        <v>84.48</v>
      </c>
      <c r="X949" s="602">
        <f t="shared" si="424"/>
        <v>13.52</v>
      </c>
      <c r="Y949" s="602">
        <f t="shared" ca="1" si="425"/>
        <v>118681.23</v>
      </c>
      <c r="Z949" s="602">
        <f t="shared" ca="1" si="426"/>
        <v>18989</v>
      </c>
      <c r="AA949" s="603">
        <f t="shared" si="427"/>
        <v>0</v>
      </c>
      <c r="AB949" s="602"/>
      <c r="AC949" s="604">
        <f t="shared" si="428"/>
        <v>0.113</v>
      </c>
      <c r="AD949" s="602">
        <f t="shared" ca="1" si="429"/>
        <v>-75514402.983353153</v>
      </c>
      <c r="AE949" s="602">
        <f t="shared" si="430"/>
        <v>0</v>
      </c>
      <c r="AG949" s="602">
        <f t="shared" ca="1" si="434"/>
        <v>0</v>
      </c>
    </row>
    <row r="950" spans="2:33" x14ac:dyDescent="0.25">
      <c r="B950" s="30">
        <v>929</v>
      </c>
      <c r="C950" s="19">
        <f t="shared" ca="1" si="408"/>
        <v>73965</v>
      </c>
      <c r="D950" s="30">
        <f t="shared" ca="1" si="409"/>
        <v>30</v>
      </c>
      <c r="E950" s="599">
        <f t="shared" si="410"/>
        <v>0.113</v>
      </c>
      <c r="F950" s="599">
        <f t="shared" si="431"/>
        <v>0.13108</v>
      </c>
      <c r="G950" s="33">
        <f t="shared" ca="1" si="411"/>
        <v>1.0117233333333333</v>
      </c>
      <c r="H950" s="33">
        <f t="shared" ca="1" si="412"/>
        <v>58256.835282644141</v>
      </c>
      <c r="I950" s="33">
        <f t="shared" ca="1" si="436"/>
        <v>1.7165367722917138E-5</v>
      </c>
      <c r="J950" s="30" t="b">
        <f t="shared" si="413"/>
        <v>0</v>
      </c>
      <c r="K950" s="33">
        <f t="shared" si="432"/>
        <v>1</v>
      </c>
      <c r="L950" s="33">
        <f t="shared" ca="1" si="435"/>
        <v>1.7165367722917138E-5</v>
      </c>
      <c r="M950" s="600">
        <f t="shared" ca="1" si="414"/>
        <v>27271.35</v>
      </c>
      <c r="N950" s="601">
        <f t="shared" ca="1" si="415"/>
        <v>-7854376254.5900002</v>
      </c>
      <c r="O950" s="601">
        <f t="shared" ca="1" si="416"/>
        <v>92106742.299999997</v>
      </c>
      <c r="P950" s="601">
        <f t="shared" ca="1" si="417"/>
        <v>-73962043.060000002</v>
      </c>
      <c r="Q950" s="601">
        <f t="shared" ca="1" si="433"/>
        <v>-11833926.890000001</v>
      </c>
      <c r="R950" s="602">
        <f t="shared" si="418"/>
        <v>399</v>
      </c>
      <c r="S950" s="602">
        <f t="shared" si="419"/>
        <v>63.84</v>
      </c>
      <c r="T950" s="602">
        <f t="shared" si="420"/>
        <v>166.35080000000002</v>
      </c>
      <c r="U950" s="602">
        <f t="shared" si="421"/>
        <v>26.616128000000003</v>
      </c>
      <c r="V950" s="602">
        <f t="shared" ca="1" si="422"/>
        <v>-6283501</v>
      </c>
      <c r="W950" s="602">
        <f t="shared" si="423"/>
        <v>84.48</v>
      </c>
      <c r="X950" s="602">
        <f t="shared" si="424"/>
        <v>13.52</v>
      </c>
      <c r="Y950" s="602">
        <f t="shared" ca="1" si="425"/>
        <v>116247.13</v>
      </c>
      <c r="Z950" s="602">
        <f t="shared" ca="1" si="426"/>
        <v>18599.54</v>
      </c>
      <c r="AA950" s="603">
        <f t="shared" si="427"/>
        <v>0</v>
      </c>
      <c r="AB950" s="602"/>
      <c r="AC950" s="604">
        <f t="shared" si="428"/>
        <v>0.113</v>
      </c>
      <c r="AD950" s="602">
        <f t="shared" ca="1" si="429"/>
        <v>-73962043.06405583</v>
      </c>
      <c r="AE950" s="602">
        <f t="shared" si="430"/>
        <v>0</v>
      </c>
      <c r="AG950" s="602">
        <f t="shared" ca="1" si="434"/>
        <v>0</v>
      </c>
    </row>
    <row r="951" spans="2:33" x14ac:dyDescent="0.25">
      <c r="B951" s="30">
        <v>930</v>
      </c>
      <c r="C951" s="19">
        <f t="shared" ca="1" si="408"/>
        <v>73996</v>
      </c>
      <c r="D951" s="30">
        <f t="shared" ca="1" si="409"/>
        <v>31</v>
      </c>
      <c r="E951" s="599">
        <f t="shared" si="410"/>
        <v>0.113</v>
      </c>
      <c r="F951" s="599">
        <f t="shared" si="431"/>
        <v>0.13108</v>
      </c>
      <c r="G951" s="33">
        <f t="shared" ca="1" si="411"/>
        <v>1.0120874444444443</v>
      </c>
      <c r="H951" s="33">
        <f t="shared" ca="1" si="412"/>
        <v>58961.011542632245</v>
      </c>
      <c r="I951" s="33">
        <f t="shared" ca="1" si="436"/>
        <v>1.6960360309913301E-5</v>
      </c>
      <c r="J951" s="30" t="b">
        <f t="shared" si="413"/>
        <v>0</v>
      </c>
      <c r="K951" s="33">
        <f t="shared" si="432"/>
        <v>1</v>
      </c>
      <c r="L951" s="33">
        <f t="shared" ca="1" si="435"/>
        <v>1.6960360309913301E-5</v>
      </c>
      <c r="M951" s="600">
        <f t="shared" ca="1" si="414"/>
        <v>27271.35</v>
      </c>
      <c r="N951" s="601">
        <f t="shared" ca="1" si="415"/>
        <v>-7946482996.8900003</v>
      </c>
      <c r="O951" s="601">
        <f t="shared" ca="1" si="416"/>
        <v>96079943.099999994</v>
      </c>
      <c r="P951" s="601">
        <f t="shared" ca="1" si="417"/>
        <v>-77323694.269999996</v>
      </c>
      <c r="Q951" s="601">
        <f t="shared" ca="1" si="433"/>
        <v>-12371791.08</v>
      </c>
      <c r="R951" s="602">
        <f t="shared" si="418"/>
        <v>399</v>
      </c>
      <c r="S951" s="602">
        <f t="shared" si="419"/>
        <v>63.84</v>
      </c>
      <c r="T951" s="602">
        <f t="shared" si="420"/>
        <v>166.35080000000002</v>
      </c>
      <c r="U951" s="602">
        <f t="shared" si="421"/>
        <v>26.616128000000003</v>
      </c>
      <c r="V951" s="602">
        <f t="shared" ca="1" si="422"/>
        <v>-6357186.4000000004</v>
      </c>
      <c r="W951" s="602">
        <f t="shared" si="423"/>
        <v>84.48</v>
      </c>
      <c r="X951" s="602">
        <f t="shared" si="424"/>
        <v>13.52</v>
      </c>
      <c r="Y951" s="602">
        <f t="shared" ca="1" si="425"/>
        <v>121518.2</v>
      </c>
      <c r="Z951" s="602">
        <f t="shared" ca="1" si="426"/>
        <v>19442.91</v>
      </c>
      <c r="AA951" s="603">
        <f t="shared" si="427"/>
        <v>0</v>
      </c>
      <c r="AB951" s="602"/>
      <c r="AC951" s="604">
        <f t="shared" si="428"/>
        <v>0.113</v>
      </c>
      <c r="AD951" s="602">
        <f t="shared" ca="1" si="429"/>
        <v>-77323694.272515759</v>
      </c>
      <c r="AE951" s="602">
        <f t="shared" si="430"/>
        <v>0</v>
      </c>
      <c r="AG951" s="602">
        <f t="shared" ca="1" si="434"/>
        <v>0</v>
      </c>
    </row>
    <row r="952" spans="2:33" x14ac:dyDescent="0.25">
      <c r="B952" s="30">
        <v>931</v>
      </c>
      <c r="C952" s="19">
        <f t="shared" ca="1" si="408"/>
        <v>74027</v>
      </c>
      <c r="D952" s="30">
        <f t="shared" ca="1" si="409"/>
        <v>31</v>
      </c>
      <c r="E952" s="599">
        <f t="shared" si="410"/>
        <v>0.113</v>
      </c>
      <c r="F952" s="599">
        <f t="shared" si="431"/>
        <v>0.13108</v>
      </c>
      <c r="G952" s="33">
        <f t="shared" ca="1" si="411"/>
        <v>1.0120874444444443</v>
      </c>
      <c r="H952" s="33">
        <f t="shared" ca="1" si="412"/>
        <v>59673.699494042055</v>
      </c>
      <c r="I952" s="33">
        <f t="shared" ca="1" si="436"/>
        <v>1.6757801317477259E-5</v>
      </c>
      <c r="J952" s="30" t="b">
        <f t="shared" si="413"/>
        <v>0</v>
      </c>
      <c r="K952" s="33">
        <f t="shared" si="432"/>
        <v>1</v>
      </c>
      <c r="L952" s="33">
        <f t="shared" ca="1" si="435"/>
        <v>1.6757801317477259E-5</v>
      </c>
      <c r="M952" s="600">
        <f t="shared" ca="1" si="414"/>
        <v>27271.35</v>
      </c>
      <c r="N952" s="601">
        <f t="shared" ca="1" si="415"/>
        <v>-8042562939.9899998</v>
      </c>
      <c r="O952" s="601">
        <f t="shared" ca="1" si="416"/>
        <v>97241304.079999983</v>
      </c>
      <c r="P952" s="601">
        <f t="shared" ca="1" si="417"/>
        <v>-78258605.5</v>
      </c>
      <c r="Q952" s="601">
        <f t="shared" ca="1" si="433"/>
        <v>-12521376.880000001</v>
      </c>
      <c r="R952" s="602">
        <f t="shared" si="418"/>
        <v>399</v>
      </c>
      <c r="S952" s="602">
        <f t="shared" si="419"/>
        <v>63.84</v>
      </c>
      <c r="T952" s="602">
        <f t="shared" si="420"/>
        <v>166.35080000000002</v>
      </c>
      <c r="U952" s="602">
        <f t="shared" si="421"/>
        <v>26.616128000000003</v>
      </c>
      <c r="V952" s="602">
        <f t="shared" ca="1" si="422"/>
        <v>-6434050.3499999996</v>
      </c>
      <c r="W952" s="602">
        <f t="shared" si="423"/>
        <v>84.48</v>
      </c>
      <c r="X952" s="602">
        <f t="shared" si="424"/>
        <v>13.52</v>
      </c>
      <c r="Y952" s="602">
        <f t="shared" ca="1" si="425"/>
        <v>122984.14</v>
      </c>
      <c r="Z952" s="602">
        <f t="shared" ca="1" si="426"/>
        <v>19677.46</v>
      </c>
      <c r="AA952" s="603">
        <f t="shared" si="427"/>
        <v>0</v>
      </c>
      <c r="AB952" s="602"/>
      <c r="AC952" s="604">
        <f t="shared" si="428"/>
        <v>0.113</v>
      </c>
      <c r="AD952" s="602">
        <f t="shared" ca="1" si="429"/>
        <v>-78258605.496624917</v>
      </c>
      <c r="AE952" s="602">
        <f t="shared" si="430"/>
        <v>0</v>
      </c>
      <c r="AG952" s="602">
        <f t="shared" ca="1" si="434"/>
        <v>0</v>
      </c>
    </row>
    <row r="953" spans="2:33" x14ac:dyDescent="0.25">
      <c r="B953" s="30">
        <v>932</v>
      </c>
      <c r="C953" s="19">
        <f t="shared" ca="1" si="408"/>
        <v>74057</v>
      </c>
      <c r="D953" s="30">
        <f t="shared" ca="1" si="409"/>
        <v>30</v>
      </c>
      <c r="E953" s="599">
        <f t="shared" si="410"/>
        <v>0.113</v>
      </c>
      <c r="F953" s="599">
        <f t="shared" si="431"/>
        <v>0.13108</v>
      </c>
      <c r="G953" s="33">
        <f t="shared" ca="1" si="411"/>
        <v>1.0117233333333333</v>
      </c>
      <c r="H953" s="33">
        <f t="shared" ca="1" si="412"/>
        <v>60373.274164443872</v>
      </c>
      <c r="I953" s="33">
        <f t="shared" ca="1" si="436"/>
        <v>1.6563620473460064E-5</v>
      </c>
      <c r="J953" s="30" t="b">
        <f t="shared" si="413"/>
        <v>0</v>
      </c>
      <c r="K953" s="33">
        <f t="shared" si="432"/>
        <v>1</v>
      </c>
      <c r="L953" s="33">
        <f t="shared" ca="1" si="435"/>
        <v>1.6563620473460064E-5</v>
      </c>
      <c r="M953" s="600">
        <f t="shared" ca="1" si="414"/>
        <v>27271.35</v>
      </c>
      <c r="N953" s="601">
        <f t="shared" ca="1" si="415"/>
        <v>-8139804244.0699997</v>
      </c>
      <c r="O953" s="601">
        <f t="shared" ca="1" si="416"/>
        <v>95452909.780000001</v>
      </c>
      <c r="P953" s="601">
        <f t="shared" ca="1" si="417"/>
        <v>-76649823.299999997</v>
      </c>
      <c r="Q953" s="601">
        <f t="shared" ca="1" si="433"/>
        <v>-12263971.73</v>
      </c>
      <c r="R953" s="602">
        <f t="shared" si="418"/>
        <v>399</v>
      </c>
      <c r="S953" s="602">
        <f t="shared" si="419"/>
        <v>63.84</v>
      </c>
      <c r="T953" s="602">
        <f t="shared" si="420"/>
        <v>166.35080000000002</v>
      </c>
      <c r="U953" s="602">
        <f t="shared" si="421"/>
        <v>26.616128000000003</v>
      </c>
      <c r="V953" s="602">
        <f t="shared" ca="1" si="422"/>
        <v>-6511843.4000000004</v>
      </c>
      <c r="W953" s="602">
        <f t="shared" si="423"/>
        <v>84.48</v>
      </c>
      <c r="X953" s="602">
        <f t="shared" si="424"/>
        <v>13.52</v>
      </c>
      <c r="Y953" s="602">
        <f t="shared" ca="1" si="425"/>
        <v>120461.57</v>
      </c>
      <c r="Z953" s="602">
        <f t="shared" ca="1" si="426"/>
        <v>19273.849999999999</v>
      </c>
      <c r="AA953" s="603">
        <f t="shared" si="427"/>
        <v>0</v>
      </c>
      <c r="AB953" s="602"/>
      <c r="AC953" s="604">
        <f t="shared" si="428"/>
        <v>0.113</v>
      </c>
      <c r="AD953" s="602">
        <f t="shared" ca="1" si="429"/>
        <v>-76649823.298325822</v>
      </c>
      <c r="AE953" s="602">
        <f t="shared" si="430"/>
        <v>0</v>
      </c>
      <c r="AG953" s="602">
        <f t="shared" ca="1" si="434"/>
        <v>0</v>
      </c>
    </row>
    <row r="954" spans="2:33" x14ac:dyDescent="0.25">
      <c r="B954" s="30">
        <v>933</v>
      </c>
      <c r="C954" s="19">
        <f t="shared" ca="1" si="408"/>
        <v>74088</v>
      </c>
      <c r="D954" s="30">
        <f t="shared" ca="1" si="409"/>
        <v>31</v>
      </c>
      <c r="E954" s="599">
        <f t="shared" si="410"/>
        <v>0.113</v>
      </c>
      <c r="F954" s="599">
        <f t="shared" si="431"/>
        <v>0.13108</v>
      </c>
      <c r="G954" s="33">
        <f t="shared" ca="1" si="411"/>
        <v>1.0120874444444443</v>
      </c>
      <c r="H954" s="33">
        <f t="shared" ca="1" si="412"/>
        <v>61103.032761835791</v>
      </c>
      <c r="I954" s="33">
        <f t="shared" ca="1" si="436"/>
        <v>1.6365799777856324E-5</v>
      </c>
      <c r="J954" s="30" t="b">
        <f t="shared" si="413"/>
        <v>0</v>
      </c>
      <c r="K954" s="33">
        <f t="shared" si="432"/>
        <v>1</v>
      </c>
      <c r="L954" s="33">
        <f t="shared" ca="1" si="435"/>
        <v>1.6365799777856324E-5</v>
      </c>
      <c r="M954" s="600">
        <f t="shared" ca="1" si="414"/>
        <v>27271.35</v>
      </c>
      <c r="N954" s="601">
        <f t="shared" ca="1" si="415"/>
        <v>-8235257153.8500004</v>
      </c>
      <c r="O954" s="601">
        <f t="shared" ca="1" si="416"/>
        <v>99570484.679999992</v>
      </c>
      <c r="P954" s="601">
        <f t="shared" ca="1" si="417"/>
        <v>-80133627.25</v>
      </c>
      <c r="Q954" s="601">
        <f t="shared" ca="1" si="433"/>
        <v>-12821380.359999999</v>
      </c>
      <c r="R954" s="602">
        <f t="shared" si="418"/>
        <v>399</v>
      </c>
      <c r="S954" s="602">
        <f t="shared" si="419"/>
        <v>63.84</v>
      </c>
      <c r="T954" s="602">
        <f t="shared" si="420"/>
        <v>166.35080000000002</v>
      </c>
      <c r="U954" s="602">
        <f t="shared" si="421"/>
        <v>26.616128000000003</v>
      </c>
      <c r="V954" s="602">
        <f t="shared" ca="1" si="422"/>
        <v>-6588205.7199999997</v>
      </c>
      <c r="W954" s="602">
        <f t="shared" si="423"/>
        <v>84.48</v>
      </c>
      <c r="X954" s="602">
        <f t="shared" si="424"/>
        <v>13.52</v>
      </c>
      <c r="Y954" s="602">
        <f t="shared" ca="1" si="425"/>
        <v>125924.17</v>
      </c>
      <c r="Z954" s="602">
        <f t="shared" ca="1" si="426"/>
        <v>20147.87</v>
      </c>
      <c r="AA954" s="603">
        <f t="shared" si="427"/>
        <v>0</v>
      </c>
      <c r="AB954" s="602"/>
      <c r="AC954" s="604">
        <f t="shared" si="428"/>
        <v>0.113</v>
      </c>
      <c r="AD954" s="602">
        <f t="shared" ca="1" si="429"/>
        <v>-80133627.249823749</v>
      </c>
      <c r="AE954" s="602">
        <f t="shared" si="430"/>
        <v>0</v>
      </c>
      <c r="AG954" s="602">
        <f t="shared" ca="1" si="434"/>
        <v>0</v>
      </c>
    </row>
    <row r="955" spans="2:33" x14ac:dyDescent="0.25">
      <c r="B955" s="30">
        <v>934</v>
      </c>
      <c r="C955" s="19">
        <f t="shared" ca="1" si="408"/>
        <v>74118</v>
      </c>
      <c r="D955" s="30">
        <f t="shared" ca="1" si="409"/>
        <v>30</v>
      </c>
      <c r="E955" s="599">
        <f t="shared" si="410"/>
        <v>0.113</v>
      </c>
      <c r="F955" s="599">
        <f t="shared" si="431"/>
        <v>0.13108</v>
      </c>
      <c r="G955" s="33">
        <f t="shared" ca="1" si="411"/>
        <v>1.0117233333333333</v>
      </c>
      <c r="H955" s="33">
        <f t="shared" ca="1" si="412"/>
        <v>61819.363982580377</v>
      </c>
      <c r="I955" s="33">
        <f t="shared" ca="1" si="436"/>
        <v>1.6176161247498158E-5</v>
      </c>
      <c r="J955" s="30" t="b">
        <f t="shared" si="413"/>
        <v>0</v>
      </c>
      <c r="K955" s="33">
        <f t="shared" si="432"/>
        <v>1</v>
      </c>
      <c r="L955" s="33">
        <f t="shared" ca="1" si="435"/>
        <v>1.6176161247498158E-5</v>
      </c>
      <c r="M955" s="600">
        <f t="shared" ca="1" si="414"/>
        <v>27271.35</v>
      </c>
      <c r="N955" s="601">
        <f t="shared" ca="1" si="415"/>
        <v>-8334827638.5299997</v>
      </c>
      <c r="O955" s="601">
        <f t="shared" ca="1" si="416"/>
        <v>97739234.039999992</v>
      </c>
      <c r="P955" s="601">
        <f t="shared" ca="1" si="417"/>
        <v>-78486293.599999994</v>
      </c>
      <c r="Q955" s="601">
        <f t="shared" ca="1" si="433"/>
        <v>-12557806.98</v>
      </c>
      <c r="R955" s="602">
        <f t="shared" si="418"/>
        <v>399</v>
      </c>
      <c r="S955" s="602">
        <f t="shared" si="419"/>
        <v>63.84</v>
      </c>
      <c r="T955" s="602">
        <f t="shared" si="420"/>
        <v>166.35080000000002</v>
      </c>
      <c r="U955" s="602">
        <f t="shared" si="421"/>
        <v>26.616128000000003</v>
      </c>
      <c r="V955" s="602">
        <f t="shared" ca="1" si="422"/>
        <v>-6667862.1100000003</v>
      </c>
      <c r="W955" s="602">
        <f t="shared" si="423"/>
        <v>84.48</v>
      </c>
      <c r="X955" s="602">
        <f t="shared" si="424"/>
        <v>13.52</v>
      </c>
      <c r="Y955" s="602">
        <f t="shared" ca="1" si="425"/>
        <v>123341.15</v>
      </c>
      <c r="Z955" s="602">
        <f t="shared" ca="1" si="426"/>
        <v>19734.580000000002</v>
      </c>
      <c r="AA955" s="603">
        <f t="shared" si="427"/>
        <v>0</v>
      </c>
      <c r="AB955" s="602"/>
      <c r="AC955" s="604">
        <f t="shared" si="428"/>
        <v>0.113</v>
      </c>
      <c r="AD955" s="602">
        <f t="shared" ca="1" si="429"/>
        <v>-78486293.596157491</v>
      </c>
      <c r="AE955" s="602">
        <f t="shared" si="430"/>
        <v>0</v>
      </c>
      <c r="AG955" s="602">
        <f t="shared" ca="1" si="434"/>
        <v>0</v>
      </c>
    </row>
    <row r="956" spans="2:33" x14ac:dyDescent="0.25">
      <c r="B956" s="30">
        <v>935</v>
      </c>
      <c r="C956" s="19">
        <f t="shared" ca="1" si="408"/>
        <v>74149</v>
      </c>
      <c r="D956" s="30">
        <f t="shared" ca="1" si="409"/>
        <v>31</v>
      </c>
      <c r="E956" s="599">
        <f t="shared" si="410"/>
        <v>0.113</v>
      </c>
      <c r="F956" s="599">
        <f t="shared" si="431"/>
        <v>0.13108</v>
      </c>
      <c r="G956" s="33">
        <f t="shared" ca="1" si="411"/>
        <v>1.0120874444444443</v>
      </c>
      <c r="H956" s="33">
        <f t="shared" ca="1" si="412"/>
        <v>62566.602110310698</v>
      </c>
      <c r="I956" s="33">
        <f t="shared" ca="1" si="436"/>
        <v>1.5982968009624492E-5</v>
      </c>
      <c r="J956" s="30" t="b">
        <f t="shared" si="413"/>
        <v>0</v>
      </c>
      <c r="K956" s="33">
        <f t="shared" si="432"/>
        <v>1</v>
      </c>
      <c r="L956" s="33">
        <f t="shared" ca="1" si="435"/>
        <v>1.5982968009624492E-5</v>
      </c>
      <c r="M956" s="600">
        <f t="shared" ca="1" si="414"/>
        <v>27271.35</v>
      </c>
      <c r="N956" s="601">
        <f t="shared" ca="1" si="415"/>
        <v>-8432566872.5699997</v>
      </c>
      <c r="O956" s="601">
        <f t="shared" ca="1" si="416"/>
        <v>101955454.95</v>
      </c>
      <c r="P956" s="601">
        <f t="shared" ca="1" si="417"/>
        <v>-82053560.430000007</v>
      </c>
      <c r="Q956" s="601">
        <f t="shared" ca="1" si="433"/>
        <v>-13128569.67</v>
      </c>
      <c r="R956" s="602">
        <f t="shared" si="418"/>
        <v>399</v>
      </c>
      <c r="S956" s="602">
        <f t="shared" si="419"/>
        <v>63.84</v>
      </c>
      <c r="T956" s="602">
        <f t="shared" si="420"/>
        <v>166.35080000000002</v>
      </c>
      <c r="U956" s="602">
        <f t="shared" si="421"/>
        <v>26.616128000000003</v>
      </c>
      <c r="V956" s="602">
        <f t="shared" ca="1" si="422"/>
        <v>-6746053.5</v>
      </c>
      <c r="W956" s="602">
        <f t="shared" si="423"/>
        <v>84.48</v>
      </c>
      <c r="X956" s="602">
        <f t="shared" si="424"/>
        <v>13.52</v>
      </c>
      <c r="Y956" s="602">
        <f t="shared" ca="1" si="425"/>
        <v>128934.63</v>
      </c>
      <c r="Z956" s="602">
        <f t="shared" ca="1" si="426"/>
        <v>20629.54</v>
      </c>
      <c r="AA956" s="603">
        <f t="shared" si="427"/>
        <v>0</v>
      </c>
      <c r="AB956" s="602"/>
      <c r="AC956" s="604">
        <f t="shared" si="428"/>
        <v>0.113</v>
      </c>
      <c r="AD956" s="602">
        <f t="shared" ca="1" si="429"/>
        <v>-82053560.429479748</v>
      </c>
      <c r="AE956" s="602">
        <f t="shared" si="430"/>
        <v>0</v>
      </c>
      <c r="AG956" s="602">
        <f t="shared" ca="1" si="434"/>
        <v>0</v>
      </c>
    </row>
    <row r="957" spans="2:33" x14ac:dyDescent="0.25">
      <c r="B957" s="30">
        <v>936</v>
      </c>
      <c r="C957" s="19">
        <f t="shared" ca="1" si="408"/>
        <v>74180</v>
      </c>
      <c r="D957" s="30">
        <f t="shared" ca="1" si="409"/>
        <v>31</v>
      </c>
      <c r="E957" s="599">
        <f t="shared" si="410"/>
        <v>0.113</v>
      </c>
      <c r="F957" s="599">
        <f t="shared" si="431"/>
        <v>0.13108</v>
      </c>
      <c r="G957" s="33">
        <f t="shared" ca="1" si="411"/>
        <v>1.0120874444444443</v>
      </c>
      <c r="H957" s="33">
        <f t="shared" ca="1" si="412"/>
        <v>63322.872437396734</v>
      </c>
      <c r="I957" s="33">
        <f t="shared" ca="1" si="436"/>
        <v>1.5792082094643384E-5</v>
      </c>
      <c r="J957" s="30" t="b">
        <f t="shared" si="413"/>
        <v>1</v>
      </c>
      <c r="K957" s="33">
        <f t="shared" si="432"/>
        <v>1</v>
      </c>
      <c r="L957" s="33">
        <f t="shared" ca="1" si="435"/>
        <v>1.5792082094643384E-5</v>
      </c>
      <c r="M957" s="600">
        <f t="shared" ca="1" si="414"/>
        <v>27271.35</v>
      </c>
      <c r="N957" s="601">
        <f t="shared" ca="1" si="415"/>
        <v>-8534522327.5200005</v>
      </c>
      <c r="O957" s="601">
        <f t="shared" ca="1" si="416"/>
        <v>103187835.84</v>
      </c>
      <c r="P957" s="601">
        <f t="shared" ca="1" si="417"/>
        <v>-83045643.650000006</v>
      </c>
      <c r="Q957" s="601">
        <f t="shared" ca="1" si="433"/>
        <v>-13287302.98</v>
      </c>
      <c r="R957" s="602">
        <f t="shared" si="418"/>
        <v>399</v>
      </c>
      <c r="S957" s="602">
        <f t="shared" si="419"/>
        <v>63.84</v>
      </c>
      <c r="T957" s="602">
        <f t="shared" si="420"/>
        <v>166.35080000000002</v>
      </c>
      <c r="U957" s="602">
        <f t="shared" si="421"/>
        <v>26.616128000000003</v>
      </c>
      <c r="V957" s="602">
        <f t="shared" ca="1" si="422"/>
        <v>-6827617.8600000003</v>
      </c>
      <c r="W957" s="602">
        <f t="shared" si="423"/>
        <v>84.48</v>
      </c>
      <c r="X957" s="602">
        <f t="shared" si="424"/>
        <v>13.52</v>
      </c>
      <c r="Y957" s="602">
        <f t="shared" ca="1" si="425"/>
        <v>130490.22</v>
      </c>
      <c r="Z957" s="602">
        <f t="shared" ca="1" si="426"/>
        <v>20878.439999999999</v>
      </c>
      <c r="AA957" s="603">
        <f t="shared" si="427"/>
        <v>0</v>
      </c>
      <c r="AB957" s="602"/>
      <c r="AC957" s="604">
        <f t="shared" si="428"/>
        <v>0.113</v>
      </c>
      <c r="AD957" s="602">
        <f t="shared" ca="1" si="429"/>
        <v>-83045643.648062676</v>
      </c>
      <c r="AE957" s="602">
        <f t="shared" si="430"/>
        <v>0</v>
      </c>
      <c r="AG957" s="602">
        <f t="shared" ca="1" si="434"/>
        <v>0</v>
      </c>
    </row>
    <row r="958" spans="2:33" x14ac:dyDescent="0.25">
      <c r="B958" s="30">
        <v>937</v>
      </c>
      <c r="C958" s="19">
        <f t="shared" ca="1" si="408"/>
        <v>74208</v>
      </c>
      <c r="D958" s="30">
        <f t="shared" ca="1" si="409"/>
        <v>28</v>
      </c>
      <c r="E958" s="599">
        <f t="shared" si="410"/>
        <v>0.113</v>
      </c>
      <c r="F958" s="599">
        <f t="shared" si="431"/>
        <v>0.13108</v>
      </c>
      <c r="G958" s="33">
        <f t="shared" ca="1" si="411"/>
        <v>1.0109951111111111</v>
      </c>
      <c r="H958" s="33">
        <f t="shared" ca="1" si="412"/>
        <v>64019.114455720621</v>
      </c>
      <c r="I958" s="33">
        <f t="shared" ca="1" si="436"/>
        <v>1.562033477816471E-5</v>
      </c>
      <c r="J958" s="30" t="b">
        <f t="shared" si="413"/>
        <v>0</v>
      </c>
      <c r="K958" s="33">
        <f t="shared" si="432"/>
        <v>1</v>
      </c>
      <c r="L958" s="33">
        <f t="shared" ca="1" si="435"/>
        <v>1.562033477816471E-5</v>
      </c>
      <c r="M958" s="600">
        <f t="shared" ca="1" si="414"/>
        <v>27271.35</v>
      </c>
      <c r="N958" s="601">
        <f t="shared" ca="1" si="415"/>
        <v>-8637710163.3600006</v>
      </c>
      <c r="O958" s="601">
        <f t="shared" ca="1" si="416"/>
        <v>94999854.339999989</v>
      </c>
      <c r="P958" s="601">
        <f t="shared" ca="1" si="417"/>
        <v>-75915874.879999995</v>
      </c>
      <c r="Q958" s="601">
        <f t="shared" ca="1" si="433"/>
        <v>-12146539.98</v>
      </c>
      <c r="R958" s="602">
        <f t="shared" si="418"/>
        <v>399</v>
      </c>
      <c r="S958" s="602">
        <f t="shared" si="419"/>
        <v>63.84</v>
      </c>
      <c r="T958" s="602">
        <f t="shared" si="420"/>
        <v>166.35080000000002</v>
      </c>
      <c r="U958" s="602">
        <f t="shared" si="421"/>
        <v>26.616128000000003</v>
      </c>
      <c r="V958" s="602">
        <f t="shared" ca="1" si="422"/>
        <v>-6910168.1299999999</v>
      </c>
      <c r="W958" s="602">
        <f t="shared" si="423"/>
        <v>84.48</v>
      </c>
      <c r="X958" s="602">
        <f t="shared" si="424"/>
        <v>13.52</v>
      </c>
      <c r="Y958" s="602">
        <f t="shared" ca="1" si="425"/>
        <v>119310.74</v>
      </c>
      <c r="Z958" s="602">
        <f t="shared" ca="1" si="426"/>
        <v>19089.72</v>
      </c>
      <c r="AA958" s="603">
        <f t="shared" si="427"/>
        <v>0</v>
      </c>
      <c r="AB958" s="602"/>
      <c r="AC958" s="604">
        <f t="shared" si="428"/>
        <v>0.113</v>
      </c>
      <c r="AD958" s="602">
        <f t="shared" ca="1" si="429"/>
        <v>-75915874.880197346</v>
      </c>
      <c r="AE958" s="602">
        <f t="shared" si="430"/>
        <v>0</v>
      </c>
      <c r="AG958" s="602">
        <f t="shared" ca="1" si="434"/>
        <v>0</v>
      </c>
    </row>
    <row r="959" spans="2:33" x14ac:dyDescent="0.25">
      <c r="B959" s="30">
        <v>938</v>
      </c>
      <c r="C959" s="19">
        <f t="shared" ca="1" si="408"/>
        <v>74239</v>
      </c>
      <c r="D959" s="30">
        <f t="shared" ca="1" si="409"/>
        <v>31</v>
      </c>
      <c r="E959" s="599">
        <f t="shared" si="410"/>
        <v>0.113</v>
      </c>
      <c r="F959" s="599">
        <f t="shared" si="431"/>
        <v>0.13108</v>
      </c>
      <c r="G959" s="33">
        <f t="shared" ca="1" si="411"/>
        <v>1.0120874444444443</v>
      </c>
      <c r="H959" s="33">
        <f t="shared" ca="1" si="412"/>
        <v>64792.941945086663</v>
      </c>
      <c r="I959" s="33">
        <f t="shared" ca="1" si="436"/>
        <v>1.543377982199852E-5</v>
      </c>
      <c r="J959" s="30" t="b">
        <f t="shared" si="413"/>
        <v>0</v>
      </c>
      <c r="K959" s="33">
        <f t="shared" si="432"/>
        <v>1</v>
      </c>
      <c r="L959" s="33">
        <f t="shared" ca="1" si="435"/>
        <v>1.543377982199852E-5</v>
      </c>
      <c r="M959" s="600">
        <f t="shared" ca="1" si="414"/>
        <v>27271.35</v>
      </c>
      <c r="N959" s="601">
        <f t="shared" ca="1" si="415"/>
        <v>-8732710017.7000008</v>
      </c>
      <c r="O959" s="601">
        <f t="shared" ca="1" si="416"/>
        <v>105583418.54000001</v>
      </c>
      <c r="P959" s="601">
        <f t="shared" ca="1" si="417"/>
        <v>-84974119.980000004</v>
      </c>
      <c r="Q959" s="601">
        <f t="shared" ca="1" si="433"/>
        <v>-13595859.199999999</v>
      </c>
      <c r="R959" s="602">
        <f t="shared" si="418"/>
        <v>399</v>
      </c>
      <c r="S959" s="602">
        <f t="shared" si="419"/>
        <v>63.84</v>
      </c>
      <c r="T959" s="602">
        <f t="shared" si="420"/>
        <v>166.35080000000002</v>
      </c>
      <c r="U959" s="602">
        <f t="shared" si="421"/>
        <v>26.616128000000003</v>
      </c>
      <c r="V959" s="602">
        <f t="shared" ca="1" si="422"/>
        <v>-6986168.0099999998</v>
      </c>
      <c r="W959" s="602">
        <f t="shared" si="423"/>
        <v>84.48</v>
      </c>
      <c r="X959" s="602">
        <f t="shared" si="424"/>
        <v>13.52</v>
      </c>
      <c r="Y959" s="602">
        <f t="shared" ca="1" si="425"/>
        <v>133514.07</v>
      </c>
      <c r="Z959" s="602">
        <f t="shared" ca="1" si="426"/>
        <v>21362.25</v>
      </c>
      <c r="AA959" s="603">
        <f t="shared" si="427"/>
        <v>0</v>
      </c>
      <c r="AB959" s="602"/>
      <c r="AC959" s="604">
        <f t="shared" si="428"/>
        <v>0.113</v>
      </c>
      <c r="AD959" s="602">
        <f t="shared" ca="1" si="429"/>
        <v>-84974119.977786392</v>
      </c>
      <c r="AE959" s="602">
        <f t="shared" si="430"/>
        <v>0</v>
      </c>
      <c r="AG959" s="602">
        <f t="shared" ca="1" si="434"/>
        <v>0</v>
      </c>
    </row>
    <row r="960" spans="2:33" x14ac:dyDescent="0.25">
      <c r="B960" s="30">
        <v>939</v>
      </c>
      <c r="C960" s="19">
        <f t="shared" ca="1" si="408"/>
        <v>74269</v>
      </c>
      <c r="D960" s="30">
        <f t="shared" ca="1" si="409"/>
        <v>30</v>
      </c>
      <c r="E960" s="599">
        <f t="shared" si="410"/>
        <v>0.113</v>
      </c>
      <c r="F960" s="599">
        <f t="shared" si="431"/>
        <v>0.13108</v>
      </c>
      <c r="G960" s="33">
        <f t="shared" ca="1" si="411"/>
        <v>1.0117233333333333</v>
      </c>
      <c r="H960" s="33">
        <f t="shared" ca="1" si="412"/>
        <v>65552.53120115622</v>
      </c>
      <c r="I960" s="33">
        <f t="shared" ca="1" si="436"/>
        <v>1.5254941062937352E-5</v>
      </c>
      <c r="J960" s="30" t="b">
        <f t="shared" si="413"/>
        <v>0</v>
      </c>
      <c r="K960" s="33">
        <f t="shared" si="432"/>
        <v>1</v>
      </c>
      <c r="L960" s="33">
        <f t="shared" ca="1" si="435"/>
        <v>1.5254941062937352E-5</v>
      </c>
      <c r="M960" s="600">
        <f t="shared" ca="1" si="414"/>
        <v>27271.35</v>
      </c>
      <c r="N960" s="601">
        <f t="shared" ca="1" si="415"/>
        <v>-8838293436.2399998</v>
      </c>
      <c r="O960" s="601">
        <f t="shared" ca="1" si="416"/>
        <v>103641531.39999999</v>
      </c>
      <c r="P960" s="601">
        <f t="shared" ca="1" si="417"/>
        <v>-83227263.189999998</v>
      </c>
      <c r="Q960" s="601">
        <f t="shared" ca="1" si="433"/>
        <v>-13316362.109999999</v>
      </c>
      <c r="R960" s="602">
        <f t="shared" si="418"/>
        <v>399</v>
      </c>
      <c r="S960" s="602">
        <f t="shared" si="419"/>
        <v>63.84</v>
      </c>
      <c r="T960" s="602">
        <f t="shared" si="420"/>
        <v>166.35080000000002</v>
      </c>
      <c r="U960" s="602">
        <f t="shared" si="421"/>
        <v>26.616128000000003</v>
      </c>
      <c r="V960" s="602">
        <f t="shared" ca="1" si="422"/>
        <v>-7070634.75</v>
      </c>
      <c r="W960" s="602">
        <f t="shared" si="423"/>
        <v>84.48</v>
      </c>
      <c r="X960" s="602">
        <f t="shared" si="424"/>
        <v>13.52</v>
      </c>
      <c r="Y960" s="602">
        <f t="shared" ca="1" si="425"/>
        <v>130775</v>
      </c>
      <c r="Z960" s="602">
        <f t="shared" ca="1" si="426"/>
        <v>20924</v>
      </c>
      <c r="AA960" s="603">
        <f t="shared" si="427"/>
        <v>0</v>
      </c>
      <c r="AB960" s="602"/>
      <c r="AC960" s="604">
        <f t="shared" si="428"/>
        <v>0.113</v>
      </c>
      <c r="AD960" s="602">
        <f t="shared" ca="1" si="429"/>
        <v>-83227263.191259995</v>
      </c>
      <c r="AE960" s="602">
        <f t="shared" si="430"/>
        <v>0</v>
      </c>
      <c r="AG960" s="602">
        <f t="shared" ca="1" si="434"/>
        <v>0</v>
      </c>
    </row>
    <row r="961" spans="2:33" x14ac:dyDescent="0.25">
      <c r="B961" s="30">
        <v>940</v>
      </c>
      <c r="C961" s="19">
        <f t="shared" ca="1" si="408"/>
        <v>74300</v>
      </c>
      <c r="D961" s="30">
        <f t="shared" ca="1" si="409"/>
        <v>31</v>
      </c>
      <c r="E961" s="599">
        <f t="shared" si="410"/>
        <v>0.113</v>
      </c>
      <c r="F961" s="599">
        <f t="shared" si="431"/>
        <v>0.13108</v>
      </c>
      <c r="G961" s="33">
        <f t="shared" ca="1" si="411"/>
        <v>1.0120874444444443</v>
      </c>
      <c r="H961" s="33">
        <f t="shared" ca="1" si="412"/>
        <v>66344.893780242899</v>
      </c>
      <c r="I961" s="33">
        <f t="shared" ca="1" si="436"/>
        <v>1.507275003427308E-5</v>
      </c>
      <c r="J961" s="30" t="b">
        <f t="shared" si="413"/>
        <v>0</v>
      </c>
      <c r="K961" s="33">
        <f t="shared" si="432"/>
        <v>1</v>
      </c>
      <c r="L961" s="33">
        <f t="shared" ca="1" si="435"/>
        <v>1.507275003427308E-5</v>
      </c>
      <c r="M961" s="600">
        <f t="shared" ca="1" si="414"/>
        <v>27271.35</v>
      </c>
      <c r="N961" s="601">
        <f t="shared" ca="1" si="415"/>
        <v>-8941934967.6399994</v>
      </c>
      <c r="O961" s="601">
        <f t="shared" ca="1" si="416"/>
        <v>108112413.5</v>
      </c>
      <c r="P961" s="601">
        <f t="shared" ca="1" si="417"/>
        <v>-87009994.980000004</v>
      </c>
      <c r="Q961" s="601">
        <f t="shared" ca="1" si="433"/>
        <v>-13921599.199999999</v>
      </c>
      <c r="R961" s="602">
        <f t="shared" si="418"/>
        <v>399</v>
      </c>
      <c r="S961" s="602">
        <f t="shared" si="419"/>
        <v>63.84</v>
      </c>
      <c r="T961" s="602">
        <f t="shared" si="420"/>
        <v>166.35080000000002</v>
      </c>
      <c r="U961" s="602">
        <f t="shared" si="421"/>
        <v>26.616128000000003</v>
      </c>
      <c r="V961" s="602">
        <f t="shared" ca="1" si="422"/>
        <v>-7153547.9699999997</v>
      </c>
      <c r="W961" s="602">
        <f t="shared" si="423"/>
        <v>84.48</v>
      </c>
      <c r="X961" s="602">
        <f t="shared" si="424"/>
        <v>13.52</v>
      </c>
      <c r="Y961" s="602">
        <f t="shared" ca="1" si="425"/>
        <v>136706.32</v>
      </c>
      <c r="Z961" s="602">
        <f t="shared" ca="1" si="426"/>
        <v>21873.01</v>
      </c>
      <c r="AA961" s="603">
        <f t="shared" si="427"/>
        <v>0</v>
      </c>
      <c r="AB961" s="602"/>
      <c r="AC961" s="604">
        <f t="shared" si="428"/>
        <v>0.113</v>
      </c>
      <c r="AD961" s="602">
        <f t="shared" ca="1" si="429"/>
        <v>-87009994.976785883</v>
      </c>
      <c r="AE961" s="602">
        <f t="shared" si="430"/>
        <v>0</v>
      </c>
      <c r="AG961" s="602">
        <f t="shared" ca="1" si="434"/>
        <v>0</v>
      </c>
    </row>
    <row r="962" spans="2:33" x14ac:dyDescent="0.25">
      <c r="B962" s="30">
        <v>941</v>
      </c>
      <c r="C962" s="19">
        <f t="shared" ca="1" si="408"/>
        <v>74330</v>
      </c>
      <c r="D962" s="30">
        <f t="shared" ca="1" si="409"/>
        <v>30</v>
      </c>
      <c r="E962" s="599">
        <f t="shared" si="410"/>
        <v>0.113</v>
      </c>
      <c r="F962" s="599">
        <f t="shared" si="431"/>
        <v>0.13108</v>
      </c>
      <c r="G962" s="33">
        <f t="shared" ca="1" si="411"/>
        <v>1.0117233333333333</v>
      </c>
      <c r="H962" s="33">
        <f t="shared" ca="1" si="412"/>
        <v>67122.67708499328</v>
      </c>
      <c r="I962" s="33">
        <f t="shared" ca="1" si="436"/>
        <v>1.4898094704026212E-5</v>
      </c>
      <c r="J962" s="30" t="b">
        <f t="shared" si="413"/>
        <v>0</v>
      </c>
      <c r="K962" s="33">
        <f t="shared" si="432"/>
        <v>1</v>
      </c>
      <c r="L962" s="33">
        <f t="shared" ca="1" si="435"/>
        <v>1.4898094704026212E-5</v>
      </c>
      <c r="M962" s="600">
        <f t="shared" ca="1" si="414"/>
        <v>27271.35</v>
      </c>
      <c r="N962" s="601">
        <f t="shared" ca="1" si="415"/>
        <v>-9050047381.1399994</v>
      </c>
      <c r="O962" s="601">
        <f t="shared" ca="1" si="416"/>
        <v>106123993.48</v>
      </c>
      <c r="P962" s="601">
        <f t="shared" ca="1" si="417"/>
        <v>-85221279.510000005</v>
      </c>
      <c r="Q962" s="601">
        <f t="shared" ca="1" si="433"/>
        <v>-13635404.720000001</v>
      </c>
      <c r="R962" s="602">
        <f t="shared" si="418"/>
        <v>399</v>
      </c>
      <c r="S962" s="602">
        <f t="shared" si="419"/>
        <v>63.84</v>
      </c>
      <c r="T962" s="602">
        <f t="shared" si="420"/>
        <v>166.35080000000002</v>
      </c>
      <c r="U962" s="602">
        <f t="shared" si="421"/>
        <v>26.616128000000003</v>
      </c>
      <c r="V962" s="602">
        <f t="shared" ca="1" si="422"/>
        <v>-7240037.9000000004</v>
      </c>
      <c r="W962" s="602">
        <f t="shared" si="423"/>
        <v>84.48</v>
      </c>
      <c r="X962" s="602">
        <f t="shared" si="424"/>
        <v>13.52</v>
      </c>
      <c r="Y962" s="602">
        <f t="shared" ca="1" si="425"/>
        <v>133901.60999999999</v>
      </c>
      <c r="Z962" s="602">
        <f t="shared" ca="1" si="426"/>
        <v>21424.26</v>
      </c>
      <c r="AA962" s="603">
        <f t="shared" si="427"/>
        <v>0</v>
      </c>
      <c r="AB962" s="602"/>
      <c r="AC962" s="604">
        <f t="shared" si="428"/>
        <v>0.113</v>
      </c>
      <c r="AD962" s="602">
        <f t="shared" ca="1" si="429"/>
        <v>-85221279.505734995</v>
      </c>
      <c r="AE962" s="602">
        <f t="shared" si="430"/>
        <v>0</v>
      </c>
      <c r="AG962" s="602">
        <f t="shared" ca="1" si="434"/>
        <v>0</v>
      </c>
    </row>
    <row r="963" spans="2:33" x14ac:dyDescent="0.25">
      <c r="B963" s="30">
        <v>942</v>
      </c>
      <c r="C963" s="19">
        <f t="shared" ca="1" si="408"/>
        <v>74361</v>
      </c>
      <c r="D963" s="30">
        <f t="shared" ca="1" si="409"/>
        <v>31</v>
      </c>
      <c r="E963" s="599">
        <f t="shared" si="410"/>
        <v>0.113</v>
      </c>
      <c r="F963" s="599">
        <f t="shared" si="431"/>
        <v>0.13108</v>
      </c>
      <c r="G963" s="33">
        <f t="shared" ca="1" si="411"/>
        <v>1.0120874444444443</v>
      </c>
      <c r="H963" s="33">
        <f t="shared" ca="1" si="412"/>
        <v>67934.018715220518</v>
      </c>
      <c r="I963" s="33">
        <f t="shared" ca="1" si="436"/>
        <v>1.4720165521077165E-5</v>
      </c>
      <c r="J963" s="30" t="b">
        <f t="shared" si="413"/>
        <v>0</v>
      </c>
      <c r="K963" s="33">
        <f t="shared" si="432"/>
        <v>1</v>
      </c>
      <c r="L963" s="33">
        <f t="shared" ca="1" si="435"/>
        <v>1.4720165521077165E-5</v>
      </c>
      <c r="M963" s="600">
        <f t="shared" ca="1" si="414"/>
        <v>27271.35</v>
      </c>
      <c r="N963" s="601">
        <f t="shared" ca="1" si="415"/>
        <v>-9156171374.6200008</v>
      </c>
      <c r="O963" s="601">
        <f t="shared" ca="1" si="416"/>
        <v>110701984.16999999</v>
      </c>
      <c r="P963" s="601">
        <f t="shared" ca="1" si="417"/>
        <v>-89094634.239999995</v>
      </c>
      <c r="Q963" s="601">
        <f t="shared" ca="1" si="433"/>
        <v>-14255141.48</v>
      </c>
      <c r="R963" s="602">
        <f t="shared" si="418"/>
        <v>399</v>
      </c>
      <c r="S963" s="602">
        <f t="shared" si="419"/>
        <v>63.84</v>
      </c>
      <c r="T963" s="602">
        <f t="shared" si="420"/>
        <v>166.35080000000002</v>
      </c>
      <c r="U963" s="602">
        <f t="shared" si="421"/>
        <v>26.616128000000003</v>
      </c>
      <c r="V963" s="602">
        <f t="shared" ca="1" si="422"/>
        <v>-7324937.0999999996</v>
      </c>
      <c r="W963" s="602">
        <f t="shared" si="423"/>
        <v>84.48</v>
      </c>
      <c r="X963" s="602">
        <f t="shared" si="424"/>
        <v>13.52</v>
      </c>
      <c r="Y963" s="602">
        <f t="shared" ca="1" si="425"/>
        <v>139975.03</v>
      </c>
      <c r="Z963" s="602">
        <f t="shared" ca="1" si="426"/>
        <v>22396</v>
      </c>
      <c r="AA963" s="603">
        <f t="shared" si="427"/>
        <v>0</v>
      </c>
      <c r="AB963" s="602"/>
      <c r="AC963" s="604">
        <f t="shared" si="428"/>
        <v>0.113</v>
      </c>
      <c r="AD963" s="602">
        <f t="shared" ca="1" si="429"/>
        <v>-89094634.236927405</v>
      </c>
      <c r="AE963" s="602">
        <f t="shared" si="430"/>
        <v>0</v>
      </c>
      <c r="AG963" s="602">
        <f t="shared" ca="1" si="434"/>
        <v>0</v>
      </c>
    </row>
    <row r="964" spans="2:33" x14ac:dyDescent="0.25">
      <c r="B964" s="30">
        <v>943</v>
      </c>
      <c r="C964" s="19">
        <f t="shared" ca="1" si="408"/>
        <v>74392</v>
      </c>
      <c r="D964" s="30">
        <f t="shared" ca="1" si="409"/>
        <v>31</v>
      </c>
      <c r="E964" s="599">
        <f t="shared" si="410"/>
        <v>0.113</v>
      </c>
      <c r="F964" s="599">
        <f t="shared" si="431"/>
        <v>0.13108</v>
      </c>
      <c r="G964" s="33">
        <f t="shared" ca="1" si="411"/>
        <v>1.0120874444444443</v>
      </c>
      <c r="H964" s="33">
        <f t="shared" ca="1" si="412"/>
        <v>68755.167392328585</v>
      </c>
      <c r="I964" s="33">
        <f t="shared" ca="1" si="436"/>
        <v>1.4544361361144411E-5</v>
      </c>
      <c r="J964" s="30" t="b">
        <f t="shared" si="413"/>
        <v>0</v>
      </c>
      <c r="K964" s="33">
        <f t="shared" si="432"/>
        <v>1</v>
      </c>
      <c r="L964" s="33">
        <f t="shared" ca="1" si="435"/>
        <v>1.4544361361144411E-5</v>
      </c>
      <c r="M964" s="600">
        <f t="shared" ca="1" si="414"/>
        <v>27271.35</v>
      </c>
      <c r="N964" s="601">
        <f t="shared" ca="1" si="415"/>
        <v>-9266873358.7900009</v>
      </c>
      <c r="O964" s="601">
        <f t="shared" ca="1" si="416"/>
        <v>112040088.25</v>
      </c>
      <c r="P964" s="601">
        <f t="shared" ca="1" si="417"/>
        <v>-90171826.040000007</v>
      </c>
      <c r="Q964" s="601">
        <f t="shared" ca="1" si="433"/>
        <v>-14427492.17</v>
      </c>
      <c r="R964" s="602">
        <f t="shared" si="418"/>
        <v>399</v>
      </c>
      <c r="S964" s="602">
        <f t="shared" si="419"/>
        <v>63.84</v>
      </c>
      <c r="T964" s="602">
        <f t="shared" si="420"/>
        <v>166.35080000000002</v>
      </c>
      <c r="U964" s="602">
        <f t="shared" si="421"/>
        <v>26.616128000000003</v>
      </c>
      <c r="V964" s="602">
        <f t="shared" ca="1" si="422"/>
        <v>-7413498.6900000004</v>
      </c>
      <c r="W964" s="602">
        <f t="shared" si="423"/>
        <v>84.48</v>
      </c>
      <c r="X964" s="602">
        <f t="shared" si="424"/>
        <v>13.52</v>
      </c>
      <c r="Y964" s="602">
        <f t="shared" ca="1" si="425"/>
        <v>141664.07</v>
      </c>
      <c r="Z964" s="602">
        <f t="shared" ca="1" si="426"/>
        <v>22666.25</v>
      </c>
      <c r="AA964" s="603">
        <f t="shared" si="427"/>
        <v>0</v>
      </c>
      <c r="AB964" s="602"/>
      <c r="AC964" s="604">
        <f t="shared" si="428"/>
        <v>0.113</v>
      </c>
      <c r="AD964" s="602">
        <f t="shared" ca="1" si="429"/>
        <v>-90171826.044003829</v>
      </c>
      <c r="AE964" s="602">
        <f t="shared" si="430"/>
        <v>0</v>
      </c>
      <c r="AG964" s="602">
        <f t="shared" ca="1" si="434"/>
        <v>0</v>
      </c>
    </row>
    <row r="965" spans="2:33" x14ac:dyDescent="0.25">
      <c r="B965" s="30">
        <v>944</v>
      </c>
      <c r="C965" s="19">
        <f t="shared" ca="1" si="408"/>
        <v>74422</v>
      </c>
      <c r="D965" s="30">
        <f t="shared" ca="1" si="409"/>
        <v>30</v>
      </c>
      <c r="E965" s="599">
        <f t="shared" si="410"/>
        <v>0.113</v>
      </c>
      <c r="F965" s="599">
        <f t="shared" si="431"/>
        <v>0.13108</v>
      </c>
      <c r="G965" s="33">
        <f t="shared" ca="1" si="411"/>
        <v>1.0117233333333333</v>
      </c>
      <c r="H965" s="33">
        <f t="shared" ca="1" si="412"/>
        <v>69561.207138057987</v>
      </c>
      <c r="I965" s="33">
        <f t="shared" ca="1" si="436"/>
        <v>1.43758287290113E-5</v>
      </c>
      <c r="J965" s="30" t="b">
        <f t="shared" si="413"/>
        <v>0</v>
      </c>
      <c r="K965" s="33">
        <f t="shared" si="432"/>
        <v>1</v>
      </c>
      <c r="L965" s="33">
        <f t="shared" ca="1" si="435"/>
        <v>1.43758287290113E-5</v>
      </c>
      <c r="M965" s="600">
        <f t="shared" ca="1" si="414"/>
        <v>27271.35</v>
      </c>
      <c r="N965" s="601">
        <f t="shared" ca="1" si="415"/>
        <v>-9378913447.0400009</v>
      </c>
      <c r="O965" s="601">
        <f t="shared" ca="1" si="416"/>
        <v>109979400</v>
      </c>
      <c r="P965" s="601">
        <f t="shared" ca="1" si="417"/>
        <v>-88318101.629999995</v>
      </c>
      <c r="Q965" s="601">
        <f t="shared" ca="1" si="433"/>
        <v>-14130896.26</v>
      </c>
      <c r="R965" s="602">
        <f t="shared" si="418"/>
        <v>399</v>
      </c>
      <c r="S965" s="602">
        <f t="shared" si="419"/>
        <v>63.84</v>
      </c>
      <c r="T965" s="602">
        <f t="shared" si="420"/>
        <v>166.35080000000002</v>
      </c>
      <c r="U965" s="602">
        <f t="shared" si="421"/>
        <v>26.616128000000003</v>
      </c>
      <c r="V965" s="602">
        <f t="shared" ca="1" si="422"/>
        <v>-7503130.7599999998</v>
      </c>
      <c r="W965" s="602">
        <f t="shared" si="423"/>
        <v>84.48</v>
      </c>
      <c r="X965" s="602">
        <f t="shared" si="424"/>
        <v>13.52</v>
      </c>
      <c r="Y965" s="602">
        <f t="shared" ca="1" si="425"/>
        <v>138757.43</v>
      </c>
      <c r="Z965" s="602">
        <f t="shared" ca="1" si="426"/>
        <v>22201.19</v>
      </c>
      <c r="AA965" s="603">
        <f t="shared" si="427"/>
        <v>0</v>
      </c>
      <c r="AB965" s="602"/>
      <c r="AC965" s="604">
        <f t="shared" si="428"/>
        <v>0.113</v>
      </c>
      <c r="AD965" s="602">
        <f t="shared" ca="1" si="429"/>
        <v>-88318101.626293346</v>
      </c>
      <c r="AE965" s="602">
        <f t="shared" si="430"/>
        <v>0</v>
      </c>
      <c r="AG965" s="602">
        <f t="shared" ca="1" si="434"/>
        <v>0</v>
      </c>
    </row>
    <row r="966" spans="2:33" x14ac:dyDescent="0.25">
      <c r="B966" s="30">
        <v>945</v>
      </c>
      <c r="C966" s="19">
        <f t="shared" ca="1" si="408"/>
        <v>74453</v>
      </c>
      <c r="D966" s="30">
        <f t="shared" ca="1" si="409"/>
        <v>31</v>
      </c>
      <c r="E966" s="599">
        <f t="shared" si="410"/>
        <v>0.113</v>
      </c>
      <c r="F966" s="599">
        <f t="shared" si="431"/>
        <v>0.13108</v>
      </c>
      <c r="G966" s="33">
        <f t="shared" ca="1" si="411"/>
        <v>1.0120874444444443</v>
      </c>
      <c r="H966" s="33">
        <f t="shared" ca="1" si="412"/>
        <v>70402.024364827754</v>
      </c>
      <c r="I966" s="33">
        <f t="shared" ca="1" si="436"/>
        <v>1.4204137011997505E-5</v>
      </c>
      <c r="J966" s="30" t="b">
        <f t="shared" si="413"/>
        <v>0</v>
      </c>
      <c r="K966" s="33">
        <f t="shared" si="432"/>
        <v>1</v>
      </c>
      <c r="L966" s="33">
        <f t="shared" ca="1" si="435"/>
        <v>1.4204137011997505E-5</v>
      </c>
      <c r="M966" s="600">
        <f t="shared" ca="1" si="414"/>
        <v>27271.35</v>
      </c>
      <c r="N966" s="601">
        <f t="shared" ca="1" si="415"/>
        <v>-9488892847.0400009</v>
      </c>
      <c r="O966" s="601">
        <f t="shared" ca="1" si="416"/>
        <v>114723736.48</v>
      </c>
      <c r="P966" s="601">
        <f t="shared" ca="1" si="417"/>
        <v>-92332199.010000005</v>
      </c>
      <c r="Q966" s="601">
        <f t="shared" ca="1" si="433"/>
        <v>-14773151.84</v>
      </c>
      <c r="R966" s="602">
        <f t="shared" si="418"/>
        <v>399</v>
      </c>
      <c r="S966" s="602">
        <f t="shared" si="419"/>
        <v>63.84</v>
      </c>
      <c r="T966" s="602">
        <f t="shared" si="420"/>
        <v>166.35080000000002</v>
      </c>
      <c r="U966" s="602">
        <f t="shared" si="421"/>
        <v>26.616128000000003</v>
      </c>
      <c r="V966" s="602">
        <f t="shared" ca="1" si="422"/>
        <v>-7591114.2800000003</v>
      </c>
      <c r="W966" s="602">
        <f t="shared" si="423"/>
        <v>84.48</v>
      </c>
      <c r="X966" s="602">
        <f t="shared" si="424"/>
        <v>13.52</v>
      </c>
      <c r="Y966" s="602">
        <f t="shared" ca="1" si="425"/>
        <v>145051.53</v>
      </c>
      <c r="Z966" s="602">
        <f t="shared" ca="1" si="426"/>
        <v>23208.240000000002</v>
      </c>
      <c r="AA966" s="603">
        <f t="shared" si="427"/>
        <v>0</v>
      </c>
      <c r="AB966" s="602"/>
      <c r="AC966" s="604">
        <f t="shared" si="428"/>
        <v>0.113</v>
      </c>
      <c r="AD966" s="602">
        <f t="shared" ca="1" si="429"/>
        <v>-92332199.008836463</v>
      </c>
      <c r="AE966" s="602">
        <f t="shared" si="430"/>
        <v>0</v>
      </c>
      <c r="AG966" s="602">
        <f t="shared" ca="1" si="434"/>
        <v>0</v>
      </c>
    </row>
    <row r="967" spans="2:33" x14ac:dyDescent="0.25">
      <c r="B967" s="30">
        <v>946</v>
      </c>
      <c r="C967" s="19">
        <f t="shared" ca="1" si="408"/>
        <v>74483</v>
      </c>
      <c r="D967" s="30">
        <f t="shared" ca="1" si="409"/>
        <v>30</v>
      </c>
      <c r="E967" s="599">
        <f t="shared" si="410"/>
        <v>0.113</v>
      </c>
      <c r="F967" s="599">
        <f t="shared" si="431"/>
        <v>0.13108</v>
      </c>
      <c r="G967" s="33">
        <f t="shared" ca="1" si="411"/>
        <v>1.0117233333333333</v>
      </c>
      <c r="H967" s="33">
        <f t="shared" ca="1" si="412"/>
        <v>71227.370763798084</v>
      </c>
      <c r="I967" s="33">
        <f t="shared" ca="1" si="436"/>
        <v>1.4039546725881092E-5</v>
      </c>
      <c r="J967" s="30" t="b">
        <f t="shared" si="413"/>
        <v>0</v>
      </c>
      <c r="K967" s="33">
        <f t="shared" si="432"/>
        <v>1</v>
      </c>
      <c r="L967" s="33">
        <f t="shared" ca="1" si="435"/>
        <v>1.4039546725881092E-5</v>
      </c>
      <c r="M967" s="600">
        <f t="shared" ca="1" si="414"/>
        <v>27271.35</v>
      </c>
      <c r="N967" s="601">
        <f t="shared" ca="1" si="415"/>
        <v>-9603616583.5200005</v>
      </c>
      <c r="O967" s="601">
        <f t="shared" ca="1" si="416"/>
        <v>112613669.76999998</v>
      </c>
      <c r="P967" s="601">
        <f t="shared" ca="1" si="417"/>
        <v>-90434056.159999996</v>
      </c>
      <c r="Q967" s="601">
        <f t="shared" ca="1" si="433"/>
        <v>-14469448.99</v>
      </c>
      <c r="R967" s="602">
        <f t="shared" si="418"/>
        <v>399</v>
      </c>
      <c r="S967" s="602">
        <f t="shared" si="419"/>
        <v>63.84</v>
      </c>
      <c r="T967" s="602">
        <f t="shared" si="420"/>
        <v>166.35080000000002</v>
      </c>
      <c r="U967" s="602">
        <f t="shared" si="421"/>
        <v>26.616128000000003</v>
      </c>
      <c r="V967" s="602">
        <f t="shared" ca="1" si="422"/>
        <v>-7682893.2699999996</v>
      </c>
      <c r="W967" s="602">
        <f t="shared" si="423"/>
        <v>84.48</v>
      </c>
      <c r="X967" s="602">
        <f t="shared" si="424"/>
        <v>13.52</v>
      </c>
      <c r="Y967" s="602">
        <f t="shared" ca="1" si="425"/>
        <v>142075.25</v>
      </c>
      <c r="Z967" s="602">
        <f t="shared" ca="1" si="426"/>
        <v>22732.04</v>
      </c>
      <c r="AA967" s="603">
        <f t="shared" si="427"/>
        <v>0</v>
      </c>
      <c r="AB967" s="602"/>
      <c r="AC967" s="604">
        <f t="shared" si="428"/>
        <v>0.113</v>
      </c>
      <c r="AD967" s="602">
        <f t="shared" ca="1" si="429"/>
        <v>-90434056.16148001</v>
      </c>
      <c r="AE967" s="602">
        <f t="shared" si="430"/>
        <v>0</v>
      </c>
      <c r="AG967" s="602">
        <f t="shared" ca="1" si="434"/>
        <v>0</v>
      </c>
    </row>
    <row r="968" spans="2:33" x14ac:dyDescent="0.25">
      <c r="B968" s="30">
        <v>947</v>
      </c>
      <c r="C968" s="19">
        <f t="shared" ca="1" si="408"/>
        <v>74514</v>
      </c>
      <c r="D968" s="30">
        <f t="shared" ca="1" si="409"/>
        <v>31</v>
      </c>
      <c r="E968" s="599">
        <f t="shared" si="410"/>
        <v>0.113</v>
      </c>
      <c r="F968" s="599">
        <f t="shared" si="431"/>
        <v>0.13108</v>
      </c>
      <c r="G968" s="33">
        <f t="shared" ca="1" si="411"/>
        <v>1.0120874444444443</v>
      </c>
      <c r="H968" s="33">
        <f t="shared" ca="1" si="412"/>
        <v>72088.327650829335</v>
      </c>
      <c r="I968" s="33">
        <f t="shared" ca="1" si="436"/>
        <v>1.3871871252772716E-5</v>
      </c>
      <c r="J968" s="30" t="b">
        <f t="shared" si="413"/>
        <v>0</v>
      </c>
      <c r="K968" s="33">
        <f t="shared" si="432"/>
        <v>1</v>
      </c>
      <c r="L968" s="33">
        <f t="shared" ca="1" si="435"/>
        <v>1.3871871252772716E-5</v>
      </c>
      <c r="M968" s="600">
        <f t="shared" ca="1" si="414"/>
        <v>27271.35</v>
      </c>
      <c r="N968" s="601">
        <f t="shared" ca="1" si="415"/>
        <v>-9716230253.2900009</v>
      </c>
      <c r="O968" s="601">
        <f t="shared" ca="1" si="416"/>
        <v>117471664.73999999</v>
      </c>
      <c r="P968" s="601">
        <f t="shared" ca="1" si="417"/>
        <v>-94544318.269999996</v>
      </c>
      <c r="Q968" s="601">
        <f t="shared" ca="1" si="433"/>
        <v>-15127090.92</v>
      </c>
      <c r="R968" s="602">
        <f t="shared" si="418"/>
        <v>399</v>
      </c>
      <c r="S968" s="602">
        <f t="shared" si="419"/>
        <v>63.84</v>
      </c>
      <c r="T968" s="602">
        <f t="shared" si="420"/>
        <v>166.35080000000002</v>
      </c>
      <c r="U968" s="602">
        <f t="shared" si="421"/>
        <v>26.616128000000003</v>
      </c>
      <c r="V968" s="602">
        <f t="shared" ca="1" si="422"/>
        <v>-7772984.2000000002</v>
      </c>
      <c r="W968" s="602">
        <f t="shared" si="423"/>
        <v>84.48</v>
      </c>
      <c r="X968" s="602">
        <f t="shared" si="424"/>
        <v>13.52</v>
      </c>
      <c r="Y968" s="602">
        <f t="shared" ca="1" si="425"/>
        <v>148520.14000000001</v>
      </c>
      <c r="Z968" s="602">
        <f t="shared" ca="1" si="426"/>
        <v>23763.22</v>
      </c>
      <c r="AA968" s="603">
        <f t="shared" si="427"/>
        <v>0</v>
      </c>
      <c r="AB968" s="602"/>
      <c r="AC968" s="604">
        <f t="shared" si="428"/>
        <v>0.113</v>
      </c>
      <c r="AD968" s="602">
        <f t="shared" ca="1" si="429"/>
        <v>-94544318.270207986</v>
      </c>
      <c r="AE968" s="602">
        <f t="shared" si="430"/>
        <v>0</v>
      </c>
      <c r="AG968" s="602">
        <f t="shared" ca="1" si="434"/>
        <v>0</v>
      </c>
    </row>
    <row r="969" spans="2:33" x14ac:dyDescent="0.25">
      <c r="B969" s="30">
        <v>948</v>
      </c>
      <c r="C969" s="19">
        <f t="shared" ca="1" si="408"/>
        <v>74545</v>
      </c>
      <c r="D969" s="30">
        <f t="shared" ca="1" si="409"/>
        <v>31</v>
      </c>
      <c r="E969" s="599">
        <f t="shared" si="410"/>
        <v>0.113</v>
      </c>
      <c r="F969" s="599">
        <f t="shared" si="431"/>
        <v>0.13108</v>
      </c>
      <c r="G969" s="33">
        <f t="shared" ca="1" si="411"/>
        <v>1.0120874444444443</v>
      </c>
      <c r="H969" s="33">
        <f t="shared" ca="1" si="412"/>
        <v>72959.691306401626</v>
      </c>
      <c r="I969" s="33">
        <f t="shared" ca="1" si="436"/>
        <v>1.3706198341772015E-5</v>
      </c>
      <c r="J969" s="30" t="b">
        <f t="shared" si="413"/>
        <v>1</v>
      </c>
      <c r="K969" s="33">
        <f t="shared" si="432"/>
        <v>1</v>
      </c>
      <c r="L969" s="33">
        <f t="shared" ca="1" si="435"/>
        <v>1.3706198341772015E-5</v>
      </c>
      <c r="M969" s="600">
        <f t="shared" ca="1" si="414"/>
        <v>27271.35</v>
      </c>
      <c r="N969" s="601">
        <f t="shared" ca="1" si="415"/>
        <v>-9833701918.0300007</v>
      </c>
      <c r="O969" s="601">
        <f t="shared" ca="1" si="416"/>
        <v>118891596.95999999</v>
      </c>
      <c r="P969" s="601">
        <f t="shared" ca="1" si="417"/>
        <v>-95687382.829999998</v>
      </c>
      <c r="Q969" s="601">
        <f t="shared" ca="1" si="433"/>
        <v>-15309981.25</v>
      </c>
      <c r="R969" s="602">
        <f t="shared" si="418"/>
        <v>399</v>
      </c>
      <c r="S969" s="602">
        <f t="shared" si="419"/>
        <v>63.84</v>
      </c>
      <c r="T969" s="602">
        <f t="shared" si="420"/>
        <v>166.35080000000002</v>
      </c>
      <c r="U969" s="602">
        <f t="shared" si="421"/>
        <v>26.616128000000003</v>
      </c>
      <c r="V969" s="602">
        <f t="shared" ca="1" si="422"/>
        <v>-7866961.5300000003</v>
      </c>
      <c r="W969" s="602">
        <f t="shared" si="423"/>
        <v>84.48</v>
      </c>
      <c r="X969" s="602">
        <f t="shared" si="424"/>
        <v>13.52</v>
      </c>
      <c r="Y969" s="602">
        <f t="shared" ca="1" si="425"/>
        <v>150312.46</v>
      </c>
      <c r="Z969" s="602">
        <f t="shared" ca="1" si="426"/>
        <v>24049.99</v>
      </c>
      <c r="AA969" s="603">
        <f t="shared" si="427"/>
        <v>0</v>
      </c>
      <c r="AB969" s="602"/>
      <c r="AC969" s="604">
        <f t="shared" si="428"/>
        <v>0.113</v>
      </c>
      <c r="AD969" s="602">
        <f t="shared" ca="1" si="429"/>
        <v>-95687382.830164149</v>
      </c>
      <c r="AE969" s="602">
        <f t="shared" si="430"/>
        <v>0</v>
      </c>
      <c r="AG969" s="602">
        <f t="shared" ca="1" si="434"/>
        <v>0</v>
      </c>
    </row>
    <row r="970" spans="2:33" x14ac:dyDescent="0.25">
      <c r="B970" s="30">
        <v>949</v>
      </c>
      <c r="C970" s="19">
        <f t="shared" ca="1" si="408"/>
        <v>74574</v>
      </c>
      <c r="D970" s="30">
        <f t="shared" ca="1" si="409"/>
        <v>29</v>
      </c>
      <c r="E970" s="599">
        <f t="shared" si="410"/>
        <v>0.113</v>
      </c>
      <c r="F970" s="599">
        <f t="shared" si="431"/>
        <v>0.13108</v>
      </c>
      <c r="G970" s="33">
        <f t="shared" ca="1" si="411"/>
        <v>1.0113592222222221</v>
      </c>
      <c r="H970" s="33">
        <f t="shared" ca="1" si="412"/>
        <v>73788.456653215762</v>
      </c>
      <c r="I970" s="33">
        <f t="shared" ca="1" si="436"/>
        <v>1.3552255262631506E-5</v>
      </c>
      <c r="J970" s="30" t="b">
        <f t="shared" si="413"/>
        <v>0</v>
      </c>
      <c r="K970" s="33">
        <f t="shared" si="432"/>
        <v>1</v>
      </c>
      <c r="L970" s="33">
        <f t="shared" ca="1" si="435"/>
        <v>1.3552255262631506E-5</v>
      </c>
      <c r="M970" s="600">
        <f t="shared" ca="1" si="414"/>
        <v>27271.35</v>
      </c>
      <c r="N970" s="601">
        <f t="shared" ca="1" si="415"/>
        <v>-9952593514.9899998</v>
      </c>
      <c r="O970" s="601">
        <f t="shared" ca="1" si="416"/>
        <v>113080992.77</v>
      </c>
      <c r="P970" s="601">
        <f t="shared" ca="1" si="417"/>
        <v>-90596247.079999998</v>
      </c>
      <c r="Q970" s="601">
        <f t="shared" ca="1" si="433"/>
        <v>-14495399.529999999</v>
      </c>
      <c r="R970" s="602">
        <f t="shared" si="418"/>
        <v>399</v>
      </c>
      <c r="S970" s="602">
        <f t="shared" si="419"/>
        <v>63.84</v>
      </c>
      <c r="T970" s="602">
        <f t="shared" si="420"/>
        <v>166.35080000000002</v>
      </c>
      <c r="U970" s="602">
        <f t="shared" si="421"/>
        <v>26.616128000000003</v>
      </c>
      <c r="V970" s="602">
        <f t="shared" ca="1" si="422"/>
        <v>-7962074.8099999996</v>
      </c>
      <c r="W970" s="602">
        <f t="shared" si="423"/>
        <v>84.48</v>
      </c>
      <c r="X970" s="602">
        <f t="shared" si="424"/>
        <v>13.52</v>
      </c>
      <c r="Y970" s="602">
        <f t="shared" ca="1" si="425"/>
        <v>142329.56</v>
      </c>
      <c r="Z970" s="602">
        <f t="shared" ca="1" si="426"/>
        <v>22772.73</v>
      </c>
      <c r="AA970" s="603">
        <f t="shared" si="427"/>
        <v>0</v>
      </c>
      <c r="AB970" s="602"/>
      <c r="AC970" s="604">
        <f t="shared" si="428"/>
        <v>0.113</v>
      </c>
      <c r="AD970" s="602">
        <f t="shared" ca="1" si="429"/>
        <v>-90596247.079506204</v>
      </c>
      <c r="AE970" s="602">
        <f t="shared" si="430"/>
        <v>0</v>
      </c>
      <c r="AG970" s="602">
        <f t="shared" ca="1" si="434"/>
        <v>0</v>
      </c>
    </row>
    <row r="971" spans="2:33" x14ac:dyDescent="0.25">
      <c r="B971" s="30">
        <v>950</v>
      </c>
      <c r="C971" s="19">
        <f t="shared" ca="1" si="408"/>
        <v>74605</v>
      </c>
      <c r="D971" s="30">
        <f t="shared" ca="1" si="409"/>
        <v>31</v>
      </c>
      <c r="E971" s="599">
        <f t="shared" si="410"/>
        <v>0.113</v>
      </c>
      <c r="F971" s="599">
        <f t="shared" si="431"/>
        <v>0.13108</v>
      </c>
      <c r="G971" s="33">
        <f t="shared" ca="1" si="411"/>
        <v>1.0120874444444443</v>
      </c>
      <c r="H971" s="33">
        <f t="shared" ca="1" si="412"/>
        <v>74680.370523652789</v>
      </c>
      <c r="I971" s="33">
        <f t="shared" ca="1" si="436"/>
        <v>1.3390399551958299E-5</v>
      </c>
      <c r="J971" s="30" t="b">
        <f t="shared" si="413"/>
        <v>0</v>
      </c>
      <c r="K971" s="33">
        <f t="shared" si="432"/>
        <v>1</v>
      </c>
      <c r="L971" s="33">
        <f t="shared" ca="1" si="435"/>
        <v>1.3390399551958299E-5</v>
      </c>
      <c r="M971" s="600">
        <f t="shared" ca="1" si="414"/>
        <v>27271.35</v>
      </c>
      <c r="N971" s="601">
        <f t="shared" ca="1" si="415"/>
        <v>-10065674507.76</v>
      </c>
      <c r="O971" s="601">
        <f t="shared" ca="1" si="416"/>
        <v>121695552.75999999</v>
      </c>
      <c r="P971" s="601">
        <f t="shared" ca="1" si="417"/>
        <v>-97944605</v>
      </c>
      <c r="Q971" s="601">
        <f t="shared" ca="1" si="433"/>
        <v>-15671136.800000001</v>
      </c>
      <c r="R971" s="602">
        <f t="shared" si="418"/>
        <v>399</v>
      </c>
      <c r="S971" s="602">
        <f t="shared" si="419"/>
        <v>63.84</v>
      </c>
      <c r="T971" s="602">
        <f t="shared" si="420"/>
        <v>166.35080000000002</v>
      </c>
      <c r="U971" s="602">
        <f t="shared" si="421"/>
        <v>26.616128000000003</v>
      </c>
      <c r="V971" s="602">
        <f t="shared" ca="1" si="422"/>
        <v>-8052539.6100000003</v>
      </c>
      <c r="W971" s="602">
        <f t="shared" si="423"/>
        <v>84.48</v>
      </c>
      <c r="X971" s="602">
        <f t="shared" si="424"/>
        <v>13.52</v>
      </c>
      <c r="Y971" s="602">
        <f t="shared" ca="1" si="425"/>
        <v>153851.79</v>
      </c>
      <c r="Z971" s="602">
        <f t="shared" ca="1" si="426"/>
        <v>24616.29</v>
      </c>
      <c r="AA971" s="603">
        <f t="shared" si="427"/>
        <v>0</v>
      </c>
      <c r="AB971" s="602"/>
      <c r="AC971" s="604">
        <f t="shared" si="428"/>
        <v>0.113</v>
      </c>
      <c r="AD971" s="602">
        <f t="shared" ca="1" si="429"/>
        <v>-97944605.001898006</v>
      </c>
      <c r="AE971" s="602">
        <f t="shared" si="430"/>
        <v>0</v>
      </c>
      <c r="AG971" s="602">
        <f t="shared" ca="1" si="434"/>
        <v>0</v>
      </c>
    </row>
    <row r="972" spans="2:33" x14ac:dyDescent="0.25">
      <c r="B972" s="30">
        <v>951</v>
      </c>
      <c r="C972" s="19">
        <f t="shared" ca="1" si="408"/>
        <v>74635</v>
      </c>
      <c r="D972" s="30">
        <f t="shared" ca="1" si="409"/>
        <v>30</v>
      </c>
      <c r="E972" s="599">
        <f t="shared" si="410"/>
        <v>0.113</v>
      </c>
      <c r="F972" s="599">
        <f t="shared" si="431"/>
        <v>0.13108</v>
      </c>
      <c r="G972" s="33">
        <f t="shared" ca="1" si="411"/>
        <v>1.0117233333333333</v>
      </c>
      <c r="H972" s="33">
        <f t="shared" ca="1" si="412"/>
        <v>75555.873400758413</v>
      </c>
      <c r="I972" s="33">
        <f t="shared" ca="1" si="436"/>
        <v>1.3235238439980262E-5</v>
      </c>
      <c r="J972" s="30" t="b">
        <f t="shared" si="413"/>
        <v>0</v>
      </c>
      <c r="K972" s="33">
        <f t="shared" si="432"/>
        <v>1</v>
      </c>
      <c r="L972" s="33">
        <f t="shared" ca="1" si="435"/>
        <v>1.3235238439980262E-5</v>
      </c>
      <c r="M972" s="600">
        <f t="shared" ca="1" si="414"/>
        <v>27271.35</v>
      </c>
      <c r="N972" s="601">
        <f t="shared" ca="1" si="415"/>
        <v>-10187370060.52</v>
      </c>
      <c r="O972" s="601">
        <f t="shared" ca="1" si="416"/>
        <v>119457206.35999998</v>
      </c>
      <c r="P972" s="601">
        <f t="shared" ca="1" si="417"/>
        <v>-95931068.069999993</v>
      </c>
      <c r="Q972" s="601">
        <f t="shared" ca="1" si="433"/>
        <v>-15348970.890000001</v>
      </c>
      <c r="R972" s="602">
        <f t="shared" si="418"/>
        <v>399</v>
      </c>
      <c r="S972" s="602">
        <f t="shared" si="419"/>
        <v>63.84</v>
      </c>
      <c r="T972" s="602">
        <f t="shared" si="420"/>
        <v>166.35080000000002</v>
      </c>
      <c r="U972" s="602">
        <f t="shared" si="421"/>
        <v>26.616128000000003</v>
      </c>
      <c r="V972" s="602">
        <f t="shared" ca="1" si="422"/>
        <v>-8149896.0499999998</v>
      </c>
      <c r="W972" s="602">
        <f t="shared" si="423"/>
        <v>84.48</v>
      </c>
      <c r="X972" s="602">
        <f t="shared" si="424"/>
        <v>13.52</v>
      </c>
      <c r="Y972" s="602">
        <f t="shared" ca="1" si="425"/>
        <v>150694.56</v>
      </c>
      <c r="Z972" s="602">
        <f t="shared" ca="1" si="426"/>
        <v>24111.13</v>
      </c>
      <c r="AA972" s="603">
        <f t="shared" si="427"/>
        <v>0</v>
      </c>
      <c r="AB972" s="602"/>
      <c r="AC972" s="604">
        <f t="shared" si="428"/>
        <v>0.113</v>
      </c>
      <c r="AD972" s="602">
        <f t="shared" ca="1" si="429"/>
        <v>-95931068.069896683</v>
      </c>
      <c r="AE972" s="602">
        <f t="shared" si="430"/>
        <v>0</v>
      </c>
      <c r="AG972" s="602">
        <f t="shared" ca="1" si="434"/>
        <v>0</v>
      </c>
    </row>
    <row r="973" spans="2:33" x14ac:dyDescent="0.25">
      <c r="B973" s="30">
        <v>952</v>
      </c>
      <c r="C973" s="19">
        <f t="shared" ca="1" si="408"/>
        <v>74666</v>
      </c>
      <c r="D973" s="30">
        <f t="shared" ca="1" si="409"/>
        <v>31</v>
      </c>
      <c r="E973" s="599">
        <f t="shared" si="410"/>
        <v>0.113</v>
      </c>
      <c r="F973" s="599">
        <f t="shared" si="431"/>
        <v>0.13108</v>
      </c>
      <c r="G973" s="33">
        <f t="shared" ca="1" si="411"/>
        <v>1.0120874444444443</v>
      </c>
      <c r="H973" s="33">
        <f t="shared" ca="1" si="412"/>
        <v>76469.150822941549</v>
      </c>
      <c r="I973" s="33">
        <f t="shared" ca="1" si="436"/>
        <v>1.3077168887561251E-5</v>
      </c>
      <c r="J973" s="30" t="b">
        <f t="shared" si="413"/>
        <v>0</v>
      </c>
      <c r="K973" s="33">
        <f t="shared" si="432"/>
        <v>1</v>
      </c>
      <c r="L973" s="33">
        <f t="shared" ca="1" si="435"/>
        <v>1.3077168887561251E-5</v>
      </c>
      <c r="M973" s="600">
        <f t="shared" ca="1" si="414"/>
        <v>27271.35</v>
      </c>
      <c r="N973" s="601">
        <f t="shared" ca="1" si="415"/>
        <v>-10306827266.879999</v>
      </c>
      <c r="O973" s="601">
        <f t="shared" ca="1" si="416"/>
        <v>124610473.32999998</v>
      </c>
      <c r="P973" s="601">
        <f t="shared" ca="1" si="417"/>
        <v>-100291155.31999999</v>
      </c>
      <c r="Q973" s="601">
        <f t="shared" ca="1" si="433"/>
        <v>-16046584.85</v>
      </c>
      <c r="R973" s="602">
        <f t="shared" si="418"/>
        <v>399</v>
      </c>
      <c r="S973" s="602">
        <f t="shared" si="419"/>
        <v>63.84</v>
      </c>
      <c r="T973" s="602">
        <f t="shared" si="420"/>
        <v>166.35080000000002</v>
      </c>
      <c r="U973" s="602">
        <f t="shared" si="421"/>
        <v>26.616128000000003</v>
      </c>
      <c r="V973" s="602">
        <f t="shared" ca="1" si="422"/>
        <v>-8245461.8099999996</v>
      </c>
      <c r="W973" s="602">
        <f t="shared" si="423"/>
        <v>84.48</v>
      </c>
      <c r="X973" s="602">
        <f t="shared" si="424"/>
        <v>13.52</v>
      </c>
      <c r="Y973" s="602">
        <f t="shared" ca="1" si="425"/>
        <v>157531.18</v>
      </c>
      <c r="Z973" s="602">
        <f t="shared" ca="1" si="426"/>
        <v>25204.99</v>
      </c>
      <c r="AA973" s="603">
        <f t="shared" si="427"/>
        <v>0</v>
      </c>
      <c r="AB973" s="602"/>
      <c r="AC973" s="604">
        <f t="shared" si="428"/>
        <v>0.113</v>
      </c>
      <c r="AD973" s="602">
        <f t="shared" ca="1" si="429"/>
        <v>-100291155.32189067</v>
      </c>
      <c r="AE973" s="602">
        <f t="shared" si="430"/>
        <v>0</v>
      </c>
      <c r="AG973" s="602">
        <f t="shared" ca="1" si="434"/>
        <v>0</v>
      </c>
    </row>
    <row r="974" spans="2:33" x14ac:dyDescent="0.25">
      <c r="B974" s="30">
        <v>953</v>
      </c>
      <c r="C974" s="19">
        <f t="shared" ca="1" si="408"/>
        <v>74696</v>
      </c>
      <c r="D974" s="30">
        <f t="shared" ca="1" si="409"/>
        <v>30</v>
      </c>
      <c r="E974" s="599">
        <f t="shared" si="410"/>
        <v>0.113</v>
      </c>
      <c r="F974" s="599">
        <f t="shared" si="431"/>
        <v>0.13108</v>
      </c>
      <c r="G974" s="33">
        <f t="shared" ca="1" si="411"/>
        <v>1.0117233333333333</v>
      </c>
      <c r="H974" s="33">
        <f t="shared" ca="1" si="412"/>
        <v>77365.624167755828</v>
      </c>
      <c r="I974" s="33">
        <f t="shared" ca="1" si="436"/>
        <v>1.2925637332565804E-5</v>
      </c>
      <c r="J974" s="30" t="b">
        <f t="shared" si="413"/>
        <v>0</v>
      </c>
      <c r="K974" s="33">
        <f t="shared" si="432"/>
        <v>1</v>
      </c>
      <c r="L974" s="33">
        <f t="shared" ca="1" si="435"/>
        <v>1.2925637332565804E-5</v>
      </c>
      <c r="M974" s="600">
        <f t="shared" ca="1" si="414"/>
        <v>27271.35</v>
      </c>
      <c r="N974" s="601">
        <f t="shared" ca="1" si="415"/>
        <v>-10431437740.209999</v>
      </c>
      <c r="O974" s="601">
        <f t="shared" ca="1" si="416"/>
        <v>122318493.11999999</v>
      </c>
      <c r="P974" s="601">
        <f t="shared" ca="1" si="417"/>
        <v>-98229372.049999997</v>
      </c>
      <c r="Q974" s="601">
        <f t="shared" ca="1" si="433"/>
        <v>-15716699.529999999</v>
      </c>
      <c r="R974" s="602">
        <f t="shared" si="418"/>
        <v>399</v>
      </c>
      <c r="S974" s="602">
        <f t="shared" si="419"/>
        <v>63.84</v>
      </c>
      <c r="T974" s="602">
        <f t="shared" si="420"/>
        <v>166.35080000000002</v>
      </c>
      <c r="U974" s="602">
        <f t="shared" si="421"/>
        <v>26.616128000000003</v>
      </c>
      <c r="V974" s="602">
        <f t="shared" ca="1" si="422"/>
        <v>-8345150.1900000004</v>
      </c>
      <c r="W974" s="602">
        <f t="shared" si="423"/>
        <v>84.48</v>
      </c>
      <c r="X974" s="602">
        <f t="shared" si="424"/>
        <v>13.52</v>
      </c>
      <c r="Y974" s="602">
        <f t="shared" ca="1" si="425"/>
        <v>154298.29999999999</v>
      </c>
      <c r="Z974" s="602">
        <f t="shared" ca="1" si="426"/>
        <v>24687.73</v>
      </c>
      <c r="AA974" s="603">
        <f t="shared" si="427"/>
        <v>0</v>
      </c>
      <c r="AB974" s="602"/>
      <c r="AC974" s="604">
        <f t="shared" si="428"/>
        <v>0.113</v>
      </c>
      <c r="AD974" s="602">
        <f t="shared" ca="1" si="429"/>
        <v>-98229372.053644165</v>
      </c>
      <c r="AE974" s="602">
        <f t="shared" si="430"/>
        <v>0</v>
      </c>
      <c r="AG974" s="602">
        <f t="shared" ca="1" si="434"/>
        <v>0</v>
      </c>
    </row>
    <row r="975" spans="2:33" x14ac:dyDescent="0.25">
      <c r="B975" s="30">
        <v>954</v>
      </c>
      <c r="C975" s="19">
        <f t="shared" ca="1" si="408"/>
        <v>74727</v>
      </c>
      <c r="D975" s="30">
        <f t="shared" ca="1" si="409"/>
        <v>31</v>
      </c>
      <c r="E975" s="599">
        <f t="shared" si="410"/>
        <v>0.113</v>
      </c>
      <c r="F975" s="599">
        <f t="shared" si="431"/>
        <v>0.13108</v>
      </c>
      <c r="G975" s="33">
        <f t="shared" ca="1" si="411"/>
        <v>1.0120874444444443</v>
      </c>
      <c r="H975" s="33">
        <f t="shared" ca="1" si="412"/>
        <v>78300.776851793329</v>
      </c>
      <c r="I975" s="33">
        <f t="shared" ca="1" si="436"/>
        <v>1.2771265371897737E-5</v>
      </c>
      <c r="J975" s="30" t="b">
        <f t="shared" si="413"/>
        <v>0</v>
      </c>
      <c r="K975" s="33">
        <f t="shared" si="432"/>
        <v>1</v>
      </c>
      <c r="L975" s="33">
        <f t="shared" ca="1" si="435"/>
        <v>1.2771265371897737E-5</v>
      </c>
      <c r="M975" s="600">
        <f t="shared" ca="1" si="414"/>
        <v>27271.35</v>
      </c>
      <c r="N975" s="601">
        <f t="shared" ca="1" si="415"/>
        <v>-10553756233.33</v>
      </c>
      <c r="O975" s="601">
        <f t="shared" ca="1" si="416"/>
        <v>127595213.50999999</v>
      </c>
      <c r="P975" s="601">
        <f t="shared" ca="1" si="417"/>
        <v>-102693911.34999999</v>
      </c>
      <c r="Q975" s="601">
        <f t="shared" ca="1" si="433"/>
        <v>-16431025.82</v>
      </c>
      <c r="R975" s="602">
        <f t="shared" si="418"/>
        <v>399</v>
      </c>
      <c r="S975" s="602">
        <f t="shared" si="419"/>
        <v>63.84</v>
      </c>
      <c r="T975" s="602">
        <f t="shared" si="420"/>
        <v>166.35080000000002</v>
      </c>
      <c r="U975" s="602">
        <f t="shared" si="421"/>
        <v>26.616128000000003</v>
      </c>
      <c r="V975" s="602">
        <f t="shared" ca="1" si="422"/>
        <v>-8443004.9900000002</v>
      </c>
      <c r="W975" s="602">
        <f t="shared" si="423"/>
        <v>84.48</v>
      </c>
      <c r="X975" s="602">
        <f t="shared" si="424"/>
        <v>13.52</v>
      </c>
      <c r="Y975" s="602">
        <f t="shared" ca="1" si="425"/>
        <v>161298.70000000001</v>
      </c>
      <c r="Z975" s="602">
        <f t="shared" ca="1" si="426"/>
        <v>25807.79</v>
      </c>
      <c r="AA975" s="603">
        <f t="shared" si="427"/>
        <v>0</v>
      </c>
      <c r="AB975" s="602"/>
      <c r="AC975" s="604">
        <f t="shared" si="428"/>
        <v>0.113</v>
      </c>
      <c r="AD975" s="602">
        <f t="shared" ca="1" si="429"/>
        <v>-102693911.34820829</v>
      </c>
      <c r="AE975" s="602">
        <f t="shared" si="430"/>
        <v>0</v>
      </c>
      <c r="AG975" s="602">
        <f t="shared" ca="1" si="434"/>
        <v>0</v>
      </c>
    </row>
    <row r="976" spans="2:33" x14ac:dyDescent="0.25">
      <c r="B976" s="30">
        <v>955</v>
      </c>
      <c r="C976" s="19">
        <f t="shared" ca="1" si="408"/>
        <v>74758</v>
      </c>
      <c r="D976" s="30">
        <f t="shared" ca="1" si="409"/>
        <v>31</v>
      </c>
      <c r="E976" s="599">
        <f t="shared" si="410"/>
        <v>0.113</v>
      </c>
      <c r="F976" s="599">
        <f t="shared" si="431"/>
        <v>0.13108</v>
      </c>
      <c r="G976" s="33">
        <f t="shared" ca="1" si="411"/>
        <v>1.0120874444444443</v>
      </c>
      <c r="H976" s="33">
        <f t="shared" ca="1" si="412"/>
        <v>79247.233141946213</v>
      </c>
      <c r="I976" s="33">
        <f t="shared" ca="1" si="436"/>
        <v>1.261873708838286E-5</v>
      </c>
      <c r="J976" s="30" t="b">
        <f t="shared" si="413"/>
        <v>0</v>
      </c>
      <c r="K976" s="33">
        <f t="shared" si="432"/>
        <v>1</v>
      </c>
      <c r="L976" s="33">
        <f t="shared" ca="1" si="435"/>
        <v>1.261873708838286E-5</v>
      </c>
      <c r="M976" s="600">
        <f t="shared" ca="1" si="414"/>
        <v>27271.35</v>
      </c>
      <c r="N976" s="601">
        <f t="shared" ca="1" si="415"/>
        <v>-10681351446.84</v>
      </c>
      <c r="O976" s="601">
        <f t="shared" ca="1" si="416"/>
        <v>129137513.55999999</v>
      </c>
      <c r="P976" s="601">
        <f t="shared" ca="1" si="417"/>
        <v>-103935483.66</v>
      </c>
      <c r="Q976" s="601">
        <f t="shared" ca="1" si="433"/>
        <v>-16629677.390000001</v>
      </c>
      <c r="R976" s="602">
        <f t="shared" si="418"/>
        <v>399</v>
      </c>
      <c r="S976" s="602">
        <f t="shared" si="419"/>
        <v>63.84</v>
      </c>
      <c r="T976" s="602">
        <f t="shared" si="420"/>
        <v>166.35080000000002</v>
      </c>
      <c r="U976" s="602">
        <f t="shared" si="421"/>
        <v>26.616128000000003</v>
      </c>
      <c r="V976" s="602">
        <f t="shared" ca="1" si="422"/>
        <v>-8545081.1600000001</v>
      </c>
      <c r="W976" s="602">
        <f t="shared" si="423"/>
        <v>84.48</v>
      </c>
      <c r="X976" s="602">
        <f t="shared" si="424"/>
        <v>13.52</v>
      </c>
      <c r="Y976" s="602">
        <f t="shared" ca="1" si="425"/>
        <v>163245.48000000001</v>
      </c>
      <c r="Z976" s="602">
        <f t="shared" ca="1" si="426"/>
        <v>26119.279999999999</v>
      </c>
      <c r="AA976" s="603">
        <f t="shared" si="427"/>
        <v>0</v>
      </c>
      <c r="AB976" s="602"/>
      <c r="AC976" s="604">
        <f t="shared" si="428"/>
        <v>0.113</v>
      </c>
      <c r="AD976" s="602">
        <f t="shared" ca="1" si="429"/>
        <v>-103935483.66189033</v>
      </c>
      <c r="AE976" s="602">
        <f t="shared" si="430"/>
        <v>0</v>
      </c>
      <c r="AG976" s="602">
        <f t="shared" ca="1" si="434"/>
        <v>0</v>
      </c>
    </row>
    <row r="977" spans="2:33" x14ac:dyDescent="0.25">
      <c r="B977" s="30">
        <v>956</v>
      </c>
      <c r="C977" s="19">
        <f t="shared" ca="1" si="408"/>
        <v>74788</v>
      </c>
      <c r="D977" s="30">
        <f t="shared" ca="1" si="409"/>
        <v>30</v>
      </c>
      <c r="E977" s="599">
        <f t="shared" si="410"/>
        <v>0.113</v>
      </c>
      <c r="F977" s="599">
        <f t="shared" si="431"/>
        <v>0.13108</v>
      </c>
      <c r="G977" s="33">
        <f t="shared" ca="1" si="411"/>
        <v>1.0117233333333333</v>
      </c>
      <c r="H977" s="33">
        <f t="shared" ca="1" si="412"/>
        <v>80176.274871813628</v>
      </c>
      <c r="I977" s="33">
        <f t="shared" ca="1" si="436"/>
        <v>1.2472517606970475E-5</v>
      </c>
      <c r="J977" s="30" t="b">
        <f t="shared" si="413"/>
        <v>0</v>
      </c>
      <c r="K977" s="33">
        <f t="shared" si="432"/>
        <v>1</v>
      </c>
      <c r="L977" s="33">
        <f t="shared" ca="1" si="435"/>
        <v>1.2472517606970475E-5</v>
      </c>
      <c r="M977" s="600">
        <f t="shared" ca="1" si="414"/>
        <v>27271.35</v>
      </c>
      <c r="N977" s="601">
        <f t="shared" ca="1" si="415"/>
        <v>-10810488960.4</v>
      </c>
      <c r="O977" s="601">
        <f t="shared" ca="1" si="416"/>
        <v>126762236.93000001</v>
      </c>
      <c r="P977" s="601">
        <f t="shared" ca="1" si="417"/>
        <v>-101798771.04000001</v>
      </c>
      <c r="Q977" s="601">
        <f t="shared" ca="1" si="433"/>
        <v>-16287803.369999999</v>
      </c>
      <c r="R977" s="602">
        <f t="shared" si="418"/>
        <v>399</v>
      </c>
      <c r="S977" s="602">
        <f t="shared" si="419"/>
        <v>63.84</v>
      </c>
      <c r="T977" s="602">
        <f t="shared" si="420"/>
        <v>166.35080000000002</v>
      </c>
      <c r="U977" s="602">
        <f t="shared" si="421"/>
        <v>26.616128000000003</v>
      </c>
      <c r="V977" s="602">
        <f t="shared" ca="1" si="422"/>
        <v>-8648391.1699999999</v>
      </c>
      <c r="W977" s="602">
        <f t="shared" si="423"/>
        <v>84.48</v>
      </c>
      <c r="X977" s="602">
        <f t="shared" si="424"/>
        <v>13.52</v>
      </c>
      <c r="Y977" s="602">
        <f t="shared" ca="1" si="425"/>
        <v>159895.12</v>
      </c>
      <c r="Z977" s="602">
        <f t="shared" ca="1" si="426"/>
        <v>25583.22</v>
      </c>
      <c r="AA977" s="603">
        <f t="shared" si="427"/>
        <v>0</v>
      </c>
      <c r="AB977" s="602"/>
      <c r="AC977" s="604">
        <f t="shared" si="428"/>
        <v>0.113</v>
      </c>
      <c r="AD977" s="602">
        <f t="shared" ca="1" si="429"/>
        <v>-101798771.04376668</v>
      </c>
      <c r="AE977" s="602">
        <f t="shared" si="430"/>
        <v>0</v>
      </c>
      <c r="AG977" s="602">
        <f t="shared" ca="1" si="434"/>
        <v>0</v>
      </c>
    </row>
    <row r="978" spans="2:33" x14ac:dyDescent="0.25">
      <c r="B978" s="30">
        <v>957</v>
      </c>
      <c r="C978" s="19">
        <f t="shared" ca="1" si="408"/>
        <v>74819</v>
      </c>
      <c r="D978" s="30">
        <f t="shared" ca="1" si="409"/>
        <v>31</v>
      </c>
      <c r="E978" s="599">
        <f t="shared" si="410"/>
        <v>0.113</v>
      </c>
      <c r="F978" s="599">
        <f t="shared" si="431"/>
        <v>0.13108</v>
      </c>
      <c r="G978" s="33">
        <f t="shared" ca="1" si="411"/>
        <v>1.0120874444444443</v>
      </c>
      <c r="H978" s="33">
        <f t="shared" ca="1" si="412"/>
        <v>81145.401140089176</v>
      </c>
      <c r="I978" s="33">
        <f t="shared" ca="1" si="436"/>
        <v>1.2323557292835401E-5</v>
      </c>
      <c r="J978" s="30" t="b">
        <f t="shared" si="413"/>
        <v>0</v>
      </c>
      <c r="K978" s="33">
        <f t="shared" si="432"/>
        <v>1</v>
      </c>
      <c r="L978" s="33">
        <f t="shared" ca="1" si="435"/>
        <v>1.2323557292835401E-5</v>
      </c>
      <c r="M978" s="600">
        <f t="shared" ca="1" si="414"/>
        <v>27271.35</v>
      </c>
      <c r="N978" s="601">
        <f t="shared" ca="1" si="415"/>
        <v>-10937251197.33</v>
      </c>
      <c r="O978" s="601">
        <f t="shared" ca="1" si="416"/>
        <v>132230687.57000001</v>
      </c>
      <c r="P978" s="601">
        <f t="shared" ca="1" si="417"/>
        <v>-106425530.40000001</v>
      </c>
      <c r="Q978" s="601">
        <f t="shared" ca="1" si="433"/>
        <v>-17028084.859999999</v>
      </c>
      <c r="R978" s="602">
        <f t="shared" si="418"/>
        <v>399</v>
      </c>
      <c r="S978" s="602">
        <f t="shared" si="419"/>
        <v>63.84</v>
      </c>
      <c r="T978" s="602">
        <f t="shared" si="420"/>
        <v>166.35080000000002</v>
      </c>
      <c r="U978" s="602">
        <f t="shared" si="421"/>
        <v>26.616128000000003</v>
      </c>
      <c r="V978" s="602">
        <f t="shared" ca="1" si="422"/>
        <v>-8749800.9600000009</v>
      </c>
      <c r="W978" s="602">
        <f t="shared" si="423"/>
        <v>84.48</v>
      </c>
      <c r="X978" s="602">
        <f t="shared" si="424"/>
        <v>13.52</v>
      </c>
      <c r="Y978" s="602">
        <f t="shared" ca="1" si="425"/>
        <v>167149.88</v>
      </c>
      <c r="Z978" s="602">
        <f t="shared" ca="1" si="426"/>
        <v>26743.98</v>
      </c>
      <c r="AA978" s="603">
        <f t="shared" si="427"/>
        <v>0</v>
      </c>
      <c r="AB978" s="602"/>
      <c r="AC978" s="604">
        <f t="shared" si="428"/>
        <v>0.113</v>
      </c>
      <c r="AD978" s="602">
        <f t="shared" ca="1" si="429"/>
        <v>-106425530.40068607</v>
      </c>
      <c r="AE978" s="602">
        <f t="shared" si="430"/>
        <v>0</v>
      </c>
      <c r="AG978" s="602">
        <f t="shared" ca="1" si="434"/>
        <v>0</v>
      </c>
    </row>
    <row r="979" spans="2:33" x14ac:dyDescent="0.25">
      <c r="B979" s="30">
        <v>958</v>
      </c>
      <c r="C979" s="19">
        <f t="shared" ca="1" si="408"/>
        <v>74849</v>
      </c>
      <c r="D979" s="30">
        <f t="shared" ca="1" si="409"/>
        <v>30</v>
      </c>
      <c r="E979" s="599">
        <f t="shared" si="410"/>
        <v>0.113</v>
      </c>
      <c r="F979" s="599">
        <f t="shared" si="431"/>
        <v>0.13108</v>
      </c>
      <c r="G979" s="33">
        <f t="shared" ca="1" si="411"/>
        <v>1.0117233333333333</v>
      </c>
      <c r="H979" s="33">
        <f t="shared" ca="1" si="412"/>
        <v>82096.695726121485</v>
      </c>
      <c r="I979" s="33">
        <f t="shared" ca="1" si="436"/>
        <v>1.2180758204155353E-5</v>
      </c>
      <c r="J979" s="30" t="b">
        <f t="shared" si="413"/>
        <v>0</v>
      </c>
      <c r="K979" s="33">
        <f t="shared" si="432"/>
        <v>1</v>
      </c>
      <c r="L979" s="33">
        <f t="shared" ca="1" si="435"/>
        <v>1.2180758204155353E-5</v>
      </c>
      <c r="M979" s="600">
        <f t="shared" ca="1" si="414"/>
        <v>27271.35</v>
      </c>
      <c r="N979" s="601">
        <f t="shared" ca="1" si="415"/>
        <v>-11069481884.9</v>
      </c>
      <c r="O979" s="601">
        <f t="shared" ca="1" si="416"/>
        <v>129798497.31</v>
      </c>
      <c r="P979" s="601">
        <f t="shared" ca="1" si="417"/>
        <v>-104237621.08</v>
      </c>
      <c r="Q979" s="601">
        <f t="shared" ca="1" si="433"/>
        <v>-16678019.369999999</v>
      </c>
      <c r="R979" s="602">
        <f t="shared" si="418"/>
        <v>399</v>
      </c>
      <c r="S979" s="602">
        <f t="shared" si="419"/>
        <v>63.84</v>
      </c>
      <c r="T979" s="602">
        <f t="shared" si="420"/>
        <v>166.35080000000002</v>
      </c>
      <c r="U979" s="602">
        <f t="shared" si="421"/>
        <v>26.616128000000003</v>
      </c>
      <c r="V979" s="602">
        <f t="shared" ca="1" si="422"/>
        <v>-8855585.5099999998</v>
      </c>
      <c r="W979" s="602">
        <f t="shared" si="423"/>
        <v>84.48</v>
      </c>
      <c r="X979" s="602">
        <f t="shared" si="424"/>
        <v>13.52</v>
      </c>
      <c r="Y979" s="602">
        <f t="shared" ca="1" si="425"/>
        <v>163719.24</v>
      </c>
      <c r="Z979" s="602">
        <f t="shared" ca="1" si="426"/>
        <v>26195.08</v>
      </c>
      <c r="AA979" s="603">
        <f t="shared" si="427"/>
        <v>0</v>
      </c>
      <c r="AB979" s="602"/>
      <c r="AC979" s="604">
        <f t="shared" si="428"/>
        <v>0.113</v>
      </c>
      <c r="AD979" s="602">
        <f t="shared" ca="1" si="429"/>
        <v>-104237621.08280835</v>
      </c>
      <c r="AE979" s="602">
        <f t="shared" si="430"/>
        <v>0</v>
      </c>
      <c r="AG979" s="602">
        <f t="shared" ca="1" si="434"/>
        <v>0</v>
      </c>
    </row>
    <row r="980" spans="2:33" x14ac:dyDescent="0.25">
      <c r="B980" s="30">
        <v>959</v>
      </c>
      <c r="C980" s="19">
        <f t="shared" ca="1" si="408"/>
        <v>74880</v>
      </c>
      <c r="D980" s="30">
        <f t="shared" ca="1" si="409"/>
        <v>31</v>
      </c>
      <c r="E980" s="599">
        <f t="shared" si="410"/>
        <v>0.113</v>
      </c>
      <c r="F980" s="599">
        <f t="shared" si="431"/>
        <v>0.13108</v>
      </c>
      <c r="G980" s="33">
        <f t="shared" ca="1" si="411"/>
        <v>1.0120874444444443</v>
      </c>
      <c r="H980" s="33">
        <f t="shared" ca="1" si="412"/>
        <v>83089.034974783426</v>
      </c>
      <c r="I980" s="33">
        <f t="shared" ca="1" si="436"/>
        <v>1.2035282396810706E-5</v>
      </c>
      <c r="J980" s="30" t="b">
        <f t="shared" si="413"/>
        <v>0</v>
      </c>
      <c r="K980" s="33">
        <f t="shared" si="432"/>
        <v>1</v>
      </c>
      <c r="L980" s="33">
        <f t="shared" ca="1" si="435"/>
        <v>1.2035282396810706E-5</v>
      </c>
      <c r="M980" s="600">
        <f t="shared" ca="1" si="414"/>
        <v>27271.35</v>
      </c>
      <c r="N980" s="601">
        <f t="shared" ca="1" si="415"/>
        <v>-11199280382.209999</v>
      </c>
      <c r="O980" s="601">
        <f t="shared" ca="1" si="416"/>
        <v>135397950.78999999</v>
      </c>
      <c r="P980" s="601">
        <f t="shared" ca="1" si="417"/>
        <v>-108975219.94</v>
      </c>
      <c r="Q980" s="601">
        <f t="shared" ca="1" si="433"/>
        <v>-17436035.190000001</v>
      </c>
      <c r="R980" s="602">
        <f t="shared" si="418"/>
        <v>399</v>
      </c>
      <c r="S980" s="602">
        <f t="shared" si="419"/>
        <v>63.84</v>
      </c>
      <c r="T980" s="602">
        <f t="shared" si="420"/>
        <v>166.35080000000002</v>
      </c>
      <c r="U980" s="602">
        <f t="shared" si="421"/>
        <v>26.616128000000003</v>
      </c>
      <c r="V980" s="602">
        <f t="shared" ca="1" si="422"/>
        <v>-8959424.3100000005</v>
      </c>
      <c r="W980" s="602">
        <f t="shared" si="423"/>
        <v>84.48</v>
      </c>
      <c r="X980" s="602">
        <f t="shared" si="424"/>
        <v>13.52</v>
      </c>
      <c r="Y980" s="602">
        <f t="shared" ca="1" si="425"/>
        <v>171147.79</v>
      </c>
      <c r="Z980" s="602">
        <f t="shared" ca="1" si="426"/>
        <v>27383.65</v>
      </c>
      <c r="AA980" s="603">
        <f t="shared" si="427"/>
        <v>0</v>
      </c>
      <c r="AB980" s="602"/>
      <c r="AC980" s="604">
        <f t="shared" si="428"/>
        <v>0.113</v>
      </c>
      <c r="AD980" s="602">
        <f t="shared" ca="1" si="429"/>
        <v>-108975219.94133784</v>
      </c>
      <c r="AE980" s="602">
        <f t="shared" si="430"/>
        <v>0</v>
      </c>
      <c r="AG980" s="602">
        <f t="shared" ca="1" si="434"/>
        <v>0</v>
      </c>
    </row>
    <row r="981" spans="2:33" x14ac:dyDescent="0.25">
      <c r="B981" s="30">
        <v>960</v>
      </c>
      <c r="C981" s="19">
        <f t="shared" ref="C981:C1044" ca="1" si="437">IF(B981=0,FECHA_1ER_PAGO,EDATE(C980,1))</f>
        <v>74911</v>
      </c>
      <c r="D981" s="30">
        <f t="shared" ref="D981:D1044" ca="1" si="438">IF(B981=0,FECHA_1ER_PAGO-FECHA_APERTURA, C981-C980)</f>
        <v>31</v>
      </c>
      <c r="E981" s="599">
        <f t="shared" ref="E981:E1044" si="439">IF(B981=0,TASA,IF(B981=MESES_INC_TASA,E980+INCREMENTO_TASA,E980))</f>
        <v>0.113</v>
      </c>
      <c r="F981" s="599">
        <f t="shared" si="431"/>
        <v>0.13108</v>
      </c>
      <c r="G981" s="33">
        <f t="shared" ref="G981:G1044" ca="1" si="440">IF(B981&lt;MESES_GRACIA, 0, 1 + D981 * F981 / 360 + FACTOR_SEG_DEUD)</f>
        <v>1.0120874444444443</v>
      </c>
      <c r="H981" s="33">
        <f t="shared" ref="H981:H1044" ca="1" si="441">IF(B981 = 0, 0,            IF(H980=0, G981, H980 * G981 ))</f>
        <v>84093.369068983608</v>
      </c>
      <c r="I981" s="33">
        <f t="shared" ca="1" si="436"/>
        <v>1.1891544019120918E-5</v>
      </c>
      <c r="J981" s="30" t="b">
        <f t="shared" ref="J981:J1044" si="442">MOD(B981, MESES_INC)=0</f>
        <v>1</v>
      </c>
      <c r="K981" s="33">
        <f t="shared" si="432"/>
        <v>1</v>
      </c>
      <c r="L981" s="33">
        <f t="shared" ca="1" si="435"/>
        <v>1.1891544019120918E-5</v>
      </c>
      <c r="M981" s="600">
        <f t="shared" ref="M981:M1044" ca="1" si="443">ROUND(CUOTA_INIT*K981,2)</f>
        <v>27271.35</v>
      </c>
      <c r="N981" s="601">
        <f t="shared" ref="N981:N1044" ca="1" si="444">IF(B981=0,TOTAL_FINANCIADO, ROUND(N980-O980,2))</f>
        <v>-11334678333</v>
      </c>
      <c r="O981" s="601">
        <f t="shared" ref="O981:O1044" ca="1" si="445">IF(B981=0, 0,
   IF((B981+1) = PLAZO, N981,
   IF(B981&lt;MESES_GRACIA, 0, M981-P981-V981-Q981)))</f>
        <v>137034566</v>
      </c>
      <c r="P981" s="601">
        <f t="shared" ref="P981:P1044" ca="1" si="446" xml:space="preserve"> IF(B981&lt;MESES_GRACIA, 0, ROUND(N981 * D981 *E981 /360,2))</f>
        <v>-110292717.22</v>
      </c>
      <c r="Q981" s="601">
        <f t="shared" ca="1" si="433"/>
        <v>-17646834.760000002</v>
      </c>
      <c r="R981" s="602">
        <f t="shared" ref="R981:R1044" si="447" xml:space="preserve"> COMISION_AMORT</f>
        <v>399</v>
      </c>
      <c r="S981" s="602">
        <f t="shared" ref="S981:S1044" si="448">ROUND(R981*IVA,2)</f>
        <v>63.84</v>
      </c>
      <c r="T981" s="602">
        <f t="shared" ref="T981:T1044" si="449">SEGURO_DAÑOS_MENS</f>
        <v>166.35080000000002</v>
      </c>
      <c r="U981" s="602">
        <f t="shared" ref="U981:U1044" si="450">T981*IVA</f>
        <v>26.616128000000003</v>
      </c>
      <c r="V981" s="602">
        <f t="shared" ref="V981:V1044" ca="1" si="451">ROUND(N981 * FACTOR_SEG_DEUD,2)</f>
        <v>-9067742.6699999999</v>
      </c>
      <c r="W981" s="602">
        <f t="shared" ref="W981:W1044" si="452">ROUND(SEGURO_INTERIORES/(1+IVA),2)</f>
        <v>84.48</v>
      </c>
      <c r="X981" s="602">
        <f t="shared" ref="X981:X1044" si="453">ROUND(W981*IVA,2)</f>
        <v>13.52</v>
      </c>
      <c r="Y981" s="602">
        <f t="shared" ref="Y981:Y1044" ca="1" si="454">ROUND((SUM(O981:X981)-Q981) * FACTOR_SEG_DESEMPLEO,2)</f>
        <v>173213.63</v>
      </c>
      <c r="Z981" s="602">
        <f t="shared" ref="Z981:Z1044" ca="1" si="455">ROUND(Y981*IVA,2)</f>
        <v>27714.18</v>
      </c>
      <c r="AA981" s="603">
        <f t="shared" ref="AA981:AA1044" si="456">IF(B981&gt;=PLAZO,0,ROUND(SUM(O981:Z981),2))</f>
        <v>0</v>
      </c>
      <c r="AB981" s="602"/>
      <c r="AC981" s="604">
        <f t="shared" ref="AC981:AC1044" si="457">IF(AB981="SI",TASA_PP,TASA)</f>
        <v>0.113</v>
      </c>
      <c r="AD981" s="602">
        <f t="shared" ref="AD981:AD1044" ca="1" si="458">N981 * D981 * AC981 /360</f>
        <v>-110292717.22360833</v>
      </c>
      <c r="AE981" s="602">
        <f t="shared" ref="AE981:AE1044" si="459">IF(B981&gt;=PLAZO, 0, O981+R981+S981+T981+U981+V981+W981+X981+Y981+Z981+AD981)</f>
        <v>0</v>
      </c>
      <c r="AG981" s="602">
        <f t="shared" ca="1" si="434"/>
        <v>0</v>
      </c>
    </row>
    <row r="982" spans="2:33" x14ac:dyDescent="0.25">
      <c r="B982" s="30">
        <v>961</v>
      </c>
      <c r="C982" s="19">
        <f t="shared" ca="1" si="437"/>
        <v>74939</v>
      </c>
      <c r="D982" s="30">
        <f t="shared" ca="1" si="438"/>
        <v>28</v>
      </c>
      <c r="E982" s="599">
        <f t="shared" si="439"/>
        <v>0.113</v>
      </c>
      <c r="F982" s="599">
        <f t="shared" ref="F982:F1045" si="460">E982*(1+$G$13)</f>
        <v>0.13108</v>
      </c>
      <c r="G982" s="33">
        <f t="shared" ca="1" si="440"/>
        <v>1.0109951111111111</v>
      </c>
      <c r="H982" s="33">
        <f t="shared" ca="1" si="441"/>
        <v>85017.985005604758</v>
      </c>
      <c r="I982" s="33">
        <f t="shared" ca="1" si="436"/>
        <v>1.1762217134810659E-5</v>
      </c>
      <c r="J982" s="30" t="b">
        <f t="shared" si="442"/>
        <v>0</v>
      </c>
      <c r="K982" s="33">
        <f t="shared" ref="K982:K1045" si="461">IF(B982=0, 1, IF(J982,K981*(1+INCREMENTO),K981))</f>
        <v>1</v>
      </c>
      <c r="L982" s="33">
        <f t="shared" ca="1" si="435"/>
        <v>1.1762217134810659E-5</v>
      </c>
      <c r="M982" s="600">
        <f t="shared" ca="1" si="443"/>
        <v>27271.35</v>
      </c>
      <c r="N982" s="601">
        <f t="shared" ca="1" si="444"/>
        <v>-11471712899</v>
      </c>
      <c r="O982" s="601">
        <f t="shared" ca="1" si="445"/>
        <v>126160029.29999998</v>
      </c>
      <c r="P982" s="601">
        <f t="shared" ca="1" si="446"/>
        <v>-100823610.03</v>
      </c>
      <c r="Q982" s="601">
        <f t="shared" ref="Q982:Q1045" ca="1" si="462">ROUND(P982*$G$13,2)</f>
        <v>-16131777.6</v>
      </c>
      <c r="R982" s="602">
        <f t="shared" si="447"/>
        <v>399</v>
      </c>
      <c r="S982" s="602">
        <f t="shared" si="448"/>
        <v>63.84</v>
      </c>
      <c r="T982" s="602">
        <f t="shared" si="449"/>
        <v>166.35080000000002</v>
      </c>
      <c r="U982" s="602">
        <f t="shared" si="450"/>
        <v>26.616128000000003</v>
      </c>
      <c r="V982" s="602">
        <f t="shared" ca="1" si="451"/>
        <v>-9177370.3200000003</v>
      </c>
      <c r="W982" s="602">
        <f t="shared" si="452"/>
        <v>84.48</v>
      </c>
      <c r="X982" s="602">
        <f t="shared" si="453"/>
        <v>13.52</v>
      </c>
      <c r="Y982" s="602">
        <f t="shared" ca="1" si="454"/>
        <v>158366.07</v>
      </c>
      <c r="Z982" s="602">
        <f t="shared" ca="1" si="455"/>
        <v>25338.57</v>
      </c>
      <c r="AA982" s="603">
        <f t="shared" si="456"/>
        <v>0</v>
      </c>
      <c r="AB982" s="602"/>
      <c r="AC982" s="604">
        <f t="shared" si="457"/>
        <v>0.113</v>
      </c>
      <c r="AD982" s="602">
        <f t="shared" ca="1" si="458"/>
        <v>-100823610.03454445</v>
      </c>
      <c r="AE982" s="602">
        <f t="shared" si="459"/>
        <v>0</v>
      </c>
      <c r="AG982" s="602">
        <f t="shared" ref="AG982:AG1045" ca="1" si="463">IF(N982&gt; 0,O982+P982+V982+R982+T982+W982+Y982, 0)</f>
        <v>0</v>
      </c>
    </row>
    <row r="983" spans="2:33" x14ac:dyDescent="0.25">
      <c r="B983" s="30">
        <v>962</v>
      </c>
      <c r="C983" s="19">
        <f t="shared" ca="1" si="437"/>
        <v>74970</v>
      </c>
      <c r="D983" s="30">
        <f t="shared" ca="1" si="438"/>
        <v>31</v>
      </c>
      <c r="E983" s="599">
        <f t="shared" si="439"/>
        <v>0.113</v>
      </c>
      <c r="F983" s="599">
        <f t="shared" si="460"/>
        <v>0.13108</v>
      </c>
      <c r="G983" s="33">
        <f t="shared" ca="1" si="440"/>
        <v>1.0120874444444443</v>
      </c>
      <c r="H983" s="33">
        <f t="shared" ca="1" si="441"/>
        <v>86045.635176138603</v>
      </c>
      <c r="I983" s="33">
        <f t="shared" ca="1" si="436"/>
        <v>1.1621739998234226E-5</v>
      </c>
      <c r="J983" s="30" t="b">
        <f t="shared" si="442"/>
        <v>0</v>
      </c>
      <c r="K983" s="33">
        <f t="shared" si="461"/>
        <v>1</v>
      </c>
      <c r="L983" s="33">
        <f t="shared" ref="L983:L1046" ca="1" si="464" xml:space="preserve"> I983*K983</f>
        <v>1.1621739998234226E-5</v>
      </c>
      <c r="M983" s="600">
        <f t="shared" ca="1" si="443"/>
        <v>27271.35</v>
      </c>
      <c r="N983" s="601">
        <f t="shared" ca="1" si="444"/>
        <v>-11597872928.299999</v>
      </c>
      <c r="O983" s="601">
        <f t="shared" ca="1" si="445"/>
        <v>140215916.05000001</v>
      </c>
      <c r="P983" s="601">
        <f t="shared" ca="1" si="446"/>
        <v>-112853746.86</v>
      </c>
      <c r="Q983" s="601">
        <f t="shared" ca="1" si="462"/>
        <v>-18056599.5</v>
      </c>
      <c r="R983" s="602">
        <f t="shared" si="447"/>
        <v>399</v>
      </c>
      <c r="S983" s="602">
        <f t="shared" si="448"/>
        <v>63.84</v>
      </c>
      <c r="T983" s="602">
        <f t="shared" si="449"/>
        <v>166.35080000000002</v>
      </c>
      <c r="U983" s="602">
        <f t="shared" si="450"/>
        <v>26.616128000000003</v>
      </c>
      <c r="V983" s="602">
        <f t="shared" ca="1" si="451"/>
        <v>-9278298.3399999999</v>
      </c>
      <c r="W983" s="602">
        <f t="shared" si="452"/>
        <v>84.48</v>
      </c>
      <c r="X983" s="602">
        <f t="shared" si="453"/>
        <v>13.52</v>
      </c>
      <c r="Y983" s="602">
        <f t="shared" ca="1" si="454"/>
        <v>177229.32</v>
      </c>
      <c r="Z983" s="602">
        <f t="shared" ca="1" si="455"/>
        <v>28356.69</v>
      </c>
      <c r="AA983" s="603">
        <f t="shared" si="456"/>
        <v>0</v>
      </c>
      <c r="AB983" s="602"/>
      <c r="AC983" s="604">
        <f t="shared" si="457"/>
        <v>0.113</v>
      </c>
      <c r="AD983" s="602">
        <f t="shared" ca="1" si="458"/>
        <v>-112853746.85509695</v>
      </c>
      <c r="AE983" s="602">
        <f t="shared" si="459"/>
        <v>0</v>
      </c>
      <c r="AG983" s="602">
        <f t="shared" ca="1" si="463"/>
        <v>0</v>
      </c>
    </row>
    <row r="984" spans="2:33" x14ac:dyDescent="0.25">
      <c r="B984" s="30">
        <v>963</v>
      </c>
      <c r="C984" s="19">
        <f t="shared" ca="1" si="437"/>
        <v>75000</v>
      </c>
      <c r="D984" s="30">
        <f t="shared" ca="1" si="438"/>
        <v>30</v>
      </c>
      <c r="E984" s="599">
        <f t="shared" si="439"/>
        <v>0.113</v>
      </c>
      <c r="F984" s="599">
        <f t="shared" si="460"/>
        <v>0.13108</v>
      </c>
      <c r="G984" s="33">
        <f t="shared" ca="1" si="440"/>
        <v>1.0117233333333333</v>
      </c>
      <c r="H984" s="33">
        <f t="shared" ca="1" si="441"/>
        <v>87054.376839186865</v>
      </c>
      <c r="I984" s="33">
        <f t="shared" ref="I984:I1047" ca="1" si="465">IF(H984=0, 0, 1/H984)</f>
        <v>1.1487073209969354E-5</v>
      </c>
      <c r="J984" s="30" t="b">
        <f t="shared" si="442"/>
        <v>0</v>
      </c>
      <c r="K984" s="33">
        <f t="shared" si="461"/>
        <v>1</v>
      </c>
      <c r="L984" s="33">
        <f t="shared" ca="1" si="464"/>
        <v>1.1487073209969354E-5</v>
      </c>
      <c r="M984" s="600">
        <f t="shared" ca="1" si="443"/>
        <v>27271.35</v>
      </c>
      <c r="N984" s="601">
        <f t="shared" ca="1" si="444"/>
        <v>-11738088844.35</v>
      </c>
      <c r="O984" s="601">
        <f t="shared" ca="1" si="445"/>
        <v>137636799.56999999</v>
      </c>
      <c r="P984" s="601">
        <f t="shared" ca="1" si="446"/>
        <v>-110533669.95</v>
      </c>
      <c r="Q984" s="601">
        <f t="shared" ca="1" si="462"/>
        <v>-17685387.190000001</v>
      </c>
      <c r="R984" s="602">
        <f t="shared" si="447"/>
        <v>399</v>
      </c>
      <c r="S984" s="602">
        <f t="shared" si="448"/>
        <v>63.84</v>
      </c>
      <c r="T984" s="602">
        <f t="shared" si="449"/>
        <v>166.35080000000002</v>
      </c>
      <c r="U984" s="602">
        <f t="shared" si="450"/>
        <v>26.616128000000003</v>
      </c>
      <c r="V984" s="602">
        <f t="shared" ca="1" si="451"/>
        <v>-9390471.0800000001</v>
      </c>
      <c r="W984" s="602">
        <f t="shared" si="452"/>
        <v>84.48</v>
      </c>
      <c r="X984" s="602">
        <f t="shared" si="453"/>
        <v>13.52</v>
      </c>
      <c r="Y984" s="602">
        <f t="shared" ca="1" si="454"/>
        <v>173591.44</v>
      </c>
      <c r="Z984" s="602">
        <f t="shared" ca="1" si="455"/>
        <v>27774.63</v>
      </c>
      <c r="AA984" s="603">
        <f t="shared" si="456"/>
        <v>0</v>
      </c>
      <c r="AB984" s="602"/>
      <c r="AC984" s="604">
        <f t="shared" si="457"/>
        <v>0.113</v>
      </c>
      <c r="AD984" s="602">
        <f t="shared" ca="1" si="458"/>
        <v>-110533669.95096251</v>
      </c>
      <c r="AE984" s="602">
        <f t="shared" si="459"/>
        <v>0</v>
      </c>
      <c r="AG984" s="602">
        <f t="shared" ca="1" si="463"/>
        <v>0</v>
      </c>
    </row>
    <row r="985" spans="2:33" x14ac:dyDescent="0.25">
      <c r="B985" s="30">
        <v>964</v>
      </c>
      <c r="C985" s="19">
        <f t="shared" ca="1" si="437"/>
        <v>75031</v>
      </c>
      <c r="D985" s="30">
        <f t="shared" ca="1" si="438"/>
        <v>31</v>
      </c>
      <c r="E985" s="599">
        <f t="shared" si="439"/>
        <v>0.113</v>
      </c>
      <c r="F985" s="599">
        <f t="shared" si="460"/>
        <v>0.13108</v>
      </c>
      <c r="G985" s="33">
        <f t="shared" ca="1" si="440"/>
        <v>1.0120874444444443</v>
      </c>
      <c r="H985" s="33">
        <f t="shared" ca="1" si="441"/>
        <v>88106.64178287625</v>
      </c>
      <c r="I985" s="33">
        <f t="shared" ca="1" si="465"/>
        <v>1.1349882140149309E-5</v>
      </c>
      <c r="J985" s="30" t="b">
        <f t="shared" si="442"/>
        <v>0</v>
      </c>
      <c r="K985" s="33">
        <f t="shared" si="461"/>
        <v>1</v>
      </c>
      <c r="L985" s="33">
        <f t="shared" ca="1" si="464"/>
        <v>1.1349882140149309E-5</v>
      </c>
      <c r="M985" s="600">
        <f t="shared" ca="1" si="443"/>
        <v>27271.35</v>
      </c>
      <c r="N985" s="601">
        <f t="shared" ca="1" si="444"/>
        <v>-11875725643.92</v>
      </c>
      <c r="O985" s="601">
        <f t="shared" ca="1" si="445"/>
        <v>143574445.31</v>
      </c>
      <c r="P985" s="601">
        <f t="shared" ca="1" si="446"/>
        <v>-115557408.14</v>
      </c>
      <c r="Q985" s="601">
        <f t="shared" ca="1" si="462"/>
        <v>-18489185.300000001</v>
      </c>
      <c r="R985" s="602">
        <f t="shared" si="447"/>
        <v>399</v>
      </c>
      <c r="S985" s="602">
        <f t="shared" si="448"/>
        <v>63.84</v>
      </c>
      <c r="T985" s="602">
        <f t="shared" si="449"/>
        <v>166.35080000000002</v>
      </c>
      <c r="U985" s="602">
        <f t="shared" si="450"/>
        <v>26.616128000000003</v>
      </c>
      <c r="V985" s="602">
        <f t="shared" ca="1" si="451"/>
        <v>-9500580.5199999996</v>
      </c>
      <c r="W985" s="602">
        <f t="shared" si="452"/>
        <v>84.48</v>
      </c>
      <c r="X985" s="602">
        <f t="shared" si="453"/>
        <v>13.52</v>
      </c>
      <c r="Y985" s="602">
        <f t="shared" ca="1" si="454"/>
        <v>181468.66</v>
      </c>
      <c r="Z985" s="602">
        <f t="shared" ca="1" si="455"/>
        <v>29034.99</v>
      </c>
      <c r="AA985" s="603">
        <f t="shared" si="456"/>
        <v>0</v>
      </c>
      <c r="AB985" s="602"/>
      <c r="AC985" s="604">
        <f t="shared" si="457"/>
        <v>0.113</v>
      </c>
      <c r="AD985" s="602">
        <f t="shared" ca="1" si="458"/>
        <v>-115557408.14069934</v>
      </c>
      <c r="AE985" s="602">
        <f t="shared" si="459"/>
        <v>0</v>
      </c>
      <c r="AG985" s="602">
        <f t="shared" ca="1" si="463"/>
        <v>0</v>
      </c>
    </row>
    <row r="986" spans="2:33" x14ac:dyDescent="0.25">
      <c r="B986" s="30">
        <v>965</v>
      </c>
      <c r="C986" s="19">
        <f t="shared" ca="1" si="437"/>
        <v>75061</v>
      </c>
      <c r="D986" s="30">
        <f t="shared" ca="1" si="438"/>
        <v>30</v>
      </c>
      <c r="E986" s="599">
        <f t="shared" si="439"/>
        <v>0.113</v>
      </c>
      <c r="F986" s="599">
        <f t="shared" si="460"/>
        <v>0.13108</v>
      </c>
      <c r="G986" s="33">
        <f t="shared" ca="1" si="440"/>
        <v>1.0117233333333333</v>
      </c>
      <c r="H986" s="33">
        <f t="shared" ca="1" si="441"/>
        <v>89139.545313377501</v>
      </c>
      <c r="I986" s="33">
        <f t="shared" ca="1" si="465"/>
        <v>1.121836550191519E-5</v>
      </c>
      <c r="J986" s="30" t="b">
        <f t="shared" si="442"/>
        <v>0</v>
      </c>
      <c r="K986" s="33">
        <f t="shared" si="461"/>
        <v>1</v>
      </c>
      <c r="L986" s="33">
        <f t="shared" ca="1" si="464"/>
        <v>1.121836550191519E-5</v>
      </c>
      <c r="M986" s="600">
        <f t="shared" ca="1" si="443"/>
        <v>27271.35</v>
      </c>
      <c r="N986" s="601">
        <f t="shared" ca="1" si="444"/>
        <v>-12019300089.23</v>
      </c>
      <c r="O986" s="601">
        <f t="shared" ca="1" si="445"/>
        <v>140933532.73000002</v>
      </c>
      <c r="P986" s="601">
        <f t="shared" ca="1" si="446"/>
        <v>-113181742.51000001</v>
      </c>
      <c r="Q986" s="601">
        <f t="shared" ca="1" si="462"/>
        <v>-18109078.800000001</v>
      </c>
      <c r="R986" s="602">
        <f t="shared" si="447"/>
        <v>399</v>
      </c>
      <c r="S986" s="602">
        <f t="shared" si="448"/>
        <v>63.84</v>
      </c>
      <c r="T986" s="602">
        <f t="shared" si="449"/>
        <v>166.35080000000002</v>
      </c>
      <c r="U986" s="602">
        <f t="shared" si="450"/>
        <v>26.616128000000003</v>
      </c>
      <c r="V986" s="602">
        <f t="shared" ca="1" si="451"/>
        <v>-9615440.0700000003</v>
      </c>
      <c r="W986" s="602">
        <f t="shared" si="452"/>
        <v>84.48</v>
      </c>
      <c r="X986" s="602">
        <f t="shared" si="453"/>
        <v>13.52</v>
      </c>
      <c r="Y986" s="602">
        <f t="shared" ca="1" si="454"/>
        <v>177743.62</v>
      </c>
      <c r="Z986" s="602">
        <f t="shared" ca="1" si="455"/>
        <v>28438.98</v>
      </c>
      <c r="AA986" s="603">
        <f t="shared" si="456"/>
        <v>0</v>
      </c>
      <c r="AB986" s="602"/>
      <c r="AC986" s="604">
        <f t="shared" si="457"/>
        <v>0.113</v>
      </c>
      <c r="AD986" s="602">
        <f t="shared" ca="1" si="458"/>
        <v>-113181742.50691584</v>
      </c>
      <c r="AE986" s="602">
        <f t="shared" si="459"/>
        <v>0</v>
      </c>
      <c r="AG986" s="602">
        <f t="shared" ca="1" si="463"/>
        <v>0</v>
      </c>
    </row>
    <row r="987" spans="2:33" x14ac:dyDescent="0.25">
      <c r="B987" s="30">
        <v>966</v>
      </c>
      <c r="C987" s="19">
        <f t="shared" ca="1" si="437"/>
        <v>75092</v>
      </c>
      <c r="D987" s="30">
        <f t="shared" ca="1" si="438"/>
        <v>31</v>
      </c>
      <c r="E987" s="599">
        <f t="shared" si="439"/>
        <v>0.113</v>
      </c>
      <c r="F987" s="599">
        <f t="shared" si="460"/>
        <v>0.13108</v>
      </c>
      <c r="G987" s="33">
        <f t="shared" ca="1" si="440"/>
        <v>1.0120874444444443</v>
      </c>
      <c r="H987" s="33">
        <f t="shared" ca="1" si="441"/>
        <v>90217.014615155975</v>
      </c>
      <c r="I987" s="33">
        <f t="shared" ca="1" si="465"/>
        <v>1.1084383630579651E-5</v>
      </c>
      <c r="J987" s="30" t="b">
        <f t="shared" si="442"/>
        <v>0</v>
      </c>
      <c r="K987" s="33">
        <f t="shared" si="461"/>
        <v>1</v>
      </c>
      <c r="L987" s="33">
        <f t="shared" ca="1" si="464"/>
        <v>1.1084383630579651E-5</v>
      </c>
      <c r="M987" s="600">
        <f t="shared" ca="1" si="443"/>
        <v>27271.35</v>
      </c>
      <c r="N987" s="601">
        <f t="shared" ca="1" si="444"/>
        <v>-12160233621.959999</v>
      </c>
      <c r="O987" s="601">
        <f t="shared" ca="1" si="445"/>
        <v>147013419.69</v>
      </c>
      <c r="P987" s="601">
        <f t="shared" ca="1" si="446"/>
        <v>-118325828.83</v>
      </c>
      <c r="Q987" s="601">
        <f t="shared" ca="1" si="462"/>
        <v>-18932132.609999999</v>
      </c>
      <c r="R987" s="602">
        <f t="shared" si="447"/>
        <v>399</v>
      </c>
      <c r="S987" s="602">
        <f t="shared" si="448"/>
        <v>63.84</v>
      </c>
      <c r="T987" s="602">
        <f t="shared" si="449"/>
        <v>166.35080000000002</v>
      </c>
      <c r="U987" s="602">
        <f t="shared" si="450"/>
        <v>26.616128000000003</v>
      </c>
      <c r="V987" s="602">
        <f t="shared" ca="1" si="451"/>
        <v>-9728186.9000000004</v>
      </c>
      <c r="W987" s="602">
        <f t="shared" si="452"/>
        <v>84.48</v>
      </c>
      <c r="X987" s="602">
        <f t="shared" si="453"/>
        <v>13.52</v>
      </c>
      <c r="Y987" s="602">
        <f t="shared" ca="1" si="454"/>
        <v>185809.55</v>
      </c>
      <c r="Z987" s="602">
        <f t="shared" ca="1" si="455"/>
        <v>29729.53</v>
      </c>
      <c r="AA987" s="603">
        <f t="shared" si="456"/>
        <v>0</v>
      </c>
      <c r="AB987" s="602"/>
      <c r="AC987" s="604">
        <f t="shared" si="457"/>
        <v>0.113</v>
      </c>
      <c r="AD987" s="602">
        <f t="shared" ca="1" si="458"/>
        <v>-118325828.82701632</v>
      </c>
      <c r="AE987" s="602">
        <f t="shared" si="459"/>
        <v>0</v>
      </c>
      <c r="AG987" s="602">
        <f t="shared" ca="1" si="463"/>
        <v>0</v>
      </c>
    </row>
    <row r="988" spans="2:33" x14ac:dyDescent="0.25">
      <c r="B988" s="30">
        <v>967</v>
      </c>
      <c r="C988" s="19">
        <f t="shared" ca="1" si="437"/>
        <v>75123</v>
      </c>
      <c r="D988" s="30">
        <f t="shared" ca="1" si="438"/>
        <v>31</v>
      </c>
      <c r="E988" s="599">
        <f t="shared" si="439"/>
        <v>0.113</v>
      </c>
      <c r="F988" s="599">
        <f t="shared" si="460"/>
        <v>0.13108</v>
      </c>
      <c r="G988" s="33">
        <f t="shared" ca="1" si="440"/>
        <v>1.0120874444444443</v>
      </c>
      <c r="H988" s="33">
        <f t="shared" ca="1" si="441"/>
        <v>91307.507767260293</v>
      </c>
      <c r="I988" s="33">
        <f t="shared" ca="1" si="465"/>
        <v>1.0952001915866171E-5</v>
      </c>
      <c r="J988" s="30" t="b">
        <f t="shared" si="442"/>
        <v>0</v>
      </c>
      <c r="K988" s="33">
        <f t="shared" si="461"/>
        <v>1</v>
      </c>
      <c r="L988" s="33">
        <f t="shared" ca="1" si="464"/>
        <v>1.0952001915866171E-5</v>
      </c>
      <c r="M988" s="600">
        <f t="shared" ca="1" si="443"/>
        <v>27271.35</v>
      </c>
      <c r="N988" s="601">
        <f t="shared" ca="1" si="444"/>
        <v>-12307247041.65</v>
      </c>
      <c r="O988" s="601">
        <f t="shared" ca="1" si="445"/>
        <v>148790436.21999997</v>
      </c>
      <c r="P988" s="601">
        <f t="shared" ca="1" si="446"/>
        <v>-119756351.06999999</v>
      </c>
      <c r="Q988" s="601">
        <f t="shared" ca="1" si="462"/>
        <v>-19161016.170000002</v>
      </c>
      <c r="R988" s="602">
        <f t="shared" si="447"/>
        <v>399</v>
      </c>
      <c r="S988" s="602">
        <f t="shared" si="448"/>
        <v>63.84</v>
      </c>
      <c r="T988" s="602">
        <f t="shared" si="449"/>
        <v>166.35080000000002</v>
      </c>
      <c r="U988" s="602">
        <f t="shared" si="450"/>
        <v>26.616128000000003</v>
      </c>
      <c r="V988" s="602">
        <f t="shared" ca="1" si="451"/>
        <v>-9845797.6300000008</v>
      </c>
      <c r="W988" s="602">
        <f t="shared" si="452"/>
        <v>84.48</v>
      </c>
      <c r="X988" s="602">
        <f t="shared" si="453"/>
        <v>13.52</v>
      </c>
      <c r="Y988" s="602">
        <f t="shared" ca="1" si="454"/>
        <v>188052.61</v>
      </c>
      <c r="Z988" s="602">
        <f t="shared" ca="1" si="455"/>
        <v>30088.42</v>
      </c>
      <c r="AA988" s="603">
        <f t="shared" si="456"/>
        <v>0</v>
      </c>
      <c r="AB988" s="602"/>
      <c r="AC988" s="604">
        <f t="shared" si="457"/>
        <v>0.113</v>
      </c>
      <c r="AD988" s="602">
        <f t="shared" ca="1" si="458"/>
        <v>-119756351.07472208</v>
      </c>
      <c r="AE988" s="602">
        <f t="shared" si="459"/>
        <v>0</v>
      </c>
      <c r="AG988" s="602">
        <f t="shared" ca="1" si="463"/>
        <v>0</v>
      </c>
    </row>
    <row r="989" spans="2:33" x14ac:dyDescent="0.25">
      <c r="B989" s="30">
        <v>968</v>
      </c>
      <c r="C989" s="19">
        <f t="shared" ca="1" si="437"/>
        <v>75153</v>
      </c>
      <c r="D989" s="30">
        <f t="shared" ca="1" si="438"/>
        <v>30</v>
      </c>
      <c r="E989" s="599">
        <f t="shared" si="439"/>
        <v>0.113</v>
      </c>
      <c r="F989" s="599">
        <f t="shared" si="460"/>
        <v>0.13108</v>
      </c>
      <c r="G989" s="33">
        <f t="shared" ca="1" si="440"/>
        <v>1.0117233333333333</v>
      </c>
      <c r="H989" s="33">
        <f t="shared" ca="1" si="441"/>
        <v>92377.936116651807</v>
      </c>
      <c r="I989" s="33">
        <f t="shared" ca="1" si="465"/>
        <v>1.0825095710486896E-5</v>
      </c>
      <c r="J989" s="30" t="b">
        <f t="shared" si="442"/>
        <v>0</v>
      </c>
      <c r="K989" s="33">
        <f t="shared" si="461"/>
        <v>1</v>
      </c>
      <c r="L989" s="33">
        <f t="shared" ca="1" si="464"/>
        <v>1.0825095710486896E-5</v>
      </c>
      <c r="M989" s="600">
        <f t="shared" ca="1" si="443"/>
        <v>27271.35</v>
      </c>
      <c r="N989" s="601">
        <f t="shared" ca="1" si="444"/>
        <v>-12456037477.870001</v>
      </c>
      <c r="O989" s="601">
        <f t="shared" ca="1" si="445"/>
        <v>146053550.72</v>
      </c>
      <c r="P989" s="601">
        <f t="shared" ca="1" si="446"/>
        <v>-117294352.92</v>
      </c>
      <c r="Q989" s="601">
        <f t="shared" ca="1" si="462"/>
        <v>-18767096.469999999</v>
      </c>
      <c r="R989" s="602">
        <f t="shared" si="447"/>
        <v>399</v>
      </c>
      <c r="S989" s="602">
        <f t="shared" si="448"/>
        <v>63.84</v>
      </c>
      <c r="T989" s="602">
        <f t="shared" si="449"/>
        <v>166.35080000000002</v>
      </c>
      <c r="U989" s="602">
        <f t="shared" si="450"/>
        <v>26.616128000000003</v>
      </c>
      <c r="V989" s="602">
        <f t="shared" ca="1" si="451"/>
        <v>-9964829.9800000004</v>
      </c>
      <c r="W989" s="602">
        <f t="shared" si="452"/>
        <v>84.48</v>
      </c>
      <c r="X989" s="602">
        <f t="shared" si="453"/>
        <v>13.52</v>
      </c>
      <c r="Y989" s="602">
        <f t="shared" ca="1" si="454"/>
        <v>184192.19</v>
      </c>
      <c r="Z989" s="602">
        <f t="shared" ca="1" si="455"/>
        <v>29470.75</v>
      </c>
      <c r="AA989" s="603">
        <f t="shared" si="456"/>
        <v>0</v>
      </c>
      <c r="AB989" s="602"/>
      <c r="AC989" s="604">
        <f t="shared" si="457"/>
        <v>0.113</v>
      </c>
      <c r="AD989" s="602">
        <f t="shared" ca="1" si="458"/>
        <v>-117294352.9166092</v>
      </c>
      <c r="AE989" s="602">
        <f t="shared" si="459"/>
        <v>0</v>
      </c>
      <c r="AG989" s="602">
        <f t="shared" ca="1" si="463"/>
        <v>0</v>
      </c>
    </row>
    <row r="990" spans="2:33" x14ac:dyDescent="0.25">
      <c r="B990" s="30">
        <v>969</v>
      </c>
      <c r="C990" s="19">
        <f t="shared" ca="1" si="437"/>
        <v>75184</v>
      </c>
      <c r="D990" s="30">
        <f t="shared" ca="1" si="438"/>
        <v>31</v>
      </c>
      <c r="E990" s="599">
        <f t="shared" si="439"/>
        <v>0.113</v>
      </c>
      <c r="F990" s="599">
        <f t="shared" si="460"/>
        <v>0.13108</v>
      </c>
      <c r="G990" s="33">
        <f t="shared" ca="1" si="440"/>
        <v>1.0120874444444443</v>
      </c>
      <c r="H990" s="33">
        <f t="shared" ca="1" si="441"/>
        <v>93494.549287354268</v>
      </c>
      <c r="I990" s="33">
        <f t="shared" ca="1" si="465"/>
        <v>1.0695810692947597E-5</v>
      </c>
      <c r="J990" s="30" t="b">
        <f t="shared" si="442"/>
        <v>0</v>
      </c>
      <c r="K990" s="33">
        <f t="shared" si="461"/>
        <v>1</v>
      </c>
      <c r="L990" s="33">
        <f t="shared" ca="1" si="464"/>
        <v>1.0695810692947597E-5</v>
      </c>
      <c r="M990" s="600">
        <f t="shared" ca="1" si="443"/>
        <v>27271.35</v>
      </c>
      <c r="N990" s="601">
        <f t="shared" ca="1" si="444"/>
        <v>-12602091028.59</v>
      </c>
      <c r="O990" s="601">
        <f t="shared" ca="1" si="445"/>
        <v>152354346.53999999</v>
      </c>
      <c r="P990" s="601">
        <f t="shared" ca="1" si="446"/>
        <v>-122625346.87</v>
      </c>
      <c r="Q990" s="601">
        <f t="shared" ca="1" si="462"/>
        <v>-19620055.5</v>
      </c>
      <c r="R990" s="602">
        <f t="shared" si="447"/>
        <v>399</v>
      </c>
      <c r="S990" s="602">
        <f t="shared" si="448"/>
        <v>63.84</v>
      </c>
      <c r="T990" s="602">
        <f t="shared" si="449"/>
        <v>166.35080000000002</v>
      </c>
      <c r="U990" s="602">
        <f t="shared" si="450"/>
        <v>26.616128000000003</v>
      </c>
      <c r="V990" s="602">
        <f t="shared" ca="1" si="451"/>
        <v>-10081672.82</v>
      </c>
      <c r="W990" s="602">
        <f t="shared" si="452"/>
        <v>84.48</v>
      </c>
      <c r="X990" s="602">
        <f t="shared" si="453"/>
        <v>13.52</v>
      </c>
      <c r="Y990" s="602">
        <f t="shared" ca="1" si="454"/>
        <v>192551.19</v>
      </c>
      <c r="Z990" s="602">
        <f t="shared" ca="1" si="455"/>
        <v>30808.19</v>
      </c>
      <c r="AA990" s="603">
        <f t="shared" si="456"/>
        <v>0</v>
      </c>
      <c r="AB990" s="602"/>
      <c r="AC990" s="604">
        <f t="shared" si="457"/>
        <v>0.113</v>
      </c>
      <c r="AD990" s="602">
        <f t="shared" ca="1" si="458"/>
        <v>-122625346.86986326</v>
      </c>
      <c r="AE990" s="602">
        <f t="shared" si="459"/>
        <v>0</v>
      </c>
      <c r="AG990" s="602">
        <f t="shared" ca="1" si="463"/>
        <v>0</v>
      </c>
    </row>
    <row r="991" spans="2:33" x14ac:dyDescent="0.25">
      <c r="B991" s="30">
        <v>970</v>
      </c>
      <c r="C991" s="19">
        <f t="shared" ca="1" si="437"/>
        <v>75214</v>
      </c>
      <c r="D991" s="30">
        <f t="shared" ca="1" si="438"/>
        <v>30</v>
      </c>
      <c r="E991" s="599">
        <f t="shared" si="439"/>
        <v>0.113</v>
      </c>
      <c r="F991" s="599">
        <f t="shared" si="460"/>
        <v>0.13108</v>
      </c>
      <c r="G991" s="33">
        <f t="shared" ca="1" si="440"/>
        <v>1.0117233333333333</v>
      </c>
      <c r="H991" s="33">
        <f t="shared" ca="1" si="441"/>
        <v>94590.617053499678</v>
      </c>
      <c r="I991" s="33">
        <f t="shared" ca="1" si="465"/>
        <v>1.0571873100631199E-5</v>
      </c>
      <c r="J991" s="30" t="b">
        <f t="shared" si="442"/>
        <v>0</v>
      </c>
      <c r="K991" s="33">
        <f t="shared" si="461"/>
        <v>1</v>
      </c>
      <c r="L991" s="33">
        <f t="shared" ca="1" si="464"/>
        <v>1.0571873100631199E-5</v>
      </c>
      <c r="M991" s="600">
        <f t="shared" ca="1" si="443"/>
        <v>27271.35</v>
      </c>
      <c r="N991" s="601">
        <f t="shared" ca="1" si="444"/>
        <v>-12754445375.129999</v>
      </c>
      <c r="O991" s="601">
        <f t="shared" ca="1" si="445"/>
        <v>149551885.97</v>
      </c>
      <c r="P991" s="601">
        <f t="shared" ca="1" si="446"/>
        <v>-120104360.62</v>
      </c>
      <c r="Q991" s="601">
        <f t="shared" ca="1" si="462"/>
        <v>-19216697.699999999</v>
      </c>
      <c r="R991" s="602">
        <f t="shared" si="447"/>
        <v>399</v>
      </c>
      <c r="S991" s="602">
        <f t="shared" si="448"/>
        <v>63.84</v>
      </c>
      <c r="T991" s="602">
        <f t="shared" si="449"/>
        <v>166.35080000000002</v>
      </c>
      <c r="U991" s="602">
        <f t="shared" si="450"/>
        <v>26.616128000000003</v>
      </c>
      <c r="V991" s="602">
        <f t="shared" ca="1" si="451"/>
        <v>-10203556.300000001</v>
      </c>
      <c r="W991" s="602">
        <f t="shared" si="452"/>
        <v>84.48</v>
      </c>
      <c r="X991" s="602">
        <f t="shared" si="453"/>
        <v>13.52</v>
      </c>
      <c r="Y991" s="602">
        <f t="shared" ca="1" si="454"/>
        <v>188598.28</v>
      </c>
      <c r="Z991" s="602">
        <f t="shared" ca="1" si="455"/>
        <v>30175.72</v>
      </c>
      <c r="AA991" s="603">
        <f t="shared" si="456"/>
        <v>0</v>
      </c>
      <c r="AB991" s="602"/>
      <c r="AC991" s="604">
        <f t="shared" si="457"/>
        <v>0.113</v>
      </c>
      <c r="AD991" s="602">
        <f t="shared" ca="1" si="458"/>
        <v>-120104360.61580749</v>
      </c>
      <c r="AE991" s="602">
        <f t="shared" si="459"/>
        <v>0</v>
      </c>
      <c r="AG991" s="602">
        <f t="shared" ca="1" si="463"/>
        <v>0</v>
      </c>
    </row>
    <row r="992" spans="2:33" x14ac:dyDescent="0.25">
      <c r="B992" s="30">
        <v>971</v>
      </c>
      <c r="C992" s="19">
        <f t="shared" ca="1" si="437"/>
        <v>75245</v>
      </c>
      <c r="D992" s="30">
        <f t="shared" ca="1" si="438"/>
        <v>31</v>
      </c>
      <c r="E992" s="599">
        <f t="shared" si="439"/>
        <v>0.113</v>
      </c>
      <c r="F992" s="599">
        <f t="shared" si="460"/>
        <v>0.13108</v>
      </c>
      <c r="G992" s="33">
        <f t="shared" ca="1" si="440"/>
        <v>1.0120874444444443</v>
      </c>
      <c r="H992" s="33">
        <f t="shared" ca="1" si="441"/>
        <v>95733.975882099563</v>
      </c>
      <c r="I992" s="33">
        <f t="shared" ca="1" si="465"/>
        <v>1.044561234176195E-5</v>
      </c>
      <c r="J992" s="30" t="b">
        <f t="shared" si="442"/>
        <v>0</v>
      </c>
      <c r="K992" s="33">
        <f t="shared" si="461"/>
        <v>1</v>
      </c>
      <c r="L992" s="33">
        <f t="shared" ca="1" si="464"/>
        <v>1.044561234176195E-5</v>
      </c>
      <c r="M992" s="600">
        <f t="shared" ca="1" si="443"/>
        <v>27271.35</v>
      </c>
      <c r="N992" s="601">
        <f t="shared" ca="1" si="444"/>
        <v>-12903997261.1</v>
      </c>
      <c r="O992" s="601">
        <f t="shared" ca="1" si="445"/>
        <v>156003621.35999998</v>
      </c>
      <c r="P992" s="601">
        <f t="shared" ca="1" si="446"/>
        <v>-125563062.23999999</v>
      </c>
      <c r="Q992" s="601">
        <f t="shared" ca="1" si="462"/>
        <v>-20090089.960000001</v>
      </c>
      <c r="R992" s="602">
        <f t="shared" si="447"/>
        <v>399</v>
      </c>
      <c r="S992" s="602">
        <f t="shared" si="448"/>
        <v>63.84</v>
      </c>
      <c r="T992" s="602">
        <f t="shared" si="449"/>
        <v>166.35080000000002</v>
      </c>
      <c r="U992" s="602">
        <f t="shared" si="450"/>
        <v>26.616128000000003</v>
      </c>
      <c r="V992" s="602">
        <f t="shared" ca="1" si="451"/>
        <v>-10323197.810000001</v>
      </c>
      <c r="W992" s="602">
        <f t="shared" si="452"/>
        <v>84.48</v>
      </c>
      <c r="X992" s="602">
        <f t="shared" si="453"/>
        <v>13.52</v>
      </c>
      <c r="Y992" s="602">
        <f t="shared" ca="1" si="454"/>
        <v>197157.53</v>
      </c>
      <c r="Z992" s="602">
        <f t="shared" ca="1" si="455"/>
        <v>31545.200000000001</v>
      </c>
      <c r="AA992" s="603">
        <f t="shared" si="456"/>
        <v>0</v>
      </c>
      <c r="AB992" s="602"/>
      <c r="AC992" s="604">
        <f t="shared" si="457"/>
        <v>0.113</v>
      </c>
      <c r="AD992" s="602">
        <f t="shared" ca="1" si="458"/>
        <v>-125563062.23787031</v>
      </c>
      <c r="AE992" s="602">
        <f t="shared" si="459"/>
        <v>0</v>
      </c>
      <c r="AG992" s="602">
        <f t="shared" ca="1" si="463"/>
        <v>0</v>
      </c>
    </row>
    <row r="993" spans="2:33" x14ac:dyDescent="0.25">
      <c r="B993" s="30">
        <v>972</v>
      </c>
      <c r="C993" s="19">
        <f t="shared" ca="1" si="437"/>
        <v>75276</v>
      </c>
      <c r="D993" s="30">
        <f t="shared" ca="1" si="438"/>
        <v>31</v>
      </c>
      <c r="E993" s="599">
        <f t="shared" si="439"/>
        <v>0.113</v>
      </c>
      <c r="F993" s="599">
        <f t="shared" si="460"/>
        <v>0.13108</v>
      </c>
      <c r="G993" s="33">
        <f t="shared" ca="1" si="440"/>
        <v>1.0120874444444443</v>
      </c>
      <c r="H993" s="33">
        <f t="shared" ca="1" si="441"/>
        <v>96891.154997020218</v>
      </c>
      <c r="I993" s="33">
        <f t="shared" ca="1" si="465"/>
        <v>1.0320859525627018E-5</v>
      </c>
      <c r="J993" s="30" t="b">
        <f t="shared" si="442"/>
        <v>1</v>
      </c>
      <c r="K993" s="33">
        <f t="shared" si="461"/>
        <v>1</v>
      </c>
      <c r="L993" s="33">
        <f t="shared" ca="1" si="464"/>
        <v>1.0320859525627018E-5</v>
      </c>
      <c r="M993" s="600">
        <f t="shared" ca="1" si="443"/>
        <v>27271.35</v>
      </c>
      <c r="N993" s="601">
        <f t="shared" ca="1" si="444"/>
        <v>-13060000882.459999</v>
      </c>
      <c r="O993" s="601">
        <f t="shared" ca="1" si="445"/>
        <v>157889306.45999998</v>
      </c>
      <c r="P993" s="601">
        <f t="shared" ca="1" si="446"/>
        <v>-127081064.14</v>
      </c>
      <c r="Q993" s="601">
        <f t="shared" ca="1" si="462"/>
        <v>-20332970.260000002</v>
      </c>
      <c r="R993" s="602">
        <f t="shared" si="447"/>
        <v>399</v>
      </c>
      <c r="S993" s="602">
        <f t="shared" si="448"/>
        <v>63.84</v>
      </c>
      <c r="T993" s="602">
        <f t="shared" si="449"/>
        <v>166.35080000000002</v>
      </c>
      <c r="U993" s="602">
        <f t="shared" si="450"/>
        <v>26.616128000000003</v>
      </c>
      <c r="V993" s="602">
        <f t="shared" ca="1" si="451"/>
        <v>-10448000.710000001</v>
      </c>
      <c r="W993" s="602">
        <f t="shared" si="452"/>
        <v>84.48</v>
      </c>
      <c r="X993" s="602">
        <f t="shared" si="453"/>
        <v>13.52</v>
      </c>
      <c r="Y993" s="602">
        <f t="shared" ca="1" si="454"/>
        <v>199537.76</v>
      </c>
      <c r="Z993" s="602">
        <f t="shared" ca="1" si="455"/>
        <v>31926.04</v>
      </c>
      <c r="AA993" s="603">
        <f t="shared" si="456"/>
        <v>0</v>
      </c>
      <c r="AB993" s="602"/>
      <c r="AC993" s="604">
        <f t="shared" si="457"/>
        <v>0.113</v>
      </c>
      <c r="AD993" s="602">
        <f t="shared" ca="1" si="458"/>
        <v>-127081064.14238161</v>
      </c>
      <c r="AE993" s="602">
        <f t="shared" si="459"/>
        <v>0</v>
      </c>
      <c r="AG993" s="602">
        <f t="shared" ca="1" si="463"/>
        <v>0</v>
      </c>
    </row>
    <row r="994" spans="2:33" x14ac:dyDescent="0.25">
      <c r="B994" s="30">
        <v>973</v>
      </c>
      <c r="C994" s="19">
        <f t="shared" ca="1" si="437"/>
        <v>75304</v>
      </c>
      <c r="D994" s="30">
        <f t="shared" ca="1" si="438"/>
        <v>28</v>
      </c>
      <c r="E994" s="599">
        <f t="shared" si="439"/>
        <v>0.113</v>
      </c>
      <c r="F994" s="599">
        <f t="shared" si="460"/>
        <v>0.13108</v>
      </c>
      <c r="G994" s="33">
        <f t="shared" ca="1" si="440"/>
        <v>1.0109951111111111</v>
      </c>
      <c r="H994" s="33">
        <f t="shared" ca="1" si="441"/>
        <v>97956.484011896333</v>
      </c>
      <c r="I994" s="33">
        <f t="shared" ca="1" si="465"/>
        <v>1.020861467300679E-5</v>
      </c>
      <c r="J994" s="30" t="b">
        <f t="shared" si="442"/>
        <v>0</v>
      </c>
      <c r="K994" s="33">
        <f t="shared" si="461"/>
        <v>1</v>
      </c>
      <c r="L994" s="33">
        <f t="shared" ca="1" si="464"/>
        <v>1.020861467300679E-5</v>
      </c>
      <c r="M994" s="600">
        <f t="shared" ca="1" si="443"/>
        <v>27271.35</v>
      </c>
      <c r="N994" s="601">
        <f t="shared" ca="1" si="444"/>
        <v>-13217890188.92</v>
      </c>
      <c r="O994" s="601">
        <f t="shared" ca="1" si="445"/>
        <v>145359442.63999999</v>
      </c>
      <c r="P994" s="601">
        <f t="shared" ca="1" si="446"/>
        <v>-116170568.22</v>
      </c>
      <c r="Q994" s="601">
        <f t="shared" ca="1" si="462"/>
        <v>-18587290.920000002</v>
      </c>
      <c r="R994" s="602">
        <f t="shared" si="447"/>
        <v>399</v>
      </c>
      <c r="S994" s="602">
        <f t="shared" si="448"/>
        <v>63.84</v>
      </c>
      <c r="T994" s="602">
        <f t="shared" si="449"/>
        <v>166.35080000000002</v>
      </c>
      <c r="U994" s="602">
        <f t="shared" si="450"/>
        <v>26.616128000000003</v>
      </c>
      <c r="V994" s="602">
        <f t="shared" ca="1" si="451"/>
        <v>-10574312.15</v>
      </c>
      <c r="W994" s="602">
        <f t="shared" si="452"/>
        <v>84.48</v>
      </c>
      <c r="X994" s="602">
        <f t="shared" si="453"/>
        <v>13.52</v>
      </c>
      <c r="Y994" s="602">
        <f t="shared" ca="1" si="454"/>
        <v>182430.1</v>
      </c>
      <c r="Z994" s="602">
        <f t="shared" ca="1" si="455"/>
        <v>29188.82</v>
      </c>
      <c r="AA994" s="603">
        <f t="shared" si="456"/>
        <v>0</v>
      </c>
      <c r="AB994" s="602"/>
      <c r="AC994" s="604">
        <f t="shared" si="457"/>
        <v>0.113</v>
      </c>
      <c r="AD994" s="602">
        <f t="shared" ca="1" si="458"/>
        <v>-116170568.21595246</v>
      </c>
      <c r="AE994" s="602">
        <f t="shared" si="459"/>
        <v>0</v>
      </c>
      <c r="AG994" s="602">
        <f t="shared" ca="1" si="463"/>
        <v>0</v>
      </c>
    </row>
    <row r="995" spans="2:33" x14ac:dyDescent="0.25">
      <c r="B995" s="30">
        <v>974</v>
      </c>
      <c r="C995" s="19">
        <f t="shared" ca="1" si="437"/>
        <v>75335</v>
      </c>
      <c r="D995" s="30">
        <f t="shared" ca="1" si="438"/>
        <v>31</v>
      </c>
      <c r="E995" s="599">
        <f t="shared" si="439"/>
        <v>0.113</v>
      </c>
      <c r="F995" s="599">
        <f t="shared" si="460"/>
        <v>0.13108</v>
      </c>
      <c r="G995" s="33">
        <f t="shared" ca="1" si="440"/>
        <v>1.0120874444444443</v>
      </c>
      <c r="H995" s="33">
        <f t="shared" ca="1" si="441"/>
        <v>99140.527570363221</v>
      </c>
      <c r="I995" s="33">
        <f t="shared" ca="1" si="465"/>
        <v>1.0086692339722197E-5</v>
      </c>
      <c r="J995" s="30" t="b">
        <f t="shared" si="442"/>
        <v>0</v>
      </c>
      <c r="K995" s="33">
        <f t="shared" si="461"/>
        <v>1</v>
      </c>
      <c r="L995" s="33">
        <f t="shared" ca="1" si="464"/>
        <v>1.0086692339722197E-5</v>
      </c>
      <c r="M995" s="600">
        <f t="shared" ca="1" si="443"/>
        <v>27271.35</v>
      </c>
      <c r="N995" s="601">
        <f t="shared" ca="1" si="444"/>
        <v>-13363249631.559999</v>
      </c>
      <c r="O995" s="601">
        <f t="shared" ca="1" si="445"/>
        <v>161554808.87</v>
      </c>
      <c r="P995" s="601">
        <f t="shared" ca="1" si="446"/>
        <v>-130031842.94</v>
      </c>
      <c r="Q995" s="601">
        <f t="shared" ca="1" si="462"/>
        <v>-20805094.870000001</v>
      </c>
      <c r="R995" s="602">
        <f t="shared" si="447"/>
        <v>399</v>
      </c>
      <c r="S995" s="602">
        <f t="shared" si="448"/>
        <v>63.84</v>
      </c>
      <c r="T995" s="602">
        <f t="shared" si="449"/>
        <v>166.35080000000002</v>
      </c>
      <c r="U995" s="602">
        <f t="shared" si="450"/>
        <v>26.616128000000003</v>
      </c>
      <c r="V995" s="602">
        <f t="shared" ca="1" si="451"/>
        <v>-10690599.710000001</v>
      </c>
      <c r="W995" s="602">
        <f t="shared" si="452"/>
        <v>84.48</v>
      </c>
      <c r="X995" s="602">
        <f t="shared" si="453"/>
        <v>13.52</v>
      </c>
      <c r="Y995" s="602">
        <f t="shared" ca="1" si="454"/>
        <v>204164.58</v>
      </c>
      <c r="Z995" s="602">
        <f t="shared" ca="1" si="455"/>
        <v>32666.33</v>
      </c>
      <c r="AA995" s="603">
        <f t="shared" si="456"/>
        <v>0</v>
      </c>
      <c r="AB995" s="602"/>
      <c r="AC995" s="604">
        <f t="shared" si="457"/>
        <v>0.113</v>
      </c>
      <c r="AD995" s="602">
        <f t="shared" ca="1" si="458"/>
        <v>-130031842.9426519</v>
      </c>
      <c r="AE995" s="602">
        <f t="shared" si="459"/>
        <v>0</v>
      </c>
      <c r="AG995" s="602">
        <f t="shared" ca="1" si="463"/>
        <v>0</v>
      </c>
    </row>
    <row r="996" spans="2:33" x14ac:dyDescent="0.25">
      <c r="B996" s="30">
        <v>975</v>
      </c>
      <c r="C996" s="19">
        <f t="shared" ca="1" si="437"/>
        <v>75365</v>
      </c>
      <c r="D996" s="30">
        <f t="shared" ca="1" si="438"/>
        <v>30</v>
      </c>
      <c r="E996" s="599">
        <f t="shared" si="439"/>
        <v>0.113</v>
      </c>
      <c r="F996" s="599">
        <f t="shared" si="460"/>
        <v>0.13108</v>
      </c>
      <c r="G996" s="33">
        <f t="shared" ca="1" si="440"/>
        <v>1.0117233333333333</v>
      </c>
      <c r="H996" s="33">
        <f t="shared" ca="1" si="441"/>
        <v>100302.78502191311</v>
      </c>
      <c r="I996" s="33">
        <f t="shared" ca="1" si="465"/>
        <v>9.9698128998265645E-6</v>
      </c>
      <c r="J996" s="30" t="b">
        <f t="shared" si="442"/>
        <v>0</v>
      </c>
      <c r="K996" s="33">
        <f t="shared" si="461"/>
        <v>1</v>
      </c>
      <c r="L996" s="33">
        <f t="shared" ca="1" si="464"/>
        <v>9.9698128998265645E-6</v>
      </c>
      <c r="M996" s="600">
        <f t="shared" ca="1" si="443"/>
        <v>27271.35</v>
      </c>
      <c r="N996" s="601">
        <f t="shared" ca="1" si="444"/>
        <v>-13524804440.43</v>
      </c>
      <c r="O996" s="601">
        <f t="shared" ca="1" si="445"/>
        <v>158583062.07000002</v>
      </c>
      <c r="P996" s="601">
        <f t="shared" ca="1" si="446"/>
        <v>-127358575.15000001</v>
      </c>
      <c r="Q996" s="601">
        <f t="shared" ca="1" si="462"/>
        <v>-20377372.02</v>
      </c>
      <c r="R996" s="602">
        <f t="shared" si="447"/>
        <v>399</v>
      </c>
      <c r="S996" s="602">
        <f t="shared" si="448"/>
        <v>63.84</v>
      </c>
      <c r="T996" s="602">
        <f t="shared" si="449"/>
        <v>166.35080000000002</v>
      </c>
      <c r="U996" s="602">
        <f t="shared" si="450"/>
        <v>26.616128000000003</v>
      </c>
      <c r="V996" s="602">
        <f t="shared" ca="1" si="451"/>
        <v>-10819843.550000001</v>
      </c>
      <c r="W996" s="602">
        <f t="shared" si="452"/>
        <v>84.48</v>
      </c>
      <c r="X996" s="602">
        <f t="shared" si="453"/>
        <v>13.52</v>
      </c>
      <c r="Y996" s="602">
        <f t="shared" ca="1" si="454"/>
        <v>199972.89</v>
      </c>
      <c r="Z996" s="602">
        <f t="shared" ca="1" si="455"/>
        <v>31995.66</v>
      </c>
      <c r="AA996" s="603">
        <f t="shared" si="456"/>
        <v>0</v>
      </c>
      <c r="AB996" s="602"/>
      <c r="AC996" s="604">
        <f t="shared" si="457"/>
        <v>0.113</v>
      </c>
      <c r="AD996" s="602">
        <f t="shared" ca="1" si="458"/>
        <v>-127358575.1473825</v>
      </c>
      <c r="AE996" s="602">
        <f t="shared" si="459"/>
        <v>0</v>
      </c>
      <c r="AG996" s="602">
        <f t="shared" ca="1" si="463"/>
        <v>0</v>
      </c>
    </row>
    <row r="997" spans="2:33" x14ac:dyDescent="0.25">
      <c r="B997" s="30">
        <v>976</v>
      </c>
      <c r="C997" s="19">
        <f t="shared" ca="1" si="437"/>
        <v>75396</v>
      </c>
      <c r="D997" s="30">
        <f t="shared" ca="1" si="438"/>
        <v>31</v>
      </c>
      <c r="E997" s="599">
        <f t="shared" si="439"/>
        <v>0.113</v>
      </c>
      <c r="F997" s="599">
        <f t="shared" si="460"/>
        <v>0.13108</v>
      </c>
      <c r="G997" s="33">
        <f t="shared" ca="1" si="440"/>
        <v>1.0120874444444443</v>
      </c>
      <c r="H997" s="33">
        <f t="shared" ca="1" si="441"/>
        <v>101515.18936348852</v>
      </c>
      <c r="I997" s="33">
        <f t="shared" ca="1" si="465"/>
        <v>9.8507425959613604E-6</v>
      </c>
      <c r="J997" s="30" t="b">
        <f t="shared" si="442"/>
        <v>0</v>
      </c>
      <c r="K997" s="33">
        <f t="shared" si="461"/>
        <v>1</v>
      </c>
      <c r="L997" s="33">
        <f t="shared" ca="1" si="464"/>
        <v>9.8507425959613604E-6</v>
      </c>
      <c r="M997" s="600">
        <f t="shared" ca="1" si="443"/>
        <v>27271.35</v>
      </c>
      <c r="N997" s="601">
        <f t="shared" ca="1" si="444"/>
        <v>-13683387502.5</v>
      </c>
      <c r="O997" s="601">
        <f t="shared" ca="1" si="445"/>
        <v>165424457.59</v>
      </c>
      <c r="P997" s="601">
        <f t="shared" ca="1" si="446"/>
        <v>-133146962.28</v>
      </c>
      <c r="Q997" s="601">
        <f t="shared" ca="1" si="462"/>
        <v>-21303513.960000001</v>
      </c>
      <c r="R997" s="602">
        <f t="shared" si="447"/>
        <v>399</v>
      </c>
      <c r="S997" s="602">
        <f t="shared" si="448"/>
        <v>63.84</v>
      </c>
      <c r="T997" s="602">
        <f t="shared" si="449"/>
        <v>166.35080000000002</v>
      </c>
      <c r="U997" s="602">
        <f t="shared" si="450"/>
        <v>26.616128000000003</v>
      </c>
      <c r="V997" s="602">
        <f t="shared" ca="1" si="451"/>
        <v>-10946710</v>
      </c>
      <c r="W997" s="602">
        <f t="shared" si="452"/>
        <v>84.48</v>
      </c>
      <c r="X997" s="602">
        <f t="shared" si="453"/>
        <v>13.52</v>
      </c>
      <c r="Y997" s="602">
        <f t="shared" ca="1" si="454"/>
        <v>209049.08</v>
      </c>
      <c r="Z997" s="602">
        <f t="shared" ca="1" si="455"/>
        <v>33447.85</v>
      </c>
      <c r="AA997" s="603">
        <f t="shared" si="456"/>
        <v>0</v>
      </c>
      <c r="AB997" s="602"/>
      <c r="AC997" s="604">
        <f t="shared" si="457"/>
        <v>0.113</v>
      </c>
      <c r="AD997" s="602">
        <f t="shared" ca="1" si="458"/>
        <v>-133146962.28127083</v>
      </c>
      <c r="AE997" s="602">
        <f t="shared" si="459"/>
        <v>0</v>
      </c>
      <c r="AG997" s="602">
        <f t="shared" ca="1" si="463"/>
        <v>0</v>
      </c>
    </row>
    <row r="998" spans="2:33" x14ac:dyDescent="0.25">
      <c r="B998" s="30">
        <v>977</v>
      </c>
      <c r="C998" s="19">
        <f t="shared" ca="1" si="437"/>
        <v>75426</v>
      </c>
      <c r="D998" s="30">
        <f t="shared" ca="1" si="438"/>
        <v>30</v>
      </c>
      <c r="E998" s="599">
        <f t="shared" si="439"/>
        <v>0.113</v>
      </c>
      <c r="F998" s="599">
        <f t="shared" si="460"/>
        <v>0.13108</v>
      </c>
      <c r="G998" s="33">
        <f t="shared" ca="1" si="440"/>
        <v>1.0117233333333333</v>
      </c>
      <c r="H998" s="33">
        <f t="shared" ca="1" si="441"/>
        <v>102705.28576679315</v>
      </c>
      <c r="I998" s="33">
        <f t="shared" ca="1" si="465"/>
        <v>9.7365972212047694E-6</v>
      </c>
      <c r="J998" s="30" t="b">
        <f t="shared" si="442"/>
        <v>0</v>
      </c>
      <c r="K998" s="33">
        <f t="shared" si="461"/>
        <v>1</v>
      </c>
      <c r="L998" s="33">
        <f t="shared" ca="1" si="464"/>
        <v>9.7365972212047694E-6</v>
      </c>
      <c r="M998" s="600">
        <f t="shared" ca="1" si="443"/>
        <v>27271.35</v>
      </c>
      <c r="N998" s="601">
        <f t="shared" ca="1" si="444"/>
        <v>-13848811960.09</v>
      </c>
      <c r="O998" s="601">
        <f t="shared" ca="1" si="445"/>
        <v>162381510.22999999</v>
      </c>
      <c r="P998" s="601">
        <f t="shared" ca="1" si="446"/>
        <v>-130409645.95999999</v>
      </c>
      <c r="Q998" s="601">
        <f t="shared" ca="1" si="462"/>
        <v>-20865543.350000001</v>
      </c>
      <c r="R998" s="602">
        <f t="shared" si="447"/>
        <v>399</v>
      </c>
      <c r="S998" s="602">
        <f t="shared" si="448"/>
        <v>63.84</v>
      </c>
      <c r="T998" s="602">
        <f t="shared" si="449"/>
        <v>166.35080000000002</v>
      </c>
      <c r="U998" s="602">
        <f t="shared" si="450"/>
        <v>26.616128000000003</v>
      </c>
      <c r="V998" s="602">
        <f t="shared" ca="1" si="451"/>
        <v>-11079049.57</v>
      </c>
      <c r="W998" s="602">
        <f t="shared" si="452"/>
        <v>84.48</v>
      </c>
      <c r="X998" s="602">
        <f t="shared" si="453"/>
        <v>13.52</v>
      </c>
      <c r="Y998" s="602">
        <f t="shared" ca="1" si="454"/>
        <v>204756.97</v>
      </c>
      <c r="Z998" s="602">
        <f t="shared" ca="1" si="455"/>
        <v>32761.119999999999</v>
      </c>
      <c r="AA998" s="603">
        <f t="shared" si="456"/>
        <v>0</v>
      </c>
      <c r="AB998" s="602"/>
      <c r="AC998" s="604">
        <f t="shared" si="457"/>
        <v>0.113</v>
      </c>
      <c r="AD998" s="602">
        <f t="shared" ca="1" si="458"/>
        <v>-130409645.95751417</v>
      </c>
      <c r="AE998" s="602">
        <f t="shared" si="459"/>
        <v>0</v>
      </c>
      <c r="AG998" s="602">
        <f t="shared" ca="1" si="463"/>
        <v>0</v>
      </c>
    </row>
    <row r="999" spans="2:33" x14ac:dyDescent="0.25">
      <c r="B999" s="30">
        <v>978</v>
      </c>
      <c r="C999" s="19">
        <f t="shared" ca="1" si="437"/>
        <v>75457</v>
      </c>
      <c r="D999" s="30">
        <f t="shared" ca="1" si="438"/>
        <v>31</v>
      </c>
      <c r="E999" s="599">
        <f t="shared" si="439"/>
        <v>0.113</v>
      </c>
      <c r="F999" s="599">
        <f t="shared" si="460"/>
        <v>0.13108</v>
      </c>
      <c r="G999" s="33">
        <f t="shared" ca="1" si="440"/>
        <v>1.0120874444444443</v>
      </c>
      <c r="H999" s="33">
        <f t="shared" ca="1" si="441"/>
        <v>103946.73020265004</v>
      </c>
      <c r="I999" s="33">
        <f t="shared" ca="1" si="465"/>
        <v>9.6203122315674892E-6</v>
      </c>
      <c r="J999" s="30" t="b">
        <f t="shared" si="442"/>
        <v>0</v>
      </c>
      <c r="K999" s="33">
        <f t="shared" si="461"/>
        <v>1</v>
      </c>
      <c r="L999" s="33">
        <f t="shared" ca="1" si="464"/>
        <v>9.6203122315674892E-6</v>
      </c>
      <c r="M999" s="600">
        <f t="shared" ca="1" si="443"/>
        <v>27271.35</v>
      </c>
      <c r="N999" s="601">
        <f t="shared" ca="1" si="444"/>
        <v>-14011193470.32</v>
      </c>
      <c r="O999" s="601">
        <f t="shared" ca="1" si="445"/>
        <v>169386794.02000001</v>
      </c>
      <c r="P999" s="601">
        <f t="shared" ca="1" si="446"/>
        <v>-136336696.46000001</v>
      </c>
      <c r="Q999" s="601">
        <f t="shared" ca="1" si="462"/>
        <v>-21813871.43</v>
      </c>
      <c r="R999" s="602">
        <f t="shared" si="447"/>
        <v>399</v>
      </c>
      <c r="S999" s="602">
        <f t="shared" si="448"/>
        <v>63.84</v>
      </c>
      <c r="T999" s="602">
        <f t="shared" si="449"/>
        <v>166.35080000000002</v>
      </c>
      <c r="U999" s="602">
        <f t="shared" si="450"/>
        <v>26.616128000000003</v>
      </c>
      <c r="V999" s="602">
        <f t="shared" ca="1" si="451"/>
        <v>-11208954.779999999</v>
      </c>
      <c r="W999" s="602">
        <f t="shared" si="452"/>
        <v>84.48</v>
      </c>
      <c r="X999" s="602">
        <f t="shared" si="453"/>
        <v>13.52</v>
      </c>
      <c r="Y999" s="602">
        <f t="shared" ca="1" si="454"/>
        <v>214050.59</v>
      </c>
      <c r="Z999" s="602">
        <f t="shared" ca="1" si="455"/>
        <v>34248.089999999997</v>
      </c>
      <c r="AA999" s="603">
        <f t="shared" si="456"/>
        <v>0</v>
      </c>
      <c r="AB999" s="602"/>
      <c r="AC999" s="604">
        <f t="shared" si="457"/>
        <v>0.113</v>
      </c>
      <c r="AD999" s="602">
        <f t="shared" ca="1" si="458"/>
        <v>-136336696.46258599</v>
      </c>
      <c r="AE999" s="602">
        <f t="shared" si="459"/>
        <v>0</v>
      </c>
      <c r="AG999" s="602">
        <f t="shared" ca="1" si="463"/>
        <v>0</v>
      </c>
    </row>
    <row r="1000" spans="2:33" x14ac:dyDescent="0.25">
      <c r="B1000" s="30">
        <v>979</v>
      </c>
      <c r="C1000" s="19">
        <f t="shared" ca="1" si="437"/>
        <v>75488</v>
      </c>
      <c r="D1000" s="30">
        <f t="shared" ca="1" si="438"/>
        <v>31</v>
      </c>
      <c r="E1000" s="599">
        <f t="shared" si="439"/>
        <v>0.113</v>
      </c>
      <c r="F1000" s="599">
        <f t="shared" si="460"/>
        <v>0.13108</v>
      </c>
      <c r="G1000" s="33">
        <f t="shared" ca="1" si="440"/>
        <v>1.0120874444444443</v>
      </c>
      <c r="H1000" s="33">
        <f t="shared" ca="1" si="441"/>
        <v>105203.18052915622</v>
      </c>
      <c r="I1000" s="33">
        <f t="shared" ca="1" si="465"/>
        <v>9.5054160432236924E-6</v>
      </c>
      <c r="J1000" s="30" t="b">
        <f t="shared" si="442"/>
        <v>0</v>
      </c>
      <c r="K1000" s="33">
        <f t="shared" si="461"/>
        <v>1</v>
      </c>
      <c r="L1000" s="33">
        <f t="shared" ca="1" si="464"/>
        <v>9.5054160432236924E-6</v>
      </c>
      <c r="M1000" s="600">
        <f t="shared" ca="1" si="443"/>
        <v>27271.35</v>
      </c>
      <c r="N1000" s="601">
        <f t="shared" ca="1" si="444"/>
        <v>-14180580264.34</v>
      </c>
      <c r="O1000" s="601">
        <f t="shared" ca="1" si="445"/>
        <v>171434247.47999999</v>
      </c>
      <c r="P1000" s="601">
        <f t="shared" ca="1" si="446"/>
        <v>-137984924.06999999</v>
      </c>
      <c r="Q1000" s="601">
        <f t="shared" ca="1" si="462"/>
        <v>-22077587.850000001</v>
      </c>
      <c r="R1000" s="602">
        <f t="shared" si="447"/>
        <v>399</v>
      </c>
      <c r="S1000" s="602">
        <f t="shared" si="448"/>
        <v>63.84</v>
      </c>
      <c r="T1000" s="602">
        <f t="shared" si="449"/>
        <v>166.35080000000002</v>
      </c>
      <c r="U1000" s="602">
        <f t="shared" si="450"/>
        <v>26.616128000000003</v>
      </c>
      <c r="V1000" s="602">
        <f t="shared" ca="1" si="451"/>
        <v>-11344464.210000001</v>
      </c>
      <c r="W1000" s="602">
        <f t="shared" si="452"/>
        <v>84.48</v>
      </c>
      <c r="X1000" s="602">
        <f t="shared" si="453"/>
        <v>13.52</v>
      </c>
      <c r="Y1000" s="602">
        <f t="shared" ca="1" si="454"/>
        <v>216635.01</v>
      </c>
      <c r="Z1000" s="602">
        <f t="shared" ca="1" si="455"/>
        <v>34661.599999999999</v>
      </c>
      <c r="AA1000" s="603">
        <f t="shared" si="456"/>
        <v>0</v>
      </c>
      <c r="AB1000" s="602"/>
      <c r="AC1000" s="604">
        <f t="shared" si="457"/>
        <v>0.113</v>
      </c>
      <c r="AD1000" s="602">
        <f t="shared" ca="1" si="458"/>
        <v>-137984924.07217506</v>
      </c>
      <c r="AE1000" s="602">
        <f t="shared" si="459"/>
        <v>0</v>
      </c>
      <c r="AG1000" s="602">
        <f t="shared" ca="1" si="463"/>
        <v>0</v>
      </c>
    </row>
    <row r="1001" spans="2:33" x14ac:dyDescent="0.25">
      <c r="B1001" s="30">
        <v>980</v>
      </c>
      <c r="C1001" s="19">
        <f t="shared" ca="1" si="437"/>
        <v>75518</v>
      </c>
      <c r="D1001" s="30">
        <f t="shared" ca="1" si="438"/>
        <v>30</v>
      </c>
      <c r="E1001" s="599">
        <f t="shared" si="439"/>
        <v>0.113</v>
      </c>
      <c r="F1001" s="599">
        <f t="shared" si="460"/>
        <v>0.13108</v>
      </c>
      <c r="G1001" s="33">
        <f t="shared" ca="1" si="440"/>
        <v>1.0117233333333333</v>
      </c>
      <c r="H1001" s="33">
        <f t="shared" ca="1" si="441"/>
        <v>106436.51248222636</v>
      </c>
      <c r="I1001" s="33">
        <f t="shared" ca="1" si="465"/>
        <v>9.3952721362134839E-6</v>
      </c>
      <c r="J1001" s="30" t="b">
        <f t="shared" si="442"/>
        <v>0</v>
      </c>
      <c r="K1001" s="33">
        <f t="shared" si="461"/>
        <v>1</v>
      </c>
      <c r="L1001" s="33">
        <f t="shared" ca="1" si="464"/>
        <v>9.3952721362134839E-6</v>
      </c>
      <c r="M1001" s="600">
        <f t="shared" ca="1" si="443"/>
        <v>27271.35</v>
      </c>
      <c r="N1001" s="601">
        <f t="shared" ca="1" si="444"/>
        <v>-14352014511.82</v>
      </c>
      <c r="O1001" s="601">
        <f t="shared" ca="1" si="445"/>
        <v>168280721.47000003</v>
      </c>
      <c r="P1001" s="601">
        <f t="shared" ca="1" si="446"/>
        <v>-135148136.65000001</v>
      </c>
      <c r="Q1001" s="601">
        <f t="shared" ca="1" si="462"/>
        <v>-21623701.859999999</v>
      </c>
      <c r="R1001" s="602">
        <f t="shared" si="447"/>
        <v>399</v>
      </c>
      <c r="S1001" s="602">
        <f t="shared" si="448"/>
        <v>63.84</v>
      </c>
      <c r="T1001" s="602">
        <f t="shared" si="449"/>
        <v>166.35080000000002</v>
      </c>
      <c r="U1001" s="602">
        <f t="shared" si="450"/>
        <v>26.616128000000003</v>
      </c>
      <c r="V1001" s="602">
        <f t="shared" ca="1" si="451"/>
        <v>-11481611.609999999</v>
      </c>
      <c r="W1001" s="602">
        <f t="shared" si="452"/>
        <v>84.48</v>
      </c>
      <c r="X1001" s="602">
        <f t="shared" si="453"/>
        <v>13.52</v>
      </c>
      <c r="Y1001" s="602">
        <f t="shared" ca="1" si="454"/>
        <v>212186.92</v>
      </c>
      <c r="Z1001" s="602">
        <f t="shared" ca="1" si="455"/>
        <v>33949.910000000003</v>
      </c>
      <c r="AA1001" s="603">
        <f t="shared" si="456"/>
        <v>0</v>
      </c>
      <c r="AB1001" s="602"/>
      <c r="AC1001" s="604">
        <f t="shared" si="457"/>
        <v>0.113</v>
      </c>
      <c r="AD1001" s="602">
        <f t="shared" ca="1" si="458"/>
        <v>-135148136.65297168</v>
      </c>
      <c r="AE1001" s="602">
        <f t="shared" si="459"/>
        <v>0</v>
      </c>
      <c r="AG1001" s="602">
        <f t="shared" ca="1" si="463"/>
        <v>0</v>
      </c>
    </row>
    <row r="1002" spans="2:33" x14ac:dyDescent="0.25">
      <c r="B1002" s="30">
        <v>981</v>
      </c>
      <c r="C1002" s="19">
        <f t="shared" ca="1" si="437"/>
        <v>75549</v>
      </c>
      <c r="D1002" s="30">
        <f t="shared" ca="1" si="438"/>
        <v>31</v>
      </c>
      <c r="E1002" s="599">
        <f t="shared" si="439"/>
        <v>0.113</v>
      </c>
      <c r="F1002" s="599">
        <f t="shared" si="460"/>
        <v>0.13108</v>
      </c>
      <c r="G1002" s="33">
        <f t="shared" ca="1" si="440"/>
        <v>1.0120874444444443</v>
      </c>
      <c r="H1002" s="33">
        <f t="shared" ca="1" si="441"/>
        <v>107723.05791371567</v>
      </c>
      <c r="I1002" s="33">
        <f t="shared" ca="1" si="465"/>
        <v>9.2830636204273271E-6</v>
      </c>
      <c r="J1002" s="30" t="b">
        <f t="shared" si="442"/>
        <v>0</v>
      </c>
      <c r="K1002" s="33">
        <f t="shared" si="461"/>
        <v>1</v>
      </c>
      <c r="L1002" s="33">
        <f t="shared" ca="1" si="464"/>
        <v>9.2830636204273271E-6</v>
      </c>
      <c r="M1002" s="600">
        <f t="shared" ca="1" si="443"/>
        <v>27271.35</v>
      </c>
      <c r="N1002" s="601">
        <f t="shared" ca="1" si="444"/>
        <v>-14520295233.290001</v>
      </c>
      <c r="O1002" s="601">
        <f t="shared" ca="1" si="445"/>
        <v>175540533.29999998</v>
      </c>
      <c r="P1002" s="601">
        <f t="shared" ca="1" si="446"/>
        <v>-141290539.44999999</v>
      </c>
      <c r="Q1002" s="601">
        <f t="shared" ca="1" si="462"/>
        <v>-22606486.309999999</v>
      </c>
      <c r="R1002" s="602">
        <f t="shared" si="447"/>
        <v>399</v>
      </c>
      <c r="S1002" s="602">
        <f t="shared" si="448"/>
        <v>63.84</v>
      </c>
      <c r="T1002" s="602">
        <f t="shared" si="449"/>
        <v>166.35080000000002</v>
      </c>
      <c r="U1002" s="602">
        <f t="shared" si="450"/>
        <v>26.616128000000003</v>
      </c>
      <c r="V1002" s="602">
        <f t="shared" ca="1" si="451"/>
        <v>-11616236.189999999</v>
      </c>
      <c r="W1002" s="602">
        <f t="shared" si="452"/>
        <v>84.48</v>
      </c>
      <c r="X1002" s="602">
        <f t="shared" si="453"/>
        <v>13.52</v>
      </c>
      <c r="Y1002" s="602">
        <f t="shared" ca="1" si="454"/>
        <v>221818.21</v>
      </c>
      <c r="Z1002" s="602">
        <f t="shared" ca="1" si="455"/>
        <v>35490.910000000003</v>
      </c>
      <c r="AA1002" s="603">
        <f t="shared" si="456"/>
        <v>0</v>
      </c>
      <c r="AB1002" s="602"/>
      <c r="AC1002" s="604">
        <f t="shared" si="457"/>
        <v>0.113</v>
      </c>
      <c r="AD1002" s="602">
        <f t="shared" ca="1" si="458"/>
        <v>-141290539.45059687</v>
      </c>
      <c r="AE1002" s="602">
        <f t="shared" si="459"/>
        <v>0</v>
      </c>
      <c r="AG1002" s="602">
        <f t="shared" ca="1" si="463"/>
        <v>0</v>
      </c>
    </row>
    <row r="1003" spans="2:33" x14ac:dyDescent="0.25">
      <c r="B1003" s="30">
        <v>982</v>
      </c>
      <c r="C1003" s="19">
        <f t="shared" ca="1" si="437"/>
        <v>75579</v>
      </c>
      <c r="D1003" s="30">
        <f t="shared" ca="1" si="438"/>
        <v>30</v>
      </c>
      <c r="E1003" s="599">
        <f t="shared" si="439"/>
        <v>0.113</v>
      </c>
      <c r="F1003" s="599">
        <f t="shared" si="460"/>
        <v>0.13108</v>
      </c>
      <c r="G1003" s="33">
        <f t="shared" ca="1" si="440"/>
        <v>1.0117233333333333</v>
      </c>
      <c r="H1003" s="33">
        <f t="shared" ca="1" si="441"/>
        <v>108985.93122932414</v>
      </c>
      <c r="I1003" s="33">
        <f t="shared" ca="1" si="465"/>
        <v>9.1754962197445221E-6</v>
      </c>
      <c r="J1003" s="30" t="b">
        <f t="shared" si="442"/>
        <v>0</v>
      </c>
      <c r="K1003" s="33">
        <f t="shared" si="461"/>
        <v>1</v>
      </c>
      <c r="L1003" s="33">
        <f t="shared" ca="1" si="464"/>
        <v>9.1754962197445221E-6</v>
      </c>
      <c r="M1003" s="600">
        <f t="shared" ca="1" si="443"/>
        <v>27271.35</v>
      </c>
      <c r="N1003" s="601">
        <f t="shared" ca="1" si="444"/>
        <v>-14695835766.59</v>
      </c>
      <c r="O1003" s="601">
        <f t="shared" ca="1" si="445"/>
        <v>172311452.64999998</v>
      </c>
      <c r="P1003" s="601">
        <f t="shared" ca="1" si="446"/>
        <v>-138385786.80000001</v>
      </c>
      <c r="Q1003" s="601">
        <f t="shared" ca="1" si="462"/>
        <v>-22141725.890000001</v>
      </c>
      <c r="R1003" s="602">
        <f t="shared" si="447"/>
        <v>399</v>
      </c>
      <c r="S1003" s="602">
        <f t="shared" si="448"/>
        <v>63.84</v>
      </c>
      <c r="T1003" s="602">
        <f t="shared" si="449"/>
        <v>166.35080000000002</v>
      </c>
      <c r="U1003" s="602">
        <f t="shared" si="450"/>
        <v>26.616128000000003</v>
      </c>
      <c r="V1003" s="602">
        <f t="shared" ca="1" si="451"/>
        <v>-11756668.609999999</v>
      </c>
      <c r="W1003" s="602">
        <f t="shared" si="452"/>
        <v>84.48</v>
      </c>
      <c r="X1003" s="602">
        <f t="shared" si="453"/>
        <v>13.52</v>
      </c>
      <c r="Y1003" s="602">
        <f t="shared" ca="1" si="454"/>
        <v>217263.56</v>
      </c>
      <c r="Z1003" s="602">
        <f t="shared" ca="1" si="455"/>
        <v>34762.17</v>
      </c>
      <c r="AA1003" s="603">
        <f t="shared" si="456"/>
        <v>0</v>
      </c>
      <c r="AB1003" s="602"/>
      <c r="AC1003" s="604">
        <f t="shared" si="457"/>
        <v>0.113</v>
      </c>
      <c r="AD1003" s="602">
        <f t="shared" ca="1" si="458"/>
        <v>-138385786.80205584</v>
      </c>
      <c r="AE1003" s="602">
        <f t="shared" si="459"/>
        <v>0</v>
      </c>
      <c r="AG1003" s="602">
        <f t="shared" ca="1" si="463"/>
        <v>0</v>
      </c>
    </row>
    <row r="1004" spans="2:33" x14ac:dyDescent="0.25">
      <c r="B1004" s="30">
        <v>983</v>
      </c>
      <c r="C1004" s="19">
        <f t="shared" ca="1" si="437"/>
        <v>75610</v>
      </c>
      <c r="D1004" s="30">
        <f t="shared" ca="1" si="438"/>
        <v>31</v>
      </c>
      <c r="E1004" s="599">
        <f t="shared" si="439"/>
        <v>0.113</v>
      </c>
      <c r="F1004" s="599">
        <f t="shared" si="460"/>
        <v>0.13108</v>
      </c>
      <c r="G1004" s="33">
        <f t="shared" ca="1" si="440"/>
        <v>1.0120874444444443</v>
      </c>
      <c r="H1004" s="33">
        <f t="shared" ca="1" si="441"/>
        <v>110303.29261828463</v>
      </c>
      <c r="I1004" s="33">
        <f t="shared" ca="1" si="465"/>
        <v>9.0659125059901712E-6</v>
      </c>
      <c r="J1004" s="30" t="b">
        <f t="shared" si="442"/>
        <v>0</v>
      </c>
      <c r="K1004" s="33">
        <f t="shared" si="461"/>
        <v>1</v>
      </c>
      <c r="L1004" s="33">
        <f t="shared" ca="1" si="464"/>
        <v>9.0659125059901712E-6</v>
      </c>
      <c r="M1004" s="600">
        <f t="shared" ca="1" si="443"/>
        <v>27271.35</v>
      </c>
      <c r="N1004" s="601">
        <f t="shared" ca="1" si="444"/>
        <v>-14868147219.24</v>
      </c>
      <c r="O1004" s="601">
        <f t="shared" ca="1" si="445"/>
        <v>179745174.84999999</v>
      </c>
      <c r="P1004" s="601">
        <f t="shared" ca="1" si="446"/>
        <v>-144675332.52000001</v>
      </c>
      <c r="Q1004" s="601">
        <f t="shared" ca="1" si="462"/>
        <v>-23148053.199999999</v>
      </c>
      <c r="R1004" s="602">
        <f t="shared" si="447"/>
        <v>399</v>
      </c>
      <c r="S1004" s="602">
        <f t="shared" si="448"/>
        <v>63.84</v>
      </c>
      <c r="T1004" s="602">
        <f t="shared" si="449"/>
        <v>166.35080000000002</v>
      </c>
      <c r="U1004" s="602">
        <f t="shared" si="450"/>
        <v>26.616128000000003</v>
      </c>
      <c r="V1004" s="602">
        <f t="shared" ca="1" si="451"/>
        <v>-11894517.779999999</v>
      </c>
      <c r="W1004" s="602">
        <f t="shared" si="452"/>
        <v>84.48</v>
      </c>
      <c r="X1004" s="602">
        <f t="shared" si="453"/>
        <v>13.52</v>
      </c>
      <c r="Y1004" s="602">
        <f t="shared" ca="1" si="454"/>
        <v>227125.57</v>
      </c>
      <c r="Z1004" s="602">
        <f t="shared" ca="1" si="455"/>
        <v>36340.089999999997</v>
      </c>
      <c r="AA1004" s="603">
        <f t="shared" si="456"/>
        <v>0</v>
      </c>
      <c r="AB1004" s="602"/>
      <c r="AC1004" s="604">
        <f t="shared" si="457"/>
        <v>0.113</v>
      </c>
      <c r="AD1004" s="602">
        <f t="shared" ca="1" si="458"/>
        <v>-144675332.52499366</v>
      </c>
      <c r="AE1004" s="602">
        <f t="shared" si="459"/>
        <v>0</v>
      </c>
      <c r="AG1004" s="602">
        <f t="shared" ca="1" si="463"/>
        <v>0</v>
      </c>
    </row>
    <row r="1005" spans="2:33" x14ac:dyDescent="0.25">
      <c r="B1005" s="30">
        <v>984</v>
      </c>
      <c r="C1005" s="19">
        <f t="shared" ca="1" si="437"/>
        <v>75641</v>
      </c>
      <c r="D1005" s="30">
        <f t="shared" ca="1" si="438"/>
        <v>31</v>
      </c>
      <c r="E1005" s="599">
        <f t="shared" si="439"/>
        <v>0.113</v>
      </c>
      <c r="F1005" s="599">
        <f t="shared" si="460"/>
        <v>0.13108</v>
      </c>
      <c r="G1005" s="33">
        <f t="shared" ca="1" si="440"/>
        <v>1.0120874444444443</v>
      </c>
      <c r="H1005" s="33">
        <f t="shared" ca="1" si="441"/>
        <v>111636.57753984742</v>
      </c>
      <c r="I1005" s="33">
        <f t="shared" ca="1" si="465"/>
        <v>8.9576375596346208E-6</v>
      </c>
      <c r="J1005" s="30" t="b">
        <f t="shared" si="442"/>
        <v>1</v>
      </c>
      <c r="K1005" s="33">
        <f t="shared" si="461"/>
        <v>1</v>
      </c>
      <c r="L1005" s="33">
        <f t="shared" ca="1" si="464"/>
        <v>8.9576375596346208E-6</v>
      </c>
      <c r="M1005" s="600">
        <f t="shared" ca="1" si="443"/>
        <v>27271.35</v>
      </c>
      <c r="N1005" s="601">
        <f t="shared" ca="1" si="444"/>
        <v>-15047892394.09</v>
      </c>
      <c r="O1005" s="601">
        <f t="shared" ca="1" si="445"/>
        <v>181917834.66999999</v>
      </c>
      <c r="P1005" s="601">
        <f t="shared" ca="1" si="446"/>
        <v>-146424352.93000001</v>
      </c>
      <c r="Q1005" s="601">
        <f t="shared" ca="1" si="462"/>
        <v>-23427896.469999999</v>
      </c>
      <c r="R1005" s="602">
        <f t="shared" si="447"/>
        <v>399</v>
      </c>
      <c r="S1005" s="602">
        <f t="shared" si="448"/>
        <v>63.84</v>
      </c>
      <c r="T1005" s="602">
        <f t="shared" si="449"/>
        <v>166.35080000000002</v>
      </c>
      <c r="U1005" s="602">
        <f t="shared" si="450"/>
        <v>26.616128000000003</v>
      </c>
      <c r="V1005" s="602">
        <f t="shared" ca="1" si="451"/>
        <v>-12038313.92</v>
      </c>
      <c r="W1005" s="602">
        <f t="shared" si="452"/>
        <v>84.48</v>
      </c>
      <c r="X1005" s="602">
        <f t="shared" si="453"/>
        <v>13.52</v>
      </c>
      <c r="Y1005" s="602">
        <f t="shared" ca="1" si="454"/>
        <v>229868.03</v>
      </c>
      <c r="Z1005" s="602">
        <f t="shared" ca="1" si="455"/>
        <v>36778.879999999997</v>
      </c>
      <c r="AA1005" s="603">
        <f t="shared" si="456"/>
        <v>0</v>
      </c>
      <c r="AB1005" s="602"/>
      <c r="AC1005" s="604">
        <f t="shared" si="457"/>
        <v>0.113</v>
      </c>
      <c r="AD1005" s="602">
        <f t="shared" ca="1" si="458"/>
        <v>-146424352.93471465</v>
      </c>
      <c r="AE1005" s="602">
        <f t="shared" si="459"/>
        <v>0</v>
      </c>
      <c r="AG1005" s="602">
        <f t="shared" ca="1" si="463"/>
        <v>0</v>
      </c>
    </row>
    <row r="1006" spans="2:33" x14ac:dyDescent="0.25">
      <c r="B1006" s="30">
        <v>985</v>
      </c>
      <c r="C1006" s="19">
        <f t="shared" ca="1" si="437"/>
        <v>75669</v>
      </c>
      <c r="D1006" s="30">
        <f t="shared" ca="1" si="438"/>
        <v>28</v>
      </c>
      <c r="E1006" s="599">
        <f t="shared" si="439"/>
        <v>0.113</v>
      </c>
      <c r="F1006" s="599">
        <f t="shared" si="460"/>
        <v>0.13108</v>
      </c>
      <c r="G1006" s="33">
        <f t="shared" ca="1" si="440"/>
        <v>1.0109951111111111</v>
      </c>
      <c r="H1006" s="33">
        <f t="shared" ca="1" si="441"/>
        <v>112864.0341139622</v>
      </c>
      <c r="I1006" s="33">
        <f t="shared" ca="1" si="465"/>
        <v>8.8602184730546665E-6</v>
      </c>
      <c r="J1006" s="30" t="b">
        <f t="shared" si="442"/>
        <v>0</v>
      </c>
      <c r="K1006" s="33">
        <f t="shared" si="461"/>
        <v>1</v>
      </c>
      <c r="L1006" s="33">
        <f t="shared" ca="1" si="464"/>
        <v>8.8602184730546665E-6</v>
      </c>
      <c r="M1006" s="600">
        <f t="shared" ca="1" si="443"/>
        <v>27271.35</v>
      </c>
      <c r="N1006" s="601">
        <f t="shared" ca="1" si="444"/>
        <v>-15229810228.76</v>
      </c>
      <c r="O1006" s="601">
        <f t="shared" ca="1" si="445"/>
        <v>167480727.00999999</v>
      </c>
      <c r="P1006" s="601">
        <f t="shared" ca="1" si="446"/>
        <v>-133853109.90000001</v>
      </c>
      <c r="Q1006" s="601">
        <f t="shared" ca="1" si="462"/>
        <v>-21416497.579999998</v>
      </c>
      <c r="R1006" s="602">
        <f t="shared" si="447"/>
        <v>399</v>
      </c>
      <c r="S1006" s="602">
        <f t="shared" si="448"/>
        <v>63.84</v>
      </c>
      <c r="T1006" s="602">
        <f t="shared" si="449"/>
        <v>166.35080000000002</v>
      </c>
      <c r="U1006" s="602">
        <f t="shared" si="450"/>
        <v>26.616128000000003</v>
      </c>
      <c r="V1006" s="602">
        <f t="shared" ca="1" si="451"/>
        <v>-12183848.18</v>
      </c>
      <c r="W1006" s="602">
        <f t="shared" si="452"/>
        <v>84.48</v>
      </c>
      <c r="X1006" s="602">
        <f t="shared" si="453"/>
        <v>13.52</v>
      </c>
      <c r="Y1006" s="602">
        <f t="shared" ca="1" si="454"/>
        <v>210156.32</v>
      </c>
      <c r="Z1006" s="602">
        <f t="shared" ca="1" si="455"/>
        <v>33625.01</v>
      </c>
      <c r="AA1006" s="603">
        <f t="shared" si="456"/>
        <v>0</v>
      </c>
      <c r="AB1006" s="602"/>
      <c r="AC1006" s="604">
        <f t="shared" si="457"/>
        <v>0.113</v>
      </c>
      <c r="AD1006" s="602">
        <f t="shared" ca="1" si="458"/>
        <v>-133853109.89943513</v>
      </c>
      <c r="AE1006" s="602">
        <f t="shared" si="459"/>
        <v>0</v>
      </c>
      <c r="AG1006" s="602">
        <f t="shared" ca="1" si="463"/>
        <v>0</v>
      </c>
    </row>
    <row r="1007" spans="2:33" x14ac:dyDescent="0.25">
      <c r="B1007" s="30">
        <v>986</v>
      </c>
      <c r="C1007" s="19">
        <f t="shared" ca="1" si="437"/>
        <v>75700</v>
      </c>
      <c r="D1007" s="30">
        <f t="shared" ca="1" si="438"/>
        <v>31</v>
      </c>
      <c r="E1007" s="599">
        <f t="shared" si="439"/>
        <v>0.113</v>
      </c>
      <c r="F1007" s="599">
        <f t="shared" si="460"/>
        <v>0.13108</v>
      </c>
      <c r="G1007" s="33">
        <f t="shared" ca="1" si="440"/>
        <v>1.0120874444444443</v>
      </c>
      <c r="H1007" s="33">
        <f t="shared" ca="1" si="441"/>
        <v>114228.27185609059</v>
      </c>
      <c r="I1007" s="33">
        <f t="shared" ca="1" si="465"/>
        <v>8.7544001476258051E-6</v>
      </c>
      <c r="J1007" s="30" t="b">
        <f t="shared" si="442"/>
        <v>0</v>
      </c>
      <c r="K1007" s="33">
        <f t="shared" si="461"/>
        <v>1</v>
      </c>
      <c r="L1007" s="33">
        <f t="shared" ca="1" si="464"/>
        <v>8.7544001476258051E-6</v>
      </c>
      <c r="M1007" s="600">
        <f t="shared" ca="1" si="443"/>
        <v>27271.35</v>
      </c>
      <c r="N1007" s="601">
        <f t="shared" ca="1" si="444"/>
        <v>-15397290955.77</v>
      </c>
      <c r="O1007" s="601">
        <f t="shared" ca="1" si="445"/>
        <v>186141170.37</v>
      </c>
      <c r="P1007" s="601">
        <f t="shared" ca="1" si="446"/>
        <v>-149824195.05000001</v>
      </c>
      <c r="Q1007" s="601">
        <f t="shared" ca="1" si="462"/>
        <v>-23971871.210000001</v>
      </c>
      <c r="R1007" s="602">
        <f t="shared" si="447"/>
        <v>399</v>
      </c>
      <c r="S1007" s="602">
        <f t="shared" si="448"/>
        <v>63.84</v>
      </c>
      <c r="T1007" s="602">
        <f t="shared" si="449"/>
        <v>166.35080000000002</v>
      </c>
      <c r="U1007" s="602">
        <f t="shared" si="450"/>
        <v>26.616128000000003</v>
      </c>
      <c r="V1007" s="602">
        <f t="shared" ca="1" si="451"/>
        <v>-12317832.76</v>
      </c>
      <c r="W1007" s="602">
        <f t="shared" si="452"/>
        <v>84.48</v>
      </c>
      <c r="X1007" s="602">
        <f t="shared" si="453"/>
        <v>13.52</v>
      </c>
      <c r="Y1007" s="602">
        <f t="shared" ca="1" si="454"/>
        <v>235198.98</v>
      </c>
      <c r="Z1007" s="602">
        <f t="shared" ca="1" si="455"/>
        <v>37631.839999999997</v>
      </c>
      <c r="AA1007" s="603">
        <f t="shared" si="456"/>
        <v>0</v>
      </c>
      <c r="AB1007" s="602"/>
      <c r="AC1007" s="604">
        <f t="shared" si="457"/>
        <v>0.113</v>
      </c>
      <c r="AD1007" s="602">
        <f t="shared" ca="1" si="458"/>
        <v>-149824195.05017307</v>
      </c>
      <c r="AE1007" s="602">
        <f t="shared" si="459"/>
        <v>0</v>
      </c>
      <c r="AG1007" s="602">
        <f t="shared" ca="1" si="463"/>
        <v>0</v>
      </c>
    </row>
    <row r="1008" spans="2:33" x14ac:dyDescent="0.25">
      <c r="B1008" s="30">
        <v>987</v>
      </c>
      <c r="C1008" s="19">
        <f t="shared" ca="1" si="437"/>
        <v>75730</v>
      </c>
      <c r="D1008" s="30">
        <f t="shared" ca="1" si="438"/>
        <v>30</v>
      </c>
      <c r="E1008" s="599">
        <f t="shared" si="439"/>
        <v>0.113</v>
      </c>
      <c r="F1008" s="599">
        <f t="shared" si="460"/>
        <v>0.13108</v>
      </c>
      <c r="G1008" s="33">
        <f t="shared" ca="1" si="440"/>
        <v>1.0117233333333333</v>
      </c>
      <c r="H1008" s="33">
        <f t="shared" ca="1" si="441"/>
        <v>115567.40796315015</v>
      </c>
      <c r="I1008" s="33">
        <f t="shared" ca="1" si="465"/>
        <v>8.6529586292950357E-6</v>
      </c>
      <c r="J1008" s="30" t="b">
        <f t="shared" si="442"/>
        <v>0</v>
      </c>
      <c r="K1008" s="33">
        <f t="shared" si="461"/>
        <v>1</v>
      </c>
      <c r="L1008" s="33">
        <f t="shared" ca="1" si="464"/>
        <v>8.6529586292950357E-6</v>
      </c>
      <c r="M1008" s="600">
        <f t="shared" ca="1" si="443"/>
        <v>27271.35</v>
      </c>
      <c r="N1008" s="601">
        <f t="shared" ca="1" si="444"/>
        <v>-15583432126.139999</v>
      </c>
      <c r="O1008" s="601">
        <f t="shared" ca="1" si="445"/>
        <v>182717040.63999999</v>
      </c>
      <c r="P1008" s="601">
        <f t="shared" ca="1" si="446"/>
        <v>-146743985.84999999</v>
      </c>
      <c r="Q1008" s="601">
        <f t="shared" ca="1" si="462"/>
        <v>-23479037.739999998</v>
      </c>
      <c r="R1008" s="602">
        <f t="shared" si="447"/>
        <v>399</v>
      </c>
      <c r="S1008" s="602">
        <f t="shared" si="448"/>
        <v>63.84</v>
      </c>
      <c r="T1008" s="602">
        <f t="shared" si="449"/>
        <v>166.35080000000002</v>
      </c>
      <c r="U1008" s="602">
        <f t="shared" si="450"/>
        <v>26.616128000000003</v>
      </c>
      <c r="V1008" s="602">
        <f t="shared" ca="1" si="451"/>
        <v>-12466745.699999999</v>
      </c>
      <c r="W1008" s="602">
        <f t="shared" si="452"/>
        <v>84.48</v>
      </c>
      <c r="X1008" s="602">
        <f t="shared" si="453"/>
        <v>13.52</v>
      </c>
      <c r="Y1008" s="602">
        <f t="shared" ca="1" si="454"/>
        <v>230369.22</v>
      </c>
      <c r="Z1008" s="602">
        <f t="shared" ca="1" si="455"/>
        <v>36859.08</v>
      </c>
      <c r="AA1008" s="603">
        <f t="shared" si="456"/>
        <v>0</v>
      </c>
      <c r="AB1008" s="602"/>
      <c r="AC1008" s="604">
        <f t="shared" si="457"/>
        <v>0.113</v>
      </c>
      <c r="AD1008" s="602">
        <f t="shared" ca="1" si="458"/>
        <v>-146743985.85448498</v>
      </c>
      <c r="AE1008" s="602">
        <f t="shared" si="459"/>
        <v>0</v>
      </c>
      <c r="AG1008" s="602">
        <f t="shared" ca="1" si="463"/>
        <v>0</v>
      </c>
    </row>
    <row r="1009" spans="2:33" x14ac:dyDescent="0.25">
      <c r="B1009" s="30">
        <v>988</v>
      </c>
      <c r="C1009" s="19">
        <f t="shared" ca="1" si="437"/>
        <v>75761</v>
      </c>
      <c r="D1009" s="30">
        <f t="shared" ca="1" si="438"/>
        <v>31</v>
      </c>
      <c r="E1009" s="599">
        <f t="shared" si="439"/>
        <v>0.113</v>
      </c>
      <c r="F1009" s="599">
        <f t="shared" si="460"/>
        <v>0.13108</v>
      </c>
      <c r="G1009" s="33">
        <f t="shared" ca="1" si="440"/>
        <v>1.0120874444444443</v>
      </c>
      <c r="H1009" s="33">
        <f t="shared" ca="1" si="441"/>
        <v>116964.32258649316</v>
      </c>
      <c r="I1009" s="33">
        <f t="shared" ca="1" si="465"/>
        <v>8.5496156254016415E-6</v>
      </c>
      <c r="J1009" s="30" t="b">
        <f t="shared" si="442"/>
        <v>0</v>
      </c>
      <c r="K1009" s="33">
        <f t="shared" si="461"/>
        <v>1</v>
      </c>
      <c r="L1009" s="33">
        <f t="shared" ca="1" si="464"/>
        <v>8.5496156254016415E-6</v>
      </c>
      <c r="M1009" s="600">
        <f t="shared" ca="1" si="443"/>
        <v>27271.35</v>
      </c>
      <c r="N1009" s="601">
        <f t="shared" ca="1" si="444"/>
        <v>-15766149166.780001</v>
      </c>
      <c r="O1009" s="601">
        <f t="shared" ca="1" si="445"/>
        <v>190599723.50000003</v>
      </c>
      <c r="P1009" s="601">
        <f t="shared" ca="1" si="446"/>
        <v>-153413390.36000001</v>
      </c>
      <c r="Q1009" s="601">
        <f t="shared" ca="1" si="462"/>
        <v>-24546142.460000001</v>
      </c>
      <c r="R1009" s="602">
        <f t="shared" si="447"/>
        <v>399</v>
      </c>
      <c r="S1009" s="602">
        <f t="shared" si="448"/>
        <v>63.84</v>
      </c>
      <c r="T1009" s="602">
        <f t="shared" si="449"/>
        <v>166.35080000000002</v>
      </c>
      <c r="U1009" s="602">
        <f t="shared" si="450"/>
        <v>26.616128000000003</v>
      </c>
      <c r="V1009" s="602">
        <f t="shared" ca="1" si="451"/>
        <v>-12612919.33</v>
      </c>
      <c r="W1009" s="602">
        <f t="shared" si="452"/>
        <v>84.48</v>
      </c>
      <c r="X1009" s="602">
        <f t="shared" si="453"/>
        <v>13.52</v>
      </c>
      <c r="Y1009" s="602">
        <f t="shared" ca="1" si="454"/>
        <v>240826.84</v>
      </c>
      <c r="Z1009" s="602">
        <f t="shared" ca="1" si="455"/>
        <v>38532.29</v>
      </c>
      <c r="AA1009" s="603">
        <f t="shared" si="456"/>
        <v>0</v>
      </c>
      <c r="AB1009" s="602"/>
      <c r="AC1009" s="604">
        <f t="shared" si="457"/>
        <v>0.113</v>
      </c>
      <c r="AD1009" s="602">
        <f t="shared" ca="1" si="458"/>
        <v>-153413390.36452872</v>
      </c>
      <c r="AE1009" s="602">
        <f t="shared" si="459"/>
        <v>0</v>
      </c>
      <c r="AG1009" s="602">
        <f t="shared" ca="1" si="463"/>
        <v>0</v>
      </c>
    </row>
    <row r="1010" spans="2:33" x14ac:dyDescent="0.25">
      <c r="B1010" s="30">
        <v>989</v>
      </c>
      <c r="C1010" s="19">
        <f t="shared" ca="1" si="437"/>
        <v>75791</v>
      </c>
      <c r="D1010" s="30">
        <f t="shared" ca="1" si="438"/>
        <v>30</v>
      </c>
      <c r="E1010" s="599">
        <f t="shared" si="439"/>
        <v>0.113</v>
      </c>
      <c r="F1010" s="599">
        <f t="shared" si="460"/>
        <v>0.13108</v>
      </c>
      <c r="G1010" s="33">
        <f t="shared" ca="1" si="440"/>
        <v>1.0117233333333333</v>
      </c>
      <c r="H1010" s="33">
        <f t="shared" ca="1" si="441"/>
        <v>118335.53432828214</v>
      </c>
      <c r="I1010" s="33">
        <f t="shared" ca="1" si="465"/>
        <v>8.4505470455377873E-6</v>
      </c>
      <c r="J1010" s="30" t="b">
        <f t="shared" si="442"/>
        <v>0</v>
      </c>
      <c r="K1010" s="33">
        <f t="shared" si="461"/>
        <v>1</v>
      </c>
      <c r="L1010" s="33">
        <f t="shared" ca="1" si="464"/>
        <v>8.4505470455377873E-6</v>
      </c>
      <c r="M1010" s="600">
        <f t="shared" ca="1" si="443"/>
        <v>27271.35</v>
      </c>
      <c r="N1010" s="601">
        <f t="shared" ca="1" si="444"/>
        <v>-15956748890.280001</v>
      </c>
      <c r="O1010" s="601">
        <f t="shared" ca="1" si="445"/>
        <v>187093557.49999997</v>
      </c>
      <c r="P1010" s="601">
        <f t="shared" ca="1" si="446"/>
        <v>-150259385.38</v>
      </c>
      <c r="Q1010" s="601">
        <f t="shared" ca="1" si="462"/>
        <v>-24041501.66</v>
      </c>
      <c r="R1010" s="602">
        <f t="shared" si="447"/>
        <v>399</v>
      </c>
      <c r="S1010" s="602">
        <f t="shared" si="448"/>
        <v>63.84</v>
      </c>
      <c r="T1010" s="602">
        <f t="shared" si="449"/>
        <v>166.35080000000002</v>
      </c>
      <c r="U1010" s="602">
        <f t="shared" si="450"/>
        <v>26.616128000000003</v>
      </c>
      <c r="V1010" s="602">
        <f t="shared" ca="1" si="451"/>
        <v>-12765399.109999999</v>
      </c>
      <c r="W1010" s="602">
        <f t="shared" si="452"/>
        <v>84.48</v>
      </c>
      <c r="X1010" s="602">
        <f t="shared" si="453"/>
        <v>13.52</v>
      </c>
      <c r="Y1010" s="602">
        <f t="shared" ca="1" si="454"/>
        <v>235881.36</v>
      </c>
      <c r="Z1010" s="602">
        <f t="shared" ca="1" si="455"/>
        <v>37741.019999999997</v>
      </c>
      <c r="AA1010" s="603">
        <f t="shared" si="456"/>
        <v>0</v>
      </c>
      <c r="AB1010" s="602"/>
      <c r="AC1010" s="604">
        <f t="shared" si="457"/>
        <v>0.113</v>
      </c>
      <c r="AD1010" s="602">
        <f t="shared" ca="1" si="458"/>
        <v>-150259385.38347</v>
      </c>
      <c r="AE1010" s="602">
        <f t="shared" si="459"/>
        <v>0</v>
      </c>
      <c r="AG1010" s="602">
        <f t="shared" ca="1" si="463"/>
        <v>0</v>
      </c>
    </row>
    <row r="1011" spans="2:33" x14ac:dyDescent="0.25">
      <c r="B1011" s="30">
        <v>990</v>
      </c>
      <c r="C1011" s="19">
        <f t="shared" ca="1" si="437"/>
        <v>75822</v>
      </c>
      <c r="D1011" s="30">
        <f t="shared" ca="1" si="438"/>
        <v>31</v>
      </c>
      <c r="E1011" s="599">
        <f t="shared" si="439"/>
        <v>0.113</v>
      </c>
      <c r="F1011" s="599">
        <f t="shared" si="460"/>
        <v>0.13108</v>
      </c>
      <c r="G1011" s="33">
        <f t="shared" ca="1" si="440"/>
        <v>1.0120874444444443</v>
      </c>
      <c r="H1011" s="33">
        <f t="shared" ca="1" si="441"/>
        <v>119765.90852527888</v>
      </c>
      <c r="I1011" s="33">
        <f t="shared" ca="1" si="465"/>
        <v>8.3496214600078029E-6</v>
      </c>
      <c r="J1011" s="30" t="b">
        <f t="shared" si="442"/>
        <v>0</v>
      </c>
      <c r="K1011" s="33">
        <f t="shared" si="461"/>
        <v>1</v>
      </c>
      <c r="L1011" s="33">
        <f t="shared" ca="1" si="464"/>
        <v>8.3496214600078029E-6</v>
      </c>
      <c r="M1011" s="600">
        <f t="shared" ca="1" si="443"/>
        <v>27271.35</v>
      </c>
      <c r="N1011" s="601">
        <f t="shared" ca="1" si="444"/>
        <v>-16143842447.780001</v>
      </c>
      <c r="O1011" s="601">
        <f t="shared" ca="1" si="445"/>
        <v>195165070.06</v>
      </c>
      <c r="P1011" s="601">
        <f t="shared" ca="1" si="446"/>
        <v>-157088555.81999999</v>
      </c>
      <c r="Q1011" s="601">
        <f t="shared" ca="1" si="462"/>
        <v>-25134168.93</v>
      </c>
      <c r="R1011" s="602">
        <f t="shared" si="447"/>
        <v>399</v>
      </c>
      <c r="S1011" s="602">
        <f t="shared" si="448"/>
        <v>63.84</v>
      </c>
      <c r="T1011" s="602">
        <f t="shared" si="449"/>
        <v>166.35080000000002</v>
      </c>
      <c r="U1011" s="602">
        <f t="shared" si="450"/>
        <v>26.616128000000003</v>
      </c>
      <c r="V1011" s="602">
        <f t="shared" ca="1" si="451"/>
        <v>-12915073.960000001</v>
      </c>
      <c r="W1011" s="602">
        <f t="shared" si="452"/>
        <v>84.48</v>
      </c>
      <c r="X1011" s="602">
        <f t="shared" si="453"/>
        <v>13.52</v>
      </c>
      <c r="Y1011" s="602">
        <f t="shared" ca="1" si="454"/>
        <v>246589.5</v>
      </c>
      <c r="Z1011" s="602">
        <f t="shared" ca="1" si="455"/>
        <v>39454.32</v>
      </c>
      <c r="AA1011" s="603">
        <f t="shared" si="456"/>
        <v>0</v>
      </c>
      <c r="AB1011" s="602"/>
      <c r="AC1011" s="604">
        <f t="shared" si="457"/>
        <v>0.113</v>
      </c>
      <c r="AD1011" s="602">
        <f t="shared" ca="1" si="458"/>
        <v>-157088555.81825927</v>
      </c>
      <c r="AE1011" s="602">
        <f t="shared" si="459"/>
        <v>0</v>
      </c>
      <c r="AG1011" s="602">
        <f t="shared" ca="1" si="463"/>
        <v>0</v>
      </c>
    </row>
    <row r="1012" spans="2:33" x14ac:dyDescent="0.25">
      <c r="B1012" s="30">
        <v>991</v>
      </c>
      <c r="C1012" s="19">
        <f t="shared" ca="1" si="437"/>
        <v>75853</v>
      </c>
      <c r="D1012" s="30">
        <f t="shared" ca="1" si="438"/>
        <v>31</v>
      </c>
      <c r="E1012" s="599">
        <f t="shared" si="439"/>
        <v>0.113</v>
      </c>
      <c r="F1012" s="599">
        <f t="shared" si="460"/>
        <v>0.13108</v>
      </c>
      <c r="G1012" s="33">
        <f t="shared" ca="1" si="440"/>
        <v>1.0120874444444443</v>
      </c>
      <c r="H1012" s="33">
        <f t="shared" ca="1" si="441"/>
        <v>121213.57229091659</v>
      </c>
      <c r="I1012" s="33">
        <f t="shared" ca="1" si="465"/>
        <v>8.2499012371318201E-6</v>
      </c>
      <c r="J1012" s="30" t="b">
        <f t="shared" si="442"/>
        <v>0</v>
      </c>
      <c r="K1012" s="33">
        <f t="shared" si="461"/>
        <v>1</v>
      </c>
      <c r="L1012" s="33">
        <f t="shared" ca="1" si="464"/>
        <v>8.2499012371318201E-6</v>
      </c>
      <c r="M1012" s="600">
        <f t="shared" ca="1" si="443"/>
        <v>27271.35</v>
      </c>
      <c r="N1012" s="601">
        <f t="shared" ca="1" si="444"/>
        <v>-16339007517.84</v>
      </c>
      <c r="O1012" s="601">
        <f t="shared" ca="1" si="445"/>
        <v>197524116.98999998</v>
      </c>
      <c r="P1012" s="601">
        <f t="shared" ca="1" si="446"/>
        <v>-158987620.37</v>
      </c>
      <c r="Q1012" s="601">
        <f t="shared" ca="1" si="462"/>
        <v>-25438019.260000002</v>
      </c>
      <c r="R1012" s="602">
        <f t="shared" si="447"/>
        <v>399</v>
      </c>
      <c r="S1012" s="602">
        <f t="shared" si="448"/>
        <v>63.84</v>
      </c>
      <c r="T1012" s="602">
        <f t="shared" si="449"/>
        <v>166.35080000000002</v>
      </c>
      <c r="U1012" s="602">
        <f t="shared" si="450"/>
        <v>26.616128000000003</v>
      </c>
      <c r="V1012" s="602">
        <f t="shared" ca="1" si="451"/>
        <v>-13071206.01</v>
      </c>
      <c r="W1012" s="602">
        <f t="shared" si="452"/>
        <v>84.48</v>
      </c>
      <c r="X1012" s="602">
        <f t="shared" si="453"/>
        <v>13.52</v>
      </c>
      <c r="Y1012" s="602">
        <f t="shared" ca="1" si="454"/>
        <v>249567.24</v>
      </c>
      <c r="Z1012" s="602">
        <f t="shared" ca="1" si="455"/>
        <v>39930.76</v>
      </c>
      <c r="AA1012" s="603">
        <f t="shared" si="456"/>
        <v>0</v>
      </c>
      <c r="AB1012" s="602"/>
      <c r="AC1012" s="604">
        <f t="shared" si="457"/>
        <v>0.113</v>
      </c>
      <c r="AD1012" s="602">
        <f t="shared" ca="1" si="458"/>
        <v>-158987620.374982</v>
      </c>
      <c r="AE1012" s="602">
        <f t="shared" si="459"/>
        <v>0</v>
      </c>
      <c r="AG1012" s="602">
        <f t="shared" ca="1" si="463"/>
        <v>0</v>
      </c>
    </row>
    <row r="1013" spans="2:33" x14ac:dyDescent="0.25">
      <c r="B1013" s="30">
        <v>992</v>
      </c>
      <c r="C1013" s="19">
        <f t="shared" ca="1" si="437"/>
        <v>75883</v>
      </c>
      <c r="D1013" s="30">
        <f t="shared" ca="1" si="438"/>
        <v>30</v>
      </c>
      <c r="E1013" s="599">
        <f t="shared" si="439"/>
        <v>0.113</v>
      </c>
      <c r="F1013" s="599">
        <f t="shared" si="460"/>
        <v>0.13108</v>
      </c>
      <c r="G1013" s="33">
        <f t="shared" ca="1" si="440"/>
        <v>1.0117233333333333</v>
      </c>
      <c r="H1013" s="33">
        <f t="shared" ca="1" si="441"/>
        <v>122634.5994034071</v>
      </c>
      <c r="I1013" s="33">
        <f t="shared" ca="1" si="465"/>
        <v>8.1543055945451019E-6</v>
      </c>
      <c r="J1013" s="30" t="b">
        <f t="shared" si="442"/>
        <v>0</v>
      </c>
      <c r="K1013" s="33">
        <f t="shared" si="461"/>
        <v>1</v>
      </c>
      <c r="L1013" s="33">
        <f t="shared" ca="1" si="464"/>
        <v>8.1543055945451019E-6</v>
      </c>
      <c r="M1013" s="600">
        <f t="shared" ca="1" si="443"/>
        <v>27271.35</v>
      </c>
      <c r="N1013" s="601">
        <f t="shared" ca="1" si="444"/>
        <v>-16536531634.83</v>
      </c>
      <c r="O1013" s="601">
        <f t="shared" ca="1" si="445"/>
        <v>193890543.88999999</v>
      </c>
      <c r="P1013" s="601">
        <f t="shared" ca="1" si="446"/>
        <v>-155719006.22999999</v>
      </c>
      <c r="Q1013" s="601">
        <f t="shared" ca="1" si="462"/>
        <v>-24915041</v>
      </c>
      <c r="R1013" s="602">
        <f t="shared" si="447"/>
        <v>399</v>
      </c>
      <c r="S1013" s="602">
        <f t="shared" si="448"/>
        <v>63.84</v>
      </c>
      <c r="T1013" s="602">
        <f t="shared" si="449"/>
        <v>166.35080000000002</v>
      </c>
      <c r="U1013" s="602">
        <f t="shared" si="450"/>
        <v>26.616128000000003</v>
      </c>
      <c r="V1013" s="602">
        <f t="shared" ca="1" si="451"/>
        <v>-13229225.310000001</v>
      </c>
      <c r="W1013" s="602">
        <f t="shared" si="452"/>
        <v>84.48</v>
      </c>
      <c r="X1013" s="602">
        <f t="shared" si="453"/>
        <v>13.52</v>
      </c>
      <c r="Y1013" s="602">
        <f t="shared" ca="1" si="454"/>
        <v>244442.05</v>
      </c>
      <c r="Z1013" s="602">
        <f t="shared" ca="1" si="455"/>
        <v>39110.730000000003</v>
      </c>
      <c r="AA1013" s="603">
        <f t="shared" si="456"/>
        <v>0</v>
      </c>
      <c r="AB1013" s="602"/>
      <c r="AC1013" s="604">
        <f t="shared" si="457"/>
        <v>0.113</v>
      </c>
      <c r="AD1013" s="602">
        <f t="shared" ca="1" si="458"/>
        <v>-155719006.22798252</v>
      </c>
      <c r="AE1013" s="602">
        <f t="shared" si="459"/>
        <v>0</v>
      </c>
      <c r="AG1013" s="602">
        <f t="shared" ca="1" si="463"/>
        <v>0</v>
      </c>
    </row>
    <row r="1014" spans="2:33" x14ac:dyDescent="0.25">
      <c r="B1014" s="30">
        <v>993</v>
      </c>
      <c r="C1014" s="19">
        <f t="shared" ca="1" si="437"/>
        <v>75914</v>
      </c>
      <c r="D1014" s="30">
        <f t="shared" ca="1" si="438"/>
        <v>31</v>
      </c>
      <c r="E1014" s="599">
        <f t="shared" si="439"/>
        <v>0.113</v>
      </c>
      <c r="F1014" s="599">
        <f t="shared" si="460"/>
        <v>0.13108</v>
      </c>
      <c r="G1014" s="33">
        <f t="shared" ca="1" si="440"/>
        <v>1.0120874444444443</v>
      </c>
      <c r="H1014" s="33">
        <f t="shared" ca="1" si="441"/>
        <v>124116.93831066247</v>
      </c>
      <c r="I1014" s="33">
        <f t="shared" ca="1" si="465"/>
        <v>8.0569180452793473E-6</v>
      </c>
      <c r="J1014" s="30" t="b">
        <f t="shared" si="442"/>
        <v>0</v>
      </c>
      <c r="K1014" s="33">
        <f t="shared" si="461"/>
        <v>1</v>
      </c>
      <c r="L1014" s="33">
        <f t="shared" ca="1" si="464"/>
        <v>8.0569180452793473E-6</v>
      </c>
      <c r="M1014" s="600">
        <f t="shared" ca="1" si="443"/>
        <v>27271.35</v>
      </c>
      <c r="N1014" s="601">
        <f t="shared" ca="1" si="444"/>
        <v>-16730422178.719999</v>
      </c>
      <c r="O1014" s="601">
        <f t="shared" ca="1" si="445"/>
        <v>202255319.97</v>
      </c>
      <c r="P1014" s="601">
        <f t="shared" ca="1" si="446"/>
        <v>-162796302.47999999</v>
      </c>
      <c r="Q1014" s="601">
        <f t="shared" ca="1" si="462"/>
        <v>-26047408.399999999</v>
      </c>
      <c r="R1014" s="602">
        <f t="shared" si="447"/>
        <v>399</v>
      </c>
      <c r="S1014" s="602">
        <f t="shared" si="448"/>
        <v>63.84</v>
      </c>
      <c r="T1014" s="602">
        <f t="shared" si="449"/>
        <v>166.35080000000002</v>
      </c>
      <c r="U1014" s="602">
        <f t="shared" si="450"/>
        <v>26.616128000000003</v>
      </c>
      <c r="V1014" s="602">
        <f t="shared" ca="1" si="451"/>
        <v>-13384337.74</v>
      </c>
      <c r="W1014" s="602">
        <f t="shared" si="452"/>
        <v>84.48</v>
      </c>
      <c r="X1014" s="602">
        <f t="shared" si="453"/>
        <v>13.52</v>
      </c>
      <c r="Y1014" s="602">
        <f t="shared" ca="1" si="454"/>
        <v>255539.25</v>
      </c>
      <c r="Z1014" s="602">
        <f t="shared" ca="1" si="455"/>
        <v>40886.28</v>
      </c>
      <c r="AA1014" s="603">
        <f t="shared" si="456"/>
        <v>0</v>
      </c>
      <c r="AB1014" s="602"/>
      <c r="AC1014" s="604">
        <f t="shared" si="457"/>
        <v>0.113</v>
      </c>
      <c r="AD1014" s="602">
        <f t="shared" ca="1" si="458"/>
        <v>-162796302.47793376</v>
      </c>
      <c r="AE1014" s="602">
        <f t="shared" si="459"/>
        <v>0</v>
      </c>
      <c r="AG1014" s="602">
        <f t="shared" ca="1" si="463"/>
        <v>0</v>
      </c>
    </row>
    <row r="1015" spans="2:33" x14ac:dyDescent="0.25">
      <c r="B1015" s="30">
        <v>994</v>
      </c>
      <c r="C1015" s="19">
        <f t="shared" ca="1" si="437"/>
        <v>75944</v>
      </c>
      <c r="D1015" s="30">
        <f t="shared" ca="1" si="438"/>
        <v>30</v>
      </c>
      <c r="E1015" s="599">
        <f t="shared" si="439"/>
        <v>0.113</v>
      </c>
      <c r="F1015" s="599">
        <f t="shared" si="460"/>
        <v>0.13108</v>
      </c>
      <c r="G1015" s="33">
        <f t="shared" ca="1" si="440"/>
        <v>1.0117233333333333</v>
      </c>
      <c r="H1015" s="33">
        <f t="shared" ca="1" si="441"/>
        <v>125572.00255079113</v>
      </c>
      <c r="I1015" s="33">
        <f t="shared" ca="1" si="465"/>
        <v>7.9635585933697421E-6</v>
      </c>
      <c r="J1015" s="30" t="b">
        <f t="shared" si="442"/>
        <v>0</v>
      </c>
      <c r="K1015" s="33">
        <f t="shared" si="461"/>
        <v>1</v>
      </c>
      <c r="L1015" s="33">
        <f t="shared" ca="1" si="464"/>
        <v>7.9635585933697421E-6</v>
      </c>
      <c r="M1015" s="600">
        <f t="shared" ca="1" si="443"/>
        <v>27271.35</v>
      </c>
      <c r="N1015" s="601">
        <f t="shared" ca="1" si="444"/>
        <v>-16932677498.690001</v>
      </c>
      <c r="O1015" s="601">
        <f t="shared" ca="1" si="445"/>
        <v>198534693.88999999</v>
      </c>
      <c r="P1015" s="601">
        <f t="shared" ca="1" si="446"/>
        <v>-159449379.78</v>
      </c>
      <c r="Q1015" s="601">
        <f t="shared" ca="1" si="462"/>
        <v>-25511900.760000002</v>
      </c>
      <c r="R1015" s="602">
        <f t="shared" si="447"/>
        <v>399</v>
      </c>
      <c r="S1015" s="602">
        <f t="shared" si="448"/>
        <v>63.84</v>
      </c>
      <c r="T1015" s="602">
        <f t="shared" si="449"/>
        <v>166.35080000000002</v>
      </c>
      <c r="U1015" s="602">
        <f t="shared" si="450"/>
        <v>26.616128000000003</v>
      </c>
      <c r="V1015" s="602">
        <f t="shared" ca="1" si="451"/>
        <v>-13546142</v>
      </c>
      <c r="W1015" s="602">
        <f t="shared" si="452"/>
        <v>84.48</v>
      </c>
      <c r="X1015" s="602">
        <f t="shared" si="453"/>
        <v>13.52</v>
      </c>
      <c r="Y1015" s="602">
        <f t="shared" ca="1" si="454"/>
        <v>250291.27</v>
      </c>
      <c r="Z1015" s="602">
        <f t="shared" ca="1" si="455"/>
        <v>40046.6</v>
      </c>
      <c r="AA1015" s="603">
        <f t="shared" si="456"/>
        <v>0</v>
      </c>
      <c r="AB1015" s="602"/>
      <c r="AC1015" s="604">
        <f t="shared" si="457"/>
        <v>0.113</v>
      </c>
      <c r="AD1015" s="602">
        <f t="shared" ca="1" si="458"/>
        <v>-159449379.77933085</v>
      </c>
      <c r="AE1015" s="602">
        <f t="shared" si="459"/>
        <v>0</v>
      </c>
      <c r="AG1015" s="602">
        <f t="shared" ca="1" si="463"/>
        <v>0</v>
      </c>
    </row>
    <row r="1016" spans="2:33" x14ac:dyDescent="0.25">
      <c r="B1016" s="30">
        <v>995</v>
      </c>
      <c r="C1016" s="19">
        <f t="shared" ca="1" si="437"/>
        <v>75975</v>
      </c>
      <c r="D1016" s="30">
        <f t="shared" ca="1" si="438"/>
        <v>31</v>
      </c>
      <c r="E1016" s="599">
        <f t="shared" si="439"/>
        <v>0.113</v>
      </c>
      <c r="F1016" s="599">
        <f t="shared" si="460"/>
        <v>0.13108</v>
      </c>
      <c r="G1016" s="33">
        <f t="shared" ca="1" si="440"/>
        <v>1.0120874444444443</v>
      </c>
      <c r="H1016" s="33">
        <f t="shared" ca="1" si="441"/>
        <v>127089.84715540144</v>
      </c>
      <c r="I1016" s="33">
        <f t="shared" ca="1" si="465"/>
        <v>7.868449151388401E-6</v>
      </c>
      <c r="J1016" s="30" t="b">
        <f t="shared" si="442"/>
        <v>0</v>
      </c>
      <c r="K1016" s="33">
        <f t="shared" si="461"/>
        <v>1</v>
      </c>
      <c r="L1016" s="33">
        <f t="shared" ca="1" si="464"/>
        <v>7.868449151388401E-6</v>
      </c>
      <c r="M1016" s="600">
        <f t="shared" ca="1" si="443"/>
        <v>27271.35</v>
      </c>
      <c r="N1016" s="601">
        <f t="shared" ca="1" si="444"/>
        <v>-17131212192.58</v>
      </c>
      <c r="O1016" s="601">
        <f t="shared" ca="1" si="445"/>
        <v>207099846.99000001</v>
      </c>
      <c r="P1016" s="601">
        <f t="shared" ca="1" si="446"/>
        <v>-166696211.97</v>
      </c>
      <c r="Q1016" s="601">
        <f t="shared" ca="1" si="462"/>
        <v>-26671393.920000002</v>
      </c>
      <c r="R1016" s="602">
        <f t="shared" si="447"/>
        <v>399</v>
      </c>
      <c r="S1016" s="602">
        <f t="shared" si="448"/>
        <v>63.84</v>
      </c>
      <c r="T1016" s="602">
        <f t="shared" si="449"/>
        <v>166.35080000000002</v>
      </c>
      <c r="U1016" s="602">
        <f t="shared" si="450"/>
        <v>26.616128000000003</v>
      </c>
      <c r="V1016" s="602">
        <f t="shared" ca="1" si="451"/>
        <v>-13704969.75</v>
      </c>
      <c r="W1016" s="602">
        <f t="shared" si="452"/>
        <v>84.48</v>
      </c>
      <c r="X1016" s="602">
        <f t="shared" si="453"/>
        <v>13.52</v>
      </c>
      <c r="Y1016" s="602">
        <f t="shared" ca="1" si="454"/>
        <v>261654.31</v>
      </c>
      <c r="Z1016" s="602">
        <f t="shared" ca="1" si="455"/>
        <v>41864.69</v>
      </c>
      <c r="AA1016" s="603">
        <f t="shared" si="456"/>
        <v>0</v>
      </c>
      <c r="AB1016" s="602"/>
      <c r="AC1016" s="604">
        <f t="shared" si="457"/>
        <v>0.113</v>
      </c>
      <c r="AD1016" s="602">
        <f t="shared" ca="1" si="458"/>
        <v>-166696211.97391039</v>
      </c>
      <c r="AE1016" s="602">
        <f t="shared" si="459"/>
        <v>0</v>
      </c>
      <c r="AG1016" s="602">
        <f t="shared" ca="1" si="463"/>
        <v>0</v>
      </c>
    </row>
    <row r="1017" spans="2:33" x14ac:dyDescent="0.25">
      <c r="B1017" s="30">
        <v>996</v>
      </c>
      <c r="C1017" s="19">
        <f t="shared" ca="1" si="437"/>
        <v>76006</v>
      </c>
      <c r="D1017" s="30">
        <f t="shared" ca="1" si="438"/>
        <v>31</v>
      </c>
      <c r="E1017" s="599">
        <f t="shared" si="439"/>
        <v>0.113</v>
      </c>
      <c r="F1017" s="599">
        <f t="shared" si="460"/>
        <v>0.13108</v>
      </c>
      <c r="G1017" s="33">
        <f t="shared" ca="1" si="440"/>
        <v>1.0120874444444443</v>
      </c>
      <c r="H1017" s="33">
        <f t="shared" ca="1" si="441"/>
        <v>128626.03862234528</v>
      </c>
      <c r="I1017" s="33">
        <f t="shared" ca="1" si="465"/>
        <v>7.7744756093753887E-6</v>
      </c>
      <c r="J1017" s="30" t="b">
        <f t="shared" si="442"/>
        <v>1</v>
      </c>
      <c r="K1017" s="33">
        <f t="shared" si="461"/>
        <v>1</v>
      </c>
      <c r="L1017" s="33">
        <f t="shared" ca="1" si="464"/>
        <v>7.7744756093753887E-6</v>
      </c>
      <c r="M1017" s="600">
        <f t="shared" ca="1" si="443"/>
        <v>27271.35</v>
      </c>
      <c r="N1017" s="601">
        <f t="shared" ca="1" si="444"/>
        <v>-17338312039.57</v>
      </c>
      <c r="O1017" s="601">
        <f t="shared" ca="1" si="445"/>
        <v>209603154.88999999</v>
      </c>
      <c r="P1017" s="601">
        <f t="shared" ca="1" si="446"/>
        <v>-168711408.53999999</v>
      </c>
      <c r="Q1017" s="601">
        <f t="shared" ca="1" si="462"/>
        <v>-26993825.370000001</v>
      </c>
      <c r="R1017" s="602">
        <f t="shared" si="447"/>
        <v>399</v>
      </c>
      <c r="S1017" s="602">
        <f t="shared" si="448"/>
        <v>63.84</v>
      </c>
      <c r="T1017" s="602">
        <f t="shared" si="449"/>
        <v>166.35080000000002</v>
      </c>
      <c r="U1017" s="602">
        <f t="shared" si="450"/>
        <v>26.616128000000003</v>
      </c>
      <c r="V1017" s="602">
        <f t="shared" ca="1" si="451"/>
        <v>-13870649.630000001</v>
      </c>
      <c r="W1017" s="602">
        <f t="shared" si="452"/>
        <v>84.48</v>
      </c>
      <c r="X1017" s="602">
        <f t="shared" si="453"/>
        <v>13.52</v>
      </c>
      <c r="Y1017" s="602">
        <f t="shared" ca="1" si="454"/>
        <v>264814.14</v>
      </c>
      <c r="Z1017" s="602">
        <f t="shared" ca="1" si="455"/>
        <v>42370.26</v>
      </c>
      <c r="AA1017" s="603">
        <f t="shared" si="456"/>
        <v>0</v>
      </c>
      <c r="AB1017" s="602"/>
      <c r="AC1017" s="604">
        <f t="shared" si="457"/>
        <v>0.113</v>
      </c>
      <c r="AD1017" s="602">
        <f t="shared" ca="1" si="458"/>
        <v>-168711408.54059362</v>
      </c>
      <c r="AE1017" s="602">
        <f t="shared" si="459"/>
        <v>0</v>
      </c>
      <c r="AG1017" s="602">
        <f t="shared" ca="1" si="463"/>
        <v>0</v>
      </c>
    </row>
    <row r="1018" spans="2:33" x14ac:dyDescent="0.25">
      <c r="B1018" s="30">
        <v>997</v>
      </c>
      <c r="C1018" s="19">
        <f t="shared" ca="1" si="437"/>
        <v>76035</v>
      </c>
      <c r="D1018" s="30">
        <f t="shared" ca="1" si="438"/>
        <v>29</v>
      </c>
      <c r="E1018" s="599">
        <f t="shared" si="439"/>
        <v>0.113</v>
      </c>
      <c r="F1018" s="599">
        <f t="shared" si="460"/>
        <v>0.13108</v>
      </c>
      <c r="G1018" s="33">
        <f t="shared" ca="1" si="440"/>
        <v>1.0113592222222221</v>
      </c>
      <c r="H1018" s="33">
        <f t="shared" ca="1" si="441"/>
        <v>130087.13037862063</v>
      </c>
      <c r="I1018" s="33">
        <f t="shared" ca="1" si="465"/>
        <v>7.6871555017739595E-6</v>
      </c>
      <c r="J1018" s="30" t="b">
        <f t="shared" si="442"/>
        <v>0</v>
      </c>
      <c r="K1018" s="33">
        <f t="shared" si="461"/>
        <v>1</v>
      </c>
      <c r="L1018" s="33">
        <f t="shared" ca="1" si="464"/>
        <v>7.6871555017739595E-6</v>
      </c>
      <c r="M1018" s="600">
        <f t="shared" ca="1" si="443"/>
        <v>27271.35</v>
      </c>
      <c r="N1018" s="601">
        <f t="shared" ca="1" si="444"/>
        <v>-17547915194.459999</v>
      </c>
      <c r="O1018" s="601">
        <f t="shared" ca="1" si="445"/>
        <v>199357939.58999997</v>
      </c>
      <c r="P1018" s="601">
        <f t="shared" ca="1" si="446"/>
        <v>-159734772.47999999</v>
      </c>
      <c r="Q1018" s="601">
        <f t="shared" ca="1" si="462"/>
        <v>-25557563.600000001</v>
      </c>
      <c r="R1018" s="602">
        <f t="shared" si="447"/>
        <v>399</v>
      </c>
      <c r="S1018" s="602">
        <f t="shared" si="448"/>
        <v>63.84</v>
      </c>
      <c r="T1018" s="602">
        <f t="shared" si="449"/>
        <v>166.35080000000002</v>
      </c>
      <c r="U1018" s="602">
        <f t="shared" si="450"/>
        <v>26.616128000000003</v>
      </c>
      <c r="V1018" s="602">
        <f t="shared" ca="1" si="451"/>
        <v>-14038332.16</v>
      </c>
      <c r="W1018" s="602">
        <f t="shared" si="452"/>
        <v>84.48</v>
      </c>
      <c r="X1018" s="602">
        <f t="shared" si="453"/>
        <v>13.52</v>
      </c>
      <c r="Y1018" s="602">
        <f t="shared" ca="1" si="454"/>
        <v>250738.77</v>
      </c>
      <c r="Z1018" s="602">
        <f t="shared" ca="1" si="455"/>
        <v>40118.199999999997</v>
      </c>
      <c r="AA1018" s="603">
        <f t="shared" si="456"/>
        <v>0</v>
      </c>
      <c r="AB1018" s="602"/>
      <c r="AC1018" s="604">
        <f t="shared" si="457"/>
        <v>0.113</v>
      </c>
      <c r="AD1018" s="602">
        <f t="shared" ca="1" si="458"/>
        <v>-159734772.47845948</v>
      </c>
      <c r="AE1018" s="602">
        <f t="shared" si="459"/>
        <v>0</v>
      </c>
      <c r="AG1018" s="602">
        <f t="shared" ca="1" si="463"/>
        <v>0</v>
      </c>
    </row>
    <row r="1019" spans="2:33" x14ac:dyDescent="0.25">
      <c r="B1019" s="30">
        <v>998</v>
      </c>
      <c r="C1019" s="19">
        <f t="shared" ca="1" si="437"/>
        <v>76066</v>
      </c>
      <c r="D1019" s="30">
        <f t="shared" ca="1" si="438"/>
        <v>31</v>
      </c>
      <c r="E1019" s="599">
        <f t="shared" si="439"/>
        <v>0.113</v>
      </c>
      <c r="F1019" s="599">
        <f t="shared" si="460"/>
        <v>0.13108</v>
      </c>
      <c r="G1019" s="33">
        <f t="shared" ca="1" si="440"/>
        <v>1.0120874444444443</v>
      </c>
      <c r="H1019" s="33">
        <f t="shared" ca="1" si="441"/>
        <v>131659.55134000938</v>
      </c>
      <c r="I1019" s="33">
        <f t="shared" ca="1" si="465"/>
        <v>7.5953471648821801E-6</v>
      </c>
      <c r="J1019" s="30" t="b">
        <f t="shared" si="442"/>
        <v>0</v>
      </c>
      <c r="K1019" s="33">
        <f t="shared" si="461"/>
        <v>1</v>
      </c>
      <c r="L1019" s="33">
        <f t="shared" ca="1" si="464"/>
        <v>7.5953471648821801E-6</v>
      </c>
      <c r="M1019" s="600">
        <f t="shared" ca="1" si="443"/>
        <v>27271.35</v>
      </c>
      <c r="N1019" s="601">
        <f t="shared" ca="1" si="444"/>
        <v>-17747273134.049999</v>
      </c>
      <c r="O1019" s="601">
        <f t="shared" ca="1" si="445"/>
        <v>214546449.39999998</v>
      </c>
      <c r="P1019" s="601">
        <f t="shared" ca="1" si="446"/>
        <v>-172690827.19</v>
      </c>
      <c r="Q1019" s="601">
        <f t="shared" ca="1" si="462"/>
        <v>-27630532.350000001</v>
      </c>
      <c r="R1019" s="602">
        <f t="shared" si="447"/>
        <v>399</v>
      </c>
      <c r="S1019" s="602">
        <f t="shared" si="448"/>
        <v>63.84</v>
      </c>
      <c r="T1019" s="602">
        <f t="shared" si="449"/>
        <v>166.35080000000002</v>
      </c>
      <c r="U1019" s="602">
        <f t="shared" si="450"/>
        <v>26.616128000000003</v>
      </c>
      <c r="V1019" s="602">
        <f t="shared" ca="1" si="451"/>
        <v>-14197818.51</v>
      </c>
      <c r="W1019" s="602">
        <f t="shared" si="452"/>
        <v>84.48</v>
      </c>
      <c r="X1019" s="602">
        <f t="shared" si="453"/>
        <v>13.52</v>
      </c>
      <c r="Y1019" s="602">
        <f t="shared" ca="1" si="454"/>
        <v>271053.86</v>
      </c>
      <c r="Z1019" s="602">
        <f t="shared" ca="1" si="455"/>
        <v>43368.62</v>
      </c>
      <c r="AA1019" s="603">
        <f t="shared" si="456"/>
        <v>0</v>
      </c>
      <c r="AB1019" s="602"/>
      <c r="AC1019" s="604">
        <f t="shared" si="457"/>
        <v>0.113</v>
      </c>
      <c r="AD1019" s="602">
        <f t="shared" ca="1" si="458"/>
        <v>-172690827.19049206</v>
      </c>
      <c r="AE1019" s="602">
        <f t="shared" si="459"/>
        <v>0</v>
      </c>
      <c r="AG1019" s="602">
        <f t="shared" ca="1" si="463"/>
        <v>0</v>
      </c>
    </row>
    <row r="1020" spans="2:33" x14ac:dyDescent="0.25">
      <c r="B1020" s="30">
        <v>999</v>
      </c>
      <c r="C1020" s="19">
        <f t="shared" ca="1" si="437"/>
        <v>76096</v>
      </c>
      <c r="D1020" s="30">
        <f t="shared" ca="1" si="438"/>
        <v>30</v>
      </c>
      <c r="E1020" s="599">
        <f t="shared" si="439"/>
        <v>0.113</v>
      </c>
      <c r="F1020" s="599">
        <f t="shared" si="460"/>
        <v>0.13108</v>
      </c>
      <c r="G1020" s="33">
        <f t="shared" ca="1" si="440"/>
        <v>1.0117233333333333</v>
      </c>
      <c r="H1020" s="33">
        <f t="shared" ca="1" si="441"/>
        <v>133203.04014688541</v>
      </c>
      <c r="I1020" s="33">
        <f t="shared" ca="1" si="465"/>
        <v>7.5073361606257778E-6</v>
      </c>
      <c r="J1020" s="30" t="b">
        <f t="shared" si="442"/>
        <v>0</v>
      </c>
      <c r="K1020" s="33">
        <f t="shared" si="461"/>
        <v>1</v>
      </c>
      <c r="L1020" s="33">
        <f t="shared" ca="1" si="464"/>
        <v>7.5073361606257778E-6</v>
      </c>
      <c r="M1020" s="600">
        <f t="shared" ca="1" si="443"/>
        <v>27271.35</v>
      </c>
      <c r="N1020" s="601">
        <f t="shared" ca="1" si="444"/>
        <v>-17961819583.450001</v>
      </c>
      <c r="O1020" s="601">
        <f t="shared" ca="1" si="445"/>
        <v>210599669.59999999</v>
      </c>
      <c r="P1020" s="601">
        <f t="shared" ca="1" si="446"/>
        <v>-169140467.74000001</v>
      </c>
      <c r="Q1020" s="601">
        <f t="shared" ca="1" si="462"/>
        <v>-27062474.84</v>
      </c>
      <c r="R1020" s="602">
        <f t="shared" si="447"/>
        <v>399</v>
      </c>
      <c r="S1020" s="602">
        <f t="shared" si="448"/>
        <v>63.84</v>
      </c>
      <c r="T1020" s="602">
        <f t="shared" si="449"/>
        <v>166.35080000000002</v>
      </c>
      <c r="U1020" s="602">
        <f t="shared" si="450"/>
        <v>26.616128000000003</v>
      </c>
      <c r="V1020" s="602">
        <f t="shared" ca="1" si="451"/>
        <v>-14369455.67</v>
      </c>
      <c r="W1020" s="602">
        <f t="shared" si="452"/>
        <v>84.48</v>
      </c>
      <c r="X1020" s="602">
        <f t="shared" si="453"/>
        <v>13.52</v>
      </c>
      <c r="Y1020" s="602">
        <f t="shared" ca="1" si="454"/>
        <v>265486.90000000002</v>
      </c>
      <c r="Z1020" s="602">
        <f t="shared" ca="1" si="455"/>
        <v>42477.9</v>
      </c>
      <c r="AA1020" s="603">
        <f t="shared" si="456"/>
        <v>0</v>
      </c>
      <c r="AB1020" s="602"/>
      <c r="AC1020" s="604">
        <f t="shared" si="457"/>
        <v>0.113</v>
      </c>
      <c r="AD1020" s="602">
        <f t="shared" ca="1" si="458"/>
        <v>-169140467.74415416</v>
      </c>
      <c r="AE1020" s="602">
        <f t="shared" si="459"/>
        <v>0</v>
      </c>
      <c r="AG1020" s="602">
        <f t="shared" ca="1" si="463"/>
        <v>0</v>
      </c>
    </row>
    <row r="1021" spans="2:33" x14ac:dyDescent="0.25">
      <c r="B1021" s="30">
        <v>1000</v>
      </c>
      <c r="C1021" s="19">
        <f t="shared" ca="1" si="437"/>
        <v>76127</v>
      </c>
      <c r="D1021" s="30">
        <f t="shared" ca="1" si="438"/>
        <v>31</v>
      </c>
      <c r="E1021" s="599">
        <f t="shared" si="439"/>
        <v>0.113</v>
      </c>
      <c r="F1021" s="599">
        <f t="shared" si="460"/>
        <v>0.13108</v>
      </c>
      <c r="G1021" s="33">
        <f t="shared" ca="1" si="440"/>
        <v>1.0120874444444443</v>
      </c>
      <c r="H1021" s="33">
        <f t="shared" ca="1" si="441"/>
        <v>134813.12449449196</v>
      </c>
      <c r="I1021" s="33">
        <f t="shared" ca="1" si="465"/>
        <v>7.4176754210667138E-6</v>
      </c>
      <c r="J1021" s="30" t="b">
        <f t="shared" si="442"/>
        <v>0</v>
      </c>
      <c r="K1021" s="33">
        <f t="shared" si="461"/>
        <v>1</v>
      </c>
      <c r="L1021" s="33">
        <f t="shared" ca="1" si="464"/>
        <v>7.4176754210667138E-6</v>
      </c>
      <c r="M1021" s="600">
        <f t="shared" ca="1" si="443"/>
        <v>27271.35</v>
      </c>
      <c r="N1021" s="601">
        <f t="shared" ca="1" si="444"/>
        <v>-18172419253.049999</v>
      </c>
      <c r="O1021" s="601">
        <f t="shared" ca="1" si="445"/>
        <v>219685379.49000001</v>
      </c>
      <c r="P1021" s="601">
        <f t="shared" ca="1" si="446"/>
        <v>-176827735.12</v>
      </c>
      <c r="Q1021" s="601">
        <f t="shared" ca="1" si="462"/>
        <v>-28292437.620000001</v>
      </c>
      <c r="R1021" s="602">
        <f t="shared" si="447"/>
        <v>399</v>
      </c>
      <c r="S1021" s="602">
        <f t="shared" si="448"/>
        <v>63.84</v>
      </c>
      <c r="T1021" s="602">
        <f t="shared" si="449"/>
        <v>166.35080000000002</v>
      </c>
      <c r="U1021" s="602">
        <f t="shared" si="450"/>
        <v>26.616128000000003</v>
      </c>
      <c r="V1021" s="602">
        <f t="shared" ca="1" si="451"/>
        <v>-14537935.4</v>
      </c>
      <c r="W1021" s="602">
        <f t="shared" si="452"/>
        <v>84.48</v>
      </c>
      <c r="X1021" s="602">
        <f t="shared" si="453"/>
        <v>13.52</v>
      </c>
      <c r="Y1021" s="602">
        <f t="shared" ca="1" si="454"/>
        <v>277540.53999999998</v>
      </c>
      <c r="Z1021" s="602">
        <f t="shared" ca="1" si="455"/>
        <v>44406.49</v>
      </c>
      <c r="AA1021" s="603">
        <f t="shared" si="456"/>
        <v>0</v>
      </c>
      <c r="AB1021" s="602"/>
      <c r="AC1021" s="604">
        <f t="shared" si="457"/>
        <v>0.113</v>
      </c>
      <c r="AD1021" s="602">
        <f t="shared" ca="1" si="458"/>
        <v>-176827735.12065041</v>
      </c>
      <c r="AE1021" s="602">
        <f t="shared" si="459"/>
        <v>0</v>
      </c>
      <c r="AG1021" s="602">
        <f t="shared" ca="1" si="463"/>
        <v>0</v>
      </c>
    </row>
    <row r="1022" spans="2:33" x14ac:dyDescent="0.25">
      <c r="B1022" s="30">
        <v>1001</v>
      </c>
      <c r="C1022" s="19">
        <f t="shared" ca="1" si="437"/>
        <v>76157</v>
      </c>
      <c r="D1022" s="30">
        <f t="shared" ca="1" si="438"/>
        <v>30</v>
      </c>
      <c r="E1022" s="599">
        <f t="shared" si="439"/>
        <v>0.113</v>
      </c>
      <c r="F1022" s="599">
        <f t="shared" si="460"/>
        <v>0.13108</v>
      </c>
      <c r="G1022" s="33">
        <f t="shared" ca="1" si="440"/>
        <v>1.0117233333333333</v>
      </c>
      <c r="H1022" s="33">
        <f t="shared" ca="1" si="441"/>
        <v>136393.58369064904</v>
      </c>
      <c r="I1022" s="33">
        <f t="shared" ca="1" si="465"/>
        <v>7.3317231862466167E-6</v>
      </c>
      <c r="J1022" s="30" t="b">
        <f t="shared" si="442"/>
        <v>0</v>
      </c>
      <c r="K1022" s="33">
        <f t="shared" si="461"/>
        <v>1</v>
      </c>
      <c r="L1022" s="33">
        <f t="shared" ca="1" si="464"/>
        <v>7.3317231862466167E-6</v>
      </c>
      <c r="M1022" s="600">
        <f t="shared" ca="1" si="443"/>
        <v>27271.35</v>
      </c>
      <c r="N1022" s="601">
        <f t="shared" ca="1" si="444"/>
        <v>-18392104632.540001</v>
      </c>
      <c r="O1022" s="601">
        <f t="shared" ca="1" si="445"/>
        <v>215644044.66</v>
      </c>
      <c r="P1022" s="601">
        <f t="shared" ca="1" si="446"/>
        <v>-173192318.62</v>
      </c>
      <c r="Q1022" s="601">
        <f t="shared" ca="1" si="462"/>
        <v>-27710770.98</v>
      </c>
      <c r="R1022" s="602">
        <f t="shared" si="447"/>
        <v>399</v>
      </c>
      <c r="S1022" s="602">
        <f t="shared" si="448"/>
        <v>63.84</v>
      </c>
      <c r="T1022" s="602">
        <f t="shared" si="449"/>
        <v>166.35080000000002</v>
      </c>
      <c r="U1022" s="602">
        <f t="shared" si="450"/>
        <v>26.616128000000003</v>
      </c>
      <c r="V1022" s="602">
        <f t="shared" ca="1" si="451"/>
        <v>-14713683.710000001</v>
      </c>
      <c r="W1022" s="602">
        <f t="shared" si="452"/>
        <v>84.48</v>
      </c>
      <c r="X1022" s="602">
        <f t="shared" si="453"/>
        <v>13.52</v>
      </c>
      <c r="Y1022" s="602">
        <f t="shared" ca="1" si="454"/>
        <v>271840.2</v>
      </c>
      <c r="Z1022" s="602">
        <f t="shared" ca="1" si="455"/>
        <v>43494.43</v>
      </c>
      <c r="AA1022" s="603">
        <f t="shared" si="456"/>
        <v>0</v>
      </c>
      <c r="AB1022" s="602"/>
      <c r="AC1022" s="604">
        <f t="shared" si="457"/>
        <v>0.113</v>
      </c>
      <c r="AD1022" s="602">
        <f t="shared" ca="1" si="458"/>
        <v>-173192318.62308502</v>
      </c>
      <c r="AE1022" s="602">
        <f t="shared" si="459"/>
        <v>0</v>
      </c>
      <c r="AG1022" s="602">
        <f t="shared" ca="1" si="463"/>
        <v>0</v>
      </c>
    </row>
    <row r="1023" spans="2:33" x14ac:dyDescent="0.25">
      <c r="B1023" s="30">
        <v>1002</v>
      </c>
      <c r="C1023" s="19">
        <f t="shared" ca="1" si="437"/>
        <v>76188</v>
      </c>
      <c r="D1023" s="30">
        <f t="shared" ca="1" si="438"/>
        <v>31</v>
      </c>
      <c r="E1023" s="599">
        <f t="shared" si="439"/>
        <v>0.113</v>
      </c>
      <c r="F1023" s="599">
        <f t="shared" si="460"/>
        <v>0.13108</v>
      </c>
      <c r="G1023" s="33">
        <f t="shared" ca="1" si="440"/>
        <v>1.0120874444444443</v>
      </c>
      <c r="H1023" s="33">
        <f t="shared" ca="1" si="441"/>
        <v>138042.23355608844</v>
      </c>
      <c r="I1023" s="33">
        <f t="shared" ca="1" si="465"/>
        <v>7.244159807032435E-6</v>
      </c>
      <c r="J1023" s="30" t="b">
        <f t="shared" si="442"/>
        <v>0</v>
      </c>
      <c r="K1023" s="33">
        <f t="shared" si="461"/>
        <v>1</v>
      </c>
      <c r="L1023" s="33">
        <f t="shared" ca="1" si="464"/>
        <v>7.244159807032435E-6</v>
      </c>
      <c r="M1023" s="600">
        <f t="shared" ca="1" si="443"/>
        <v>27271.35</v>
      </c>
      <c r="N1023" s="601">
        <f t="shared" ca="1" si="444"/>
        <v>-18607748677.200001</v>
      </c>
      <c r="O1023" s="601">
        <f t="shared" ca="1" si="445"/>
        <v>224947399.72</v>
      </c>
      <c r="P1023" s="601">
        <f t="shared" ca="1" si="446"/>
        <v>-181063732.27000001</v>
      </c>
      <c r="Q1023" s="601">
        <f t="shared" ca="1" si="462"/>
        <v>-28970197.16</v>
      </c>
      <c r="R1023" s="602">
        <f t="shared" si="447"/>
        <v>399</v>
      </c>
      <c r="S1023" s="602">
        <f t="shared" si="448"/>
        <v>63.84</v>
      </c>
      <c r="T1023" s="602">
        <f t="shared" si="449"/>
        <v>166.35080000000002</v>
      </c>
      <c r="U1023" s="602">
        <f t="shared" si="450"/>
        <v>26.616128000000003</v>
      </c>
      <c r="V1023" s="602">
        <f t="shared" ca="1" si="451"/>
        <v>-14886198.939999999</v>
      </c>
      <c r="W1023" s="602">
        <f t="shared" si="452"/>
        <v>84.48</v>
      </c>
      <c r="X1023" s="602">
        <f t="shared" si="453"/>
        <v>13.52</v>
      </c>
      <c r="Y1023" s="602">
        <f t="shared" ca="1" si="454"/>
        <v>284182.58</v>
      </c>
      <c r="Z1023" s="602">
        <f t="shared" ca="1" si="455"/>
        <v>45469.21</v>
      </c>
      <c r="AA1023" s="603">
        <f t="shared" si="456"/>
        <v>0</v>
      </c>
      <c r="AB1023" s="602"/>
      <c r="AC1023" s="604">
        <f t="shared" si="457"/>
        <v>0.113</v>
      </c>
      <c r="AD1023" s="602">
        <f t="shared" ca="1" si="458"/>
        <v>-181063732.26731002</v>
      </c>
      <c r="AE1023" s="602">
        <f t="shared" si="459"/>
        <v>0</v>
      </c>
      <c r="AG1023" s="602">
        <f t="shared" ca="1" si="463"/>
        <v>0</v>
      </c>
    </row>
    <row r="1024" spans="2:33" x14ac:dyDescent="0.25">
      <c r="B1024" s="30">
        <v>1003</v>
      </c>
      <c r="C1024" s="19">
        <f t="shared" ca="1" si="437"/>
        <v>76219</v>
      </c>
      <c r="D1024" s="30">
        <f t="shared" ca="1" si="438"/>
        <v>31</v>
      </c>
      <c r="E1024" s="599">
        <f t="shared" si="439"/>
        <v>0.113</v>
      </c>
      <c r="F1024" s="599">
        <f t="shared" si="460"/>
        <v>0.13108</v>
      </c>
      <c r="G1024" s="33">
        <f t="shared" ca="1" si="440"/>
        <v>1.0120874444444443</v>
      </c>
      <c r="H1024" s="33">
        <f t="shared" ca="1" si="441"/>
        <v>139710.81138518467</v>
      </c>
      <c r="I1024" s="33">
        <f t="shared" ca="1" si="465"/>
        <v>7.1576422045319452E-6</v>
      </c>
      <c r="J1024" s="30" t="b">
        <f t="shared" si="442"/>
        <v>0</v>
      </c>
      <c r="K1024" s="33">
        <f t="shared" si="461"/>
        <v>1</v>
      </c>
      <c r="L1024" s="33">
        <f t="shared" ca="1" si="464"/>
        <v>7.1576422045319452E-6</v>
      </c>
      <c r="M1024" s="600">
        <f t="shared" ca="1" si="443"/>
        <v>27271.35</v>
      </c>
      <c r="N1024" s="601">
        <f t="shared" ca="1" si="444"/>
        <v>-18832696076.919998</v>
      </c>
      <c r="O1024" s="601">
        <f t="shared" ca="1" si="445"/>
        <v>227666438.91999999</v>
      </c>
      <c r="P1024" s="601">
        <f t="shared" ca="1" si="446"/>
        <v>-183252595.44</v>
      </c>
      <c r="Q1024" s="601">
        <f t="shared" ca="1" si="462"/>
        <v>-29320415.27</v>
      </c>
      <c r="R1024" s="602">
        <f t="shared" si="447"/>
        <v>399</v>
      </c>
      <c r="S1024" s="602">
        <f t="shared" si="448"/>
        <v>63.84</v>
      </c>
      <c r="T1024" s="602">
        <f t="shared" si="449"/>
        <v>166.35080000000002</v>
      </c>
      <c r="U1024" s="602">
        <f t="shared" si="450"/>
        <v>26.616128000000003</v>
      </c>
      <c r="V1024" s="602">
        <f t="shared" ca="1" si="451"/>
        <v>-15066156.859999999</v>
      </c>
      <c r="W1024" s="602">
        <f t="shared" si="452"/>
        <v>84.48</v>
      </c>
      <c r="X1024" s="602">
        <f t="shared" si="453"/>
        <v>13.52</v>
      </c>
      <c r="Y1024" s="602">
        <f t="shared" ca="1" si="454"/>
        <v>287614.71999999997</v>
      </c>
      <c r="Z1024" s="602">
        <f t="shared" ca="1" si="455"/>
        <v>46018.36</v>
      </c>
      <c r="AA1024" s="603">
        <f t="shared" si="456"/>
        <v>0</v>
      </c>
      <c r="AB1024" s="602"/>
      <c r="AC1024" s="604">
        <f t="shared" si="457"/>
        <v>0.113</v>
      </c>
      <c r="AD1024" s="602">
        <f t="shared" ca="1" si="458"/>
        <v>-183252595.43736321</v>
      </c>
      <c r="AE1024" s="602">
        <f t="shared" si="459"/>
        <v>0</v>
      </c>
      <c r="AG1024" s="602">
        <f t="shared" ca="1" si="463"/>
        <v>0</v>
      </c>
    </row>
    <row r="1025" spans="2:33" x14ac:dyDescent="0.25">
      <c r="B1025" s="30">
        <v>1004</v>
      </c>
      <c r="C1025" s="19">
        <f t="shared" ca="1" si="437"/>
        <v>76249</v>
      </c>
      <c r="D1025" s="30">
        <f t="shared" ca="1" si="438"/>
        <v>30</v>
      </c>
      <c r="E1025" s="599">
        <f t="shared" si="439"/>
        <v>0.113</v>
      </c>
      <c r="F1025" s="599">
        <f t="shared" si="460"/>
        <v>0.13108</v>
      </c>
      <c r="G1025" s="33">
        <f t="shared" ca="1" si="440"/>
        <v>1.0117233333333333</v>
      </c>
      <c r="H1025" s="33">
        <f t="shared" ca="1" si="441"/>
        <v>141348.68779732366</v>
      </c>
      <c r="I1025" s="33">
        <f t="shared" ca="1" si="465"/>
        <v>7.0747031018347691E-6</v>
      </c>
      <c r="J1025" s="30" t="b">
        <f t="shared" si="442"/>
        <v>0</v>
      </c>
      <c r="K1025" s="33">
        <f t="shared" si="461"/>
        <v>1</v>
      </c>
      <c r="L1025" s="33">
        <f t="shared" ca="1" si="464"/>
        <v>7.0747031018347691E-6</v>
      </c>
      <c r="M1025" s="600">
        <f t="shared" ca="1" si="443"/>
        <v>27271.35</v>
      </c>
      <c r="N1025" s="601">
        <f t="shared" ca="1" si="444"/>
        <v>-19060362515.84</v>
      </c>
      <c r="O1025" s="601">
        <f t="shared" ca="1" si="445"/>
        <v>223478254.57999998</v>
      </c>
      <c r="P1025" s="601">
        <f t="shared" ca="1" si="446"/>
        <v>-179485080.36000001</v>
      </c>
      <c r="Q1025" s="601">
        <f t="shared" ca="1" si="462"/>
        <v>-28717612.859999999</v>
      </c>
      <c r="R1025" s="602">
        <f t="shared" si="447"/>
        <v>399</v>
      </c>
      <c r="S1025" s="602">
        <f t="shared" si="448"/>
        <v>63.84</v>
      </c>
      <c r="T1025" s="602">
        <f t="shared" si="449"/>
        <v>166.35080000000002</v>
      </c>
      <c r="U1025" s="602">
        <f t="shared" si="450"/>
        <v>26.616128000000003</v>
      </c>
      <c r="V1025" s="602">
        <f t="shared" ca="1" si="451"/>
        <v>-15248290.01</v>
      </c>
      <c r="W1025" s="602">
        <f t="shared" si="452"/>
        <v>84.48</v>
      </c>
      <c r="X1025" s="602">
        <f t="shared" si="453"/>
        <v>13.52</v>
      </c>
      <c r="Y1025" s="602">
        <f t="shared" ca="1" si="454"/>
        <v>281707.25</v>
      </c>
      <c r="Z1025" s="602">
        <f t="shared" ca="1" si="455"/>
        <v>45073.16</v>
      </c>
      <c r="AA1025" s="603">
        <f t="shared" si="456"/>
        <v>0</v>
      </c>
      <c r="AB1025" s="602"/>
      <c r="AC1025" s="604">
        <f t="shared" si="457"/>
        <v>0.113</v>
      </c>
      <c r="AD1025" s="602">
        <f t="shared" ca="1" si="458"/>
        <v>-179485080.35749331</v>
      </c>
      <c r="AE1025" s="602">
        <f t="shared" si="459"/>
        <v>0</v>
      </c>
      <c r="AG1025" s="602">
        <f t="shared" ca="1" si="463"/>
        <v>0</v>
      </c>
    </row>
    <row r="1026" spans="2:33" x14ac:dyDescent="0.25">
      <c r="B1026" s="30">
        <v>1005</v>
      </c>
      <c r="C1026" s="19">
        <f t="shared" ca="1" si="437"/>
        <v>76280</v>
      </c>
      <c r="D1026" s="30">
        <f t="shared" ca="1" si="438"/>
        <v>31</v>
      </c>
      <c r="E1026" s="599">
        <f t="shared" si="439"/>
        <v>0.113</v>
      </c>
      <c r="F1026" s="599">
        <f t="shared" si="460"/>
        <v>0.13108</v>
      </c>
      <c r="G1026" s="33">
        <f t="shared" ca="1" si="440"/>
        <v>1.0120874444444443</v>
      </c>
      <c r="H1026" s="33">
        <f t="shared" ca="1" si="441"/>
        <v>143057.23220836892</v>
      </c>
      <c r="I1026" s="33">
        <f t="shared" ca="1" si="465"/>
        <v>6.9902093348447957E-6</v>
      </c>
      <c r="J1026" s="30" t="b">
        <f t="shared" si="442"/>
        <v>0</v>
      </c>
      <c r="K1026" s="33">
        <f t="shared" si="461"/>
        <v>1</v>
      </c>
      <c r="L1026" s="33">
        <f t="shared" ca="1" si="464"/>
        <v>6.9902093348447957E-6</v>
      </c>
      <c r="M1026" s="600">
        <f t="shared" ca="1" si="443"/>
        <v>27271.35</v>
      </c>
      <c r="N1026" s="601">
        <f t="shared" ca="1" si="444"/>
        <v>-19283840770.419998</v>
      </c>
      <c r="O1026" s="601">
        <f t="shared" ca="1" si="445"/>
        <v>233119625.34</v>
      </c>
      <c r="P1026" s="601">
        <f t="shared" ca="1" si="446"/>
        <v>-187642483.94</v>
      </c>
      <c r="Q1026" s="601">
        <f t="shared" ca="1" si="462"/>
        <v>-30022797.43</v>
      </c>
      <c r="R1026" s="602">
        <f t="shared" si="447"/>
        <v>399</v>
      </c>
      <c r="S1026" s="602">
        <f t="shared" si="448"/>
        <v>63.84</v>
      </c>
      <c r="T1026" s="602">
        <f t="shared" si="449"/>
        <v>166.35080000000002</v>
      </c>
      <c r="U1026" s="602">
        <f t="shared" si="450"/>
        <v>26.616128000000003</v>
      </c>
      <c r="V1026" s="602">
        <f t="shared" ca="1" si="451"/>
        <v>-15427072.619999999</v>
      </c>
      <c r="W1026" s="602">
        <f t="shared" si="452"/>
        <v>84.48</v>
      </c>
      <c r="X1026" s="602">
        <f t="shared" si="453"/>
        <v>13.52</v>
      </c>
      <c r="Y1026" s="602">
        <f t="shared" ca="1" si="454"/>
        <v>294498.06</v>
      </c>
      <c r="Z1026" s="602">
        <f t="shared" ca="1" si="455"/>
        <v>47119.69</v>
      </c>
      <c r="AA1026" s="603">
        <f t="shared" si="456"/>
        <v>0</v>
      </c>
      <c r="AB1026" s="602"/>
      <c r="AC1026" s="604">
        <f t="shared" si="457"/>
        <v>0.113</v>
      </c>
      <c r="AD1026" s="602">
        <f t="shared" ca="1" si="458"/>
        <v>-187642483.94105902</v>
      </c>
      <c r="AE1026" s="602">
        <f t="shared" si="459"/>
        <v>0</v>
      </c>
      <c r="AG1026" s="602">
        <f t="shared" ca="1" si="463"/>
        <v>0</v>
      </c>
    </row>
    <row r="1027" spans="2:33" x14ac:dyDescent="0.25">
      <c r="B1027" s="30">
        <v>1006</v>
      </c>
      <c r="C1027" s="19">
        <f t="shared" ca="1" si="437"/>
        <v>76310</v>
      </c>
      <c r="D1027" s="30">
        <f t="shared" ca="1" si="438"/>
        <v>30</v>
      </c>
      <c r="E1027" s="599">
        <f t="shared" si="439"/>
        <v>0.113</v>
      </c>
      <c r="F1027" s="599">
        <f t="shared" si="460"/>
        <v>0.13108</v>
      </c>
      <c r="G1027" s="33">
        <f t="shared" ca="1" si="440"/>
        <v>1.0117233333333333</v>
      </c>
      <c r="H1027" s="33">
        <f t="shared" ca="1" si="441"/>
        <v>144734.3398272917</v>
      </c>
      <c r="I1027" s="33">
        <f t="shared" ca="1" si="465"/>
        <v>6.9092103587391772E-6</v>
      </c>
      <c r="J1027" s="30" t="b">
        <f t="shared" si="442"/>
        <v>0</v>
      </c>
      <c r="K1027" s="33">
        <f t="shared" si="461"/>
        <v>1</v>
      </c>
      <c r="L1027" s="33">
        <f t="shared" ca="1" si="464"/>
        <v>6.9092103587391772E-6</v>
      </c>
      <c r="M1027" s="600">
        <f t="shared" ca="1" si="443"/>
        <v>27271.35</v>
      </c>
      <c r="N1027" s="601">
        <f t="shared" ca="1" si="444"/>
        <v>-19516960395.759998</v>
      </c>
      <c r="O1027" s="601">
        <f t="shared" ca="1" si="445"/>
        <v>228831103.71999997</v>
      </c>
      <c r="P1027" s="601">
        <f t="shared" ca="1" si="446"/>
        <v>-183784710.38999999</v>
      </c>
      <c r="Q1027" s="601">
        <f t="shared" ca="1" si="462"/>
        <v>-29405553.66</v>
      </c>
      <c r="R1027" s="602">
        <f t="shared" si="447"/>
        <v>399</v>
      </c>
      <c r="S1027" s="602">
        <f t="shared" si="448"/>
        <v>63.84</v>
      </c>
      <c r="T1027" s="602">
        <f t="shared" si="449"/>
        <v>166.35080000000002</v>
      </c>
      <c r="U1027" s="602">
        <f t="shared" si="450"/>
        <v>26.616128000000003</v>
      </c>
      <c r="V1027" s="602">
        <f t="shared" ca="1" si="451"/>
        <v>-15613568.32</v>
      </c>
      <c r="W1027" s="602">
        <f t="shared" si="452"/>
        <v>84.48</v>
      </c>
      <c r="X1027" s="602">
        <f t="shared" si="453"/>
        <v>13.52</v>
      </c>
      <c r="Y1027" s="602">
        <f t="shared" ca="1" si="454"/>
        <v>288449.07</v>
      </c>
      <c r="Z1027" s="602">
        <f t="shared" ca="1" si="455"/>
        <v>46151.85</v>
      </c>
      <c r="AA1027" s="603">
        <f t="shared" si="456"/>
        <v>0</v>
      </c>
      <c r="AB1027" s="602"/>
      <c r="AC1027" s="604">
        <f t="shared" si="457"/>
        <v>0.113</v>
      </c>
      <c r="AD1027" s="602">
        <f t="shared" ca="1" si="458"/>
        <v>-183784710.39340666</v>
      </c>
      <c r="AE1027" s="602">
        <f t="shared" si="459"/>
        <v>0</v>
      </c>
      <c r="AG1027" s="602">
        <f t="shared" ca="1" si="463"/>
        <v>0</v>
      </c>
    </row>
    <row r="1028" spans="2:33" x14ac:dyDescent="0.25">
      <c r="B1028" s="30">
        <v>1007</v>
      </c>
      <c r="C1028" s="19">
        <f t="shared" ca="1" si="437"/>
        <v>76341</v>
      </c>
      <c r="D1028" s="30">
        <f t="shared" ca="1" si="438"/>
        <v>31</v>
      </c>
      <c r="E1028" s="599">
        <f t="shared" si="439"/>
        <v>0.113</v>
      </c>
      <c r="F1028" s="599">
        <f t="shared" si="460"/>
        <v>0.13108</v>
      </c>
      <c r="G1028" s="33">
        <f t="shared" ca="1" si="440"/>
        <v>1.0120874444444443</v>
      </c>
      <c r="H1028" s="33">
        <f t="shared" ca="1" si="441"/>
        <v>146483.80811915742</v>
      </c>
      <c r="I1028" s="33">
        <f t="shared" ca="1" si="465"/>
        <v>6.8266930853309667E-6</v>
      </c>
      <c r="J1028" s="30" t="b">
        <f t="shared" si="442"/>
        <v>0</v>
      </c>
      <c r="K1028" s="33">
        <f t="shared" si="461"/>
        <v>1</v>
      </c>
      <c r="L1028" s="33">
        <f t="shared" ca="1" si="464"/>
        <v>6.8266930853309667E-6</v>
      </c>
      <c r="M1028" s="600">
        <f t="shared" ca="1" si="443"/>
        <v>27271.35</v>
      </c>
      <c r="N1028" s="601">
        <f t="shared" ca="1" si="444"/>
        <v>-19745791499.48</v>
      </c>
      <c r="O1028" s="601">
        <f t="shared" ca="1" si="445"/>
        <v>238703429.10999995</v>
      </c>
      <c r="P1028" s="601">
        <f t="shared" ca="1" si="446"/>
        <v>-192137521.16999999</v>
      </c>
      <c r="Q1028" s="601">
        <f t="shared" ca="1" si="462"/>
        <v>-30742003.390000001</v>
      </c>
      <c r="R1028" s="602">
        <f t="shared" si="447"/>
        <v>399</v>
      </c>
      <c r="S1028" s="602">
        <f t="shared" si="448"/>
        <v>63.84</v>
      </c>
      <c r="T1028" s="602">
        <f t="shared" si="449"/>
        <v>166.35080000000002</v>
      </c>
      <c r="U1028" s="602">
        <f t="shared" si="450"/>
        <v>26.616128000000003</v>
      </c>
      <c r="V1028" s="602">
        <f t="shared" ca="1" si="451"/>
        <v>-15796633.199999999</v>
      </c>
      <c r="W1028" s="602">
        <f t="shared" si="452"/>
        <v>84.48</v>
      </c>
      <c r="X1028" s="602">
        <f t="shared" si="453"/>
        <v>13.52</v>
      </c>
      <c r="Y1028" s="602">
        <f t="shared" ca="1" si="454"/>
        <v>301546.28000000003</v>
      </c>
      <c r="Z1028" s="602">
        <f t="shared" ca="1" si="455"/>
        <v>48247.4</v>
      </c>
      <c r="AA1028" s="603">
        <f t="shared" si="456"/>
        <v>0</v>
      </c>
      <c r="AB1028" s="602"/>
      <c r="AC1028" s="604">
        <f t="shared" si="457"/>
        <v>0.113</v>
      </c>
      <c r="AD1028" s="602">
        <f t="shared" ca="1" si="458"/>
        <v>-192137521.17410678</v>
      </c>
      <c r="AE1028" s="602">
        <f t="shared" si="459"/>
        <v>0</v>
      </c>
      <c r="AG1028" s="602">
        <f t="shared" ca="1" si="463"/>
        <v>0</v>
      </c>
    </row>
    <row r="1029" spans="2:33" x14ac:dyDescent="0.25">
      <c r="B1029" s="30">
        <v>1008</v>
      </c>
      <c r="C1029" s="19">
        <f t="shared" ca="1" si="437"/>
        <v>76372</v>
      </c>
      <c r="D1029" s="30">
        <f t="shared" ca="1" si="438"/>
        <v>31</v>
      </c>
      <c r="E1029" s="599">
        <f t="shared" si="439"/>
        <v>0.113</v>
      </c>
      <c r="F1029" s="599">
        <f t="shared" si="460"/>
        <v>0.13108</v>
      </c>
      <c r="G1029" s="33">
        <f t="shared" ca="1" si="440"/>
        <v>1.0120874444444443</v>
      </c>
      <c r="H1029" s="33">
        <f t="shared" ca="1" si="441"/>
        <v>148254.42301180837</v>
      </c>
      <c r="I1029" s="33">
        <f t="shared" ca="1" si="465"/>
        <v>6.7451613225755202E-6</v>
      </c>
      <c r="J1029" s="30" t="b">
        <f t="shared" si="442"/>
        <v>1</v>
      </c>
      <c r="K1029" s="33">
        <f t="shared" si="461"/>
        <v>1</v>
      </c>
      <c r="L1029" s="33">
        <f t="shared" ca="1" si="464"/>
        <v>6.7451613225755202E-6</v>
      </c>
      <c r="M1029" s="600">
        <f t="shared" ca="1" si="443"/>
        <v>27271.35</v>
      </c>
      <c r="N1029" s="601">
        <f t="shared" ca="1" si="444"/>
        <v>-19984494928.59</v>
      </c>
      <c r="O1029" s="601">
        <f t="shared" ca="1" si="445"/>
        <v>241588743.53999999</v>
      </c>
      <c r="P1029" s="601">
        <f t="shared" ca="1" si="446"/>
        <v>-194460238.15000001</v>
      </c>
      <c r="Q1029" s="601">
        <f t="shared" ca="1" si="462"/>
        <v>-31113638.100000001</v>
      </c>
      <c r="R1029" s="602">
        <f t="shared" si="447"/>
        <v>399</v>
      </c>
      <c r="S1029" s="602">
        <f t="shared" si="448"/>
        <v>63.84</v>
      </c>
      <c r="T1029" s="602">
        <f t="shared" si="449"/>
        <v>166.35080000000002</v>
      </c>
      <c r="U1029" s="602">
        <f t="shared" si="450"/>
        <v>26.616128000000003</v>
      </c>
      <c r="V1029" s="602">
        <f t="shared" ca="1" si="451"/>
        <v>-15987595.939999999</v>
      </c>
      <c r="W1029" s="602">
        <f t="shared" si="452"/>
        <v>84.48</v>
      </c>
      <c r="X1029" s="602">
        <f t="shared" si="453"/>
        <v>13.52</v>
      </c>
      <c r="Y1029" s="602">
        <f t="shared" ca="1" si="454"/>
        <v>305188.3</v>
      </c>
      <c r="Z1029" s="602">
        <f t="shared" ca="1" si="455"/>
        <v>48830.13</v>
      </c>
      <c r="AA1029" s="603">
        <f t="shared" si="456"/>
        <v>0</v>
      </c>
      <c r="AB1029" s="602"/>
      <c r="AC1029" s="604">
        <f t="shared" si="457"/>
        <v>0.113</v>
      </c>
      <c r="AD1029" s="602">
        <f t="shared" ca="1" si="458"/>
        <v>-194460238.15236324</v>
      </c>
      <c r="AE1029" s="602">
        <f t="shared" si="459"/>
        <v>0</v>
      </c>
      <c r="AG1029" s="602">
        <f t="shared" ca="1" si="463"/>
        <v>0</v>
      </c>
    </row>
    <row r="1030" spans="2:33" x14ac:dyDescent="0.25">
      <c r="B1030" s="30">
        <v>1009</v>
      </c>
      <c r="C1030" s="19">
        <f t="shared" ca="1" si="437"/>
        <v>76400</v>
      </c>
      <c r="D1030" s="30">
        <f t="shared" ca="1" si="438"/>
        <v>28</v>
      </c>
      <c r="E1030" s="599">
        <f t="shared" si="439"/>
        <v>0.113</v>
      </c>
      <c r="F1030" s="599">
        <f t="shared" si="460"/>
        <v>0.13108</v>
      </c>
      <c r="G1030" s="33">
        <f t="shared" ca="1" si="440"/>
        <v>1.0109951111111111</v>
      </c>
      <c r="H1030" s="33">
        <f t="shared" ca="1" si="441"/>
        <v>149884.49686553687</v>
      </c>
      <c r="I1030" s="33">
        <f t="shared" ca="1" si="465"/>
        <v>6.6718040952368248E-6</v>
      </c>
      <c r="J1030" s="30" t="b">
        <f t="shared" si="442"/>
        <v>0</v>
      </c>
      <c r="K1030" s="33">
        <f t="shared" si="461"/>
        <v>1</v>
      </c>
      <c r="L1030" s="33">
        <f t="shared" ca="1" si="464"/>
        <v>6.6718040952368248E-6</v>
      </c>
      <c r="M1030" s="600">
        <f t="shared" ca="1" si="443"/>
        <v>27271.35</v>
      </c>
      <c r="N1030" s="601">
        <f t="shared" ca="1" si="444"/>
        <v>-20226083672.130001</v>
      </c>
      <c r="O1030" s="601">
        <f t="shared" ca="1" si="445"/>
        <v>222415308.67000002</v>
      </c>
      <c r="P1030" s="601">
        <f t="shared" ca="1" si="446"/>
        <v>-177764802.05000001</v>
      </c>
      <c r="Q1030" s="601">
        <f t="shared" ca="1" si="462"/>
        <v>-28442368.329999998</v>
      </c>
      <c r="R1030" s="602">
        <f t="shared" si="447"/>
        <v>399</v>
      </c>
      <c r="S1030" s="602">
        <f t="shared" si="448"/>
        <v>63.84</v>
      </c>
      <c r="T1030" s="602">
        <f t="shared" si="449"/>
        <v>166.35080000000002</v>
      </c>
      <c r="U1030" s="602">
        <f t="shared" si="450"/>
        <v>26.616128000000003</v>
      </c>
      <c r="V1030" s="602">
        <f t="shared" ca="1" si="451"/>
        <v>-16180866.939999999</v>
      </c>
      <c r="W1030" s="602">
        <f t="shared" si="452"/>
        <v>84.48</v>
      </c>
      <c r="X1030" s="602">
        <f t="shared" si="453"/>
        <v>13.52</v>
      </c>
      <c r="Y1030" s="602">
        <f t="shared" ca="1" si="454"/>
        <v>279009.86</v>
      </c>
      <c r="Z1030" s="602">
        <f t="shared" ca="1" si="455"/>
        <v>44641.58</v>
      </c>
      <c r="AA1030" s="603">
        <f t="shared" si="456"/>
        <v>0</v>
      </c>
      <c r="AB1030" s="602"/>
      <c r="AC1030" s="604">
        <f t="shared" si="457"/>
        <v>0.113</v>
      </c>
      <c r="AD1030" s="602">
        <f t="shared" ca="1" si="458"/>
        <v>-177764802.05172035</v>
      </c>
      <c r="AE1030" s="602">
        <f t="shared" si="459"/>
        <v>0</v>
      </c>
      <c r="AG1030" s="602">
        <f t="shared" ca="1" si="463"/>
        <v>0</v>
      </c>
    </row>
    <row r="1031" spans="2:33" x14ac:dyDescent="0.25">
      <c r="B1031" s="30">
        <v>1010</v>
      </c>
      <c r="C1031" s="19">
        <f t="shared" ca="1" si="437"/>
        <v>76431</v>
      </c>
      <c r="D1031" s="30">
        <f t="shared" ca="1" si="438"/>
        <v>31</v>
      </c>
      <c r="E1031" s="599">
        <f t="shared" si="439"/>
        <v>0.113</v>
      </c>
      <c r="F1031" s="599">
        <f t="shared" si="460"/>
        <v>0.13108</v>
      </c>
      <c r="G1031" s="33">
        <f t="shared" ca="1" si="440"/>
        <v>1.0120874444444443</v>
      </c>
      <c r="H1031" s="33">
        <f t="shared" ca="1" si="441"/>
        <v>151696.21739448255</v>
      </c>
      <c r="I1031" s="33">
        <f t="shared" ca="1" si="465"/>
        <v>6.5921221845599675E-6</v>
      </c>
      <c r="J1031" s="30" t="b">
        <f t="shared" si="442"/>
        <v>0</v>
      </c>
      <c r="K1031" s="33">
        <f t="shared" si="461"/>
        <v>1</v>
      </c>
      <c r="L1031" s="33">
        <f t="shared" ca="1" si="464"/>
        <v>6.5921221845599675E-6</v>
      </c>
      <c r="M1031" s="600">
        <f t="shared" ca="1" si="443"/>
        <v>27271.35</v>
      </c>
      <c r="N1031" s="601">
        <f t="shared" ca="1" si="444"/>
        <v>-20448498980.799999</v>
      </c>
      <c r="O1031" s="601">
        <f t="shared" ca="1" si="445"/>
        <v>247197366.75</v>
      </c>
      <c r="P1031" s="601">
        <f t="shared" ca="1" si="446"/>
        <v>-198975255.36000001</v>
      </c>
      <c r="Q1031" s="601">
        <f t="shared" ca="1" si="462"/>
        <v>-31836040.859999999</v>
      </c>
      <c r="R1031" s="602">
        <f t="shared" si="447"/>
        <v>399</v>
      </c>
      <c r="S1031" s="602">
        <f t="shared" si="448"/>
        <v>63.84</v>
      </c>
      <c r="T1031" s="602">
        <f t="shared" si="449"/>
        <v>166.35080000000002</v>
      </c>
      <c r="U1031" s="602">
        <f t="shared" si="450"/>
        <v>26.616128000000003</v>
      </c>
      <c r="V1031" s="602">
        <f t="shared" ca="1" si="451"/>
        <v>-16358799.18</v>
      </c>
      <c r="W1031" s="602">
        <f t="shared" si="452"/>
        <v>84.48</v>
      </c>
      <c r="X1031" s="602">
        <f t="shared" si="453"/>
        <v>13.52</v>
      </c>
      <c r="Y1031" s="602">
        <f t="shared" ca="1" si="454"/>
        <v>312267.84999999998</v>
      </c>
      <c r="Z1031" s="602">
        <f t="shared" ca="1" si="455"/>
        <v>49962.86</v>
      </c>
      <c r="AA1031" s="603">
        <f t="shared" si="456"/>
        <v>0</v>
      </c>
      <c r="AB1031" s="602"/>
      <c r="AC1031" s="604">
        <f t="shared" si="457"/>
        <v>0.113</v>
      </c>
      <c r="AD1031" s="602">
        <f t="shared" ca="1" si="458"/>
        <v>-198975255.36039555</v>
      </c>
      <c r="AE1031" s="602">
        <f t="shared" si="459"/>
        <v>0</v>
      </c>
      <c r="AG1031" s="602">
        <f t="shared" ca="1" si="463"/>
        <v>0</v>
      </c>
    </row>
    <row r="1032" spans="2:33" x14ac:dyDescent="0.25">
      <c r="B1032" s="30">
        <v>1011</v>
      </c>
      <c r="C1032" s="19">
        <f t="shared" ca="1" si="437"/>
        <v>76461</v>
      </c>
      <c r="D1032" s="30">
        <f t="shared" ca="1" si="438"/>
        <v>30</v>
      </c>
      <c r="E1032" s="599">
        <f t="shared" si="439"/>
        <v>0.113</v>
      </c>
      <c r="F1032" s="599">
        <f t="shared" si="460"/>
        <v>0.13108</v>
      </c>
      <c r="G1032" s="33">
        <f t="shared" ca="1" si="440"/>
        <v>1.0117233333333333</v>
      </c>
      <c r="H1032" s="33">
        <f t="shared" ca="1" si="441"/>
        <v>153474.60271640387</v>
      </c>
      <c r="I1032" s="33">
        <f t="shared" ca="1" si="465"/>
        <v>6.51573603906203E-6</v>
      </c>
      <c r="J1032" s="30" t="b">
        <f t="shared" si="442"/>
        <v>0</v>
      </c>
      <c r="K1032" s="33">
        <f t="shared" si="461"/>
        <v>1</v>
      </c>
      <c r="L1032" s="33">
        <f t="shared" ca="1" si="464"/>
        <v>6.51573603906203E-6</v>
      </c>
      <c r="M1032" s="600">
        <f t="shared" ca="1" si="443"/>
        <v>27271.35</v>
      </c>
      <c r="N1032" s="601">
        <f t="shared" ca="1" si="444"/>
        <v>-20695696347.549999</v>
      </c>
      <c r="O1032" s="601">
        <f t="shared" ca="1" si="445"/>
        <v>242649818.19999999</v>
      </c>
      <c r="P1032" s="601">
        <f t="shared" ca="1" si="446"/>
        <v>-194884473.94</v>
      </c>
      <c r="Q1032" s="601">
        <f t="shared" ca="1" si="462"/>
        <v>-31181515.829999998</v>
      </c>
      <c r="R1032" s="602">
        <f t="shared" si="447"/>
        <v>399</v>
      </c>
      <c r="S1032" s="602">
        <f t="shared" si="448"/>
        <v>63.84</v>
      </c>
      <c r="T1032" s="602">
        <f t="shared" si="449"/>
        <v>166.35080000000002</v>
      </c>
      <c r="U1032" s="602">
        <f t="shared" si="450"/>
        <v>26.616128000000003</v>
      </c>
      <c r="V1032" s="602">
        <f t="shared" ca="1" si="451"/>
        <v>-16556557.08</v>
      </c>
      <c r="W1032" s="602">
        <f t="shared" si="452"/>
        <v>84.48</v>
      </c>
      <c r="X1032" s="602">
        <f t="shared" si="453"/>
        <v>13.52</v>
      </c>
      <c r="Y1032" s="602">
        <f t="shared" ca="1" si="454"/>
        <v>305853.5</v>
      </c>
      <c r="Z1032" s="602">
        <f t="shared" ca="1" si="455"/>
        <v>48936.56</v>
      </c>
      <c r="AA1032" s="603">
        <f t="shared" si="456"/>
        <v>0</v>
      </c>
      <c r="AB1032" s="602"/>
      <c r="AC1032" s="604">
        <f t="shared" si="457"/>
        <v>0.113</v>
      </c>
      <c r="AD1032" s="602">
        <f t="shared" ca="1" si="458"/>
        <v>-194884473.93942916</v>
      </c>
      <c r="AE1032" s="602">
        <f t="shared" si="459"/>
        <v>0</v>
      </c>
      <c r="AG1032" s="602">
        <f t="shared" ca="1" si="463"/>
        <v>0</v>
      </c>
    </row>
    <row r="1033" spans="2:33" x14ac:dyDescent="0.25">
      <c r="B1033" s="30">
        <v>1012</v>
      </c>
      <c r="C1033" s="19">
        <f t="shared" ca="1" si="437"/>
        <v>76492</v>
      </c>
      <c r="D1033" s="30">
        <f t="shared" ca="1" si="438"/>
        <v>31</v>
      </c>
      <c r="E1033" s="599">
        <f t="shared" si="439"/>
        <v>0.113</v>
      </c>
      <c r="F1033" s="599">
        <f t="shared" si="460"/>
        <v>0.13108</v>
      </c>
      <c r="G1033" s="33">
        <f t="shared" ca="1" si="440"/>
        <v>1.0120874444444443</v>
      </c>
      <c r="H1033" s="33">
        <f t="shared" ca="1" si="441"/>
        <v>155329.71845037155</v>
      </c>
      <c r="I1033" s="33">
        <f t="shared" ca="1" si="465"/>
        <v>6.4379180621479329E-6</v>
      </c>
      <c r="J1033" s="30" t="b">
        <f t="shared" si="442"/>
        <v>0</v>
      </c>
      <c r="K1033" s="33">
        <f t="shared" si="461"/>
        <v>1</v>
      </c>
      <c r="L1033" s="33">
        <f t="shared" ca="1" si="464"/>
        <v>6.4379180621479329E-6</v>
      </c>
      <c r="M1033" s="600">
        <f t="shared" ca="1" si="443"/>
        <v>27271.35</v>
      </c>
      <c r="N1033" s="601">
        <f t="shared" ca="1" si="444"/>
        <v>-20938346165.75</v>
      </c>
      <c r="O1033" s="601">
        <f t="shared" ca="1" si="445"/>
        <v>253118367.39000002</v>
      </c>
      <c r="P1033" s="601">
        <f t="shared" ca="1" si="446"/>
        <v>-203741740.61000001</v>
      </c>
      <c r="Q1033" s="601">
        <f t="shared" ca="1" si="462"/>
        <v>-32598678.5</v>
      </c>
      <c r="R1033" s="602">
        <f t="shared" si="447"/>
        <v>399</v>
      </c>
      <c r="S1033" s="602">
        <f t="shared" si="448"/>
        <v>63.84</v>
      </c>
      <c r="T1033" s="602">
        <f t="shared" si="449"/>
        <v>166.35080000000002</v>
      </c>
      <c r="U1033" s="602">
        <f t="shared" si="450"/>
        <v>26.616128000000003</v>
      </c>
      <c r="V1033" s="602">
        <f t="shared" ca="1" si="451"/>
        <v>-16750676.93</v>
      </c>
      <c r="W1033" s="602">
        <f t="shared" si="452"/>
        <v>84.48</v>
      </c>
      <c r="X1033" s="602">
        <f t="shared" si="453"/>
        <v>13.52</v>
      </c>
      <c r="Y1033" s="602">
        <f t="shared" ca="1" si="454"/>
        <v>319741.7</v>
      </c>
      <c r="Z1033" s="602">
        <f t="shared" ca="1" si="455"/>
        <v>51158.67</v>
      </c>
      <c r="AA1033" s="603">
        <f t="shared" si="456"/>
        <v>0</v>
      </c>
      <c r="AB1033" s="602"/>
      <c r="AC1033" s="604">
        <f t="shared" si="457"/>
        <v>0.113</v>
      </c>
      <c r="AD1033" s="602">
        <f t="shared" ca="1" si="458"/>
        <v>-203741740.60728404</v>
      </c>
      <c r="AE1033" s="602">
        <f t="shared" si="459"/>
        <v>0</v>
      </c>
      <c r="AG1033" s="602">
        <f t="shared" ca="1" si="463"/>
        <v>0</v>
      </c>
    </row>
    <row r="1034" spans="2:33" x14ac:dyDescent="0.25">
      <c r="B1034" s="30">
        <v>1013</v>
      </c>
      <c r="C1034" s="19">
        <f t="shared" ca="1" si="437"/>
        <v>76522</v>
      </c>
      <c r="D1034" s="30">
        <f t="shared" ca="1" si="438"/>
        <v>30</v>
      </c>
      <c r="E1034" s="599">
        <f t="shared" si="439"/>
        <v>0.113</v>
      </c>
      <c r="F1034" s="599">
        <f t="shared" si="460"/>
        <v>0.13108</v>
      </c>
      <c r="G1034" s="33">
        <f t="shared" ca="1" si="440"/>
        <v>1.0117233333333333</v>
      </c>
      <c r="H1034" s="33">
        <f t="shared" ca="1" si="441"/>
        <v>157150.70051633808</v>
      </c>
      <c r="I1034" s="33">
        <f t="shared" ca="1" si="465"/>
        <v>6.3633187552736078E-6</v>
      </c>
      <c r="J1034" s="30" t="b">
        <f t="shared" si="442"/>
        <v>0</v>
      </c>
      <c r="K1034" s="33">
        <f t="shared" si="461"/>
        <v>1</v>
      </c>
      <c r="L1034" s="33">
        <f t="shared" ca="1" si="464"/>
        <v>6.3633187552736078E-6</v>
      </c>
      <c r="M1034" s="600">
        <f t="shared" ca="1" si="443"/>
        <v>27271.35</v>
      </c>
      <c r="N1034" s="601">
        <f t="shared" ca="1" si="444"/>
        <v>-21191464533.139999</v>
      </c>
      <c r="O1034" s="601">
        <f t="shared" ca="1" si="445"/>
        <v>248461873.89999998</v>
      </c>
      <c r="P1034" s="601">
        <f t="shared" ca="1" si="446"/>
        <v>-199552957.69</v>
      </c>
      <c r="Q1034" s="601">
        <f t="shared" ca="1" si="462"/>
        <v>-31928473.23</v>
      </c>
      <c r="R1034" s="602">
        <f t="shared" si="447"/>
        <v>399</v>
      </c>
      <c r="S1034" s="602">
        <f t="shared" si="448"/>
        <v>63.84</v>
      </c>
      <c r="T1034" s="602">
        <f t="shared" si="449"/>
        <v>166.35080000000002</v>
      </c>
      <c r="U1034" s="602">
        <f t="shared" si="450"/>
        <v>26.616128000000003</v>
      </c>
      <c r="V1034" s="602">
        <f t="shared" ca="1" si="451"/>
        <v>-16953171.629999999</v>
      </c>
      <c r="W1034" s="602">
        <f t="shared" si="452"/>
        <v>84.48</v>
      </c>
      <c r="X1034" s="602">
        <f t="shared" si="453"/>
        <v>13.52</v>
      </c>
      <c r="Y1034" s="602">
        <f t="shared" ca="1" si="454"/>
        <v>313173.68</v>
      </c>
      <c r="Z1034" s="602">
        <f t="shared" ca="1" si="455"/>
        <v>50107.79</v>
      </c>
      <c r="AA1034" s="603">
        <f t="shared" si="456"/>
        <v>0</v>
      </c>
      <c r="AB1034" s="602"/>
      <c r="AC1034" s="604">
        <f t="shared" si="457"/>
        <v>0.113</v>
      </c>
      <c r="AD1034" s="602">
        <f t="shared" ca="1" si="458"/>
        <v>-199552957.68706831</v>
      </c>
      <c r="AE1034" s="602">
        <f t="shared" si="459"/>
        <v>0</v>
      </c>
      <c r="AG1034" s="602">
        <f t="shared" ca="1" si="463"/>
        <v>0</v>
      </c>
    </row>
    <row r="1035" spans="2:33" x14ac:dyDescent="0.25">
      <c r="B1035" s="30">
        <v>1014</v>
      </c>
      <c r="C1035" s="19">
        <f t="shared" ca="1" si="437"/>
        <v>76553</v>
      </c>
      <c r="D1035" s="30">
        <f t="shared" ca="1" si="438"/>
        <v>31</v>
      </c>
      <c r="E1035" s="599">
        <f t="shared" si="439"/>
        <v>0.113</v>
      </c>
      <c r="F1035" s="599">
        <f t="shared" si="460"/>
        <v>0.13108</v>
      </c>
      <c r="G1035" s="33">
        <f t="shared" ca="1" si="440"/>
        <v>1.0120874444444443</v>
      </c>
      <c r="H1035" s="33">
        <f t="shared" ca="1" si="441"/>
        <v>159050.25087823483</v>
      </c>
      <c r="I1035" s="33">
        <f t="shared" ca="1" si="465"/>
        <v>6.287321110644313E-6</v>
      </c>
      <c r="J1035" s="30" t="b">
        <f t="shared" si="442"/>
        <v>0</v>
      </c>
      <c r="K1035" s="33">
        <f t="shared" si="461"/>
        <v>1</v>
      </c>
      <c r="L1035" s="33">
        <f t="shared" ca="1" si="464"/>
        <v>6.287321110644313E-6</v>
      </c>
      <c r="M1035" s="600">
        <f t="shared" ca="1" si="443"/>
        <v>27271.35</v>
      </c>
      <c r="N1035" s="601">
        <f t="shared" ca="1" si="444"/>
        <v>-21439926407.040001</v>
      </c>
      <c r="O1035" s="601">
        <f t="shared" ca="1" si="445"/>
        <v>259181190.68999997</v>
      </c>
      <c r="P1035" s="601">
        <f t="shared" ca="1" si="446"/>
        <v>-208622395.00999999</v>
      </c>
      <c r="Q1035" s="601">
        <f t="shared" ca="1" si="462"/>
        <v>-33379583.199999999</v>
      </c>
      <c r="R1035" s="602">
        <f t="shared" si="447"/>
        <v>399</v>
      </c>
      <c r="S1035" s="602">
        <f t="shared" si="448"/>
        <v>63.84</v>
      </c>
      <c r="T1035" s="602">
        <f t="shared" si="449"/>
        <v>166.35080000000002</v>
      </c>
      <c r="U1035" s="602">
        <f t="shared" si="450"/>
        <v>26.616128000000003</v>
      </c>
      <c r="V1035" s="602">
        <f t="shared" ca="1" si="451"/>
        <v>-17151941.129999999</v>
      </c>
      <c r="W1035" s="602">
        <f t="shared" si="452"/>
        <v>84.48</v>
      </c>
      <c r="X1035" s="602">
        <f t="shared" si="453"/>
        <v>13.52</v>
      </c>
      <c r="Y1035" s="602">
        <f t="shared" ca="1" si="454"/>
        <v>327394.56</v>
      </c>
      <c r="Z1035" s="602">
        <f t="shared" ca="1" si="455"/>
        <v>52383.13</v>
      </c>
      <c r="AA1035" s="603">
        <f t="shared" si="456"/>
        <v>0</v>
      </c>
      <c r="AB1035" s="602"/>
      <c r="AC1035" s="604">
        <f t="shared" si="457"/>
        <v>0.113</v>
      </c>
      <c r="AD1035" s="602">
        <f t="shared" ca="1" si="458"/>
        <v>-208622395.01072532</v>
      </c>
      <c r="AE1035" s="602">
        <f t="shared" si="459"/>
        <v>0</v>
      </c>
      <c r="AG1035" s="602">
        <f t="shared" ca="1" si="463"/>
        <v>0</v>
      </c>
    </row>
    <row r="1036" spans="2:33" x14ac:dyDescent="0.25">
      <c r="B1036" s="30">
        <v>1015</v>
      </c>
      <c r="C1036" s="19">
        <f t="shared" ca="1" si="437"/>
        <v>76584</v>
      </c>
      <c r="D1036" s="30">
        <f t="shared" ca="1" si="438"/>
        <v>31</v>
      </c>
      <c r="E1036" s="599">
        <f t="shared" si="439"/>
        <v>0.113</v>
      </c>
      <c r="F1036" s="599">
        <f t="shared" si="460"/>
        <v>0.13108</v>
      </c>
      <c r="G1036" s="33">
        <f t="shared" ca="1" si="440"/>
        <v>1.0120874444444443</v>
      </c>
      <c r="H1036" s="33">
        <f t="shared" ca="1" si="441"/>
        <v>160972.76194960042</v>
      </c>
      <c r="I1036" s="33">
        <f t="shared" ca="1" si="465"/>
        <v>6.2122311121995523E-6</v>
      </c>
      <c r="J1036" s="30" t="b">
        <f t="shared" si="442"/>
        <v>0</v>
      </c>
      <c r="K1036" s="33">
        <f t="shared" si="461"/>
        <v>1</v>
      </c>
      <c r="L1036" s="33">
        <f t="shared" ca="1" si="464"/>
        <v>6.2122311121995523E-6</v>
      </c>
      <c r="M1036" s="600">
        <f t="shared" ca="1" si="443"/>
        <v>27271.35</v>
      </c>
      <c r="N1036" s="601">
        <f t="shared" ca="1" si="444"/>
        <v>-21699107597.73</v>
      </c>
      <c r="O1036" s="601">
        <f t="shared" ca="1" si="445"/>
        <v>262314028.94000003</v>
      </c>
      <c r="P1036" s="601">
        <f t="shared" ca="1" si="446"/>
        <v>-211144371.99000001</v>
      </c>
      <c r="Q1036" s="601">
        <f t="shared" ca="1" si="462"/>
        <v>-33783099.520000003</v>
      </c>
      <c r="R1036" s="602">
        <f t="shared" si="447"/>
        <v>399</v>
      </c>
      <c r="S1036" s="602">
        <f t="shared" si="448"/>
        <v>63.84</v>
      </c>
      <c r="T1036" s="602">
        <f t="shared" si="449"/>
        <v>166.35080000000002</v>
      </c>
      <c r="U1036" s="602">
        <f t="shared" si="450"/>
        <v>26.616128000000003</v>
      </c>
      <c r="V1036" s="602">
        <f t="shared" ca="1" si="451"/>
        <v>-17359286.079999998</v>
      </c>
      <c r="W1036" s="602">
        <f t="shared" si="452"/>
        <v>84.48</v>
      </c>
      <c r="X1036" s="602">
        <f t="shared" si="453"/>
        <v>13.52</v>
      </c>
      <c r="Y1036" s="602">
        <f t="shared" ca="1" si="454"/>
        <v>331349.02</v>
      </c>
      <c r="Z1036" s="602">
        <f t="shared" ca="1" si="455"/>
        <v>53015.839999999997</v>
      </c>
      <c r="AA1036" s="603">
        <f t="shared" si="456"/>
        <v>0</v>
      </c>
      <c r="AB1036" s="602"/>
      <c r="AC1036" s="604">
        <f t="shared" si="457"/>
        <v>0.113</v>
      </c>
      <c r="AD1036" s="602">
        <f t="shared" ca="1" si="458"/>
        <v>-211144371.98568943</v>
      </c>
      <c r="AE1036" s="602">
        <f t="shared" si="459"/>
        <v>0</v>
      </c>
      <c r="AG1036" s="602">
        <f t="shared" ca="1" si="463"/>
        <v>0</v>
      </c>
    </row>
    <row r="1037" spans="2:33" x14ac:dyDescent="0.25">
      <c r="B1037" s="30">
        <v>1016</v>
      </c>
      <c r="C1037" s="19">
        <f t="shared" ca="1" si="437"/>
        <v>76614</v>
      </c>
      <c r="D1037" s="30">
        <f t="shared" ca="1" si="438"/>
        <v>30</v>
      </c>
      <c r="E1037" s="599">
        <f t="shared" si="439"/>
        <v>0.113</v>
      </c>
      <c r="F1037" s="599">
        <f t="shared" si="460"/>
        <v>0.13108</v>
      </c>
      <c r="G1037" s="33">
        <f t="shared" ca="1" si="440"/>
        <v>1.0117233333333333</v>
      </c>
      <c r="H1037" s="33">
        <f t="shared" ca="1" si="441"/>
        <v>162859.89929552289</v>
      </c>
      <c r="I1037" s="33">
        <f t="shared" ca="1" si="465"/>
        <v>6.1402469504504389E-6</v>
      </c>
      <c r="J1037" s="30" t="b">
        <f t="shared" si="442"/>
        <v>0</v>
      </c>
      <c r="K1037" s="33">
        <f t="shared" si="461"/>
        <v>1</v>
      </c>
      <c r="L1037" s="33">
        <f t="shared" ca="1" si="464"/>
        <v>6.1402469504504389E-6</v>
      </c>
      <c r="M1037" s="600">
        <f t="shared" ca="1" si="443"/>
        <v>27271.35</v>
      </c>
      <c r="N1037" s="601">
        <f t="shared" ca="1" si="444"/>
        <v>-21961421626.669998</v>
      </c>
      <c r="O1037" s="601">
        <f t="shared" ca="1" si="445"/>
        <v>257488337.55000001</v>
      </c>
      <c r="P1037" s="601">
        <f t="shared" ca="1" si="446"/>
        <v>-206803386.97999999</v>
      </c>
      <c r="Q1037" s="601">
        <f t="shared" ca="1" si="462"/>
        <v>-33088541.920000002</v>
      </c>
      <c r="R1037" s="602">
        <f t="shared" si="447"/>
        <v>399</v>
      </c>
      <c r="S1037" s="602">
        <f t="shared" si="448"/>
        <v>63.84</v>
      </c>
      <c r="T1037" s="602">
        <f t="shared" si="449"/>
        <v>166.35080000000002</v>
      </c>
      <c r="U1037" s="602">
        <f t="shared" si="450"/>
        <v>26.616128000000003</v>
      </c>
      <c r="V1037" s="602">
        <f t="shared" ca="1" si="451"/>
        <v>-17569137.300000001</v>
      </c>
      <c r="W1037" s="602">
        <f t="shared" si="452"/>
        <v>84.48</v>
      </c>
      <c r="X1037" s="602">
        <f t="shared" si="453"/>
        <v>13.52</v>
      </c>
      <c r="Y1037" s="602">
        <f t="shared" ca="1" si="454"/>
        <v>324542.36</v>
      </c>
      <c r="Z1037" s="602">
        <f t="shared" ca="1" si="455"/>
        <v>51926.78</v>
      </c>
      <c r="AA1037" s="603">
        <f t="shared" si="456"/>
        <v>0</v>
      </c>
      <c r="AB1037" s="602"/>
      <c r="AC1037" s="604">
        <f t="shared" si="457"/>
        <v>0.113</v>
      </c>
      <c r="AD1037" s="602">
        <f t="shared" ca="1" si="458"/>
        <v>-206803386.98447582</v>
      </c>
      <c r="AE1037" s="602">
        <f t="shared" si="459"/>
        <v>0</v>
      </c>
      <c r="AG1037" s="602">
        <f t="shared" ca="1" si="463"/>
        <v>0</v>
      </c>
    </row>
    <row r="1038" spans="2:33" x14ac:dyDescent="0.25">
      <c r="B1038" s="30">
        <v>1017</v>
      </c>
      <c r="C1038" s="19">
        <f t="shared" ca="1" si="437"/>
        <v>76645</v>
      </c>
      <c r="D1038" s="30">
        <f t="shared" ca="1" si="438"/>
        <v>31</v>
      </c>
      <c r="E1038" s="599">
        <f t="shared" si="439"/>
        <v>0.113</v>
      </c>
      <c r="F1038" s="599">
        <f t="shared" si="460"/>
        <v>0.13108</v>
      </c>
      <c r="G1038" s="33">
        <f t="shared" ca="1" si="440"/>
        <v>1.0120874444444443</v>
      </c>
      <c r="H1038" s="33">
        <f t="shared" ca="1" si="441"/>
        <v>164828.45928048532</v>
      </c>
      <c r="I1038" s="33">
        <f t="shared" ca="1" si="465"/>
        <v>6.0669134709214256E-6</v>
      </c>
      <c r="J1038" s="30" t="b">
        <f t="shared" si="442"/>
        <v>0</v>
      </c>
      <c r="K1038" s="33">
        <f t="shared" si="461"/>
        <v>1</v>
      </c>
      <c r="L1038" s="33">
        <f t="shared" ca="1" si="464"/>
        <v>6.0669134709214256E-6</v>
      </c>
      <c r="M1038" s="600">
        <f t="shared" ca="1" si="443"/>
        <v>27271.35</v>
      </c>
      <c r="N1038" s="601">
        <f t="shared" ca="1" si="444"/>
        <v>-22218909964.220001</v>
      </c>
      <c r="O1038" s="601">
        <f t="shared" ca="1" si="445"/>
        <v>268597111.15999997</v>
      </c>
      <c r="P1038" s="601">
        <f t="shared" ca="1" si="446"/>
        <v>-216202337.78999999</v>
      </c>
      <c r="Q1038" s="601">
        <f t="shared" ca="1" si="462"/>
        <v>-34592374.049999997</v>
      </c>
      <c r="R1038" s="602">
        <f t="shared" si="447"/>
        <v>399</v>
      </c>
      <c r="S1038" s="602">
        <f t="shared" si="448"/>
        <v>63.84</v>
      </c>
      <c r="T1038" s="602">
        <f t="shared" si="449"/>
        <v>166.35080000000002</v>
      </c>
      <c r="U1038" s="602">
        <f t="shared" si="450"/>
        <v>26.616128000000003</v>
      </c>
      <c r="V1038" s="602">
        <f t="shared" ca="1" si="451"/>
        <v>-17775127.969999999</v>
      </c>
      <c r="W1038" s="602">
        <f t="shared" si="452"/>
        <v>84.48</v>
      </c>
      <c r="X1038" s="602">
        <f t="shared" si="453"/>
        <v>13.52</v>
      </c>
      <c r="Y1038" s="602">
        <f t="shared" ca="1" si="454"/>
        <v>339279.91</v>
      </c>
      <c r="Z1038" s="602">
        <f t="shared" ca="1" si="455"/>
        <v>54284.79</v>
      </c>
      <c r="AA1038" s="603">
        <f t="shared" si="456"/>
        <v>0</v>
      </c>
      <c r="AB1038" s="602"/>
      <c r="AC1038" s="604">
        <f t="shared" si="457"/>
        <v>0.113</v>
      </c>
      <c r="AD1038" s="602">
        <f t="shared" ca="1" si="458"/>
        <v>-216202337.79072964</v>
      </c>
      <c r="AE1038" s="602">
        <f t="shared" si="459"/>
        <v>0</v>
      </c>
      <c r="AG1038" s="602">
        <f t="shared" ca="1" si="463"/>
        <v>0</v>
      </c>
    </row>
    <row r="1039" spans="2:33" x14ac:dyDescent="0.25">
      <c r="B1039" s="30">
        <v>1018</v>
      </c>
      <c r="C1039" s="19">
        <f t="shared" ca="1" si="437"/>
        <v>76675</v>
      </c>
      <c r="D1039" s="30">
        <f t="shared" ca="1" si="438"/>
        <v>30</v>
      </c>
      <c r="E1039" s="599">
        <f t="shared" si="439"/>
        <v>0.113</v>
      </c>
      <c r="F1039" s="599">
        <f t="shared" si="460"/>
        <v>0.13108</v>
      </c>
      <c r="G1039" s="33">
        <f t="shared" ca="1" si="440"/>
        <v>1.0117233333333333</v>
      </c>
      <c r="H1039" s="33">
        <f t="shared" ca="1" si="441"/>
        <v>166760.79825145021</v>
      </c>
      <c r="I1039" s="33">
        <f t="shared" ca="1" si="465"/>
        <v>5.9966131757905735E-6</v>
      </c>
      <c r="J1039" s="30" t="b">
        <f t="shared" si="442"/>
        <v>0</v>
      </c>
      <c r="K1039" s="33">
        <f t="shared" si="461"/>
        <v>1</v>
      </c>
      <c r="L1039" s="33">
        <f t="shared" ca="1" si="464"/>
        <v>5.9966131757905735E-6</v>
      </c>
      <c r="M1039" s="600">
        <f t="shared" ca="1" si="443"/>
        <v>27271.35</v>
      </c>
      <c r="N1039" s="601">
        <f t="shared" ca="1" si="444"/>
        <v>-22487507075.380001</v>
      </c>
      <c r="O1039" s="601">
        <f t="shared" ca="1" si="445"/>
        <v>263655812.63</v>
      </c>
      <c r="P1039" s="601">
        <f t="shared" ca="1" si="446"/>
        <v>-211757358.28999999</v>
      </c>
      <c r="Q1039" s="601">
        <f t="shared" ca="1" si="462"/>
        <v>-33881177.329999998</v>
      </c>
      <c r="R1039" s="602">
        <f t="shared" si="447"/>
        <v>399</v>
      </c>
      <c r="S1039" s="602">
        <f t="shared" si="448"/>
        <v>63.84</v>
      </c>
      <c r="T1039" s="602">
        <f t="shared" si="449"/>
        <v>166.35080000000002</v>
      </c>
      <c r="U1039" s="602">
        <f t="shared" si="450"/>
        <v>26.616128000000003</v>
      </c>
      <c r="V1039" s="602">
        <f t="shared" ca="1" si="451"/>
        <v>-17990005.66</v>
      </c>
      <c r="W1039" s="602">
        <f t="shared" si="452"/>
        <v>84.48</v>
      </c>
      <c r="X1039" s="602">
        <f t="shared" si="453"/>
        <v>13.52</v>
      </c>
      <c r="Y1039" s="602">
        <f t="shared" ca="1" si="454"/>
        <v>332310.18</v>
      </c>
      <c r="Z1039" s="602">
        <f t="shared" ca="1" si="455"/>
        <v>53169.63</v>
      </c>
      <c r="AA1039" s="603">
        <f t="shared" si="456"/>
        <v>0</v>
      </c>
      <c r="AB1039" s="602"/>
      <c r="AC1039" s="604">
        <f t="shared" si="457"/>
        <v>0.113</v>
      </c>
      <c r="AD1039" s="602">
        <f t="shared" ca="1" si="458"/>
        <v>-211757358.29316169</v>
      </c>
      <c r="AE1039" s="602">
        <f t="shared" si="459"/>
        <v>0</v>
      </c>
      <c r="AG1039" s="602">
        <f t="shared" ca="1" si="463"/>
        <v>0</v>
      </c>
    </row>
    <row r="1040" spans="2:33" x14ac:dyDescent="0.25">
      <c r="B1040" s="30">
        <v>1019</v>
      </c>
      <c r="C1040" s="19">
        <f t="shared" ca="1" si="437"/>
        <v>76706</v>
      </c>
      <c r="D1040" s="30">
        <f t="shared" ca="1" si="438"/>
        <v>31</v>
      </c>
      <c r="E1040" s="599">
        <f t="shared" si="439"/>
        <v>0.113</v>
      </c>
      <c r="F1040" s="599">
        <f t="shared" si="460"/>
        <v>0.13108</v>
      </c>
      <c r="G1040" s="33">
        <f t="shared" ca="1" si="440"/>
        <v>1.0120874444444443</v>
      </c>
      <c r="H1040" s="33">
        <f t="shared" ca="1" si="441"/>
        <v>168776.51013582581</v>
      </c>
      <c r="I1040" s="33">
        <f t="shared" ca="1" si="465"/>
        <v>5.9249951263670087E-6</v>
      </c>
      <c r="J1040" s="30" t="b">
        <f t="shared" si="442"/>
        <v>0</v>
      </c>
      <c r="K1040" s="33">
        <f t="shared" si="461"/>
        <v>1</v>
      </c>
      <c r="L1040" s="33">
        <f t="shared" ca="1" si="464"/>
        <v>5.9249951263670087E-6</v>
      </c>
      <c r="M1040" s="600">
        <f t="shared" ca="1" si="443"/>
        <v>27271.35</v>
      </c>
      <c r="N1040" s="601">
        <f t="shared" ca="1" si="444"/>
        <v>-22751162888.009998</v>
      </c>
      <c r="O1040" s="601">
        <f t="shared" ca="1" si="445"/>
        <v>275030688.81</v>
      </c>
      <c r="P1040" s="601">
        <f t="shared" ca="1" si="446"/>
        <v>-221381454.44</v>
      </c>
      <c r="Q1040" s="601">
        <f t="shared" ca="1" si="462"/>
        <v>-35421032.710000001</v>
      </c>
      <c r="R1040" s="602">
        <f t="shared" si="447"/>
        <v>399</v>
      </c>
      <c r="S1040" s="602">
        <f t="shared" si="448"/>
        <v>63.84</v>
      </c>
      <c r="T1040" s="602">
        <f t="shared" si="449"/>
        <v>166.35080000000002</v>
      </c>
      <c r="U1040" s="602">
        <f t="shared" si="450"/>
        <v>26.616128000000003</v>
      </c>
      <c r="V1040" s="602">
        <f t="shared" ca="1" si="451"/>
        <v>-18200930.309999999</v>
      </c>
      <c r="W1040" s="602">
        <f t="shared" si="452"/>
        <v>84.48</v>
      </c>
      <c r="X1040" s="602">
        <f t="shared" si="453"/>
        <v>13.52</v>
      </c>
      <c r="Y1040" s="602">
        <f t="shared" ca="1" si="454"/>
        <v>347400.77</v>
      </c>
      <c r="Z1040" s="602">
        <f t="shared" ca="1" si="455"/>
        <v>55584.12</v>
      </c>
      <c r="AA1040" s="603">
        <f t="shared" si="456"/>
        <v>0</v>
      </c>
      <c r="AB1040" s="602"/>
      <c r="AC1040" s="604">
        <f t="shared" si="457"/>
        <v>0.113</v>
      </c>
      <c r="AD1040" s="602">
        <f t="shared" ca="1" si="458"/>
        <v>-221381454.43527505</v>
      </c>
      <c r="AE1040" s="602">
        <f t="shared" si="459"/>
        <v>0</v>
      </c>
      <c r="AG1040" s="602">
        <f t="shared" ca="1" si="463"/>
        <v>0</v>
      </c>
    </row>
    <row r="1041" spans="2:33" x14ac:dyDescent="0.25">
      <c r="B1041" s="30">
        <v>1020</v>
      </c>
      <c r="C1041" s="19">
        <f t="shared" ca="1" si="437"/>
        <v>76737</v>
      </c>
      <c r="D1041" s="30">
        <f t="shared" ca="1" si="438"/>
        <v>31</v>
      </c>
      <c r="E1041" s="599">
        <f t="shared" si="439"/>
        <v>0.113</v>
      </c>
      <c r="F1041" s="599">
        <f t="shared" si="460"/>
        <v>0.13108</v>
      </c>
      <c r="G1041" s="33">
        <f t="shared" ca="1" si="440"/>
        <v>1.0120874444444443</v>
      </c>
      <c r="H1041" s="33">
        <f t="shared" ca="1" si="441"/>
        <v>170816.5868256198</v>
      </c>
      <c r="I1041" s="33">
        <f t="shared" ca="1" si="465"/>
        <v>5.8542324172585314E-6</v>
      </c>
      <c r="J1041" s="30" t="b">
        <f t="shared" si="442"/>
        <v>1</v>
      </c>
      <c r="K1041" s="33">
        <f t="shared" si="461"/>
        <v>1</v>
      </c>
      <c r="L1041" s="33">
        <f t="shared" ca="1" si="464"/>
        <v>5.8542324172585314E-6</v>
      </c>
      <c r="M1041" s="600">
        <f t="shared" ca="1" si="443"/>
        <v>27271.35</v>
      </c>
      <c r="N1041" s="601">
        <f t="shared" ca="1" si="444"/>
        <v>-23026193576.82</v>
      </c>
      <c r="O1041" s="601">
        <f t="shared" ca="1" si="445"/>
        <v>278355106.97000003</v>
      </c>
      <c r="P1041" s="601">
        <f t="shared" ca="1" si="446"/>
        <v>-224057655.83000001</v>
      </c>
      <c r="Q1041" s="601">
        <f t="shared" ca="1" si="462"/>
        <v>-35849224.93</v>
      </c>
      <c r="R1041" s="602">
        <f t="shared" si="447"/>
        <v>399</v>
      </c>
      <c r="S1041" s="602">
        <f t="shared" si="448"/>
        <v>63.84</v>
      </c>
      <c r="T1041" s="602">
        <f t="shared" si="449"/>
        <v>166.35080000000002</v>
      </c>
      <c r="U1041" s="602">
        <f t="shared" si="450"/>
        <v>26.616128000000003</v>
      </c>
      <c r="V1041" s="602">
        <f t="shared" ca="1" si="451"/>
        <v>-18420954.859999999</v>
      </c>
      <c r="W1041" s="602">
        <f t="shared" si="452"/>
        <v>84.48</v>
      </c>
      <c r="X1041" s="602">
        <f t="shared" si="453"/>
        <v>13.52</v>
      </c>
      <c r="Y1041" s="602">
        <f t="shared" ca="1" si="454"/>
        <v>351597.05</v>
      </c>
      <c r="Z1041" s="602">
        <f t="shared" ca="1" si="455"/>
        <v>56255.53</v>
      </c>
      <c r="AA1041" s="603">
        <f t="shared" si="456"/>
        <v>0</v>
      </c>
      <c r="AB1041" s="602"/>
      <c r="AC1041" s="604">
        <f t="shared" si="457"/>
        <v>0.113</v>
      </c>
      <c r="AD1041" s="602">
        <f t="shared" ca="1" si="458"/>
        <v>-224057655.8322235</v>
      </c>
      <c r="AE1041" s="602">
        <f t="shared" si="459"/>
        <v>0</v>
      </c>
      <c r="AG1041" s="602">
        <f t="shared" ca="1" si="463"/>
        <v>0</v>
      </c>
    </row>
    <row r="1042" spans="2:33" x14ac:dyDescent="0.25">
      <c r="B1042" s="30">
        <v>1021</v>
      </c>
      <c r="C1042" s="19">
        <f t="shared" ca="1" si="437"/>
        <v>76765</v>
      </c>
      <c r="D1042" s="30">
        <f t="shared" ca="1" si="438"/>
        <v>28</v>
      </c>
      <c r="E1042" s="599">
        <f t="shared" si="439"/>
        <v>0.113</v>
      </c>
      <c r="F1042" s="599">
        <f t="shared" si="460"/>
        <v>0.13108</v>
      </c>
      <c r="G1042" s="33">
        <f t="shared" ca="1" si="440"/>
        <v>1.0109951111111111</v>
      </c>
      <c r="H1042" s="33">
        <f t="shared" ca="1" si="441"/>
        <v>172694.73417738825</v>
      </c>
      <c r="I1042" s="33">
        <f t="shared" ca="1" si="465"/>
        <v>5.7905645169980798E-6</v>
      </c>
      <c r="J1042" s="30" t="b">
        <f t="shared" si="442"/>
        <v>0</v>
      </c>
      <c r="K1042" s="33">
        <f t="shared" si="461"/>
        <v>1</v>
      </c>
      <c r="L1042" s="33">
        <f t="shared" ca="1" si="464"/>
        <v>5.7905645169980798E-6</v>
      </c>
      <c r="M1042" s="600">
        <f t="shared" ca="1" si="443"/>
        <v>27271.35</v>
      </c>
      <c r="N1042" s="601">
        <f t="shared" ca="1" si="444"/>
        <v>-23304548683.790001</v>
      </c>
      <c r="O1042" s="601">
        <f t="shared" ca="1" si="445"/>
        <v>256263373.53</v>
      </c>
      <c r="P1042" s="601">
        <f t="shared" ca="1" si="446"/>
        <v>-204821088.99000001</v>
      </c>
      <c r="Q1042" s="601">
        <f t="shared" ca="1" si="462"/>
        <v>-32771374.239999998</v>
      </c>
      <c r="R1042" s="602">
        <f t="shared" si="447"/>
        <v>399</v>
      </c>
      <c r="S1042" s="602">
        <f t="shared" si="448"/>
        <v>63.84</v>
      </c>
      <c r="T1042" s="602">
        <f t="shared" si="449"/>
        <v>166.35080000000002</v>
      </c>
      <c r="U1042" s="602">
        <f t="shared" si="450"/>
        <v>26.616128000000003</v>
      </c>
      <c r="V1042" s="602">
        <f t="shared" ca="1" si="451"/>
        <v>-18643638.949999999</v>
      </c>
      <c r="W1042" s="602">
        <f t="shared" si="452"/>
        <v>84.48</v>
      </c>
      <c r="X1042" s="602">
        <f t="shared" si="453"/>
        <v>13.52</v>
      </c>
      <c r="Y1042" s="602">
        <f t="shared" ca="1" si="454"/>
        <v>321434.11</v>
      </c>
      <c r="Z1042" s="602">
        <f t="shared" ca="1" si="455"/>
        <v>51429.46</v>
      </c>
      <c r="AA1042" s="603">
        <f t="shared" si="456"/>
        <v>0</v>
      </c>
      <c r="AB1042" s="602"/>
      <c r="AC1042" s="604">
        <f t="shared" si="457"/>
        <v>0.113</v>
      </c>
      <c r="AD1042" s="602">
        <f t="shared" ca="1" si="458"/>
        <v>-204821088.98753214</v>
      </c>
      <c r="AE1042" s="602">
        <f t="shared" si="459"/>
        <v>0</v>
      </c>
      <c r="AG1042" s="602">
        <f t="shared" ca="1" si="463"/>
        <v>0</v>
      </c>
    </row>
    <row r="1043" spans="2:33" x14ac:dyDescent="0.25">
      <c r="B1043" s="30">
        <v>1022</v>
      </c>
      <c r="C1043" s="19">
        <f t="shared" ca="1" si="437"/>
        <v>76796</v>
      </c>
      <c r="D1043" s="30">
        <f t="shared" ca="1" si="438"/>
        <v>31</v>
      </c>
      <c r="E1043" s="599">
        <f t="shared" si="439"/>
        <v>0.113</v>
      </c>
      <c r="F1043" s="599">
        <f t="shared" si="460"/>
        <v>0.13108</v>
      </c>
      <c r="G1043" s="33">
        <f t="shared" ca="1" si="440"/>
        <v>1.0120874444444443</v>
      </c>
      <c r="H1043" s="33">
        <f t="shared" ca="1" si="441"/>
        <v>174782.17218260551</v>
      </c>
      <c r="I1043" s="33">
        <f t="shared" ca="1" si="465"/>
        <v>5.7214073238272805E-6</v>
      </c>
      <c r="J1043" s="30" t="b">
        <f t="shared" si="442"/>
        <v>0</v>
      </c>
      <c r="K1043" s="33">
        <f t="shared" si="461"/>
        <v>1</v>
      </c>
      <c r="L1043" s="33">
        <f t="shared" ca="1" si="464"/>
        <v>5.7214073238272805E-6</v>
      </c>
      <c r="M1043" s="600">
        <f t="shared" ca="1" si="443"/>
        <v>27271.35</v>
      </c>
      <c r="N1043" s="601">
        <f t="shared" ca="1" si="444"/>
        <v>-23560812057.32</v>
      </c>
      <c r="O1043" s="601">
        <f t="shared" ca="1" si="445"/>
        <v>284817278.17000002</v>
      </c>
      <c r="P1043" s="601">
        <f t="shared" ca="1" si="446"/>
        <v>-229259790.66</v>
      </c>
      <c r="Q1043" s="601">
        <f t="shared" ca="1" si="462"/>
        <v>-36681566.509999998</v>
      </c>
      <c r="R1043" s="602">
        <f t="shared" si="447"/>
        <v>399</v>
      </c>
      <c r="S1043" s="602">
        <f t="shared" si="448"/>
        <v>63.84</v>
      </c>
      <c r="T1043" s="602">
        <f t="shared" si="449"/>
        <v>166.35080000000002</v>
      </c>
      <c r="U1043" s="602">
        <f t="shared" si="450"/>
        <v>26.616128000000003</v>
      </c>
      <c r="V1043" s="602">
        <f t="shared" ca="1" si="451"/>
        <v>-18848649.649999999</v>
      </c>
      <c r="W1043" s="602">
        <f t="shared" si="452"/>
        <v>84.48</v>
      </c>
      <c r="X1043" s="602">
        <f t="shared" si="453"/>
        <v>13.52</v>
      </c>
      <c r="Y1043" s="602">
        <f t="shared" ca="1" si="454"/>
        <v>359754</v>
      </c>
      <c r="Z1043" s="602">
        <f t="shared" ca="1" si="455"/>
        <v>57560.639999999999</v>
      </c>
      <c r="AA1043" s="603">
        <f t="shared" si="456"/>
        <v>0</v>
      </c>
      <c r="AB1043" s="602"/>
      <c r="AC1043" s="604">
        <f t="shared" si="457"/>
        <v>0.113</v>
      </c>
      <c r="AD1043" s="602">
        <f t="shared" ca="1" si="458"/>
        <v>-229259790.65775543</v>
      </c>
      <c r="AE1043" s="602">
        <f t="shared" si="459"/>
        <v>0</v>
      </c>
      <c r="AG1043" s="602">
        <f t="shared" ca="1" si="463"/>
        <v>0</v>
      </c>
    </row>
    <row r="1044" spans="2:33" x14ac:dyDescent="0.25">
      <c r="B1044" s="30">
        <v>1023</v>
      </c>
      <c r="C1044" s="19">
        <f t="shared" ca="1" si="437"/>
        <v>76826</v>
      </c>
      <c r="D1044" s="30">
        <f t="shared" ca="1" si="438"/>
        <v>30</v>
      </c>
      <c r="E1044" s="599">
        <f t="shared" si="439"/>
        <v>0.113</v>
      </c>
      <c r="F1044" s="599">
        <f t="shared" si="460"/>
        <v>0.13108</v>
      </c>
      <c r="G1044" s="33">
        <f t="shared" ca="1" si="440"/>
        <v>1.0117233333333333</v>
      </c>
      <c r="H1044" s="33">
        <f t="shared" ca="1" si="441"/>
        <v>176831.20184782625</v>
      </c>
      <c r="I1044" s="33">
        <f t="shared" ca="1" si="465"/>
        <v>5.6551105774905007E-6</v>
      </c>
      <c r="J1044" s="30" t="b">
        <f t="shared" si="442"/>
        <v>0</v>
      </c>
      <c r="K1044" s="33">
        <f t="shared" si="461"/>
        <v>1</v>
      </c>
      <c r="L1044" s="33">
        <f t="shared" ca="1" si="464"/>
        <v>5.6551105774905007E-6</v>
      </c>
      <c r="M1044" s="600">
        <f t="shared" ca="1" si="443"/>
        <v>27271.35</v>
      </c>
      <c r="N1044" s="601">
        <f t="shared" ca="1" si="444"/>
        <v>-23845629335.490002</v>
      </c>
      <c r="O1044" s="601">
        <f t="shared" ca="1" si="445"/>
        <v>279577532.59999996</v>
      </c>
      <c r="P1044" s="601">
        <f t="shared" ca="1" si="446"/>
        <v>-224546342.91</v>
      </c>
      <c r="Q1044" s="601">
        <f t="shared" ca="1" si="462"/>
        <v>-35927414.869999997</v>
      </c>
      <c r="R1044" s="602">
        <f t="shared" si="447"/>
        <v>399</v>
      </c>
      <c r="S1044" s="602">
        <f t="shared" si="448"/>
        <v>63.84</v>
      </c>
      <c r="T1044" s="602">
        <f t="shared" si="449"/>
        <v>166.35080000000002</v>
      </c>
      <c r="U1044" s="602">
        <f t="shared" si="450"/>
        <v>26.616128000000003</v>
      </c>
      <c r="V1044" s="602">
        <f t="shared" ca="1" si="451"/>
        <v>-19076503.469999999</v>
      </c>
      <c r="W1044" s="602">
        <f t="shared" si="452"/>
        <v>84.48</v>
      </c>
      <c r="X1044" s="602">
        <f t="shared" si="453"/>
        <v>13.52</v>
      </c>
      <c r="Y1044" s="602">
        <f t="shared" ca="1" si="454"/>
        <v>352363.31</v>
      </c>
      <c r="Z1044" s="602">
        <f t="shared" ca="1" si="455"/>
        <v>56378.13</v>
      </c>
      <c r="AA1044" s="603">
        <f t="shared" si="456"/>
        <v>0</v>
      </c>
      <c r="AB1044" s="602"/>
      <c r="AC1044" s="604">
        <f t="shared" si="457"/>
        <v>0.113</v>
      </c>
      <c r="AD1044" s="602">
        <f t="shared" ca="1" si="458"/>
        <v>-224546342.90919754</v>
      </c>
      <c r="AE1044" s="602">
        <f t="shared" si="459"/>
        <v>0</v>
      </c>
      <c r="AG1044" s="602">
        <f t="shared" ca="1" si="463"/>
        <v>0</v>
      </c>
    </row>
    <row r="1045" spans="2:33" x14ac:dyDescent="0.25">
      <c r="B1045" s="30">
        <v>1024</v>
      </c>
      <c r="C1045" s="19">
        <f t="shared" ref="C1045:C1108" ca="1" si="466">IF(B1045=0,FECHA_1ER_PAGO,EDATE(C1044,1))</f>
        <v>76857</v>
      </c>
      <c r="D1045" s="30">
        <f t="shared" ref="D1045:D1108" ca="1" si="467">IF(B1045=0,FECHA_1ER_PAGO-FECHA_APERTURA, C1045-C1044)</f>
        <v>31</v>
      </c>
      <c r="E1045" s="599">
        <f t="shared" ref="E1045:E1108" si="468">IF(B1045=0,TASA,IF(B1045=MESES_INC_TASA,E1044+INCREMENTO_TASA,E1044))</f>
        <v>0.113</v>
      </c>
      <c r="F1045" s="599">
        <f t="shared" si="460"/>
        <v>0.13108</v>
      </c>
      <c r="G1045" s="33">
        <f t="shared" ref="G1045:G1108" ca="1" si="469">IF(B1045&lt;MESES_GRACIA, 0, 1 + D1045 * F1045 / 360 + FACTOR_SEG_DEUD)</f>
        <v>1.0120874444444443</v>
      </c>
      <c r="H1045" s="33">
        <f t="shared" ref="H1045:H1108" ca="1" si="470">IF(B1045 = 0, 0,            IF(H1044=0, G1045, H1044 * G1045 ))</f>
        <v>178968.63917620617</v>
      </c>
      <c r="I1045" s="33">
        <f t="shared" ca="1" si="465"/>
        <v>5.5875711219742559E-6</v>
      </c>
      <c r="J1045" s="30" t="b">
        <f t="shared" ref="J1045:J1108" si="471">MOD(B1045, MESES_INC)=0</f>
        <v>0</v>
      </c>
      <c r="K1045" s="33">
        <f t="shared" si="461"/>
        <v>1</v>
      </c>
      <c r="L1045" s="33">
        <f t="shared" ca="1" si="464"/>
        <v>5.5875711219742559E-6</v>
      </c>
      <c r="M1045" s="600">
        <f t="shared" ref="M1045:M1108" ca="1" si="472">ROUND(CUOTA_INIT*K1045,2)</f>
        <v>27271.35</v>
      </c>
      <c r="N1045" s="601">
        <f t="shared" ref="N1045:N1108" ca="1" si="473">IF(B1045=0,TOTAL_FINANCIADO, ROUND(N1044-O1044,2))</f>
        <v>-24125206868.09</v>
      </c>
      <c r="O1045" s="601">
        <f t="shared" ref="O1045:O1108" ca="1" si="474">IF(B1045=0, 0,
   IF((B1045+1) = PLAZO, N1045,
   IF(B1045&lt;MESES_GRACIA, 0, M1045-P1045-V1045-Q1045)))</f>
        <v>291639369.07999998</v>
      </c>
      <c r="P1045" s="601">
        <f t="shared" ref="P1045:P1108" ca="1" si="475" xml:space="preserve"> IF(B1045&lt;MESES_GRACIA, 0, ROUND(N1045 * D1045 *E1045 /360,2))</f>
        <v>-234751665.72</v>
      </c>
      <c r="Q1045" s="601">
        <f t="shared" ca="1" si="462"/>
        <v>-37560266.520000003</v>
      </c>
      <c r="R1045" s="602">
        <f t="shared" ref="R1045:R1108" si="476" xml:space="preserve"> COMISION_AMORT</f>
        <v>399</v>
      </c>
      <c r="S1045" s="602">
        <f t="shared" ref="S1045:S1108" si="477">ROUND(R1045*IVA,2)</f>
        <v>63.84</v>
      </c>
      <c r="T1045" s="602">
        <f t="shared" ref="T1045:T1108" si="478">SEGURO_DAÑOS_MENS</f>
        <v>166.35080000000002</v>
      </c>
      <c r="U1045" s="602">
        <f t="shared" ref="U1045:U1108" si="479">T1045*IVA</f>
        <v>26.616128000000003</v>
      </c>
      <c r="V1045" s="602">
        <f t="shared" ref="V1045:V1108" ca="1" si="480">ROUND(N1045 * FACTOR_SEG_DEUD,2)</f>
        <v>-19300165.489999998</v>
      </c>
      <c r="W1045" s="602">
        <f t="shared" ref="W1045:W1108" si="481">ROUND(SEGURO_INTERIORES/(1+IVA),2)</f>
        <v>84.48</v>
      </c>
      <c r="X1045" s="602">
        <f t="shared" ref="X1045:X1108" si="482">ROUND(W1045*IVA,2)</f>
        <v>13.52</v>
      </c>
      <c r="Y1045" s="602">
        <f t="shared" ref="Y1045:Y1108" ca="1" si="483">ROUND((SUM(O1045:X1045)-Q1045) * FACTOR_SEG_DESEMPLEO,2)</f>
        <v>368365.26</v>
      </c>
      <c r="Z1045" s="602">
        <f t="shared" ref="Z1045:Z1108" ca="1" si="484">ROUND(Y1045*IVA,2)</f>
        <v>58938.44</v>
      </c>
      <c r="AA1045" s="603">
        <f t="shared" ref="AA1045:AA1108" si="485">IF(B1045&gt;=PLAZO,0,ROUND(SUM(O1045:Z1045),2))</f>
        <v>0</v>
      </c>
      <c r="AB1045" s="602"/>
      <c r="AC1045" s="604">
        <f t="shared" ref="AC1045:AC1108" si="486">IF(AB1045="SI",TASA_PP,TASA)</f>
        <v>0.113</v>
      </c>
      <c r="AD1045" s="602">
        <f t="shared" ref="AD1045:AD1108" ca="1" si="487">N1045 * D1045 * AC1045 /360</f>
        <v>-234751665.71922022</v>
      </c>
      <c r="AE1045" s="602">
        <f t="shared" ref="AE1045:AE1108" si="488">IF(B1045&gt;=PLAZO, 0, O1045+R1045+S1045+T1045+U1045+V1045+W1045+X1045+Y1045+Z1045+AD1045)</f>
        <v>0</v>
      </c>
      <c r="AG1045" s="602">
        <f t="shared" ca="1" si="463"/>
        <v>0</v>
      </c>
    </row>
    <row r="1046" spans="2:33" x14ac:dyDescent="0.25">
      <c r="B1046" s="30">
        <v>1025</v>
      </c>
      <c r="C1046" s="19">
        <f t="shared" ca="1" si="466"/>
        <v>76887</v>
      </c>
      <c r="D1046" s="30">
        <f t="shared" ca="1" si="467"/>
        <v>30</v>
      </c>
      <c r="E1046" s="599">
        <f t="shared" si="468"/>
        <v>0.113</v>
      </c>
      <c r="F1046" s="599">
        <f t="shared" ref="F1046:F1109" si="489">E1046*(1+$G$13)</f>
        <v>0.13108</v>
      </c>
      <c r="G1046" s="33">
        <f t="shared" ca="1" si="469"/>
        <v>1.0117233333333333</v>
      </c>
      <c r="H1046" s="33">
        <f t="shared" ca="1" si="470"/>
        <v>181066.74818948188</v>
      </c>
      <c r="I1046" s="33">
        <f t="shared" ca="1" si="465"/>
        <v>5.5228252011988682E-6</v>
      </c>
      <c r="J1046" s="30" t="b">
        <f t="shared" si="471"/>
        <v>0</v>
      </c>
      <c r="K1046" s="33">
        <f t="shared" ref="K1046:K1109" si="490">IF(B1046=0, 1, IF(J1046,K1045*(1+INCREMENTO),K1045))</f>
        <v>1</v>
      </c>
      <c r="L1046" s="33">
        <f t="shared" ca="1" si="464"/>
        <v>5.5228252011988682E-6</v>
      </c>
      <c r="M1046" s="600">
        <f t="shared" ca="1" si="472"/>
        <v>27271.35</v>
      </c>
      <c r="N1046" s="601">
        <f t="shared" ca="1" si="473"/>
        <v>-24416846237.169998</v>
      </c>
      <c r="O1046" s="601">
        <f t="shared" ca="1" si="474"/>
        <v>286274098.74000001</v>
      </c>
      <c r="P1046" s="601">
        <f t="shared" ca="1" si="475"/>
        <v>-229925302.06999999</v>
      </c>
      <c r="Q1046" s="601">
        <f t="shared" ref="Q1046:Q1109" ca="1" si="491">ROUND(P1046*$G$13,2)</f>
        <v>-36788048.329999998</v>
      </c>
      <c r="R1046" s="602">
        <f t="shared" si="476"/>
        <v>399</v>
      </c>
      <c r="S1046" s="602">
        <f t="shared" si="477"/>
        <v>63.84</v>
      </c>
      <c r="T1046" s="602">
        <f t="shared" si="478"/>
        <v>166.35080000000002</v>
      </c>
      <c r="U1046" s="602">
        <f t="shared" si="479"/>
        <v>26.616128000000003</v>
      </c>
      <c r="V1046" s="602">
        <f t="shared" ca="1" si="480"/>
        <v>-19533476.989999998</v>
      </c>
      <c r="W1046" s="602">
        <f t="shared" si="481"/>
        <v>84.48</v>
      </c>
      <c r="X1046" s="602">
        <f t="shared" si="482"/>
        <v>13.52</v>
      </c>
      <c r="Y1046" s="602">
        <f t="shared" ca="1" si="483"/>
        <v>360797.52</v>
      </c>
      <c r="Z1046" s="602">
        <f t="shared" ca="1" si="484"/>
        <v>57727.6</v>
      </c>
      <c r="AA1046" s="603">
        <f t="shared" si="485"/>
        <v>0</v>
      </c>
      <c r="AB1046" s="602"/>
      <c r="AC1046" s="604">
        <f t="shared" si="486"/>
        <v>0.113</v>
      </c>
      <c r="AD1046" s="602">
        <f t="shared" ca="1" si="487"/>
        <v>-229925302.06668419</v>
      </c>
      <c r="AE1046" s="602">
        <f t="shared" si="488"/>
        <v>0</v>
      </c>
      <c r="AG1046" s="602">
        <f t="shared" ref="AG1046:AG1109" ca="1" si="492">IF(N1046&gt; 0,O1046+P1046+V1046+R1046+T1046+W1046+Y1046, 0)</f>
        <v>0</v>
      </c>
    </row>
    <row r="1047" spans="2:33" x14ac:dyDescent="0.25">
      <c r="B1047" s="30">
        <v>1026</v>
      </c>
      <c r="C1047" s="19">
        <f t="shared" ca="1" si="466"/>
        <v>76918</v>
      </c>
      <c r="D1047" s="30">
        <f t="shared" ca="1" si="467"/>
        <v>31</v>
      </c>
      <c r="E1047" s="599">
        <f t="shared" si="468"/>
        <v>0.113</v>
      </c>
      <c r="F1047" s="599">
        <f t="shared" si="489"/>
        <v>0.13108</v>
      </c>
      <c r="G1047" s="33">
        <f t="shared" ca="1" si="469"/>
        <v>1.0120874444444443</v>
      </c>
      <c r="H1047" s="33">
        <f t="shared" ca="1" si="470"/>
        <v>183255.38244895844</v>
      </c>
      <c r="I1047" s="33">
        <f t="shared" ca="1" si="465"/>
        <v>5.4568656409234092E-6</v>
      </c>
      <c r="J1047" s="30" t="b">
        <f t="shared" si="471"/>
        <v>0</v>
      </c>
      <c r="K1047" s="33">
        <f t="shared" si="490"/>
        <v>1</v>
      </c>
      <c r="L1047" s="33">
        <f t="shared" ref="L1047:L1110" ca="1" si="493" xml:space="preserve"> I1047*K1047</f>
        <v>5.4568656409234092E-6</v>
      </c>
      <c r="M1047" s="600">
        <f t="shared" ca="1" si="472"/>
        <v>27271.35</v>
      </c>
      <c r="N1047" s="601">
        <f t="shared" ca="1" si="473"/>
        <v>-24703120335.91</v>
      </c>
      <c r="O1047" s="601">
        <f t="shared" ca="1" si="474"/>
        <v>298624866.00999999</v>
      </c>
      <c r="P1047" s="601">
        <f t="shared" ca="1" si="475"/>
        <v>-240375084.81999999</v>
      </c>
      <c r="Q1047" s="601">
        <f t="shared" ca="1" si="491"/>
        <v>-38460013.57</v>
      </c>
      <c r="R1047" s="602">
        <f t="shared" si="476"/>
        <v>399</v>
      </c>
      <c r="S1047" s="602">
        <f t="shared" si="477"/>
        <v>63.84</v>
      </c>
      <c r="T1047" s="602">
        <f t="shared" si="478"/>
        <v>166.35080000000002</v>
      </c>
      <c r="U1047" s="602">
        <f t="shared" si="479"/>
        <v>26.616128000000003</v>
      </c>
      <c r="V1047" s="602">
        <f t="shared" ca="1" si="480"/>
        <v>-19762496.27</v>
      </c>
      <c r="W1047" s="602">
        <f t="shared" si="481"/>
        <v>84.48</v>
      </c>
      <c r="X1047" s="602">
        <f t="shared" si="482"/>
        <v>13.52</v>
      </c>
      <c r="Y1047" s="602">
        <f t="shared" ca="1" si="483"/>
        <v>377182.78</v>
      </c>
      <c r="Z1047" s="602">
        <f t="shared" ca="1" si="484"/>
        <v>60349.24</v>
      </c>
      <c r="AA1047" s="603">
        <f t="shared" si="485"/>
        <v>0</v>
      </c>
      <c r="AB1047" s="602"/>
      <c r="AC1047" s="604">
        <f t="shared" si="486"/>
        <v>0.113</v>
      </c>
      <c r="AD1047" s="602">
        <f t="shared" ca="1" si="487"/>
        <v>-240375084.82414648</v>
      </c>
      <c r="AE1047" s="602">
        <f t="shared" si="488"/>
        <v>0</v>
      </c>
      <c r="AG1047" s="602">
        <f t="shared" ca="1" si="492"/>
        <v>0</v>
      </c>
    </row>
    <row r="1048" spans="2:33" x14ac:dyDescent="0.25">
      <c r="B1048" s="30">
        <v>1027</v>
      </c>
      <c r="C1048" s="19">
        <f t="shared" ca="1" si="466"/>
        <v>76949</v>
      </c>
      <c r="D1048" s="30">
        <f t="shared" ca="1" si="467"/>
        <v>31</v>
      </c>
      <c r="E1048" s="599">
        <f t="shared" si="468"/>
        <v>0.113</v>
      </c>
      <c r="F1048" s="599">
        <f t="shared" si="489"/>
        <v>0.13108</v>
      </c>
      <c r="G1048" s="33">
        <f t="shared" ca="1" si="469"/>
        <v>1.0120874444444443</v>
      </c>
      <c r="H1048" s="33">
        <f t="shared" ca="1" si="470"/>
        <v>185470.47170345561</v>
      </c>
      <c r="I1048" s="33">
        <f t="shared" ref="I1048:I1111" ca="1" si="494">IF(H1048=0, 0, 1/H1048)</f>
        <v>5.3916938411569717E-6</v>
      </c>
      <c r="J1048" s="30" t="b">
        <f t="shared" si="471"/>
        <v>0</v>
      </c>
      <c r="K1048" s="33">
        <f t="shared" si="490"/>
        <v>1</v>
      </c>
      <c r="L1048" s="33">
        <f t="shared" ca="1" si="493"/>
        <v>5.3916938411569717E-6</v>
      </c>
      <c r="M1048" s="600">
        <f t="shared" ca="1" si="472"/>
        <v>27271.35</v>
      </c>
      <c r="N1048" s="601">
        <f t="shared" ca="1" si="473"/>
        <v>-25001745201.919998</v>
      </c>
      <c r="O1048" s="601">
        <f t="shared" ca="1" si="474"/>
        <v>302234477.49000001</v>
      </c>
      <c r="P1048" s="601">
        <f t="shared" ca="1" si="475"/>
        <v>-243280870.66999999</v>
      </c>
      <c r="Q1048" s="601">
        <f t="shared" ca="1" si="491"/>
        <v>-38924939.310000002</v>
      </c>
      <c r="R1048" s="602">
        <f t="shared" si="476"/>
        <v>399</v>
      </c>
      <c r="S1048" s="602">
        <f t="shared" si="477"/>
        <v>63.84</v>
      </c>
      <c r="T1048" s="602">
        <f t="shared" si="478"/>
        <v>166.35080000000002</v>
      </c>
      <c r="U1048" s="602">
        <f t="shared" si="479"/>
        <v>26.616128000000003</v>
      </c>
      <c r="V1048" s="602">
        <f t="shared" ca="1" si="480"/>
        <v>-20001396.16</v>
      </c>
      <c r="W1048" s="602">
        <f t="shared" si="481"/>
        <v>84.48</v>
      </c>
      <c r="X1048" s="602">
        <f t="shared" si="482"/>
        <v>13.52</v>
      </c>
      <c r="Y1048" s="602">
        <f t="shared" ca="1" si="483"/>
        <v>381739.05</v>
      </c>
      <c r="Z1048" s="602">
        <f t="shared" ca="1" si="484"/>
        <v>61078.25</v>
      </c>
      <c r="AA1048" s="603">
        <f t="shared" si="485"/>
        <v>0</v>
      </c>
      <c r="AB1048" s="602"/>
      <c r="AC1048" s="604">
        <f t="shared" si="486"/>
        <v>0.113</v>
      </c>
      <c r="AD1048" s="602">
        <f t="shared" ca="1" si="487"/>
        <v>-243280870.67312706</v>
      </c>
      <c r="AE1048" s="602">
        <f t="shared" si="488"/>
        <v>0</v>
      </c>
      <c r="AG1048" s="602">
        <f t="shared" ca="1" si="492"/>
        <v>0</v>
      </c>
    </row>
    <row r="1049" spans="2:33" x14ac:dyDescent="0.25">
      <c r="B1049" s="30">
        <v>1028</v>
      </c>
      <c r="C1049" s="19">
        <f t="shared" ca="1" si="466"/>
        <v>76979</v>
      </c>
      <c r="D1049" s="30">
        <f t="shared" ca="1" si="467"/>
        <v>30</v>
      </c>
      <c r="E1049" s="599">
        <f t="shared" si="468"/>
        <v>0.113</v>
      </c>
      <c r="F1049" s="599">
        <f t="shared" si="489"/>
        <v>0.13108</v>
      </c>
      <c r="G1049" s="33">
        <f t="shared" ca="1" si="469"/>
        <v>1.0117233333333333</v>
      </c>
      <c r="H1049" s="33">
        <f t="shared" ca="1" si="470"/>
        <v>187644.80386672579</v>
      </c>
      <c r="I1049" s="33">
        <f t="shared" ca="1" si="494"/>
        <v>5.3292176462837056E-6</v>
      </c>
      <c r="J1049" s="30" t="b">
        <f t="shared" si="471"/>
        <v>0</v>
      </c>
      <c r="K1049" s="33">
        <f t="shared" si="490"/>
        <v>1</v>
      </c>
      <c r="L1049" s="33">
        <f t="shared" ca="1" si="493"/>
        <v>5.3292176462837056E-6</v>
      </c>
      <c r="M1049" s="600">
        <f t="shared" ca="1" si="472"/>
        <v>27271.35</v>
      </c>
      <c r="N1049" s="601">
        <f t="shared" ca="1" si="473"/>
        <v>-25303979679.41</v>
      </c>
      <c r="O1049" s="601">
        <f t="shared" ca="1" si="474"/>
        <v>296674259.78999996</v>
      </c>
      <c r="P1049" s="601">
        <f t="shared" ca="1" si="475"/>
        <v>-238279141.97999999</v>
      </c>
      <c r="Q1049" s="601">
        <f t="shared" ca="1" si="491"/>
        <v>-38124662.719999999</v>
      </c>
      <c r="R1049" s="602">
        <f t="shared" si="476"/>
        <v>399</v>
      </c>
      <c r="S1049" s="602">
        <f t="shared" si="477"/>
        <v>63.84</v>
      </c>
      <c r="T1049" s="602">
        <f t="shared" si="478"/>
        <v>166.35080000000002</v>
      </c>
      <c r="U1049" s="602">
        <f t="shared" si="479"/>
        <v>26.616128000000003</v>
      </c>
      <c r="V1049" s="602">
        <f t="shared" ca="1" si="480"/>
        <v>-20243183.739999998</v>
      </c>
      <c r="W1049" s="602">
        <f t="shared" si="481"/>
        <v>84.48</v>
      </c>
      <c r="X1049" s="602">
        <f t="shared" si="482"/>
        <v>13.52</v>
      </c>
      <c r="Y1049" s="602">
        <f t="shared" ca="1" si="483"/>
        <v>373896.34</v>
      </c>
      <c r="Z1049" s="602">
        <f t="shared" ca="1" si="484"/>
        <v>59823.41</v>
      </c>
      <c r="AA1049" s="603">
        <f t="shared" si="485"/>
        <v>0</v>
      </c>
      <c r="AB1049" s="602"/>
      <c r="AC1049" s="604">
        <f t="shared" si="486"/>
        <v>0.113</v>
      </c>
      <c r="AD1049" s="602">
        <f t="shared" ca="1" si="487"/>
        <v>-238279141.98111084</v>
      </c>
      <c r="AE1049" s="602">
        <f t="shared" si="488"/>
        <v>0</v>
      </c>
      <c r="AG1049" s="602">
        <f t="shared" ca="1" si="492"/>
        <v>0</v>
      </c>
    </row>
    <row r="1050" spans="2:33" x14ac:dyDescent="0.25">
      <c r="B1050" s="30">
        <v>1029</v>
      </c>
      <c r="C1050" s="19">
        <f t="shared" ca="1" si="466"/>
        <v>77010</v>
      </c>
      <c r="D1050" s="30">
        <f t="shared" ca="1" si="467"/>
        <v>31</v>
      </c>
      <c r="E1050" s="599">
        <f t="shared" si="468"/>
        <v>0.113</v>
      </c>
      <c r="F1050" s="599">
        <f t="shared" si="489"/>
        <v>0.13108</v>
      </c>
      <c r="G1050" s="33">
        <f t="shared" ca="1" si="469"/>
        <v>1.0120874444444443</v>
      </c>
      <c r="H1050" s="33">
        <f t="shared" ca="1" si="470"/>
        <v>189912.95000875348</v>
      </c>
      <c r="I1050" s="33">
        <f t="shared" ca="1" si="494"/>
        <v>5.2655703571236609E-6</v>
      </c>
      <c r="J1050" s="30" t="b">
        <f t="shared" si="471"/>
        <v>0</v>
      </c>
      <c r="K1050" s="33">
        <f t="shared" si="490"/>
        <v>1</v>
      </c>
      <c r="L1050" s="33">
        <f t="shared" ca="1" si="493"/>
        <v>5.2655703571236609E-6</v>
      </c>
      <c r="M1050" s="600">
        <f t="shared" ca="1" si="472"/>
        <v>27271.35</v>
      </c>
      <c r="N1050" s="601">
        <f t="shared" ca="1" si="473"/>
        <v>-25600653939.200001</v>
      </c>
      <c r="O1050" s="601">
        <f t="shared" ca="1" si="474"/>
        <v>309473753.57999998</v>
      </c>
      <c r="P1050" s="601">
        <f t="shared" ca="1" si="475"/>
        <v>-249108585.41</v>
      </c>
      <c r="Q1050" s="601">
        <f t="shared" ca="1" si="491"/>
        <v>-39857373.670000002</v>
      </c>
      <c r="R1050" s="602">
        <f t="shared" si="476"/>
        <v>399</v>
      </c>
      <c r="S1050" s="602">
        <f t="shared" si="477"/>
        <v>63.84</v>
      </c>
      <c r="T1050" s="602">
        <f t="shared" si="478"/>
        <v>166.35080000000002</v>
      </c>
      <c r="U1050" s="602">
        <f t="shared" si="479"/>
        <v>26.616128000000003</v>
      </c>
      <c r="V1050" s="602">
        <f t="shared" ca="1" si="480"/>
        <v>-20480523.149999999</v>
      </c>
      <c r="W1050" s="602">
        <f t="shared" si="481"/>
        <v>84.48</v>
      </c>
      <c r="X1050" s="602">
        <f t="shared" si="482"/>
        <v>13.52</v>
      </c>
      <c r="Y1050" s="602">
        <f t="shared" ca="1" si="483"/>
        <v>390876.91</v>
      </c>
      <c r="Z1050" s="602">
        <f t="shared" ca="1" si="484"/>
        <v>62540.31</v>
      </c>
      <c r="AA1050" s="603">
        <f t="shared" si="485"/>
        <v>0</v>
      </c>
      <c r="AB1050" s="602"/>
      <c r="AC1050" s="604">
        <f t="shared" si="486"/>
        <v>0.113</v>
      </c>
      <c r="AD1050" s="602">
        <f t="shared" ca="1" si="487"/>
        <v>-249108585.41393781</v>
      </c>
      <c r="AE1050" s="602">
        <f t="shared" si="488"/>
        <v>0</v>
      </c>
      <c r="AG1050" s="602">
        <f t="shared" ca="1" si="492"/>
        <v>0</v>
      </c>
    </row>
    <row r="1051" spans="2:33" x14ac:dyDescent="0.25">
      <c r="B1051" s="30">
        <v>1030</v>
      </c>
      <c r="C1051" s="19">
        <f t="shared" ca="1" si="466"/>
        <v>77040</v>
      </c>
      <c r="D1051" s="30">
        <f t="shared" ca="1" si="467"/>
        <v>30</v>
      </c>
      <c r="E1051" s="599">
        <f t="shared" si="468"/>
        <v>0.113</v>
      </c>
      <c r="F1051" s="599">
        <f t="shared" si="489"/>
        <v>0.13108</v>
      </c>
      <c r="G1051" s="33">
        <f t="shared" ca="1" si="469"/>
        <v>1.0117233333333333</v>
      </c>
      <c r="H1051" s="33">
        <f t="shared" ca="1" si="470"/>
        <v>192139.36282602276</v>
      </c>
      <c r="I1051" s="33">
        <f t="shared" ca="1" si="494"/>
        <v>5.2045556167763201E-6</v>
      </c>
      <c r="J1051" s="30" t="b">
        <f t="shared" si="471"/>
        <v>0</v>
      </c>
      <c r="K1051" s="33">
        <f t="shared" si="490"/>
        <v>1</v>
      </c>
      <c r="L1051" s="33">
        <f t="shared" ca="1" si="493"/>
        <v>5.2045556167763201E-6</v>
      </c>
      <c r="M1051" s="600">
        <f t="shared" ca="1" si="472"/>
        <v>27271.35</v>
      </c>
      <c r="N1051" s="601">
        <f t="shared" ca="1" si="473"/>
        <v>-25910127692.779999</v>
      </c>
      <c r="O1051" s="601">
        <f t="shared" ca="1" si="474"/>
        <v>303780334.99000001</v>
      </c>
      <c r="P1051" s="601">
        <f t="shared" ca="1" si="475"/>
        <v>-243987035.77000001</v>
      </c>
      <c r="Q1051" s="601">
        <f t="shared" ca="1" si="491"/>
        <v>-39037925.719999999</v>
      </c>
      <c r="R1051" s="602">
        <f t="shared" si="476"/>
        <v>399</v>
      </c>
      <c r="S1051" s="602">
        <f t="shared" si="477"/>
        <v>63.84</v>
      </c>
      <c r="T1051" s="602">
        <f t="shared" si="478"/>
        <v>166.35080000000002</v>
      </c>
      <c r="U1051" s="602">
        <f t="shared" si="479"/>
        <v>26.616128000000003</v>
      </c>
      <c r="V1051" s="602">
        <f t="shared" ca="1" si="480"/>
        <v>-20728102.149999999</v>
      </c>
      <c r="W1051" s="602">
        <f t="shared" si="481"/>
        <v>84.48</v>
      </c>
      <c r="X1051" s="602">
        <f t="shared" si="482"/>
        <v>13.52</v>
      </c>
      <c r="Y1051" s="602">
        <f t="shared" ca="1" si="483"/>
        <v>382846.32</v>
      </c>
      <c r="Z1051" s="602">
        <f t="shared" ca="1" si="484"/>
        <v>61255.41</v>
      </c>
      <c r="AA1051" s="603">
        <f t="shared" si="485"/>
        <v>0</v>
      </c>
      <c r="AB1051" s="602"/>
      <c r="AC1051" s="604">
        <f t="shared" si="486"/>
        <v>0.113</v>
      </c>
      <c r="AD1051" s="602">
        <f t="shared" ca="1" si="487"/>
        <v>-243987035.7736783</v>
      </c>
      <c r="AE1051" s="602">
        <f t="shared" si="488"/>
        <v>0</v>
      </c>
      <c r="AG1051" s="602">
        <f t="shared" ca="1" si="492"/>
        <v>0</v>
      </c>
    </row>
    <row r="1052" spans="2:33" x14ac:dyDescent="0.25">
      <c r="B1052" s="30">
        <v>1031</v>
      </c>
      <c r="C1052" s="19">
        <f t="shared" ca="1" si="466"/>
        <v>77071</v>
      </c>
      <c r="D1052" s="30">
        <f t="shared" ca="1" si="467"/>
        <v>31</v>
      </c>
      <c r="E1052" s="599">
        <f t="shared" si="468"/>
        <v>0.113</v>
      </c>
      <c r="F1052" s="599">
        <f t="shared" si="489"/>
        <v>0.13108</v>
      </c>
      <c r="G1052" s="33">
        <f t="shared" ca="1" si="469"/>
        <v>1.0120874444444443</v>
      </c>
      <c r="H1052" s="33">
        <f t="shared" ca="1" si="470"/>
        <v>194461.83669977324</v>
      </c>
      <c r="I1052" s="33">
        <f t="shared" ca="1" si="494"/>
        <v>5.1423971765929849E-6</v>
      </c>
      <c r="J1052" s="30" t="b">
        <f t="shared" si="471"/>
        <v>0</v>
      </c>
      <c r="K1052" s="33">
        <f t="shared" si="490"/>
        <v>1</v>
      </c>
      <c r="L1052" s="33">
        <f t="shared" ca="1" si="493"/>
        <v>5.1423971765929849E-6</v>
      </c>
      <c r="M1052" s="600">
        <f t="shared" ca="1" si="472"/>
        <v>27271.35</v>
      </c>
      <c r="N1052" s="601">
        <f t="shared" ca="1" si="473"/>
        <v>-26213908027.77</v>
      </c>
      <c r="O1052" s="601">
        <f t="shared" ca="1" si="474"/>
        <v>316886428.29999995</v>
      </c>
      <c r="P1052" s="601">
        <f t="shared" ca="1" si="475"/>
        <v>-255075888.38999999</v>
      </c>
      <c r="Q1052" s="601">
        <f t="shared" ca="1" si="491"/>
        <v>-40812142.140000001</v>
      </c>
      <c r="R1052" s="602">
        <f t="shared" si="476"/>
        <v>399</v>
      </c>
      <c r="S1052" s="602">
        <f t="shared" si="477"/>
        <v>63.84</v>
      </c>
      <c r="T1052" s="602">
        <f t="shared" si="478"/>
        <v>166.35080000000002</v>
      </c>
      <c r="U1052" s="602">
        <f t="shared" si="479"/>
        <v>26.616128000000003</v>
      </c>
      <c r="V1052" s="602">
        <f t="shared" ca="1" si="480"/>
        <v>-20971126.420000002</v>
      </c>
      <c r="W1052" s="602">
        <f t="shared" si="481"/>
        <v>84.48</v>
      </c>
      <c r="X1052" s="602">
        <f t="shared" si="482"/>
        <v>13.52</v>
      </c>
      <c r="Y1052" s="602">
        <f t="shared" ca="1" si="483"/>
        <v>400233.64</v>
      </c>
      <c r="Z1052" s="602">
        <f t="shared" ca="1" si="484"/>
        <v>64037.38</v>
      </c>
      <c r="AA1052" s="603">
        <f t="shared" si="485"/>
        <v>0</v>
      </c>
      <c r="AB1052" s="602"/>
      <c r="AC1052" s="604">
        <f t="shared" si="486"/>
        <v>0.113</v>
      </c>
      <c r="AD1052" s="602">
        <f t="shared" ca="1" si="487"/>
        <v>-255075888.39243972</v>
      </c>
      <c r="AE1052" s="602">
        <f t="shared" si="488"/>
        <v>0</v>
      </c>
      <c r="AG1052" s="602">
        <f t="shared" ca="1" si="492"/>
        <v>0</v>
      </c>
    </row>
    <row r="1053" spans="2:33" x14ac:dyDescent="0.25">
      <c r="B1053" s="30">
        <v>1032</v>
      </c>
      <c r="C1053" s="19">
        <f t="shared" ca="1" si="466"/>
        <v>77102</v>
      </c>
      <c r="D1053" s="30">
        <f t="shared" ca="1" si="467"/>
        <v>31</v>
      </c>
      <c r="E1053" s="599">
        <f t="shared" si="468"/>
        <v>0.113</v>
      </c>
      <c r="F1053" s="599">
        <f t="shared" si="489"/>
        <v>0.13108</v>
      </c>
      <c r="G1053" s="33">
        <f t="shared" ca="1" si="469"/>
        <v>1.0120874444444443</v>
      </c>
      <c r="H1053" s="33">
        <f t="shared" ca="1" si="470"/>
        <v>196812.38334744636</v>
      </c>
      <c r="I1053" s="33">
        <f t="shared" ca="1" si="494"/>
        <v>5.0809810998255711E-6</v>
      </c>
      <c r="J1053" s="30" t="b">
        <f t="shared" si="471"/>
        <v>1</v>
      </c>
      <c r="K1053" s="33">
        <f t="shared" si="490"/>
        <v>1</v>
      </c>
      <c r="L1053" s="33">
        <f t="shared" ca="1" si="493"/>
        <v>5.0809810998255711E-6</v>
      </c>
      <c r="M1053" s="600">
        <f t="shared" ca="1" si="472"/>
        <v>27271.35</v>
      </c>
      <c r="N1053" s="601">
        <f t="shared" ca="1" si="473"/>
        <v>-26530794456.07</v>
      </c>
      <c r="O1053" s="601">
        <f t="shared" ca="1" si="474"/>
        <v>320716775.39999998</v>
      </c>
      <c r="P1053" s="601">
        <f t="shared" ca="1" si="475"/>
        <v>-258159369.38999999</v>
      </c>
      <c r="Q1053" s="601">
        <f t="shared" ca="1" si="491"/>
        <v>-41305499.100000001</v>
      </c>
      <c r="R1053" s="602">
        <f t="shared" si="476"/>
        <v>399</v>
      </c>
      <c r="S1053" s="602">
        <f t="shared" si="477"/>
        <v>63.84</v>
      </c>
      <c r="T1053" s="602">
        <f t="shared" si="478"/>
        <v>166.35080000000002</v>
      </c>
      <c r="U1053" s="602">
        <f t="shared" si="479"/>
        <v>26.616128000000003</v>
      </c>
      <c r="V1053" s="602">
        <f t="shared" ca="1" si="480"/>
        <v>-21224635.559999999</v>
      </c>
      <c r="W1053" s="602">
        <f t="shared" si="481"/>
        <v>84.48</v>
      </c>
      <c r="X1053" s="602">
        <f t="shared" si="482"/>
        <v>13.52</v>
      </c>
      <c r="Y1053" s="602">
        <f t="shared" ca="1" si="483"/>
        <v>405068.54</v>
      </c>
      <c r="Z1053" s="602">
        <f t="shared" ca="1" si="484"/>
        <v>64810.97</v>
      </c>
      <c r="AA1053" s="603">
        <f t="shared" si="485"/>
        <v>0</v>
      </c>
      <c r="AB1053" s="602"/>
      <c r="AC1053" s="604">
        <f t="shared" si="486"/>
        <v>0.113</v>
      </c>
      <c r="AD1053" s="602">
        <f t="shared" ca="1" si="487"/>
        <v>-258159369.38781449</v>
      </c>
      <c r="AE1053" s="602">
        <f t="shared" si="488"/>
        <v>0</v>
      </c>
      <c r="AG1053" s="602">
        <f t="shared" ca="1" si="492"/>
        <v>0</v>
      </c>
    </row>
    <row r="1054" spans="2:33" x14ac:dyDescent="0.25">
      <c r="B1054" s="30">
        <v>1033</v>
      </c>
      <c r="C1054" s="19">
        <f t="shared" ca="1" si="466"/>
        <v>77130</v>
      </c>
      <c r="D1054" s="30">
        <f t="shared" ca="1" si="467"/>
        <v>28</v>
      </c>
      <c r="E1054" s="599">
        <f t="shared" si="468"/>
        <v>0.113</v>
      </c>
      <c r="F1054" s="599">
        <f t="shared" si="489"/>
        <v>0.13108</v>
      </c>
      <c r="G1054" s="33">
        <f t="shared" ca="1" si="469"/>
        <v>1.0109951111111111</v>
      </c>
      <c r="H1054" s="33">
        <f t="shared" ca="1" si="470"/>
        <v>198976.35737039411</v>
      </c>
      <c r="I1054" s="33">
        <f t="shared" ca="1" si="494"/>
        <v>5.0257227201043886E-6</v>
      </c>
      <c r="J1054" s="30" t="b">
        <f t="shared" si="471"/>
        <v>0</v>
      </c>
      <c r="K1054" s="33">
        <f t="shared" si="490"/>
        <v>1</v>
      </c>
      <c r="L1054" s="33">
        <f t="shared" ca="1" si="493"/>
        <v>5.0257227201043886E-6</v>
      </c>
      <c r="M1054" s="600">
        <f t="shared" ca="1" si="472"/>
        <v>27271.35</v>
      </c>
      <c r="N1054" s="601">
        <f t="shared" ca="1" si="473"/>
        <v>-26851511231.470001</v>
      </c>
      <c r="O1054" s="601">
        <f t="shared" ca="1" si="474"/>
        <v>295262620.84000003</v>
      </c>
      <c r="P1054" s="601">
        <f t="shared" ca="1" si="475"/>
        <v>-235994948.71000001</v>
      </c>
      <c r="Q1054" s="601">
        <f t="shared" ca="1" si="491"/>
        <v>-37759191.789999999</v>
      </c>
      <c r="R1054" s="602">
        <f t="shared" si="476"/>
        <v>399</v>
      </c>
      <c r="S1054" s="602">
        <f t="shared" si="477"/>
        <v>63.84</v>
      </c>
      <c r="T1054" s="602">
        <f t="shared" si="478"/>
        <v>166.35080000000002</v>
      </c>
      <c r="U1054" s="602">
        <f t="shared" si="479"/>
        <v>26.616128000000003</v>
      </c>
      <c r="V1054" s="602">
        <f t="shared" ca="1" si="480"/>
        <v>-21481208.989999998</v>
      </c>
      <c r="W1054" s="602">
        <f t="shared" si="481"/>
        <v>84.48</v>
      </c>
      <c r="X1054" s="602">
        <f t="shared" si="482"/>
        <v>13.52</v>
      </c>
      <c r="Y1054" s="602">
        <f t="shared" ca="1" si="483"/>
        <v>370314.73</v>
      </c>
      <c r="Z1054" s="602">
        <f t="shared" ca="1" si="484"/>
        <v>59250.36</v>
      </c>
      <c r="AA1054" s="603">
        <f t="shared" si="485"/>
        <v>0</v>
      </c>
      <c r="AB1054" s="602"/>
      <c r="AC1054" s="604">
        <f t="shared" si="486"/>
        <v>0.113</v>
      </c>
      <c r="AD1054" s="602">
        <f t="shared" ca="1" si="487"/>
        <v>-235994948.71214193</v>
      </c>
      <c r="AE1054" s="602">
        <f t="shared" si="488"/>
        <v>0</v>
      </c>
      <c r="AG1054" s="602">
        <f t="shared" ca="1" si="492"/>
        <v>0</v>
      </c>
    </row>
    <row r="1055" spans="2:33" x14ac:dyDescent="0.25">
      <c r="B1055" s="30">
        <v>1034</v>
      </c>
      <c r="C1055" s="19">
        <f t="shared" ca="1" si="466"/>
        <v>77161</v>
      </c>
      <c r="D1055" s="30">
        <f t="shared" ca="1" si="467"/>
        <v>31</v>
      </c>
      <c r="E1055" s="599">
        <f t="shared" si="468"/>
        <v>0.113</v>
      </c>
      <c r="F1055" s="599">
        <f t="shared" si="489"/>
        <v>0.13108</v>
      </c>
      <c r="G1055" s="33">
        <f t="shared" ca="1" si="469"/>
        <v>1.0120874444444443</v>
      </c>
      <c r="H1055" s="33">
        <f t="shared" ca="1" si="470"/>
        <v>201381.47303586666</v>
      </c>
      <c r="I1055" s="33">
        <f t="shared" ca="1" si="494"/>
        <v>4.9657000960654258E-6</v>
      </c>
      <c r="J1055" s="30" t="b">
        <f t="shared" si="471"/>
        <v>0</v>
      </c>
      <c r="K1055" s="33">
        <f t="shared" si="490"/>
        <v>1</v>
      </c>
      <c r="L1055" s="33">
        <f t="shared" ca="1" si="493"/>
        <v>4.9657000960654258E-6</v>
      </c>
      <c r="M1055" s="600">
        <f t="shared" ca="1" si="472"/>
        <v>27271.35</v>
      </c>
      <c r="N1055" s="601">
        <f t="shared" ca="1" si="473"/>
        <v>-27146773852.310001</v>
      </c>
      <c r="O1055" s="601">
        <f t="shared" ca="1" si="474"/>
        <v>328162392.13</v>
      </c>
      <c r="P1055" s="601">
        <f t="shared" ca="1" si="475"/>
        <v>-264153191.12</v>
      </c>
      <c r="Q1055" s="601">
        <f t="shared" ca="1" si="491"/>
        <v>-42264510.579999998</v>
      </c>
      <c r="R1055" s="602">
        <f t="shared" si="476"/>
        <v>399</v>
      </c>
      <c r="S1055" s="602">
        <f t="shared" si="477"/>
        <v>63.84</v>
      </c>
      <c r="T1055" s="602">
        <f t="shared" si="478"/>
        <v>166.35080000000002</v>
      </c>
      <c r="U1055" s="602">
        <f t="shared" si="479"/>
        <v>26.616128000000003</v>
      </c>
      <c r="V1055" s="602">
        <f t="shared" ca="1" si="480"/>
        <v>-21717419.079999998</v>
      </c>
      <c r="W1055" s="602">
        <f t="shared" si="481"/>
        <v>84.48</v>
      </c>
      <c r="X1055" s="602">
        <f t="shared" si="482"/>
        <v>13.52</v>
      </c>
      <c r="Y1055" s="602">
        <f t="shared" ca="1" si="483"/>
        <v>414466.85</v>
      </c>
      <c r="Z1055" s="602">
        <f t="shared" ca="1" si="484"/>
        <v>66314.7</v>
      </c>
      <c r="AA1055" s="603">
        <f t="shared" si="485"/>
        <v>0</v>
      </c>
      <c r="AB1055" s="602"/>
      <c r="AC1055" s="604">
        <f t="shared" si="486"/>
        <v>0.113</v>
      </c>
      <c r="AD1055" s="602">
        <f t="shared" ca="1" si="487"/>
        <v>-264153191.12400538</v>
      </c>
      <c r="AE1055" s="602">
        <f t="shared" si="488"/>
        <v>0</v>
      </c>
      <c r="AG1055" s="602">
        <f t="shared" ca="1" si="492"/>
        <v>0</v>
      </c>
    </row>
    <row r="1056" spans="2:33" x14ac:dyDescent="0.25">
      <c r="B1056" s="30">
        <v>1035</v>
      </c>
      <c r="C1056" s="19">
        <f t="shared" ca="1" si="466"/>
        <v>77191</v>
      </c>
      <c r="D1056" s="30">
        <f t="shared" ca="1" si="467"/>
        <v>30</v>
      </c>
      <c r="E1056" s="599">
        <f t="shared" si="468"/>
        <v>0.113</v>
      </c>
      <c r="F1056" s="599">
        <f t="shared" si="489"/>
        <v>0.13108</v>
      </c>
      <c r="G1056" s="33">
        <f t="shared" ca="1" si="469"/>
        <v>1.0117233333333333</v>
      </c>
      <c r="H1056" s="33">
        <f t="shared" ca="1" si="470"/>
        <v>203742.33517142379</v>
      </c>
      <c r="I1056" s="33">
        <f t="shared" ca="1" si="494"/>
        <v>4.9081600991694956E-6</v>
      </c>
      <c r="J1056" s="30" t="b">
        <f t="shared" si="471"/>
        <v>0</v>
      </c>
      <c r="K1056" s="33">
        <f t="shared" si="490"/>
        <v>1</v>
      </c>
      <c r="L1056" s="33">
        <f t="shared" ca="1" si="493"/>
        <v>4.9081600991694956E-6</v>
      </c>
      <c r="M1056" s="600">
        <f t="shared" ca="1" si="472"/>
        <v>27271.35</v>
      </c>
      <c r="N1056" s="601">
        <f t="shared" ca="1" si="473"/>
        <v>-27474936244.439999</v>
      </c>
      <c r="O1056" s="601">
        <f t="shared" ca="1" si="474"/>
        <v>322125107.25999999</v>
      </c>
      <c r="P1056" s="601">
        <f t="shared" ca="1" si="475"/>
        <v>-258722316.30000001</v>
      </c>
      <c r="Q1056" s="601">
        <f t="shared" ca="1" si="491"/>
        <v>-41395570.609999999</v>
      </c>
      <c r="R1056" s="602">
        <f t="shared" si="476"/>
        <v>399</v>
      </c>
      <c r="S1056" s="602">
        <f t="shared" si="477"/>
        <v>63.84</v>
      </c>
      <c r="T1056" s="602">
        <f t="shared" si="478"/>
        <v>166.35080000000002</v>
      </c>
      <c r="U1056" s="602">
        <f t="shared" si="479"/>
        <v>26.616128000000003</v>
      </c>
      <c r="V1056" s="602">
        <f t="shared" ca="1" si="480"/>
        <v>-21979949</v>
      </c>
      <c r="W1056" s="602">
        <f t="shared" si="481"/>
        <v>84.48</v>
      </c>
      <c r="X1056" s="602">
        <f t="shared" si="482"/>
        <v>13.52</v>
      </c>
      <c r="Y1056" s="602">
        <f t="shared" ca="1" si="483"/>
        <v>405951.24</v>
      </c>
      <c r="Z1056" s="602">
        <f t="shared" ca="1" si="484"/>
        <v>64952.2</v>
      </c>
      <c r="AA1056" s="603">
        <f t="shared" si="485"/>
        <v>0</v>
      </c>
      <c r="AB1056" s="602"/>
      <c r="AC1056" s="604">
        <f t="shared" si="486"/>
        <v>0.113</v>
      </c>
      <c r="AD1056" s="602">
        <f t="shared" ca="1" si="487"/>
        <v>-258722316.30181</v>
      </c>
      <c r="AE1056" s="602">
        <f t="shared" si="488"/>
        <v>0</v>
      </c>
      <c r="AG1056" s="602">
        <f t="shared" ca="1" si="492"/>
        <v>0</v>
      </c>
    </row>
    <row r="1057" spans="2:33" x14ac:dyDescent="0.25">
      <c r="B1057" s="30">
        <v>1036</v>
      </c>
      <c r="C1057" s="19">
        <f t="shared" ca="1" si="466"/>
        <v>77222</v>
      </c>
      <c r="D1057" s="30">
        <f t="shared" ca="1" si="467"/>
        <v>31</v>
      </c>
      <c r="E1057" s="599">
        <f t="shared" si="468"/>
        <v>0.113</v>
      </c>
      <c r="F1057" s="599">
        <f t="shared" si="489"/>
        <v>0.13108</v>
      </c>
      <c r="G1057" s="33">
        <f t="shared" ca="1" si="469"/>
        <v>1.0120874444444443</v>
      </c>
      <c r="H1057" s="33">
        <f t="shared" ca="1" si="470"/>
        <v>206205.05932878974</v>
      </c>
      <c r="I1057" s="33">
        <f t="shared" ca="1" si="494"/>
        <v>4.8495415352807638E-6</v>
      </c>
      <c r="J1057" s="30" t="b">
        <f t="shared" si="471"/>
        <v>0</v>
      </c>
      <c r="K1057" s="33">
        <f t="shared" si="490"/>
        <v>1</v>
      </c>
      <c r="L1057" s="33">
        <f t="shared" ca="1" si="493"/>
        <v>4.8495415352807638E-6</v>
      </c>
      <c r="M1057" s="600">
        <f t="shared" ca="1" si="472"/>
        <v>27271.35</v>
      </c>
      <c r="N1057" s="601">
        <f t="shared" ca="1" si="473"/>
        <v>-27797061351.700001</v>
      </c>
      <c r="O1057" s="601">
        <f t="shared" ca="1" si="474"/>
        <v>336022706.14999998</v>
      </c>
      <c r="P1057" s="601">
        <f t="shared" ca="1" si="475"/>
        <v>-270480849.75999999</v>
      </c>
      <c r="Q1057" s="601">
        <f t="shared" ca="1" si="491"/>
        <v>-43276935.960000001</v>
      </c>
      <c r="R1057" s="602">
        <f t="shared" si="476"/>
        <v>399</v>
      </c>
      <c r="S1057" s="602">
        <f t="shared" si="477"/>
        <v>63.84</v>
      </c>
      <c r="T1057" s="602">
        <f t="shared" si="478"/>
        <v>166.35080000000002</v>
      </c>
      <c r="U1057" s="602">
        <f t="shared" si="479"/>
        <v>26.616128000000003</v>
      </c>
      <c r="V1057" s="602">
        <f t="shared" ca="1" si="480"/>
        <v>-22237649.079999998</v>
      </c>
      <c r="W1057" s="602">
        <f t="shared" si="481"/>
        <v>84.48</v>
      </c>
      <c r="X1057" s="602">
        <f t="shared" si="482"/>
        <v>13.52</v>
      </c>
      <c r="Y1057" s="602">
        <f t="shared" ca="1" si="483"/>
        <v>424388.62</v>
      </c>
      <c r="Z1057" s="602">
        <f t="shared" ca="1" si="484"/>
        <v>67902.179999999993</v>
      </c>
      <c r="AA1057" s="603">
        <f t="shared" si="485"/>
        <v>0</v>
      </c>
      <c r="AB1057" s="602"/>
      <c r="AC1057" s="604">
        <f t="shared" si="486"/>
        <v>0.113</v>
      </c>
      <c r="AD1057" s="602">
        <f t="shared" ca="1" si="487"/>
        <v>-270480849.76390308</v>
      </c>
      <c r="AE1057" s="602">
        <f t="shared" si="488"/>
        <v>0</v>
      </c>
      <c r="AG1057" s="602">
        <f t="shared" ca="1" si="492"/>
        <v>0</v>
      </c>
    </row>
    <row r="1058" spans="2:33" x14ac:dyDescent="0.25">
      <c r="B1058" s="30">
        <v>1037</v>
      </c>
      <c r="C1058" s="19">
        <f t="shared" ca="1" si="466"/>
        <v>77252</v>
      </c>
      <c r="D1058" s="30">
        <f t="shared" ca="1" si="467"/>
        <v>30</v>
      </c>
      <c r="E1058" s="599">
        <f t="shared" si="468"/>
        <v>0.113</v>
      </c>
      <c r="F1058" s="599">
        <f t="shared" si="489"/>
        <v>0.13108</v>
      </c>
      <c r="G1058" s="33">
        <f t="shared" ca="1" si="469"/>
        <v>1.0117233333333333</v>
      </c>
      <c r="H1058" s="33">
        <f t="shared" ca="1" si="470"/>
        <v>208622.46997432091</v>
      </c>
      <c r="I1058" s="33">
        <f t="shared" ca="1" si="494"/>
        <v>4.7933475244689068E-6</v>
      </c>
      <c r="J1058" s="30" t="b">
        <f t="shared" si="471"/>
        <v>0</v>
      </c>
      <c r="K1058" s="33">
        <f t="shared" si="490"/>
        <v>1</v>
      </c>
      <c r="L1058" s="33">
        <f t="shared" ca="1" si="493"/>
        <v>4.7933475244689068E-6</v>
      </c>
      <c r="M1058" s="600">
        <f t="shared" ca="1" si="472"/>
        <v>27271.35</v>
      </c>
      <c r="N1058" s="601">
        <f t="shared" ca="1" si="473"/>
        <v>-28133084057.849998</v>
      </c>
      <c r="O1058" s="601">
        <f t="shared" ca="1" si="474"/>
        <v>329840793.46000004</v>
      </c>
      <c r="P1058" s="601">
        <f t="shared" ca="1" si="475"/>
        <v>-264919874.88</v>
      </c>
      <c r="Q1058" s="601">
        <f t="shared" ca="1" si="491"/>
        <v>-42387179.979999997</v>
      </c>
      <c r="R1058" s="602">
        <f t="shared" si="476"/>
        <v>399</v>
      </c>
      <c r="S1058" s="602">
        <f t="shared" si="477"/>
        <v>63.84</v>
      </c>
      <c r="T1058" s="602">
        <f t="shared" si="478"/>
        <v>166.35080000000002</v>
      </c>
      <c r="U1058" s="602">
        <f t="shared" si="479"/>
        <v>26.616128000000003</v>
      </c>
      <c r="V1058" s="602">
        <f t="shared" ca="1" si="480"/>
        <v>-22506467.25</v>
      </c>
      <c r="W1058" s="602">
        <f t="shared" si="481"/>
        <v>84.48</v>
      </c>
      <c r="X1058" s="602">
        <f t="shared" si="482"/>
        <v>13.52</v>
      </c>
      <c r="Y1058" s="602">
        <f t="shared" ca="1" si="483"/>
        <v>415669.01</v>
      </c>
      <c r="Z1058" s="602">
        <f t="shared" ca="1" si="484"/>
        <v>66507.039999999994</v>
      </c>
      <c r="AA1058" s="603">
        <f t="shared" si="485"/>
        <v>0</v>
      </c>
      <c r="AB1058" s="602"/>
      <c r="AC1058" s="604">
        <f t="shared" si="486"/>
        <v>0.113</v>
      </c>
      <c r="AD1058" s="602">
        <f t="shared" ca="1" si="487"/>
        <v>-264919874.87808749</v>
      </c>
      <c r="AE1058" s="602">
        <f t="shared" si="488"/>
        <v>0</v>
      </c>
      <c r="AG1058" s="602">
        <f t="shared" ca="1" si="492"/>
        <v>0</v>
      </c>
    </row>
    <row r="1059" spans="2:33" x14ac:dyDescent="0.25">
      <c r="B1059" s="30">
        <v>1038</v>
      </c>
      <c r="C1059" s="19">
        <f t="shared" ca="1" si="466"/>
        <v>77283</v>
      </c>
      <c r="D1059" s="30">
        <f t="shared" ca="1" si="467"/>
        <v>31</v>
      </c>
      <c r="E1059" s="599">
        <f t="shared" si="468"/>
        <v>0.113</v>
      </c>
      <c r="F1059" s="599">
        <f t="shared" si="489"/>
        <v>0.13108</v>
      </c>
      <c r="G1059" s="33">
        <f t="shared" ca="1" si="469"/>
        <v>1.0120874444444443</v>
      </c>
      <c r="H1059" s="33">
        <f t="shared" ca="1" si="470"/>
        <v>211144.18248999826</v>
      </c>
      <c r="I1059" s="33">
        <f t="shared" ca="1" si="494"/>
        <v>4.7361001766997264E-6</v>
      </c>
      <c r="J1059" s="30" t="b">
        <f t="shared" si="471"/>
        <v>0</v>
      </c>
      <c r="K1059" s="33">
        <f t="shared" si="490"/>
        <v>1</v>
      </c>
      <c r="L1059" s="33">
        <f t="shared" ca="1" si="493"/>
        <v>4.7361001766997264E-6</v>
      </c>
      <c r="M1059" s="600">
        <f t="shared" ca="1" si="472"/>
        <v>27271.35</v>
      </c>
      <c r="N1059" s="601">
        <f t="shared" ca="1" si="473"/>
        <v>-28462924851.310001</v>
      </c>
      <c r="O1059" s="601">
        <f t="shared" ca="1" si="474"/>
        <v>344071294.22000003</v>
      </c>
      <c r="P1059" s="601">
        <f t="shared" ca="1" si="475"/>
        <v>-276960071.54000002</v>
      </c>
      <c r="Q1059" s="601">
        <f t="shared" ca="1" si="491"/>
        <v>-44313611.450000003</v>
      </c>
      <c r="R1059" s="602">
        <f t="shared" si="476"/>
        <v>399</v>
      </c>
      <c r="S1059" s="602">
        <f t="shared" si="477"/>
        <v>63.84</v>
      </c>
      <c r="T1059" s="602">
        <f t="shared" si="478"/>
        <v>166.35080000000002</v>
      </c>
      <c r="U1059" s="602">
        <f t="shared" si="479"/>
        <v>26.616128000000003</v>
      </c>
      <c r="V1059" s="602">
        <f t="shared" ca="1" si="480"/>
        <v>-22770339.879999999</v>
      </c>
      <c r="W1059" s="602">
        <f t="shared" si="481"/>
        <v>84.48</v>
      </c>
      <c r="X1059" s="602">
        <f t="shared" si="482"/>
        <v>13.52</v>
      </c>
      <c r="Y1059" s="602">
        <f t="shared" ca="1" si="483"/>
        <v>434548.04</v>
      </c>
      <c r="Z1059" s="602">
        <f t="shared" ca="1" si="484"/>
        <v>69527.69</v>
      </c>
      <c r="AA1059" s="603">
        <f t="shared" si="485"/>
        <v>0</v>
      </c>
      <c r="AB1059" s="602"/>
      <c r="AC1059" s="604">
        <f t="shared" si="486"/>
        <v>0.113</v>
      </c>
      <c r="AD1059" s="602">
        <f t="shared" ca="1" si="487"/>
        <v>-276960071.53927481</v>
      </c>
      <c r="AE1059" s="602">
        <f t="shared" si="488"/>
        <v>0</v>
      </c>
      <c r="AG1059" s="602">
        <f t="shared" ca="1" si="492"/>
        <v>0</v>
      </c>
    </row>
    <row r="1060" spans="2:33" x14ac:dyDescent="0.25">
      <c r="B1060" s="30">
        <v>1039</v>
      </c>
      <c r="C1060" s="19">
        <f t="shared" ca="1" si="466"/>
        <v>77314</v>
      </c>
      <c r="D1060" s="30">
        <f t="shared" ca="1" si="467"/>
        <v>31</v>
      </c>
      <c r="E1060" s="599">
        <f t="shared" si="468"/>
        <v>0.113</v>
      </c>
      <c r="F1060" s="599">
        <f t="shared" si="489"/>
        <v>0.13108</v>
      </c>
      <c r="G1060" s="33">
        <f t="shared" ca="1" si="469"/>
        <v>1.0120874444444443</v>
      </c>
      <c r="H1060" s="33">
        <f t="shared" ca="1" si="470"/>
        <v>213696.37606561373</v>
      </c>
      <c r="I1060" s="33">
        <f t="shared" ca="1" si="494"/>
        <v>4.6795365387616969E-6</v>
      </c>
      <c r="J1060" s="30" t="b">
        <f t="shared" si="471"/>
        <v>0</v>
      </c>
      <c r="K1060" s="33">
        <f t="shared" si="490"/>
        <v>1</v>
      </c>
      <c r="L1060" s="33">
        <f t="shared" ca="1" si="493"/>
        <v>4.6795365387616969E-6</v>
      </c>
      <c r="M1060" s="600">
        <f t="shared" ca="1" si="472"/>
        <v>27271.35</v>
      </c>
      <c r="N1060" s="601">
        <f t="shared" ca="1" si="473"/>
        <v>-28806996145.529999</v>
      </c>
      <c r="O1060" s="601">
        <f t="shared" ca="1" si="474"/>
        <v>348230236.87</v>
      </c>
      <c r="P1060" s="601">
        <f t="shared" ca="1" si="475"/>
        <v>-280308076.38</v>
      </c>
      <c r="Q1060" s="601">
        <f t="shared" ca="1" si="491"/>
        <v>-44849292.219999999</v>
      </c>
      <c r="R1060" s="602">
        <f t="shared" si="476"/>
        <v>399</v>
      </c>
      <c r="S1060" s="602">
        <f t="shared" si="477"/>
        <v>63.84</v>
      </c>
      <c r="T1060" s="602">
        <f t="shared" si="478"/>
        <v>166.35080000000002</v>
      </c>
      <c r="U1060" s="602">
        <f t="shared" si="479"/>
        <v>26.616128000000003</v>
      </c>
      <c r="V1060" s="602">
        <f t="shared" ca="1" si="480"/>
        <v>-23045596.920000002</v>
      </c>
      <c r="W1060" s="602">
        <f t="shared" si="481"/>
        <v>84.48</v>
      </c>
      <c r="X1060" s="602">
        <f t="shared" si="482"/>
        <v>13.52</v>
      </c>
      <c r="Y1060" s="602">
        <f t="shared" ca="1" si="483"/>
        <v>439797.71</v>
      </c>
      <c r="Z1060" s="602">
        <f t="shared" ca="1" si="484"/>
        <v>70367.63</v>
      </c>
      <c r="AA1060" s="603">
        <f t="shared" si="485"/>
        <v>0</v>
      </c>
      <c r="AB1060" s="602"/>
      <c r="AC1060" s="604">
        <f t="shared" si="486"/>
        <v>0.113</v>
      </c>
      <c r="AD1060" s="602">
        <f t="shared" ca="1" si="487"/>
        <v>-280308076.38275439</v>
      </c>
      <c r="AE1060" s="602">
        <f t="shared" si="488"/>
        <v>0</v>
      </c>
      <c r="AG1060" s="602">
        <f t="shared" ca="1" si="492"/>
        <v>0</v>
      </c>
    </row>
    <row r="1061" spans="2:33" x14ac:dyDescent="0.25">
      <c r="B1061" s="30">
        <v>1040</v>
      </c>
      <c r="C1061" s="19">
        <f t="shared" ca="1" si="466"/>
        <v>77344</v>
      </c>
      <c r="D1061" s="30">
        <f t="shared" ca="1" si="467"/>
        <v>30</v>
      </c>
      <c r="E1061" s="599">
        <f t="shared" si="468"/>
        <v>0.113</v>
      </c>
      <c r="F1061" s="599">
        <f t="shared" si="489"/>
        <v>0.13108</v>
      </c>
      <c r="G1061" s="33">
        <f t="shared" ca="1" si="469"/>
        <v>1.0117233333333333</v>
      </c>
      <c r="H1061" s="33">
        <f t="shared" ca="1" si="470"/>
        <v>216201.60991435626</v>
      </c>
      <c r="I1061" s="33">
        <f t="shared" ca="1" si="494"/>
        <v>4.6253124590336263E-6</v>
      </c>
      <c r="J1061" s="30" t="b">
        <f t="shared" si="471"/>
        <v>0</v>
      </c>
      <c r="K1061" s="33">
        <f t="shared" si="490"/>
        <v>1</v>
      </c>
      <c r="L1061" s="33">
        <f t="shared" ca="1" si="493"/>
        <v>4.6253124590336263E-6</v>
      </c>
      <c r="M1061" s="600">
        <f t="shared" ca="1" si="472"/>
        <v>27271.35</v>
      </c>
      <c r="N1061" s="601">
        <f t="shared" ca="1" si="473"/>
        <v>-29155226382.400002</v>
      </c>
      <c r="O1061" s="601">
        <f t="shared" ca="1" si="474"/>
        <v>341823708.64000005</v>
      </c>
      <c r="P1061" s="601">
        <f t="shared" ca="1" si="475"/>
        <v>-274545048.43000001</v>
      </c>
      <c r="Q1061" s="601">
        <f t="shared" ca="1" si="491"/>
        <v>-43927207.75</v>
      </c>
      <c r="R1061" s="602">
        <f t="shared" si="476"/>
        <v>399</v>
      </c>
      <c r="S1061" s="602">
        <f t="shared" si="477"/>
        <v>63.84</v>
      </c>
      <c r="T1061" s="602">
        <f t="shared" si="478"/>
        <v>166.35080000000002</v>
      </c>
      <c r="U1061" s="602">
        <f t="shared" si="479"/>
        <v>26.616128000000003</v>
      </c>
      <c r="V1061" s="602">
        <f t="shared" ca="1" si="480"/>
        <v>-23324181.109999999</v>
      </c>
      <c r="W1061" s="602">
        <f t="shared" si="481"/>
        <v>84.48</v>
      </c>
      <c r="X1061" s="602">
        <f t="shared" si="482"/>
        <v>13.52</v>
      </c>
      <c r="Y1061" s="602">
        <f t="shared" ca="1" si="483"/>
        <v>430761.28</v>
      </c>
      <c r="Z1061" s="602">
        <f t="shared" ca="1" si="484"/>
        <v>68921.8</v>
      </c>
      <c r="AA1061" s="603">
        <f t="shared" si="485"/>
        <v>0</v>
      </c>
      <c r="AB1061" s="602"/>
      <c r="AC1061" s="604">
        <f t="shared" si="486"/>
        <v>0.113</v>
      </c>
      <c r="AD1061" s="602">
        <f t="shared" ca="1" si="487"/>
        <v>-274545048.43426669</v>
      </c>
      <c r="AE1061" s="602">
        <f t="shared" si="488"/>
        <v>0</v>
      </c>
      <c r="AG1061" s="602">
        <f t="shared" ca="1" si="492"/>
        <v>0</v>
      </c>
    </row>
    <row r="1062" spans="2:33" x14ac:dyDescent="0.25">
      <c r="B1062" s="30">
        <v>1041</v>
      </c>
      <c r="C1062" s="19">
        <f t="shared" ca="1" si="466"/>
        <v>77375</v>
      </c>
      <c r="D1062" s="30">
        <f t="shared" ca="1" si="467"/>
        <v>31</v>
      </c>
      <c r="E1062" s="599">
        <f t="shared" si="468"/>
        <v>0.113</v>
      </c>
      <c r="F1062" s="599">
        <f t="shared" si="489"/>
        <v>0.13108</v>
      </c>
      <c r="G1062" s="33">
        <f t="shared" ca="1" si="469"/>
        <v>1.0120874444444443</v>
      </c>
      <c r="H1062" s="33">
        <f t="shared" ca="1" si="470"/>
        <v>218814.93486299546</v>
      </c>
      <c r="I1062" s="33">
        <f t="shared" ca="1" si="494"/>
        <v>4.5700719680131549E-6</v>
      </c>
      <c r="J1062" s="30" t="b">
        <f t="shared" si="471"/>
        <v>0</v>
      </c>
      <c r="K1062" s="33">
        <f t="shared" si="490"/>
        <v>1</v>
      </c>
      <c r="L1062" s="33">
        <f t="shared" ca="1" si="493"/>
        <v>4.5700719680131549E-6</v>
      </c>
      <c r="M1062" s="600">
        <f t="shared" ca="1" si="472"/>
        <v>27271.35</v>
      </c>
      <c r="N1062" s="601">
        <f t="shared" ca="1" si="473"/>
        <v>-29497050091.040001</v>
      </c>
      <c r="O1062" s="601">
        <f t="shared" ca="1" si="474"/>
        <v>356571225.60000002</v>
      </c>
      <c r="P1062" s="601">
        <f t="shared" ca="1" si="475"/>
        <v>-287022684.63999999</v>
      </c>
      <c r="Q1062" s="601">
        <f t="shared" ca="1" si="491"/>
        <v>-45923629.539999999</v>
      </c>
      <c r="R1062" s="602">
        <f t="shared" si="476"/>
        <v>399</v>
      </c>
      <c r="S1062" s="602">
        <f t="shared" si="477"/>
        <v>63.84</v>
      </c>
      <c r="T1062" s="602">
        <f t="shared" si="478"/>
        <v>166.35080000000002</v>
      </c>
      <c r="U1062" s="602">
        <f t="shared" si="479"/>
        <v>26.616128000000003</v>
      </c>
      <c r="V1062" s="602">
        <f t="shared" ca="1" si="480"/>
        <v>-23597640.07</v>
      </c>
      <c r="W1062" s="602">
        <f t="shared" si="481"/>
        <v>84.48</v>
      </c>
      <c r="X1062" s="602">
        <f t="shared" si="482"/>
        <v>13.52</v>
      </c>
      <c r="Y1062" s="602">
        <f t="shared" ca="1" si="483"/>
        <v>450326.22</v>
      </c>
      <c r="Z1062" s="602">
        <f t="shared" ca="1" si="484"/>
        <v>72052.2</v>
      </c>
      <c r="AA1062" s="603">
        <f t="shared" si="485"/>
        <v>0</v>
      </c>
      <c r="AB1062" s="602"/>
      <c r="AC1062" s="604">
        <f t="shared" si="486"/>
        <v>0.113</v>
      </c>
      <c r="AD1062" s="602">
        <f t="shared" ca="1" si="487"/>
        <v>-287022684.63586974</v>
      </c>
      <c r="AE1062" s="602">
        <f t="shared" si="488"/>
        <v>0</v>
      </c>
      <c r="AG1062" s="602">
        <f t="shared" ca="1" si="492"/>
        <v>0</v>
      </c>
    </row>
    <row r="1063" spans="2:33" x14ac:dyDescent="0.25">
      <c r="B1063" s="30">
        <v>1042</v>
      </c>
      <c r="C1063" s="19">
        <f t="shared" ca="1" si="466"/>
        <v>77405</v>
      </c>
      <c r="D1063" s="30">
        <f t="shared" ca="1" si="467"/>
        <v>30</v>
      </c>
      <c r="E1063" s="599">
        <f t="shared" si="468"/>
        <v>0.113</v>
      </c>
      <c r="F1063" s="599">
        <f t="shared" si="489"/>
        <v>0.13108</v>
      </c>
      <c r="G1063" s="33">
        <f t="shared" ca="1" si="469"/>
        <v>1.0117233333333333</v>
      </c>
      <c r="H1063" s="33">
        <f t="shared" ca="1" si="470"/>
        <v>221380.17528270598</v>
      </c>
      <c r="I1063" s="33">
        <f t="shared" ca="1" si="494"/>
        <v>4.5171163078310159E-6</v>
      </c>
      <c r="J1063" s="30" t="b">
        <f t="shared" si="471"/>
        <v>0</v>
      </c>
      <c r="K1063" s="33">
        <f t="shared" si="490"/>
        <v>1</v>
      </c>
      <c r="L1063" s="33">
        <f t="shared" ca="1" si="493"/>
        <v>4.5171163078310159E-6</v>
      </c>
      <c r="M1063" s="600">
        <f t="shared" ca="1" si="472"/>
        <v>27271.35</v>
      </c>
      <c r="N1063" s="601">
        <f t="shared" ca="1" si="473"/>
        <v>-29853621316.639999</v>
      </c>
      <c r="O1063" s="601">
        <f t="shared" ca="1" si="474"/>
        <v>350011225.25000006</v>
      </c>
      <c r="P1063" s="601">
        <f t="shared" ca="1" si="475"/>
        <v>-281121600.73000002</v>
      </c>
      <c r="Q1063" s="601">
        <f t="shared" ca="1" si="491"/>
        <v>-44979456.119999997</v>
      </c>
      <c r="R1063" s="602">
        <f t="shared" si="476"/>
        <v>399</v>
      </c>
      <c r="S1063" s="602">
        <f t="shared" si="477"/>
        <v>63.84</v>
      </c>
      <c r="T1063" s="602">
        <f t="shared" si="478"/>
        <v>166.35080000000002</v>
      </c>
      <c r="U1063" s="602">
        <f t="shared" si="479"/>
        <v>26.616128000000003</v>
      </c>
      <c r="V1063" s="602">
        <f t="shared" ca="1" si="480"/>
        <v>-23882897.050000001</v>
      </c>
      <c r="W1063" s="602">
        <f t="shared" si="481"/>
        <v>84.48</v>
      </c>
      <c r="X1063" s="602">
        <f t="shared" si="482"/>
        <v>13.52</v>
      </c>
      <c r="Y1063" s="602">
        <f t="shared" ca="1" si="483"/>
        <v>441073.32</v>
      </c>
      <c r="Z1063" s="602">
        <f t="shared" ca="1" si="484"/>
        <v>70571.73</v>
      </c>
      <c r="AA1063" s="603">
        <f t="shared" si="485"/>
        <v>0</v>
      </c>
      <c r="AB1063" s="602"/>
      <c r="AC1063" s="604">
        <f t="shared" si="486"/>
        <v>0.113</v>
      </c>
      <c r="AD1063" s="602">
        <f t="shared" ca="1" si="487"/>
        <v>-281121600.73169333</v>
      </c>
      <c r="AE1063" s="602">
        <f t="shared" si="488"/>
        <v>0</v>
      </c>
      <c r="AG1063" s="602">
        <f t="shared" ca="1" si="492"/>
        <v>0</v>
      </c>
    </row>
    <row r="1064" spans="2:33" x14ac:dyDescent="0.25">
      <c r="B1064" s="30">
        <v>1043</v>
      </c>
      <c r="C1064" s="19">
        <f t="shared" ca="1" si="466"/>
        <v>77436</v>
      </c>
      <c r="D1064" s="30">
        <f t="shared" ca="1" si="467"/>
        <v>31</v>
      </c>
      <c r="E1064" s="599">
        <f t="shared" si="468"/>
        <v>0.113</v>
      </c>
      <c r="F1064" s="599">
        <f t="shared" si="489"/>
        <v>0.13108</v>
      </c>
      <c r="G1064" s="33">
        <f t="shared" ca="1" si="469"/>
        <v>1.0120874444444443</v>
      </c>
      <c r="H1064" s="33">
        <f t="shared" ca="1" si="470"/>
        <v>224056.09585253702</v>
      </c>
      <c r="I1064" s="33">
        <f t="shared" ca="1" si="494"/>
        <v>4.4631680124344935E-6</v>
      </c>
      <c r="J1064" s="30" t="b">
        <f t="shared" si="471"/>
        <v>0</v>
      </c>
      <c r="K1064" s="33">
        <f t="shared" si="490"/>
        <v>1</v>
      </c>
      <c r="L1064" s="33">
        <f t="shared" ca="1" si="493"/>
        <v>4.4631680124344935E-6</v>
      </c>
      <c r="M1064" s="600">
        <f t="shared" ca="1" si="472"/>
        <v>27271.35</v>
      </c>
      <c r="N1064" s="601">
        <f t="shared" ca="1" si="473"/>
        <v>-30203632541.889999</v>
      </c>
      <c r="O1064" s="601">
        <f t="shared" ca="1" si="474"/>
        <v>365112001.72000003</v>
      </c>
      <c r="P1064" s="601">
        <f t="shared" ca="1" si="475"/>
        <v>-293898124.43000001</v>
      </c>
      <c r="Q1064" s="601">
        <f t="shared" ca="1" si="491"/>
        <v>-47023699.909999996</v>
      </c>
      <c r="R1064" s="602">
        <f t="shared" si="476"/>
        <v>399</v>
      </c>
      <c r="S1064" s="602">
        <f t="shared" si="477"/>
        <v>63.84</v>
      </c>
      <c r="T1064" s="602">
        <f t="shared" si="478"/>
        <v>166.35080000000002</v>
      </c>
      <c r="U1064" s="602">
        <f t="shared" si="479"/>
        <v>26.616128000000003</v>
      </c>
      <c r="V1064" s="602">
        <f t="shared" ca="1" si="480"/>
        <v>-24162906.030000001</v>
      </c>
      <c r="W1064" s="602">
        <f t="shared" si="481"/>
        <v>84.48</v>
      </c>
      <c r="X1064" s="602">
        <f t="shared" si="482"/>
        <v>13.52</v>
      </c>
      <c r="Y1064" s="602">
        <f t="shared" ca="1" si="483"/>
        <v>461106.91</v>
      </c>
      <c r="Z1064" s="602">
        <f t="shared" ca="1" si="484"/>
        <v>73777.11</v>
      </c>
      <c r="AA1064" s="603">
        <f t="shared" si="485"/>
        <v>0</v>
      </c>
      <c r="AB1064" s="602"/>
      <c r="AC1064" s="604">
        <f t="shared" si="486"/>
        <v>0.113</v>
      </c>
      <c r="AD1064" s="602">
        <f t="shared" ca="1" si="487"/>
        <v>-293898124.42844629</v>
      </c>
      <c r="AE1064" s="602">
        <f t="shared" si="488"/>
        <v>0</v>
      </c>
      <c r="AG1064" s="602">
        <f t="shared" ca="1" si="492"/>
        <v>0</v>
      </c>
    </row>
    <row r="1065" spans="2:33" x14ac:dyDescent="0.25">
      <c r="B1065" s="30">
        <v>1044</v>
      </c>
      <c r="C1065" s="19">
        <f t="shared" ca="1" si="466"/>
        <v>77467</v>
      </c>
      <c r="D1065" s="30">
        <f t="shared" ca="1" si="467"/>
        <v>31</v>
      </c>
      <c r="E1065" s="599">
        <f t="shared" si="468"/>
        <v>0.113</v>
      </c>
      <c r="F1065" s="599">
        <f t="shared" si="489"/>
        <v>0.13108</v>
      </c>
      <c r="G1065" s="33">
        <f t="shared" ca="1" si="469"/>
        <v>1.0120874444444443</v>
      </c>
      <c r="H1065" s="33">
        <f t="shared" ca="1" si="470"/>
        <v>226764.36146359367</v>
      </c>
      <c r="I1065" s="33">
        <f t="shared" ca="1" si="494"/>
        <v>4.4098640260125137E-6</v>
      </c>
      <c r="J1065" s="30" t="b">
        <f t="shared" si="471"/>
        <v>1</v>
      </c>
      <c r="K1065" s="33">
        <f t="shared" si="490"/>
        <v>1</v>
      </c>
      <c r="L1065" s="33">
        <f t="shared" ca="1" si="493"/>
        <v>4.4098640260125137E-6</v>
      </c>
      <c r="M1065" s="600">
        <f t="shared" ca="1" si="472"/>
        <v>27271.35</v>
      </c>
      <c r="N1065" s="601">
        <f t="shared" ca="1" si="473"/>
        <v>-30568744543.610001</v>
      </c>
      <c r="O1065" s="601">
        <f t="shared" ca="1" si="474"/>
        <v>369525272.76000005</v>
      </c>
      <c r="P1065" s="601">
        <f t="shared" ca="1" si="475"/>
        <v>-297450867.05000001</v>
      </c>
      <c r="Q1065" s="601">
        <f t="shared" ca="1" si="491"/>
        <v>-47592138.729999997</v>
      </c>
      <c r="R1065" s="602">
        <f t="shared" si="476"/>
        <v>399</v>
      </c>
      <c r="S1065" s="602">
        <f t="shared" si="477"/>
        <v>63.84</v>
      </c>
      <c r="T1065" s="602">
        <f t="shared" si="478"/>
        <v>166.35080000000002</v>
      </c>
      <c r="U1065" s="602">
        <f t="shared" si="479"/>
        <v>26.616128000000003</v>
      </c>
      <c r="V1065" s="602">
        <f t="shared" ca="1" si="480"/>
        <v>-24454995.629999999</v>
      </c>
      <c r="W1065" s="602">
        <f t="shared" si="481"/>
        <v>84.48</v>
      </c>
      <c r="X1065" s="602">
        <f t="shared" si="482"/>
        <v>13.52</v>
      </c>
      <c r="Y1065" s="602">
        <f t="shared" ca="1" si="483"/>
        <v>466677.61</v>
      </c>
      <c r="Z1065" s="602">
        <f t="shared" ca="1" si="484"/>
        <v>74668.42</v>
      </c>
      <c r="AA1065" s="603">
        <f t="shared" si="485"/>
        <v>0</v>
      </c>
      <c r="AB1065" s="602"/>
      <c r="AC1065" s="604">
        <f t="shared" si="486"/>
        <v>0.113</v>
      </c>
      <c r="AD1065" s="602">
        <f t="shared" ca="1" si="487"/>
        <v>-297450867.04518288</v>
      </c>
      <c r="AE1065" s="602">
        <f t="shared" si="488"/>
        <v>0</v>
      </c>
      <c r="AG1065" s="602">
        <f t="shared" ca="1" si="492"/>
        <v>0</v>
      </c>
    </row>
    <row r="1066" spans="2:33" x14ac:dyDescent="0.25">
      <c r="B1066" s="30">
        <v>1045</v>
      </c>
      <c r="C1066" s="19">
        <f t="shared" ca="1" si="466"/>
        <v>77496</v>
      </c>
      <c r="D1066" s="30">
        <f t="shared" ca="1" si="467"/>
        <v>29</v>
      </c>
      <c r="E1066" s="599">
        <f t="shared" si="468"/>
        <v>0.113</v>
      </c>
      <c r="F1066" s="599">
        <f t="shared" si="489"/>
        <v>0.13108</v>
      </c>
      <c r="G1066" s="33">
        <f t="shared" ca="1" si="469"/>
        <v>1.0113592222222221</v>
      </c>
      <c r="H1066" s="33">
        <f t="shared" ca="1" si="470"/>
        <v>229340.22823753892</v>
      </c>
      <c r="I1066" s="33">
        <f t="shared" ca="1" si="494"/>
        <v>4.3603340228834642E-6</v>
      </c>
      <c r="J1066" s="30" t="b">
        <f t="shared" si="471"/>
        <v>0</v>
      </c>
      <c r="K1066" s="33">
        <f t="shared" si="490"/>
        <v>1</v>
      </c>
      <c r="L1066" s="33">
        <f t="shared" ca="1" si="493"/>
        <v>4.3603340228834642E-6</v>
      </c>
      <c r="M1066" s="600">
        <f t="shared" ca="1" si="472"/>
        <v>27271.35</v>
      </c>
      <c r="N1066" s="601">
        <f t="shared" ca="1" si="473"/>
        <v>-30938269816.369999</v>
      </c>
      <c r="O1066" s="601">
        <f t="shared" ca="1" si="474"/>
        <v>351461953.37000006</v>
      </c>
      <c r="P1066" s="601">
        <f t="shared" ca="1" si="475"/>
        <v>-281624194.97000003</v>
      </c>
      <c r="Q1066" s="601">
        <f t="shared" ca="1" si="491"/>
        <v>-45059871.200000003</v>
      </c>
      <c r="R1066" s="602">
        <f t="shared" si="476"/>
        <v>399</v>
      </c>
      <c r="S1066" s="602">
        <f t="shared" si="477"/>
        <v>63.84</v>
      </c>
      <c r="T1066" s="602">
        <f t="shared" si="478"/>
        <v>166.35080000000002</v>
      </c>
      <c r="U1066" s="602">
        <f t="shared" si="479"/>
        <v>26.616128000000003</v>
      </c>
      <c r="V1066" s="602">
        <f t="shared" ca="1" si="480"/>
        <v>-24750615.850000001</v>
      </c>
      <c r="W1066" s="602">
        <f t="shared" si="481"/>
        <v>84.48</v>
      </c>
      <c r="X1066" s="602">
        <f t="shared" si="482"/>
        <v>13.52</v>
      </c>
      <c r="Y1066" s="602">
        <f t="shared" ca="1" si="483"/>
        <v>441861.38</v>
      </c>
      <c r="Z1066" s="602">
        <f t="shared" ca="1" si="484"/>
        <v>70697.820000000007</v>
      </c>
      <c r="AA1066" s="603">
        <f t="shared" si="485"/>
        <v>0</v>
      </c>
      <c r="AB1066" s="602"/>
      <c r="AC1066" s="604">
        <f t="shared" si="486"/>
        <v>0.113</v>
      </c>
      <c r="AD1066" s="602">
        <f t="shared" ca="1" si="487"/>
        <v>-281624194.96734583</v>
      </c>
      <c r="AE1066" s="602">
        <f t="shared" si="488"/>
        <v>0</v>
      </c>
      <c r="AG1066" s="602">
        <f t="shared" ca="1" si="492"/>
        <v>0</v>
      </c>
    </row>
    <row r="1067" spans="2:33" x14ac:dyDescent="0.25">
      <c r="B1067" s="30">
        <v>1046</v>
      </c>
      <c r="C1067" s="19">
        <f t="shared" ca="1" si="466"/>
        <v>77527</v>
      </c>
      <c r="D1067" s="30">
        <f t="shared" ca="1" si="467"/>
        <v>31</v>
      </c>
      <c r="E1067" s="599">
        <f t="shared" si="468"/>
        <v>0.113</v>
      </c>
      <c r="F1067" s="599">
        <f t="shared" si="489"/>
        <v>0.13108</v>
      </c>
      <c r="G1067" s="33">
        <f t="shared" ca="1" si="469"/>
        <v>1.0120874444444443</v>
      </c>
      <c r="H1067" s="33">
        <f t="shared" ca="1" si="470"/>
        <v>232112.36550523635</v>
      </c>
      <c r="I1067" s="33">
        <f t="shared" ca="1" si="494"/>
        <v>4.3082581913432808E-6</v>
      </c>
      <c r="J1067" s="30" t="b">
        <f t="shared" si="471"/>
        <v>0</v>
      </c>
      <c r="K1067" s="33">
        <f t="shared" si="490"/>
        <v>1</v>
      </c>
      <c r="L1067" s="33">
        <f t="shared" ca="1" si="493"/>
        <v>4.3082581913432808E-6</v>
      </c>
      <c r="M1067" s="600">
        <f t="shared" ca="1" si="472"/>
        <v>27271.35</v>
      </c>
      <c r="N1067" s="601">
        <f t="shared" ca="1" si="473"/>
        <v>-31289731769.740002</v>
      </c>
      <c r="O1067" s="601">
        <f t="shared" ca="1" si="474"/>
        <v>378240165.80000007</v>
      </c>
      <c r="P1067" s="601">
        <f t="shared" ca="1" si="475"/>
        <v>-304466473.30000001</v>
      </c>
      <c r="Q1067" s="601">
        <f t="shared" ca="1" si="491"/>
        <v>-48714635.729999997</v>
      </c>
      <c r="R1067" s="602">
        <f t="shared" si="476"/>
        <v>399</v>
      </c>
      <c r="S1067" s="602">
        <f t="shared" si="477"/>
        <v>63.84</v>
      </c>
      <c r="T1067" s="602">
        <f t="shared" si="478"/>
        <v>166.35080000000002</v>
      </c>
      <c r="U1067" s="602">
        <f t="shared" si="479"/>
        <v>26.616128000000003</v>
      </c>
      <c r="V1067" s="602">
        <f t="shared" ca="1" si="480"/>
        <v>-25031785.420000002</v>
      </c>
      <c r="W1067" s="602">
        <f t="shared" si="481"/>
        <v>84.48</v>
      </c>
      <c r="X1067" s="602">
        <f t="shared" si="482"/>
        <v>13.52</v>
      </c>
      <c r="Y1067" s="602">
        <f t="shared" ca="1" si="483"/>
        <v>477678.08000000002</v>
      </c>
      <c r="Z1067" s="602">
        <f t="shared" ca="1" si="484"/>
        <v>76428.490000000005</v>
      </c>
      <c r="AA1067" s="603">
        <f t="shared" si="485"/>
        <v>0</v>
      </c>
      <c r="AB1067" s="602"/>
      <c r="AC1067" s="604">
        <f t="shared" si="486"/>
        <v>0.113</v>
      </c>
      <c r="AD1067" s="602">
        <f t="shared" ca="1" si="487"/>
        <v>-304466473.30388677</v>
      </c>
      <c r="AE1067" s="602">
        <f t="shared" si="488"/>
        <v>0</v>
      </c>
      <c r="AG1067" s="602">
        <f t="shared" ca="1" si="492"/>
        <v>0</v>
      </c>
    </row>
    <row r="1068" spans="2:33" x14ac:dyDescent="0.25">
      <c r="B1068" s="30">
        <v>1047</v>
      </c>
      <c r="C1068" s="19">
        <f t="shared" ca="1" si="466"/>
        <v>77557</v>
      </c>
      <c r="D1068" s="30">
        <f t="shared" ca="1" si="467"/>
        <v>30</v>
      </c>
      <c r="E1068" s="599">
        <f t="shared" si="468"/>
        <v>0.113</v>
      </c>
      <c r="F1068" s="599">
        <f t="shared" si="489"/>
        <v>0.13108</v>
      </c>
      <c r="G1068" s="33">
        <f t="shared" ca="1" si="469"/>
        <v>1.0117233333333333</v>
      </c>
      <c r="H1068" s="33">
        <f t="shared" ca="1" si="470"/>
        <v>234833.49613684273</v>
      </c>
      <c r="I1068" s="33">
        <f t="shared" ca="1" si="494"/>
        <v>4.2583362955056359E-6</v>
      </c>
      <c r="J1068" s="30" t="b">
        <f t="shared" si="471"/>
        <v>0</v>
      </c>
      <c r="K1068" s="33">
        <f t="shared" si="490"/>
        <v>1</v>
      </c>
      <c r="L1068" s="33">
        <f t="shared" ca="1" si="493"/>
        <v>4.2583362955056359E-6</v>
      </c>
      <c r="M1068" s="600">
        <f t="shared" ca="1" si="472"/>
        <v>27271.35</v>
      </c>
      <c r="N1068" s="601">
        <f t="shared" ca="1" si="473"/>
        <v>-31667971935.540001</v>
      </c>
      <c r="O1068" s="601">
        <f t="shared" ca="1" si="474"/>
        <v>371281462.35000002</v>
      </c>
      <c r="P1068" s="601">
        <f t="shared" ca="1" si="475"/>
        <v>-298206735.73000002</v>
      </c>
      <c r="Q1068" s="601">
        <f t="shared" ca="1" si="491"/>
        <v>-47713077.719999999</v>
      </c>
      <c r="R1068" s="602">
        <f t="shared" si="476"/>
        <v>399</v>
      </c>
      <c r="S1068" s="602">
        <f t="shared" si="477"/>
        <v>63.84</v>
      </c>
      <c r="T1068" s="602">
        <f t="shared" si="478"/>
        <v>166.35080000000002</v>
      </c>
      <c r="U1068" s="602">
        <f t="shared" si="479"/>
        <v>26.616128000000003</v>
      </c>
      <c r="V1068" s="602">
        <f t="shared" ca="1" si="480"/>
        <v>-25334377.550000001</v>
      </c>
      <c r="W1068" s="602">
        <f t="shared" si="481"/>
        <v>84.48</v>
      </c>
      <c r="X1068" s="602">
        <f t="shared" si="482"/>
        <v>13.52</v>
      </c>
      <c r="Y1068" s="602">
        <f t="shared" ca="1" si="483"/>
        <v>467862.81</v>
      </c>
      <c r="Z1068" s="602">
        <f t="shared" ca="1" si="484"/>
        <v>74858.05</v>
      </c>
      <c r="AA1068" s="603">
        <f t="shared" si="485"/>
        <v>0</v>
      </c>
      <c r="AB1068" s="602"/>
      <c r="AC1068" s="604">
        <f t="shared" si="486"/>
        <v>0.113</v>
      </c>
      <c r="AD1068" s="602">
        <f t="shared" ca="1" si="487"/>
        <v>-298206735.72633499</v>
      </c>
      <c r="AE1068" s="602">
        <f t="shared" si="488"/>
        <v>0</v>
      </c>
      <c r="AG1068" s="602">
        <f t="shared" ca="1" si="492"/>
        <v>0</v>
      </c>
    </row>
    <row r="1069" spans="2:33" x14ac:dyDescent="0.25">
      <c r="B1069" s="30">
        <v>1048</v>
      </c>
      <c r="C1069" s="19">
        <f t="shared" ca="1" si="466"/>
        <v>77588</v>
      </c>
      <c r="D1069" s="30">
        <f t="shared" ca="1" si="467"/>
        <v>31</v>
      </c>
      <c r="E1069" s="599">
        <f t="shared" si="468"/>
        <v>0.113</v>
      </c>
      <c r="F1069" s="599">
        <f t="shared" si="489"/>
        <v>0.13108</v>
      </c>
      <c r="G1069" s="33">
        <f t="shared" ca="1" si="469"/>
        <v>1.0120874444444443</v>
      </c>
      <c r="H1069" s="33">
        <f t="shared" ca="1" si="470"/>
        <v>237672.03297509145</v>
      </c>
      <c r="I1069" s="33">
        <f t="shared" ca="1" si="494"/>
        <v>4.2074786312986274E-6</v>
      </c>
      <c r="J1069" s="30" t="b">
        <f t="shared" si="471"/>
        <v>0</v>
      </c>
      <c r="K1069" s="33">
        <f t="shared" si="490"/>
        <v>1</v>
      </c>
      <c r="L1069" s="33">
        <f t="shared" ca="1" si="493"/>
        <v>4.2074786312986274E-6</v>
      </c>
      <c r="M1069" s="600">
        <f t="shared" ca="1" si="472"/>
        <v>27271.35</v>
      </c>
      <c r="N1069" s="601">
        <f t="shared" ca="1" si="473"/>
        <v>-32039253397.889999</v>
      </c>
      <c r="O1069" s="601">
        <f t="shared" ca="1" si="474"/>
        <v>387299966.84000003</v>
      </c>
      <c r="P1069" s="601">
        <f t="shared" ca="1" si="475"/>
        <v>-311759735.14999998</v>
      </c>
      <c r="Q1069" s="601">
        <f t="shared" ca="1" si="491"/>
        <v>-49881557.619999997</v>
      </c>
      <c r="R1069" s="602">
        <f t="shared" si="476"/>
        <v>399</v>
      </c>
      <c r="S1069" s="602">
        <f t="shared" si="477"/>
        <v>63.84</v>
      </c>
      <c r="T1069" s="602">
        <f t="shared" si="478"/>
        <v>166.35080000000002</v>
      </c>
      <c r="U1069" s="602">
        <f t="shared" si="479"/>
        <v>26.616128000000003</v>
      </c>
      <c r="V1069" s="602">
        <f t="shared" ca="1" si="480"/>
        <v>-25631402.719999999</v>
      </c>
      <c r="W1069" s="602">
        <f t="shared" si="481"/>
        <v>84.48</v>
      </c>
      <c r="X1069" s="602">
        <f t="shared" si="482"/>
        <v>13.52</v>
      </c>
      <c r="Y1069" s="602">
        <f t="shared" ca="1" si="483"/>
        <v>489113.91</v>
      </c>
      <c r="Z1069" s="602">
        <f t="shared" ca="1" si="484"/>
        <v>78258.23</v>
      </c>
      <c r="AA1069" s="603">
        <f t="shared" si="485"/>
        <v>0</v>
      </c>
      <c r="AB1069" s="602"/>
      <c r="AC1069" s="604">
        <f t="shared" si="486"/>
        <v>0.113</v>
      </c>
      <c r="AD1069" s="602">
        <f t="shared" ca="1" si="487"/>
        <v>-311759735.14669073</v>
      </c>
      <c r="AE1069" s="602">
        <f t="shared" si="488"/>
        <v>0</v>
      </c>
      <c r="AG1069" s="602">
        <f t="shared" ca="1" si="492"/>
        <v>0</v>
      </c>
    </row>
    <row r="1070" spans="2:33" x14ac:dyDescent="0.25">
      <c r="B1070" s="30">
        <v>1049</v>
      </c>
      <c r="C1070" s="19">
        <f t="shared" ca="1" si="466"/>
        <v>77618</v>
      </c>
      <c r="D1070" s="30">
        <f t="shared" ca="1" si="467"/>
        <v>30</v>
      </c>
      <c r="E1070" s="599">
        <f t="shared" si="468"/>
        <v>0.113</v>
      </c>
      <c r="F1070" s="599">
        <f t="shared" si="489"/>
        <v>0.13108</v>
      </c>
      <c r="G1070" s="33">
        <f t="shared" ca="1" si="469"/>
        <v>1.0117233333333333</v>
      </c>
      <c r="H1070" s="33">
        <f t="shared" ca="1" si="470"/>
        <v>240458.34144166944</v>
      </c>
      <c r="I1070" s="33">
        <f t="shared" ca="1" si="494"/>
        <v>4.158724517538023E-6</v>
      </c>
      <c r="J1070" s="30" t="b">
        <f t="shared" si="471"/>
        <v>0</v>
      </c>
      <c r="K1070" s="33">
        <f t="shared" si="490"/>
        <v>1</v>
      </c>
      <c r="L1070" s="33">
        <f t="shared" ca="1" si="493"/>
        <v>4.158724517538023E-6</v>
      </c>
      <c r="M1070" s="600">
        <f t="shared" ca="1" si="472"/>
        <v>27271.35</v>
      </c>
      <c r="N1070" s="601">
        <f t="shared" ca="1" si="473"/>
        <v>-32426553364.73</v>
      </c>
      <c r="O1070" s="601">
        <f t="shared" ca="1" si="474"/>
        <v>380174565.29000002</v>
      </c>
      <c r="P1070" s="601">
        <f t="shared" ca="1" si="475"/>
        <v>-305350044.18000001</v>
      </c>
      <c r="Q1070" s="601">
        <f t="shared" ca="1" si="491"/>
        <v>-48856007.07</v>
      </c>
      <c r="R1070" s="602">
        <f t="shared" si="476"/>
        <v>399</v>
      </c>
      <c r="S1070" s="602">
        <f t="shared" si="477"/>
        <v>63.84</v>
      </c>
      <c r="T1070" s="602">
        <f t="shared" si="478"/>
        <v>166.35080000000002</v>
      </c>
      <c r="U1070" s="602">
        <f t="shared" si="479"/>
        <v>26.616128000000003</v>
      </c>
      <c r="V1070" s="602">
        <f t="shared" ca="1" si="480"/>
        <v>-25941242.690000001</v>
      </c>
      <c r="W1070" s="602">
        <f t="shared" si="481"/>
        <v>84.48</v>
      </c>
      <c r="X1070" s="602">
        <f t="shared" si="482"/>
        <v>13.52</v>
      </c>
      <c r="Y1070" s="602">
        <f t="shared" ca="1" si="483"/>
        <v>479063.52</v>
      </c>
      <c r="Z1070" s="602">
        <f t="shared" ca="1" si="484"/>
        <v>76650.16</v>
      </c>
      <c r="AA1070" s="603">
        <f t="shared" si="485"/>
        <v>0</v>
      </c>
      <c r="AB1070" s="602"/>
      <c r="AC1070" s="604">
        <f t="shared" si="486"/>
        <v>0.113</v>
      </c>
      <c r="AD1070" s="602">
        <f t="shared" ca="1" si="487"/>
        <v>-305350044.18454087</v>
      </c>
      <c r="AE1070" s="602">
        <f t="shared" si="488"/>
        <v>0</v>
      </c>
      <c r="AG1070" s="602">
        <f t="shared" ca="1" si="492"/>
        <v>0</v>
      </c>
    </row>
    <row r="1071" spans="2:33" x14ac:dyDescent="0.25">
      <c r="B1071" s="30">
        <v>1050</v>
      </c>
      <c r="C1071" s="19">
        <f t="shared" ca="1" si="466"/>
        <v>77649</v>
      </c>
      <c r="D1071" s="30">
        <f t="shared" ca="1" si="467"/>
        <v>31</v>
      </c>
      <c r="E1071" s="599">
        <f t="shared" si="468"/>
        <v>0.113</v>
      </c>
      <c r="F1071" s="599">
        <f t="shared" si="489"/>
        <v>0.13108</v>
      </c>
      <c r="G1071" s="33">
        <f t="shared" ca="1" si="469"/>
        <v>1.0120874444444443</v>
      </c>
      <c r="H1071" s="33">
        <f t="shared" ca="1" si="470"/>
        <v>243364.86828504884</v>
      </c>
      <c r="I1071" s="33">
        <f t="shared" ca="1" si="494"/>
        <v>4.1090565250721324E-6</v>
      </c>
      <c r="J1071" s="30" t="b">
        <f t="shared" si="471"/>
        <v>0</v>
      </c>
      <c r="K1071" s="33">
        <f t="shared" si="490"/>
        <v>1</v>
      </c>
      <c r="L1071" s="33">
        <f t="shared" ca="1" si="493"/>
        <v>4.1090565250721324E-6</v>
      </c>
      <c r="M1071" s="600">
        <f t="shared" ca="1" si="472"/>
        <v>27271.35</v>
      </c>
      <c r="N1071" s="601">
        <f t="shared" ca="1" si="473"/>
        <v>-32806727930.02</v>
      </c>
      <c r="O1071" s="601">
        <f t="shared" ca="1" si="474"/>
        <v>396576772.61000001</v>
      </c>
      <c r="P1071" s="601">
        <f t="shared" ca="1" si="475"/>
        <v>-319227688.72000003</v>
      </c>
      <c r="Q1071" s="601">
        <f t="shared" ca="1" si="491"/>
        <v>-51076430.200000003</v>
      </c>
      <c r="R1071" s="602">
        <f t="shared" si="476"/>
        <v>399</v>
      </c>
      <c r="S1071" s="602">
        <f t="shared" si="477"/>
        <v>63.84</v>
      </c>
      <c r="T1071" s="602">
        <f t="shared" si="478"/>
        <v>166.35080000000002</v>
      </c>
      <c r="U1071" s="602">
        <f t="shared" si="479"/>
        <v>26.616128000000003</v>
      </c>
      <c r="V1071" s="602">
        <f t="shared" ca="1" si="480"/>
        <v>-26245382.34</v>
      </c>
      <c r="W1071" s="602">
        <f t="shared" si="481"/>
        <v>84.48</v>
      </c>
      <c r="X1071" s="602">
        <f t="shared" si="482"/>
        <v>13.52</v>
      </c>
      <c r="Y1071" s="602">
        <f t="shared" ca="1" si="483"/>
        <v>500823.66</v>
      </c>
      <c r="Z1071" s="602">
        <f t="shared" ca="1" si="484"/>
        <v>80131.789999999994</v>
      </c>
      <c r="AA1071" s="603">
        <f t="shared" si="485"/>
        <v>0</v>
      </c>
      <c r="AB1071" s="602"/>
      <c r="AC1071" s="604">
        <f t="shared" si="486"/>
        <v>0.113</v>
      </c>
      <c r="AD1071" s="602">
        <f t="shared" ca="1" si="487"/>
        <v>-319227688.71905571</v>
      </c>
      <c r="AE1071" s="602">
        <f t="shared" si="488"/>
        <v>0</v>
      </c>
      <c r="AG1071" s="602">
        <f t="shared" ca="1" si="492"/>
        <v>0</v>
      </c>
    </row>
    <row r="1072" spans="2:33" x14ac:dyDescent="0.25">
      <c r="B1072" s="30">
        <v>1051</v>
      </c>
      <c r="C1072" s="19">
        <f t="shared" ca="1" si="466"/>
        <v>77680</v>
      </c>
      <c r="D1072" s="30">
        <f t="shared" ca="1" si="467"/>
        <v>31</v>
      </c>
      <c r="E1072" s="599">
        <f t="shared" si="468"/>
        <v>0.113</v>
      </c>
      <c r="F1072" s="599">
        <f t="shared" si="489"/>
        <v>0.13108</v>
      </c>
      <c r="G1072" s="33">
        <f t="shared" ca="1" si="469"/>
        <v>1.0120874444444443</v>
      </c>
      <c r="H1072" s="33">
        <f t="shared" ca="1" si="470"/>
        <v>246306.52761017389</v>
      </c>
      <c r="I1072" s="33">
        <f t="shared" ca="1" si="494"/>
        <v>4.0599817215672293E-6</v>
      </c>
      <c r="J1072" s="30" t="b">
        <f t="shared" si="471"/>
        <v>0</v>
      </c>
      <c r="K1072" s="33">
        <f t="shared" si="490"/>
        <v>1</v>
      </c>
      <c r="L1072" s="33">
        <f t="shared" ca="1" si="493"/>
        <v>4.0599817215672293E-6</v>
      </c>
      <c r="M1072" s="600">
        <f t="shared" ca="1" si="472"/>
        <v>27271.35</v>
      </c>
      <c r="N1072" s="601">
        <f t="shared" ca="1" si="473"/>
        <v>-33203304702.630001</v>
      </c>
      <c r="O1072" s="601">
        <f t="shared" ca="1" si="474"/>
        <v>401370372.32000005</v>
      </c>
      <c r="P1072" s="601">
        <f t="shared" ca="1" si="475"/>
        <v>-323086601.04000002</v>
      </c>
      <c r="Q1072" s="601">
        <f t="shared" ca="1" si="491"/>
        <v>-51693856.170000002</v>
      </c>
      <c r="R1072" s="602">
        <f t="shared" si="476"/>
        <v>399</v>
      </c>
      <c r="S1072" s="602">
        <f t="shared" si="477"/>
        <v>63.84</v>
      </c>
      <c r="T1072" s="602">
        <f t="shared" si="478"/>
        <v>166.35080000000002</v>
      </c>
      <c r="U1072" s="602">
        <f t="shared" si="479"/>
        <v>26.616128000000003</v>
      </c>
      <c r="V1072" s="602">
        <f t="shared" ca="1" si="480"/>
        <v>-26562643.760000002</v>
      </c>
      <c r="W1072" s="602">
        <f t="shared" si="481"/>
        <v>84.48</v>
      </c>
      <c r="X1072" s="602">
        <f t="shared" si="482"/>
        <v>13.52</v>
      </c>
      <c r="Y1072" s="602">
        <f t="shared" ca="1" si="483"/>
        <v>506874.44</v>
      </c>
      <c r="Z1072" s="602">
        <f t="shared" ca="1" si="484"/>
        <v>81099.91</v>
      </c>
      <c r="AA1072" s="603">
        <f t="shared" si="485"/>
        <v>0</v>
      </c>
      <c r="AB1072" s="602"/>
      <c r="AC1072" s="604">
        <f t="shared" si="486"/>
        <v>0.113</v>
      </c>
      <c r="AD1072" s="602">
        <f t="shared" ca="1" si="487"/>
        <v>-323086601.03698027</v>
      </c>
      <c r="AE1072" s="602">
        <f t="shared" si="488"/>
        <v>0</v>
      </c>
      <c r="AG1072" s="602">
        <f t="shared" ca="1" si="492"/>
        <v>0</v>
      </c>
    </row>
    <row r="1073" spans="2:33" x14ac:dyDescent="0.25">
      <c r="B1073" s="30">
        <v>1052</v>
      </c>
      <c r="C1073" s="19">
        <f t="shared" ca="1" si="466"/>
        <v>77710</v>
      </c>
      <c r="D1073" s="30">
        <f t="shared" ca="1" si="467"/>
        <v>30</v>
      </c>
      <c r="E1073" s="599">
        <f t="shared" si="468"/>
        <v>0.113</v>
      </c>
      <c r="F1073" s="599">
        <f t="shared" si="489"/>
        <v>0.13108</v>
      </c>
      <c r="G1073" s="33">
        <f t="shared" ca="1" si="469"/>
        <v>1.0117233333333333</v>
      </c>
      <c r="H1073" s="33">
        <f t="shared" ca="1" si="470"/>
        <v>249194.06113552381</v>
      </c>
      <c r="I1073" s="33">
        <f t="shared" ca="1" si="494"/>
        <v>4.0129367266748445E-6</v>
      </c>
      <c r="J1073" s="30" t="b">
        <f t="shared" si="471"/>
        <v>0</v>
      </c>
      <c r="K1073" s="33">
        <f t="shared" si="490"/>
        <v>1</v>
      </c>
      <c r="L1073" s="33">
        <f t="shared" ca="1" si="493"/>
        <v>4.0129367266748445E-6</v>
      </c>
      <c r="M1073" s="600">
        <f t="shared" ca="1" si="472"/>
        <v>27271.35</v>
      </c>
      <c r="N1073" s="601">
        <f t="shared" ca="1" si="473"/>
        <v>-33604675074.950001</v>
      </c>
      <c r="O1073" s="601">
        <f t="shared" ca="1" si="474"/>
        <v>393986078.81000006</v>
      </c>
      <c r="P1073" s="601">
        <f t="shared" ca="1" si="475"/>
        <v>-316444023.62</v>
      </c>
      <c r="Q1073" s="601">
        <f t="shared" ca="1" si="491"/>
        <v>-50631043.780000001</v>
      </c>
      <c r="R1073" s="602">
        <f t="shared" si="476"/>
        <v>399</v>
      </c>
      <c r="S1073" s="602">
        <f t="shared" si="477"/>
        <v>63.84</v>
      </c>
      <c r="T1073" s="602">
        <f t="shared" si="478"/>
        <v>166.35080000000002</v>
      </c>
      <c r="U1073" s="602">
        <f t="shared" si="479"/>
        <v>26.616128000000003</v>
      </c>
      <c r="V1073" s="602">
        <f t="shared" ca="1" si="480"/>
        <v>-26883740.059999999</v>
      </c>
      <c r="W1073" s="602">
        <f t="shared" si="481"/>
        <v>84.48</v>
      </c>
      <c r="X1073" s="602">
        <f t="shared" si="482"/>
        <v>13.52</v>
      </c>
      <c r="Y1073" s="602">
        <f t="shared" ca="1" si="483"/>
        <v>496458.88</v>
      </c>
      <c r="Z1073" s="602">
        <f t="shared" ca="1" si="484"/>
        <v>79433.42</v>
      </c>
      <c r="AA1073" s="603">
        <f t="shared" si="485"/>
        <v>0</v>
      </c>
      <c r="AB1073" s="602"/>
      <c r="AC1073" s="604">
        <f t="shared" si="486"/>
        <v>0.113</v>
      </c>
      <c r="AD1073" s="602">
        <f t="shared" ca="1" si="487"/>
        <v>-316444023.62244582</v>
      </c>
      <c r="AE1073" s="602">
        <f t="shared" si="488"/>
        <v>0</v>
      </c>
      <c r="AG1073" s="602">
        <f t="shared" ca="1" si="492"/>
        <v>0</v>
      </c>
    </row>
    <row r="1074" spans="2:33" x14ac:dyDescent="0.25">
      <c r="B1074" s="30">
        <v>1053</v>
      </c>
      <c r="C1074" s="19">
        <f t="shared" ca="1" si="466"/>
        <v>77741</v>
      </c>
      <c r="D1074" s="30">
        <f t="shared" ca="1" si="467"/>
        <v>31</v>
      </c>
      <c r="E1074" s="599">
        <f t="shared" si="468"/>
        <v>0.113</v>
      </c>
      <c r="F1074" s="599">
        <f t="shared" si="489"/>
        <v>0.13108</v>
      </c>
      <c r="G1074" s="33">
        <f t="shared" ca="1" si="469"/>
        <v>1.0120874444444443</v>
      </c>
      <c r="H1074" s="33">
        <f t="shared" ca="1" si="470"/>
        <v>252206.18050538492</v>
      </c>
      <c r="I1074" s="33">
        <f t="shared" ca="1" si="494"/>
        <v>3.9650098899088985E-6</v>
      </c>
      <c r="J1074" s="30" t="b">
        <f t="shared" si="471"/>
        <v>0</v>
      </c>
      <c r="K1074" s="33">
        <f t="shared" si="490"/>
        <v>1</v>
      </c>
      <c r="L1074" s="33">
        <f t="shared" ca="1" si="493"/>
        <v>3.9650098899088985E-6</v>
      </c>
      <c r="M1074" s="600">
        <f t="shared" ca="1" si="472"/>
        <v>27271.35</v>
      </c>
      <c r="N1074" s="601">
        <f t="shared" ca="1" si="473"/>
        <v>-33998661153.759998</v>
      </c>
      <c r="O1074" s="601">
        <f t="shared" ca="1" si="474"/>
        <v>410984199.23000008</v>
      </c>
      <c r="P1074" s="601">
        <f t="shared" ca="1" si="475"/>
        <v>-330825861.17000002</v>
      </c>
      <c r="Q1074" s="601">
        <f t="shared" ca="1" si="491"/>
        <v>-52932137.789999999</v>
      </c>
      <c r="R1074" s="602">
        <f t="shared" si="476"/>
        <v>399</v>
      </c>
      <c r="S1074" s="602">
        <f t="shared" si="477"/>
        <v>63.84</v>
      </c>
      <c r="T1074" s="602">
        <f t="shared" si="478"/>
        <v>166.35080000000002</v>
      </c>
      <c r="U1074" s="602">
        <f t="shared" si="479"/>
        <v>26.616128000000003</v>
      </c>
      <c r="V1074" s="602">
        <f t="shared" ca="1" si="480"/>
        <v>-27198928.920000002</v>
      </c>
      <c r="W1074" s="602">
        <f t="shared" si="481"/>
        <v>84.48</v>
      </c>
      <c r="X1074" s="602">
        <f t="shared" si="482"/>
        <v>13.52</v>
      </c>
      <c r="Y1074" s="602">
        <f t="shared" ca="1" si="483"/>
        <v>519009.6</v>
      </c>
      <c r="Z1074" s="602">
        <f t="shared" ca="1" si="484"/>
        <v>83041.539999999994</v>
      </c>
      <c r="AA1074" s="603">
        <f t="shared" si="485"/>
        <v>0</v>
      </c>
      <c r="AB1074" s="602"/>
      <c r="AC1074" s="604">
        <f t="shared" si="486"/>
        <v>0.113</v>
      </c>
      <c r="AD1074" s="602">
        <f t="shared" ca="1" si="487"/>
        <v>-330825861.17117023</v>
      </c>
      <c r="AE1074" s="602">
        <f t="shared" si="488"/>
        <v>0</v>
      </c>
      <c r="AG1074" s="602">
        <f t="shared" ca="1" si="492"/>
        <v>0</v>
      </c>
    </row>
    <row r="1075" spans="2:33" x14ac:dyDescent="0.25">
      <c r="B1075" s="30">
        <v>1054</v>
      </c>
      <c r="C1075" s="19">
        <f t="shared" ca="1" si="466"/>
        <v>77771</v>
      </c>
      <c r="D1075" s="30">
        <f t="shared" ca="1" si="467"/>
        <v>30</v>
      </c>
      <c r="E1075" s="599">
        <f t="shared" si="468"/>
        <v>0.113</v>
      </c>
      <c r="F1075" s="599">
        <f t="shared" si="489"/>
        <v>0.13108</v>
      </c>
      <c r="G1075" s="33">
        <f t="shared" ca="1" si="469"/>
        <v>1.0117233333333333</v>
      </c>
      <c r="H1075" s="33">
        <f t="shared" ca="1" si="470"/>
        <v>255162.87762817639</v>
      </c>
      <c r="I1075" s="33">
        <f t="shared" ca="1" si="494"/>
        <v>3.9190653801028261E-6</v>
      </c>
      <c r="J1075" s="30" t="b">
        <f t="shared" si="471"/>
        <v>0</v>
      </c>
      <c r="K1075" s="33">
        <f t="shared" si="490"/>
        <v>1</v>
      </c>
      <c r="L1075" s="33">
        <f t="shared" ca="1" si="493"/>
        <v>3.9190653801028261E-6</v>
      </c>
      <c r="M1075" s="600">
        <f t="shared" ca="1" si="472"/>
        <v>27271.35</v>
      </c>
      <c r="N1075" s="601">
        <f t="shared" ca="1" si="473"/>
        <v>-34409645352.989998</v>
      </c>
      <c r="O1075" s="601">
        <f t="shared" ca="1" si="474"/>
        <v>403423013.7100001</v>
      </c>
      <c r="P1075" s="601">
        <f t="shared" ca="1" si="475"/>
        <v>-324024160.41000003</v>
      </c>
      <c r="Q1075" s="601">
        <f t="shared" ca="1" si="491"/>
        <v>-51843865.670000002</v>
      </c>
      <c r="R1075" s="602">
        <f t="shared" si="476"/>
        <v>399</v>
      </c>
      <c r="S1075" s="602">
        <f t="shared" si="477"/>
        <v>63.84</v>
      </c>
      <c r="T1075" s="602">
        <f t="shared" si="478"/>
        <v>166.35080000000002</v>
      </c>
      <c r="U1075" s="602">
        <f t="shared" si="479"/>
        <v>26.616128000000003</v>
      </c>
      <c r="V1075" s="602">
        <f t="shared" ca="1" si="480"/>
        <v>-27527716.280000001</v>
      </c>
      <c r="W1075" s="602">
        <f t="shared" si="481"/>
        <v>84.48</v>
      </c>
      <c r="X1075" s="602">
        <f t="shared" si="482"/>
        <v>13.52</v>
      </c>
      <c r="Y1075" s="602">
        <f t="shared" ca="1" si="483"/>
        <v>508344.53</v>
      </c>
      <c r="Z1075" s="602">
        <f t="shared" ca="1" si="484"/>
        <v>81335.12</v>
      </c>
      <c r="AA1075" s="603">
        <f t="shared" si="485"/>
        <v>0</v>
      </c>
      <c r="AB1075" s="602"/>
      <c r="AC1075" s="604">
        <f t="shared" si="486"/>
        <v>0.113</v>
      </c>
      <c r="AD1075" s="602">
        <f t="shared" ca="1" si="487"/>
        <v>-324024160.40732247</v>
      </c>
      <c r="AE1075" s="602">
        <f t="shared" si="488"/>
        <v>0</v>
      </c>
      <c r="AG1075" s="602">
        <f t="shared" ca="1" si="492"/>
        <v>0</v>
      </c>
    </row>
    <row r="1076" spans="2:33" x14ac:dyDescent="0.25">
      <c r="B1076" s="30">
        <v>1055</v>
      </c>
      <c r="C1076" s="19">
        <f t="shared" ca="1" si="466"/>
        <v>77802</v>
      </c>
      <c r="D1076" s="30">
        <f t="shared" ca="1" si="467"/>
        <v>31</v>
      </c>
      <c r="E1076" s="599">
        <f t="shared" si="468"/>
        <v>0.113</v>
      </c>
      <c r="F1076" s="599">
        <f t="shared" si="489"/>
        <v>0.13108</v>
      </c>
      <c r="G1076" s="33">
        <f t="shared" ca="1" si="469"/>
        <v>1.0120874444444443</v>
      </c>
      <c r="H1076" s="33">
        <f t="shared" ca="1" si="470"/>
        <v>258247.14473579152</v>
      </c>
      <c r="I1076" s="33">
        <f t="shared" ca="1" si="494"/>
        <v>3.8722596566288613E-6</v>
      </c>
      <c r="J1076" s="30" t="b">
        <f t="shared" si="471"/>
        <v>0</v>
      </c>
      <c r="K1076" s="33">
        <f t="shared" si="490"/>
        <v>1</v>
      </c>
      <c r="L1076" s="33">
        <f t="shared" ca="1" si="493"/>
        <v>3.8722596566288613E-6</v>
      </c>
      <c r="M1076" s="600">
        <f t="shared" ca="1" si="472"/>
        <v>27271.35</v>
      </c>
      <c r="N1076" s="601">
        <f t="shared" ca="1" si="473"/>
        <v>-34813068366.699997</v>
      </c>
      <c r="O1076" s="601">
        <f t="shared" ca="1" si="474"/>
        <v>420828301.17000002</v>
      </c>
      <c r="P1076" s="601">
        <f t="shared" ca="1" si="475"/>
        <v>-338750495.80000001</v>
      </c>
      <c r="Q1076" s="601">
        <f t="shared" ca="1" si="491"/>
        <v>-54200079.329999998</v>
      </c>
      <c r="R1076" s="602">
        <f t="shared" si="476"/>
        <v>399</v>
      </c>
      <c r="S1076" s="602">
        <f t="shared" si="477"/>
        <v>63.84</v>
      </c>
      <c r="T1076" s="602">
        <f t="shared" si="478"/>
        <v>166.35080000000002</v>
      </c>
      <c r="U1076" s="602">
        <f t="shared" si="479"/>
        <v>26.616128000000003</v>
      </c>
      <c r="V1076" s="602">
        <f t="shared" ca="1" si="480"/>
        <v>-27850454.690000001</v>
      </c>
      <c r="W1076" s="602">
        <f t="shared" si="481"/>
        <v>84.48</v>
      </c>
      <c r="X1076" s="602">
        <f t="shared" si="482"/>
        <v>13.52</v>
      </c>
      <c r="Y1076" s="602">
        <f t="shared" ca="1" si="483"/>
        <v>531435.42000000004</v>
      </c>
      <c r="Z1076" s="602">
        <f t="shared" ca="1" si="484"/>
        <v>85029.67</v>
      </c>
      <c r="AA1076" s="603">
        <f t="shared" si="485"/>
        <v>0</v>
      </c>
      <c r="AB1076" s="602"/>
      <c r="AC1076" s="604">
        <f t="shared" si="486"/>
        <v>0.113</v>
      </c>
      <c r="AD1076" s="602">
        <f t="shared" ca="1" si="487"/>
        <v>-338750495.80152804</v>
      </c>
      <c r="AE1076" s="602">
        <f t="shared" si="488"/>
        <v>0</v>
      </c>
      <c r="AG1076" s="602">
        <f t="shared" ca="1" si="492"/>
        <v>0</v>
      </c>
    </row>
    <row r="1077" spans="2:33" x14ac:dyDescent="0.25">
      <c r="B1077" s="30">
        <v>1056</v>
      </c>
      <c r="C1077" s="19">
        <f t="shared" ca="1" si="466"/>
        <v>77833</v>
      </c>
      <c r="D1077" s="30">
        <f t="shared" ca="1" si="467"/>
        <v>31</v>
      </c>
      <c r="E1077" s="599">
        <f t="shared" si="468"/>
        <v>0.113</v>
      </c>
      <c r="F1077" s="599">
        <f t="shared" si="489"/>
        <v>0.13108</v>
      </c>
      <c r="G1077" s="33">
        <f t="shared" ca="1" si="469"/>
        <v>1.0120874444444443</v>
      </c>
      <c r="H1077" s="33">
        <f t="shared" ca="1" si="470"/>
        <v>261368.69275072176</v>
      </c>
      <c r="I1077" s="33">
        <f t="shared" ca="1" si="494"/>
        <v>3.8260129377994849E-6</v>
      </c>
      <c r="J1077" s="30" t="b">
        <f t="shared" si="471"/>
        <v>1</v>
      </c>
      <c r="K1077" s="33">
        <f t="shared" si="490"/>
        <v>1</v>
      </c>
      <c r="L1077" s="33">
        <f t="shared" ca="1" si="493"/>
        <v>3.8260129377994849E-6</v>
      </c>
      <c r="M1077" s="600">
        <f t="shared" ca="1" si="472"/>
        <v>27271.35</v>
      </c>
      <c r="N1077" s="601">
        <f t="shared" ca="1" si="473"/>
        <v>-35233896667.870003</v>
      </c>
      <c r="O1077" s="601">
        <f t="shared" ca="1" si="474"/>
        <v>425915039.89000005</v>
      </c>
      <c r="P1077" s="601">
        <f t="shared" ca="1" si="475"/>
        <v>-342845388.97000003</v>
      </c>
      <c r="Q1077" s="601">
        <f t="shared" ca="1" si="491"/>
        <v>-54855262.240000002</v>
      </c>
      <c r="R1077" s="602">
        <f t="shared" si="476"/>
        <v>399</v>
      </c>
      <c r="S1077" s="602">
        <f t="shared" si="477"/>
        <v>63.84</v>
      </c>
      <c r="T1077" s="602">
        <f t="shared" si="478"/>
        <v>166.35080000000002</v>
      </c>
      <c r="U1077" s="602">
        <f t="shared" si="479"/>
        <v>26.616128000000003</v>
      </c>
      <c r="V1077" s="602">
        <f t="shared" ca="1" si="480"/>
        <v>-28187117.329999998</v>
      </c>
      <c r="W1077" s="602">
        <f t="shared" si="481"/>
        <v>84.48</v>
      </c>
      <c r="X1077" s="602">
        <f t="shared" si="482"/>
        <v>13.52</v>
      </c>
      <c r="Y1077" s="602">
        <f t="shared" ca="1" si="483"/>
        <v>537856.22</v>
      </c>
      <c r="Z1077" s="602">
        <f t="shared" ca="1" si="484"/>
        <v>86057</v>
      </c>
      <c r="AA1077" s="603">
        <f t="shared" si="485"/>
        <v>0</v>
      </c>
      <c r="AB1077" s="602"/>
      <c r="AC1077" s="604">
        <f t="shared" si="486"/>
        <v>0.113</v>
      </c>
      <c r="AD1077" s="602">
        <f t="shared" ca="1" si="487"/>
        <v>-342845388.96541286</v>
      </c>
      <c r="AE1077" s="602">
        <f t="shared" si="488"/>
        <v>0</v>
      </c>
      <c r="AG1077" s="602">
        <f t="shared" ca="1" si="492"/>
        <v>0</v>
      </c>
    </row>
    <row r="1078" spans="2:33" x14ac:dyDescent="0.25">
      <c r="B1078" s="30">
        <v>1057</v>
      </c>
      <c r="C1078" s="19">
        <f t="shared" ca="1" si="466"/>
        <v>77861</v>
      </c>
      <c r="D1078" s="30">
        <f t="shared" ca="1" si="467"/>
        <v>28</v>
      </c>
      <c r="E1078" s="599">
        <f t="shared" si="468"/>
        <v>0.113</v>
      </c>
      <c r="F1078" s="599">
        <f t="shared" si="489"/>
        <v>0.13108</v>
      </c>
      <c r="G1078" s="33">
        <f t="shared" ca="1" si="469"/>
        <v>1.0109951111111111</v>
      </c>
      <c r="H1078" s="33">
        <f t="shared" ca="1" si="470"/>
        <v>264242.47056848177</v>
      </c>
      <c r="I1078" s="33">
        <f t="shared" ca="1" si="494"/>
        <v>3.7844030062564729E-6</v>
      </c>
      <c r="J1078" s="30" t="b">
        <f t="shared" si="471"/>
        <v>0</v>
      </c>
      <c r="K1078" s="33">
        <f t="shared" si="490"/>
        <v>1</v>
      </c>
      <c r="L1078" s="33">
        <f t="shared" ca="1" si="493"/>
        <v>3.7844030062564729E-6</v>
      </c>
      <c r="M1078" s="600">
        <f t="shared" ca="1" si="472"/>
        <v>27271.35</v>
      </c>
      <c r="N1078" s="601">
        <f t="shared" ca="1" si="473"/>
        <v>-35659811707.760002</v>
      </c>
      <c r="O1078" s="601">
        <f t="shared" ca="1" si="474"/>
        <v>392110863.27999997</v>
      </c>
      <c r="P1078" s="601">
        <f t="shared" ca="1" si="475"/>
        <v>-313410122.89999998</v>
      </c>
      <c r="Q1078" s="601">
        <f t="shared" ca="1" si="491"/>
        <v>-50145619.659999996</v>
      </c>
      <c r="R1078" s="602">
        <f t="shared" si="476"/>
        <v>399</v>
      </c>
      <c r="S1078" s="602">
        <f t="shared" si="477"/>
        <v>63.84</v>
      </c>
      <c r="T1078" s="602">
        <f t="shared" si="478"/>
        <v>166.35080000000002</v>
      </c>
      <c r="U1078" s="602">
        <f t="shared" si="479"/>
        <v>26.616128000000003</v>
      </c>
      <c r="V1078" s="602">
        <f t="shared" ca="1" si="480"/>
        <v>-28527849.370000001</v>
      </c>
      <c r="W1078" s="602">
        <f t="shared" si="481"/>
        <v>84.48</v>
      </c>
      <c r="X1078" s="602">
        <f t="shared" si="482"/>
        <v>13.52</v>
      </c>
      <c r="Y1078" s="602">
        <f t="shared" ca="1" si="483"/>
        <v>491701.72</v>
      </c>
      <c r="Z1078" s="602">
        <f t="shared" ca="1" si="484"/>
        <v>78672.28</v>
      </c>
      <c r="AA1078" s="603">
        <f t="shared" si="485"/>
        <v>0</v>
      </c>
      <c r="AB1078" s="602"/>
      <c r="AC1078" s="604">
        <f t="shared" si="486"/>
        <v>0.113</v>
      </c>
      <c r="AD1078" s="602">
        <f t="shared" ca="1" si="487"/>
        <v>-313410122.89820182</v>
      </c>
      <c r="AE1078" s="602">
        <f t="shared" si="488"/>
        <v>0</v>
      </c>
      <c r="AG1078" s="602">
        <f t="shared" ca="1" si="492"/>
        <v>0</v>
      </c>
    </row>
    <row r="1079" spans="2:33" x14ac:dyDescent="0.25">
      <c r="B1079" s="30">
        <v>1058</v>
      </c>
      <c r="C1079" s="19">
        <f t="shared" ca="1" si="466"/>
        <v>77892</v>
      </c>
      <c r="D1079" s="30">
        <f t="shared" ca="1" si="467"/>
        <v>31</v>
      </c>
      <c r="E1079" s="599">
        <f t="shared" si="468"/>
        <v>0.113</v>
      </c>
      <c r="F1079" s="599">
        <f t="shared" si="489"/>
        <v>0.13108</v>
      </c>
      <c r="G1079" s="33">
        <f t="shared" ca="1" si="469"/>
        <v>1.0120874444444443</v>
      </c>
      <c r="H1079" s="33">
        <f t="shared" ca="1" si="470"/>
        <v>267436.48675134103</v>
      </c>
      <c r="I1079" s="33">
        <f t="shared" ca="1" si="494"/>
        <v>3.7392055667025979E-6</v>
      </c>
      <c r="J1079" s="30" t="b">
        <f t="shared" si="471"/>
        <v>0</v>
      </c>
      <c r="K1079" s="33">
        <f t="shared" si="490"/>
        <v>1</v>
      </c>
      <c r="L1079" s="33">
        <f t="shared" ca="1" si="493"/>
        <v>3.7392055667025979E-6</v>
      </c>
      <c r="M1079" s="600">
        <f t="shared" ca="1" si="472"/>
        <v>27271.35</v>
      </c>
      <c r="N1079" s="601">
        <f t="shared" ca="1" si="473"/>
        <v>-36051922571.040001</v>
      </c>
      <c r="O1079" s="601">
        <f t="shared" ca="1" si="474"/>
        <v>435802882.54000002</v>
      </c>
      <c r="P1079" s="601">
        <f t="shared" ca="1" si="475"/>
        <v>-350805235.45999998</v>
      </c>
      <c r="Q1079" s="601">
        <f t="shared" ca="1" si="491"/>
        <v>-56128837.670000002</v>
      </c>
      <c r="R1079" s="602">
        <f t="shared" si="476"/>
        <v>399</v>
      </c>
      <c r="S1079" s="602">
        <f t="shared" si="477"/>
        <v>63.84</v>
      </c>
      <c r="T1079" s="602">
        <f t="shared" si="478"/>
        <v>166.35080000000002</v>
      </c>
      <c r="U1079" s="602">
        <f t="shared" si="479"/>
        <v>26.616128000000003</v>
      </c>
      <c r="V1079" s="602">
        <f t="shared" ca="1" si="480"/>
        <v>-28841538.059999999</v>
      </c>
      <c r="W1079" s="602">
        <f t="shared" si="481"/>
        <v>84.48</v>
      </c>
      <c r="X1079" s="602">
        <f t="shared" si="482"/>
        <v>13.52</v>
      </c>
      <c r="Y1079" s="602">
        <f t="shared" ca="1" si="483"/>
        <v>550337.26</v>
      </c>
      <c r="Z1079" s="602">
        <f t="shared" ca="1" si="484"/>
        <v>88053.96</v>
      </c>
      <c r="AA1079" s="603">
        <f t="shared" si="485"/>
        <v>0</v>
      </c>
      <c r="AB1079" s="602"/>
      <c r="AC1079" s="604">
        <f t="shared" si="486"/>
        <v>0.113</v>
      </c>
      <c r="AD1079" s="602">
        <f t="shared" ca="1" si="487"/>
        <v>-350805235.46209198</v>
      </c>
      <c r="AE1079" s="602">
        <f t="shared" si="488"/>
        <v>0</v>
      </c>
      <c r="AG1079" s="602">
        <f t="shared" ca="1" si="492"/>
        <v>0</v>
      </c>
    </row>
    <row r="1080" spans="2:33" x14ac:dyDescent="0.25">
      <c r="B1080" s="30">
        <v>1059</v>
      </c>
      <c r="C1080" s="19">
        <f t="shared" ca="1" si="466"/>
        <v>77922</v>
      </c>
      <c r="D1080" s="30">
        <f t="shared" ca="1" si="467"/>
        <v>30</v>
      </c>
      <c r="E1080" s="599">
        <f t="shared" si="468"/>
        <v>0.113</v>
      </c>
      <c r="F1080" s="599">
        <f t="shared" si="489"/>
        <v>0.13108</v>
      </c>
      <c r="G1080" s="33">
        <f t="shared" ca="1" si="469"/>
        <v>1.0117233333333333</v>
      </c>
      <c r="H1080" s="33">
        <f t="shared" ca="1" si="470"/>
        <v>270571.73383102258</v>
      </c>
      <c r="I1080" s="33">
        <f t="shared" ca="1" si="494"/>
        <v>3.6958775620831106E-6</v>
      </c>
      <c r="J1080" s="30" t="b">
        <f t="shared" si="471"/>
        <v>0</v>
      </c>
      <c r="K1080" s="33">
        <f t="shared" si="490"/>
        <v>1</v>
      </c>
      <c r="L1080" s="33">
        <f t="shared" ca="1" si="493"/>
        <v>3.6958775620831106E-6</v>
      </c>
      <c r="M1080" s="600">
        <f t="shared" ca="1" si="472"/>
        <v>27271.35</v>
      </c>
      <c r="N1080" s="601">
        <f t="shared" ca="1" si="473"/>
        <v>-36487725453.580002</v>
      </c>
      <c r="O1080" s="601">
        <f t="shared" ca="1" si="474"/>
        <v>427785039.41000003</v>
      </c>
      <c r="P1080" s="601">
        <f t="shared" ca="1" si="475"/>
        <v>-343592748.01999998</v>
      </c>
      <c r="Q1080" s="601">
        <f t="shared" ca="1" si="491"/>
        <v>-54974839.68</v>
      </c>
      <c r="R1080" s="602">
        <f t="shared" si="476"/>
        <v>399</v>
      </c>
      <c r="S1080" s="602">
        <f t="shared" si="477"/>
        <v>63.84</v>
      </c>
      <c r="T1080" s="602">
        <f t="shared" si="478"/>
        <v>166.35080000000002</v>
      </c>
      <c r="U1080" s="602">
        <f t="shared" si="479"/>
        <v>26.616128000000003</v>
      </c>
      <c r="V1080" s="602">
        <f t="shared" ca="1" si="480"/>
        <v>-29190180.359999999</v>
      </c>
      <c r="W1080" s="602">
        <f t="shared" si="481"/>
        <v>84.48</v>
      </c>
      <c r="X1080" s="602">
        <f t="shared" si="482"/>
        <v>13.52</v>
      </c>
      <c r="Y1080" s="602">
        <f t="shared" ca="1" si="483"/>
        <v>539028.07999999996</v>
      </c>
      <c r="Z1080" s="602">
        <f t="shared" ca="1" si="484"/>
        <v>86244.49</v>
      </c>
      <c r="AA1080" s="603">
        <f t="shared" si="485"/>
        <v>0</v>
      </c>
      <c r="AB1080" s="602"/>
      <c r="AC1080" s="604">
        <f t="shared" si="486"/>
        <v>0.113</v>
      </c>
      <c r="AD1080" s="602">
        <f t="shared" ca="1" si="487"/>
        <v>-343592748.02121168</v>
      </c>
      <c r="AE1080" s="602">
        <f t="shared" si="488"/>
        <v>0</v>
      </c>
      <c r="AG1080" s="602">
        <f t="shared" ca="1" si="492"/>
        <v>0</v>
      </c>
    </row>
    <row r="1081" spans="2:33" x14ac:dyDescent="0.25">
      <c r="B1081" s="30">
        <v>1060</v>
      </c>
      <c r="C1081" s="19">
        <f t="shared" ca="1" si="466"/>
        <v>77953</v>
      </c>
      <c r="D1081" s="30">
        <f t="shared" ca="1" si="467"/>
        <v>31</v>
      </c>
      <c r="E1081" s="599">
        <f t="shared" si="468"/>
        <v>0.113</v>
      </c>
      <c r="F1081" s="599">
        <f t="shared" si="489"/>
        <v>0.13108</v>
      </c>
      <c r="G1081" s="33">
        <f t="shared" ca="1" si="469"/>
        <v>1.0120874444444443</v>
      </c>
      <c r="H1081" s="33">
        <f t="shared" ca="1" si="470"/>
        <v>273842.25463194202</v>
      </c>
      <c r="I1081" s="33">
        <f t="shared" ca="1" si="494"/>
        <v>3.6517373892646738E-6</v>
      </c>
      <c r="J1081" s="30" t="b">
        <f t="shared" si="471"/>
        <v>0</v>
      </c>
      <c r="K1081" s="33">
        <f t="shared" si="490"/>
        <v>1</v>
      </c>
      <c r="L1081" s="33">
        <f t="shared" ca="1" si="493"/>
        <v>3.6517373892646738E-6</v>
      </c>
      <c r="M1081" s="600">
        <f t="shared" ca="1" si="472"/>
        <v>27271.35</v>
      </c>
      <c r="N1081" s="601">
        <f t="shared" ca="1" si="473"/>
        <v>-36915510492.989998</v>
      </c>
      <c r="O1081" s="601">
        <f t="shared" ca="1" si="474"/>
        <v>446241453.56</v>
      </c>
      <c r="P1081" s="601">
        <f t="shared" ca="1" si="475"/>
        <v>-359208425.70999998</v>
      </c>
      <c r="Q1081" s="601">
        <f t="shared" ca="1" si="491"/>
        <v>-57473348.109999999</v>
      </c>
      <c r="R1081" s="602">
        <f t="shared" si="476"/>
        <v>399</v>
      </c>
      <c r="S1081" s="602">
        <f t="shared" si="477"/>
        <v>63.84</v>
      </c>
      <c r="T1081" s="602">
        <f t="shared" si="478"/>
        <v>166.35080000000002</v>
      </c>
      <c r="U1081" s="602">
        <f t="shared" si="479"/>
        <v>26.616128000000003</v>
      </c>
      <c r="V1081" s="602">
        <f t="shared" ca="1" si="480"/>
        <v>-29532408.390000001</v>
      </c>
      <c r="W1081" s="602">
        <f t="shared" si="481"/>
        <v>84.48</v>
      </c>
      <c r="X1081" s="602">
        <f t="shared" si="482"/>
        <v>13.52</v>
      </c>
      <c r="Y1081" s="602">
        <f t="shared" ca="1" si="483"/>
        <v>563513.46</v>
      </c>
      <c r="Z1081" s="602">
        <f t="shared" ca="1" si="484"/>
        <v>90162.15</v>
      </c>
      <c r="AA1081" s="603">
        <f t="shared" si="485"/>
        <v>0</v>
      </c>
      <c r="AB1081" s="602"/>
      <c r="AC1081" s="604">
        <f t="shared" si="486"/>
        <v>0.113</v>
      </c>
      <c r="AD1081" s="602">
        <f t="shared" ca="1" si="487"/>
        <v>-359208425.71373326</v>
      </c>
      <c r="AE1081" s="602">
        <f t="shared" si="488"/>
        <v>0</v>
      </c>
      <c r="AG1081" s="602">
        <f t="shared" ca="1" si="492"/>
        <v>0</v>
      </c>
    </row>
    <row r="1082" spans="2:33" x14ac:dyDescent="0.25">
      <c r="B1082" s="30">
        <v>1061</v>
      </c>
      <c r="C1082" s="19">
        <f t="shared" ca="1" si="466"/>
        <v>77983</v>
      </c>
      <c r="D1082" s="30">
        <f t="shared" ca="1" si="467"/>
        <v>30</v>
      </c>
      <c r="E1082" s="599">
        <f t="shared" si="468"/>
        <v>0.113</v>
      </c>
      <c r="F1082" s="599">
        <f t="shared" si="489"/>
        <v>0.13108</v>
      </c>
      <c r="G1082" s="33">
        <f t="shared" ca="1" si="469"/>
        <v>1.0117233333333333</v>
      </c>
      <c r="H1082" s="33">
        <f t="shared" ca="1" si="470"/>
        <v>277052.59866374382</v>
      </c>
      <c r="I1082" s="33">
        <f t="shared" ca="1" si="494"/>
        <v>3.6094229212182585E-6</v>
      </c>
      <c r="J1082" s="30" t="b">
        <f t="shared" si="471"/>
        <v>0</v>
      </c>
      <c r="K1082" s="33">
        <f t="shared" si="490"/>
        <v>1</v>
      </c>
      <c r="L1082" s="33">
        <f t="shared" ca="1" si="493"/>
        <v>3.6094229212182585E-6</v>
      </c>
      <c r="M1082" s="600">
        <f t="shared" ca="1" si="472"/>
        <v>27271.35</v>
      </c>
      <c r="N1082" s="601">
        <f t="shared" ca="1" si="473"/>
        <v>-37361751946.550003</v>
      </c>
      <c r="O1082" s="601">
        <f t="shared" ca="1" si="474"/>
        <v>438031543.34000003</v>
      </c>
      <c r="P1082" s="601">
        <f t="shared" ca="1" si="475"/>
        <v>-351823164.16000003</v>
      </c>
      <c r="Q1082" s="601">
        <f t="shared" ca="1" si="491"/>
        <v>-56291706.270000003</v>
      </c>
      <c r="R1082" s="602">
        <f t="shared" si="476"/>
        <v>399</v>
      </c>
      <c r="S1082" s="602">
        <f t="shared" si="477"/>
        <v>63.84</v>
      </c>
      <c r="T1082" s="602">
        <f t="shared" si="478"/>
        <v>166.35080000000002</v>
      </c>
      <c r="U1082" s="602">
        <f t="shared" si="479"/>
        <v>26.616128000000003</v>
      </c>
      <c r="V1082" s="602">
        <f t="shared" ca="1" si="480"/>
        <v>-29889401.559999999</v>
      </c>
      <c r="W1082" s="602">
        <f t="shared" si="481"/>
        <v>84.48</v>
      </c>
      <c r="X1082" s="602">
        <f t="shared" si="482"/>
        <v>13.52</v>
      </c>
      <c r="Y1082" s="602">
        <f t="shared" ca="1" si="483"/>
        <v>551933.37</v>
      </c>
      <c r="Z1082" s="602">
        <f t="shared" ca="1" si="484"/>
        <v>88309.34</v>
      </c>
      <c r="AA1082" s="603">
        <f t="shared" si="485"/>
        <v>0</v>
      </c>
      <c r="AB1082" s="602"/>
      <c r="AC1082" s="604">
        <f t="shared" si="486"/>
        <v>0.113</v>
      </c>
      <c r="AD1082" s="602">
        <f t="shared" ca="1" si="487"/>
        <v>-351823164.16334587</v>
      </c>
      <c r="AE1082" s="602">
        <f t="shared" si="488"/>
        <v>0</v>
      </c>
      <c r="AG1082" s="602">
        <f t="shared" ca="1" si="492"/>
        <v>0</v>
      </c>
    </row>
    <row r="1083" spans="2:33" x14ac:dyDescent="0.25">
      <c r="B1083" s="30">
        <v>1062</v>
      </c>
      <c r="C1083" s="19">
        <f t="shared" ca="1" si="466"/>
        <v>78014</v>
      </c>
      <c r="D1083" s="30">
        <f t="shared" ca="1" si="467"/>
        <v>31</v>
      </c>
      <c r="E1083" s="599">
        <f t="shared" si="468"/>
        <v>0.113</v>
      </c>
      <c r="F1083" s="599">
        <f t="shared" si="489"/>
        <v>0.13108</v>
      </c>
      <c r="G1083" s="33">
        <f t="shared" ca="1" si="469"/>
        <v>1.0120874444444443</v>
      </c>
      <c r="H1083" s="33">
        <f t="shared" ca="1" si="470"/>
        <v>280401.45655828074</v>
      </c>
      <c r="I1083" s="33">
        <f t="shared" ca="1" si="494"/>
        <v>3.5663152833592806E-6</v>
      </c>
      <c r="J1083" s="30" t="b">
        <f t="shared" si="471"/>
        <v>0</v>
      </c>
      <c r="K1083" s="33">
        <f t="shared" si="490"/>
        <v>1</v>
      </c>
      <c r="L1083" s="33">
        <f t="shared" ca="1" si="493"/>
        <v>3.5663152833592806E-6</v>
      </c>
      <c r="M1083" s="600">
        <f t="shared" ca="1" si="472"/>
        <v>27271.35</v>
      </c>
      <c r="N1083" s="601">
        <f t="shared" ca="1" si="473"/>
        <v>-37799783489.889999</v>
      </c>
      <c r="O1083" s="601">
        <f t="shared" ca="1" si="474"/>
        <v>456930054.30000007</v>
      </c>
      <c r="P1083" s="601">
        <f t="shared" ca="1" si="475"/>
        <v>-367812893.24000001</v>
      </c>
      <c r="Q1083" s="601">
        <f t="shared" ca="1" si="491"/>
        <v>-58850062.920000002</v>
      </c>
      <c r="R1083" s="602">
        <f t="shared" si="476"/>
        <v>399</v>
      </c>
      <c r="S1083" s="602">
        <f t="shared" si="477"/>
        <v>63.84</v>
      </c>
      <c r="T1083" s="602">
        <f t="shared" si="478"/>
        <v>166.35080000000002</v>
      </c>
      <c r="U1083" s="602">
        <f t="shared" si="479"/>
        <v>26.616128000000003</v>
      </c>
      <c r="V1083" s="602">
        <f t="shared" ca="1" si="480"/>
        <v>-30239826.789999999</v>
      </c>
      <c r="W1083" s="602">
        <f t="shared" si="481"/>
        <v>84.48</v>
      </c>
      <c r="X1083" s="602">
        <f t="shared" si="482"/>
        <v>13.52</v>
      </c>
      <c r="Y1083" s="602">
        <f t="shared" ca="1" si="483"/>
        <v>577005.26</v>
      </c>
      <c r="Z1083" s="602">
        <f t="shared" ca="1" si="484"/>
        <v>92320.84</v>
      </c>
      <c r="AA1083" s="603">
        <f t="shared" si="485"/>
        <v>0</v>
      </c>
      <c r="AB1083" s="602"/>
      <c r="AC1083" s="604">
        <f t="shared" si="486"/>
        <v>0.113</v>
      </c>
      <c r="AD1083" s="602">
        <f t="shared" ca="1" si="487"/>
        <v>-367812893.23634636</v>
      </c>
      <c r="AE1083" s="602">
        <f t="shared" si="488"/>
        <v>0</v>
      </c>
      <c r="AG1083" s="602">
        <f t="shared" ca="1" si="492"/>
        <v>0</v>
      </c>
    </row>
    <row r="1084" spans="2:33" x14ac:dyDescent="0.25">
      <c r="B1084" s="30">
        <v>1063</v>
      </c>
      <c r="C1084" s="19">
        <f t="shared" ca="1" si="466"/>
        <v>78045</v>
      </c>
      <c r="D1084" s="30">
        <f t="shared" ca="1" si="467"/>
        <v>31</v>
      </c>
      <c r="E1084" s="599">
        <f t="shared" si="468"/>
        <v>0.113</v>
      </c>
      <c r="F1084" s="599">
        <f t="shared" si="489"/>
        <v>0.13108</v>
      </c>
      <c r="G1084" s="33">
        <f t="shared" ca="1" si="469"/>
        <v>1.0120874444444443</v>
      </c>
      <c r="H1084" s="33">
        <f t="shared" ca="1" si="470"/>
        <v>283790.79358657025</v>
      </c>
      <c r="I1084" s="33">
        <f t="shared" ca="1" si="494"/>
        <v>3.5237224836011128E-6</v>
      </c>
      <c r="J1084" s="30" t="b">
        <f t="shared" si="471"/>
        <v>0</v>
      </c>
      <c r="K1084" s="33">
        <f t="shared" si="490"/>
        <v>1</v>
      </c>
      <c r="L1084" s="33">
        <f t="shared" ca="1" si="493"/>
        <v>3.5237224836011128E-6</v>
      </c>
      <c r="M1084" s="600">
        <f t="shared" ca="1" si="472"/>
        <v>27271.35</v>
      </c>
      <c r="N1084" s="601">
        <f t="shared" ca="1" si="473"/>
        <v>-38256713544.190002</v>
      </c>
      <c r="O1084" s="601">
        <f t="shared" ca="1" si="474"/>
        <v>462453170.94</v>
      </c>
      <c r="P1084" s="601">
        <f t="shared" ca="1" si="475"/>
        <v>-372259076.50999999</v>
      </c>
      <c r="Q1084" s="601">
        <f t="shared" ca="1" si="491"/>
        <v>-59561452.240000002</v>
      </c>
      <c r="R1084" s="602">
        <f t="shared" si="476"/>
        <v>399</v>
      </c>
      <c r="S1084" s="602">
        <f t="shared" si="477"/>
        <v>63.84</v>
      </c>
      <c r="T1084" s="602">
        <f t="shared" si="478"/>
        <v>166.35080000000002</v>
      </c>
      <c r="U1084" s="602">
        <f t="shared" si="479"/>
        <v>26.616128000000003</v>
      </c>
      <c r="V1084" s="602">
        <f t="shared" ca="1" si="480"/>
        <v>-30605370.84</v>
      </c>
      <c r="W1084" s="602">
        <f t="shared" si="481"/>
        <v>84.48</v>
      </c>
      <c r="X1084" s="602">
        <f t="shared" si="482"/>
        <v>13.52</v>
      </c>
      <c r="Y1084" s="602">
        <f t="shared" ca="1" si="483"/>
        <v>583976.88</v>
      </c>
      <c r="Z1084" s="602">
        <f t="shared" ca="1" si="484"/>
        <v>93436.3</v>
      </c>
      <c r="AA1084" s="603">
        <f t="shared" si="485"/>
        <v>0</v>
      </c>
      <c r="AB1084" s="602"/>
      <c r="AC1084" s="604">
        <f t="shared" si="486"/>
        <v>0.113</v>
      </c>
      <c r="AD1084" s="602">
        <f t="shared" ca="1" si="487"/>
        <v>-372259076.51471555</v>
      </c>
      <c r="AE1084" s="602">
        <f t="shared" si="488"/>
        <v>0</v>
      </c>
      <c r="AG1084" s="602">
        <f t="shared" ca="1" si="492"/>
        <v>0</v>
      </c>
    </row>
    <row r="1085" spans="2:33" x14ac:dyDescent="0.25">
      <c r="B1085" s="30">
        <v>1064</v>
      </c>
      <c r="C1085" s="19">
        <f t="shared" ca="1" si="466"/>
        <v>78075</v>
      </c>
      <c r="D1085" s="30">
        <f t="shared" ca="1" si="467"/>
        <v>30</v>
      </c>
      <c r="E1085" s="599">
        <f t="shared" si="468"/>
        <v>0.113</v>
      </c>
      <c r="F1085" s="599">
        <f t="shared" si="489"/>
        <v>0.13108</v>
      </c>
      <c r="G1085" s="33">
        <f t="shared" ca="1" si="469"/>
        <v>1.0117233333333333</v>
      </c>
      <c r="H1085" s="33">
        <f t="shared" ca="1" si="470"/>
        <v>287117.76765671681</v>
      </c>
      <c r="I1085" s="33">
        <f t="shared" ca="1" si="494"/>
        <v>3.4828913869085877E-6</v>
      </c>
      <c r="J1085" s="30" t="b">
        <f t="shared" si="471"/>
        <v>0</v>
      </c>
      <c r="K1085" s="33">
        <f t="shared" si="490"/>
        <v>1</v>
      </c>
      <c r="L1085" s="33">
        <f t="shared" ca="1" si="493"/>
        <v>3.4828913869085877E-6</v>
      </c>
      <c r="M1085" s="600">
        <f t="shared" ca="1" si="472"/>
        <v>27271.35</v>
      </c>
      <c r="N1085" s="601">
        <f t="shared" ca="1" si="473"/>
        <v>-38719166715.129997</v>
      </c>
      <c r="O1085" s="601">
        <f t="shared" ca="1" si="474"/>
        <v>453944969.14000005</v>
      </c>
      <c r="P1085" s="601">
        <f t="shared" ca="1" si="475"/>
        <v>-364605486.56999999</v>
      </c>
      <c r="Q1085" s="601">
        <f t="shared" ca="1" si="491"/>
        <v>-58336877.850000001</v>
      </c>
      <c r="R1085" s="602">
        <f t="shared" si="476"/>
        <v>399</v>
      </c>
      <c r="S1085" s="602">
        <f t="shared" si="477"/>
        <v>63.84</v>
      </c>
      <c r="T1085" s="602">
        <f t="shared" si="478"/>
        <v>166.35080000000002</v>
      </c>
      <c r="U1085" s="602">
        <f t="shared" si="479"/>
        <v>26.616128000000003</v>
      </c>
      <c r="V1085" s="602">
        <f t="shared" ca="1" si="480"/>
        <v>-30975333.370000001</v>
      </c>
      <c r="W1085" s="602">
        <f t="shared" si="481"/>
        <v>84.48</v>
      </c>
      <c r="X1085" s="602">
        <f t="shared" si="482"/>
        <v>13.52</v>
      </c>
      <c r="Y1085" s="602">
        <f t="shared" ca="1" si="483"/>
        <v>571976.05000000005</v>
      </c>
      <c r="Z1085" s="602">
        <f t="shared" ca="1" si="484"/>
        <v>91516.17</v>
      </c>
      <c r="AA1085" s="603">
        <f t="shared" si="485"/>
        <v>0</v>
      </c>
      <c r="AB1085" s="602"/>
      <c r="AC1085" s="604">
        <f t="shared" si="486"/>
        <v>0.113</v>
      </c>
      <c r="AD1085" s="602">
        <f t="shared" ca="1" si="487"/>
        <v>-364605486.56747413</v>
      </c>
      <c r="AE1085" s="602">
        <f t="shared" si="488"/>
        <v>0</v>
      </c>
      <c r="AG1085" s="602">
        <f t="shared" ca="1" si="492"/>
        <v>0</v>
      </c>
    </row>
    <row r="1086" spans="2:33" x14ac:dyDescent="0.25">
      <c r="B1086" s="30">
        <v>1065</v>
      </c>
      <c r="C1086" s="19">
        <f t="shared" ca="1" si="466"/>
        <v>78106</v>
      </c>
      <c r="D1086" s="30">
        <f t="shared" ca="1" si="467"/>
        <v>31</v>
      </c>
      <c r="E1086" s="599">
        <f t="shared" si="468"/>
        <v>0.113</v>
      </c>
      <c r="F1086" s="599">
        <f t="shared" si="489"/>
        <v>0.13108</v>
      </c>
      <c r="G1086" s="33">
        <f t="shared" ca="1" si="469"/>
        <v>1.0120874444444443</v>
      </c>
      <c r="H1086" s="33">
        <f t="shared" ca="1" si="470"/>
        <v>290588.28772228025</v>
      </c>
      <c r="I1086" s="33">
        <f t="shared" ca="1" si="494"/>
        <v>3.4412949256775125E-6</v>
      </c>
      <c r="J1086" s="30" t="b">
        <f t="shared" si="471"/>
        <v>0</v>
      </c>
      <c r="K1086" s="33">
        <f t="shared" si="490"/>
        <v>1</v>
      </c>
      <c r="L1086" s="33">
        <f t="shared" ca="1" si="493"/>
        <v>3.4412949256775125E-6</v>
      </c>
      <c r="M1086" s="600">
        <f t="shared" ca="1" si="472"/>
        <v>27271.35</v>
      </c>
      <c r="N1086" s="601">
        <f t="shared" ca="1" si="473"/>
        <v>-39173111684.269997</v>
      </c>
      <c r="O1086" s="601">
        <f t="shared" ca="1" si="474"/>
        <v>473530082.55000001</v>
      </c>
      <c r="P1086" s="601">
        <f t="shared" ca="1" si="475"/>
        <v>-381176139.52999997</v>
      </c>
      <c r="Q1086" s="601">
        <f t="shared" ca="1" si="491"/>
        <v>-60988182.32</v>
      </c>
      <c r="R1086" s="602">
        <f t="shared" si="476"/>
        <v>399</v>
      </c>
      <c r="S1086" s="602">
        <f t="shared" si="477"/>
        <v>63.84</v>
      </c>
      <c r="T1086" s="602">
        <f t="shared" si="478"/>
        <v>166.35080000000002</v>
      </c>
      <c r="U1086" s="602">
        <f t="shared" si="479"/>
        <v>26.616128000000003</v>
      </c>
      <c r="V1086" s="602">
        <f t="shared" ca="1" si="480"/>
        <v>-31338489.350000001</v>
      </c>
      <c r="W1086" s="602">
        <f t="shared" si="481"/>
        <v>84.48</v>
      </c>
      <c r="X1086" s="602">
        <f t="shared" si="482"/>
        <v>13.52</v>
      </c>
      <c r="Y1086" s="602">
        <f t="shared" ca="1" si="483"/>
        <v>597958.82999999996</v>
      </c>
      <c r="Z1086" s="602">
        <f t="shared" ca="1" si="484"/>
        <v>95673.41</v>
      </c>
      <c r="AA1086" s="603">
        <f t="shared" si="485"/>
        <v>0</v>
      </c>
      <c r="AB1086" s="602"/>
      <c r="AC1086" s="604">
        <f t="shared" si="486"/>
        <v>0.113</v>
      </c>
      <c r="AD1086" s="602">
        <f t="shared" ca="1" si="487"/>
        <v>-381176139.52777165</v>
      </c>
      <c r="AE1086" s="602">
        <f t="shared" si="488"/>
        <v>0</v>
      </c>
      <c r="AG1086" s="602">
        <f t="shared" ca="1" si="492"/>
        <v>0</v>
      </c>
    </row>
    <row r="1087" spans="2:33" x14ac:dyDescent="0.25">
      <c r="B1087" s="30">
        <v>1066</v>
      </c>
      <c r="C1087" s="19">
        <f t="shared" ca="1" si="466"/>
        <v>78136</v>
      </c>
      <c r="D1087" s="30">
        <f t="shared" ca="1" si="467"/>
        <v>30</v>
      </c>
      <c r="E1087" s="599">
        <f t="shared" si="468"/>
        <v>0.113</v>
      </c>
      <c r="F1087" s="599">
        <f t="shared" si="489"/>
        <v>0.13108</v>
      </c>
      <c r="G1087" s="33">
        <f t="shared" ca="1" si="469"/>
        <v>1.0117233333333333</v>
      </c>
      <c r="H1087" s="33">
        <f t="shared" ca="1" si="470"/>
        <v>293994.9510820111</v>
      </c>
      <c r="I1087" s="33">
        <f t="shared" ca="1" si="494"/>
        <v>3.4014189574332038E-6</v>
      </c>
      <c r="J1087" s="30" t="b">
        <f t="shared" si="471"/>
        <v>0</v>
      </c>
      <c r="K1087" s="33">
        <f t="shared" si="490"/>
        <v>1</v>
      </c>
      <c r="L1087" s="33">
        <f t="shared" ca="1" si="493"/>
        <v>3.4014189574332038E-6</v>
      </c>
      <c r="M1087" s="600">
        <f t="shared" ca="1" si="472"/>
        <v>27271.35</v>
      </c>
      <c r="N1087" s="601">
        <f t="shared" ca="1" si="473"/>
        <v>-39646641766.82</v>
      </c>
      <c r="O1087" s="601">
        <f t="shared" ca="1" si="474"/>
        <v>464818068.3300001</v>
      </c>
      <c r="P1087" s="601">
        <f t="shared" ca="1" si="475"/>
        <v>-373339209.97000003</v>
      </c>
      <c r="Q1087" s="601">
        <f t="shared" ca="1" si="491"/>
        <v>-59734273.600000001</v>
      </c>
      <c r="R1087" s="602">
        <f t="shared" si="476"/>
        <v>399</v>
      </c>
      <c r="S1087" s="602">
        <f t="shared" si="477"/>
        <v>63.84</v>
      </c>
      <c r="T1087" s="602">
        <f t="shared" si="478"/>
        <v>166.35080000000002</v>
      </c>
      <c r="U1087" s="602">
        <f t="shared" si="479"/>
        <v>26.616128000000003</v>
      </c>
      <c r="V1087" s="602">
        <f t="shared" ca="1" si="480"/>
        <v>-31717313.41</v>
      </c>
      <c r="W1087" s="602">
        <f t="shared" si="481"/>
        <v>84.48</v>
      </c>
      <c r="X1087" s="602">
        <f t="shared" si="482"/>
        <v>13.52</v>
      </c>
      <c r="Y1087" s="602">
        <f t="shared" ca="1" si="483"/>
        <v>585670.53</v>
      </c>
      <c r="Z1087" s="602">
        <f t="shared" ca="1" si="484"/>
        <v>93707.28</v>
      </c>
      <c r="AA1087" s="603">
        <f t="shared" si="485"/>
        <v>0</v>
      </c>
      <c r="AB1087" s="602"/>
      <c r="AC1087" s="604">
        <f t="shared" si="486"/>
        <v>0.113</v>
      </c>
      <c r="AD1087" s="602">
        <f t="shared" ca="1" si="487"/>
        <v>-373339209.97088838</v>
      </c>
      <c r="AE1087" s="602">
        <f t="shared" si="488"/>
        <v>0</v>
      </c>
      <c r="AG1087" s="602">
        <f t="shared" ca="1" si="492"/>
        <v>0</v>
      </c>
    </row>
    <row r="1088" spans="2:33" x14ac:dyDescent="0.25">
      <c r="B1088" s="30">
        <v>1067</v>
      </c>
      <c r="C1088" s="19">
        <f t="shared" ca="1" si="466"/>
        <v>78167</v>
      </c>
      <c r="D1088" s="30">
        <f t="shared" ca="1" si="467"/>
        <v>31</v>
      </c>
      <c r="E1088" s="599">
        <f t="shared" si="468"/>
        <v>0.113</v>
      </c>
      <c r="F1088" s="599">
        <f t="shared" si="489"/>
        <v>0.13108</v>
      </c>
      <c r="G1088" s="33">
        <f t="shared" ca="1" si="469"/>
        <v>1.0120874444444443</v>
      </c>
      <c r="H1088" s="33">
        <f t="shared" ca="1" si="470"/>
        <v>297548.59872016206</v>
      </c>
      <c r="I1088" s="33">
        <f t="shared" ca="1" si="494"/>
        <v>3.3607955281969859E-6</v>
      </c>
      <c r="J1088" s="30" t="b">
        <f t="shared" si="471"/>
        <v>0</v>
      </c>
      <c r="K1088" s="33">
        <f t="shared" si="490"/>
        <v>1</v>
      </c>
      <c r="L1088" s="33">
        <f t="shared" ca="1" si="493"/>
        <v>3.3607955281969859E-6</v>
      </c>
      <c r="M1088" s="600">
        <f t="shared" ca="1" si="472"/>
        <v>27271.35</v>
      </c>
      <c r="N1088" s="601">
        <f t="shared" ca="1" si="473"/>
        <v>-40111459835.150002</v>
      </c>
      <c r="O1088" s="601">
        <f t="shared" ca="1" si="474"/>
        <v>484872313.69</v>
      </c>
      <c r="P1088" s="601">
        <f t="shared" ca="1" si="475"/>
        <v>-390306788.33999997</v>
      </c>
      <c r="Q1088" s="601">
        <f t="shared" ca="1" si="491"/>
        <v>-62449086.130000003</v>
      </c>
      <c r="R1088" s="602">
        <f t="shared" si="476"/>
        <v>399</v>
      </c>
      <c r="S1088" s="602">
        <f t="shared" si="477"/>
        <v>63.84</v>
      </c>
      <c r="T1088" s="602">
        <f t="shared" si="478"/>
        <v>166.35080000000002</v>
      </c>
      <c r="U1088" s="602">
        <f t="shared" si="479"/>
        <v>26.616128000000003</v>
      </c>
      <c r="V1088" s="602">
        <f t="shared" ca="1" si="480"/>
        <v>-32089167.870000001</v>
      </c>
      <c r="W1088" s="602">
        <f t="shared" si="481"/>
        <v>84.48</v>
      </c>
      <c r="X1088" s="602">
        <f t="shared" si="482"/>
        <v>13.52</v>
      </c>
      <c r="Y1088" s="602">
        <f t="shared" ca="1" si="483"/>
        <v>612275.68999999994</v>
      </c>
      <c r="Z1088" s="602">
        <f t="shared" ca="1" si="484"/>
        <v>97964.11</v>
      </c>
      <c r="AA1088" s="603">
        <f t="shared" si="485"/>
        <v>0</v>
      </c>
      <c r="AB1088" s="602"/>
      <c r="AC1088" s="604">
        <f t="shared" si="486"/>
        <v>0.113</v>
      </c>
      <c r="AD1088" s="602">
        <f t="shared" ca="1" si="487"/>
        <v>-390306788.34036237</v>
      </c>
      <c r="AE1088" s="602">
        <f t="shared" si="488"/>
        <v>0</v>
      </c>
      <c r="AG1088" s="602">
        <f t="shared" ca="1" si="492"/>
        <v>0</v>
      </c>
    </row>
    <row r="1089" spans="2:33" x14ac:dyDescent="0.25">
      <c r="B1089" s="30">
        <v>1068</v>
      </c>
      <c r="C1089" s="19">
        <f t="shared" ca="1" si="466"/>
        <v>78198</v>
      </c>
      <c r="D1089" s="30">
        <f t="shared" ca="1" si="467"/>
        <v>31</v>
      </c>
      <c r="E1089" s="599">
        <f t="shared" si="468"/>
        <v>0.113</v>
      </c>
      <c r="F1089" s="599">
        <f t="shared" si="489"/>
        <v>0.13108</v>
      </c>
      <c r="G1089" s="33">
        <f t="shared" ca="1" si="469"/>
        <v>1.0120874444444443</v>
      </c>
      <c r="H1089" s="33">
        <f t="shared" ca="1" si="470"/>
        <v>301145.20087671425</v>
      </c>
      <c r="I1089" s="33">
        <f t="shared" ca="1" si="494"/>
        <v>3.3206572679515809E-6</v>
      </c>
      <c r="J1089" s="30" t="b">
        <f t="shared" si="471"/>
        <v>1</v>
      </c>
      <c r="K1089" s="33">
        <f t="shared" si="490"/>
        <v>1</v>
      </c>
      <c r="L1089" s="33">
        <f t="shared" ca="1" si="493"/>
        <v>3.3206572679515809E-6</v>
      </c>
      <c r="M1089" s="600">
        <f t="shared" ca="1" si="472"/>
        <v>27271.35</v>
      </c>
      <c r="N1089" s="601">
        <f t="shared" ca="1" si="473"/>
        <v>-40596332148.839996</v>
      </c>
      <c r="O1089" s="601">
        <f t="shared" ca="1" si="474"/>
        <v>490733180.84999996</v>
      </c>
      <c r="P1089" s="601">
        <f t="shared" ca="1" si="475"/>
        <v>-395024865.32999998</v>
      </c>
      <c r="Q1089" s="601">
        <f t="shared" ca="1" si="491"/>
        <v>-63203978.450000003</v>
      </c>
      <c r="R1089" s="602">
        <f t="shared" si="476"/>
        <v>399</v>
      </c>
      <c r="S1089" s="602">
        <f t="shared" si="477"/>
        <v>63.84</v>
      </c>
      <c r="T1089" s="602">
        <f t="shared" si="478"/>
        <v>166.35080000000002</v>
      </c>
      <c r="U1089" s="602">
        <f t="shared" si="479"/>
        <v>26.616128000000003</v>
      </c>
      <c r="V1089" s="602">
        <f t="shared" ca="1" si="480"/>
        <v>-32477065.719999999</v>
      </c>
      <c r="W1089" s="602">
        <f t="shared" si="481"/>
        <v>84.48</v>
      </c>
      <c r="X1089" s="602">
        <f t="shared" si="482"/>
        <v>13.52</v>
      </c>
      <c r="Y1089" s="602">
        <f t="shared" ca="1" si="483"/>
        <v>619673.64</v>
      </c>
      <c r="Z1089" s="602">
        <f t="shared" ca="1" si="484"/>
        <v>99147.78</v>
      </c>
      <c r="AA1089" s="603">
        <f t="shared" si="485"/>
        <v>0</v>
      </c>
      <c r="AB1089" s="602"/>
      <c r="AC1089" s="604">
        <f t="shared" si="486"/>
        <v>0.113</v>
      </c>
      <c r="AD1089" s="602">
        <f t="shared" ca="1" si="487"/>
        <v>-395024865.32607365</v>
      </c>
      <c r="AE1089" s="602">
        <f t="shared" si="488"/>
        <v>0</v>
      </c>
      <c r="AG1089" s="602">
        <f t="shared" ca="1" si="492"/>
        <v>0</v>
      </c>
    </row>
    <row r="1090" spans="2:33" x14ac:dyDescent="0.25">
      <c r="B1090" s="30">
        <v>1069</v>
      </c>
      <c r="C1090" s="19">
        <f t="shared" ca="1" si="466"/>
        <v>78226</v>
      </c>
      <c r="D1090" s="30">
        <f t="shared" ca="1" si="467"/>
        <v>28</v>
      </c>
      <c r="E1090" s="599">
        <f t="shared" si="468"/>
        <v>0.113</v>
      </c>
      <c r="F1090" s="599">
        <f t="shared" si="489"/>
        <v>0.13108</v>
      </c>
      <c r="G1090" s="33">
        <f t="shared" ca="1" si="469"/>
        <v>1.0109951111111111</v>
      </c>
      <c r="H1090" s="33">
        <f t="shared" ca="1" si="470"/>
        <v>304456.32582093158</v>
      </c>
      <c r="I1090" s="33">
        <f t="shared" ca="1" si="494"/>
        <v>3.2845433488813697E-6</v>
      </c>
      <c r="J1090" s="30" t="b">
        <f t="shared" si="471"/>
        <v>0</v>
      </c>
      <c r="K1090" s="33">
        <f t="shared" si="490"/>
        <v>1</v>
      </c>
      <c r="L1090" s="33">
        <f t="shared" ca="1" si="493"/>
        <v>3.2845433488813697E-6</v>
      </c>
      <c r="M1090" s="600">
        <f t="shared" ca="1" si="472"/>
        <v>27271.35</v>
      </c>
      <c r="N1090" s="601">
        <f t="shared" ca="1" si="473"/>
        <v>-41087065329.690002</v>
      </c>
      <c r="O1090" s="601">
        <f t="shared" ca="1" si="474"/>
        <v>451784119.87</v>
      </c>
      <c r="P1090" s="601">
        <f t="shared" ca="1" si="475"/>
        <v>-361109651.94999999</v>
      </c>
      <c r="Q1090" s="601">
        <f t="shared" ca="1" si="491"/>
        <v>-57777544.310000002</v>
      </c>
      <c r="R1090" s="602">
        <f t="shared" si="476"/>
        <v>399</v>
      </c>
      <c r="S1090" s="602">
        <f t="shared" si="477"/>
        <v>63.84</v>
      </c>
      <c r="T1090" s="602">
        <f t="shared" si="478"/>
        <v>166.35080000000002</v>
      </c>
      <c r="U1090" s="602">
        <f t="shared" si="479"/>
        <v>26.616128000000003</v>
      </c>
      <c r="V1090" s="602">
        <f t="shared" ca="1" si="480"/>
        <v>-32869652.260000002</v>
      </c>
      <c r="W1090" s="602">
        <f t="shared" si="481"/>
        <v>84.48</v>
      </c>
      <c r="X1090" s="602">
        <f t="shared" si="482"/>
        <v>13.52</v>
      </c>
      <c r="Y1090" s="602">
        <f t="shared" ca="1" si="483"/>
        <v>566494.57999999996</v>
      </c>
      <c r="Z1090" s="602">
        <f t="shared" ca="1" si="484"/>
        <v>90639.13</v>
      </c>
      <c r="AA1090" s="603">
        <f t="shared" si="485"/>
        <v>0</v>
      </c>
      <c r="AB1090" s="602"/>
      <c r="AC1090" s="604">
        <f t="shared" si="486"/>
        <v>0.113</v>
      </c>
      <c r="AD1090" s="602">
        <f t="shared" ca="1" si="487"/>
        <v>-361109651.9531644</v>
      </c>
      <c r="AE1090" s="602">
        <f t="shared" si="488"/>
        <v>0</v>
      </c>
      <c r="AG1090" s="602">
        <f t="shared" ca="1" si="492"/>
        <v>0</v>
      </c>
    </row>
    <row r="1091" spans="2:33" x14ac:dyDescent="0.25">
      <c r="B1091" s="30">
        <v>1070</v>
      </c>
      <c r="C1091" s="19">
        <f t="shared" ca="1" si="466"/>
        <v>78257</v>
      </c>
      <c r="D1091" s="30">
        <f t="shared" ca="1" si="467"/>
        <v>31</v>
      </c>
      <c r="E1091" s="599">
        <f t="shared" si="468"/>
        <v>0.113</v>
      </c>
      <c r="F1091" s="599">
        <f t="shared" si="489"/>
        <v>0.13108</v>
      </c>
      <c r="G1091" s="33">
        <f t="shared" ca="1" si="469"/>
        <v>1.0120874444444443</v>
      </c>
      <c r="H1091" s="33">
        <f t="shared" ca="1" si="470"/>
        <v>308136.42474505171</v>
      </c>
      <c r="I1091" s="33">
        <f t="shared" ca="1" si="494"/>
        <v>3.2453157747494077E-6</v>
      </c>
      <c r="J1091" s="30" t="b">
        <f t="shared" si="471"/>
        <v>0</v>
      </c>
      <c r="K1091" s="33">
        <f t="shared" si="490"/>
        <v>1</v>
      </c>
      <c r="L1091" s="33">
        <f t="shared" ca="1" si="493"/>
        <v>3.2453157747494077E-6</v>
      </c>
      <c r="M1091" s="600">
        <f t="shared" ca="1" si="472"/>
        <v>27271.35</v>
      </c>
      <c r="N1091" s="601">
        <f t="shared" ca="1" si="473"/>
        <v>-41538849449.559998</v>
      </c>
      <c r="O1091" s="601">
        <f t="shared" ca="1" si="474"/>
        <v>502125806.35000002</v>
      </c>
      <c r="P1091" s="601">
        <f t="shared" ca="1" si="475"/>
        <v>-404196082.27999997</v>
      </c>
      <c r="Q1091" s="601">
        <f t="shared" ca="1" si="491"/>
        <v>-64671373.159999996</v>
      </c>
      <c r="R1091" s="602">
        <f t="shared" si="476"/>
        <v>399</v>
      </c>
      <c r="S1091" s="602">
        <f t="shared" si="477"/>
        <v>63.84</v>
      </c>
      <c r="T1091" s="602">
        <f t="shared" si="478"/>
        <v>166.35080000000002</v>
      </c>
      <c r="U1091" s="602">
        <f t="shared" si="479"/>
        <v>26.616128000000003</v>
      </c>
      <c r="V1091" s="602">
        <f t="shared" ca="1" si="480"/>
        <v>-33231079.559999999</v>
      </c>
      <c r="W1091" s="602">
        <f t="shared" si="481"/>
        <v>84.48</v>
      </c>
      <c r="X1091" s="602">
        <f t="shared" si="482"/>
        <v>13.52</v>
      </c>
      <c r="Y1091" s="602">
        <f t="shared" ca="1" si="483"/>
        <v>634054.1</v>
      </c>
      <c r="Z1091" s="602">
        <f t="shared" ca="1" si="484"/>
        <v>101448.66</v>
      </c>
      <c r="AA1091" s="603">
        <f t="shared" si="485"/>
        <v>0</v>
      </c>
      <c r="AB1091" s="602"/>
      <c r="AC1091" s="604">
        <f t="shared" si="486"/>
        <v>0.113</v>
      </c>
      <c r="AD1091" s="602">
        <f t="shared" ca="1" si="487"/>
        <v>-404196082.28280181</v>
      </c>
      <c r="AE1091" s="602">
        <f t="shared" si="488"/>
        <v>0</v>
      </c>
      <c r="AG1091" s="602">
        <f t="shared" ca="1" si="492"/>
        <v>0</v>
      </c>
    </row>
    <row r="1092" spans="2:33" x14ac:dyDescent="0.25">
      <c r="B1092" s="30">
        <v>1071</v>
      </c>
      <c r="C1092" s="19">
        <f t="shared" ca="1" si="466"/>
        <v>78287</v>
      </c>
      <c r="D1092" s="30">
        <f t="shared" ca="1" si="467"/>
        <v>30</v>
      </c>
      <c r="E1092" s="599">
        <f t="shared" si="468"/>
        <v>0.113</v>
      </c>
      <c r="F1092" s="599">
        <f t="shared" si="489"/>
        <v>0.13108</v>
      </c>
      <c r="G1092" s="33">
        <f t="shared" ca="1" si="469"/>
        <v>1.0117233333333333</v>
      </c>
      <c r="H1092" s="33">
        <f t="shared" ca="1" si="470"/>
        <v>311748.81076447951</v>
      </c>
      <c r="I1092" s="33">
        <f t="shared" ca="1" si="494"/>
        <v>3.2077107128260436E-6</v>
      </c>
      <c r="J1092" s="30" t="b">
        <f t="shared" si="471"/>
        <v>0</v>
      </c>
      <c r="K1092" s="33">
        <f t="shared" si="490"/>
        <v>1</v>
      </c>
      <c r="L1092" s="33">
        <f t="shared" ca="1" si="493"/>
        <v>3.2077107128260436E-6</v>
      </c>
      <c r="M1092" s="600">
        <f t="shared" ca="1" si="472"/>
        <v>27271.35</v>
      </c>
      <c r="N1092" s="601">
        <f t="shared" ca="1" si="473"/>
        <v>-42040975255.910004</v>
      </c>
      <c r="O1092" s="601">
        <f t="shared" ca="1" si="474"/>
        <v>492887637.93000001</v>
      </c>
      <c r="P1092" s="601">
        <f t="shared" ca="1" si="475"/>
        <v>-395885850.32999998</v>
      </c>
      <c r="Q1092" s="601">
        <f t="shared" ca="1" si="491"/>
        <v>-63341736.049999997</v>
      </c>
      <c r="R1092" s="602">
        <f t="shared" si="476"/>
        <v>399</v>
      </c>
      <c r="S1092" s="602">
        <f t="shared" si="477"/>
        <v>63.84</v>
      </c>
      <c r="T1092" s="602">
        <f t="shared" si="478"/>
        <v>166.35080000000002</v>
      </c>
      <c r="U1092" s="602">
        <f t="shared" si="479"/>
        <v>26.616128000000003</v>
      </c>
      <c r="V1092" s="602">
        <f t="shared" ca="1" si="480"/>
        <v>-33632780.200000003</v>
      </c>
      <c r="W1092" s="602">
        <f t="shared" si="481"/>
        <v>84.48</v>
      </c>
      <c r="X1092" s="602">
        <f t="shared" si="482"/>
        <v>13.52</v>
      </c>
      <c r="Y1092" s="602">
        <f t="shared" ca="1" si="483"/>
        <v>621023.66</v>
      </c>
      <c r="Z1092" s="602">
        <f t="shared" ca="1" si="484"/>
        <v>99363.79</v>
      </c>
      <c r="AA1092" s="603">
        <f t="shared" si="485"/>
        <v>0</v>
      </c>
      <c r="AB1092" s="602"/>
      <c r="AC1092" s="604">
        <f t="shared" si="486"/>
        <v>0.113</v>
      </c>
      <c r="AD1092" s="602">
        <f t="shared" ca="1" si="487"/>
        <v>-395885850.32648587</v>
      </c>
      <c r="AE1092" s="602">
        <f t="shared" si="488"/>
        <v>0</v>
      </c>
      <c r="AG1092" s="602">
        <f t="shared" ca="1" si="492"/>
        <v>0</v>
      </c>
    </row>
    <row r="1093" spans="2:33" x14ac:dyDescent="0.25">
      <c r="B1093" s="30">
        <v>1072</v>
      </c>
      <c r="C1093" s="19">
        <f t="shared" ca="1" si="466"/>
        <v>78318</v>
      </c>
      <c r="D1093" s="30">
        <f t="shared" ca="1" si="467"/>
        <v>31</v>
      </c>
      <c r="E1093" s="599">
        <f t="shared" si="468"/>
        <v>0.113</v>
      </c>
      <c r="F1093" s="599">
        <f t="shared" si="489"/>
        <v>0.13108</v>
      </c>
      <c r="G1093" s="33">
        <f t="shared" ca="1" si="469"/>
        <v>1.0120874444444443</v>
      </c>
      <c r="H1093" s="33">
        <f t="shared" ca="1" si="470"/>
        <v>315517.05719521677</v>
      </c>
      <c r="I1093" s="33">
        <f t="shared" ca="1" si="494"/>
        <v>3.169400757250597E-6</v>
      </c>
      <c r="J1093" s="30" t="b">
        <f t="shared" si="471"/>
        <v>0</v>
      </c>
      <c r="K1093" s="33">
        <f t="shared" si="490"/>
        <v>1</v>
      </c>
      <c r="L1093" s="33">
        <f t="shared" ca="1" si="493"/>
        <v>3.169400757250597E-6</v>
      </c>
      <c r="M1093" s="600">
        <f t="shared" ca="1" si="472"/>
        <v>27271.35</v>
      </c>
      <c r="N1093" s="601">
        <f t="shared" ca="1" si="473"/>
        <v>-42533862893.839996</v>
      </c>
      <c r="O1093" s="601">
        <f t="shared" ca="1" si="474"/>
        <v>514152976.09000003</v>
      </c>
      <c r="P1093" s="601">
        <f t="shared" ca="1" si="475"/>
        <v>-413878115.88</v>
      </c>
      <c r="Q1093" s="601">
        <f t="shared" ca="1" si="491"/>
        <v>-66220498.539999999</v>
      </c>
      <c r="R1093" s="602">
        <f t="shared" si="476"/>
        <v>399</v>
      </c>
      <c r="S1093" s="602">
        <f t="shared" si="477"/>
        <v>63.84</v>
      </c>
      <c r="T1093" s="602">
        <f t="shared" si="478"/>
        <v>166.35080000000002</v>
      </c>
      <c r="U1093" s="602">
        <f t="shared" si="479"/>
        <v>26.616128000000003</v>
      </c>
      <c r="V1093" s="602">
        <f t="shared" ca="1" si="480"/>
        <v>-34027090.32</v>
      </c>
      <c r="W1093" s="602">
        <f t="shared" si="481"/>
        <v>84.48</v>
      </c>
      <c r="X1093" s="602">
        <f t="shared" si="482"/>
        <v>13.52</v>
      </c>
      <c r="Y1093" s="602">
        <f t="shared" ca="1" si="483"/>
        <v>649235.53</v>
      </c>
      <c r="Z1093" s="602">
        <f t="shared" ca="1" si="484"/>
        <v>103877.68</v>
      </c>
      <c r="AA1093" s="603">
        <f t="shared" si="485"/>
        <v>0</v>
      </c>
      <c r="AB1093" s="602"/>
      <c r="AC1093" s="604">
        <f t="shared" si="486"/>
        <v>0.113</v>
      </c>
      <c r="AD1093" s="602">
        <f t="shared" ca="1" si="487"/>
        <v>-413878115.88089305</v>
      </c>
      <c r="AE1093" s="602">
        <f t="shared" si="488"/>
        <v>0</v>
      </c>
      <c r="AG1093" s="602">
        <f t="shared" ca="1" si="492"/>
        <v>0</v>
      </c>
    </row>
    <row r="1094" spans="2:33" x14ac:dyDescent="0.25">
      <c r="B1094" s="30">
        <v>1073</v>
      </c>
      <c r="C1094" s="19">
        <f t="shared" ca="1" si="466"/>
        <v>78348</v>
      </c>
      <c r="D1094" s="30">
        <f t="shared" ca="1" si="467"/>
        <v>30</v>
      </c>
      <c r="E1094" s="599">
        <f t="shared" si="468"/>
        <v>0.113</v>
      </c>
      <c r="F1094" s="599">
        <f t="shared" si="489"/>
        <v>0.13108</v>
      </c>
      <c r="G1094" s="33">
        <f t="shared" ca="1" si="469"/>
        <v>1.0117233333333333</v>
      </c>
      <c r="H1094" s="33">
        <f t="shared" ca="1" si="470"/>
        <v>319215.9688290687</v>
      </c>
      <c r="I1094" s="33">
        <f t="shared" ca="1" si="494"/>
        <v>3.1326753597827442E-6</v>
      </c>
      <c r="J1094" s="30" t="b">
        <f t="shared" si="471"/>
        <v>0</v>
      </c>
      <c r="K1094" s="33">
        <f t="shared" si="490"/>
        <v>1</v>
      </c>
      <c r="L1094" s="33">
        <f t="shared" ca="1" si="493"/>
        <v>3.1326753597827442E-6</v>
      </c>
      <c r="M1094" s="600">
        <f t="shared" ca="1" si="472"/>
        <v>27271.35</v>
      </c>
      <c r="N1094" s="601">
        <f t="shared" ca="1" si="473"/>
        <v>-43048015869.93</v>
      </c>
      <c r="O1094" s="601">
        <f t="shared" ca="1" si="474"/>
        <v>504693510.74000001</v>
      </c>
      <c r="P1094" s="601">
        <f t="shared" ca="1" si="475"/>
        <v>-405368816.11000001</v>
      </c>
      <c r="Q1094" s="601">
        <f t="shared" ca="1" si="491"/>
        <v>-64859010.579999998</v>
      </c>
      <c r="R1094" s="602">
        <f t="shared" si="476"/>
        <v>399</v>
      </c>
      <c r="S1094" s="602">
        <f t="shared" si="477"/>
        <v>63.84</v>
      </c>
      <c r="T1094" s="602">
        <f t="shared" si="478"/>
        <v>166.35080000000002</v>
      </c>
      <c r="U1094" s="602">
        <f t="shared" si="479"/>
        <v>26.616128000000003</v>
      </c>
      <c r="V1094" s="602">
        <f t="shared" ca="1" si="480"/>
        <v>-34438412.700000003</v>
      </c>
      <c r="W1094" s="602">
        <f t="shared" si="481"/>
        <v>84.48</v>
      </c>
      <c r="X1094" s="602">
        <f t="shared" si="482"/>
        <v>13.52</v>
      </c>
      <c r="Y1094" s="602">
        <f t="shared" ca="1" si="483"/>
        <v>635892.94999999995</v>
      </c>
      <c r="Z1094" s="602">
        <f t="shared" ca="1" si="484"/>
        <v>101742.87</v>
      </c>
      <c r="AA1094" s="603">
        <f t="shared" si="485"/>
        <v>0</v>
      </c>
      <c r="AB1094" s="602"/>
      <c r="AC1094" s="604">
        <f t="shared" si="486"/>
        <v>0.113</v>
      </c>
      <c r="AD1094" s="602">
        <f t="shared" ca="1" si="487"/>
        <v>-405368816.10850745</v>
      </c>
      <c r="AE1094" s="602">
        <f t="shared" si="488"/>
        <v>0</v>
      </c>
      <c r="AG1094" s="602">
        <f t="shared" ca="1" si="492"/>
        <v>0</v>
      </c>
    </row>
    <row r="1095" spans="2:33" x14ac:dyDescent="0.25">
      <c r="B1095" s="30">
        <v>1074</v>
      </c>
      <c r="C1095" s="19">
        <f t="shared" ca="1" si="466"/>
        <v>78379</v>
      </c>
      <c r="D1095" s="30">
        <f t="shared" ca="1" si="467"/>
        <v>31</v>
      </c>
      <c r="E1095" s="599">
        <f t="shared" si="468"/>
        <v>0.113</v>
      </c>
      <c r="F1095" s="599">
        <f t="shared" si="489"/>
        <v>0.13108</v>
      </c>
      <c r="G1095" s="33">
        <f t="shared" ca="1" si="469"/>
        <v>1.0120874444444443</v>
      </c>
      <c r="H1095" s="33">
        <f t="shared" ca="1" si="470"/>
        <v>323074.47411806951</v>
      </c>
      <c r="I1095" s="33">
        <f t="shared" ca="1" si="494"/>
        <v>3.0952615576634631E-6</v>
      </c>
      <c r="J1095" s="30" t="b">
        <f t="shared" si="471"/>
        <v>0</v>
      </c>
      <c r="K1095" s="33">
        <f t="shared" si="490"/>
        <v>1</v>
      </c>
      <c r="L1095" s="33">
        <f t="shared" ca="1" si="493"/>
        <v>3.0952615576634631E-6</v>
      </c>
      <c r="M1095" s="600">
        <f t="shared" ca="1" si="472"/>
        <v>27271.35</v>
      </c>
      <c r="N1095" s="601">
        <f t="shared" ca="1" si="473"/>
        <v>-43552709380.669998</v>
      </c>
      <c r="O1095" s="601">
        <f t="shared" ca="1" si="474"/>
        <v>526468226.39000005</v>
      </c>
      <c r="P1095" s="601">
        <f t="shared" ca="1" si="475"/>
        <v>-423792058.22000003</v>
      </c>
      <c r="Q1095" s="601">
        <f t="shared" ca="1" si="491"/>
        <v>-67806729.319999993</v>
      </c>
      <c r="R1095" s="602">
        <f t="shared" si="476"/>
        <v>399</v>
      </c>
      <c r="S1095" s="602">
        <f t="shared" si="477"/>
        <v>63.84</v>
      </c>
      <c r="T1095" s="602">
        <f t="shared" si="478"/>
        <v>166.35080000000002</v>
      </c>
      <c r="U1095" s="602">
        <f t="shared" si="479"/>
        <v>26.616128000000003</v>
      </c>
      <c r="V1095" s="602">
        <f t="shared" ca="1" si="480"/>
        <v>-34842167.5</v>
      </c>
      <c r="W1095" s="602">
        <f t="shared" si="481"/>
        <v>84.48</v>
      </c>
      <c r="X1095" s="602">
        <f t="shared" si="482"/>
        <v>13.52</v>
      </c>
      <c r="Y1095" s="602">
        <f t="shared" ca="1" si="483"/>
        <v>664780.59</v>
      </c>
      <c r="Z1095" s="602">
        <f t="shared" ca="1" si="484"/>
        <v>106364.89</v>
      </c>
      <c r="AA1095" s="603">
        <f t="shared" si="485"/>
        <v>0</v>
      </c>
      <c r="AB1095" s="602"/>
      <c r="AC1095" s="604">
        <f t="shared" si="486"/>
        <v>0.113</v>
      </c>
      <c r="AD1095" s="602">
        <f t="shared" ca="1" si="487"/>
        <v>-423792058.22357506</v>
      </c>
      <c r="AE1095" s="602">
        <f t="shared" si="488"/>
        <v>0</v>
      </c>
      <c r="AG1095" s="602">
        <f t="shared" ca="1" si="492"/>
        <v>0</v>
      </c>
    </row>
    <row r="1096" spans="2:33" x14ac:dyDescent="0.25">
      <c r="B1096" s="30">
        <v>1075</v>
      </c>
      <c r="C1096" s="19">
        <f t="shared" ca="1" si="466"/>
        <v>78410</v>
      </c>
      <c r="D1096" s="30">
        <f t="shared" ca="1" si="467"/>
        <v>31</v>
      </c>
      <c r="E1096" s="599">
        <f t="shared" si="468"/>
        <v>0.113</v>
      </c>
      <c r="F1096" s="599">
        <f t="shared" si="489"/>
        <v>0.13108</v>
      </c>
      <c r="G1096" s="33">
        <f t="shared" ca="1" si="469"/>
        <v>1.0120874444444443</v>
      </c>
      <c r="H1096" s="33">
        <f t="shared" ca="1" si="470"/>
        <v>326979.61887538974</v>
      </c>
      <c r="I1096" s="33">
        <f t="shared" ca="1" si="494"/>
        <v>3.0582945916916456E-6</v>
      </c>
      <c r="J1096" s="30" t="b">
        <f t="shared" si="471"/>
        <v>0</v>
      </c>
      <c r="K1096" s="33">
        <f t="shared" si="490"/>
        <v>1</v>
      </c>
      <c r="L1096" s="33">
        <f t="shared" ca="1" si="493"/>
        <v>3.0582945916916456E-6</v>
      </c>
      <c r="M1096" s="600">
        <f t="shared" ca="1" si="472"/>
        <v>27271.35</v>
      </c>
      <c r="N1096" s="601">
        <f t="shared" ca="1" si="473"/>
        <v>-44079177607.059998</v>
      </c>
      <c r="O1096" s="601">
        <f t="shared" ca="1" si="474"/>
        <v>532831881.84000003</v>
      </c>
      <c r="P1096" s="601">
        <f t="shared" ca="1" si="475"/>
        <v>-428914886.55000001</v>
      </c>
      <c r="Q1096" s="601">
        <f t="shared" ca="1" si="491"/>
        <v>-68626381.849999994</v>
      </c>
      <c r="R1096" s="602">
        <f t="shared" si="476"/>
        <v>399</v>
      </c>
      <c r="S1096" s="602">
        <f t="shared" si="477"/>
        <v>63.84</v>
      </c>
      <c r="T1096" s="602">
        <f t="shared" si="478"/>
        <v>166.35080000000002</v>
      </c>
      <c r="U1096" s="602">
        <f t="shared" si="479"/>
        <v>26.616128000000003</v>
      </c>
      <c r="V1096" s="602">
        <f t="shared" ca="1" si="480"/>
        <v>-35263342.090000004</v>
      </c>
      <c r="W1096" s="602">
        <f t="shared" si="481"/>
        <v>84.48</v>
      </c>
      <c r="X1096" s="602">
        <f t="shared" si="482"/>
        <v>13.52</v>
      </c>
      <c r="Y1096" s="602">
        <f t="shared" ca="1" si="483"/>
        <v>672813.19</v>
      </c>
      <c r="Z1096" s="602">
        <f t="shared" ca="1" si="484"/>
        <v>107650.11</v>
      </c>
      <c r="AA1096" s="603">
        <f t="shared" si="485"/>
        <v>0</v>
      </c>
      <c r="AB1096" s="602"/>
      <c r="AC1096" s="604">
        <f t="shared" si="486"/>
        <v>0.113</v>
      </c>
      <c r="AD1096" s="602">
        <f t="shared" ca="1" si="487"/>
        <v>-428914886.54869765</v>
      </c>
      <c r="AE1096" s="602">
        <f t="shared" si="488"/>
        <v>0</v>
      </c>
      <c r="AG1096" s="602">
        <f t="shared" ca="1" si="492"/>
        <v>0</v>
      </c>
    </row>
    <row r="1097" spans="2:33" x14ac:dyDescent="0.25">
      <c r="B1097" s="30">
        <v>1076</v>
      </c>
      <c r="C1097" s="19">
        <f t="shared" ca="1" si="466"/>
        <v>78440</v>
      </c>
      <c r="D1097" s="30">
        <f t="shared" ca="1" si="467"/>
        <v>30</v>
      </c>
      <c r="E1097" s="599">
        <f t="shared" si="468"/>
        <v>0.113</v>
      </c>
      <c r="F1097" s="599">
        <f t="shared" si="489"/>
        <v>0.13108</v>
      </c>
      <c r="G1097" s="33">
        <f t="shared" ca="1" si="469"/>
        <v>1.0117233333333333</v>
      </c>
      <c r="H1097" s="33">
        <f t="shared" ca="1" si="470"/>
        <v>330812.90994067222</v>
      </c>
      <c r="I1097" s="33">
        <f t="shared" ca="1" si="494"/>
        <v>3.0228566357320798E-6</v>
      </c>
      <c r="J1097" s="30" t="b">
        <f t="shared" si="471"/>
        <v>0</v>
      </c>
      <c r="K1097" s="33">
        <f t="shared" si="490"/>
        <v>1</v>
      </c>
      <c r="L1097" s="33">
        <f t="shared" ca="1" si="493"/>
        <v>3.0228566357320798E-6</v>
      </c>
      <c r="M1097" s="600">
        <f t="shared" ca="1" si="472"/>
        <v>27271.35</v>
      </c>
      <c r="N1097" s="601">
        <f t="shared" ca="1" si="473"/>
        <v>-44612009488.900002</v>
      </c>
      <c r="O1097" s="601">
        <f t="shared" ca="1" si="474"/>
        <v>523028729.25999999</v>
      </c>
      <c r="P1097" s="601">
        <f t="shared" ca="1" si="475"/>
        <v>-420096422.69</v>
      </c>
      <c r="Q1097" s="601">
        <f t="shared" ca="1" si="491"/>
        <v>-67215427.629999995</v>
      </c>
      <c r="R1097" s="602">
        <f t="shared" si="476"/>
        <v>399</v>
      </c>
      <c r="S1097" s="602">
        <f t="shared" si="477"/>
        <v>63.84</v>
      </c>
      <c r="T1097" s="602">
        <f t="shared" si="478"/>
        <v>166.35080000000002</v>
      </c>
      <c r="U1097" s="602">
        <f t="shared" si="479"/>
        <v>26.616128000000003</v>
      </c>
      <c r="V1097" s="602">
        <f t="shared" ca="1" si="480"/>
        <v>-35689607.590000004</v>
      </c>
      <c r="W1097" s="602">
        <f t="shared" si="481"/>
        <v>84.48</v>
      </c>
      <c r="X1097" s="602">
        <f t="shared" si="482"/>
        <v>13.52</v>
      </c>
      <c r="Y1097" s="602">
        <f t="shared" ca="1" si="483"/>
        <v>658985.84</v>
      </c>
      <c r="Z1097" s="602">
        <f t="shared" ca="1" si="484"/>
        <v>105437.73</v>
      </c>
      <c r="AA1097" s="603">
        <f t="shared" si="485"/>
        <v>0</v>
      </c>
      <c r="AB1097" s="602"/>
      <c r="AC1097" s="604">
        <f t="shared" si="486"/>
        <v>0.113</v>
      </c>
      <c r="AD1097" s="602">
        <f t="shared" ca="1" si="487"/>
        <v>-420096422.68714166</v>
      </c>
      <c r="AE1097" s="602">
        <f t="shared" si="488"/>
        <v>0</v>
      </c>
      <c r="AG1097" s="602">
        <f t="shared" ca="1" si="492"/>
        <v>0</v>
      </c>
    </row>
    <row r="1098" spans="2:33" x14ac:dyDescent="0.25">
      <c r="B1098" s="30">
        <v>1077</v>
      </c>
      <c r="C1098" s="19">
        <f t="shared" ca="1" si="466"/>
        <v>78471</v>
      </c>
      <c r="D1098" s="30">
        <f t="shared" ca="1" si="467"/>
        <v>31</v>
      </c>
      <c r="E1098" s="599">
        <f t="shared" si="468"/>
        <v>0.113</v>
      </c>
      <c r="F1098" s="599">
        <f t="shared" si="489"/>
        <v>0.13108</v>
      </c>
      <c r="G1098" s="33">
        <f t="shared" ca="1" si="469"/>
        <v>1.0120874444444443</v>
      </c>
      <c r="H1098" s="33">
        <f t="shared" ca="1" si="470"/>
        <v>334811.59261108504</v>
      </c>
      <c r="I1098" s="33">
        <f t="shared" ca="1" si="494"/>
        <v>2.986754407759093E-6</v>
      </c>
      <c r="J1098" s="30" t="b">
        <f t="shared" si="471"/>
        <v>0</v>
      </c>
      <c r="K1098" s="33">
        <f t="shared" si="490"/>
        <v>1</v>
      </c>
      <c r="L1098" s="33">
        <f t="shared" ca="1" si="493"/>
        <v>2.986754407759093E-6</v>
      </c>
      <c r="M1098" s="600">
        <f t="shared" ca="1" si="472"/>
        <v>27271.35</v>
      </c>
      <c r="N1098" s="601">
        <f t="shared" ca="1" si="473"/>
        <v>-45135038218.160004</v>
      </c>
      <c r="O1098" s="601">
        <f t="shared" ca="1" si="474"/>
        <v>545594538.29999995</v>
      </c>
      <c r="P1098" s="601">
        <f t="shared" ca="1" si="475"/>
        <v>-439188996.88</v>
      </c>
      <c r="Q1098" s="601">
        <f t="shared" ca="1" si="491"/>
        <v>-70270239.5</v>
      </c>
      <c r="R1098" s="602">
        <f t="shared" si="476"/>
        <v>399</v>
      </c>
      <c r="S1098" s="602">
        <f t="shared" si="477"/>
        <v>63.84</v>
      </c>
      <c r="T1098" s="602">
        <f t="shared" si="478"/>
        <v>166.35080000000002</v>
      </c>
      <c r="U1098" s="602">
        <f t="shared" si="479"/>
        <v>26.616128000000003</v>
      </c>
      <c r="V1098" s="602">
        <f t="shared" ca="1" si="480"/>
        <v>-36108030.57</v>
      </c>
      <c r="W1098" s="602">
        <f t="shared" si="481"/>
        <v>84.48</v>
      </c>
      <c r="X1098" s="602">
        <f t="shared" si="482"/>
        <v>13.52</v>
      </c>
      <c r="Y1098" s="602">
        <f t="shared" ca="1" si="483"/>
        <v>688922.99</v>
      </c>
      <c r="Z1098" s="602">
        <f t="shared" ca="1" si="484"/>
        <v>110227.68</v>
      </c>
      <c r="AA1098" s="603">
        <f t="shared" si="485"/>
        <v>0</v>
      </c>
      <c r="AB1098" s="602"/>
      <c r="AC1098" s="604">
        <f t="shared" si="486"/>
        <v>0.113</v>
      </c>
      <c r="AD1098" s="602">
        <f t="shared" ca="1" si="487"/>
        <v>-439188996.88392919</v>
      </c>
      <c r="AE1098" s="602">
        <f t="shared" si="488"/>
        <v>0</v>
      </c>
      <c r="AG1098" s="602">
        <f t="shared" ca="1" si="492"/>
        <v>0</v>
      </c>
    </row>
    <row r="1099" spans="2:33" x14ac:dyDescent="0.25">
      <c r="B1099" s="30">
        <v>1078</v>
      </c>
      <c r="C1099" s="19">
        <f t="shared" ca="1" si="466"/>
        <v>78501</v>
      </c>
      <c r="D1099" s="30">
        <f t="shared" ca="1" si="467"/>
        <v>30</v>
      </c>
      <c r="E1099" s="599">
        <f t="shared" si="468"/>
        <v>0.113</v>
      </c>
      <c r="F1099" s="599">
        <f t="shared" si="489"/>
        <v>0.13108</v>
      </c>
      <c r="G1099" s="33">
        <f t="shared" ca="1" si="469"/>
        <v>1.0117233333333333</v>
      </c>
      <c r="H1099" s="33">
        <f t="shared" ca="1" si="470"/>
        <v>338736.70051512896</v>
      </c>
      <c r="I1099" s="33">
        <f t="shared" ca="1" si="494"/>
        <v>2.9521454229177542E-6</v>
      </c>
      <c r="J1099" s="30" t="b">
        <f t="shared" si="471"/>
        <v>0</v>
      </c>
      <c r="K1099" s="33">
        <f t="shared" si="490"/>
        <v>1</v>
      </c>
      <c r="L1099" s="33">
        <f t="shared" ca="1" si="493"/>
        <v>2.9521454229177542E-6</v>
      </c>
      <c r="M1099" s="600">
        <f t="shared" ca="1" si="472"/>
        <v>27271.35</v>
      </c>
      <c r="N1099" s="601">
        <f t="shared" ca="1" si="473"/>
        <v>-45680632756.459999</v>
      </c>
      <c r="O1099" s="601">
        <f t="shared" ca="1" si="474"/>
        <v>535556556.04000002</v>
      </c>
      <c r="P1099" s="601">
        <f t="shared" ca="1" si="475"/>
        <v>-430159291.79000002</v>
      </c>
      <c r="Q1099" s="601">
        <f t="shared" ca="1" si="491"/>
        <v>-68825486.689999998</v>
      </c>
      <c r="R1099" s="602">
        <f t="shared" si="476"/>
        <v>399</v>
      </c>
      <c r="S1099" s="602">
        <f t="shared" si="477"/>
        <v>63.84</v>
      </c>
      <c r="T1099" s="602">
        <f t="shared" si="478"/>
        <v>166.35080000000002</v>
      </c>
      <c r="U1099" s="602">
        <f t="shared" si="479"/>
        <v>26.616128000000003</v>
      </c>
      <c r="V1099" s="602">
        <f t="shared" ca="1" si="480"/>
        <v>-36544506.210000001</v>
      </c>
      <c r="W1099" s="602">
        <f t="shared" si="481"/>
        <v>84.48</v>
      </c>
      <c r="X1099" s="602">
        <f t="shared" si="482"/>
        <v>13.52</v>
      </c>
      <c r="Y1099" s="602">
        <f t="shared" ca="1" si="483"/>
        <v>674764.42</v>
      </c>
      <c r="Z1099" s="602">
        <f t="shared" ca="1" si="484"/>
        <v>107962.31</v>
      </c>
      <c r="AA1099" s="603">
        <f t="shared" si="485"/>
        <v>0</v>
      </c>
      <c r="AB1099" s="602"/>
      <c r="AC1099" s="604">
        <f t="shared" si="486"/>
        <v>0.113</v>
      </c>
      <c r="AD1099" s="602">
        <f t="shared" ca="1" si="487"/>
        <v>-430159291.78999835</v>
      </c>
      <c r="AE1099" s="602">
        <f t="shared" si="488"/>
        <v>0</v>
      </c>
      <c r="AG1099" s="602">
        <f t="shared" ca="1" si="492"/>
        <v>0</v>
      </c>
    </row>
    <row r="1100" spans="2:33" x14ac:dyDescent="0.25">
      <c r="B1100" s="30">
        <v>1079</v>
      </c>
      <c r="C1100" s="19">
        <f t="shared" ca="1" si="466"/>
        <v>78532</v>
      </c>
      <c r="D1100" s="30">
        <f t="shared" ca="1" si="467"/>
        <v>31</v>
      </c>
      <c r="E1100" s="599">
        <f t="shared" si="468"/>
        <v>0.113</v>
      </c>
      <c r="F1100" s="599">
        <f t="shared" si="489"/>
        <v>0.13108</v>
      </c>
      <c r="G1100" s="33">
        <f t="shared" ca="1" si="469"/>
        <v>1.0120874444444443</v>
      </c>
      <c r="H1100" s="33">
        <f t="shared" ca="1" si="470"/>
        <v>342831.16156389995</v>
      </c>
      <c r="I1100" s="33">
        <f t="shared" ca="1" si="494"/>
        <v>2.91688770483488E-6</v>
      </c>
      <c r="J1100" s="30" t="b">
        <f t="shared" si="471"/>
        <v>0</v>
      </c>
      <c r="K1100" s="33">
        <f t="shared" si="490"/>
        <v>1</v>
      </c>
      <c r="L1100" s="33">
        <f t="shared" ca="1" si="493"/>
        <v>2.91688770483488E-6</v>
      </c>
      <c r="M1100" s="600">
        <f t="shared" ca="1" si="472"/>
        <v>27271.35</v>
      </c>
      <c r="N1100" s="601">
        <f t="shared" ca="1" si="473"/>
        <v>-46216189312.5</v>
      </c>
      <c r="O1100" s="601">
        <f t="shared" ca="1" si="474"/>
        <v>558662892.10000002</v>
      </c>
      <c r="P1100" s="601">
        <f t="shared" ca="1" si="475"/>
        <v>-449709197.67000002</v>
      </c>
      <c r="Q1100" s="601">
        <f t="shared" ca="1" si="491"/>
        <v>-71953471.629999995</v>
      </c>
      <c r="R1100" s="602">
        <f t="shared" si="476"/>
        <v>399</v>
      </c>
      <c r="S1100" s="602">
        <f t="shared" si="477"/>
        <v>63.84</v>
      </c>
      <c r="T1100" s="602">
        <f t="shared" si="478"/>
        <v>166.35080000000002</v>
      </c>
      <c r="U1100" s="602">
        <f t="shared" si="479"/>
        <v>26.616128000000003</v>
      </c>
      <c r="V1100" s="602">
        <f t="shared" ca="1" si="480"/>
        <v>-36972951.450000003</v>
      </c>
      <c r="W1100" s="602">
        <f t="shared" si="481"/>
        <v>84.48</v>
      </c>
      <c r="X1100" s="602">
        <f t="shared" si="482"/>
        <v>13.52</v>
      </c>
      <c r="Y1100" s="602">
        <f t="shared" ca="1" si="483"/>
        <v>705418.67</v>
      </c>
      <c r="Z1100" s="602">
        <f t="shared" ca="1" si="484"/>
        <v>112866.99</v>
      </c>
      <c r="AA1100" s="603">
        <f t="shared" si="485"/>
        <v>0</v>
      </c>
      <c r="AB1100" s="602"/>
      <c r="AC1100" s="604">
        <f t="shared" si="486"/>
        <v>0.113</v>
      </c>
      <c r="AD1100" s="602">
        <f t="shared" ca="1" si="487"/>
        <v>-449709197.67135417</v>
      </c>
      <c r="AE1100" s="602">
        <f t="shared" si="488"/>
        <v>0</v>
      </c>
      <c r="AG1100" s="602">
        <f t="shared" ca="1" si="492"/>
        <v>0</v>
      </c>
    </row>
    <row r="1101" spans="2:33" x14ac:dyDescent="0.25">
      <c r="B1101" s="30">
        <v>1080</v>
      </c>
      <c r="C1101" s="19">
        <f t="shared" ca="1" si="466"/>
        <v>78563</v>
      </c>
      <c r="D1101" s="30">
        <f t="shared" ca="1" si="467"/>
        <v>31</v>
      </c>
      <c r="E1101" s="599">
        <f t="shared" si="468"/>
        <v>0.113</v>
      </c>
      <c r="F1101" s="599">
        <f t="shared" si="489"/>
        <v>0.13108</v>
      </c>
      <c r="G1101" s="33">
        <f t="shared" ca="1" si="469"/>
        <v>1.0120874444444443</v>
      </c>
      <c r="H1101" s="33">
        <f t="shared" ca="1" si="470"/>
        <v>346975.11418312788</v>
      </c>
      <c r="I1101" s="33">
        <f t="shared" ca="1" si="494"/>
        <v>2.8820510726086714E-6</v>
      </c>
      <c r="J1101" s="30" t="b">
        <f t="shared" si="471"/>
        <v>1</v>
      </c>
      <c r="K1101" s="33">
        <f t="shared" si="490"/>
        <v>1</v>
      </c>
      <c r="L1101" s="33">
        <f t="shared" ca="1" si="493"/>
        <v>2.8820510726086714E-6</v>
      </c>
      <c r="M1101" s="600">
        <f t="shared" ca="1" si="472"/>
        <v>27271.35</v>
      </c>
      <c r="N1101" s="601">
        <f t="shared" ca="1" si="473"/>
        <v>-46774852204.599998</v>
      </c>
      <c r="O1101" s="601">
        <f t="shared" ca="1" si="474"/>
        <v>565415698.76999998</v>
      </c>
      <c r="P1101" s="601">
        <f t="shared" ca="1" si="475"/>
        <v>-455145297.98000002</v>
      </c>
      <c r="Q1101" s="601">
        <f t="shared" ca="1" si="491"/>
        <v>-72823247.680000007</v>
      </c>
      <c r="R1101" s="602">
        <f t="shared" si="476"/>
        <v>399</v>
      </c>
      <c r="S1101" s="602">
        <f t="shared" si="477"/>
        <v>63.84</v>
      </c>
      <c r="T1101" s="602">
        <f t="shared" si="478"/>
        <v>166.35080000000002</v>
      </c>
      <c r="U1101" s="602">
        <f t="shared" si="479"/>
        <v>26.616128000000003</v>
      </c>
      <c r="V1101" s="602">
        <f t="shared" ca="1" si="480"/>
        <v>-37419881.759999998</v>
      </c>
      <c r="W1101" s="602">
        <f t="shared" si="481"/>
        <v>84.48</v>
      </c>
      <c r="X1101" s="602">
        <f t="shared" si="482"/>
        <v>13.52</v>
      </c>
      <c r="Y1101" s="602">
        <f t="shared" ca="1" si="483"/>
        <v>713942.47</v>
      </c>
      <c r="Z1101" s="602">
        <f t="shared" ca="1" si="484"/>
        <v>114230.8</v>
      </c>
      <c r="AA1101" s="603">
        <f t="shared" si="485"/>
        <v>0</v>
      </c>
      <c r="AB1101" s="602"/>
      <c r="AC1101" s="604">
        <f t="shared" si="486"/>
        <v>0.113</v>
      </c>
      <c r="AD1101" s="602">
        <f t="shared" ca="1" si="487"/>
        <v>-455145297.97976047</v>
      </c>
      <c r="AE1101" s="602">
        <f t="shared" si="488"/>
        <v>0</v>
      </c>
      <c r="AG1101" s="602">
        <f t="shared" ca="1" si="492"/>
        <v>0</v>
      </c>
    </row>
    <row r="1102" spans="2:33" x14ac:dyDescent="0.25">
      <c r="B1102" s="30">
        <v>1081</v>
      </c>
      <c r="C1102" s="19">
        <f t="shared" ca="1" si="466"/>
        <v>78591</v>
      </c>
      <c r="D1102" s="30">
        <f t="shared" ca="1" si="467"/>
        <v>28</v>
      </c>
      <c r="E1102" s="599">
        <f t="shared" si="468"/>
        <v>0.113</v>
      </c>
      <c r="F1102" s="599">
        <f t="shared" si="489"/>
        <v>0.13108</v>
      </c>
      <c r="G1102" s="33">
        <f t="shared" ca="1" si="469"/>
        <v>1.0109951111111111</v>
      </c>
      <c r="H1102" s="33">
        <f t="shared" ca="1" si="470"/>
        <v>350790.1441163618</v>
      </c>
      <c r="I1102" s="33">
        <f t="shared" ca="1" si="494"/>
        <v>2.8507072298709925E-6</v>
      </c>
      <c r="J1102" s="30" t="b">
        <f t="shared" si="471"/>
        <v>0</v>
      </c>
      <c r="K1102" s="33">
        <f t="shared" si="490"/>
        <v>1</v>
      </c>
      <c r="L1102" s="33">
        <f t="shared" ca="1" si="493"/>
        <v>2.8507072298709925E-6</v>
      </c>
      <c r="M1102" s="600">
        <f t="shared" ca="1" si="472"/>
        <v>27271.35</v>
      </c>
      <c r="N1102" s="601">
        <f t="shared" ca="1" si="473"/>
        <v>-47340267903.370003</v>
      </c>
      <c r="O1102" s="601">
        <f t="shared" ca="1" si="474"/>
        <v>520538776.97000003</v>
      </c>
      <c r="P1102" s="601">
        <f t="shared" ca="1" si="475"/>
        <v>-416068354.56999999</v>
      </c>
      <c r="Q1102" s="601">
        <f t="shared" ca="1" si="491"/>
        <v>-66570936.729999997</v>
      </c>
      <c r="R1102" s="602">
        <f t="shared" si="476"/>
        <v>399</v>
      </c>
      <c r="S1102" s="602">
        <f t="shared" si="477"/>
        <v>63.84</v>
      </c>
      <c r="T1102" s="602">
        <f t="shared" si="478"/>
        <v>166.35080000000002</v>
      </c>
      <c r="U1102" s="602">
        <f t="shared" si="479"/>
        <v>26.616128000000003</v>
      </c>
      <c r="V1102" s="602">
        <f t="shared" ca="1" si="480"/>
        <v>-37872214.32</v>
      </c>
      <c r="W1102" s="602">
        <f t="shared" si="481"/>
        <v>84.48</v>
      </c>
      <c r="X1102" s="602">
        <f t="shared" si="482"/>
        <v>13.52</v>
      </c>
      <c r="Y1102" s="602">
        <f t="shared" ca="1" si="483"/>
        <v>652669.82999999996</v>
      </c>
      <c r="Z1102" s="602">
        <f t="shared" ca="1" si="484"/>
        <v>104427.17</v>
      </c>
      <c r="AA1102" s="603">
        <f t="shared" si="485"/>
        <v>0</v>
      </c>
      <c r="AB1102" s="602"/>
      <c r="AC1102" s="604">
        <f t="shared" si="486"/>
        <v>0.113</v>
      </c>
      <c r="AD1102" s="602">
        <f t="shared" ca="1" si="487"/>
        <v>-416068354.57295191</v>
      </c>
      <c r="AE1102" s="602">
        <f t="shared" si="488"/>
        <v>0</v>
      </c>
      <c r="AG1102" s="602">
        <f t="shared" ca="1" si="492"/>
        <v>0</v>
      </c>
    </row>
    <row r="1103" spans="2:33" x14ac:dyDescent="0.25">
      <c r="B1103" s="30">
        <v>1082</v>
      </c>
      <c r="C1103" s="19">
        <f t="shared" ca="1" si="466"/>
        <v>78622</v>
      </c>
      <c r="D1103" s="30">
        <f t="shared" ca="1" si="467"/>
        <v>31</v>
      </c>
      <c r="E1103" s="599">
        <f t="shared" si="468"/>
        <v>0.113</v>
      </c>
      <c r="F1103" s="599">
        <f t="shared" si="489"/>
        <v>0.13108</v>
      </c>
      <c r="G1103" s="33">
        <f t="shared" ca="1" si="469"/>
        <v>1.0120874444444443</v>
      </c>
      <c r="H1103" s="33">
        <f t="shared" ca="1" si="470"/>
        <v>355030.30049502692</v>
      </c>
      <c r="I1103" s="33">
        <f t="shared" ca="1" si="494"/>
        <v>2.8166609965562855E-6</v>
      </c>
      <c r="J1103" s="30" t="b">
        <f t="shared" si="471"/>
        <v>0</v>
      </c>
      <c r="K1103" s="33">
        <f t="shared" si="490"/>
        <v>1</v>
      </c>
      <c r="L1103" s="33">
        <f t="shared" ca="1" si="493"/>
        <v>2.8166609965562855E-6</v>
      </c>
      <c r="M1103" s="600">
        <f t="shared" ca="1" si="472"/>
        <v>27271.35</v>
      </c>
      <c r="N1103" s="601">
        <f t="shared" ca="1" si="473"/>
        <v>-47860806680.339996</v>
      </c>
      <c r="O1103" s="601">
        <f t="shared" ca="1" si="474"/>
        <v>578542113.15999997</v>
      </c>
      <c r="P1103" s="601">
        <f t="shared" ca="1" si="475"/>
        <v>-465712238.33999997</v>
      </c>
      <c r="Q1103" s="601">
        <f t="shared" ca="1" si="491"/>
        <v>-74513958.129999995</v>
      </c>
      <c r="R1103" s="602">
        <f t="shared" si="476"/>
        <v>399</v>
      </c>
      <c r="S1103" s="602">
        <f t="shared" si="477"/>
        <v>63.84</v>
      </c>
      <c r="T1103" s="602">
        <f t="shared" si="478"/>
        <v>166.35080000000002</v>
      </c>
      <c r="U1103" s="602">
        <f t="shared" si="479"/>
        <v>26.616128000000003</v>
      </c>
      <c r="V1103" s="602">
        <f t="shared" ca="1" si="480"/>
        <v>-38288645.340000004</v>
      </c>
      <c r="W1103" s="602">
        <f t="shared" si="481"/>
        <v>84.48</v>
      </c>
      <c r="X1103" s="602">
        <f t="shared" si="482"/>
        <v>13.52</v>
      </c>
      <c r="Y1103" s="602">
        <f t="shared" ca="1" si="483"/>
        <v>730511.44</v>
      </c>
      <c r="Z1103" s="602">
        <f t="shared" ca="1" si="484"/>
        <v>116881.83</v>
      </c>
      <c r="AA1103" s="603">
        <f t="shared" si="485"/>
        <v>0</v>
      </c>
      <c r="AB1103" s="602"/>
      <c r="AC1103" s="604">
        <f t="shared" si="486"/>
        <v>0.113</v>
      </c>
      <c r="AD1103" s="602">
        <f t="shared" ca="1" si="487"/>
        <v>-465712238.33675277</v>
      </c>
      <c r="AE1103" s="602">
        <f t="shared" si="488"/>
        <v>0</v>
      </c>
      <c r="AG1103" s="602">
        <f t="shared" ca="1" si="492"/>
        <v>0</v>
      </c>
    </row>
    <row r="1104" spans="2:33" x14ac:dyDescent="0.25">
      <c r="B1104" s="30">
        <v>1083</v>
      </c>
      <c r="C1104" s="19">
        <f t="shared" ca="1" si="466"/>
        <v>78652</v>
      </c>
      <c r="D1104" s="30">
        <f t="shared" ca="1" si="467"/>
        <v>30</v>
      </c>
      <c r="E1104" s="599">
        <f t="shared" si="468"/>
        <v>0.113</v>
      </c>
      <c r="F1104" s="599">
        <f t="shared" si="489"/>
        <v>0.13108</v>
      </c>
      <c r="G1104" s="33">
        <f t="shared" ca="1" si="469"/>
        <v>1.0117233333333333</v>
      </c>
      <c r="H1104" s="33">
        <f t="shared" ca="1" si="470"/>
        <v>359192.43905116362</v>
      </c>
      <c r="I1104" s="33">
        <f t="shared" ca="1" si="494"/>
        <v>2.7840229673029374E-6</v>
      </c>
      <c r="J1104" s="30" t="b">
        <f t="shared" si="471"/>
        <v>0</v>
      </c>
      <c r="K1104" s="33">
        <f t="shared" si="490"/>
        <v>1</v>
      </c>
      <c r="L1104" s="33">
        <f t="shared" ca="1" si="493"/>
        <v>2.7840229673029374E-6</v>
      </c>
      <c r="M1104" s="600">
        <f t="shared" ca="1" si="472"/>
        <v>27271.35</v>
      </c>
      <c r="N1104" s="601">
        <f t="shared" ca="1" si="473"/>
        <v>-48439348793.5</v>
      </c>
      <c r="O1104" s="601">
        <f t="shared" ca="1" si="474"/>
        <v>567897903.70000005</v>
      </c>
      <c r="P1104" s="601">
        <f t="shared" ca="1" si="475"/>
        <v>-456137201.13999999</v>
      </c>
      <c r="Q1104" s="601">
        <f t="shared" ca="1" si="491"/>
        <v>-72981952.180000007</v>
      </c>
      <c r="R1104" s="602">
        <f t="shared" si="476"/>
        <v>399</v>
      </c>
      <c r="S1104" s="602">
        <f t="shared" si="477"/>
        <v>63.84</v>
      </c>
      <c r="T1104" s="602">
        <f t="shared" si="478"/>
        <v>166.35080000000002</v>
      </c>
      <c r="U1104" s="602">
        <f t="shared" si="479"/>
        <v>26.616128000000003</v>
      </c>
      <c r="V1104" s="602">
        <f t="shared" ca="1" si="480"/>
        <v>-38751479.030000001</v>
      </c>
      <c r="W1104" s="602">
        <f t="shared" si="481"/>
        <v>84.48</v>
      </c>
      <c r="X1104" s="602">
        <f t="shared" si="482"/>
        <v>13.52</v>
      </c>
      <c r="Y1104" s="602">
        <f t="shared" ca="1" si="483"/>
        <v>715497.78</v>
      </c>
      <c r="Z1104" s="602">
        <f t="shared" ca="1" si="484"/>
        <v>114479.64</v>
      </c>
      <c r="AA1104" s="603">
        <f t="shared" si="485"/>
        <v>0</v>
      </c>
      <c r="AB1104" s="602"/>
      <c r="AC1104" s="604">
        <f t="shared" si="486"/>
        <v>0.113</v>
      </c>
      <c r="AD1104" s="602">
        <f t="shared" ca="1" si="487"/>
        <v>-456137201.13879168</v>
      </c>
      <c r="AE1104" s="602">
        <f t="shared" si="488"/>
        <v>0</v>
      </c>
      <c r="AG1104" s="602">
        <f t="shared" ca="1" si="492"/>
        <v>0</v>
      </c>
    </row>
    <row r="1105" spans="2:33" x14ac:dyDescent="0.25">
      <c r="B1105" s="30">
        <v>1084</v>
      </c>
      <c r="C1105" s="19">
        <f t="shared" ca="1" si="466"/>
        <v>78683</v>
      </c>
      <c r="D1105" s="30">
        <f t="shared" ca="1" si="467"/>
        <v>31</v>
      </c>
      <c r="E1105" s="599">
        <f t="shared" si="468"/>
        <v>0.113</v>
      </c>
      <c r="F1105" s="599">
        <f t="shared" si="489"/>
        <v>0.13108</v>
      </c>
      <c r="G1105" s="33">
        <f t="shared" ca="1" si="469"/>
        <v>1.0120874444444443</v>
      </c>
      <c r="H1105" s="33">
        <f t="shared" ca="1" si="470"/>
        <v>363534.15770305903</v>
      </c>
      <c r="I1105" s="33">
        <f t="shared" ca="1" si="494"/>
        <v>2.7507731496769478E-6</v>
      </c>
      <c r="J1105" s="30" t="b">
        <f t="shared" si="471"/>
        <v>0</v>
      </c>
      <c r="K1105" s="33">
        <f t="shared" si="490"/>
        <v>1</v>
      </c>
      <c r="L1105" s="33">
        <f t="shared" ca="1" si="493"/>
        <v>2.7507731496769478E-6</v>
      </c>
      <c r="M1105" s="600">
        <f t="shared" ca="1" si="472"/>
        <v>27271.35</v>
      </c>
      <c r="N1105" s="601">
        <f t="shared" ca="1" si="473"/>
        <v>-49007246697.199997</v>
      </c>
      <c r="O1105" s="601">
        <f t="shared" ca="1" si="474"/>
        <v>592399643.18000007</v>
      </c>
      <c r="P1105" s="601">
        <f t="shared" ca="1" si="475"/>
        <v>-476867736.61000001</v>
      </c>
      <c r="Q1105" s="601">
        <f t="shared" ca="1" si="491"/>
        <v>-76298837.859999999</v>
      </c>
      <c r="R1105" s="602">
        <f t="shared" si="476"/>
        <v>399</v>
      </c>
      <c r="S1105" s="602">
        <f t="shared" si="477"/>
        <v>63.84</v>
      </c>
      <c r="T1105" s="602">
        <f t="shared" si="478"/>
        <v>166.35080000000002</v>
      </c>
      <c r="U1105" s="602">
        <f t="shared" si="479"/>
        <v>26.616128000000003</v>
      </c>
      <c r="V1105" s="602">
        <f t="shared" ca="1" si="480"/>
        <v>-39205797.359999999</v>
      </c>
      <c r="W1105" s="602">
        <f t="shared" si="481"/>
        <v>84.48</v>
      </c>
      <c r="X1105" s="602">
        <f t="shared" si="482"/>
        <v>13.52</v>
      </c>
      <c r="Y1105" s="602">
        <f t="shared" ca="1" si="483"/>
        <v>748003.26</v>
      </c>
      <c r="Z1105" s="602">
        <f t="shared" ca="1" si="484"/>
        <v>119680.52</v>
      </c>
      <c r="AA1105" s="603">
        <f t="shared" si="485"/>
        <v>0</v>
      </c>
      <c r="AB1105" s="602"/>
      <c r="AC1105" s="604">
        <f t="shared" si="486"/>
        <v>0.113</v>
      </c>
      <c r="AD1105" s="602">
        <f t="shared" ca="1" si="487"/>
        <v>-476867736.61192107</v>
      </c>
      <c r="AE1105" s="602">
        <f t="shared" si="488"/>
        <v>0</v>
      </c>
      <c r="AG1105" s="602">
        <f t="shared" ca="1" si="492"/>
        <v>0</v>
      </c>
    </row>
    <row r="1106" spans="2:33" x14ac:dyDescent="0.25">
      <c r="B1106" s="30">
        <v>1085</v>
      </c>
      <c r="C1106" s="19">
        <f t="shared" ca="1" si="466"/>
        <v>78713</v>
      </c>
      <c r="D1106" s="30">
        <f t="shared" ca="1" si="467"/>
        <v>30</v>
      </c>
      <c r="E1106" s="599">
        <f t="shared" si="468"/>
        <v>0.113</v>
      </c>
      <c r="F1106" s="599">
        <f t="shared" si="489"/>
        <v>0.13108</v>
      </c>
      <c r="G1106" s="33">
        <f t="shared" ca="1" si="469"/>
        <v>1.0117233333333333</v>
      </c>
      <c r="H1106" s="33">
        <f t="shared" ca="1" si="470"/>
        <v>367795.98981186457</v>
      </c>
      <c r="I1106" s="33">
        <f t="shared" ca="1" si="494"/>
        <v>2.7188985951465134E-6</v>
      </c>
      <c r="J1106" s="30" t="b">
        <f t="shared" si="471"/>
        <v>0</v>
      </c>
      <c r="K1106" s="33">
        <f t="shared" si="490"/>
        <v>1</v>
      </c>
      <c r="L1106" s="33">
        <f t="shared" ca="1" si="493"/>
        <v>2.7188985951465134E-6</v>
      </c>
      <c r="M1106" s="600">
        <f t="shared" ca="1" si="472"/>
        <v>27271.35</v>
      </c>
      <c r="N1106" s="601">
        <f t="shared" ca="1" si="473"/>
        <v>-49599646340.379997</v>
      </c>
      <c r="O1106" s="601">
        <f t="shared" ca="1" si="474"/>
        <v>581500458.61000001</v>
      </c>
      <c r="P1106" s="601">
        <f t="shared" ca="1" si="475"/>
        <v>-467063336.37</v>
      </c>
      <c r="Q1106" s="601">
        <f t="shared" ca="1" si="491"/>
        <v>-74730133.819999993</v>
      </c>
      <c r="R1106" s="602">
        <f t="shared" si="476"/>
        <v>399</v>
      </c>
      <c r="S1106" s="602">
        <f t="shared" si="477"/>
        <v>63.84</v>
      </c>
      <c r="T1106" s="602">
        <f t="shared" si="478"/>
        <v>166.35080000000002</v>
      </c>
      <c r="U1106" s="602">
        <f t="shared" si="479"/>
        <v>26.616128000000003</v>
      </c>
      <c r="V1106" s="602">
        <f t="shared" ca="1" si="480"/>
        <v>-39679717.07</v>
      </c>
      <c r="W1106" s="602">
        <f t="shared" si="481"/>
        <v>84.48</v>
      </c>
      <c r="X1106" s="602">
        <f t="shared" si="482"/>
        <v>13.52</v>
      </c>
      <c r="Y1106" s="602">
        <f t="shared" ca="1" si="483"/>
        <v>732629.96</v>
      </c>
      <c r="Z1106" s="602">
        <f t="shared" ca="1" si="484"/>
        <v>117220.79</v>
      </c>
      <c r="AA1106" s="603">
        <f t="shared" si="485"/>
        <v>0</v>
      </c>
      <c r="AB1106" s="602"/>
      <c r="AC1106" s="604">
        <f t="shared" si="486"/>
        <v>0.113</v>
      </c>
      <c r="AD1106" s="602">
        <f t="shared" ca="1" si="487"/>
        <v>-467063336.37191164</v>
      </c>
      <c r="AE1106" s="602">
        <f t="shared" si="488"/>
        <v>0</v>
      </c>
      <c r="AG1106" s="602">
        <f t="shared" ca="1" si="492"/>
        <v>0</v>
      </c>
    </row>
    <row r="1107" spans="2:33" x14ac:dyDescent="0.25">
      <c r="B1107" s="30">
        <v>1086</v>
      </c>
      <c r="C1107" s="19">
        <f t="shared" ca="1" si="466"/>
        <v>78744</v>
      </c>
      <c r="D1107" s="30">
        <f t="shared" ca="1" si="467"/>
        <v>31</v>
      </c>
      <c r="E1107" s="599">
        <f t="shared" si="468"/>
        <v>0.113</v>
      </c>
      <c r="F1107" s="599">
        <f t="shared" si="489"/>
        <v>0.13108</v>
      </c>
      <c r="G1107" s="33">
        <f t="shared" ca="1" si="469"/>
        <v>1.0120874444444443</v>
      </c>
      <c r="H1107" s="33">
        <f t="shared" ca="1" si="470"/>
        <v>372241.70340560487</v>
      </c>
      <c r="I1107" s="33">
        <f t="shared" ca="1" si="494"/>
        <v>2.6864265633084434E-6</v>
      </c>
      <c r="J1107" s="30" t="b">
        <f t="shared" si="471"/>
        <v>0</v>
      </c>
      <c r="K1107" s="33">
        <f t="shared" si="490"/>
        <v>1</v>
      </c>
      <c r="L1107" s="33">
        <f t="shared" ca="1" si="493"/>
        <v>2.6864265633084434E-6</v>
      </c>
      <c r="M1107" s="600">
        <f t="shared" ca="1" si="472"/>
        <v>27271.35</v>
      </c>
      <c r="N1107" s="601">
        <f t="shared" ca="1" si="473"/>
        <v>-50181146798.989998</v>
      </c>
      <c r="O1107" s="601">
        <f t="shared" ca="1" si="474"/>
        <v>606589095.44000006</v>
      </c>
      <c r="P1107" s="601">
        <f t="shared" ca="1" si="475"/>
        <v>-488290436.76999998</v>
      </c>
      <c r="Q1107" s="601">
        <f t="shared" ca="1" si="491"/>
        <v>-78126469.879999995</v>
      </c>
      <c r="R1107" s="602">
        <f t="shared" si="476"/>
        <v>399</v>
      </c>
      <c r="S1107" s="602">
        <f t="shared" si="477"/>
        <v>63.84</v>
      </c>
      <c r="T1107" s="602">
        <f t="shared" si="478"/>
        <v>166.35080000000002</v>
      </c>
      <c r="U1107" s="602">
        <f t="shared" si="479"/>
        <v>26.616128000000003</v>
      </c>
      <c r="V1107" s="602">
        <f t="shared" ca="1" si="480"/>
        <v>-40144917.439999998</v>
      </c>
      <c r="W1107" s="602">
        <f t="shared" si="481"/>
        <v>84.48</v>
      </c>
      <c r="X1107" s="602">
        <f t="shared" si="482"/>
        <v>13.52</v>
      </c>
      <c r="Y1107" s="602">
        <f t="shared" ca="1" si="483"/>
        <v>765914.05</v>
      </c>
      <c r="Z1107" s="602">
        <f t="shared" ca="1" si="484"/>
        <v>122546.25</v>
      </c>
      <c r="AA1107" s="603">
        <f t="shared" si="485"/>
        <v>0</v>
      </c>
      <c r="AB1107" s="602"/>
      <c r="AC1107" s="604">
        <f t="shared" si="486"/>
        <v>0.113</v>
      </c>
      <c r="AD1107" s="602">
        <f t="shared" ca="1" si="487"/>
        <v>-488290436.76906103</v>
      </c>
      <c r="AE1107" s="602">
        <f t="shared" si="488"/>
        <v>0</v>
      </c>
      <c r="AG1107" s="602">
        <f t="shared" ca="1" si="492"/>
        <v>0</v>
      </c>
    </row>
    <row r="1108" spans="2:33" x14ac:dyDescent="0.25">
      <c r="B1108" s="30">
        <v>1087</v>
      </c>
      <c r="C1108" s="19">
        <f t="shared" ca="1" si="466"/>
        <v>78775</v>
      </c>
      <c r="D1108" s="30">
        <f t="shared" ca="1" si="467"/>
        <v>31</v>
      </c>
      <c r="E1108" s="599">
        <f t="shared" si="468"/>
        <v>0.113</v>
      </c>
      <c r="F1108" s="599">
        <f t="shared" si="489"/>
        <v>0.13108</v>
      </c>
      <c r="G1108" s="33">
        <f t="shared" ca="1" si="469"/>
        <v>1.0120874444444443</v>
      </c>
      <c r="H1108" s="33">
        <f t="shared" ca="1" si="470"/>
        <v>376741.15431542543</v>
      </c>
      <c r="I1108" s="33">
        <f t="shared" ca="1" si="494"/>
        <v>2.6543423476447514E-6</v>
      </c>
      <c r="J1108" s="30" t="b">
        <f t="shared" si="471"/>
        <v>0</v>
      </c>
      <c r="K1108" s="33">
        <f t="shared" si="490"/>
        <v>1</v>
      </c>
      <c r="L1108" s="33">
        <f t="shared" ca="1" si="493"/>
        <v>2.6543423476447514E-6</v>
      </c>
      <c r="M1108" s="600">
        <f t="shared" ca="1" si="472"/>
        <v>27271.35</v>
      </c>
      <c r="N1108" s="601">
        <f t="shared" ca="1" si="473"/>
        <v>-50787735894.43</v>
      </c>
      <c r="O1108" s="601">
        <f t="shared" ca="1" si="474"/>
        <v>613921207.44000006</v>
      </c>
      <c r="P1108" s="601">
        <f t="shared" ca="1" si="475"/>
        <v>-494192885.66000003</v>
      </c>
      <c r="Q1108" s="601">
        <f t="shared" ca="1" si="491"/>
        <v>-79070861.709999993</v>
      </c>
      <c r="R1108" s="602">
        <f t="shared" si="476"/>
        <v>399</v>
      </c>
      <c r="S1108" s="602">
        <f t="shared" si="477"/>
        <v>63.84</v>
      </c>
      <c r="T1108" s="602">
        <f t="shared" si="478"/>
        <v>166.35080000000002</v>
      </c>
      <c r="U1108" s="602">
        <f t="shared" si="479"/>
        <v>26.616128000000003</v>
      </c>
      <c r="V1108" s="602">
        <f t="shared" ca="1" si="480"/>
        <v>-40630188.719999999</v>
      </c>
      <c r="W1108" s="602">
        <f t="shared" si="481"/>
        <v>84.48</v>
      </c>
      <c r="X1108" s="602">
        <f t="shared" si="482"/>
        <v>13.52</v>
      </c>
      <c r="Y1108" s="602">
        <f t="shared" ca="1" si="483"/>
        <v>775169.09</v>
      </c>
      <c r="Z1108" s="602">
        <f t="shared" ca="1" si="484"/>
        <v>124027.05</v>
      </c>
      <c r="AA1108" s="603">
        <f t="shared" si="485"/>
        <v>0</v>
      </c>
      <c r="AB1108" s="602"/>
      <c r="AC1108" s="604">
        <f t="shared" si="486"/>
        <v>0.113</v>
      </c>
      <c r="AD1108" s="602">
        <f t="shared" ca="1" si="487"/>
        <v>-494192885.66163415</v>
      </c>
      <c r="AE1108" s="602">
        <f t="shared" si="488"/>
        <v>0</v>
      </c>
      <c r="AG1108" s="602">
        <f t="shared" ca="1" si="492"/>
        <v>0</v>
      </c>
    </row>
    <row r="1109" spans="2:33" x14ac:dyDescent="0.25">
      <c r="B1109" s="30">
        <v>1088</v>
      </c>
      <c r="C1109" s="19">
        <f t="shared" ref="C1109:C1172" ca="1" si="495">IF(B1109=0,FECHA_1ER_PAGO,EDATE(C1108,1))</f>
        <v>78805</v>
      </c>
      <c r="D1109" s="30">
        <f t="shared" ref="D1109:D1172" ca="1" si="496">IF(B1109=0,FECHA_1ER_PAGO-FECHA_APERTURA, C1109-C1108)</f>
        <v>30</v>
      </c>
      <c r="E1109" s="599">
        <f t="shared" ref="E1109:E1172" si="497">IF(B1109=0,TASA,IF(B1109=MESES_INC_TASA,E1108+INCREMENTO_TASA,E1108))</f>
        <v>0.113</v>
      </c>
      <c r="F1109" s="599">
        <f t="shared" si="489"/>
        <v>0.13108</v>
      </c>
      <c r="G1109" s="33">
        <f t="shared" ref="G1109:G1172" ca="1" si="498">IF(B1109&lt;MESES_GRACIA, 0, 1 + D1109 * F1109 / 360 + FACTOR_SEG_DEUD)</f>
        <v>1.0117233333333333</v>
      </c>
      <c r="H1109" s="33">
        <f t="shared" ref="H1109:H1172" ca="1" si="499">IF(B1109 = 0, 0,            IF(H1108=0, G1109, H1108 * G1109 ))</f>
        <v>381157.81644784991</v>
      </c>
      <c r="I1109" s="33">
        <f t="shared" ca="1" si="494"/>
        <v>2.6235851840042752E-6</v>
      </c>
      <c r="J1109" s="30" t="b">
        <f t="shared" ref="J1109:J1172" si="500">MOD(B1109, MESES_INC)=0</f>
        <v>0</v>
      </c>
      <c r="K1109" s="33">
        <f t="shared" si="490"/>
        <v>1</v>
      </c>
      <c r="L1109" s="33">
        <f t="shared" ca="1" si="493"/>
        <v>2.6235851840042752E-6</v>
      </c>
      <c r="M1109" s="600">
        <f t="shared" ref="M1109:M1172" ca="1" si="501">ROUND(CUOTA_INIT*K1109,2)</f>
        <v>27271.35</v>
      </c>
      <c r="N1109" s="601">
        <f t="shared" ref="N1109:N1172" ca="1" si="502">IF(B1109=0,TOTAL_FINANCIADO, ROUND(N1108-O1108,2))</f>
        <v>-51401657101.870003</v>
      </c>
      <c r="O1109" s="601">
        <f t="shared" ref="O1109:O1172" ca="1" si="503">IF(B1109=0, 0,
   IF((B1109+1) = PLAZO, N1109,
   IF(B1109&lt;MESES_GRACIA, 0, M1109-P1109-V1109-Q1109)))</f>
        <v>602626031.44000006</v>
      </c>
      <c r="P1109" s="601">
        <f t="shared" ref="P1109:P1172" ca="1" si="504" xml:space="preserve"> IF(B1109&lt;MESES_GRACIA, 0, ROUND(N1109 * D1109 *E1109 /360,2))</f>
        <v>-484032271.04000002</v>
      </c>
      <c r="Q1109" s="601">
        <f t="shared" ca="1" si="491"/>
        <v>-77445163.370000005</v>
      </c>
      <c r="R1109" s="602">
        <f t="shared" ref="R1109:R1172" si="505" xml:space="preserve"> COMISION_AMORT</f>
        <v>399</v>
      </c>
      <c r="S1109" s="602">
        <f t="shared" ref="S1109:S1172" si="506">ROUND(R1109*IVA,2)</f>
        <v>63.84</v>
      </c>
      <c r="T1109" s="602">
        <f t="shared" ref="T1109:T1172" si="507">SEGURO_DAÑOS_MENS</f>
        <v>166.35080000000002</v>
      </c>
      <c r="U1109" s="602">
        <f t="shared" ref="U1109:U1172" si="508">T1109*IVA</f>
        <v>26.616128000000003</v>
      </c>
      <c r="V1109" s="602">
        <f t="shared" ref="V1109:V1172" ca="1" si="509">ROUND(N1109 * FACTOR_SEG_DEUD,2)</f>
        <v>-41121325.68</v>
      </c>
      <c r="W1109" s="602">
        <f t="shared" ref="W1109:W1172" si="510">ROUND(SEGURO_INTERIORES/(1+IVA),2)</f>
        <v>84.48</v>
      </c>
      <c r="X1109" s="602">
        <f t="shared" ref="X1109:X1172" si="511">ROUND(W1109*IVA,2)</f>
        <v>13.52</v>
      </c>
      <c r="Y1109" s="602">
        <f t="shared" ref="Y1109:Y1172" ca="1" si="512">ROUND((SUM(O1109:X1109)-Q1109) * FACTOR_SEG_DESEMPLEO,2)</f>
        <v>759237.25</v>
      </c>
      <c r="Z1109" s="602">
        <f t="shared" ref="Z1109:Z1172" ca="1" si="513">ROUND(Y1109*IVA,2)</f>
        <v>121477.96</v>
      </c>
      <c r="AA1109" s="603">
        <f t="shared" ref="AA1109:AA1172" si="514">IF(B1109&gt;=PLAZO,0,ROUND(SUM(O1109:Z1109),2))</f>
        <v>0</v>
      </c>
      <c r="AB1109" s="602"/>
      <c r="AC1109" s="604">
        <f t="shared" ref="AC1109:AC1172" si="515">IF(AB1109="SI",TASA_PP,TASA)</f>
        <v>0.113</v>
      </c>
      <c r="AD1109" s="602">
        <f t="shared" ref="AD1109:AD1172" ca="1" si="516">N1109 * D1109 * AC1109 /360</f>
        <v>-484032271.04260921</v>
      </c>
      <c r="AE1109" s="602">
        <f t="shared" ref="AE1109:AE1172" si="517">IF(B1109&gt;=PLAZO, 0, O1109+R1109+S1109+T1109+U1109+V1109+W1109+X1109+Y1109+Z1109+AD1109)</f>
        <v>0</v>
      </c>
      <c r="AG1109" s="602">
        <f t="shared" ca="1" si="492"/>
        <v>0</v>
      </c>
    </row>
    <row r="1110" spans="2:33" x14ac:dyDescent="0.25">
      <c r="B1110" s="30">
        <v>1089</v>
      </c>
      <c r="C1110" s="19">
        <f t="shared" ca="1" si="495"/>
        <v>78836</v>
      </c>
      <c r="D1110" s="30">
        <f t="shared" ca="1" si="496"/>
        <v>31</v>
      </c>
      <c r="E1110" s="599">
        <f t="shared" si="497"/>
        <v>0.113</v>
      </c>
      <c r="F1110" s="599">
        <f t="shared" ref="F1110:F1173" si="518">E1110*(1+$G$13)</f>
        <v>0.13108</v>
      </c>
      <c r="G1110" s="33">
        <f t="shared" ca="1" si="498"/>
        <v>1.0120874444444443</v>
      </c>
      <c r="H1110" s="33">
        <f t="shared" ca="1" si="499"/>
        <v>385765.040378729</v>
      </c>
      <c r="I1110" s="33">
        <f t="shared" ca="1" si="494"/>
        <v>2.5922514881551713E-6</v>
      </c>
      <c r="J1110" s="30" t="b">
        <f t="shared" si="500"/>
        <v>0</v>
      </c>
      <c r="K1110" s="33">
        <f t="shared" ref="K1110:K1173" si="519">IF(B1110=0, 1, IF(J1110,K1109*(1+INCREMENTO),K1109))</f>
        <v>1</v>
      </c>
      <c r="L1110" s="33">
        <f t="shared" ca="1" si="493"/>
        <v>2.5922514881551713E-6</v>
      </c>
      <c r="M1110" s="600">
        <f t="shared" ca="1" si="501"/>
        <v>27271.35</v>
      </c>
      <c r="N1110" s="601">
        <f t="shared" ca="1" si="502"/>
        <v>-52004283133.309998</v>
      </c>
      <c r="O1110" s="601">
        <f t="shared" ca="1" si="503"/>
        <v>628626154.61000013</v>
      </c>
      <c r="P1110" s="601">
        <f t="shared" ca="1" si="504"/>
        <v>-506030566.16000003</v>
      </c>
      <c r="Q1110" s="601">
        <f t="shared" ref="Q1110:Q1173" ca="1" si="520">ROUND(P1110*$G$13,2)</f>
        <v>-80964890.590000004</v>
      </c>
      <c r="R1110" s="602">
        <f t="shared" si="505"/>
        <v>399</v>
      </c>
      <c r="S1110" s="602">
        <f t="shared" si="506"/>
        <v>63.84</v>
      </c>
      <c r="T1110" s="602">
        <f t="shared" si="507"/>
        <v>166.35080000000002</v>
      </c>
      <c r="U1110" s="602">
        <f t="shared" si="508"/>
        <v>26.616128000000003</v>
      </c>
      <c r="V1110" s="602">
        <f t="shared" ca="1" si="509"/>
        <v>-41603426.509999998</v>
      </c>
      <c r="W1110" s="602">
        <f t="shared" si="510"/>
        <v>84.48</v>
      </c>
      <c r="X1110" s="602">
        <f t="shared" si="511"/>
        <v>13.52</v>
      </c>
      <c r="Y1110" s="602">
        <f t="shared" ca="1" si="512"/>
        <v>793730.57</v>
      </c>
      <c r="Z1110" s="602">
        <f t="shared" ca="1" si="513"/>
        <v>126996.89</v>
      </c>
      <c r="AA1110" s="603">
        <f t="shared" si="514"/>
        <v>0</v>
      </c>
      <c r="AB1110" s="602"/>
      <c r="AC1110" s="604">
        <f t="shared" si="515"/>
        <v>0.113</v>
      </c>
      <c r="AD1110" s="602">
        <f t="shared" ca="1" si="516"/>
        <v>-506030566.1555137</v>
      </c>
      <c r="AE1110" s="602">
        <f t="shared" si="517"/>
        <v>0</v>
      </c>
      <c r="AG1110" s="602">
        <f t="shared" ref="AG1110:AG1173" ca="1" si="521">IF(N1110&gt; 0,O1110+P1110+V1110+R1110+T1110+W1110+Y1110, 0)</f>
        <v>0</v>
      </c>
    </row>
    <row r="1111" spans="2:33" x14ac:dyDescent="0.25">
      <c r="B1111" s="30">
        <v>1090</v>
      </c>
      <c r="C1111" s="19">
        <f t="shared" ca="1" si="495"/>
        <v>78866</v>
      </c>
      <c r="D1111" s="30">
        <f t="shared" ca="1" si="496"/>
        <v>30</v>
      </c>
      <c r="E1111" s="599">
        <f t="shared" si="497"/>
        <v>0.113</v>
      </c>
      <c r="F1111" s="599">
        <f t="shared" si="518"/>
        <v>0.13108</v>
      </c>
      <c r="G1111" s="33">
        <f t="shared" ca="1" si="498"/>
        <v>1.0117233333333333</v>
      </c>
      <c r="H1111" s="33">
        <f t="shared" ca="1" si="499"/>
        <v>390287.49253543559</v>
      </c>
      <c r="I1111" s="33">
        <f t="shared" ca="1" si="494"/>
        <v>2.5622138016867309E-6</v>
      </c>
      <c r="J1111" s="30" t="b">
        <f t="shared" si="500"/>
        <v>0</v>
      </c>
      <c r="K1111" s="33">
        <f t="shared" si="519"/>
        <v>1</v>
      </c>
      <c r="L1111" s="33">
        <f t="shared" ref="L1111:L1174" ca="1" si="522" xml:space="preserve"> I1111*K1111</f>
        <v>2.5622138016867309E-6</v>
      </c>
      <c r="M1111" s="600">
        <f t="shared" ca="1" si="501"/>
        <v>27271.35</v>
      </c>
      <c r="N1111" s="601">
        <f t="shared" ca="1" si="502"/>
        <v>-52632909287.919998</v>
      </c>
      <c r="O1111" s="601">
        <f t="shared" ca="1" si="503"/>
        <v>617060411.23000002</v>
      </c>
      <c r="P1111" s="601">
        <f t="shared" ca="1" si="504"/>
        <v>-495626562.45999998</v>
      </c>
      <c r="Q1111" s="601">
        <f t="shared" ca="1" si="520"/>
        <v>-79300249.989999995</v>
      </c>
      <c r="R1111" s="602">
        <f t="shared" si="505"/>
        <v>399</v>
      </c>
      <c r="S1111" s="602">
        <f t="shared" si="506"/>
        <v>63.84</v>
      </c>
      <c r="T1111" s="602">
        <f t="shared" si="507"/>
        <v>166.35080000000002</v>
      </c>
      <c r="U1111" s="602">
        <f t="shared" si="508"/>
        <v>26.616128000000003</v>
      </c>
      <c r="V1111" s="602">
        <f t="shared" ca="1" si="509"/>
        <v>-42106327.43</v>
      </c>
      <c r="W1111" s="602">
        <f t="shared" si="510"/>
        <v>84.48</v>
      </c>
      <c r="X1111" s="602">
        <f t="shared" si="511"/>
        <v>13.52</v>
      </c>
      <c r="Y1111" s="602">
        <f t="shared" ca="1" si="512"/>
        <v>777417.1</v>
      </c>
      <c r="Z1111" s="602">
        <f t="shared" ca="1" si="513"/>
        <v>124386.74</v>
      </c>
      <c r="AA1111" s="603">
        <f t="shared" si="514"/>
        <v>0</v>
      </c>
      <c r="AB1111" s="602"/>
      <c r="AC1111" s="604">
        <f t="shared" si="515"/>
        <v>0.113</v>
      </c>
      <c r="AD1111" s="602">
        <f t="shared" ca="1" si="516"/>
        <v>-495626562.46124667</v>
      </c>
      <c r="AE1111" s="602">
        <f t="shared" si="517"/>
        <v>0</v>
      </c>
      <c r="AG1111" s="602">
        <f t="shared" ca="1" si="521"/>
        <v>0</v>
      </c>
    </row>
    <row r="1112" spans="2:33" x14ac:dyDescent="0.25">
      <c r="B1112" s="30">
        <v>1091</v>
      </c>
      <c r="C1112" s="19">
        <f t="shared" ca="1" si="495"/>
        <v>78897</v>
      </c>
      <c r="D1112" s="30">
        <f t="shared" ca="1" si="496"/>
        <v>31</v>
      </c>
      <c r="E1112" s="599">
        <f t="shared" si="497"/>
        <v>0.113</v>
      </c>
      <c r="F1112" s="599">
        <f t="shared" si="518"/>
        <v>0.13108</v>
      </c>
      <c r="G1112" s="33">
        <f t="shared" ca="1" si="498"/>
        <v>1.0120874444444443</v>
      </c>
      <c r="H1112" s="33">
        <f t="shared" ca="1" si="499"/>
        <v>395005.07091881917</v>
      </c>
      <c r="I1112" s="33">
        <f t="shared" ref="I1112:I1175" ca="1" si="523">IF(H1112=0, 0, 1/H1112)</f>
        <v>2.5316130693560599E-6</v>
      </c>
      <c r="J1112" s="30" t="b">
        <f t="shared" si="500"/>
        <v>0</v>
      </c>
      <c r="K1112" s="33">
        <f t="shared" si="519"/>
        <v>1</v>
      </c>
      <c r="L1112" s="33">
        <f t="shared" ca="1" si="522"/>
        <v>2.5316130693560599E-6</v>
      </c>
      <c r="M1112" s="600">
        <f t="shared" ca="1" si="501"/>
        <v>27271.35</v>
      </c>
      <c r="N1112" s="601">
        <f t="shared" ca="1" si="502"/>
        <v>-53249969699.150002</v>
      </c>
      <c r="O1112" s="601">
        <f t="shared" ca="1" si="503"/>
        <v>643683321.75999999</v>
      </c>
      <c r="P1112" s="601">
        <f t="shared" ca="1" si="504"/>
        <v>-518151788.49000001</v>
      </c>
      <c r="Q1112" s="601">
        <f t="shared" ca="1" si="520"/>
        <v>-82904286.159999996</v>
      </c>
      <c r="R1112" s="602">
        <f t="shared" si="505"/>
        <v>399</v>
      </c>
      <c r="S1112" s="602">
        <f t="shared" si="506"/>
        <v>63.84</v>
      </c>
      <c r="T1112" s="602">
        <f t="shared" si="507"/>
        <v>166.35080000000002</v>
      </c>
      <c r="U1112" s="602">
        <f t="shared" si="508"/>
        <v>26.616128000000003</v>
      </c>
      <c r="V1112" s="602">
        <f t="shared" ca="1" si="509"/>
        <v>-42599975.759999998</v>
      </c>
      <c r="W1112" s="602">
        <f t="shared" si="510"/>
        <v>84.48</v>
      </c>
      <c r="X1112" s="602">
        <f t="shared" si="511"/>
        <v>13.52</v>
      </c>
      <c r="Y1112" s="602">
        <f t="shared" ca="1" si="512"/>
        <v>812736.65</v>
      </c>
      <c r="Z1112" s="602">
        <f t="shared" ca="1" si="513"/>
        <v>130037.86</v>
      </c>
      <c r="AA1112" s="603">
        <f t="shared" si="514"/>
        <v>0</v>
      </c>
      <c r="AB1112" s="602"/>
      <c r="AC1112" s="604">
        <f t="shared" si="515"/>
        <v>0.113</v>
      </c>
      <c r="AD1112" s="602">
        <f t="shared" ca="1" si="516"/>
        <v>-518151788.48922908</v>
      </c>
      <c r="AE1112" s="602">
        <f t="shared" si="517"/>
        <v>0</v>
      </c>
      <c r="AG1112" s="602">
        <f t="shared" ca="1" si="521"/>
        <v>0</v>
      </c>
    </row>
    <row r="1113" spans="2:33" x14ac:dyDescent="0.25">
      <c r="B1113" s="30">
        <v>1092</v>
      </c>
      <c r="C1113" s="19">
        <f t="shared" ca="1" si="495"/>
        <v>78928</v>
      </c>
      <c r="D1113" s="30">
        <f t="shared" ca="1" si="496"/>
        <v>31</v>
      </c>
      <c r="E1113" s="599">
        <f t="shared" si="497"/>
        <v>0.113</v>
      </c>
      <c r="F1113" s="599">
        <f t="shared" si="518"/>
        <v>0.13108</v>
      </c>
      <c r="G1113" s="33">
        <f t="shared" ca="1" si="498"/>
        <v>1.0120874444444443</v>
      </c>
      <c r="H1113" s="33">
        <f t="shared" ca="1" si="499"/>
        <v>399779.67276882421</v>
      </c>
      <c r="I1113" s="33">
        <f t="shared" ca="1" si="523"/>
        <v>2.5013778041142629E-6</v>
      </c>
      <c r="J1113" s="30" t="b">
        <f t="shared" si="500"/>
        <v>1</v>
      </c>
      <c r="K1113" s="33">
        <f t="shared" si="519"/>
        <v>1</v>
      </c>
      <c r="L1113" s="33">
        <f t="shared" ca="1" si="522"/>
        <v>2.5013778041142629E-6</v>
      </c>
      <c r="M1113" s="600">
        <f t="shared" ca="1" si="501"/>
        <v>27271.35</v>
      </c>
      <c r="N1113" s="601">
        <f t="shared" ca="1" si="502"/>
        <v>-53893653020.910004</v>
      </c>
      <c r="O1113" s="601">
        <f t="shared" ca="1" si="503"/>
        <v>651463808.1500001</v>
      </c>
      <c r="P1113" s="601">
        <f t="shared" ca="1" si="504"/>
        <v>-524415184.81</v>
      </c>
      <c r="Q1113" s="601">
        <f t="shared" ca="1" si="520"/>
        <v>-83906429.569999993</v>
      </c>
      <c r="R1113" s="602">
        <f t="shared" si="505"/>
        <v>399</v>
      </c>
      <c r="S1113" s="602">
        <f t="shared" si="506"/>
        <v>63.84</v>
      </c>
      <c r="T1113" s="602">
        <f t="shared" si="507"/>
        <v>166.35080000000002</v>
      </c>
      <c r="U1113" s="602">
        <f t="shared" si="508"/>
        <v>26.616128000000003</v>
      </c>
      <c r="V1113" s="602">
        <f t="shared" ca="1" si="509"/>
        <v>-43114922.420000002</v>
      </c>
      <c r="W1113" s="602">
        <f t="shared" si="510"/>
        <v>84.48</v>
      </c>
      <c r="X1113" s="602">
        <f t="shared" si="511"/>
        <v>13.52</v>
      </c>
      <c r="Y1113" s="602">
        <f t="shared" ca="1" si="512"/>
        <v>822557.66</v>
      </c>
      <c r="Z1113" s="602">
        <f t="shared" ca="1" si="513"/>
        <v>131609.23000000001</v>
      </c>
      <c r="AA1113" s="603">
        <f t="shared" si="514"/>
        <v>0</v>
      </c>
      <c r="AB1113" s="602"/>
      <c r="AC1113" s="604">
        <f t="shared" si="515"/>
        <v>0.113</v>
      </c>
      <c r="AD1113" s="602">
        <f t="shared" ca="1" si="516"/>
        <v>-524415184.81179935</v>
      </c>
      <c r="AE1113" s="602">
        <f t="shared" si="517"/>
        <v>0</v>
      </c>
      <c r="AG1113" s="602">
        <f t="shared" ca="1" si="521"/>
        <v>0</v>
      </c>
    </row>
    <row r="1114" spans="2:33" x14ac:dyDescent="0.25">
      <c r="B1114" s="30">
        <v>1093</v>
      </c>
      <c r="C1114" s="19">
        <f t="shared" ca="1" si="495"/>
        <v>78957</v>
      </c>
      <c r="D1114" s="30">
        <f t="shared" ca="1" si="496"/>
        <v>29</v>
      </c>
      <c r="E1114" s="599">
        <f t="shared" si="497"/>
        <v>0.113</v>
      </c>
      <c r="F1114" s="599">
        <f t="shared" si="518"/>
        <v>0.13108</v>
      </c>
      <c r="G1114" s="33">
        <f t="shared" ca="1" si="498"/>
        <v>1.0113592222222221</v>
      </c>
      <c r="H1114" s="33">
        <f t="shared" ca="1" si="499"/>
        <v>404320.8589117325</v>
      </c>
      <c r="I1114" s="33">
        <f t="shared" ca="1" si="523"/>
        <v>2.4732832302829832E-6</v>
      </c>
      <c r="J1114" s="30" t="b">
        <f t="shared" si="500"/>
        <v>0</v>
      </c>
      <c r="K1114" s="33">
        <f t="shared" si="519"/>
        <v>1</v>
      </c>
      <c r="L1114" s="33">
        <f t="shared" ca="1" si="522"/>
        <v>2.4732832302829832E-6</v>
      </c>
      <c r="M1114" s="600">
        <f t="shared" ca="1" si="501"/>
        <v>27271.35</v>
      </c>
      <c r="N1114" s="601">
        <f t="shared" ca="1" si="502"/>
        <v>-54545116829.059998</v>
      </c>
      <c r="O1114" s="601">
        <f t="shared" ca="1" si="503"/>
        <v>619617374.55000007</v>
      </c>
      <c r="P1114" s="601">
        <f t="shared" ca="1" si="504"/>
        <v>-496512077.36000001</v>
      </c>
      <c r="Q1114" s="601">
        <f t="shared" ca="1" si="520"/>
        <v>-79441932.379999995</v>
      </c>
      <c r="R1114" s="602">
        <f t="shared" si="505"/>
        <v>399</v>
      </c>
      <c r="S1114" s="602">
        <f t="shared" si="506"/>
        <v>63.84</v>
      </c>
      <c r="T1114" s="602">
        <f t="shared" si="507"/>
        <v>166.35080000000002</v>
      </c>
      <c r="U1114" s="602">
        <f t="shared" si="508"/>
        <v>26.616128000000003</v>
      </c>
      <c r="V1114" s="602">
        <f t="shared" ca="1" si="509"/>
        <v>-43636093.460000001</v>
      </c>
      <c r="W1114" s="602">
        <f t="shared" si="510"/>
        <v>84.48</v>
      </c>
      <c r="X1114" s="602">
        <f t="shared" si="511"/>
        <v>13.52</v>
      </c>
      <c r="Y1114" s="602">
        <f t="shared" ca="1" si="512"/>
        <v>778805.58</v>
      </c>
      <c r="Z1114" s="602">
        <f t="shared" ca="1" si="513"/>
        <v>124608.89</v>
      </c>
      <c r="AA1114" s="603">
        <f t="shared" si="514"/>
        <v>0</v>
      </c>
      <c r="AB1114" s="602"/>
      <c r="AC1114" s="604">
        <f t="shared" si="515"/>
        <v>0.113</v>
      </c>
      <c r="AD1114" s="602">
        <f t="shared" ca="1" si="516"/>
        <v>-496512077.35786003</v>
      </c>
      <c r="AE1114" s="602">
        <f t="shared" si="517"/>
        <v>0</v>
      </c>
      <c r="AG1114" s="602">
        <f t="shared" ca="1" si="521"/>
        <v>0</v>
      </c>
    </row>
    <row r="1115" spans="2:33" x14ac:dyDescent="0.25">
      <c r="B1115" s="30">
        <v>1094</v>
      </c>
      <c r="C1115" s="19">
        <f t="shared" ca="1" si="495"/>
        <v>78988</v>
      </c>
      <c r="D1115" s="30">
        <f t="shared" ca="1" si="496"/>
        <v>31</v>
      </c>
      <c r="E1115" s="599">
        <f t="shared" si="497"/>
        <v>0.113</v>
      </c>
      <c r="F1115" s="599">
        <f t="shared" si="518"/>
        <v>0.13108</v>
      </c>
      <c r="G1115" s="33">
        <f t="shared" ca="1" si="498"/>
        <v>1.0120874444444443</v>
      </c>
      <c r="H1115" s="33">
        <f t="shared" ca="1" si="499"/>
        <v>409208.06483155809</v>
      </c>
      <c r="I1115" s="33">
        <f t="shared" ca="1" si="523"/>
        <v>2.4437446031559249E-6</v>
      </c>
      <c r="J1115" s="30" t="b">
        <f t="shared" si="500"/>
        <v>0</v>
      </c>
      <c r="K1115" s="33">
        <f t="shared" si="519"/>
        <v>1</v>
      </c>
      <c r="L1115" s="33">
        <f t="shared" ca="1" si="522"/>
        <v>2.4437446031559249E-6</v>
      </c>
      <c r="M1115" s="600">
        <f t="shared" ca="1" si="501"/>
        <v>27271.35</v>
      </c>
      <c r="N1115" s="601">
        <f t="shared" ca="1" si="502"/>
        <v>-55164734203.610001</v>
      </c>
      <c r="O1115" s="601">
        <f t="shared" ca="1" si="503"/>
        <v>666827931.33000004</v>
      </c>
      <c r="P1115" s="601">
        <f t="shared" ca="1" si="504"/>
        <v>-536783510.88</v>
      </c>
      <c r="Q1115" s="601">
        <f t="shared" ca="1" si="520"/>
        <v>-85885361.739999995</v>
      </c>
      <c r="R1115" s="602">
        <f t="shared" si="505"/>
        <v>399</v>
      </c>
      <c r="S1115" s="602">
        <f t="shared" si="506"/>
        <v>63.84</v>
      </c>
      <c r="T1115" s="602">
        <f t="shared" si="507"/>
        <v>166.35080000000002</v>
      </c>
      <c r="U1115" s="602">
        <f t="shared" si="508"/>
        <v>26.616128000000003</v>
      </c>
      <c r="V1115" s="602">
        <f t="shared" ca="1" si="509"/>
        <v>-44131787.359999999</v>
      </c>
      <c r="W1115" s="602">
        <f t="shared" si="510"/>
        <v>84.48</v>
      </c>
      <c r="X1115" s="602">
        <f t="shared" si="511"/>
        <v>13.52</v>
      </c>
      <c r="Y1115" s="602">
        <f t="shared" ca="1" si="512"/>
        <v>841951.19</v>
      </c>
      <c r="Z1115" s="602">
        <f t="shared" ca="1" si="513"/>
        <v>134712.19</v>
      </c>
      <c r="AA1115" s="603">
        <f t="shared" si="514"/>
        <v>0</v>
      </c>
      <c r="AB1115" s="602"/>
      <c r="AC1115" s="604">
        <f t="shared" si="515"/>
        <v>0.113</v>
      </c>
      <c r="AD1115" s="602">
        <f t="shared" ca="1" si="516"/>
        <v>-536783510.87568283</v>
      </c>
      <c r="AE1115" s="602">
        <f t="shared" si="517"/>
        <v>0</v>
      </c>
      <c r="AG1115" s="602">
        <f t="shared" ca="1" si="521"/>
        <v>0</v>
      </c>
    </row>
    <row r="1116" spans="2:33" x14ac:dyDescent="0.25">
      <c r="B1116" s="30">
        <v>1095</v>
      </c>
      <c r="C1116" s="19">
        <f t="shared" ca="1" si="495"/>
        <v>79018</v>
      </c>
      <c r="D1116" s="30">
        <f t="shared" ca="1" si="496"/>
        <v>30</v>
      </c>
      <c r="E1116" s="599">
        <f t="shared" si="497"/>
        <v>0.113</v>
      </c>
      <c r="F1116" s="599">
        <f t="shared" si="518"/>
        <v>0.13108</v>
      </c>
      <c r="G1116" s="33">
        <f t="shared" ca="1" si="498"/>
        <v>1.0117233333333333</v>
      </c>
      <c r="H1116" s="33">
        <f t="shared" ca="1" si="499"/>
        <v>414005.34737826674</v>
      </c>
      <c r="I1116" s="33">
        <f t="shared" ca="1" si="523"/>
        <v>2.4154277386333467E-6</v>
      </c>
      <c r="J1116" s="30" t="b">
        <f t="shared" si="500"/>
        <v>0</v>
      </c>
      <c r="K1116" s="33">
        <f t="shared" si="519"/>
        <v>1</v>
      </c>
      <c r="L1116" s="33">
        <f t="shared" ca="1" si="522"/>
        <v>2.4154277386333467E-6</v>
      </c>
      <c r="M1116" s="600">
        <f t="shared" ca="1" si="501"/>
        <v>27271.35</v>
      </c>
      <c r="N1116" s="601">
        <f t="shared" ca="1" si="502"/>
        <v>-55831562134.940002</v>
      </c>
      <c r="O1116" s="601">
        <f t="shared" ca="1" si="503"/>
        <v>654559284.78000009</v>
      </c>
      <c r="P1116" s="601">
        <f t="shared" ca="1" si="504"/>
        <v>-525747210.10000002</v>
      </c>
      <c r="Q1116" s="601">
        <f t="shared" ca="1" si="520"/>
        <v>-84119553.620000005</v>
      </c>
      <c r="R1116" s="602">
        <f t="shared" si="505"/>
        <v>399</v>
      </c>
      <c r="S1116" s="602">
        <f t="shared" si="506"/>
        <v>63.84</v>
      </c>
      <c r="T1116" s="602">
        <f t="shared" si="507"/>
        <v>166.35080000000002</v>
      </c>
      <c r="U1116" s="602">
        <f t="shared" si="508"/>
        <v>26.616128000000003</v>
      </c>
      <c r="V1116" s="602">
        <f t="shared" ca="1" si="509"/>
        <v>-44665249.710000001</v>
      </c>
      <c r="W1116" s="602">
        <f t="shared" si="510"/>
        <v>84.48</v>
      </c>
      <c r="X1116" s="602">
        <f t="shared" si="511"/>
        <v>13.52</v>
      </c>
      <c r="Y1116" s="602">
        <f t="shared" ca="1" si="512"/>
        <v>824646.27</v>
      </c>
      <c r="Z1116" s="602">
        <f t="shared" ca="1" si="513"/>
        <v>131943.4</v>
      </c>
      <c r="AA1116" s="603">
        <f t="shared" si="514"/>
        <v>0</v>
      </c>
      <c r="AB1116" s="602"/>
      <c r="AC1116" s="604">
        <f t="shared" si="515"/>
        <v>0.113</v>
      </c>
      <c r="AD1116" s="602">
        <f t="shared" ca="1" si="516"/>
        <v>-525747210.10401839</v>
      </c>
      <c r="AE1116" s="602">
        <f t="shared" si="517"/>
        <v>0</v>
      </c>
      <c r="AG1116" s="602">
        <f t="shared" ca="1" si="521"/>
        <v>0</v>
      </c>
    </row>
    <row r="1117" spans="2:33" x14ac:dyDescent="0.25">
      <c r="B1117" s="30">
        <v>1096</v>
      </c>
      <c r="C1117" s="19">
        <f t="shared" ca="1" si="495"/>
        <v>79049</v>
      </c>
      <c r="D1117" s="30">
        <f t="shared" ca="1" si="496"/>
        <v>31</v>
      </c>
      <c r="E1117" s="599">
        <f t="shared" si="497"/>
        <v>0.113</v>
      </c>
      <c r="F1117" s="599">
        <f t="shared" si="518"/>
        <v>0.13108</v>
      </c>
      <c r="G1117" s="33">
        <f t="shared" ca="1" si="498"/>
        <v>1.0120874444444443</v>
      </c>
      <c r="H1117" s="33">
        <f t="shared" ca="1" si="499"/>
        <v>419009.61401440442</v>
      </c>
      <c r="I1117" s="33">
        <f t="shared" ca="1" si="523"/>
        <v>2.386580084450336E-6</v>
      </c>
      <c r="J1117" s="30" t="b">
        <f t="shared" si="500"/>
        <v>0</v>
      </c>
      <c r="K1117" s="33">
        <f t="shared" si="519"/>
        <v>1</v>
      </c>
      <c r="L1117" s="33">
        <f t="shared" ca="1" si="522"/>
        <v>2.386580084450336E-6</v>
      </c>
      <c r="M1117" s="600">
        <f t="shared" ca="1" si="501"/>
        <v>27271.35</v>
      </c>
      <c r="N1117" s="601">
        <f t="shared" ca="1" si="502"/>
        <v>-56486121419.720001</v>
      </c>
      <c r="O1117" s="601">
        <f t="shared" ca="1" si="503"/>
        <v>682800125.8900001</v>
      </c>
      <c r="P1117" s="601">
        <f t="shared" ca="1" si="504"/>
        <v>-549641342.59000003</v>
      </c>
      <c r="Q1117" s="601">
        <f t="shared" ca="1" si="520"/>
        <v>-87942614.810000002</v>
      </c>
      <c r="R1117" s="602">
        <f t="shared" si="505"/>
        <v>399</v>
      </c>
      <c r="S1117" s="602">
        <f t="shared" si="506"/>
        <v>63.84</v>
      </c>
      <c r="T1117" s="602">
        <f t="shared" si="507"/>
        <v>166.35080000000002</v>
      </c>
      <c r="U1117" s="602">
        <f t="shared" si="508"/>
        <v>26.616128000000003</v>
      </c>
      <c r="V1117" s="602">
        <f t="shared" ca="1" si="509"/>
        <v>-45188897.140000001</v>
      </c>
      <c r="W1117" s="602">
        <f t="shared" si="510"/>
        <v>84.48</v>
      </c>
      <c r="X1117" s="602">
        <f t="shared" si="511"/>
        <v>13.52</v>
      </c>
      <c r="Y1117" s="602">
        <f t="shared" ca="1" si="512"/>
        <v>862112.27</v>
      </c>
      <c r="Z1117" s="602">
        <f t="shared" ca="1" si="513"/>
        <v>137937.96</v>
      </c>
      <c r="AA1117" s="603">
        <f t="shared" si="514"/>
        <v>0</v>
      </c>
      <c r="AB1117" s="602"/>
      <c r="AC1117" s="604">
        <f t="shared" si="515"/>
        <v>0.113</v>
      </c>
      <c r="AD1117" s="602">
        <f t="shared" ca="1" si="516"/>
        <v>-549641342.59244215</v>
      </c>
      <c r="AE1117" s="602">
        <f t="shared" si="517"/>
        <v>0</v>
      </c>
      <c r="AG1117" s="602">
        <f t="shared" ca="1" si="521"/>
        <v>0</v>
      </c>
    </row>
    <row r="1118" spans="2:33" x14ac:dyDescent="0.25">
      <c r="B1118" s="30">
        <v>1097</v>
      </c>
      <c r="C1118" s="19">
        <f t="shared" ca="1" si="495"/>
        <v>79079</v>
      </c>
      <c r="D1118" s="30">
        <f t="shared" ca="1" si="496"/>
        <v>30</v>
      </c>
      <c r="E1118" s="599">
        <f t="shared" si="497"/>
        <v>0.113</v>
      </c>
      <c r="F1118" s="599">
        <f t="shared" si="518"/>
        <v>0.13108</v>
      </c>
      <c r="G1118" s="33">
        <f t="shared" ca="1" si="498"/>
        <v>1.0117233333333333</v>
      </c>
      <c r="H1118" s="33">
        <f t="shared" ca="1" si="499"/>
        <v>423921.8033893666</v>
      </c>
      <c r="I1118" s="33">
        <f t="shared" ca="1" si="523"/>
        <v>2.3589256131785067E-6</v>
      </c>
      <c r="J1118" s="30" t="b">
        <f t="shared" si="500"/>
        <v>0</v>
      </c>
      <c r="K1118" s="33">
        <f t="shared" si="519"/>
        <v>1</v>
      </c>
      <c r="L1118" s="33">
        <f t="shared" ca="1" si="522"/>
        <v>2.3589256131785067E-6</v>
      </c>
      <c r="M1118" s="600">
        <f t="shared" ca="1" si="501"/>
        <v>27271.35</v>
      </c>
      <c r="N1118" s="601">
        <f t="shared" ca="1" si="502"/>
        <v>-57168921545.610001</v>
      </c>
      <c r="O1118" s="601">
        <f t="shared" ca="1" si="503"/>
        <v>670237594.94000006</v>
      </c>
      <c r="P1118" s="601">
        <f t="shared" ca="1" si="504"/>
        <v>-538340677.88999999</v>
      </c>
      <c r="Q1118" s="601">
        <f t="shared" ca="1" si="520"/>
        <v>-86134508.459999993</v>
      </c>
      <c r="R1118" s="602">
        <f t="shared" si="505"/>
        <v>399</v>
      </c>
      <c r="S1118" s="602">
        <f t="shared" si="506"/>
        <v>63.84</v>
      </c>
      <c r="T1118" s="602">
        <f t="shared" si="507"/>
        <v>166.35080000000002</v>
      </c>
      <c r="U1118" s="602">
        <f t="shared" si="508"/>
        <v>26.616128000000003</v>
      </c>
      <c r="V1118" s="602">
        <f t="shared" ca="1" si="509"/>
        <v>-45735137.240000002</v>
      </c>
      <c r="W1118" s="602">
        <f t="shared" si="510"/>
        <v>84.48</v>
      </c>
      <c r="X1118" s="602">
        <f t="shared" si="511"/>
        <v>13.52</v>
      </c>
      <c r="Y1118" s="602">
        <f t="shared" ca="1" si="512"/>
        <v>844392.83</v>
      </c>
      <c r="Z1118" s="602">
        <f t="shared" ca="1" si="513"/>
        <v>135102.85</v>
      </c>
      <c r="AA1118" s="603">
        <f t="shared" si="514"/>
        <v>0</v>
      </c>
      <c r="AB1118" s="602"/>
      <c r="AC1118" s="604">
        <f t="shared" si="515"/>
        <v>0.113</v>
      </c>
      <c r="AD1118" s="602">
        <f t="shared" ca="1" si="516"/>
        <v>-538340677.88782752</v>
      </c>
      <c r="AE1118" s="602">
        <f t="shared" si="517"/>
        <v>0</v>
      </c>
      <c r="AG1118" s="602">
        <f t="shared" ca="1" si="521"/>
        <v>0</v>
      </c>
    </row>
    <row r="1119" spans="2:33" x14ac:dyDescent="0.25">
      <c r="B1119" s="30">
        <v>1098</v>
      </c>
      <c r="C1119" s="19">
        <f t="shared" ca="1" si="495"/>
        <v>79110</v>
      </c>
      <c r="D1119" s="30">
        <f t="shared" ca="1" si="496"/>
        <v>31</v>
      </c>
      <c r="E1119" s="599">
        <f t="shared" si="497"/>
        <v>0.113</v>
      </c>
      <c r="F1119" s="599">
        <f t="shared" si="518"/>
        <v>0.13108</v>
      </c>
      <c r="G1119" s="33">
        <f t="shared" ca="1" si="498"/>
        <v>1.0120874444444443</v>
      </c>
      <c r="H1119" s="33">
        <f t="shared" ca="1" si="499"/>
        <v>429045.93463662424</v>
      </c>
      <c r="I1119" s="33">
        <f t="shared" ca="1" si="523"/>
        <v>2.3307527685746263E-6</v>
      </c>
      <c r="J1119" s="30" t="b">
        <f t="shared" si="500"/>
        <v>0</v>
      </c>
      <c r="K1119" s="33">
        <f t="shared" si="519"/>
        <v>1</v>
      </c>
      <c r="L1119" s="33">
        <f t="shared" ca="1" si="522"/>
        <v>2.3307527685746263E-6</v>
      </c>
      <c r="M1119" s="600">
        <f t="shared" ca="1" si="501"/>
        <v>27271.35</v>
      </c>
      <c r="N1119" s="601">
        <f t="shared" ca="1" si="502"/>
        <v>-57839159140.550003</v>
      </c>
      <c r="O1119" s="601">
        <f t="shared" ca="1" si="503"/>
        <v>699154894.17000008</v>
      </c>
      <c r="P1119" s="601">
        <f t="shared" ca="1" si="504"/>
        <v>-562807151.29999995</v>
      </c>
      <c r="Q1119" s="601">
        <f t="shared" ca="1" si="520"/>
        <v>-90049144.209999993</v>
      </c>
      <c r="R1119" s="602">
        <f t="shared" si="505"/>
        <v>399</v>
      </c>
      <c r="S1119" s="602">
        <f t="shared" si="506"/>
        <v>63.84</v>
      </c>
      <c r="T1119" s="602">
        <f t="shared" si="507"/>
        <v>166.35080000000002</v>
      </c>
      <c r="U1119" s="602">
        <f t="shared" si="508"/>
        <v>26.616128000000003</v>
      </c>
      <c r="V1119" s="602">
        <f t="shared" ca="1" si="509"/>
        <v>-46271327.310000002</v>
      </c>
      <c r="W1119" s="602">
        <f t="shared" si="510"/>
        <v>84.48</v>
      </c>
      <c r="X1119" s="602">
        <f t="shared" si="511"/>
        <v>13.52</v>
      </c>
      <c r="Y1119" s="602">
        <f t="shared" ca="1" si="512"/>
        <v>882756.26</v>
      </c>
      <c r="Z1119" s="602">
        <f t="shared" ca="1" si="513"/>
        <v>141241</v>
      </c>
      <c r="AA1119" s="603">
        <f t="shared" si="514"/>
        <v>0</v>
      </c>
      <c r="AB1119" s="602"/>
      <c r="AC1119" s="604">
        <f t="shared" si="515"/>
        <v>0.113</v>
      </c>
      <c r="AD1119" s="602">
        <f t="shared" ca="1" si="516"/>
        <v>-562807151.30374074</v>
      </c>
      <c r="AE1119" s="602">
        <f t="shared" si="517"/>
        <v>0</v>
      </c>
      <c r="AG1119" s="602">
        <f t="shared" ca="1" si="521"/>
        <v>0</v>
      </c>
    </row>
    <row r="1120" spans="2:33" x14ac:dyDescent="0.25">
      <c r="B1120" s="30">
        <v>1099</v>
      </c>
      <c r="C1120" s="19">
        <f t="shared" ca="1" si="495"/>
        <v>79141</v>
      </c>
      <c r="D1120" s="30">
        <f t="shared" ca="1" si="496"/>
        <v>31</v>
      </c>
      <c r="E1120" s="599">
        <f t="shared" si="497"/>
        <v>0.113</v>
      </c>
      <c r="F1120" s="599">
        <f t="shared" si="518"/>
        <v>0.13108</v>
      </c>
      <c r="G1120" s="33">
        <f t="shared" ca="1" si="498"/>
        <v>1.0120874444444443</v>
      </c>
      <c r="H1120" s="33">
        <f t="shared" ca="1" si="499"/>
        <v>434232.00353565911</v>
      </c>
      <c r="I1120" s="33">
        <f t="shared" ca="1" si="523"/>
        <v>2.3029163945947619E-6</v>
      </c>
      <c r="J1120" s="30" t="b">
        <f t="shared" si="500"/>
        <v>0</v>
      </c>
      <c r="K1120" s="33">
        <f t="shared" si="519"/>
        <v>1</v>
      </c>
      <c r="L1120" s="33">
        <f t="shared" ca="1" si="522"/>
        <v>2.3029163945947619E-6</v>
      </c>
      <c r="M1120" s="600">
        <f t="shared" ca="1" si="501"/>
        <v>27271.35</v>
      </c>
      <c r="N1120" s="601">
        <f t="shared" ca="1" si="502"/>
        <v>-58538314034.720001</v>
      </c>
      <c r="O1120" s="601">
        <f t="shared" ca="1" si="503"/>
        <v>707605890.11000013</v>
      </c>
      <c r="P1120" s="601">
        <f t="shared" ca="1" si="504"/>
        <v>-569610316.84000003</v>
      </c>
      <c r="Q1120" s="601">
        <f t="shared" ca="1" si="520"/>
        <v>-91137650.689999998</v>
      </c>
      <c r="R1120" s="602">
        <f t="shared" si="505"/>
        <v>399</v>
      </c>
      <c r="S1120" s="602">
        <f t="shared" si="506"/>
        <v>63.84</v>
      </c>
      <c r="T1120" s="602">
        <f t="shared" si="507"/>
        <v>166.35080000000002</v>
      </c>
      <c r="U1120" s="602">
        <f t="shared" si="508"/>
        <v>26.616128000000003</v>
      </c>
      <c r="V1120" s="602">
        <f t="shared" ca="1" si="509"/>
        <v>-46830651.229999997</v>
      </c>
      <c r="W1120" s="602">
        <f t="shared" si="510"/>
        <v>84.48</v>
      </c>
      <c r="X1120" s="602">
        <f t="shared" si="511"/>
        <v>13.52</v>
      </c>
      <c r="Y1120" s="602">
        <f t="shared" ca="1" si="512"/>
        <v>893423.62</v>
      </c>
      <c r="Z1120" s="602">
        <f t="shared" ca="1" si="513"/>
        <v>142947.78</v>
      </c>
      <c r="AA1120" s="603">
        <f t="shared" si="514"/>
        <v>0</v>
      </c>
      <c r="AB1120" s="602"/>
      <c r="AC1120" s="604">
        <f t="shared" si="515"/>
        <v>0.113</v>
      </c>
      <c r="AD1120" s="602">
        <f t="shared" ca="1" si="516"/>
        <v>-569610316.84340048</v>
      </c>
      <c r="AE1120" s="602">
        <f t="shared" si="517"/>
        <v>0</v>
      </c>
      <c r="AG1120" s="602">
        <f t="shared" ca="1" si="521"/>
        <v>0</v>
      </c>
    </row>
    <row r="1121" spans="2:33" x14ac:dyDescent="0.25">
      <c r="B1121" s="30">
        <v>1100</v>
      </c>
      <c r="C1121" s="19">
        <f t="shared" ca="1" si="495"/>
        <v>79171</v>
      </c>
      <c r="D1121" s="30">
        <f t="shared" ca="1" si="496"/>
        <v>30</v>
      </c>
      <c r="E1121" s="599">
        <f t="shared" si="497"/>
        <v>0.113</v>
      </c>
      <c r="F1121" s="599">
        <f t="shared" si="518"/>
        <v>0.13108</v>
      </c>
      <c r="G1121" s="33">
        <f t="shared" ca="1" si="498"/>
        <v>1.0117233333333333</v>
      </c>
      <c r="H1121" s="33">
        <f t="shared" ca="1" si="499"/>
        <v>439322.65005710878</v>
      </c>
      <c r="I1121" s="33">
        <f t="shared" ca="1" si="523"/>
        <v>2.2762313754367254E-6</v>
      </c>
      <c r="J1121" s="30" t="b">
        <f t="shared" si="500"/>
        <v>0</v>
      </c>
      <c r="K1121" s="33">
        <f t="shared" si="519"/>
        <v>1</v>
      </c>
      <c r="L1121" s="33">
        <f t="shared" ca="1" si="522"/>
        <v>2.2762313754367254E-6</v>
      </c>
      <c r="M1121" s="600">
        <f t="shared" ca="1" si="501"/>
        <v>27271.35</v>
      </c>
      <c r="N1121" s="601">
        <f t="shared" ca="1" si="502"/>
        <v>-59245919924.830002</v>
      </c>
      <c r="O1121" s="601">
        <f t="shared" ca="1" si="503"/>
        <v>694586939.26999998</v>
      </c>
      <c r="P1121" s="601">
        <f t="shared" ca="1" si="504"/>
        <v>-557899079.28999996</v>
      </c>
      <c r="Q1121" s="601">
        <f t="shared" ca="1" si="520"/>
        <v>-89263852.689999998</v>
      </c>
      <c r="R1121" s="602">
        <f t="shared" si="505"/>
        <v>399</v>
      </c>
      <c r="S1121" s="602">
        <f t="shared" si="506"/>
        <v>63.84</v>
      </c>
      <c r="T1121" s="602">
        <f t="shared" si="507"/>
        <v>166.35080000000002</v>
      </c>
      <c r="U1121" s="602">
        <f t="shared" si="508"/>
        <v>26.616128000000003</v>
      </c>
      <c r="V1121" s="602">
        <f t="shared" ca="1" si="509"/>
        <v>-47396735.939999998</v>
      </c>
      <c r="W1121" s="602">
        <f t="shared" si="510"/>
        <v>84.48</v>
      </c>
      <c r="X1121" s="602">
        <f t="shared" si="511"/>
        <v>13.52</v>
      </c>
      <c r="Y1121" s="602">
        <f t="shared" ca="1" si="512"/>
        <v>875060.4</v>
      </c>
      <c r="Z1121" s="602">
        <f t="shared" ca="1" si="513"/>
        <v>140009.66</v>
      </c>
      <c r="AA1121" s="603">
        <f t="shared" si="514"/>
        <v>0</v>
      </c>
      <c r="AB1121" s="602"/>
      <c r="AC1121" s="604">
        <f t="shared" si="515"/>
        <v>0.113</v>
      </c>
      <c r="AD1121" s="602">
        <f t="shared" ca="1" si="516"/>
        <v>-557899079.29214931</v>
      </c>
      <c r="AE1121" s="602">
        <f t="shared" si="517"/>
        <v>0</v>
      </c>
      <c r="AG1121" s="602">
        <f t="shared" ca="1" si="521"/>
        <v>0</v>
      </c>
    </row>
    <row r="1122" spans="2:33" x14ac:dyDescent="0.25">
      <c r="B1122" s="30">
        <v>1101</v>
      </c>
      <c r="C1122" s="19">
        <f t="shared" ca="1" si="495"/>
        <v>79202</v>
      </c>
      <c r="D1122" s="30">
        <f t="shared" ca="1" si="496"/>
        <v>31</v>
      </c>
      <c r="E1122" s="599">
        <f t="shared" si="497"/>
        <v>0.113</v>
      </c>
      <c r="F1122" s="599">
        <f t="shared" si="518"/>
        <v>0.13108</v>
      </c>
      <c r="G1122" s="33">
        <f t="shared" ca="1" si="498"/>
        <v>1.0120874444444443</v>
      </c>
      <c r="H1122" s="33">
        <f t="shared" ca="1" si="499"/>
        <v>444632.93818286015</v>
      </c>
      <c r="I1122" s="33">
        <f t="shared" ca="1" si="523"/>
        <v>2.2490461549853491E-6</v>
      </c>
      <c r="J1122" s="30" t="b">
        <f t="shared" si="500"/>
        <v>0</v>
      </c>
      <c r="K1122" s="33">
        <f t="shared" si="519"/>
        <v>1</v>
      </c>
      <c r="L1122" s="33">
        <f t="shared" ca="1" si="522"/>
        <v>2.2490461549853491E-6</v>
      </c>
      <c r="M1122" s="600">
        <f t="shared" ca="1" si="501"/>
        <v>27271.35</v>
      </c>
      <c r="N1122" s="601">
        <f t="shared" ca="1" si="502"/>
        <v>-59940506864.099998</v>
      </c>
      <c r="O1122" s="601">
        <f t="shared" ca="1" si="503"/>
        <v>724554818.04000008</v>
      </c>
      <c r="P1122" s="601">
        <f t="shared" ca="1" si="504"/>
        <v>-583254432.07000005</v>
      </c>
      <c r="Q1122" s="601">
        <f t="shared" ca="1" si="520"/>
        <v>-93320709.129999995</v>
      </c>
      <c r="R1122" s="602">
        <f t="shared" si="505"/>
        <v>399</v>
      </c>
      <c r="S1122" s="602">
        <f t="shared" si="506"/>
        <v>63.84</v>
      </c>
      <c r="T1122" s="602">
        <f t="shared" si="507"/>
        <v>166.35080000000002</v>
      </c>
      <c r="U1122" s="602">
        <f t="shared" si="508"/>
        <v>26.616128000000003</v>
      </c>
      <c r="V1122" s="602">
        <f t="shared" ca="1" si="509"/>
        <v>-47952405.490000002</v>
      </c>
      <c r="W1122" s="602">
        <f t="shared" si="510"/>
        <v>84.48</v>
      </c>
      <c r="X1122" s="602">
        <f t="shared" si="511"/>
        <v>13.52</v>
      </c>
      <c r="Y1122" s="602">
        <f t="shared" ca="1" si="512"/>
        <v>914817.6</v>
      </c>
      <c r="Z1122" s="602">
        <f t="shared" ca="1" si="513"/>
        <v>146370.82</v>
      </c>
      <c r="AA1122" s="603">
        <f t="shared" si="514"/>
        <v>0</v>
      </c>
      <c r="AB1122" s="602"/>
      <c r="AC1122" s="604">
        <f t="shared" si="515"/>
        <v>0.113</v>
      </c>
      <c r="AD1122" s="602">
        <f t="shared" ca="1" si="516"/>
        <v>-583254432.0692842</v>
      </c>
      <c r="AE1122" s="602">
        <f t="shared" si="517"/>
        <v>0</v>
      </c>
      <c r="AG1122" s="602">
        <f t="shared" ca="1" si="521"/>
        <v>0</v>
      </c>
    </row>
    <row r="1123" spans="2:33" x14ac:dyDescent="0.25">
      <c r="B1123" s="30">
        <v>1102</v>
      </c>
      <c r="C1123" s="19">
        <f t="shared" ca="1" si="495"/>
        <v>79232</v>
      </c>
      <c r="D1123" s="30">
        <f t="shared" ca="1" si="496"/>
        <v>30</v>
      </c>
      <c r="E1123" s="599">
        <f t="shared" si="497"/>
        <v>0.113</v>
      </c>
      <c r="F1123" s="599">
        <f t="shared" si="518"/>
        <v>0.13108</v>
      </c>
      <c r="G1123" s="33">
        <f t="shared" ca="1" si="498"/>
        <v>1.0117233333333333</v>
      </c>
      <c r="H1123" s="33">
        <f t="shared" ca="1" si="499"/>
        <v>449845.5183281572</v>
      </c>
      <c r="I1123" s="33">
        <f t="shared" ca="1" si="523"/>
        <v>2.2229853566541733E-6</v>
      </c>
      <c r="J1123" s="30" t="b">
        <f t="shared" si="500"/>
        <v>0</v>
      </c>
      <c r="K1123" s="33">
        <f t="shared" si="519"/>
        <v>1</v>
      </c>
      <c r="L1123" s="33">
        <f t="shared" ca="1" si="522"/>
        <v>2.2229853566541733E-6</v>
      </c>
      <c r="M1123" s="600">
        <f t="shared" ca="1" si="501"/>
        <v>27271.35</v>
      </c>
      <c r="N1123" s="601">
        <f t="shared" ca="1" si="502"/>
        <v>-60665061682.139999</v>
      </c>
      <c r="O1123" s="601">
        <f t="shared" ca="1" si="503"/>
        <v>711224011.13999999</v>
      </c>
      <c r="P1123" s="601">
        <f t="shared" ca="1" si="504"/>
        <v>-571262664.16999996</v>
      </c>
      <c r="Q1123" s="601">
        <f t="shared" ca="1" si="520"/>
        <v>-91402026.269999996</v>
      </c>
      <c r="R1123" s="602">
        <f t="shared" si="505"/>
        <v>399</v>
      </c>
      <c r="S1123" s="602">
        <f t="shared" si="506"/>
        <v>63.84</v>
      </c>
      <c r="T1123" s="602">
        <f t="shared" si="507"/>
        <v>166.35080000000002</v>
      </c>
      <c r="U1123" s="602">
        <f t="shared" si="508"/>
        <v>26.616128000000003</v>
      </c>
      <c r="V1123" s="602">
        <f t="shared" ca="1" si="509"/>
        <v>-48532049.350000001</v>
      </c>
      <c r="W1123" s="602">
        <f t="shared" si="510"/>
        <v>84.48</v>
      </c>
      <c r="X1123" s="602">
        <f t="shared" si="511"/>
        <v>13.52</v>
      </c>
      <c r="Y1123" s="602">
        <f t="shared" ca="1" si="512"/>
        <v>896014.5</v>
      </c>
      <c r="Z1123" s="602">
        <f t="shared" ca="1" si="513"/>
        <v>143362.32</v>
      </c>
      <c r="AA1123" s="603">
        <f t="shared" si="514"/>
        <v>0</v>
      </c>
      <c r="AB1123" s="602"/>
      <c r="AC1123" s="604">
        <f t="shared" si="515"/>
        <v>0.113</v>
      </c>
      <c r="AD1123" s="602">
        <f t="shared" ca="1" si="516"/>
        <v>-571262664.17348492</v>
      </c>
      <c r="AE1123" s="602">
        <f t="shared" si="517"/>
        <v>0</v>
      </c>
      <c r="AG1123" s="602">
        <f t="shared" ca="1" si="521"/>
        <v>0</v>
      </c>
    </row>
    <row r="1124" spans="2:33" x14ac:dyDescent="0.25">
      <c r="B1124" s="30">
        <v>1103</v>
      </c>
      <c r="C1124" s="19">
        <f t="shared" ca="1" si="495"/>
        <v>79263</v>
      </c>
      <c r="D1124" s="30">
        <f t="shared" ca="1" si="496"/>
        <v>31</v>
      </c>
      <c r="E1124" s="599">
        <f t="shared" si="497"/>
        <v>0.113</v>
      </c>
      <c r="F1124" s="599">
        <f t="shared" si="518"/>
        <v>0.13108</v>
      </c>
      <c r="G1124" s="33">
        <f t="shared" ca="1" si="498"/>
        <v>1.0120874444444443</v>
      </c>
      <c r="H1124" s="33">
        <f t="shared" ca="1" si="499"/>
        <v>455283.00103953108</v>
      </c>
      <c r="I1124" s="33">
        <f t="shared" ca="1" si="523"/>
        <v>2.1964360578293864E-6</v>
      </c>
      <c r="J1124" s="30" t="b">
        <f t="shared" si="500"/>
        <v>0</v>
      </c>
      <c r="K1124" s="33">
        <f t="shared" si="519"/>
        <v>1</v>
      </c>
      <c r="L1124" s="33">
        <f t="shared" ca="1" si="522"/>
        <v>2.1964360578293864E-6</v>
      </c>
      <c r="M1124" s="600">
        <f t="shared" ca="1" si="501"/>
        <v>27271.35</v>
      </c>
      <c r="N1124" s="601">
        <f t="shared" ca="1" si="502"/>
        <v>-61376285693.279999</v>
      </c>
      <c r="O1124" s="601">
        <f t="shared" ca="1" si="503"/>
        <v>741909714.87</v>
      </c>
      <c r="P1124" s="601">
        <f t="shared" ca="1" si="504"/>
        <v>-597225357.73000002</v>
      </c>
      <c r="Q1124" s="601">
        <f t="shared" ca="1" si="520"/>
        <v>-95556057.239999995</v>
      </c>
      <c r="R1124" s="602">
        <f t="shared" si="505"/>
        <v>399</v>
      </c>
      <c r="S1124" s="602">
        <f t="shared" si="506"/>
        <v>63.84</v>
      </c>
      <c r="T1124" s="602">
        <f t="shared" si="507"/>
        <v>166.35080000000002</v>
      </c>
      <c r="U1124" s="602">
        <f t="shared" si="508"/>
        <v>26.616128000000003</v>
      </c>
      <c r="V1124" s="602">
        <f t="shared" ca="1" si="509"/>
        <v>-49101028.549999997</v>
      </c>
      <c r="W1124" s="602">
        <f t="shared" si="510"/>
        <v>84.48</v>
      </c>
      <c r="X1124" s="602">
        <f t="shared" si="511"/>
        <v>13.52</v>
      </c>
      <c r="Y1124" s="602">
        <f t="shared" ca="1" si="512"/>
        <v>936724.01</v>
      </c>
      <c r="Z1124" s="602">
        <f t="shared" ca="1" si="513"/>
        <v>149875.84</v>
      </c>
      <c r="AA1124" s="603">
        <f t="shared" si="514"/>
        <v>0</v>
      </c>
      <c r="AB1124" s="602"/>
      <c r="AC1124" s="604">
        <f t="shared" si="515"/>
        <v>0.113</v>
      </c>
      <c r="AD1124" s="602">
        <f t="shared" ca="1" si="516"/>
        <v>-597225357.73211074</v>
      </c>
      <c r="AE1124" s="602">
        <f t="shared" si="517"/>
        <v>0</v>
      </c>
      <c r="AG1124" s="602">
        <f t="shared" ca="1" si="521"/>
        <v>0</v>
      </c>
    </row>
    <row r="1125" spans="2:33" x14ac:dyDescent="0.25">
      <c r="B1125" s="30">
        <v>1104</v>
      </c>
      <c r="C1125" s="19">
        <f t="shared" ca="1" si="495"/>
        <v>79294</v>
      </c>
      <c r="D1125" s="30">
        <f t="shared" ca="1" si="496"/>
        <v>31</v>
      </c>
      <c r="E1125" s="599">
        <f t="shared" si="497"/>
        <v>0.113</v>
      </c>
      <c r="F1125" s="599">
        <f t="shared" si="518"/>
        <v>0.13108</v>
      </c>
      <c r="G1125" s="33">
        <f t="shared" ca="1" si="498"/>
        <v>1.0120874444444443</v>
      </c>
      <c r="H1125" s="33">
        <f t="shared" ca="1" si="499"/>
        <v>460786.20902109629</v>
      </c>
      <c r="I1125" s="33">
        <f t="shared" ca="1" si="523"/>
        <v>2.1702038394864739E-6</v>
      </c>
      <c r="J1125" s="30" t="b">
        <f t="shared" si="500"/>
        <v>1</v>
      </c>
      <c r="K1125" s="33">
        <f t="shared" si="519"/>
        <v>1</v>
      </c>
      <c r="L1125" s="33">
        <f t="shared" ca="1" si="522"/>
        <v>2.1702038394864739E-6</v>
      </c>
      <c r="M1125" s="600">
        <f t="shared" ca="1" si="501"/>
        <v>27271.35</v>
      </c>
      <c r="N1125" s="601">
        <f t="shared" ca="1" si="502"/>
        <v>-62118195408.150002</v>
      </c>
      <c r="O1125" s="601">
        <f t="shared" ca="1" si="503"/>
        <v>750877507.34000003</v>
      </c>
      <c r="P1125" s="601">
        <f t="shared" ca="1" si="504"/>
        <v>-604444551.42999995</v>
      </c>
      <c r="Q1125" s="601">
        <f t="shared" ca="1" si="520"/>
        <v>-96711128.230000004</v>
      </c>
      <c r="R1125" s="602">
        <f t="shared" si="505"/>
        <v>399</v>
      </c>
      <c r="S1125" s="602">
        <f t="shared" si="506"/>
        <v>63.84</v>
      </c>
      <c r="T1125" s="602">
        <f t="shared" si="507"/>
        <v>166.35080000000002</v>
      </c>
      <c r="U1125" s="602">
        <f t="shared" si="508"/>
        <v>26.616128000000003</v>
      </c>
      <c r="V1125" s="602">
        <f t="shared" ca="1" si="509"/>
        <v>-49694556.329999998</v>
      </c>
      <c r="W1125" s="602">
        <f t="shared" si="510"/>
        <v>84.48</v>
      </c>
      <c r="X1125" s="602">
        <f t="shared" si="511"/>
        <v>13.52</v>
      </c>
      <c r="Y1125" s="602">
        <f t="shared" ca="1" si="512"/>
        <v>948043.7</v>
      </c>
      <c r="Z1125" s="602">
        <f t="shared" ca="1" si="513"/>
        <v>151686.99</v>
      </c>
      <c r="AA1125" s="603">
        <f t="shared" si="514"/>
        <v>0</v>
      </c>
      <c r="AB1125" s="602"/>
      <c r="AC1125" s="604">
        <f t="shared" si="515"/>
        <v>0.113</v>
      </c>
      <c r="AD1125" s="602">
        <f t="shared" ca="1" si="516"/>
        <v>-604444551.42985964</v>
      </c>
      <c r="AE1125" s="602">
        <f t="shared" si="517"/>
        <v>0</v>
      </c>
      <c r="AG1125" s="602">
        <f t="shared" ca="1" si="521"/>
        <v>0</v>
      </c>
    </row>
    <row r="1126" spans="2:33" x14ac:dyDescent="0.25">
      <c r="B1126" s="30">
        <v>1105</v>
      </c>
      <c r="C1126" s="19">
        <f t="shared" ca="1" si="495"/>
        <v>79322</v>
      </c>
      <c r="D1126" s="30">
        <f t="shared" ca="1" si="496"/>
        <v>28</v>
      </c>
      <c r="E1126" s="599">
        <f t="shared" si="497"/>
        <v>0.113</v>
      </c>
      <c r="F1126" s="599">
        <f t="shared" si="518"/>
        <v>0.13108</v>
      </c>
      <c r="G1126" s="33">
        <f t="shared" ca="1" si="498"/>
        <v>1.0109951111111111</v>
      </c>
      <c r="H1126" s="33">
        <f t="shared" ca="1" si="499"/>
        <v>465852.60458775092</v>
      </c>
      <c r="I1126" s="33">
        <f t="shared" ca="1" si="523"/>
        <v>2.1466017151174558E-6</v>
      </c>
      <c r="J1126" s="30" t="b">
        <f t="shared" si="500"/>
        <v>0</v>
      </c>
      <c r="K1126" s="33">
        <f t="shared" si="519"/>
        <v>1</v>
      </c>
      <c r="L1126" s="33">
        <f t="shared" ca="1" si="522"/>
        <v>2.1466017151174558E-6</v>
      </c>
      <c r="M1126" s="600">
        <f t="shared" ca="1" si="501"/>
        <v>27271.35</v>
      </c>
      <c r="N1126" s="601">
        <f t="shared" ca="1" si="502"/>
        <v>-62869072915.489998</v>
      </c>
      <c r="O1126" s="601">
        <f t="shared" ca="1" si="503"/>
        <v>691279713.5</v>
      </c>
      <c r="P1126" s="601">
        <f t="shared" ca="1" si="504"/>
        <v>-552549296.39999998</v>
      </c>
      <c r="Q1126" s="601">
        <f t="shared" ca="1" si="520"/>
        <v>-88407887.420000002</v>
      </c>
      <c r="R1126" s="602">
        <f t="shared" si="505"/>
        <v>399</v>
      </c>
      <c r="S1126" s="602">
        <f t="shared" si="506"/>
        <v>63.84</v>
      </c>
      <c r="T1126" s="602">
        <f t="shared" si="507"/>
        <v>166.35080000000002</v>
      </c>
      <c r="U1126" s="602">
        <f t="shared" si="508"/>
        <v>26.616128000000003</v>
      </c>
      <c r="V1126" s="602">
        <f t="shared" ca="1" si="509"/>
        <v>-50295258.329999998</v>
      </c>
      <c r="W1126" s="602">
        <f t="shared" si="510"/>
        <v>84.48</v>
      </c>
      <c r="X1126" s="602">
        <f t="shared" si="511"/>
        <v>13.52</v>
      </c>
      <c r="Y1126" s="602">
        <f t="shared" ca="1" si="512"/>
        <v>866671.94</v>
      </c>
      <c r="Z1126" s="602">
        <f t="shared" ca="1" si="513"/>
        <v>138667.51</v>
      </c>
      <c r="AA1126" s="603">
        <f t="shared" si="514"/>
        <v>0</v>
      </c>
      <c r="AB1126" s="602"/>
      <c r="AC1126" s="604">
        <f t="shared" si="515"/>
        <v>0.113</v>
      </c>
      <c r="AD1126" s="602">
        <f t="shared" ca="1" si="516"/>
        <v>-552549296.40169537</v>
      </c>
      <c r="AE1126" s="602">
        <f t="shared" si="517"/>
        <v>0</v>
      </c>
      <c r="AG1126" s="602">
        <f t="shared" ca="1" si="521"/>
        <v>0</v>
      </c>
    </row>
    <row r="1127" spans="2:33" x14ac:dyDescent="0.25">
      <c r="B1127" s="30">
        <v>1106</v>
      </c>
      <c r="C1127" s="19">
        <f t="shared" ca="1" si="495"/>
        <v>79353</v>
      </c>
      <c r="D1127" s="30">
        <f t="shared" ca="1" si="496"/>
        <v>31</v>
      </c>
      <c r="E1127" s="599">
        <f t="shared" si="497"/>
        <v>0.113</v>
      </c>
      <c r="F1127" s="599">
        <f t="shared" si="518"/>
        <v>0.13108</v>
      </c>
      <c r="G1127" s="33">
        <f t="shared" ca="1" si="498"/>
        <v>1.0120874444444443</v>
      </c>
      <c r="H1127" s="33">
        <f t="shared" ca="1" si="499"/>
        <v>471483.57206500502</v>
      </c>
      <c r="I1127" s="33">
        <f t="shared" ca="1" si="523"/>
        <v>2.1209646724703416E-6</v>
      </c>
      <c r="J1127" s="30" t="b">
        <f t="shared" si="500"/>
        <v>0</v>
      </c>
      <c r="K1127" s="33">
        <f t="shared" si="519"/>
        <v>1</v>
      </c>
      <c r="L1127" s="33">
        <f t="shared" ca="1" si="522"/>
        <v>2.1209646724703416E-6</v>
      </c>
      <c r="M1127" s="600">
        <f t="shared" ca="1" si="501"/>
        <v>27271.35</v>
      </c>
      <c r="N1127" s="601">
        <f t="shared" ca="1" si="502"/>
        <v>-63560352628.989998</v>
      </c>
      <c r="O1127" s="601">
        <f t="shared" ca="1" si="503"/>
        <v>768309502.62</v>
      </c>
      <c r="P1127" s="601">
        <f t="shared" ca="1" si="504"/>
        <v>-618477542.38999999</v>
      </c>
      <c r="Q1127" s="601">
        <f t="shared" ca="1" si="520"/>
        <v>-98956406.780000001</v>
      </c>
      <c r="R1127" s="602">
        <f t="shared" si="505"/>
        <v>399</v>
      </c>
      <c r="S1127" s="602">
        <f t="shared" si="506"/>
        <v>63.84</v>
      </c>
      <c r="T1127" s="602">
        <f t="shared" si="507"/>
        <v>166.35080000000002</v>
      </c>
      <c r="U1127" s="602">
        <f t="shared" si="508"/>
        <v>26.616128000000003</v>
      </c>
      <c r="V1127" s="602">
        <f t="shared" ca="1" si="509"/>
        <v>-50848282.100000001</v>
      </c>
      <c r="W1127" s="602">
        <f t="shared" si="510"/>
        <v>84.48</v>
      </c>
      <c r="X1127" s="602">
        <f t="shared" si="511"/>
        <v>13.52</v>
      </c>
      <c r="Y1127" s="602">
        <f t="shared" ca="1" si="512"/>
        <v>970047.43</v>
      </c>
      <c r="Z1127" s="602">
        <f t="shared" ca="1" si="513"/>
        <v>155207.59</v>
      </c>
      <c r="AA1127" s="603">
        <f t="shared" si="514"/>
        <v>0</v>
      </c>
      <c r="AB1127" s="602"/>
      <c r="AC1127" s="604">
        <f t="shared" si="515"/>
        <v>0.113</v>
      </c>
      <c r="AD1127" s="602">
        <f t="shared" ca="1" si="516"/>
        <v>-618477542.38708878</v>
      </c>
      <c r="AE1127" s="602">
        <f t="shared" si="517"/>
        <v>0</v>
      </c>
      <c r="AG1127" s="602">
        <f t="shared" ca="1" si="521"/>
        <v>0</v>
      </c>
    </row>
    <row r="1128" spans="2:33" x14ac:dyDescent="0.25">
      <c r="B1128" s="30">
        <v>1107</v>
      </c>
      <c r="C1128" s="19">
        <f t="shared" ca="1" si="495"/>
        <v>79383</v>
      </c>
      <c r="D1128" s="30">
        <f t="shared" ca="1" si="496"/>
        <v>30</v>
      </c>
      <c r="E1128" s="599">
        <f t="shared" si="497"/>
        <v>0.113</v>
      </c>
      <c r="F1128" s="599">
        <f t="shared" si="518"/>
        <v>0.13108</v>
      </c>
      <c r="G1128" s="33">
        <f t="shared" ca="1" si="498"/>
        <v>1.0117233333333333</v>
      </c>
      <c r="H1128" s="33">
        <f t="shared" ca="1" si="499"/>
        <v>477010.93114151375</v>
      </c>
      <c r="I1128" s="33">
        <f t="shared" ca="1" si="523"/>
        <v>2.096388016951612E-6</v>
      </c>
      <c r="J1128" s="30" t="b">
        <f t="shared" si="500"/>
        <v>0</v>
      </c>
      <c r="K1128" s="33">
        <f t="shared" si="519"/>
        <v>1</v>
      </c>
      <c r="L1128" s="33">
        <f t="shared" ca="1" si="522"/>
        <v>2.096388016951612E-6</v>
      </c>
      <c r="M1128" s="600">
        <f t="shared" ca="1" si="501"/>
        <v>27271.35</v>
      </c>
      <c r="N1128" s="601">
        <f t="shared" ca="1" si="502"/>
        <v>-64328662131.610001</v>
      </c>
      <c r="O1128" s="601">
        <f t="shared" ca="1" si="503"/>
        <v>754173620.42000008</v>
      </c>
      <c r="P1128" s="601">
        <f t="shared" ca="1" si="504"/>
        <v>-605761568.40999997</v>
      </c>
      <c r="Q1128" s="601">
        <f t="shared" ca="1" si="520"/>
        <v>-96921850.950000003</v>
      </c>
      <c r="R1128" s="602">
        <f t="shared" si="505"/>
        <v>399</v>
      </c>
      <c r="S1128" s="602">
        <f t="shared" si="506"/>
        <v>63.84</v>
      </c>
      <c r="T1128" s="602">
        <f t="shared" si="507"/>
        <v>166.35080000000002</v>
      </c>
      <c r="U1128" s="602">
        <f t="shared" si="508"/>
        <v>26.616128000000003</v>
      </c>
      <c r="V1128" s="602">
        <f t="shared" ca="1" si="509"/>
        <v>-51462929.710000001</v>
      </c>
      <c r="W1128" s="602">
        <f t="shared" si="510"/>
        <v>84.48</v>
      </c>
      <c r="X1128" s="602">
        <f t="shared" si="511"/>
        <v>13.52</v>
      </c>
      <c r="Y1128" s="602">
        <f t="shared" ca="1" si="512"/>
        <v>950108.79</v>
      </c>
      <c r="Z1128" s="602">
        <f t="shared" ca="1" si="513"/>
        <v>152017.41</v>
      </c>
      <c r="AA1128" s="603">
        <f t="shared" si="514"/>
        <v>0</v>
      </c>
      <c r="AB1128" s="602"/>
      <c r="AC1128" s="604">
        <f t="shared" si="515"/>
        <v>0.113</v>
      </c>
      <c r="AD1128" s="602">
        <f t="shared" ca="1" si="516"/>
        <v>-605761568.40599418</v>
      </c>
      <c r="AE1128" s="602">
        <f t="shared" si="517"/>
        <v>0</v>
      </c>
      <c r="AG1128" s="602">
        <f t="shared" ca="1" si="521"/>
        <v>0</v>
      </c>
    </row>
    <row r="1129" spans="2:33" x14ac:dyDescent="0.25">
      <c r="B1129" s="30">
        <v>1108</v>
      </c>
      <c r="C1129" s="19">
        <f t="shared" ca="1" si="495"/>
        <v>79414</v>
      </c>
      <c r="D1129" s="30">
        <f t="shared" ca="1" si="496"/>
        <v>31</v>
      </c>
      <c r="E1129" s="599">
        <f t="shared" si="497"/>
        <v>0.113</v>
      </c>
      <c r="F1129" s="599">
        <f t="shared" si="518"/>
        <v>0.13108</v>
      </c>
      <c r="G1129" s="33">
        <f t="shared" ca="1" si="498"/>
        <v>1.0120874444444443</v>
      </c>
      <c r="H1129" s="33">
        <f t="shared" ca="1" si="499"/>
        <v>482776.77427107946</v>
      </c>
      <c r="I1129" s="33">
        <f t="shared" ca="1" si="523"/>
        <v>2.0713506806740032E-6</v>
      </c>
      <c r="J1129" s="30" t="b">
        <f t="shared" si="500"/>
        <v>0</v>
      </c>
      <c r="K1129" s="33">
        <f t="shared" si="519"/>
        <v>1</v>
      </c>
      <c r="L1129" s="33">
        <f t="shared" ca="1" si="522"/>
        <v>2.0713506806740032E-6</v>
      </c>
      <c r="M1129" s="600">
        <f t="shared" ca="1" si="501"/>
        <v>27271.35</v>
      </c>
      <c r="N1129" s="601">
        <f t="shared" ca="1" si="502"/>
        <v>-65082835752.029999</v>
      </c>
      <c r="O1129" s="601">
        <f t="shared" ca="1" si="503"/>
        <v>786712432.79000008</v>
      </c>
      <c r="P1129" s="601">
        <f t="shared" ca="1" si="504"/>
        <v>-633292149</v>
      </c>
      <c r="Q1129" s="601">
        <f t="shared" ca="1" si="520"/>
        <v>-101326743.84</v>
      </c>
      <c r="R1129" s="602">
        <f t="shared" si="505"/>
        <v>399</v>
      </c>
      <c r="S1129" s="602">
        <f t="shared" si="506"/>
        <v>63.84</v>
      </c>
      <c r="T1129" s="602">
        <f t="shared" si="507"/>
        <v>166.35080000000002</v>
      </c>
      <c r="U1129" s="602">
        <f t="shared" si="508"/>
        <v>26.616128000000003</v>
      </c>
      <c r="V1129" s="602">
        <f t="shared" ca="1" si="509"/>
        <v>-52066268.600000001</v>
      </c>
      <c r="W1129" s="602">
        <f t="shared" si="510"/>
        <v>84.48</v>
      </c>
      <c r="X1129" s="602">
        <f t="shared" si="511"/>
        <v>13.52</v>
      </c>
      <c r="Y1129" s="602">
        <f t="shared" ca="1" si="512"/>
        <v>993276.74</v>
      </c>
      <c r="Z1129" s="602">
        <f t="shared" ca="1" si="513"/>
        <v>158924.28</v>
      </c>
      <c r="AA1129" s="603">
        <f t="shared" si="514"/>
        <v>0</v>
      </c>
      <c r="AB1129" s="602"/>
      <c r="AC1129" s="604">
        <f t="shared" si="515"/>
        <v>0.113</v>
      </c>
      <c r="AD1129" s="602">
        <f t="shared" ca="1" si="516"/>
        <v>-633292148.99822521</v>
      </c>
      <c r="AE1129" s="602">
        <f t="shared" si="517"/>
        <v>0</v>
      </c>
      <c r="AG1129" s="602">
        <f t="shared" ca="1" si="521"/>
        <v>0</v>
      </c>
    </row>
    <row r="1130" spans="2:33" x14ac:dyDescent="0.25">
      <c r="B1130" s="30">
        <v>1109</v>
      </c>
      <c r="C1130" s="19">
        <f t="shared" ca="1" si="495"/>
        <v>79444</v>
      </c>
      <c r="D1130" s="30">
        <f t="shared" ca="1" si="496"/>
        <v>30</v>
      </c>
      <c r="E1130" s="599">
        <f t="shared" si="497"/>
        <v>0.113</v>
      </c>
      <c r="F1130" s="599">
        <f t="shared" si="518"/>
        <v>0.13108</v>
      </c>
      <c r="G1130" s="33">
        <f t="shared" ca="1" si="498"/>
        <v>1.0117233333333333</v>
      </c>
      <c r="H1130" s="33">
        <f t="shared" ca="1" si="499"/>
        <v>488436.5273214507</v>
      </c>
      <c r="I1130" s="33">
        <f t="shared" ca="1" si="523"/>
        <v>2.0473489267560003E-6</v>
      </c>
      <c r="J1130" s="30" t="b">
        <f t="shared" si="500"/>
        <v>0</v>
      </c>
      <c r="K1130" s="33">
        <f t="shared" si="519"/>
        <v>1</v>
      </c>
      <c r="L1130" s="33">
        <f t="shared" ca="1" si="522"/>
        <v>2.0473489267560003E-6</v>
      </c>
      <c r="M1130" s="600">
        <f t="shared" ca="1" si="501"/>
        <v>27271.35</v>
      </c>
      <c r="N1130" s="601">
        <f t="shared" ca="1" si="502"/>
        <v>-65869548184.82</v>
      </c>
      <c r="O1130" s="601">
        <f t="shared" ca="1" si="503"/>
        <v>772237941.24000001</v>
      </c>
      <c r="P1130" s="601">
        <f t="shared" ca="1" si="504"/>
        <v>-620271578.74000001</v>
      </c>
      <c r="Q1130" s="601">
        <f t="shared" ca="1" si="520"/>
        <v>-99243452.599999994</v>
      </c>
      <c r="R1130" s="602">
        <f t="shared" si="505"/>
        <v>399</v>
      </c>
      <c r="S1130" s="602">
        <f t="shared" si="506"/>
        <v>63.84</v>
      </c>
      <c r="T1130" s="602">
        <f t="shared" si="507"/>
        <v>166.35080000000002</v>
      </c>
      <c r="U1130" s="602">
        <f t="shared" si="508"/>
        <v>26.616128000000003</v>
      </c>
      <c r="V1130" s="602">
        <f t="shared" ca="1" si="509"/>
        <v>-52695638.549999997</v>
      </c>
      <c r="W1130" s="602">
        <f t="shared" si="510"/>
        <v>84.48</v>
      </c>
      <c r="X1130" s="602">
        <f t="shared" si="511"/>
        <v>13.52</v>
      </c>
      <c r="Y1130" s="602">
        <f t="shared" ca="1" si="512"/>
        <v>972860.48</v>
      </c>
      <c r="Z1130" s="602">
        <f t="shared" ca="1" si="513"/>
        <v>155657.68</v>
      </c>
      <c r="AA1130" s="603">
        <f t="shared" si="514"/>
        <v>0</v>
      </c>
      <c r="AB1130" s="602"/>
      <c r="AC1130" s="604">
        <f t="shared" si="515"/>
        <v>0.113</v>
      </c>
      <c r="AD1130" s="602">
        <f t="shared" ca="1" si="516"/>
        <v>-620271578.74038839</v>
      </c>
      <c r="AE1130" s="602">
        <f t="shared" si="517"/>
        <v>0</v>
      </c>
      <c r="AG1130" s="602">
        <f t="shared" ca="1" si="521"/>
        <v>0</v>
      </c>
    </row>
    <row r="1131" spans="2:33" x14ac:dyDescent="0.25">
      <c r="B1131" s="30">
        <v>1110</v>
      </c>
      <c r="C1131" s="19">
        <f t="shared" ca="1" si="495"/>
        <v>79475</v>
      </c>
      <c r="D1131" s="30">
        <f t="shared" ca="1" si="496"/>
        <v>31</v>
      </c>
      <c r="E1131" s="599">
        <f t="shared" si="497"/>
        <v>0.113</v>
      </c>
      <c r="F1131" s="599">
        <f t="shared" si="518"/>
        <v>0.13108</v>
      </c>
      <c r="G1131" s="33">
        <f t="shared" ca="1" si="498"/>
        <v>1.0120874444444443</v>
      </c>
      <c r="H1131" s="33">
        <f t="shared" ca="1" si="499"/>
        <v>494340.47671008605</v>
      </c>
      <c r="I1131" s="33">
        <f t="shared" ca="1" si="523"/>
        <v>2.0228972684073089E-6</v>
      </c>
      <c r="J1131" s="30" t="b">
        <f t="shared" si="500"/>
        <v>0</v>
      </c>
      <c r="K1131" s="33">
        <f t="shared" si="519"/>
        <v>1</v>
      </c>
      <c r="L1131" s="33">
        <f t="shared" ca="1" si="522"/>
        <v>2.0228972684073089E-6</v>
      </c>
      <c r="M1131" s="600">
        <f t="shared" ca="1" si="501"/>
        <v>27271.35</v>
      </c>
      <c r="N1131" s="601">
        <f t="shared" ca="1" si="502"/>
        <v>-66641786126.059998</v>
      </c>
      <c r="O1131" s="601">
        <f t="shared" ca="1" si="503"/>
        <v>805556158.83000004</v>
      </c>
      <c r="P1131" s="601">
        <f t="shared" ca="1" si="504"/>
        <v>-648461602.22000003</v>
      </c>
      <c r="Q1131" s="601">
        <f t="shared" ca="1" si="520"/>
        <v>-103753856.36</v>
      </c>
      <c r="R1131" s="602">
        <f t="shared" si="505"/>
        <v>399</v>
      </c>
      <c r="S1131" s="602">
        <f t="shared" si="506"/>
        <v>63.84</v>
      </c>
      <c r="T1131" s="602">
        <f t="shared" si="507"/>
        <v>166.35080000000002</v>
      </c>
      <c r="U1131" s="602">
        <f t="shared" si="508"/>
        <v>26.616128000000003</v>
      </c>
      <c r="V1131" s="602">
        <f t="shared" ca="1" si="509"/>
        <v>-53313428.899999999</v>
      </c>
      <c r="W1131" s="602">
        <f t="shared" si="510"/>
        <v>84.48</v>
      </c>
      <c r="X1131" s="602">
        <f t="shared" si="511"/>
        <v>13.52</v>
      </c>
      <c r="Y1131" s="602">
        <f t="shared" ca="1" si="512"/>
        <v>1017062.44</v>
      </c>
      <c r="Z1131" s="602">
        <f t="shared" ca="1" si="513"/>
        <v>162729.99</v>
      </c>
      <c r="AA1131" s="603">
        <f t="shared" si="514"/>
        <v>0</v>
      </c>
      <c r="AB1131" s="602"/>
      <c r="AC1131" s="604">
        <f t="shared" si="515"/>
        <v>0.113</v>
      </c>
      <c r="AD1131" s="602">
        <f t="shared" ca="1" si="516"/>
        <v>-648461602.22107828</v>
      </c>
      <c r="AE1131" s="602">
        <f t="shared" si="517"/>
        <v>0</v>
      </c>
      <c r="AG1131" s="602">
        <f t="shared" ca="1" si="521"/>
        <v>0</v>
      </c>
    </row>
    <row r="1132" spans="2:33" x14ac:dyDescent="0.25">
      <c r="B1132" s="30">
        <v>1111</v>
      </c>
      <c r="C1132" s="19">
        <f t="shared" ca="1" si="495"/>
        <v>79506</v>
      </c>
      <c r="D1132" s="30">
        <f t="shared" ca="1" si="496"/>
        <v>31</v>
      </c>
      <c r="E1132" s="599">
        <f t="shared" si="497"/>
        <v>0.113</v>
      </c>
      <c r="F1132" s="599">
        <f t="shared" si="518"/>
        <v>0.13108</v>
      </c>
      <c r="G1132" s="33">
        <f t="shared" ca="1" si="498"/>
        <v>1.0120874444444443</v>
      </c>
      <c r="H1132" s="33">
        <f t="shared" ca="1" si="499"/>
        <v>500315.78975895932</v>
      </c>
      <c r="I1132" s="33">
        <f t="shared" ca="1" si="523"/>
        <v>1.9987376382459906E-6</v>
      </c>
      <c r="J1132" s="30" t="b">
        <f t="shared" si="500"/>
        <v>0</v>
      </c>
      <c r="K1132" s="33">
        <f t="shared" si="519"/>
        <v>1</v>
      </c>
      <c r="L1132" s="33">
        <f t="shared" ca="1" si="522"/>
        <v>1.9987376382459906E-6</v>
      </c>
      <c r="M1132" s="600">
        <f t="shared" ca="1" si="501"/>
        <v>27271.35</v>
      </c>
      <c r="N1132" s="601">
        <f t="shared" ca="1" si="502"/>
        <v>-67447342284.889999</v>
      </c>
      <c r="O1132" s="601">
        <f t="shared" ca="1" si="503"/>
        <v>815293274.14999998</v>
      </c>
      <c r="P1132" s="601">
        <f t="shared" ca="1" si="504"/>
        <v>-656300111.17999995</v>
      </c>
      <c r="Q1132" s="601">
        <f t="shared" ca="1" si="520"/>
        <v>-105008017.79000001</v>
      </c>
      <c r="R1132" s="602">
        <f t="shared" si="505"/>
        <v>399</v>
      </c>
      <c r="S1132" s="602">
        <f t="shared" si="506"/>
        <v>63.84</v>
      </c>
      <c r="T1132" s="602">
        <f t="shared" si="507"/>
        <v>166.35080000000002</v>
      </c>
      <c r="U1132" s="602">
        <f t="shared" si="508"/>
        <v>26.616128000000003</v>
      </c>
      <c r="V1132" s="602">
        <f t="shared" ca="1" si="509"/>
        <v>-53957873.829999998</v>
      </c>
      <c r="W1132" s="602">
        <f t="shared" si="510"/>
        <v>84.48</v>
      </c>
      <c r="X1132" s="602">
        <f t="shared" si="511"/>
        <v>13.52</v>
      </c>
      <c r="Y1132" s="602">
        <f t="shared" ca="1" si="512"/>
        <v>1029353.22</v>
      </c>
      <c r="Z1132" s="602">
        <f t="shared" ca="1" si="513"/>
        <v>164696.51999999999</v>
      </c>
      <c r="AA1132" s="603">
        <f t="shared" si="514"/>
        <v>0</v>
      </c>
      <c r="AB1132" s="602"/>
      <c r="AC1132" s="604">
        <f t="shared" si="515"/>
        <v>0.113</v>
      </c>
      <c r="AD1132" s="602">
        <f t="shared" ca="1" si="516"/>
        <v>-656300111.17769361</v>
      </c>
      <c r="AE1132" s="602">
        <f t="shared" si="517"/>
        <v>0</v>
      </c>
      <c r="AG1132" s="602">
        <f t="shared" ca="1" si="521"/>
        <v>0</v>
      </c>
    </row>
    <row r="1133" spans="2:33" x14ac:dyDescent="0.25">
      <c r="B1133" s="30">
        <v>1112</v>
      </c>
      <c r="C1133" s="19">
        <f t="shared" ca="1" si="495"/>
        <v>79536</v>
      </c>
      <c r="D1133" s="30">
        <f t="shared" ca="1" si="496"/>
        <v>30</v>
      </c>
      <c r="E1133" s="599">
        <f t="shared" si="497"/>
        <v>0.113</v>
      </c>
      <c r="F1133" s="599">
        <f t="shared" si="518"/>
        <v>0.13108</v>
      </c>
      <c r="G1133" s="33">
        <f t="shared" ca="1" si="498"/>
        <v>1.0117233333333333</v>
      </c>
      <c r="H1133" s="33">
        <f t="shared" ca="1" si="499"/>
        <v>506181.15853423352</v>
      </c>
      <c r="I1133" s="33">
        <f t="shared" ca="1" si="523"/>
        <v>1.9755772871825869E-6</v>
      </c>
      <c r="J1133" s="30" t="b">
        <f t="shared" si="500"/>
        <v>0</v>
      </c>
      <c r="K1133" s="33">
        <f t="shared" si="519"/>
        <v>1</v>
      </c>
      <c r="L1133" s="33">
        <f t="shared" ca="1" si="522"/>
        <v>1.9755772871825869E-6</v>
      </c>
      <c r="M1133" s="600">
        <f t="shared" ca="1" si="501"/>
        <v>27271.35</v>
      </c>
      <c r="N1133" s="601">
        <f t="shared" ca="1" si="502"/>
        <v>-68262635559.040001</v>
      </c>
      <c r="O1133" s="601">
        <f t="shared" ca="1" si="503"/>
        <v>800292902.23000014</v>
      </c>
      <c r="P1133" s="601">
        <f t="shared" ca="1" si="504"/>
        <v>-642806484.85000002</v>
      </c>
      <c r="Q1133" s="601">
        <f t="shared" ca="1" si="520"/>
        <v>-102849037.58</v>
      </c>
      <c r="R1133" s="602">
        <f t="shared" si="505"/>
        <v>399</v>
      </c>
      <c r="S1133" s="602">
        <f t="shared" si="506"/>
        <v>63.84</v>
      </c>
      <c r="T1133" s="602">
        <f t="shared" si="507"/>
        <v>166.35080000000002</v>
      </c>
      <c r="U1133" s="602">
        <f t="shared" si="508"/>
        <v>26.616128000000003</v>
      </c>
      <c r="V1133" s="602">
        <f t="shared" ca="1" si="509"/>
        <v>-54610108.450000003</v>
      </c>
      <c r="W1133" s="602">
        <f t="shared" si="510"/>
        <v>84.48</v>
      </c>
      <c r="X1133" s="602">
        <f t="shared" si="511"/>
        <v>13.52</v>
      </c>
      <c r="Y1133" s="602">
        <f t="shared" ca="1" si="512"/>
        <v>1008195.21</v>
      </c>
      <c r="Z1133" s="602">
        <f t="shared" ca="1" si="513"/>
        <v>161311.23000000001</v>
      </c>
      <c r="AA1133" s="603">
        <f t="shared" si="514"/>
        <v>0</v>
      </c>
      <c r="AB1133" s="602"/>
      <c r="AC1133" s="604">
        <f t="shared" si="515"/>
        <v>0.113</v>
      </c>
      <c r="AD1133" s="602">
        <f t="shared" ca="1" si="516"/>
        <v>-642806484.84762669</v>
      </c>
      <c r="AE1133" s="602">
        <f t="shared" si="517"/>
        <v>0</v>
      </c>
      <c r="AG1133" s="602">
        <f t="shared" ca="1" si="521"/>
        <v>0</v>
      </c>
    </row>
    <row r="1134" spans="2:33" x14ac:dyDescent="0.25">
      <c r="B1134" s="30">
        <v>1113</v>
      </c>
      <c r="C1134" s="19">
        <f t="shared" ca="1" si="495"/>
        <v>79567</v>
      </c>
      <c r="D1134" s="30">
        <f t="shared" ca="1" si="496"/>
        <v>31</v>
      </c>
      <c r="E1134" s="599">
        <f t="shared" si="497"/>
        <v>0.113</v>
      </c>
      <c r="F1134" s="599">
        <f t="shared" si="518"/>
        <v>0.13108</v>
      </c>
      <c r="G1134" s="33">
        <f t="shared" ca="1" si="498"/>
        <v>1.0120874444444443</v>
      </c>
      <c r="H1134" s="33">
        <f t="shared" ca="1" si="499"/>
        <v>512299.59516684053</v>
      </c>
      <c r="I1134" s="33">
        <f t="shared" ca="1" si="523"/>
        <v>1.9519828034889041E-6</v>
      </c>
      <c r="J1134" s="30" t="b">
        <f t="shared" si="500"/>
        <v>0</v>
      </c>
      <c r="K1134" s="33">
        <f t="shared" si="519"/>
        <v>1</v>
      </c>
      <c r="L1134" s="33">
        <f t="shared" ca="1" si="522"/>
        <v>1.9519828034889041E-6</v>
      </c>
      <c r="M1134" s="600">
        <f t="shared" ca="1" si="501"/>
        <v>27271.35</v>
      </c>
      <c r="N1134" s="601">
        <f t="shared" ca="1" si="502"/>
        <v>-69062928461.270004</v>
      </c>
      <c r="O1134" s="601">
        <f t="shared" ca="1" si="503"/>
        <v>834821582.30000007</v>
      </c>
      <c r="P1134" s="601">
        <f t="shared" ca="1" si="504"/>
        <v>-672020662.22000003</v>
      </c>
      <c r="Q1134" s="601">
        <f t="shared" ca="1" si="520"/>
        <v>-107523305.95999999</v>
      </c>
      <c r="R1134" s="602">
        <f t="shared" si="505"/>
        <v>399</v>
      </c>
      <c r="S1134" s="602">
        <f t="shared" si="506"/>
        <v>63.84</v>
      </c>
      <c r="T1134" s="602">
        <f t="shared" si="507"/>
        <v>166.35080000000002</v>
      </c>
      <c r="U1134" s="602">
        <f t="shared" si="508"/>
        <v>26.616128000000003</v>
      </c>
      <c r="V1134" s="602">
        <f t="shared" ca="1" si="509"/>
        <v>-55250342.770000003</v>
      </c>
      <c r="W1134" s="602">
        <f t="shared" si="510"/>
        <v>84.48</v>
      </c>
      <c r="X1134" s="602">
        <f t="shared" si="511"/>
        <v>13.52</v>
      </c>
      <c r="Y1134" s="602">
        <f t="shared" ca="1" si="512"/>
        <v>1054003.04</v>
      </c>
      <c r="Z1134" s="602">
        <f t="shared" ca="1" si="513"/>
        <v>168640.49</v>
      </c>
      <c r="AA1134" s="603">
        <f t="shared" si="514"/>
        <v>0</v>
      </c>
      <c r="AB1134" s="602"/>
      <c r="AC1134" s="604">
        <f t="shared" si="515"/>
        <v>0.113</v>
      </c>
      <c r="AD1134" s="602">
        <f t="shared" ca="1" si="516"/>
        <v>-672020662.22174668</v>
      </c>
      <c r="AE1134" s="602">
        <f t="shared" si="517"/>
        <v>0</v>
      </c>
      <c r="AG1134" s="602">
        <f t="shared" ca="1" si="521"/>
        <v>0</v>
      </c>
    </row>
    <row r="1135" spans="2:33" x14ac:dyDescent="0.25">
      <c r="B1135" s="30">
        <v>1114</v>
      </c>
      <c r="C1135" s="19">
        <f t="shared" ca="1" si="495"/>
        <v>79597</v>
      </c>
      <c r="D1135" s="30">
        <f t="shared" ca="1" si="496"/>
        <v>30</v>
      </c>
      <c r="E1135" s="599">
        <f t="shared" si="497"/>
        <v>0.113</v>
      </c>
      <c r="F1135" s="599">
        <f t="shared" si="518"/>
        <v>0.13108</v>
      </c>
      <c r="G1135" s="33">
        <f t="shared" ca="1" si="498"/>
        <v>1.0117233333333333</v>
      </c>
      <c r="H1135" s="33">
        <f t="shared" ca="1" si="499"/>
        <v>518305.45408751309</v>
      </c>
      <c r="I1135" s="33">
        <f t="shared" ca="1" si="523"/>
        <v>1.9293642235745323E-6</v>
      </c>
      <c r="J1135" s="30" t="b">
        <f t="shared" si="500"/>
        <v>0</v>
      </c>
      <c r="K1135" s="33">
        <f t="shared" si="519"/>
        <v>1</v>
      </c>
      <c r="L1135" s="33">
        <f t="shared" ca="1" si="522"/>
        <v>1.9293642235745323E-6</v>
      </c>
      <c r="M1135" s="600">
        <f t="shared" ca="1" si="501"/>
        <v>27271.35</v>
      </c>
      <c r="N1135" s="601">
        <f t="shared" ca="1" si="502"/>
        <v>-69897750043.570007</v>
      </c>
      <c r="O1135" s="601">
        <f t="shared" ca="1" si="503"/>
        <v>819461894.3599999</v>
      </c>
      <c r="P1135" s="601">
        <f t="shared" ca="1" si="504"/>
        <v>-658203812.90999997</v>
      </c>
      <c r="Q1135" s="601">
        <f t="shared" ca="1" si="520"/>
        <v>-105312610.06999999</v>
      </c>
      <c r="R1135" s="602">
        <f t="shared" si="505"/>
        <v>399</v>
      </c>
      <c r="S1135" s="602">
        <f t="shared" si="506"/>
        <v>63.84</v>
      </c>
      <c r="T1135" s="602">
        <f t="shared" si="507"/>
        <v>166.35080000000002</v>
      </c>
      <c r="U1135" s="602">
        <f t="shared" si="508"/>
        <v>26.616128000000003</v>
      </c>
      <c r="V1135" s="602">
        <f t="shared" ca="1" si="509"/>
        <v>-55918200.030000001</v>
      </c>
      <c r="W1135" s="602">
        <f t="shared" si="510"/>
        <v>84.48</v>
      </c>
      <c r="X1135" s="602">
        <f t="shared" si="511"/>
        <v>13.52</v>
      </c>
      <c r="Y1135" s="602">
        <f t="shared" ca="1" si="512"/>
        <v>1032338.23</v>
      </c>
      <c r="Z1135" s="602">
        <f t="shared" ca="1" si="513"/>
        <v>165174.12</v>
      </c>
      <c r="AA1135" s="603">
        <f t="shared" si="514"/>
        <v>0</v>
      </c>
      <c r="AB1135" s="602"/>
      <c r="AC1135" s="604">
        <f t="shared" si="515"/>
        <v>0.113</v>
      </c>
      <c r="AD1135" s="602">
        <f t="shared" ca="1" si="516"/>
        <v>-658203812.91028428</v>
      </c>
      <c r="AE1135" s="602">
        <f t="shared" si="517"/>
        <v>0</v>
      </c>
      <c r="AG1135" s="602">
        <f t="shared" ca="1" si="521"/>
        <v>0</v>
      </c>
    </row>
    <row r="1136" spans="2:33" x14ac:dyDescent="0.25">
      <c r="B1136" s="30">
        <v>1115</v>
      </c>
      <c r="C1136" s="19">
        <f t="shared" ca="1" si="495"/>
        <v>79628</v>
      </c>
      <c r="D1136" s="30">
        <f t="shared" ca="1" si="496"/>
        <v>31</v>
      </c>
      <c r="E1136" s="599">
        <f t="shared" si="497"/>
        <v>0.113</v>
      </c>
      <c r="F1136" s="599">
        <f t="shared" si="518"/>
        <v>0.13108</v>
      </c>
      <c r="G1136" s="33">
        <f t="shared" ca="1" si="498"/>
        <v>1.0120874444444443</v>
      </c>
      <c r="H1136" s="33">
        <f t="shared" ca="1" si="499"/>
        <v>524570.44246904843</v>
      </c>
      <c r="I1136" s="33">
        <f t="shared" ca="1" si="523"/>
        <v>1.9063216663394138E-6</v>
      </c>
      <c r="J1136" s="30" t="b">
        <f t="shared" si="500"/>
        <v>0</v>
      </c>
      <c r="K1136" s="33">
        <f t="shared" si="519"/>
        <v>1</v>
      </c>
      <c r="L1136" s="33">
        <f t="shared" ca="1" si="522"/>
        <v>1.9063216663394138E-6</v>
      </c>
      <c r="M1136" s="600">
        <f t="shared" ca="1" si="501"/>
        <v>27271.35</v>
      </c>
      <c r="N1136" s="601">
        <f t="shared" ca="1" si="502"/>
        <v>-70717211937.929993</v>
      </c>
      <c r="O1136" s="601">
        <f t="shared" ca="1" si="503"/>
        <v>854817641.91999996</v>
      </c>
      <c r="P1136" s="601">
        <f t="shared" ca="1" si="504"/>
        <v>-688117759.5</v>
      </c>
      <c r="Q1136" s="601">
        <f t="shared" ca="1" si="520"/>
        <v>-110098841.52</v>
      </c>
      <c r="R1136" s="602">
        <f t="shared" si="505"/>
        <v>399</v>
      </c>
      <c r="S1136" s="602">
        <f t="shared" si="506"/>
        <v>63.84</v>
      </c>
      <c r="T1136" s="602">
        <f t="shared" si="507"/>
        <v>166.35080000000002</v>
      </c>
      <c r="U1136" s="602">
        <f t="shared" si="508"/>
        <v>26.616128000000003</v>
      </c>
      <c r="V1136" s="602">
        <f t="shared" ca="1" si="509"/>
        <v>-56573769.549999997</v>
      </c>
      <c r="W1136" s="602">
        <f t="shared" si="510"/>
        <v>84.48</v>
      </c>
      <c r="X1136" s="602">
        <f t="shared" si="511"/>
        <v>13.52</v>
      </c>
      <c r="Y1136" s="602">
        <f t="shared" ca="1" si="512"/>
        <v>1079243.29</v>
      </c>
      <c r="Z1136" s="602">
        <f t="shared" ca="1" si="513"/>
        <v>172678.93</v>
      </c>
      <c r="AA1136" s="603">
        <f t="shared" si="514"/>
        <v>0</v>
      </c>
      <c r="AB1136" s="602"/>
      <c r="AC1136" s="604">
        <f t="shared" si="515"/>
        <v>0.113</v>
      </c>
      <c r="AD1136" s="602">
        <f t="shared" ca="1" si="516"/>
        <v>-688117759.49602437</v>
      </c>
      <c r="AE1136" s="602">
        <f t="shared" si="517"/>
        <v>0</v>
      </c>
      <c r="AG1136" s="602">
        <f t="shared" ca="1" si="521"/>
        <v>0</v>
      </c>
    </row>
    <row r="1137" spans="2:33" x14ac:dyDescent="0.25">
      <c r="B1137" s="30">
        <v>1116</v>
      </c>
      <c r="C1137" s="19">
        <f t="shared" ca="1" si="495"/>
        <v>79659</v>
      </c>
      <c r="D1137" s="30">
        <f t="shared" ca="1" si="496"/>
        <v>31</v>
      </c>
      <c r="E1137" s="599">
        <f t="shared" si="497"/>
        <v>0.113</v>
      </c>
      <c r="F1137" s="599">
        <f t="shared" si="518"/>
        <v>0.13108</v>
      </c>
      <c r="G1137" s="33">
        <f t="shared" ca="1" si="498"/>
        <v>1.0120874444444443</v>
      </c>
      <c r="H1137" s="33">
        <f t="shared" ca="1" si="499"/>
        <v>530911.15854959062</v>
      </c>
      <c r="I1137" s="33">
        <f t="shared" ca="1" si="523"/>
        <v>1.8835543082799858E-6</v>
      </c>
      <c r="J1137" s="30" t="b">
        <f t="shared" si="500"/>
        <v>1</v>
      </c>
      <c r="K1137" s="33">
        <f t="shared" si="519"/>
        <v>1</v>
      </c>
      <c r="L1137" s="33">
        <f t="shared" ca="1" si="522"/>
        <v>1.8835543082799858E-6</v>
      </c>
      <c r="M1137" s="600">
        <f t="shared" ca="1" si="501"/>
        <v>27271.35</v>
      </c>
      <c r="N1137" s="601">
        <f t="shared" ca="1" si="502"/>
        <v>-71572029579.850006</v>
      </c>
      <c r="O1137" s="601">
        <f t="shared" ca="1" si="503"/>
        <v>865150202.66999996</v>
      </c>
      <c r="P1137" s="601">
        <f t="shared" ca="1" si="504"/>
        <v>-696435610.04999995</v>
      </c>
      <c r="Q1137" s="601">
        <f t="shared" ca="1" si="520"/>
        <v>-111429697.61</v>
      </c>
      <c r="R1137" s="602">
        <f t="shared" si="505"/>
        <v>399</v>
      </c>
      <c r="S1137" s="602">
        <f t="shared" si="506"/>
        <v>63.84</v>
      </c>
      <c r="T1137" s="602">
        <f t="shared" si="507"/>
        <v>166.35080000000002</v>
      </c>
      <c r="U1137" s="602">
        <f t="shared" si="508"/>
        <v>26.616128000000003</v>
      </c>
      <c r="V1137" s="602">
        <f t="shared" ca="1" si="509"/>
        <v>-57257623.659999996</v>
      </c>
      <c r="W1137" s="602">
        <f t="shared" si="510"/>
        <v>84.48</v>
      </c>
      <c r="X1137" s="602">
        <f t="shared" si="511"/>
        <v>13.52</v>
      </c>
      <c r="Y1137" s="602">
        <f t="shared" ca="1" si="512"/>
        <v>1092285.68</v>
      </c>
      <c r="Z1137" s="602">
        <f t="shared" ca="1" si="513"/>
        <v>174765.71</v>
      </c>
      <c r="AA1137" s="603">
        <f t="shared" si="514"/>
        <v>0</v>
      </c>
      <c r="AB1137" s="602"/>
      <c r="AC1137" s="604">
        <f t="shared" si="515"/>
        <v>0.113</v>
      </c>
      <c r="AD1137" s="602">
        <f t="shared" ca="1" si="516"/>
        <v>-696435610.050596</v>
      </c>
      <c r="AE1137" s="602">
        <f t="shared" si="517"/>
        <v>0</v>
      </c>
      <c r="AG1137" s="602">
        <f t="shared" ca="1" si="521"/>
        <v>0</v>
      </c>
    </row>
    <row r="1138" spans="2:33" x14ac:dyDescent="0.25">
      <c r="B1138" s="30">
        <v>1117</v>
      </c>
      <c r="C1138" s="19">
        <f t="shared" ca="1" si="495"/>
        <v>79687</v>
      </c>
      <c r="D1138" s="30">
        <f t="shared" ca="1" si="496"/>
        <v>28</v>
      </c>
      <c r="E1138" s="599">
        <f t="shared" si="497"/>
        <v>0.113</v>
      </c>
      <c r="F1138" s="599">
        <f t="shared" si="518"/>
        <v>0.13108</v>
      </c>
      <c r="G1138" s="33">
        <f t="shared" ca="1" si="498"/>
        <v>1.0109951111111111</v>
      </c>
      <c r="H1138" s="33">
        <f t="shared" ca="1" si="499"/>
        <v>536748.58572797209</v>
      </c>
      <c r="I1138" s="33">
        <f t="shared" ca="1" si="523"/>
        <v>1.86306965046538E-6</v>
      </c>
      <c r="J1138" s="30" t="b">
        <f t="shared" si="500"/>
        <v>0</v>
      </c>
      <c r="K1138" s="33">
        <f t="shared" si="519"/>
        <v>1</v>
      </c>
      <c r="L1138" s="33">
        <f t="shared" ca="1" si="522"/>
        <v>1.86306965046538E-6</v>
      </c>
      <c r="M1138" s="600">
        <f t="shared" ca="1" si="501"/>
        <v>27271.35</v>
      </c>
      <c r="N1138" s="601">
        <f t="shared" ca="1" si="502"/>
        <v>-72437179782.520004</v>
      </c>
      <c r="O1138" s="601">
        <f t="shared" ca="1" si="503"/>
        <v>796482111.63</v>
      </c>
      <c r="P1138" s="601">
        <f t="shared" ca="1" si="504"/>
        <v>-636642324.52999997</v>
      </c>
      <c r="Q1138" s="601">
        <f t="shared" ca="1" si="520"/>
        <v>-101862771.92</v>
      </c>
      <c r="R1138" s="602">
        <f t="shared" si="505"/>
        <v>399</v>
      </c>
      <c r="S1138" s="602">
        <f t="shared" si="506"/>
        <v>63.84</v>
      </c>
      <c r="T1138" s="602">
        <f t="shared" si="507"/>
        <v>166.35080000000002</v>
      </c>
      <c r="U1138" s="602">
        <f t="shared" si="508"/>
        <v>26.616128000000003</v>
      </c>
      <c r="V1138" s="602">
        <f t="shared" ca="1" si="509"/>
        <v>-57949743.829999998</v>
      </c>
      <c r="W1138" s="602">
        <f t="shared" si="510"/>
        <v>84.48</v>
      </c>
      <c r="X1138" s="602">
        <f t="shared" si="511"/>
        <v>13.52</v>
      </c>
      <c r="Y1138" s="602">
        <f t="shared" ca="1" si="512"/>
        <v>998529.81</v>
      </c>
      <c r="Z1138" s="602">
        <f t="shared" ca="1" si="513"/>
        <v>159764.76999999999</v>
      </c>
      <c r="AA1138" s="603">
        <f t="shared" si="514"/>
        <v>0</v>
      </c>
      <c r="AB1138" s="602"/>
      <c r="AC1138" s="604">
        <f t="shared" si="515"/>
        <v>0.113</v>
      </c>
      <c r="AD1138" s="602">
        <f t="shared" ca="1" si="516"/>
        <v>-636642324.53303695</v>
      </c>
      <c r="AE1138" s="602">
        <f t="shared" si="517"/>
        <v>0</v>
      </c>
      <c r="AG1138" s="602">
        <f t="shared" ca="1" si="521"/>
        <v>0</v>
      </c>
    </row>
    <row r="1139" spans="2:33" x14ac:dyDescent="0.25">
      <c r="B1139" s="30">
        <v>1118</v>
      </c>
      <c r="C1139" s="19">
        <f t="shared" ca="1" si="495"/>
        <v>79718</v>
      </c>
      <c r="D1139" s="30">
        <f t="shared" ca="1" si="496"/>
        <v>31</v>
      </c>
      <c r="E1139" s="599">
        <f t="shared" si="497"/>
        <v>0.113</v>
      </c>
      <c r="F1139" s="599">
        <f t="shared" si="518"/>
        <v>0.13108</v>
      </c>
      <c r="G1139" s="33">
        <f t="shared" ca="1" si="498"/>
        <v>1.0120874444444443</v>
      </c>
      <c r="H1139" s="33">
        <f t="shared" ca="1" si="499"/>
        <v>543236.50443859305</v>
      </c>
      <c r="I1139" s="33">
        <f t="shared" ca="1" si="523"/>
        <v>1.8408188548253923E-6</v>
      </c>
      <c r="J1139" s="30" t="b">
        <f t="shared" si="500"/>
        <v>0</v>
      </c>
      <c r="K1139" s="33">
        <f t="shared" si="519"/>
        <v>1</v>
      </c>
      <c r="L1139" s="33">
        <f t="shared" ca="1" si="522"/>
        <v>1.8408188548253923E-6</v>
      </c>
      <c r="M1139" s="600">
        <f t="shared" ca="1" si="501"/>
        <v>27271.35</v>
      </c>
      <c r="N1139" s="601">
        <f t="shared" ca="1" si="502"/>
        <v>-73233661894.149994</v>
      </c>
      <c r="O1139" s="601">
        <f t="shared" ca="1" si="503"/>
        <v>885235090.97000003</v>
      </c>
      <c r="P1139" s="601">
        <f t="shared" ca="1" si="504"/>
        <v>-712604215.60000002</v>
      </c>
      <c r="Q1139" s="601">
        <f t="shared" ca="1" si="520"/>
        <v>-114016674.5</v>
      </c>
      <c r="R1139" s="602">
        <f t="shared" si="505"/>
        <v>399</v>
      </c>
      <c r="S1139" s="602">
        <f t="shared" si="506"/>
        <v>63.84</v>
      </c>
      <c r="T1139" s="602">
        <f t="shared" si="507"/>
        <v>166.35080000000002</v>
      </c>
      <c r="U1139" s="602">
        <f t="shared" si="508"/>
        <v>26.616128000000003</v>
      </c>
      <c r="V1139" s="602">
        <f t="shared" ca="1" si="509"/>
        <v>-58586929.520000003</v>
      </c>
      <c r="W1139" s="602">
        <f t="shared" si="510"/>
        <v>84.48</v>
      </c>
      <c r="X1139" s="602">
        <f t="shared" si="511"/>
        <v>13.52</v>
      </c>
      <c r="Y1139" s="602">
        <f t="shared" ca="1" si="512"/>
        <v>1117638.06</v>
      </c>
      <c r="Z1139" s="602">
        <f t="shared" ca="1" si="513"/>
        <v>178822.09</v>
      </c>
      <c r="AA1139" s="603">
        <f t="shared" si="514"/>
        <v>0</v>
      </c>
      <c r="AB1139" s="602"/>
      <c r="AC1139" s="604">
        <f t="shared" si="515"/>
        <v>0.113</v>
      </c>
      <c r="AD1139" s="602">
        <f t="shared" ca="1" si="516"/>
        <v>-712604215.59779847</v>
      </c>
      <c r="AE1139" s="602">
        <f t="shared" si="517"/>
        <v>0</v>
      </c>
      <c r="AG1139" s="602">
        <f t="shared" ca="1" si="521"/>
        <v>0</v>
      </c>
    </row>
    <row r="1140" spans="2:33" x14ac:dyDescent="0.25">
      <c r="B1140" s="30">
        <v>1119</v>
      </c>
      <c r="C1140" s="19">
        <f t="shared" ca="1" si="495"/>
        <v>79748</v>
      </c>
      <c r="D1140" s="30">
        <f t="shared" ca="1" si="496"/>
        <v>30</v>
      </c>
      <c r="E1140" s="599">
        <f t="shared" si="497"/>
        <v>0.113</v>
      </c>
      <c r="F1140" s="599">
        <f t="shared" si="518"/>
        <v>0.13108</v>
      </c>
      <c r="G1140" s="33">
        <f t="shared" ca="1" si="498"/>
        <v>1.0117233333333333</v>
      </c>
      <c r="H1140" s="33">
        <f t="shared" ca="1" si="499"/>
        <v>549605.04705896147</v>
      </c>
      <c r="I1140" s="33">
        <f t="shared" ca="1" si="523"/>
        <v>1.8194883859804152E-6</v>
      </c>
      <c r="J1140" s="30" t="b">
        <f t="shared" si="500"/>
        <v>0</v>
      </c>
      <c r="K1140" s="33">
        <f t="shared" si="519"/>
        <v>1</v>
      </c>
      <c r="L1140" s="33">
        <f t="shared" ca="1" si="522"/>
        <v>1.8194883859804152E-6</v>
      </c>
      <c r="M1140" s="600">
        <f t="shared" ca="1" si="501"/>
        <v>27271.35</v>
      </c>
      <c r="N1140" s="601">
        <f t="shared" ca="1" si="502"/>
        <v>-74118896985.119995</v>
      </c>
      <c r="O1140" s="601">
        <f t="shared" ca="1" si="503"/>
        <v>868947807.01000011</v>
      </c>
      <c r="P1140" s="601">
        <f t="shared" ca="1" si="504"/>
        <v>-697952946.61000001</v>
      </c>
      <c r="Q1140" s="601">
        <f t="shared" ca="1" si="520"/>
        <v>-111672471.45999999</v>
      </c>
      <c r="R1140" s="602">
        <f t="shared" si="505"/>
        <v>399</v>
      </c>
      <c r="S1140" s="602">
        <f t="shared" si="506"/>
        <v>63.84</v>
      </c>
      <c r="T1140" s="602">
        <f t="shared" si="507"/>
        <v>166.35080000000002</v>
      </c>
      <c r="U1140" s="602">
        <f t="shared" si="508"/>
        <v>26.616128000000003</v>
      </c>
      <c r="V1140" s="602">
        <f t="shared" ca="1" si="509"/>
        <v>-59295117.590000004</v>
      </c>
      <c r="W1140" s="602">
        <f t="shared" si="510"/>
        <v>84.48</v>
      </c>
      <c r="X1140" s="602">
        <f t="shared" si="511"/>
        <v>13.52</v>
      </c>
      <c r="Y1140" s="602">
        <f t="shared" ca="1" si="512"/>
        <v>1094664.8700000001</v>
      </c>
      <c r="Z1140" s="602">
        <f t="shared" ca="1" si="513"/>
        <v>175146.38</v>
      </c>
      <c r="AA1140" s="603">
        <f t="shared" si="514"/>
        <v>0</v>
      </c>
      <c r="AB1140" s="602"/>
      <c r="AC1140" s="604">
        <f t="shared" si="515"/>
        <v>0.113</v>
      </c>
      <c r="AD1140" s="602">
        <f t="shared" ca="1" si="516"/>
        <v>-697952946.60987985</v>
      </c>
      <c r="AE1140" s="602">
        <f t="shared" si="517"/>
        <v>0</v>
      </c>
      <c r="AG1140" s="602">
        <f t="shared" ca="1" si="521"/>
        <v>0</v>
      </c>
    </row>
    <row r="1141" spans="2:33" x14ac:dyDescent="0.25">
      <c r="B1141" s="30">
        <v>1120</v>
      </c>
      <c r="C1141" s="19">
        <f t="shared" ca="1" si="495"/>
        <v>79779</v>
      </c>
      <c r="D1141" s="30">
        <f t="shared" ca="1" si="496"/>
        <v>31</v>
      </c>
      <c r="E1141" s="599">
        <f t="shared" si="497"/>
        <v>0.113</v>
      </c>
      <c r="F1141" s="599">
        <f t="shared" si="518"/>
        <v>0.13108</v>
      </c>
      <c r="G1141" s="33">
        <f t="shared" ca="1" si="498"/>
        <v>1.0120874444444443</v>
      </c>
      <c r="H1141" s="33">
        <f t="shared" ca="1" si="499"/>
        <v>556248.36753167282</v>
      </c>
      <c r="I1141" s="33">
        <f t="shared" ca="1" si="523"/>
        <v>1.7977580850033865E-6</v>
      </c>
      <c r="J1141" s="30" t="b">
        <f t="shared" si="500"/>
        <v>0</v>
      </c>
      <c r="K1141" s="33">
        <f t="shared" si="519"/>
        <v>1</v>
      </c>
      <c r="L1141" s="33">
        <f t="shared" ca="1" si="522"/>
        <v>1.7977580850033865E-6</v>
      </c>
      <c r="M1141" s="600">
        <f t="shared" ca="1" si="501"/>
        <v>27271.35</v>
      </c>
      <c r="N1141" s="601">
        <f t="shared" ca="1" si="502"/>
        <v>-74987844792.130005</v>
      </c>
      <c r="O1141" s="601">
        <f t="shared" ca="1" si="503"/>
        <v>906438679.28000009</v>
      </c>
      <c r="P1141" s="601">
        <f t="shared" ca="1" si="504"/>
        <v>-729673389.74000001</v>
      </c>
      <c r="Q1141" s="601">
        <f t="shared" ca="1" si="520"/>
        <v>-116747742.36</v>
      </c>
      <c r="R1141" s="602">
        <f t="shared" si="505"/>
        <v>399</v>
      </c>
      <c r="S1141" s="602">
        <f t="shared" si="506"/>
        <v>63.84</v>
      </c>
      <c r="T1141" s="602">
        <f t="shared" si="507"/>
        <v>166.35080000000002</v>
      </c>
      <c r="U1141" s="602">
        <f t="shared" si="508"/>
        <v>26.616128000000003</v>
      </c>
      <c r="V1141" s="602">
        <f t="shared" ca="1" si="509"/>
        <v>-59990275.829999998</v>
      </c>
      <c r="W1141" s="602">
        <f t="shared" si="510"/>
        <v>84.48</v>
      </c>
      <c r="X1141" s="602">
        <f t="shared" si="511"/>
        <v>13.52</v>
      </c>
      <c r="Y1141" s="602">
        <f t="shared" ca="1" si="512"/>
        <v>1144402.52</v>
      </c>
      <c r="Z1141" s="602">
        <f t="shared" ca="1" si="513"/>
        <v>183104.4</v>
      </c>
      <c r="AA1141" s="603">
        <f t="shared" si="514"/>
        <v>0</v>
      </c>
      <c r="AB1141" s="602"/>
      <c r="AC1141" s="604">
        <f t="shared" si="515"/>
        <v>0.113</v>
      </c>
      <c r="AD1141" s="602">
        <f t="shared" ca="1" si="516"/>
        <v>-729673389.74119842</v>
      </c>
      <c r="AE1141" s="602">
        <f t="shared" si="517"/>
        <v>0</v>
      </c>
      <c r="AG1141" s="602">
        <f t="shared" ca="1" si="521"/>
        <v>0</v>
      </c>
    </row>
    <row r="1142" spans="2:33" x14ac:dyDescent="0.25">
      <c r="B1142" s="30">
        <v>1121</v>
      </c>
      <c r="C1142" s="19">
        <f t="shared" ca="1" si="495"/>
        <v>79809</v>
      </c>
      <c r="D1142" s="30">
        <f t="shared" ca="1" si="496"/>
        <v>30</v>
      </c>
      <c r="E1142" s="599">
        <f t="shared" si="497"/>
        <v>0.113</v>
      </c>
      <c r="F1142" s="599">
        <f t="shared" si="518"/>
        <v>0.13108</v>
      </c>
      <c r="G1142" s="33">
        <f t="shared" ca="1" si="498"/>
        <v>1.0117233333333333</v>
      </c>
      <c r="H1142" s="33">
        <f t="shared" ca="1" si="499"/>
        <v>562769.45256036916</v>
      </c>
      <c r="I1142" s="33">
        <f t="shared" ca="1" si="523"/>
        <v>1.776926582369409E-6</v>
      </c>
      <c r="J1142" s="30" t="b">
        <f t="shared" si="500"/>
        <v>0</v>
      </c>
      <c r="K1142" s="33">
        <f t="shared" si="519"/>
        <v>1</v>
      </c>
      <c r="L1142" s="33">
        <f t="shared" ca="1" si="522"/>
        <v>1.776926582369409E-6</v>
      </c>
      <c r="M1142" s="600">
        <f t="shared" ca="1" si="501"/>
        <v>27271.35</v>
      </c>
      <c r="N1142" s="601">
        <f t="shared" ca="1" si="502"/>
        <v>-75894283471.410004</v>
      </c>
      <c r="O1142" s="601">
        <f t="shared" ca="1" si="503"/>
        <v>889761254.59000003</v>
      </c>
      <c r="P1142" s="601">
        <f t="shared" ca="1" si="504"/>
        <v>-714671169.36000001</v>
      </c>
      <c r="Q1142" s="601">
        <f t="shared" ca="1" si="520"/>
        <v>-114347387.09999999</v>
      </c>
      <c r="R1142" s="602">
        <f t="shared" si="505"/>
        <v>399</v>
      </c>
      <c r="S1142" s="602">
        <f t="shared" si="506"/>
        <v>63.84</v>
      </c>
      <c r="T1142" s="602">
        <f t="shared" si="507"/>
        <v>166.35080000000002</v>
      </c>
      <c r="U1142" s="602">
        <f t="shared" si="508"/>
        <v>26.616128000000003</v>
      </c>
      <c r="V1142" s="602">
        <f t="shared" ca="1" si="509"/>
        <v>-60715426.780000001</v>
      </c>
      <c r="W1142" s="602">
        <f t="shared" si="510"/>
        <v>84.48</v>
      </c>
      <c r="X1142" s="602">
        <f t="shared" si="511"/>
        <v>13.52</v>
      </c>
      <c r="Y1142" s="602">
        <f t="shared" ca="1" si="512"/>
        <v>1120879.04</v>
      </c>
      <c r="Z1142" s="602">
        <f t="shared" ca="1" si="513"/>
        <v>179340.65</v>
      </c>
      <c r="AA1142" s="603">
        <f t="shared" si="514"/>
        <v>0</v>
      </c>
      <c r="AB1142" s="602"/>
      <c r="AC1142" s="604">
        <f t="shared" si="515"/>
        <v>0.113</v>
      </c>
      <c r="AD1142" s="602">
        <f t="shared" ca="1" si="516"/>
        <v>-714671169.35577762</v>
      </c>
      <c r="AE1142" s="602">
        <f t="shared" si="517"/>
        <v>0</v>
      </c>
      <c r="AG1142" s="602">
        <f t="shared" ca="1" si="521"/>
        <v>0</v>
      </c>
    </row>
    <row r="1143" spans="2:33" x14ac:dyDescent="0.25">
      <c r="B1143" s="30">
        <v>1122</v>
      </c>
      <c r="C1143" s="19">
        <f t="shared" ca="1" si="495"/>
        <v>79840</v>
      </c>
      <c r="D1143" s="30">
        <f t="shared" ca="1" si="496"/>
        <v>31</v>
      </c>
      <c r="E1143" s="599">
        <f t="shared" si="497"/>
        <v>0.113</v>
      </c>
      <c r="F1143" s="599">
        <f t="shared" si="518"/>
        <v>0.13108</v>
      </c>
      <c r="G1143" s="33">
        <f t="shared" ca="1" si="498"/>
        <v>1.0120874444444443</v>
      </c>
      <c r="H1143" s="33">
        <f t="shared" ca="1" si="499"/>
        <v>569571.89705322299</v>
      </c>
      <c r="I1143" s="33">
        <f t="shared" ca="1" si="523"/>
        <v>1.7557046005494126E-6</v>
      </c>
      <c r="J1143" s="30" t="b">
        <f t="shared" si="500"/>
        <v>0</v>
      </c>
      <c r="K1143" s="33">
        <f t="shared" si="519"/>
        <v>1</v>
      </c>
      <c r="L1143" s="33">
        <f t="shared" ca="1" si="522"/>
        <v>1.7557046005494126E-6</v>
      </c>
      <c r="M1143" s="600">
        <f t="shared" ca="1" si="501"/>
        <v>27271.35</v>
      </c>
      <c r="N1143" s="601">
        <f t="shared" ca="1" si="502"/>
        <v>-76784044726</v>
      </c>
      <c r="O1143" s="601">
        <f t="shared" ca="1" si="503"/>
        <v>928150146.20000005</v>
      </c>
      <c r="P1143" s="601">
        <f t="shared" ca="1" si="504"/>
        <v>-747151412.99000001</v>
      </c>
      <c r="Q1143" s="601">
        <f t="shared" ca="1" si="520"/>
        <v>-119544226.08</v>
      </c>
      <c r="R1143" s="602">
        <f t="shared" si="505"/>
        <v>399</v>
      </c>
      <c r="S1143" s="602">
        <f t="shared" si="506"/>
        <v>63.84</v>
      </c>
      <c r="T1143" s="602">
        <f t="shared" si="507"/>
        <v>166.35080000000002</v>
      </c>
      <c r="U1143" s="602">
        <f t="shared" si="508"/>
        <v>26.616128000000003</v>
      </c>
      <c r="V1143" s="602">
        <f t="shared" ca="1" si="509"/>
        <v>-61427235.780000001</v>
      </c>
      <c r="W1143" s="602">
        <f t="shared" si="510"/>
        <v>84.48</v>
      </c>
      <c r="X1143" s="602">
        <f t="shared" si="511"/>
        <v>13.52</v>
      </c>
      <c r="Y1143" s="602">
        <f t="shared" ca="1" si="512"/>
        <v>1171808.06</v>
      </c>
      <c r="Z1143" s="602">
        <f t="shared" ca="1" si="513"/>
        <v>187489.29</v>
      </c>
      <c r="AA1143" s="603">
        <f t="shared" si="514"/>
        <v>0</v>
      </c>
      <c r="AB1143" s="602"/>
      <c r="AC1143" s="604">
        <f t="shared" si="515"/>
        <v>0.113</v>
      </c>
      <c r="AD1143" s="602">
        <f t="shared" ca="1" si="516"/>
        <v>-747151412.98660553</v>
      </c>
      <c r="AE1143" s="602">
        <f t="shared" si="517"/>
        <v>0</v>
      </c>
      <c r="AG1143" s="602">
        <f t="shared" ca="1" si="521"/>
        <v>0</v>
      </c>
    </row>
    <row r="1144" spans="2:33" x14ac:dyDescent="0.25">
      <c r="B1144" s="30">
        <v>1123</v>
      </c>
      <c r="C1144" s="19">
        <f t="shared" ca="1" si="495"/>
        <v>79871</v>
      </c>
      <c r="D1144" s="30">
        <f t="shared" ca="1" si="496"/>
        <v>31</v>
      </c>
      <c r="E1144" s="599">
        <f t="shared" si="497"/>
        <v>0.113</v>
      </c>
      <c r="F1144" s="599">
        <f t="shared" si="518"/>
        <v>0.13108</v>
      </c>
      <c r="G1144" s="33">
        <f t="shared" ca="1" si="498"/>
        <v>1.0120874444444443</v>
      </c>
      <c r="H1144" s="33">
        <f t="shared" ca="1" si="499"/>
        <v>576456.56571597059</v>
      </c>
      <c r="I1144" s="33">
        <f t="shared" ca="1" si="523"/>
        <v>1.7347360746216498E-6</v>
      </c>
      <c r="J1144" s="30" t="b">
        <f t="shared" si="500"/>
        <v>0</v>
      </c>
      <c r="K1144" s="33">
        <f t="shared" si="519"/>
        <v>1</v>
      </c>
      <c r="L1144" s="33">
        <f t="shared" ca="1" si="522"/>
        <v>1.7347360746216498E-6</v>
      </c>
      <c r="M1144" s="600">
        <f t="shared" ca="1" si="501"/>
        <v>27271.35</v>
      </c>
      <c r="N1144" s="601">
        <f t="shared" ca="1" si="502"/>
        <v>-77712194872.199997</v>
      </c>
      <c r="O1144" s="601">
        <f t="shared" ca="1" si="503"/>
        <v>939369109.52999997</v>
      </c>
      <c r="P1144" s="601">
        <f t="shared" ca="1" si="504"/>
        <v>-756182829.54999995</v>
      </c>
      <c r="Q1144" s="601">
        <f t="shared" ca="1" si="520"/>
        <v>-120989252.73</v>
      </c>
      <c r="R1144" s="602">
        <f t="shared" si="505"/>
        <v>399</v>
      </c>
      <c r="S1144" s="602">
        <f t="shared" si="506"/>
        <v>63.84</v>
      </c>
      <c r="T1144" s="602">
        <f t="shared" si="507"/>
        <v>166.35080000000002</v>
      </c>
      <c r="U1144" s="602">
        <f t="shared" si="508"/>
        <v>26.616128000000003</v>
      </c>
      <c r="V1144" s="602">
        <f t="shared" ca="1" si="509"/>
        <v>-62169755.899999999</v>
      </c>
      <c r="W1144" s="602">
        <f t="shared" si="510"/>
        <v>84.48</v>
      </c>
      <c r="X1144" s="602">
        <f t="shared" si="511"/>
        <v>13.52</v>
      </c>
      <c r="Y1144" s="602">
        <f t="shared" ca="1" si="512"/>
        <v>1185969.32</v>
      </c>
      <c r="Z1144" s="602">
        <f t="shared" ca="1" si="513"/>
        <v>189755.09</v>
      </c>
      <c r="AA1144" s="603">
        <f t="shared" si="514"/>
        <v>0</v>
      </c>
      <c r="AB1144" s="602"/>
      <c r="AC1144" s="604">
        <f t="shared" si="515"/>
        <v>0.113</v>
      </c>
      <c r="AD1144" s="602">
        <f t="shared" ca="1" si="516"/>
        <v>-756182829.54810166</v>
      </c>
      <c r="AE1144" s="602">
        <f t="shared" si="517"/>
        <v>0</v>
      </c>
      <c r="AG1144" s="602">
        <f t="shared" ca="1" si="521"/>
        <v>0</v>
      </c>
    </row>
    <row r="1145" spans="2:33" x14ac:dyDescent="0.25">
      <c r="B1145" s="30">
        <v>1124</v>
      </c>
      <c r="C1145" s="19">
        <f t="shared" ca="1" si="495"/>
        <v>79901</v>
      </c>
      <c r="D1145" s="30">
        <f t="shared" ca="1" si="496"/>
        <v>30</v>
      </c>
      <c r="E1145" s="599">
        <f t="shared" si="497"/>
        <v>0.113</v>
      </c>
      <c r="F1145" s="599">
        <f t="shared" si="518"/>
        <v>0.13108</v>
      </c>
      <c r="G1145" s="33">
        <f t="shared" ca="1" si="498"/>
        <v>1.0117233333333333</v>
      </c>
      <c r="H1145" s="33">
        <f t="shared" ca="1" si="499"/>
        <v>583214.55818804749</v>
      </c>
      <c r="I1145" s="33">
        <f t="shared" ca="1" si="523"/>
        <v>1.7146348388607392E-6</v>
      </c>
      <c r="J1145" s="30" t="b">
        <f t="shared" si="500"/>
        <v>0</v>
      </c>
      <c r="K1145" s="33">
        <f t="shared" si="519"/>
        <v>1</v>
      </c>
      <c r="L1145" s="33">
        <f t="shared" ca="1" si="522"/>
        <v>1.7146348388607392E-6</v>
      </c>
      <c r="M1145" s="600">
        <f t="shared" ca="1" si="501"/>
        <v>27271.35</v>
      </c>
      <c r="N1145" s="601">
        <f t="shared" ca="1" si="502"/>
        <v>-78651563981.729996</v>
      </c>
      <c r="O1145" s="601">
        <f t="shared" ca="1" si="503"/>
        <v>922085773.10000014</v>
      </c>
      <c r="P1145" s="601">
        <f t="shared" ca="1" si="504"/>
        <v>-740635560.83000004</v>
      </c>
      <c r="Q1145" s="601">
        <f t="shared" ca="1" si="520"/>
        <v>-118501689.73</v>
      </c>
      <c r="R1145" s="602">
        <f t="shared" si="505"/>
        <v>399</v>
      </c>
      <c r="S1145" s="602">
        <f t="shared" si="506"/>
        <v>63.84</v>
      </c>
      <c r="T1145" s="602">
        <f t="shared" si="507"/>
        <v>166.35080000000002</v>
      </c>
      <c r="U1145" s="602">
        <f t="shared" si="508"/>
        <v>26.616128000000003</v>
      </c>
      <c r="V1145" s="602">
        <f t="shared" ca="1" si="509"/>
        <v>-62921251.189999998</v>
      </c>
      <c r="W1145" s="602">
        <f t="shared" si="510"/>
        <v>84.48</v>
      </c>
      <c r="X1145" s="602">
        <f t="shared" si="511"/>
        <v>13.52</v>
      </c>
      <c r="Y1145" s="602">
        <f t="shared" ca="1" si="512"/>
        <v>1161591.21</v>
      </c>
      <c r="Z1145" s="602">
        <f t="shared" ca="1" si="513"/>
        <v>185854.59</v>
      </c>
      <c r="AA1145" s="603">
        <f t="shared" si="514"/>
        <v>0</v>
      </c>
      <c r="AB1145" s="602"/>
      <c r="AC1145" s="604">
        <f t="shared" si="515"/>
        <v>0.113</v>
      </c>
      <c r="AD1145" s="602">
        <f t="shared" ca="1" si="516"/>
        <v>-740635560.82795751</v>
      </c>
      <c r="AE1145" s="602">
        <f t="shared" si="517"/>
        <v>0</v>
      </c>
      <c r="AG1145" s="602">
        <f t="shared" ca="1" si="521"/>
        <v>0</v>
      </c>
    </row>
    <row r="1146" spans="2:33" x14ac:dyDescent="0.25">
      <c r="B1146" s="30">
        <v>1125</v>
      </c>
      <c r="C1146" s="19">
        <f t="shared" ca="1" si="495"/>
        <v>79932</v>
      </c>
      <c r="D1146" s="30">
        <f t="shared" ca="1" si="496"/>
        <v>31</v>
      </c>
      <c r="E1146" s="599">
        <f t="shared" si="497"/>
        <v>0.113</v>
      </c>
      <c r="F1146" s="599">
        <f t="shared" si="518"/>
        <v>0.13108</v>
      </c>
      <c r="G1146" s="33">
        <f t="shared" ca="1" si="498"/>
        <v>1.0120874444444443</v>
      </c>
      <c r="H1146" s="33">
        <f t="shared" ca="1" si="499"/>
        <v>590264.13175933668</v>
      </c>
      <c r="I1146" s="33">
        <f t="shared" ca="1" si="523"/>
        <v>1.6941568125093555E-6</v>
      </c>
      <c r="J1146" s="30" t="b">
        <f t="shared" si="500"/>
        <v>0</v>
      </c>
      <c r="K1146" s="33">
        <f t="shared" si="519"/>
        <v>1</v>
      </c>
      <c r="L1146" s="33">
        <f t="shared" ca="1" si="522"/>
        <v>1.6941568125093555E-6</v>
      </c>
      <c r="M1146" s="600">
        <f t="shared" ca="1" si="501"/>
        <v>27271.35</v>
      </c>
      <c r="N1146" s="601">
        <f t="shared" ca="1" si="502"/>
        <v>-79573649754.830002</v>
      </c>
      <c r="O1146" s="601">
        <f t="shared" ca="1" si="503"/>
        <v>961869342</v>
      </c>
      <c r="P1146" s="601">
        <f t="shared" ca="1" si="504"/>
        <v>-774295819.70000005</v>
      </c>
      <c r="Q1146" s="601">
        <f t="shared" ca="1" si="520"/>
        <v>-123887331.15000001</v>
      </c>
      <c r="R1146" s="602">
        <f t="shared" si="505"/>
        <v>399</v>
      </c>
      <c r="S1146" s="602">
        <f t="shared" si="506"/>
        <v>63.84</v>
      </c>
      <c r="T1146" s="602">
        <f t="shared" si="507"/>
        <v>166.35080000000002</v>
      </c>
      <c r="U1146" s="602">
        <f t="shared" si="508"/>
        <v>26.616128000000003</v>
      </c>
      <c r="V1146" s="602">
        <f t="shared" ca="1" si="509"/>
        <v>-63658919.799999997</v>
      </c>
      <c r="W1146" s="602">
        <f t="shared" si="510"/>
        <v>84.48</v>
      </c>
      <c r="X1146" s="602">
        <f t="shared" si="511"/>
        <v>13.52</v>
      </c>
      <c r="Y1146" s="602">
        <f t="shared" ca="1" si="512"/>
        <v>1214370.49</v>
      </c>
      <c r="Z1146" s="602">
        <f t="shared" ca="1" si="513"/>
        <v>194299.28</v>
      </c>
      <c r="AA1146" s="603">
        <f t="shared" si="514"/>
        <v>0</v>
      </c>
      <c r="AB1146" s="602"/>
      <c r="AC1146" s="604">
        <f t="shared" si="515"/>
        <v>0.113</v>
      </c>
      <c r="AD1146" s="602">
        <f t="shared" ca="1" si="516"/>
        <v>-774295819.69769299</v>
      </c>
      <c r="AE1146" s="602">
        <f t="shared" si="517"/>
        <v>0</v>
      </c>
      <c r="AG1146" s="602">
        <f t="shared" ca="1" si="521"/>
        <v>0</v>
      </c>
    </row>
    <row r="1147" spans="2:33" x14ac:dyDescent="0.25">
      <c r="B1147" s="30">
        <v>1126</v>
      </c>
      <c r="C1147" s="19">
        <f t="shared" ca="1" si="495"/>
        <v>79962</v>
      </c>
      <c r="D1147" s="30">
        <f t="shared" ca="1" si="496"/>
        <v>30</v>
      </c>
      <c r="E1147" s="599">
        <f t="shared" si="497"/>
        <v>0.113</v>
      </c>
      <c r="F1147" s="599">
        <f t="shared" si="518"/>
        <v>0.13108</v>
      </c>
      <c r="G1147" s="33">
        <f t="shared" ca="1" si="498"/>
        <v>1.0117233333333333</v>
      </c>
      <c r="H1147" s="33">
        <f t="shared" ca="1" si="499"/>
        <v>597183.99493066198</v>
      </c>
      <c r="I1147" s="33">
        <f t="shared" ca="1" si="523"/>
        <v>1.6745257885153274E-6</v>
      </c>
      <c r="J1147" s="30" t="b">
        <f t="shared" si="500"/>
        <v>0</v>
      </c>
      <c r="K1147" s="33">
        <f t="shared" si="519"/>
        <v>1</v>
      </c>
      <c r="L1147" s="33">
        <f t="shared" ca="1" si="522"/>
        <v>1.6745257885153274E-6</v>
      </c>
      <c r="M1147" s="600">
        <f t="shared" ca="1" si="501"/>
        <v>27271.35</v>
      </c>
      <c r="N1147" s="601">
        <f t="shared" ca="1" si="502"/>
        <v>-80535519096.830002</v>
      </c>
      <c r="O1147" s="601">
        <f t="shared" ca="1" si="503"/>
        <v>944172006.89999998</v>
      </c>
      <c r="P1147" s="601">
        <f t="shared" ca="1" si="504"/>
        <v>-758376138.15999997</v>
      </c>
      <c r="Q1147" s="601">
        <f t="shared" ca="1" si="520"/>
        <v>-121340182.11</v>
      </c>
      <c r="R1147" s="602">
        <f t="shared" si="505"/>
        <v>399</v>
      </c>
      <c r="S1147" s="602">
        <f t="shared" si="506"/>
        <v>63.84</v>
      </c>
      <c r="T1147" s="602">
        <f t="shared" si="507"/>
        <v>166.35080000000002</v>
      </c>
      <c r="U1147" s="602">
        <f t="shared" si="508"/>
        <v>26.616128000000003</v>
      </c>
      <c r="V1147" s="602">
        <f t="shared" ca="1" si="509"/>
        <v>-64428415.280000001</v>
      </c>
      <c r="W1147" s="602">
        <f t="shared" si="510"/>
        <v>84.48</v>
      </c>
      <c r="X1147" s="602">
        <f t="shared" si="511"/>
        <v>13.52</v>
      </c>
      <c r="Y1147" s="602">
        <f t="shared" ca="1" si="512"/>
        <v>1189408.43</v>
      </c>
      <c r="Z1147" s="602">
        <f t="shared" ca="1" si="513"/>
        <v>190305.35</v>
      </c>
      <c r="AA1147" s="603">
        <f t="shared" si="514"/>
        <v>0</v>
      </c>
      <c r="AB1147" s="602"/>
      <c r="AC1147" s="604">
        <f t="shared" si="515"/>
        <v>0.113</v>
      </c>
      <c r="AD1147" s="602">
        <f t="shared" ca="1" si="516"/>
        <v>-758376138.16181576</v>
      </c>
      <c r="AE1147" s="602">
        <f t="shared" si="517"/>
        <v>0</v>
      </c>
      <c r="AG1147" s="602">
        <f t="shared" ca="1" si="521"/>
        <v>0</v>
      </c>
    </row>
    <row r="1148" spans="2:33" x14ac:dyDescent="0.25">
      <c r="B1148" s="30">
        <v>1127</v>
      </c>
      <c r="C1148" s="19">
        <f t="shared" ca="1" si="495"/>
        <v>79993</v>
      </c>
      <c r="D1148" s="30">
        <f t="shared" ca="1" si="496"/>
        <v>31</v>
      </c>
      <c r="E1148" s="599">
        <f t="shared" si="497"/>
        <v>0.113</v>
      </c>
      <c r="F1148" s="599">
        <f t="shared" si="518"/>
        <v>0.13108</v>
      </c>
      <c r="G1148" s="33">
        <f t="shared" ca="1" si="498"/>
        <v>1.0120874444444443</v>
      </c>
      <c r="H1148" s="33">
        <f t="shared" ca="1" si="499"/>
        <v>604402.42329249764</v>
      </c>
      <c r="I1148" s="33">
        <f t="shared" ca="1" si="523"/>
        <v>1.6545267878849236E-6</v>
      </c>
      <c r="J1148" s="30" t="b">
        <f t="shared" si="500"/>
        <v>0</v>
      </c>
      <c r="K1148" s="33">
        <f t="shared" si="519"/>
        <v>1</v>
      </c>
      <c r="L1148" s="33">
        <f t="shared" ca="1" si="522"/>
        <v>1.6545267878849236E-6</v>
      </c>
      <c r="M1148" s="600">
        <f t="shared" ca="1" si="501"/>
        <v>27271.35</v>
      </c>
      <c r="N1148" s="601">
        <f t="shared" ca="1" si="502"/>
        <v>-81479691103.729996</v>
      </c>
      <c r="O1148" s="601">
        <f t="shared" ca="1" si="503"/>
        <v>984908510.90999997</v>
      </c>
      <c r="P1148" s="601">
        <f t="shared" ca="1" si="504"/>
        <v>-792842660.92999995</v>
      </c>
      <c r="Q1148" s="601">
        <f t="shared" ca="1" si="520"/>
        <v>-126854825.75</v>
      </c>
      <c r="R1148" s="602">
        <f t="shared" si="505"/>
        <v>399</v>
      </c>
      <c r="S1148" s="602">
        <f t="shared" si="506"/>
        <v>63.84</v>
      </c>
      <c r="T1148" s="602">
        <f t="shared" si="507"/>
        <v>166.35080000000002</v>
      </c>
      <c r="U1148" s="602">
        <f t="shared" si="508"/>
        <v>26.616128000000003</v>
      </c>
      <c r="V1148" s="602">
        <f t="shared" ca="1" si="509"/>
        <v>-65183752.880000003</v>
      </c>
      <c r="W1148" s="602">
        <f t="shared" si="510"/>
        <v>84.48</v>
      </c>
      <c r="X1148" s="602">
        <f t="shared" si="511"/>
        <v>13.52</v>
      </c>
      <c r="Y1148" s="602">
        <f t="shared" ca="1" si="512"/>
        <v>1243451.94</v>
      </c>
      <c r="Z1148" s="602">
        <f t="shared" ca="1" si="513"/>
        <v>198952.31</v>
      </c>
      <c r="AA1148" s="603">
        <f t="shared" si="514"/>
        <v>0</v>
      </c>
      <c r="AB1148" s="602"/>
      <c r="AC1148" s="604">
        <f t="shared" si="515"/>
        <v>0.113</v>
      </c>
      <c r="AD1148" s="602">
        <f t="shared" ca="1" si="516"/>
        <v>-792842660.93435061</v>
      </c>
      <c r="AE1148" s="602">
        <f t="shared" si="517"/>
        <v>0</v>
      </c>
      <c r="AG1148" s="602">
        <f t="shared" ca="1" si="521"/>
        <v>0</v>
      </c>
    </row>
    <row r="1149" spans="2:33" x14ac:dyDescent="0.25">
      <c r="B1149" s="30">
        <v>1128</v>
      </c>
      <c r="C1149" s="19">
        <f t="shared" ca="1" si="495"/>
        <v>80024</v>
      </c>
      <c r="D1149" s="30">
        <f t="shared" ca="1" si="496"/>
        <v>31</v>
      </c>
      <c r="E1149" s="599">
        <f t="shared" si="497"/>
        <v>0.113</v>
      </c>
      <c r="F1149" s="599">
        <f t="shared" si="518"/>
        <v>0.13108</v>
      </c>
      <c r="G1149" s="33">
        <f t="shared" ca="1" si="498"/>
        <v>1.0120874444444443</v>
      </c>
      <c r="H1149" s="33">
        <f t="shared" ca="1" si="499"/>
        <v>611708.10400613328</v>
      </c>
      <c r="I1149" s="33">
        <f t="shared" ca="1" si="523"/>
        <v>1.634766636980787E-6</v>
      </c>
      <c r="J1149" s="30" t="b">
        <f t="shared" si="500"/>
        <v>1</v>
      </c>
      <c r="K1149" s="33">
        <f t="shared" si="519"/>
        <v>1</v>
      </c>
      <c r="L1149" s="33">
        <f t="shared" ca="1" si="522"/>
        <v>1.634766636980787E-6</v>
      </c>
      <c r="M1149" s="600">
        <f t="shared" ca="1" si="501"/>
        <v>27271.35</v>
      </c>
      <c r="N1149" s="601">
        <f t="shared" ca="1" si="502"/>
        <v>-82464599614.639999</v>
      </c>
      <c r="O1149" s="601">
        <f t="shared" ca="1" si="503"/>
        <v>996813537.83000004</v>
      </c>
      <c r="P1149" s="601">
        <f t="shared" ca="1" si="504"/>
        <v>-802426367.91999996</v>
      </c>
      <c r="Q1149" s="601">
        <f t="shared" ca="1" si="520"/>
        <v>-128388218.87</v>
      </c>
      <c r="R1149" s="602">
        <f t="shared" si="505"/>
        <v>399</v>
      </c>
      <c r="S1149" s="602">
        <f t="shared" si="506"/>
        <v>63.84</v>
      </c>
      <c r="T1149" s="602">
        <f t="shared" si="507"/>
        <v>166.35080000000002</v>
      </c>
      <c r="U1149" s="602">
        <f t="shared" si="508"/>
        <v>26.616128000000003</v>
      </c>
      <c r="V1149" s="602">
        <f t="shared" ca="1" si="509"/>
        <v>-65971679.689999998</v>
      </c>
      <c r="W1149" s="602">
        <f t="shared" si="510"/>
        <v>84.48</v>
      </c>
      <c r="X1149" s="602">
        <f t="shared" si="511"/>
        <v>13.52</v>
      </c>
      <c r="Y1149" s="602">
        <f t="shared" ca="1" si="512"/>
        <v>1258479.19</v>
      </c>
      <c r="Z1149" s="602">
        <f t="shared" ca="1" si="513"/>
        <v>201356.67</v>
      </c>
      <c r="AA1149" s="603">
        <f t="shared" si="514"/>
        <v>0</v>
      </c>
      <c r="AB1149" s="602"/>
      <c r="AC1149" s="604">
        <f t="shared" si="515"/>
        <v>0.113</v>
      </c>
      <c r="AD1149" s="602">
        <f t="shared" ca="1" si="516"/>
        <v>-802426367.9168998</v>
      </c>
      <c r="AE1149" s="602">
        <f t="shared" si="517"/>
        <v>0</v>
      </c>
      <c r="AG1149" s="602">
        <f t="shared" ca="1" si="521"/>
        <v>0</v>
      </c>
    </row>
    <row r="1150" spans="2:33" x14ac:dyDescent="0.25">
      <c r="B1150" s="30">
        <v>1129</v>
      </c>
      <c r="C1150" s="19">
        <f t="shared" ca="1" si="495"/>
        <v>80052</v>
      </c>
      <c r="D1150" s="30">
        <f t="shared" ca="1" si="496"/>
        <v>28</v>
      </c>
      <c r="E1150" s="599">
        <f t="shared" si="497"/>
        <v>0.113</v>
      </c>
      <c r="F1150" s="599">
        <f t="shared" si="518"/>
        <v>0.13108</v>
      </c>
      <c r="G1150" s="33">
        <f t="shared" ca="1" si="498"/>
        <v>1.0109951111111111</v>
      </c>
      <c r="H1150" s="33">
        <f t="shared" ca="1" si="499"/>
        <v>618433.90257724782</v>
      </c>
      <c r="I1150" s="33">
        <f t="shared" ca="1" si="523"/>
        <v>1.6169876777980994E-6</v>
      </c>
      <c r="J1150" s="30" t="b">
        <f t="shared" si="500"/>
        <v>0</v>
      </c>
      <c r="K1150" s="33">
        <f t="shared" si="519"/>
        <v>1</v>
      </c>
      <c r="L1150" s="33">
        <f t="shared" ca="1" si="522"/>
        <v>1.6169876777980994E-6</v>
      </c>
      <c r="M1150" s="600">
        <f t="shared" ca="1" si="501"/>
        <v>27271.35</v>
      </c>
      <c r="N1150" s="601">
        <f t="shared" ca="1" si="502"/>
        <v>-83461413152.470001</v>
      </c>
      <c r="O1150" s="601">
        <f t="shared" ca="1" si="503"/>
        <v>917694782.45000005</v>
      </c>
      <c r="P1150" s="601">
        <f t="shared" ca="1" si="504"/>
        <v>-733533086.71000004</v>
      </c>
      <c r="Q1150" s="601">
        <f t="shared" ca="1" si="520"/>
        <v>-117365293.87</v>
      </c>
      <c r="R1150" s="602">
        <f t="shared" si="505"/>
        <v>399</v>
      </c>
      <c r="S1150" s="602">
        <f t="shared" si="506"/>
        <v>63.84</v>
      </c>
      <c r="T1150" s="602">
        <f t="shared" si="507"/>
        <v>166.35080000000002</v>
      </c>
      <c r="U1150" s="602">
        <f t="shared" si="508"/>
        <v>26.616128000000003</v>
      </c>
      <c r="V1150" s="602">
        <f t="shared" ca="1" si="509"/>
        <v>-66769130.520000003</v>
      </c>
      <c r="W1150" s="602">
        <f t="shared" si="510"/>
        <v>84.48</v>
      </c>
      <c r="X1150" s="602">
        <f t="shared" si="511"/>
        <v>13.52</v>
      </c>
      <c r="Y1150" s="602">
        <f t="shared" ca="1" si="512"/>
        <v>1150454.53</v>
      </c>
      <c r="Z1150" s="602">
        <f t="shared" ca="1" si="513"/>
        <v>184072.72</v>
      </c>
      <c r="AA1150" s="603">
        <f t="shared" si="514"/>
        <v>0</v>
      </c>
      <c r="AB1150" s="602"/>
      <c r="AC1150" s="604">
        <f t="shared" si="515"/>
        <v>0.113</v>
      </c>
      <c r="AD1150" s="602">
        <f t="shared" ca="1" si="516"/>
        <v>-733533086.70670867</v>
      </c>
      <c r="AE1150" s="602">
        <f t="shared" si="517"/>
        <v>0</v>
      </c>
      <c r="AG1150" s="602">
        <f t="shared" ca="1" si="521"/>
        <v>0</v>
      </c>
    </row>
    <row r="1151" spans="2:33" x14ac:dyDescent="0.25">
      <c r="B1151" s="30">
        <v>1130</v>
      </c>
      <c r="C1151" s="19">
        <f t="shared" ca="1" si="495"/>
        <v>80083</v>
      </c>
      <c r="D1151" s="30">
        <f t="shared" ca="1" si="496"/>
        <v>31</v>
      </c>
      <c r="E1151" s="599">
        <f t="shared" si="497"/>
        <v>0.113</v>
      </c>
      <c r="F1151" s="599">
        <f t="shared" si="518"/>
        <v>0.13108</v>
      </c>
      <c r="G1151" s="33">
        <f t="shared" ca="1" si="498"/>
        <v>1.0120874444444443</v>
      </c>
      <c r="H1151" s="33">
        <f t="shared" ca="1" si="499"/>
        <v>625909.18801721116</v>
      </c>
      <c r="I1151" s="33">
        <f t="shared" ca="1" si="523"/>
        <v>1.5976758596048956E-6</v>
      </c>
      <c r="J1151" s="30" t="b">
        <f t="shared" si="500"/>
        <v>0</v>
      </c>
      <c r="K1151" s="33">
        <f t="shared" si="519"/>
        <v>1</v>
      </c>
      <c r="L1151" s="33">
        <f t="shared" ca="1" si="522"/>
        <v>1.5976758596048956E-6</v>
      </c>
      <c r="M1151" s="600">
        <f t="shared" ca="1" si="501"/>
        <v>27271.35</v>
      </c>
      <c r="N1151" s="601">
        <f t="shared" ca="1" si="502"/>
        <v>-84379107934.919998</v>
      </c>
      <c r="O1151" s="601">
        <f t="shared" ca="1" si="503"/>
        <v>1019955050.7900001</v>
      </c>
      <c r="P1151" s="601">
        <f t="shared" ca="1" si="504"/>
        <v>-821055597.49000001</v>
      </c>
      <c r="Q1151" s="601">
        <f t="shared" ca="1" si="520"/>
        <v>-131368895.59999999</v>
      </c>
      <c r="R1151" s="602">
        <f t="shared" si="505"/>
        <v>399</v>
      </c>
      <c r="S1151" s="602">
        <f t="shared" si="506"/>
        <v>63.84</v>
      </c>
      <c r="T1151" s="602">
        <f t="shared" si="507"/>
        <v>166.35080000000002</v>
      </c>
      <c r="U1151" s="602">
        <f t="shared" si="508"/>
        <v>26.616128000000003</v>
      </c>
      <c r="V1151" s="602">
        <f t="shared" ca="1" si="509"/>
        <v>-67503286.349999994</v>
      </c>
      <c r="W1151" s="602">
        <f t="shared" si="510"/>
        <v>84.48</v>
      </c>
      <c r="X1151" s="602">
        <f t="shared" si="511"/>
        <v>13.52</v>
      </c>
      <c r="Y1151" s="602">
        <f t="shared" ca="1" si="512"/>
        <v>1287689.82</v>
      </c>
      <c r="Z1151" s="602">
        <f t="shared" ca="1" si="513"/>
        <v>206030.37</v>
      </c>
      <c r="AA1151" s="603">
        <f t="shared" si="514"/>
        <v>0</v>
      </c>
      <c r="AB1151" s="602"/>
      <c r="AC1151" s="604">
        <f t="shared" si="515"/>
        <v>0.113</v>
      </c>
      <c r="AD1151" s="602">
        <f t="shared" ca="1" si="516"/>
        <v>-821055597.48895776</v>
      </c>
      <c r="AE1151" s="602">
        <f t="shared" si="517"/>
        <v>0</v>
      </c>
      <c r="AG1151" s="602">
        <f t="shared" ca="1" si="521"/>
        <v>0</v>
      </c>
    </row>
    <row r="1152" spans="2:33" x14ac:dyDescent="0.25">
      <c r="B1152" s="30">
        <v>1131</v>
      </c>
      <c r="C1152" s="19">
        <f t="shared" ca="1" si="495"/>
        <v>80113</v>
      </c>
      <c r="D1152" s="30">
        <f t="shared" ca="1" si="496"/>
        <v>30</v>
      </c>
      <c r="E1152" s="599">
        <f t="shared" si="497"/>
        <v>0.113</v>
      </c>
      <c r="F1152" s="599">
        <f t="shared" si="518"/>
        <v>0.13108</v>
      </c>
      <c r="G1152" s="33">
        <f t="shared" ca="1" si="498"/>
        <v>1.0117233333333333</v>
      </c>
      <c r="H1152" s="33">
        <f t="shared" ca="1" si="499"/>
        <v>633246.93006473291</v>
      </c>
      <c r="I1152" s="33">
        <f t="shared" ca="1" si="523"/>
        <v>1.5791628076235225E-6</v>
      </c>
      <c r="J1152" s="30" t="b">
        <f t="shared" si="500"/>
        <v>0</v>
      </c>
      <c r="K1152" s="33">
        <f t="shared" si="519"/>
        <v>1</v>
      </c>
      <c r="L1152" s="33">
        <f t="shared" ca="1" si="522"/>
        <v>1.5791628076235225E-6</v>
      </c>
      <c r="M1152" s="600">
        <f t="shared" ca="1" si="501"/>
        <v>27271.35</v>
      </c>
      <c r="N1152" s="601">
        <f t="shared" ca="1" si="502"/>
        <v>-85399062985.710007</v>
      </c>
      <c r="O1152" s="601">
        <f t="shared" ca="1" si="503"/>
        <v>1001188953.0799999</v>
      </c>
      <c r="P1152" s="601">
        <f t="shared" ca="1" si="504"/>
        <v>-804174509.77999997</v>
      </c>
      <c r="Q1152" s="601">
        <f t="shared" ca="1" si="520"/>
        <v>-128667921.56</v>
      </c>
      <c r="R1152" s="602">
        <f t="shared" si="505"/>
        <v>399</v>
      </c>
      <c r="S1152" s="602">
        <f t="shared" si="506"/>
        <v>63.84</v>
      </c>
      <c r="T1152" s="602">
        <f t="shared" si="507"/>
        <v>166.35080000000002</v>
      </c>
      <c r="U1152" s="602">
        <f t="shared" si="508"/>
        <v>26.616128000000003</v>
      </c>
      <c r="V1152" s="602">
        <f t="shared" ca="1" si="509"/>
        <v>-68319250.390000001</v>
      </c>
      <c r="W1152" s="602">
        <f t="shared" si="510"/>
        <v>84.48</v>
      </c>
      <c r="X1152" s="602">
        <f t="shared" si="511"/>
        <v>13.52</v>
      </c>
      <c r="Y1152" s="602">
        <f t="shared" ca="1" si="512"/>
        <v>1261220.28</v>
      </c>
      <c r="Z1152" s="602">
        <f t="shared" ca="1" si="513"/>
        <v>201795.24</v>
      </c>
      <c r="AA1152" s="603">
        <f t="shared" si="514"/>
        <v>0</v>
      </c>
      <c r="AB1152" s="602"/>
      <c r="AC1152" s="604">
        <f t="shared" si="515"/>
        <v>0.113</v>
      </c>
      <c r="AD1152" s="602">
        <f t="shared" ca="1" si="516"/>
        <v>-804174509.78210258</v>
      </c>
      <c r="AE1152" s="602">
        <f t="shared" si="517"/>
        <v>0</v>
      </c>
      <c r="AG1152" s="602">
        <f t="shared" ca="1" si="521"/>
        <v>0</v>
      </c>
    </row>
    <row r="1153" spans="2:33" x14ac:dyDescent="0.25">
      <c r="B1153" s="30">
        <v>1132</v>
      </c>
      <c r="C1153" s="19">
        <f t="shared" ca="1" si="495"/>
        <v>80144</v>
      </c>
      <c r="D1153" s="30">
        <f t="shared" ca="1" si="496"/>
        <v>31</v>
      </c>
      <c r="E1153" s="599">
        <f t="shared" si="497"/>
        <v>0.113</v>
      </c>
      <c r="F1153" s="599">
        <f t="shared" si="518"/>
        <v>0.13108</v>
      </c>
      <c r="G1153" s="33">
        <f t="shared" ca="1" si="498"/>
        <v>1.0120874444444443</v>
      </c>
      <c r="H1153" s="33">
        <f t="shared" ca="1" si="499"/>
        <v>640901.26715150534</v>
      </c>
      <c r="I1153" s="33">
        <f t="shared" ca="1" si="523"/>
        <v>1.5603027349977227E-6</v>
      </c>
      <c r="J1153" s="30" t="b">
        <f t="shared" si="500"/>
        <v>0</v>
      </c>
      <c r="K1153" s="33">
        <f t="shared" si="519"/>
        <v>1</v>
      </c>
      <c r="L1153" s="33">
        <f t="shared" ca="1" si="522"/>
        <v>1.5603027349977227E-6</v>
      </c>
      <c r="M1153" s="600">
        <f t="shared" ca="1" si="501"/>
        <v>27271.35</v>
      </c>
      <c r="N1153" s="601">
        <f t="shared" ca="1" si="502"/>
        <v>-86400251938.789993</v>
      </c>
      <c r="O1153" s="601">
        <f t="shared" ca="1" si="503"/>
        <v>1044385516.64</v>
      </c>
      <c r="P1153" s="601">
        <f t="shared" ca="1" si="504"/>
        <v>-840722451.5</v>
      </c>
      <c r="Q1153" s="601">
        <f t="shared" ca="1" si="520"/>
        <v>-134515592.24000001</v>
      </c>
      <c r="R1153" s="602">
        <f t="shared" si="505"/>
        <v>399</v>
      </c>
      <c r="S1153" s="602">
        <f t="shared" si="506"/>
        <v>63.84</v>
      </c>
      <c r="T1153" s="602">
        <f t="shared" si="507"/>
        <v>166.35080000000002</v>
      </c>
      <c r="U1153" s="602">
        <f t="shared" si="508"/>
        <v>26.616128000000003</v>
      </c>
      <c r="V1153" s="602">
        <f t="shared" ca="1" si="509"/>
        <v>-69120201.549999997</v>
      </c>
      <c r="W1153" s="602">
        <f t="shared" si="510"/>
        <v>84.48</v>
      </c>
      <c r="X1153" s="602">
        <f t="shared" si="511"/>
        <v>13.52</v>
      </c>
      <c r="Y1153" s="602">
        <f t="shared" ca="1" si="512"/>
        <v>1318527.45</v>
      </c>
      <c r="Z1153" s="602">
        <f t="shared" ca="1" si="513"/>
        <v>210964.39</v>
      </c>
      <c r="AA1153" s="603">
        <f t="shared" si="514"/>
        <v>0</v>
      </c>
      <c r="AB1153" s="602"/>
      <c r="AC1153" s="604">
        <f t="shared" si="515"/>
        <v>0.113</v>
      </c>
      <c r="AD1153" s="602">
        <f t="shared" ca="1" si="516"/>
        <v>-840722451.50439262</v>
      </c>
      <c r="AE1153" s="602">
        <f t="shared" si="517"/>
        <v>0</v>
      </c>
      <c r="AG1153" s="602">
        <f t="shared" ca="1" si="521"/>
        <v>0</v>
      </c>
    </row>
    <row r="1154" spans="2:33" x14ac:dyDescent="0.25">
      <c r="B1154" s="30">
        <v>1133</v>
      </c>
      <c r="C1154" s="19">
        <f t="shared" ca="1" si="495"/>
        <v>80174</v>
      </c>
      <c r="D1154" s="30">
        <f t="shared" ca="1" si="496"/>
        <v>30</v>
      </c>
      <c r="E1154" s="599">
        <f t="shared" si="497"/>
        <v>0.113</v>
      </c>
      <c r="F1154" s="599">
        <f t="shared" si="518"/>
        <v>0.13108</v>
      </c>
      <c r="G1154" s="33">
        <f t="shared" ca="1" si="498"/>
        <v>1.0117233333333333</v>
      </c>
      <c r="H1154" s="33">
        <f t="shared" ca="1" si="499"/>
        <v>648414.76634007809</v>
      </c>
      <c r="I1154" s="33">
        <f t="shared" ca="1" si="523"/>
        <v>1.5422227436990906E-6</v>
      </c>
      <c r="J1154" s="30" t="b">
        <f t="shared" si="500"/>
        <v>0</v>
      </c>
      <c r="K1154" s="33">
        <f t="shared" si="519"/>
        <v>1</v>
      </c>
      <c r="L1154" s="33">
        <f t="shared" ca="1" si="522"/>
        <v>1.5422227436990906E-6</v>
      </c>
      <c r="M1154" s="600">
        <f t="shared" ca="1" si="501"/>
        <v>27271.35</v>
      </c>
      <c r="N1154" s="601">
        <f t="shared" ca="1" si="502"/>
        <v>-87444637455.429993</v>
      </c>
      <c r="O1154" s="601">
        <f t="shared" ca="1" si="503"/>
        <v>1025169904.45</v>
      </c>
      <c r="P1154" s="601">
        <f t="shared" ca="1" si="504"/>
        <v>-823437002.71000004</v>
      </c>
      <c r="Q1154" s="601">
        <f t="shared" ca="1" si="520"/>
        <v>-131749920.43000001</v>
      </c>
      <c r="R1154" s="602">
        <f t="shared" si="505"/>
        <v>399</v>
      </c>
      <c r="S1154" s="602">
        <f t="shared" si="506"/>
        <v>63.84</v>
      </c>
      <c r="T1154" s="602">
        <f t="shared" si="507"/>
        <v>166.35080000000002</v>
      </c>
      <c r="U1154" s="602">
        <f t="shared" si="508"/>
        <v>26.616128000000003</v>
      </c>
      <c r="V1154" s="602">
        <f t="shared" ca="1" si="509"/>
        <v>-69955709.959999993</v>
      </c>
      <c r="W1154" s="602">
        <f t="shared" si="510"/>
        <v>84.48</v>
      </c>
      <c r="X1154" s="602">
        <f t="shared" si="511"/>
        <v>13.52</v>
      </c>
      <c r="Y1154" s="602">
        <f t="shared" ca="1" si="512"/>
        <v>1291423.8700000001</v>
      </c>
      <c r="Z1154" s="602">
        <f t="shared" ca="1" si="513"/>
        <v>206627.82</v>
      </c>
      <c r="AA1154" s="603">
        <f t="shared" si="514"/>
        <v>0</v>
      </c>
      <c r="AB1154" s="602"/>
      <c r="AC1154" s="604">
        <f t="shared" si="515"/>
        <v>0.113</v>
      </c>
      <c r="AD1154" s="602">
        <f t="shared" ca="1" si="516"/>
        <v>-823437002.70529926</v>
      </c>
      <c r="AE1154" s="602">
        <f t="shared" si="517"/>
        <v>0</v>
      </c>
      <c r="AG1154" s="602">
        <f t="shared" ca="1" si="521"/>
        <v>0</v>
      </c>
    </row>
    <row r="1155" spans="2:33" x14ac:dyDescent="0.25">
      <c r="B1155" s="30">
        <v>1134</v>
      </c>
      <c r="C1155" s="19">
        <f t="shared" ca="1" si="495"/>
        <v>80205</v>
      </c>
      <c r="D1155" s="30">
        <f t="shared" ca="1" si="496"/>
        <v>31</v>
      </c>
      <c r="E1155" s="599">
        <f t="shared" si="497"/>
        <v>0.113</v>
      </c>
      <c r="F1155" s="599">
        <f t="shared" si="518"/>
        <v>0.13108</v>
      </c>
      <c r="G1155" s="33">
        <f t="shared" ca="1" si="498"/>
        <v>1.0120874444444443</v>
      </c>
      <c r="H1155" s="33">
        <f t="shared" ca="1" si="499"/>
        <v>656252.44380517118</v>
      </c>
      <c r="I1155" s="33">
        <f t="shared" ca="1" si="523"/>
        <v>1.5238038493261306E-6</v>
      </c>
      <c r="J1155" s="30" t="b">
        <f t="shared" si="500"/>
        <v>0</v>
      </c>
      <c r="K1155" s="33">
        <f t="shared" si="519"/>
        <v>1</v>
      </c>
      <c r="L1155" s="33">
        <f t="shared" ca="1" si="522"/>
        <v>1.5238038493261306E-6</v>
      </c>
      <c r="M1155" s="600">
        <f t="shared" ca="1" si="501"/>
        <v>27271.35</v>
      </c>
      <c r="N1155" s="601">
        <f t="shared" ca="1" si="502"/>
        <v>-88469807359.880005</v>
      </c>
      <c r="O1155" s="601">
        <f t="shared" ca="1" si="503"/>
        <v>1069401152.8200001</v>
      </c>
      <c r="P1155" s="601">
        <f t="shared" ca="1" si="504"/>
        <v>-860860375.5</v>
      </c>
      <c r="Q1155" s="601">
        <f t="shared" ca="1" si="520"/>
        <v>-137737660.08000001</v>
      </c>
      <c r="R1155" s="602">
        <f t="shared" si="505"/>
        <v>399</v>
      </c>
      <c r="S1155" s="602">
        <f t="shared" si="506"/>
        <v>63.84</v>
      </c>
      <c r="T1155" s="602">
        <f t="shared" si="507"/>
        <v>166.35080000000002</v>
      </c>
      <c r="U1155" s="602">
        <f t="shared" si="508"/>
        <v>26.616128000000003</v>
      </c>
      <c r="V1155" s="602">
        <f t="shared" ca="1" si="509"/>
        <v>-70775845.890000001</v>
      </c>
      <c r="W1155" s="602">
        <f t="shared" si="510"/>
        <v>84.48</v>
      </c>
      <c r="X1155" s="602">
        <f t="shared" si="511"/>
        <v>13.52</v>
      </c>
      <c r="Y1155" s="602">
        <f t="shared" ca="1" si="512"/>
        <v>1350103.72</v>
      </c>
      <c r="Z1155" s="602">
        <f t="shared" ca="1" si="513"/>
        <v>216016.6</v>
      </c>
      <c r="AA1155" s="603">
        <f t="shared" si="514"/>
        <v>0</v>
      </c>
      <c r="AB1155" s="602"/>
      <c r="AC1155" s="604">
        <f t="shared" si="515"/>
        <v>0.113</v>
      </c>
      <c r="AD1155" s="602">
        <f t="shared" ca="1" si="516"/>
        <v>-860860375.50461018</v>
      </c>
      <c r="AE1155" s="602">
        <f t="shared" si="517"/>
        <v>0</v>
      </c>
      <c r="AG1155" s="602">
        <f t="shared" ca="1" si="521"/>
        <v>0</v>
      </c>
    </row>
    <row r="1156" spans="2:33" x14ac:dyDescent="0.25">
      <c r="B1156" s="30">
        <v>1135</v>
      </c>
      <c r="C1156" s="19">
        <f t="shared" ca="1" si="495"/>
        <v>80236</v>
      </c>
      <c r="D1156" s="30">
        <f t="shared" ca="1" si="496"/>
        <v>31</v>
      </c>
      <c r="E1156" s="599">
        <f t="shared" si="497"/>
        <v>0.113</v>
      </c>
      <c r="F1156" s="599">
        <f t="shared" si="518"/>
        <v>0.13108</v>
      </c>
      <c r="G1156" s="33">
        <f t="shared" ca="1" si="498"/>
        <v>1.0120874444444443</v>
      </c>
      <c r="H1156" s="33">
        <f t="shared" ca="1" si="499"/>
        <v>664184.85876119696</v>
      </c>
      <c r="I1156" s="33">
        <f t="shared" ca="1" si="523"/>
        <v>1.5056049333391129E-6</v>
      </c>
      <c r="J1156" s="30" t="b">
        <f t="shared" si="500"/>
        <v>0</v>
      </c>
      <c r="K1156" s="33">
        <f t="shared" si="519"/>
        <v>1</v>
      </c>
      <c r="L1156" s="33">
        <f t="shared" ca="1" si="522"/>
        <v>1.5056049333391129E-6</v>
      </c>
      <c r="M1156" s="600">
        <f t="shared" ca="1" si="501"/>
        <v>27271.35</v>
      </c>
      <c r="N1156" s="601">
        <f t="shared" ca="1" si="502"/>
        <v>-89539208512.699997</v>
      </c>
      <c r="O1156" s="601">
        <f t="shared" ca="1" si="503"/>
        <v>1082327479.8399999</v>
      </c>
      <c r="P1156" s="601">
        <f t="shared" ca="1" si="504"/>
        <v>-871266242.83000004</v>
      </c>
      <c r="Q1156" s="601">
        <f t="shared" ca="1" si="520"/>
        <v>-139402598.84999999</v>
      </c>
      <c r="R1156" s="602">
        <f t="shared" si="505"/>
        <v>399</v>
      </c>
      <c r="S1156" s="602">
        <f t="shared" si="506"/>
        <v>63.84</v>
      </c>
      <c r="T1156" s="602">
        <f t="shared" si="507"/>
        <v>166.35080000000002</v>
      </c>
      <c r="U1156" s="602">
        <f t="shared" si="508"/>
        <v>26.616128000000003</v>
      </c>
      <c r="V1156" s="602">
        <f t="shared" ca="1" si="509"/>
        <v>-71631366.810000002</v>
      </c>
      <c r="W1156" s="602">
        <f t="shared" si="510"/>
        <v>84.48</v>
      </c>
      <c r="X1156" s="602">
        <f t="shared" si="511"/>
        <v>13.52</v>
      </c>
      <c r="Y1156" s="602">
        <f t="shared" ca="1" si="512"/>
        <v>1366420.12</v>
      </c>
      <c r="Z1156" s="602">
        <f t="shared" ca="1" si="513"/>
        <v>218627.22</v>
      </c>
      <c r="AA1156" s="603">
        <f t="shared" si="514"/>
        <v>0</v>
      </c>
      <c r="AB1156" s="602"/>
      <c r="AC1156" s="604">
        <f t="shared" si="515"/>
        <v>0.113</v>
      </c>
      <c r="AD1156" s="602">
        <f t="shared" ca="1" si="516"/>
        <v>-871266242.83330023</v>
      </c>
      <c r="AE1156" s="602">
        <f t="shared" si="517"/>
        <v>0</v>
      </c>
      <c r="AG1156" s="602">
        <f t="shared" ca="1" si="521"/>
        <v>0</v>
      </c>
    </row>
    <row r="1157" spans="2:33" x14ac:dyDescent="0.25">
      <c r="B1157" s="30">
        <v>1136</v>
      </c>
      <c r="C1157" s="19">
        <f t="shared" ca="1" si="495"/>
        <v>80266</v>
      </c>
      <c r="D1157" s="30">
        <f t="shared" ca="1" si="496"/>
        <v>30</v>
      </c>
      <c r="E1157" s="599">
        <f t="shared" si="497"/>
        <v>0.113</v>
      </c>
      <c r="F1157" s="599">
        <f t="shared" si="518"/>
        <v>0.13108</v>
      </c>
      <c r="G1157" s="33">
        <f t="shared" ca="1" si="498"/>
        <v>1.0117233333333333</v>
      </c>
      <c r="H1157" s="33">
        <f t="shared" ca="1" si="499"/>
        <v>671971.31925540732</v>
      </c>
      <c r="I1157" s="33">
        <f t="shared" ca="1" si="523"/>
        <v>1.4881587522337592E-6</v>
      </c>
      <c r="J1157" s="30" t="b">
        <f t="shared" si="500"/>
        <v>0</v>
      </c>
      <c r="K1157" s="33">
        <f t="shared" si="519"/>
        <v>1</v>
      </c>
      <c r="L1157" s="33">
        <f t="shared" ca="1" si="522"/>
        <v>1.4881587522337592E-6</v>
      </c>
      <c r="M1157" s="600">
        <f t="shared" ca="1" si="501"/>
        <v>27271.35</v>
      </c>
      <c r="N1157" s="601">
        <f t="shared" ca="1" si="502"/>
        <v>-90621535992.539993</v>
      </c>
      <c r="O1157" s="601">
        <f t="shared" ca="1" si="503"/>
        <v>1062413744.96</v>
      </c>
      <c r="P1157" s="601">
        <f t="shared" ca="1" si="504"/>
        <v>-853352797.25999999</v>
      </c>
      <c r="Q1157" s="601">
        <f t="shared" ca="1" si="520"/>
        <v>-136536447.56</v>
      </c>
      <c r="R1157" s="602">
        <f t="shared" si="505"/>
        <v>399</v>
      </c>
      <c r="S1157" s="602">
        <f t="shared" si="506"/>
        <v>63.84</v>
      </c>
      <c r="T1157" s="602">
        <f t="shared" si="507"/>
        <v>166.35080000000002</v>
      </c>
      <c r="U1157" s="602">
        <f t="shared" si="508"/>
        <v>26.616128000000003</v>
      </c>
      <c r="V1157" s="602">
        <f t="shared" ca="1" si="509"/>
        <v>-72497228.790000007</v>
      </c>
      <c r="W1157" s="602">
        <f t="shared" si="510"/>
        <v>84.48</v>
      </c>
      <c r="X1157" s="602">
        <f t="shared" si="511"/>
        <v>13.52</v>
      </c>
      <c r="Y1157" s="602">
        <f t="shared" ca="1" si="512"/>
        <v>1338331.83</v>
      </c>
      <c r="Z1157" s="602">
        <f t="shared" ca="1" si="513"/>
        <v>214133.09</v>
      </c>
      <c r="AA1157" s="603">
        <f t="shared" si="514"/>
        <v>0</v>
      </c>
      <c r="AB1157" s="602"/>
      <c r="AC1157" s="604">
        <f t="shared" si="515"/>
        <v>0.113</v>
      </c>
      <c r="AD1157" s="602">
        <f t="shared" ca="1" si="516"/>
        <v>-853352797.26308489</v>
      </c>
      <c r="AE1157" s="602">
        <f t="shared" si="517"/>
        <v>0</v>
      </c>
      <c r="AG1157" s="602">
        <f t="shared" ca="1" si="521"/>
        <v>0</v>
      </c>
    </row>
    <row r="1158" spans="2:33" x14ac:dyDescent="0.25">
      <c r="B1158" s="30">
        <v>1137</v>
      </c>
      <c r="C1158" s="19">
        <f t="shared" ca="1" si="495"/>
        <v>80297</v>
      </c>
      <c r="D1158" s="30">
        <f t="shared" ca="1" si="496"/>
        <v>31</v>
      </c>
      <c r="E1158" s="599">
        <f t="shared" si="497"/>
        <v>0.113</v>
      </c>
      <c r="F1158" s="599">
        <f t="shared" si="518"/>
        <v>0.13108</v>
      </c>
      <c r="G1158" s="33">
        <f t="shared" ca="1" si="498"/>
        <v>1.0120874444444443</v>
      </c>
      <c r="H1158" s="33">
        <f t="shared" ca="1" si="499"/>
        <v>680093.73524516704</v>
      </c>
      <c r="I1158" s="33">
        <f t="shared" ca="1" si="523"/>
        <v>1.4703855486031053E-6</v>
      </c>
      <c r="J1158" s="30" t="b">
        <f t="shared" si="500"/>
        <v>0</v>
      </c>
      <c r="K1158" s="33">
        <f t="shared" si="519"/>
        <v>1</v>
      </c>
      <c r="L1158" s="33">
        <f t="shared" ca="1" si="522"/>
        <v>1.4703855486031053E-6</v>
      </c>
      <c r="M1158" s="600">
        <f t="shared" ca="1" si="501"/>
        <v>27271.35</v>
      </c>
      <c r="N1158" s="601">
        <f t="shared" ca="1" si="502"/>
        <v>-91683949737.5</v>
      </c>
      <c r="O1158" s="601">
        <f t="shared" ca="1" si="503"/>
        <v>1108251920.25</v>
      </c>
      <c r="P1158" s="601">
        <f t="shared" ca="1" si="504"/>
        <v>-892135766.47000003</v>
      </c>
      <c r="Q1158" s="601">
        <f t="shared" ca="1" si="520"/>
        <v>-142741722.63999999</v>
      </c>
      <c r="R1158" s="602">
        <f t="shared" si="505"/>
        <v>399</v>
      </c>
      <c r="S1158" s="602">
        <f t="shared" si="506"/>
        <v>63.84</v>
      </c>
      <c r="T1158" s="602">
        <f t="shared" si="507"/>
        <v>166.35080000000002</v>
      </c>
      <c r="U1158" s="602">
        <f t="shared" si="508"/>
        <v>26.616128000000003</v>
      </c>
      <c r="V1158" s="602">
        <f t="shared" ca="1" si="509"/>
        <v>-73347159.790000007</v>
      </c>
      <c r="W1158" s="602">
        <f t="shared" si="510"/>
        <v>84.48</v>
      </c>
      <c r="X1158" s="602">
        <f t="shared" si="511"/>
        <v>13.52</v>
      </c>
      <c r="Y1158" s="602">
        <f t="shared" ca="1" si="512"/>
        <v>1399143.53</v>
      </c>
      <c r="Z1158" s="602">
        <f t="shared" ca="1" si="513"/>
        <v>223862.96</v>
      </c>
      <c r="AA1158" s="603">
        <f t="shared" si="514"/>
        <v>0</v>
      </c>
      <c r="AB1158" s="602"/>
      <c r="AC1158" s="604">
        <f t="shared" si="515"/>
        <v>0.113</v>
      </c>
      <c r="AD1158" s="602">
        <f t="shared" ca="1" si="516"/>
        <v>-892135766.47350705</v>
      </c>
      <c r="AE1158" s="602">
        <f t="shared" si="517"/>
        <v>0</v>
      </c>
      <c r="AG1158" s="602">
        <f t="shared" ca="1" si="521"/>
        <v>0</v>
      </c>
    </row>
    <row r="1159" spans="2:33" x14ac:dyDescent="0.25">
      <c r="B1159" s="30">
        <v>1138</v>
      </c>
      <c r="C1159" s="19">
        <f t="shared" ca="1" si="495"/>
        <v>80327</v>
      </c>
      <c r="D1159" s="30">
        <f t="shared" ca="1" si="496"/>
        <v>30</v>
      </c>
      <c r="E1159" s="599">
        <f t="shared" si="497"/>
        <v>0.113</v>
      </c>
      <c r="F1159" s="599">
        <f t="shared" si="518"/>
        <v>0.13108</v>
      </c>
      <c r="G1159" s="33">
        <f t="shared" ca="1" si="498"/>
        <v>1.0117233333333333</v>
      </c>
      <c r="H1159" s="33">
        <f t="shared" ca="1" si="499"/>
        <v>688066.70080135786</v>
      </c>
      <c r="I1159" s="33">
        <f t="shared" ca="1" si="523"/>
        <v>1.4533474717427084E-6</v>
      </c>
      <c r="J1159" s="30" t="b">
        <f t="shared" si="500"/>
        <v>0</v>
      </c>
      <c r="K1159" s="33">
        <f t="shared" si="519"/>
        <v>1</v>
      </c>
      <c r="L1159" s="33">
        <f t="shared" ca="1" si="522"/>
        <v>1.4533474717427084E-6</v>
      </c>
      <c r="M1159" s="600">
        <f t="shared" ca="1" si="501"/>
        <v>27271.35</v>
      </c>
      <c r="N1159" s="601">
        <f t="shared" ca="1" si="502"/>
        <v>-92792201657.75</v>
      </c>
      <c r="O1159" s="601">
        <f t="shared" ca="1" si="503"/>
        <v>1087861182.1200001</v>
      </c>
      <c r="P1159" s="601">
        <f t="shared" ca="1" si="504"/>
        <v>-873793232.27999997</v>
      </c>
      <c r="Q1159" s="601">
        <f t="shared" ca="1" si="520"/>
        <v>-139806917.16</v>
      </c>
      <c r="R1159" s="602">
        <f t="shared" si="505"/>
        <v>399</v>
      </c>
      <c r="S1159" s="602">
        <f t="shared" si="506"/>
        <v>63.84</v>
      </c>
      <c r="T1159" s="602">
        <f t="shared" si="507"/>
        <v>166.35080000000002</v>
      </c>
      <c r="U1159" s="602">
        <f t="shared" si="508"/>
        <v>26.616128000000003</v>
      </c>
      <c r="V1159" s="602">
        <f t="shared" ca="1" si="509"/>
        <v>-74233761.329999998</v>
      </c>
      <c r="W1159" s="602">
        <f t="shared" si="510"/>
        <v>84.48</v>
      </c>
      <c r="X1159" s="602">
        <f t="shared" si="511"/>
        <v>13.52</v>
      </c>
      <c r="Y1159" s="602">
        <f t="shared" ca="1" si="512"/>
        <v>1370382.43</v>
      </c>
      <c r="Z1159" s="602">
        <f t="shared" ca="1" si="513"/>
        <v>219261.19</v>
      </c>
      <c r="AA1159" s="603">
        <f t="shared" si="514"/>
        <v>0</v>
      </c>
      <c r="AB1159" s="602"/>
      <c r="AC1159" s="604">
        <f t="shared" si="515"/>
        <v>0.113</v>
      </c>
      <c r="AD1159" s="602">
        <f t="shared" ca="1" si="516"/>
        <v>-873793232.27714586</v>
      </c>
      <c r="AE1159" s="602">
        <f t="shared" si="517"/>
        <v>0</v>
      </c>
      <c r="AG1159" s="602">
        <f t="shared" ca="1" si="521"/>
        <v>0</v>
      </c>
    </row>
    <row r="1160" spans="2:33" x14ac:dyDescent="0.25">
      <c r="B1160" s="30">
        <v>1139</v>
      </c>
      <c r="C1160" s="19">
        <f t="shared" ca="1" si="495"/>
        <v>80358</v>
      </c>
      <c r="D1160" s="30">
        <f t="shared" ca="1" si="496"/>
        <v>31</v>
      </c>
      <c r="E1160" s="599">
        <f t="shared" si="497"/>
        <v>0.113</v>
      </c>
      <c r="F1160" s="599">
        <f t="shared" si="518"/>
        <v>0.13108</v>
      </c>
      <c r="G1160" s="33">
        <f t="shared" ca="1" si="498"/>
        <v>1.0120874444444443</v>
      </c>
      <c r="H1160" s="33">
        <f t="shared" ca="1" si="499"/>
        <v>696383.66882136639</v>
      </c>
      <c r="I1160" s="33">
        <f t="shared" ca="1" si="523"/>
        <v>1.4359900221274661E-6</v>
      </c>
      <c r="J1160" s="30" t="b">
        <f t="shared" si="500"/>
        <v>0</v>
      </c>
      <c r="K1160" s="33">
        <f t="shared" si="519"/>
        <v>1</v>
      </c>
      <c r="L1160" s="33">
        <f t="shared" ca="1" si="522"/>
        <v>1.4359900221274661E-6</v>
      </c>
      <c r="M1160" s="600">
        <f t="shared" ca="1" si="501"/>
        <v>27271.35</v>
      </c>
      <c r="N1160" s="601">
        <f t="shared" ca="1" si="502"/>
        <v>-93880062839.869995</v>
      </c>
      <c r="O1160" s="601">
        <f t="shared" ca="1" si="503"/>
        <v>1134797315.3599999</v>
      </c>
      <c r="P1160" s="601">
        <f t="shared" ca="1" si="504"/>
        <v>-913505167.01999998</v>
      </c>
      <c r="Q1160" s="601">
        <f t="shared" ca="1" si="520"/>
        <v>-146160826.72</v>
      </c>
      <c r="R1160" s="602">
        <f t="shared" si="505"/>
        <v>399</v>
      </c>
      <c r="S1160" s="602">
        <f t="shared" si="506"/>
        <v>63.84</v>
      </c>
      <c r="T1160" s="602">
        <f t="shared" si="507"/>
        <v>166.35080000000002</v>
      </c>
      <c r="U1160" s="602">
        <f t="shared" si="508"/>
        <v>26.616128000000003</v>
      </c>
      <c r="V1160" s="602">
        <f t="shared" ca="1" si="509"/>
        <v>-75104050.269999996</v>
      </c>
      <c r="W1160" s="602">
        <f t="shared" si="510"/>
        <v>84.48</v>
      </c>
      <c r="X1160" s="602">
        <f t="shared" si="511"/>
        <v>13.52</v>
      </c>
      <c r="Y1160" s="602">
        <f t="shared" ca="1" si="512"/>
        <v>1432650.75</v>
      </c>
      <c r="Z1160" s="602">
        <f t="shared" ca="1" si="513"/>
        <v>229224.12</v>
      </c>
      <c r="AA1160" s="603">
        <f t="shared" si="514"/>
        <v>0</v>
      </c>
      <c r="AB1160" s="602"/>
      <c r="AC1160" s="604">
        <f t="shared" si="515"/>
        <v>0.113</v>
      </c>
      <c r="AD1160" s="602">
        <f t="shared" ca="1" si="516"/>
        <v>-913505167.02240157</v>
      </c>
      <c r="AE1160" s="602">
        <f t="shared" si="517"/>
        <v>0</v>
      </c>
      <c r="AG1160" s="602">
        <f t="shared" ca="1" si="521"/>
        <v>0</v>
      </c>
    </row>
    <row r="1161" spans="2:33" x14ac:dyDescent="0.25">
      <c r="B1161" s="30">
        <v>1140</v>
      </c>
      <c r="C1161" s="19">
        <f t="shared" ca="1" si="495"/>
        <v>80389</v>
      </c>
      <c r="D1161" s="30">
        <f t="shared" ca="1" si="496"/>
        <v>31</v>
      </c>
      <c r="E1161" s="599">
        <f t="shared" si="497"/>
        <v>0.113</v>
      </c>
      <c r="F1161" s="599">
        <f t="shared" si="518"/>
        <v>0.13108</v>
      </c>
      <c r="G1161" s="33">
        <f t="shared" ca="1" si="498"/>
        <v>1.0120874444444443</v>
      </c>
      <c r="H1161" s="33">
        <f t="shared" ca="1" si="499"/>
        <v>704801.16773026297</v>
      </c>
      <c r="I1161" s="33">
        <f t="shared" ca="1" si="523"/>
        <v>1.4188398739752282E-6</v>
      </c>
      <c r="J1161" s="30" t="b">
        <f t="shared" si="500"/>
        <v>1</v>
      </c>
      <c r="K1161" s="33">
        <f t="shared" si="519"/>
        <v>1</v>
      </c>
      <c r="L1161" s="33">
        <f t="shared" ca="1" si="522"/>
        <v>1.4188398739752282E-6</v>
      </c>
      <c r="M1161" s="600">
        <f t="shared" ca="1" si="501"/>
        <v>27271.35</v>
      </c>
      <c r="N1161" s="601">
        <f t="shared" ca="1" si="502"/>
        <v>-95014860155.229996</v>
      </c>
      <c r="O1161" s="601">
        <f t="shared" ca="1" si="503"/>
        <v>1148514114.8600001</v>
      </c>
      <c r="P1161" s="601">
        <f t="shared" ca="1" si="504"/>
        <v>-924547375.34000003</v>
      </c>
      <c r="Q1161" s="601">
        <f t="shared" ca="1" si="520"/>
        <v>-147927580.05000001</v>
      </c>
      <c r="R1161" s="602">
        <f t="shared" si="505"/>
        <v>399</v>
      </c>
      <c r="S1161" s="602">
        <f t="shared" si="506"/>
        <v>63.84</v>
      </c>
      <c r="T1161" s="602">
        <f t="shared" si="507"/>
        <v>166.35080000000002</v>
      </c>
      <c r="U1161" s="602">
        <f t="shared" si="508"/>
        <v>26.616128000000003</v>
      </c>
      <c r="V1161" s="602">
        <f t="shared" ca="1" si="509"/>
        <v>-76011888.120000005</v>
      </c>
      <c r="W1161" s="602">
        <f t="shared" si="510"/>
        <v>84.48</v>
      </c>
      <c r="X1161" s="602">
        <f t="shared" si="511"/>
        <v>13.52</v>
      </c>
      <c r="Y1161" s="602">
        <f t="shared" ca="1" si="512"/>
        <v>1449964.93</v>
      </c>
      <c r="Z1161" s="602">
        <f t="shared" ca="1" si="513"/>
        <v>231994.39</v>
      </c>
      <c r="AA1161" s="603">
        <f t="shared" si="514"/>
        <v>0</v>
      </c>
      <c r="AB1161" s="602"/>
      <c r="AC1161" s="604">
        <f t="shared" si="515"/>
        <v>0.113</v>
      </c>
      <c r="AD1161" s="602">
        <f t="shared" ca="1" si="516"/>
        <v>-924547375.34380746</v>
      </c>
      <c r="AE1161" s="602">
        <f t="shared" si="517"/>
        <v>0</v>
      </c>
      <c r="AG1161" s="602">
        <f t="shared" ca="1" si="521"/>
        <v>0</v>
      </c>
    </row>
    <row r="1162" spans="2:33" x14ac:dyDescent="0.25">
      <c r="B1162" s="30">
        <v>1141</v>
      </c>
      <c r="C1162" s="19">
        <f t="shared" ca="1" si="495"/>
        <v>80418</v>
      </c>
      <c r="D1162" s="30">
        <f t="shared" ca="1" si="496"/>
        <v>29</v>
      </c>
      <c r="E1162" s="599">
        <f t="shared" si="497"/>
        <v>0.113</v>
      </c>
      <c r="F1162" s="599">
        <f t="shared" si="518"/>
        <v>0.13108</v>
      </c>
      <c r="G1162" s="33">
        <f t="shared" ca="1" si="498"/>
        <v>1.0113592222222221</v>
      </c>
      <c r="H1162" s="33">
        <f t="shared" ca="1" si="499"/>
        <v>712807.16081699263</v>
      </c>
      <c r="I1162" s="33">
        <f t="shared" ca="1" si="523"/>
        <v>1.4029039759559062E-6</v>
      </c>
      <c r="J1162" s="30" t="b">
        <f t="shared" si="500"/>
        <v>0</v>
      </c>
      <c r="K1162" s="33">
        <f t="shared" si="519"/>
        <v>1</v>
      </c>
      <c r="L1162" s="33">
        <f t="shared" ca="1" si="522"/>
        <v>1.4029039759559062E-6</v>
      </c>
      <c r="M1162" s="600">
        <f t="shared" ca="1" si="501"/>
        <v>27271.35</v>
      </c>
      <c r="N1162" s="601">
        <f t="shared" ca="1" si="502"/>
        <v>-96163374270.089996</v>
      </c>
      <c r="O1162" s="601">
        <f t="shared" ca="1" si="503"/>
        <v>1092368409.3199999</v>
      </c>
      <c r="P1162" s="601">
        <f t="shared" ca="1" si="504"/>
        <v>-875353826.34000003</v>
      </c>
      <c r="Q1162" s="601">
        <f t="shared" ca="1" si="520"/>
        <v>-140056612.21000001</v>
      </c>
      <c r="R1162" s="602">
        <f t="shared" si="505"/>
        <v>399</v>
      </c>
      <c r="S1162" s="602">
        <f t="shared" si="506"/>
        <v>63.84</v>
      </c>
      <c r="T1162" s="602">
        <f t="shared" si="507"/>
        <v>166.35080000000002</v>
      </c>
      <c r="U1162" s="602">
        <f t="shared" si="508"/>
        <v>26.616128000000003</v>
      </c>
      <c r="V1162" s="602">
        <f t="shared" ca="1" si="509"/>
        <v>-76930699.420000002</v>
      </c>
      <c r="W1162" s="602">
        <f t="shared" si="510"/>
        <v>84.48</v>
      </c>
      <c r="X1162" s="602">
        <f t="shared" si="511"/>
        <v>13.52</v>
      </c>
      <c r="Y1162" s="602">
        <f t="shared" ca="1" si="512"/>
        <v>1372829.45</v>
      </c>
      <c r="Z1162" s="602">
        <f t="shared" ca="1" si="513"/>
        <v>219652.71</v>
      </c>
      <c r="AA1162" s="603">
        <f t="shared" si="514"/>
        <v>0</v>
      </c>
      <c r="AB1162" s="602"/>
      <c r="AC1162" s="604">
        <f t="shared" si="515"/>
        <v>0.113</v>
      </c>
      <c r="AD1162" s="602">
        <f t="shared" ca="1" si="516"/>
        <v>-875353826.34190249</v>
      </c>
      <c r="AE1162" s="602">
        <f t="shared" si="517"/>
        <v>0</v>
      </c>
      <c r="AG1162" s="602">
        <f t="shared" ca="1" si="521"/>
        <v>0</v>
      </c>
    </row>
    <row r="1163" spans="2:33" x14ac:dyDescent="0.25">
      <c r="B1163" s="30">
        <v>1142</v>
      </c>
      <c r="C1163" s="19">
        <f t="shared" ca="1" si="495"/>
        <v>80449</v>
      </c>
      <c r="D1163" s="30">
        <f t="shared" ca="1" si="496"/>
        <v>31</v>
      </c>
      <c r="E1163" s="599">
        <f t="shared" si="497"/>
        <v>0.113</v>
      </c>
      <c r="F1163" s="599">
        <f t="shared" si="518"/>
        <v>0.13108</v>
      </c>
      <c r="G1163" s="33">
        <f t="shared" ca="1" si="498"/>
        <v>1.0120874444444443</v>
      </c>
      <c r="H1163" s="33">
        <f t="shared" ca="1" si="499"/>
        <v>721423.17777297017</v>
      </c>
      <c r="I1163" s="33">
        <f t="shared" ca="1" si="523"/>
        <v>1.3861489772022506E-6</v>
      </c>
      <c r="J1163" s="30" t="b">
        <f t="shared" si="500"/>
        <v>0</v>
      </c>
      <c r="K1163" s="33">
        <f t="shared" si="519"/>
        <v>1</v>
      </c>
      <c r="L1163" s="33">
        <f t="shared" ca="1" si="522"/>
        <v>1.3861489772022506E-6</v>
      </c>
      <c r="M1163" s="600">
        <f t="shared" ca="1" si="501"/>
        <v>27271.35</v>
      </c>
      <c r="N1163" s="601">
        <f t="shared" ca="1" si="502"/>
        <v>-97255742679.410004</v>
      </c>
      <c r="O1163" s="601">
        <f t="shared" ca="1" si="503"/>
        <v>1175600657.8900001</v>
      </c>
      <c r="P1163" s="601">
        <f t="shared" ca="1" si="504"/>
        <v>-946352407.24000001</v>
      </c>
      <c r="Q1163" s="601">
        <f t="shared" ca="1" si="520"/>
        <v>-151416385.16</v>
      </c>
      <c r="R1163" s="602">
        <f t="shared" si="505"/>
        <v>399</v>
      </c>
      <c r="S1163" s="602">
        <f t="shared" si="506"/>
        <v>63.84</v>
      </c>
      <c r="T1163" s="602">
        <f t="shared" si="507"/>
        <v>166.35080000000002</v>
      </c>
      <c r="U1163" s="602">
        <f t="shared" si="508"/>
        <v>26.616128000000003</v>
      </c>
      <c r="V1163" s="602">
        <f t="shared" ca="1" si="509"/>
        <v>-77804594.140000001</v>
      </c>
      <c r="W1163" s="602">
        <f t="shared" si="510"/>
        <v>84.48</v>
      </c>
      <c r="X1163" s="602">
        <f t="shared" si="511"/>
        <v>13.52</v>
      </c>
      <c r="Y1163" s="602">
        <f t="shared" ca="1" si="512"/>
        <v>1484155.22</v>
      </c>
      <c r="Z1163" s="602">
        <f t="shared" ca="1" si="513"/>
        <v>237464.84</v>
      </c>
      <c r="AA1163" s="603">
        <f t="shared" si="514"/>
        <v>0</v>
      </c>
      <c r="AB1163" s="602"/>
      <c r="AC1163" s="604">
        <f t="shared" si="515"/>
        <v>0.113</v>
      </c>
      <c r="AD1163" s="602">
        <f t="shared" ca="1" si="516"/>
        <v>-946352407.23881447</v>
      </c>
      <c r="AE1163" s="602">
        <f t="shared" si="517"/>
        <v>0</v>
      </c>
      <c r="AG1163" s="602">
        <f t="shared" ca="1" si="521"/>
        <v>0</v>
      </c>
    </row>
    <row r="1164" spans="2:33" x14ac:dyDescent="0.25">
      <c r="B1164" s="30">
        <v>1143</v>
      </c>
      <c r="C1164" s="19">
        <f t="shared" ca="1" si="495"/>
        <v>80479</v>
      </c>
      <c r="D1164" s="30">
        <f t="shared" ca="1" si="496"/>
        <v>30</v>
      </c>
      <c r="E1164" s="599">
        <f t="shared" si="497"/>
        <v>0.113</v>
      </c>
      <c r="F1164" s="599">
        <f t="shared" si="518"/>
        <v>0.13108</v>
      </c>
      <c r="G1164" s="33">
        <f t="shared" ca="1" si="498"/>
        <v>1.0117233333333333</v>
      </c>
      <c r="H1164" s="33">
        <f t="shared" ca="1" si="499"/>
        <v>729880.6621603953</v>
      </c>
      <c r="I1164" s="33">
        <f t="shared" ca="1" si="523"/>
        <v>1.3700869907144416E-6</v>
      </c>
      <c r="J1164" s="30" t="b">
        <f t="shared" si="500"/>
        <v>0</v>
      </c>
      <c r="K1164" s="33">
        <f t="shared" si="519"/>
        <v>1</v>
      </c>
      <c r="L1164" s="33">
        <f t="shared" ca="1" si="522"/>
        <v>1.3700869907144416E-6</v>
      </c>
      <c r="M1164" s="600">
        <f t="shared" ca="1" si="501"/>
        <v>27271.35</v>
      </c>
      <c r="N1164" s="601">
        <f t="shared" ca="1" si="502"/>
        <v>-98431343337.300003</v>
      </c>
      <c r="O1164" s="601">
        <f t="shared" ca="1" si="503"/>
        <v>1153970719.74</v>
      </c>
      <c r="P1164" s="601">
        <f t="shared" ca="1" si="504"/>
        <v>-926895149.75999999</v>
      </c>
      <c r="Q1164" s="601">
        <f t="shared" ca="1" si="520"/>
        <v>-148303223.96000001</v>
      </c>
      <c r="R1164" s="602">
        <f t="shared" si="505"/>
        <v>399</v>
      </c>
      <c r="S1164" s="602">
        <f t="shared" si="506"/>
        <v>63.84</v>
      </c>
      <c r="T1164" s="602">
        <f t="shared" si="507"/>
        <v>166.35080000000002</v>
      </c>
      <c r="U1164" s="602">
        <f t="shared" si="508"/>
        <v>26.616128000000003</v>
      </c>
      <c r="V1164" s="602">
        <f t="shared" ca="1" si="509"/>
        <v>-78745074.670000002</v>
      </c>
      <c r="W1164" s="602">
        <f t="shared" si="510"/>
        <v>84.48</v>
      </c>
      <c r="X1164" s="602">
        <f t="shared" si="511"/>
        <v>13.52</v>
      </c>
      <c r="Y1164" s="602">
        <f t="shared" ca="1" si="512"/>
        <v>1453646.24</v>
      </c>
      <c r="Z1164" s="602">
        <f t="shared" ca="1" si="513"/>
        <v>232583.4</v>
      </c>
      <c r="AA1164" s="603">
        <f t="shared" si="514"/>
        <v>0</v>
      </c>
      <c r="AB1164" s="602"/>
      <c r="AC1164" s="604">
        <f t="shared" si="515"/>
        <v>0.113</v>
      </c>
      <c r="AD1164" s="602">
        <f t="shared" ca="1" si="516"/>
        <v>-926895149.75957501</v>
      </c>
      <c r="AE1164" s="602">
        <f t="shared" si="517"/>
        <v>0</v>
      </c>
      <c r="AG1164" s="602">
        <f t="shared" ca="1" si="521"/>
        <v>0</v>
      </c>
    </row>
    <row r="1165" spans="2:33" x14ac:dyDescent="0.25">
      <c r="B1165" s="30">
        <v>1144</v>
      </c>
      <c r="C1165" s="19">
        <f t="shared" ca="1" si="495"/>
        <v>80510</v>
      </c>
      <c r="D1165" s="30">
        <f t="shared" ca="1" si="496"/>
        <v>31</v>
      </c>
      <c r="E1165" s="599">
        <f t="shared" si="497"/>
        <v>0.113</v>
      </c>
      <c r="F1165" s="599">
        <f t="shared" si="518"/>
        <v>0.13108</v>
      </c>
      <c r="G1165" s="33">
        <f t="shared" ca="1" si="498"/>
        <v>1.0120874444444443</v>
      </c>
      <c r="H1165" s="33">
        <f t="shared" ca="1" si="499"/>
        <v>738703.05411533336</v>
      </c>
      <c r="I1165" s="33">
        <f t="shared" ca="1" si="523"/>
        <v>1.3537239279423237E-6</v>
      </c>
      <c r="J1165" s="30" t="b">
        <f t="shared" si="500"/>
        <v>0</v>
      </c>
      <c r="K1165" s="33">
        <f t="shared" si="519"/>
        <v>1</v>
      </c>
      <c r="L1165" s="33">
        <f t="shared" ca="1" si="522"/>
        <v>1.3537239279423237E-6</v>
      </c>
      <c r="M1165" s="600">
        <f t="shared" ca="1" si="501"/>
        <v>27271.35</v>
      </c>
      <c r="N1165" s="601">
        <f t="shared" ca="1" si="502"/>
        <v>-99585314057.039993</v>
      </c>
      <c r="O1165" s="601">
        <f t="shared" ca="1" si="503"/>
        <v>1203759222.5</v>
      </c>
      <c r="P1165" s="601">
        <f t="shared" ca="1" si="504"/>
        <v>-969020430.95000005</v>
      </c>
      <c r="Q1165" s="601">
        <f t="shared" ca="1" si="520"/>
        <v>-155043268.94999999</v>
      </c>
      <c r="R1165" s="602">
        <f t="shared" si="505"/>
        <v>399</v>
      </c>
      <c r="S1165" s="602">
        <f t="shared" si="506"/>
        <v>63.84</v>
      </c>
      <c r="T1165" s="602">
        <f t="shared" si="507"/>
        <v>166.35080000000002</v>
      </c>
      <c r="U1165" s="602">
        <f t="shared" si="508"/>
        <v>26.616128000000003</v>
      </c>
      <c r="V1165" s="602">
        <f t="shared" ca="1" si="509"/>
        <v>-79668251.25</v>
      </c>
      <c r="W1165" s="602">
        <f t="shared" si="510"/>
        <v>84.48</v>
      </c>
      <c r="X1165" s="602">
        <f t="shared" si="511"/>
        <v>13.52</v>
      </c>
      <c r="Y1165" s="602">
        <f t="shared" ca="1" si="512"/>
        <v>1519698.68</v>
      </c>
      <c r="Z1165" s="602">
        <f t="shared" ca="1" si="513"/>
        <v>243151.79</v>
      </c>
      <c r="AA1165" s="603">
        <f t="shared" si="514"/>
        <v>0</v>
      </c>
      <c r="AB1165" s="602"/>
      <c r="AC1165" s="604">
        <f t="shared" si="515"/>
        <v>0.113</v>
      </c>
      <c r="AD1165" s="602">
        <f t="shared" ca="1" si="516"/>
        <v>-969020430.94947529</v>
      </c>
      <c r="AE1165" s="602">
        <f t="shared" si="517"/>
        <v>0</v>
      </c>
      <c r="AG1165" s="602">
        <f t="shared" ca="1" si="521"/>
        <v>0</v>
      </c>
    </row>
    <row r="1166" spans="2:33" x14ac:dyDescent="0.25">
      <c r="B1166" s="30">
        <v>1145</v>
      </c>
      <c r="C1166" s="19">
        <f t="shared" ca="1" si="495"/>
        <v>80540</v>
      </c>
      <c r="D1166" s="30">
        <f t="shared" ca="1" si="496"/>
        <v>30</v>
      </c>
      <c r="E1166" s="599">
        <f t="shared" si="497"/>
        <v>0.113</v>
      </c>
      <c r="F1166" s="599">
        <f t="shared" si="518"/>
        <v>0.13108</v>
      </c>
      <c r="G1166" s="33">
        <f t="shared" ca="1" si="498"/>
        <v>1.0117233333333333</v>
      </c>
      <c r="H1166" s="33">
        <f t="shared" ca="1" si="499"/>
        <v>747363.1162530788</v>
      </c>
      <c r="I1166" s="33">
        <f t="shared" ca="1" si="523"/>
        <v>1.3380376663669484E-6</v>
      </c>
      <c r="J1166" s="30" t="b">
        <f t="shared" si="500"/>
        <v>0</v>
      </c>
      <c r="K1166" s="33">
        <f t="shared" si="519"/>
        <v>1</v>
      </c>
      <c r="L1166" s="33">
        <f t="shared" ca="1" si="522"/>
        <v>1.3380376663669484E-6</v>
      </c>
      <c r="M1166" s="600">
        <f t="shared" ca="1" si="501"/>
        <v>27271.35</v>
      </c>
      <c r="N1166" s="601">
        <f t="shared" ca="1" si="502"/>
        <v>-100789073279.53999</v>
      </c>
      <c r="O1166" s="601">
        <f t="shared" ca="1" si="503"/>
        <v>1181611173.77</v>
      </c>
      <c r="P1166" s="601">
        <f t="shared" ca="1" si="504"/>
        <v>-949097106.72000003</v>
      </c>
      <c r="Q1166" s="601">
        <f t="shared" ca="1" si="520"/>
        <v>-151855537.08000001</v>
      </c>
      <c r="R1166" s="602">
        <f t="shared" si="505"/>
        <v>399</v>
      </c>
      <c r="S1166" s="602">
        <f t="shared" si="506"/>
        <v>63.84</v>
      </c>
      <c r="T1166" s="602">
        <f t="shared" si="507"/>
        <v>166.35080000000002</v>
      </c>
      <c r="U1166" s="602">
        <f t="shared" si="508"/>
        <v>26.616128000000003</v>
      </c>
      <c r="V1166" s="602">
        <f t="shared" ca="1" si="509"/>
        <v>-80631258.620000005</v>
      </c>
      <c r="W1166" s="602">
        <f t="shared" si="510"/>
        <v>84.48</v>
      </c>
      <c r="X1166" s="602">
        <f t="shared" si="511"/>
        <v>13.52</v>
      </c>
      <c r="Y1166" s="602">
        <f t="shared" ca="1" si="512"/>
        <v>1488458.91</v>
      </c>
      <c r="Z1166" s="602">
        <f t="shared" ca="1" si="513"/>
        <v>238153.43</v>
      </c>
      <c r="AA1166" s="603">
        <f t="shared" si="514"/>
        <v>0</v>
      </c>
      <c r="AB1166" s="602"/>
      <c r="AC1166" s="604">
        <f t="shared" si="515"/>
        <v>0.113</v>
      </c>
      <c r="AD1166" s="602">
        <f t="shared" ca="1" si="516"/>
        <v>-949097106.7156682</v>
      </c>
      <c r="AE1166" s="602">
        <f t="shared" si="517"/>
        <v>0</v>
      </c>
      <c r="AG1166" s="602">
        <f t="shared" ca="1" si="521"/>
        <v>0</v>
      </c>
    </row>
    <row r="1167" spans="2:33" x14ac:dyDescent="0.25">
      <c r="B1167" s="30">
        <v>1146</v>
      </c>
      <c r="C1167" s="19">
        <f t="shared" ca="1" si="495"/>
        <v>80571</v>
      </c>
      <c r="D1167" s="30">
        <f t="shared" ca="1" si="496"/>
        <v>31</v>
      </c>
      <c r="E1167" s="599">
        <f t="shared" si="497"/>
        <v>0.113</v>
      </c>
      <c r="F1167" s="599">
        <f t="shared" si="518"/>
        <v>0.13108</v>
      </c>
      <c r="G1167" s="33">
        <f t="shared" ca="1" si="498"/>
        <v>1.0120874444444443</v>
      </c>
      <c r="H1167" s="33">
        <f t="shared" ca="1" si="499"/>
        <v>756396.82640061469</v>
      </c>
      <c r="I1167" s="33">
        <f t="shared" ca="1" si="523"/>
        <v>1.3220573713385259E-6</v>
      </c>
      <c r="J1167" s="30" t="b">
        <f t="shared" si="500"/>
        <v>0</v>
      </c>
      <c r="K1167" s="33">
        <f t="shared" si="519"/>
        <v>1</v>
      </c>
      <c r="L1167" s="33">
        <f t="shared" ca="1" si="522"/>
        <v>1.3220573713385259E-6</v>
      </c>
      <c r="M1167" s="600">
        <f t="shared" ca="1" si="501"/>
        <v>27271.35</v>
      </c>
      <c r="N1167" s="601">
        <f t="shared" ca="1" si="502"/>
        <v>-101970684453.31</v>
      </c>
      <c r="O1167" s="601">
        <f t="shared" ca="1" si="503"/>
        <v>1232592254.6399999</v>
      </c>
      <c r="P1167" s="601">
        <f t="shared" ca="1" si="504"/>
        <v>-992231410.11000001</v>
      </c>
      <c r="Q1167" s="601">
        <f t="shared" ca="1" si="520"/>
        <v>-158757025.62</v>
      </c>
      <c r="R1167" s="602">
        <f t="shared" si="505"/>
        <v>399</v>
      </c>
      <c r="S1167" s="602">
        <f t="shared" si="506"/>
        <v>63.84</v>
      </c>
      <c r="T1167" s="602">
        <f t="shared" si="507"/>
        <v>166.35080000000002</v>
      </c>
      <c r="U1167" s="602">
        <f t="shared" si="508"/>
        <v>26.616128000000003</v>
      </c>
      <c r="V1167" s="602">
        <f t="shared" ca="1" si="509"/>
        <v>-81576547.560000002</v>
      </c>
      <c r="W1167" s="602">
        <f t="shared" si="510"/>
        <v>84.48</v>
      </c>
      <c r="X1167" s="602">
        <f t="shared" si="511"/>
        <v>13.52</v>
      </c>
      <c r="Y1167" s="602">
        <f t="shared" ca="1" si="512"/>
        <v>1556093.5</v>
      </c>
      <c r="Z1167" s="602">
        <f t="shared" ca="1" si="513"/>
        <v>248974.96</v>
      </c>
      <c r="AA1167" s="603">
        <f t="shared" si="514"/>
        <v>0</v>
      </c>
      <c r="AB1167" s="602"/>
      <c r="AC1167" s="604">
        <f t="shared" si="515"/>
        <v>0.113</v>
      </c>
      <c r="AD1167" s="602">
        <f t="shared" ca="1" si="516"/>
        <v>-992231410.11095822</v>
      </c>
      <c r="AE1167" s="602">
        <f t="shared" si="517"/>
        <v>0</v>
      </c>
      <c r="AG1167" s="602">
        <f t="shared" ca="1" si="521"/>
        <v>0</v>
      </c>
    </row>
    <row r="1168" spans="2:33" x14ac:dyDescent="0.25">
      <c r="B1168" s="30">
        <v>1147</v>
      </c>
      <c r="C1168" s="19">
        <f t="shared" ca="1" si="495"/>
        <v>80602</v>
      </c>
      <c r="D1168" s="30">
        <f t="shared" ca="1" si="496"/>
        <v>31</v>
      </c>
      <c r="E1168" s="599">
        <f t="shared" si="497"/>
        <v>0.113</v>
      </c>
      <c r="F1168" s="599">
        <f t="shared" si="518"/>
        <v>0.13108</v>
      </c>
      <c r="G1168" s="33">
        <f t="shared" ca="1" si="498"/>
        <v>1.0120874444444443</v>
      </c>
      <c r="H1168" s="33">
        <f t="shared" ca="1" si="499"/>
        <v>765539.73101768608</v>
      </c>
      <c r="I1168" s="33">
        <f t="shared" ca="1" si="523"/>
        <v>1.306267930301448E-6</v>
      </c>
      <c r="J1168" s="30" t="b">
        <f t="shared" si="500"/>
        <v>0</v>
      </c>
      <c r="K1168" s="33">
        <f t="shared" si="519"/>
        <v>1</v>
      </c>
      <c r="L1168" s="33">
        <f t="shared" ca="1" si="522"/>
        <v>1.306267930301448E-6</v>
      </c>
      <c r="M1168" s="600">
        <f t="shared" ca="1" si="501"/>
        <v>27271.35</v>
      </c>
      <c r="N1168" s="601">
        <f t="shared" ca="1" si="502"/>
        <v>-103203276707.95</v>
      </c>
      <c r="O1168" s="601">
        <f t="shared" ca="1" si="503"/>
        <v>1247491145.04</v>
      </c>
      <c r="P1168" s="601">
        <f t="shared" ca="1" si="504"/>
        <v>-1004225217.52</v>
      </c>
      <c r="Q1168" s="601">
        <f t="shared" ca="1" si="520"/>
        <v>-160676034.80000001</v>
      </c>
      <c r="R1168" s="602">
        <f t="shared" si="505"/>
        <v>399</v>
      </c>
      <c r="S1168" s="602">
        <f t="shared" si="506"/>
        <v>63.84</v>
      </c>
      <c r="T1168" s="602">
        <f t="shared" si="507"/>
        <v>166.35080000000002</v>
      </c>
      <c r="U1168" s="602">
        <f t="shared" si="508"/>
        <v>26.616128000000003</v>
      </c>
      <c r="V1168" s="602">
        <f t="shared" ca="1" si="509"/>
        <v>-82562621.370000005</v>
      </c>
      <c r="W1168" s="602">
        <f t="shared" si="510"/>
        <v>84.48</v>
      </c>
      <c r="X1168" s="602">
        <f t="shared" si="511"/>
        <v>13.52</v>
      </c>
      <c r="Y1168" s="602">
        <f t="shared" ca="1" si="512"/>
        <v>1574899.79</v>
      </c>
      <c r="Z1168" s="602">
        <f t="shared" ca="1" si="513"/>
        <v>251983.97</v>
      </c>
      <c r="AA1168" s="603">
        <f t="shared" si="514"/>
        <v>0</v>
      </c>
      <c r="AB1168" s="602"/>
      <c r="AC1168" s="604">
        <f t="shared" si="515"/>
        <v>0.113</v>
      </c>
      <c r="AD1168" s="602">
        <f t="shared" ca="1" si="516"/>
        <v>-1004225217.5220802</v>
      </c>
      <c r="AE1168" s="602">
        <f t="shared" si="517"/>
        <v>0</v>
      </c>
      <c r="AG1168" s="602">
        <f t="shared" ca="1" si="521"/>
        <v>0</v>
      </c>
    </row>
    <row r="1169" spans="2:33" x14ac:dyDescent="0.25">
      <c r="B1169" s="30">
        <v>1148</v>
      </c>
      <c r="C1169" s="19">
        <f t="shared" ca="1" si="495"/>
        <v>80632</v>
      </c>
      <c r="D1169" s="30">
        <f t="shared" ca="1" si="496"/>
        <v>30</v>
      </c>
      <c r="E1169" s="599">
        <f t="shared" si="497"/>
        <v>0.113</v>
      </c>
      <c r="F1169" s="599">
        <f t="shared" si="518"/>
        <v>0.13108</v>
      </c>
      <c r="G1169" s="33">
        <f t="shared" ca="1" si="498"/>
        <v>1.0117233333333333</v>
      </c>
      <c r="H1169" s="33">
        <f t="shared" ca="1" si="499"/>
        <v>774514.40846431674</v>
      </c>
      <c r="I1169" s="33">
        <f t="shared" ca="1" si="523"/>
        <v>1.2911315645925414E-6</v>
      </c>
      <c r="J1169" s="30" t="b">
        <f t="shared" si="500"/>
        <v>0</v>
      </c>
      <c r="K1169" s="33">
        <f t="shared" si="519"/>
        <v>1</v>
      </c>
      <c r="L1169" s="33">
        <f t="shared" ca="1" si="522"/>
        <v>1.2911315645925414E-6</v>
      </c>
      <c r="M1169" s="600">
        <f t="shared" ca="1" si="501"/>
        <v>27271.35</v>
      </c>
      <c r="N1169" s="601">
        <f t="shared" ca="1" si="502"/>
        <v>-104450767852.99001</v>
      </c>
      <c r="O1169" s="601">
        <f t="shared" ca="1" si="503"/>
        <v>1224538439.8099999</v>
      </c>
      <c r="P1169" s="601">
        <f t="shared" ca="1" si="504"/>
        <v>-983578063.95000005</v>
      </c>
      <c r="Q1169" s="601">
        <f t="shared" ca="1" si="520"/>
        <v>-157372490.22999999</v>
      </c>
      <c r="R1169" s="602">
        <f t="shared" si="505"/>
        <v>399</v>
      </c>
      <c r="S1169" s="602">
        <f t="shared" si="506"/>
        <v>63.84</v>
      </c>
      <c r="T1169" s="602">
        <f t="shared" si="507"/>
        <v>166.35080000000002</v>
      </c>
      <c r="U1169" s="602">
        <f t="shared" si="508"/>
        <v>26.616128000000003</v>
      </c>
      <c r="V1169" s="602">
        <f t="shared" ca="1" si="509"/>
        <v>-83560614.280000001</v>
      </c>
      <c r="W1169" s="602">
        <f t="shared" si="510"/>
        <v>84.48</v>
      </c>
      <c r="X1169" s="602">
        <f t="shared" si="511"/>
        <v>13.52</v>
      </c>
      <c r="Y1169" s="602">
        <f t="shared" ca="1" si="512"/>
        <v>1542525.05</v>
      </c>
      <c r="Z1169" s="602">
        <f t="shared" ca="1" si="513"/>
        <v>246804.01</v>
      </c>
      <c r="AA1169" s="603">
        <f t="shared" si="514"/>
        <v>0</v>
      </c>
      <c r="AB1169" s="602"/>
      <c r="AC1169" s="604">
        <f t="shared" si="515"/>
        <v>0.113</v>
      </c>
      <c r="AD1169" s="602">
        <f t="shared" ca="1" si="516"/>
        <v>-983578063.94898915</v>
      </c>
      <c r="AE1169" s="602">
        <f t="shared" si="517"/>
        <v>0</v>
      </c>
      <c r="AG1169" s="602">
        <f t="shared" ca="1" si="521"/>
        <v>0</v>
      </c>
    </row>
    <row r="1170" spans="2:33" x14ac:dyDescent="0.25">
      <c r="B1170" s="30">
        <v>1149</v>
      </c>
      <c r="C1170" s="19">
        <f t="shared" ca="1" si="495"/>
        <v>80663</v>
      </c>
      <c r="D1170" s="30">
        <f t="shared" ca="1" si="496"/>
        <v>31</v>
      </c>
      <c r="E1170" s="599">
        <f t="shared" si="497"/>
        <v>0.113</v>
      </c>
      <c r="F1170" s="599">
        <f t="shared" si="518"/>
        <v>0.13108</v>
      </c>
      <c r="G1170" s="33">
        <f t="shared" ca="1" si="498"/>
        <v>1.0120874444444443</v>
      </c>
      <c r="H1170" s="33">
        <f t="shared" ca="1" si="499"/>
        <v>783876.30834805081</v>
      </c>
      <c r="I1170" s="33">
        <f t="shared" ca="1" si="523"/>
        <v>1.2757114730350895E-6</v>
      </c>
      <c r="J1170" s="30" t="b">
        <f t="shared" si="500"/>
        <v>0</v>
      </c>
      <c r="K1170" s="33">
        <f t="shared" si="519"/>
        <v>1</v>
      </c>
      <c r="L1170" s="33">
        <f t="shared" ca="1" si="522"/>
        <v>1.2757114730350895E-6</v>
      </c>
      <c r="M1170" s="600">
        <f t="shared" ca="1" si="501"/>
        <v>27271.35</v>
      </c>
      <c r="N1170" s="601">
        <f t="shared" ca="1" si="502"/>
        <v>-105675306292.8</v>
      </c>
      <c r="O1170" s="601">
        <f t="shared" ca="1" si="503"/>
        <v>1277371665.3100002</v>
      </c>
      <c r="P1170" s="601">
        <f t="shared" ca="1" si="504"/>
        <v>-1028279438.73</v>
      </c>
      <c r="Q1170" s="601">
        <f t="shared" ca="1" si="520"/>
        <v>-164524710.19999999</v>
      </c>
      <c r="R1170" s="602">
        <f t="shared" si="505"/>
        <v>399</v>
      </c>
      <c r="S1170" s="602">
        <f t="shared" si="506"/>
        <v>63.84</v>
      </c>
      <c r="T1170" s="602">
        <f t="shared" si="507"/>
        <v>166.35080000000002</v>
      </c>
      <c r="U1170" s="602">
        <f t="shared" si="508"/>
        <v>26.616128000000003</v>
      </c>
      <c r="V1170" s="602">
        <f t="shared" ca="1" si="509"/>
        <v>-84540245.030000001</v>
      </c>
      <c r="W1170" s="602">
        <f t="shared" si="510"/>
        <v>84.48</v>
      </c>
      <c r="X1170" s="602">
        <f t="shared" si="511"/>
        <v>13.52</v>
      </c>
      <c r="Y1170" s="602">
        <f t="shared" ca="1" si="512"/>
        <v>1612616.81</v>
      </c>
      <c r="Z1170" s="602">
        <f t="shared" ca="1" si="513"/>
        <v>258018.69</v>
      </c>
      <c r="AA1170" s="603">
        <f t="shared" si="514"/>
        <v>0</v>
      </c>
      <c r="AB1170" s="602"/>
      <c r="AC1170" s="604">
        <f t="shared" si="515"/>
        <v>0.113</v>
      </c>
      <c r="AD1170" s="602">
        <f t="shared" ca="1" si="516"/>
        <v>-1028279438.7324402</v>
      </c>
      <c r="AE1170" s="602">
        <f t="shared" si="517"/>
        <v>0</v>
      </c>
      <c r="AG1170" s="602">
        <f t="shared" ca="1" si="521"/>
        <v>0</v>
      </c>
    </row>
    <row r="1171" spans="2:33" x14ac:dyDescent="0.25">
      <c r="B1171" s="30">
        <v>1150</v>
      </c>
      <c r="C1171" s="19">
        <f t="shared" ca="1" si="495"/>
        <v>80693</v>
      </c>
      <c r="D1171" s="30">
        <f t="shared" ca="1" si="496"/>
        <v>30</v>
      </c>
      <c r="E1171" s="599">
        <f t="shared" si="497"/>
        <v>0.113</v>
      </c>
      <c r="F1171" s="599">
        <f t="shared" si="518"/>
        <v>0.13108</v>
      </c>
      <c r="G1171" s="33">
        <f t="shared" ca="1" si="498"/>
        <v>1.0117233333333333</v>
      </c>
      <c r="H1171" s="33">
        <f t="shared" ca="1" si="499"/>
        <v>793065.95160291775</v>
      </c>
      <c r="I1171" s="33">
        <f t="shared" ca="1" si="523"/>
        <v>1.2609291799488229E-6</v>
      </c>
      <c r="J1171" s="30" t="b">
        <f t="shared" si="500"/>
        <v>0</v>
      </c>
      <c r="K1171" s="33">
        <f t="shared" si="519"/>
        <v>1</v>
      </c>
      <c r="L1171" s="33">
        <f t="shared" ca="1" si="522"/>
        <v>1.2609291799488229E-6</v>
      </c>
      <c r="M1171" s="600">
        <f t="shared" ca="1" si="501"/>
        <v>27271.35</v>
      </c>
      <c r="N1171" s="601">
        <f t="shared" ca="1" si="502"/>
        <v>-106952677958.11</v>
      </c>
      <c r="O1171" s="601">
        <f t="shared" ca="1" si="503"/>
        <v>1253869165.95</v>
      </c>
      <c r="P1171" s="601">
        <f t="shared" ca="1" si="504"/>
        <v>-1007137717.4400001</v>
      </c>
      <c r="Q1171" s="601">
        <f t="shared" ca="1" si="520"/>
        <v>-161142034.78999999</v>
      </c>
      <c r="R1171" s="602">
        <f t="shared" si="505"/>
        <v>399</v>
      </c>
      <c r="S1171" s="602">
        <f t="shared" si="506"/>
        <v>63.84</v>
      </c>
      <c r="T1171" s="602">
        <f t="shared" si="507"/>
        <v>166.35080000000002</v>
      </c>
      <c r="U1171" s="602">
        <f t="shared" si="508"/>
        <v>26.616128000000003</v>
      </c>
      <c r="V1171" s="602">
        <f t="shared" ca="1" si="509"/>
        <v>-85562142.370000005</v>
      </c>
      <c r="W1171" s="602">
        <f t="shared" si="510"/>
        <v>84.48</v>
      </c>
      <c r="X1171" s="602">
        <f t="shared" si="511"/>
        <v>13.52</v>
      </c>
      <c r="Y1171" s="602">
        <f t="shared" ca="1" si="512"/>
        <v>1579466.59</v>
      </c>
      <c r="Z1171" s="602">
        <f t="shared" ca="1" si="513"/>
        <v>252714.65</v>
      </c>
      <c r="AA1171" s="603">
        <f t="shared" si="514"/>
        <v>0</v>
      </c>
      <c r="AB1171" s="602"/>
      <c r="AC1171" s="604">
        <f t="shared" si="515"/>
        <v>0.113</v>
      </c>
      <c r="AD1171" s="602">
        <f t="shared" ca="1" si="516"/>
        <v>-1007137717.438869</v>
      </c>
      <c r="AE1171" s="602">
        <f t="shared" si="517"/>
        <v>0</v>
      </c>
      <c r="AG1171" s="602">
        <f t="shared" ca="1" si="521"/>
        <v>0</v>
      </c>
    </row>
    <row r="1172" spans="2:33" x14ac:dyDescent="0.25">
      <c r="B1172" s="30">
        <v>1151</v>
      </c>
      <c r="C1172" s="19">
        <f t="shared" ca="1" si="495"/>
        <v>80724</v>
      </c>
      <c r="D1172" s="30">
        <f t="shared" ca="1" si="496"/>
        <v>31</v>
      </c>
      <c r="E1172" s="599">
        <f t="shared" si="497"/>
        <v>0.113</v>
      </c>
      <c r="F1172" s="599">
        <f t="shared" si="518"/>
        <v>0.13108</v>
      </c>
      <c r="G1172" s="33">
        <f t="shared" ca="1" si="498"/>
        <v>1.0120874444444443</v>
      </c>
      <c r="H1172" s="33">
        <f t="shared" ca="1" si="499"/>
        <v>802652.09223369835</v>
      </c>
      <c r="I1172" s="33">
        <f t="shared" ca="1" si="523"/>
        <v>1.24586979798072E-6</v>
      </c>
      <c r="J1172" s="30" t="b">
        <f t="shared" si="500"/>
        <v>0</v>
      </c>
      <c r="K1172" s="33">
        <f t="shared" si="519"/>
        <v>1</v>
      </c>
      <c r="L1172" s="33">
        <f t="shared" ca="1" si="522"/>
        <v>1.24586979798072E-6</v>
      </c>
      <c r="M1172" s="600">
        <f t="shared" ca="1" si="501"/>
        <v>27271.35</v>
      </c>
      <c r="N1172" s="601">
        <f t="shared" ca="1" si="502"/>
        <v>-108206547124.06</v>
      </c>
      <c r="O1172" s="601">
        <f t="shared" ca="1" si="503"/>
        <v>1307967898.24</v>
      </c>
      <c r="P1172" s="601">
        <f t="shared" ca="1" si="504"/>
        <v>-1052909818.27</v>
      </c>
      <c r="Q1172" s="601">
        <f t="shared" ca="1" si="520"/>
        <v>-168465570.91999999</v>
      </c>
      <c r="R1172" s="602">
        <f t="shared" si="505"/>
        <v>399</v>
      </c>
      <c r="S1172" s="602">
        <f t="shared" si="506"/>
        <v>63.84</v>
      </c>
      <c r="T1172" s="602">
        <f t="shared" si="507"/>
        <v>166.35080000000002</v>
      </c>
      <c r="U1172" s="602">
        <f t="shared" si="508"/>
        <v>26.616128000000003</v>
      </c>
      <c r="V1172" s="602">
        <f t="shared" ca="1" si="509"/>
        <v>-86565237.700000003</v>
      </c>
      <c r="W1172" s="602">
        <f t="shared" si="510"/>
        <v>84.48</v>
      </c>
      <c r="X1172" s="602">
        <f t="shared" si="511"/>
        <v>13.52</v>
      </c>
      <c r="Y1172" s="602">
        <f t="shared" ca="1" si="512"/>
        <v>1651237.24</v>
      </c>
      <c r="Z1172" s="602">
        <f t="shared" ca="1" si="513"/>
        <v>264197.96000000002</v>
      </c>
      <c r="AA1172" s="603">
        <f t="shared" si="514"/>
        <v>0</v>
      </c>
      <c r="AB1172" s="602"/>
      <c r="AC1172" s="604">
        <f t="shared" si="515"/>
        <v>0.113</v>
      </c>
      <c r="AD1172" s="602">
        <f t="shared" ca="1" si="516"/>
        <v>-1052909818.265506</v>
      </c>
      <c r="AE1172" s="602">
        <f t="shared" si="517"/>
        <v>0</v>
      </c>
      <c r="AG1172" s="602">
        <f t="shared" ca="1" si="521"/>
        <v>0</v>
      </c>
    </row>
    <row r="1173" spans="2:33" x14ac:dyDescent="0.25">
      <c r="B1173" s="30">
        <v>1152</v>
      </c>
      <c r="C1173" s="19">
        <f t="shared" ref="C1173:C1236" ca="1" si="524">IF(B1173=0,FECHA_1ER_PAGO,EDATE(C1172,1))</f>
        <v>80755</v>
      </c>
      <c r="D1173" s="30">
        <f t="shared" ref="D1173:D1236" ca="1" si="525">IF(B1173=0,FECHA_1ER_PAGO-FECHA_APERTURA, C1173-C1172)</f>
        <v>31</v>
      </c>
      <c r="E1173" s="599">
        <f t="shared" ref="E1173:E1236" si="526">IF(B1173=0,TASA,IF(B1173=MESES_INC_TASA,E1172+INCREMENTO_TASA,E1172))</f>
        <v>0.113</v>
      </c>
      <c r="F1173" s="599">
        <f t="shared" si="518"/>
        <v>0.13108</v>
      </c>
      <c r="G1173" s="33">
        <f t="shared" ref="G1173:G1236" ca="1" si="527">IF(B1173&lt;MESES_GRACIA, 0, 1 + D1173 * F1173 / 360 + FACTOR_SEG_DEUD)</f>
        <v>1.0120874444444443</v>
      </c>
      <c r="H1173" s="33">
        <f t="shared" ref="H1173:H1236" ca="1" si="528">IF(B1173 = 0, 0,            IF(H1172=0, G1173, H1172 * G1173 ))</f>
        <v>812354.10480679013</v>
      </c>
      <c r="I1173" s="33">
        <f t="shared" ca="1" si="523"/>
        <v>1.2309902714627626E-6</v>
      </c>
      <c r="J1173" s="30" t="b">
        <f t="shared" ref="J1173:J1236" si="529">MOD(B1173, MESES_INC)=0</f>
        <v>1</v>
      </c>
      <c r="K1173" s="33">
        <f t="shared" si="519"/>
        <v>1</v>
      </c>
      <c r="L1173" s="33">
        <f t="shared" ca="1" si="522"/>
        <v>1.2309902714627626E-6</v>
      </c>
      <c r="M1173" s="600">
        <f t="shared" ref="M1173:M1236" ca="1" si="530">ROUND(CUOTA_INIT*K1173,2)</f>
        <v>27271.35</v>
      </c>
      <c r="N1173" s="601">
        <f t="shared" ref="N1173:N1236" ca="1" si="531">IF(B1173=0,TOTAL_FINANCIADO, ROUND(N1172-O1172,2))</f>
        <v>-109514515022.3</v>
      </c>
      <c r="O1173" s="601">
        <f t="shared" ref="O1173:O1236" ca="1" si="532">IF(B1173=0, 0,
   IF((B1173+1) = PLAZO, N1173,
   IF(B1173&lt;MESES_GRACIA, 0, M1173-P1173-V1173-Q1173)))</f>
        <v>1323777887.54</v>
      </c>
      <c r="P1173" s="601">
        <f t="shared" ref="P1173:P1236" ca="1" si="533" xml:space="preserve"> IF(B1173&lt;MESES_GRACIA, 0, ROUND(N1173 * D1173 *E1173 /360,2))</f>
        <v>-1065637072.5599999</v>
      </c>
      <c r="Q1173" s="601">
        <f t="shared" ca="1" si="520"/>
        <v>-170501931.61000001</v>
      </c>
      <c r="R1173" s="602">
        <f t="shared" ref="R1173:R1236" si="534" xml:space="preserve"> COMISION_AMORT</f>
        <v>399</v>
      </c>
      <c r="S1173" s="602">
        <f t="shared" ref="S1173:S1236" si="535">ROUND(R1173*IVA,2)</f>
        <v>63.84</v>
      </c>
      <c r="T1173" s="602">
        <f t="shared" ref="T1173:T1236" si="536">SEGURO_DAÑOS_MENS</f>
        <v>166.35080000000002</v>
      </c>
      <c r="U1173" s="602">
        <f t="shared" ref="U1173:U1236" si="537">T1173*IVA</f>
        <v>26.616128000000003</v>
      </c>
      <c r="V1173" s="602">
        <f t="shared" ref="V1173:V1236" ca="1" si="538">ROUND(N1173 * FACTOR_SEG_DEUD,2)</f>
        <v>-87611612.019999996</v>
      </c>
      <c r="W1173" s="602">
        <f t="shared" ref="W1173:W1236" si="539">ROUND(SEGURO_INTERIORES/(1+IVA),2)</f>
        <v>84.48</v>
      </c>
      <c r="X1173" s="602">
        <f t="shared" ref="X1173:X1236" si="540">ROUND(W1173*IVA,2)</f>
        <v>13.52</v>
      </c>
      <c r="Y1173" s="602">
        <f t="shared" ref="Y1173:Y1236" ca="1" si="541">ROUND((SUM(O1173:X1173)-Q1173) * FACTOR_SEG_DESEMPLEO,2)</f>
        <v>1671193.58</v>
      </c>
      <c r="Z1173" s="602">
        <f t="shared" ref="Z1173:Z1236" ca="1" si="542">ROUND(Y1173*IVA,2)</f>
        <v>267390.96999999997</v>
      </c>
      <c r="AA1173" s="603">
        <f t="shared" ref="AA1173:AA1236" si="543">IF(B1173&gt;=PLAZO,0,ROUND(SUM(O1173:Z1173),2))</f>
        <v>0</v>
      </c>
      <c r="AB1173" s="602"/>
      <c r="AC1173" s="604">
        <f t="shared" ref="AC1173:AC1236" si="544">IF(AB1173="SI",TASA_PP,TASA)</f>
        <v>0.113</v>
      </c>
      <c r="AD1173" s="602">
        <f t="shared" ref="AD1173:AD1236" ca="1" si="545">N1173 * D1173 * AC1173 /360</f>
        <v>-1065637072.5642138</v>
      </c>
      <c r="AE1173" s="602">
        <f t="shared" ref="AE1173:AE1236" si="546">IF(B1173&gt;=PLAZO, 0, O1173+R1173+S1173+T1173+U1173+V1173+W1173+X1173+Y1173+Z1173+AD1173)</f>
        <v>0</v>
      </c>
      <c r="AG1173" s="602">
        <f t="shared" ca="1" si="521"/>
        <v>0</v>
      </c>
    </row>
    <row r="1174" spans="2:33" x14ac:dyDescent="0.25">
      <c r="B1174" s="30">
        <v>1153</v>
      </c>
      <c r="C1174" s="19">
        <f t="shared" ca="1" si="524"/>
        <v>80783</v>
      </c>
      <c r="D1174" s="30">
        <f t="shared" ca="1" si="525"/>
        <v>28</v>
      </c>
      <c r="E1174" s="599">
        <f t="shared" si="526"/>
        <v>0.113</v>
      </c>
      <c r="F1174" s="599">
        <f t="shared" ref="F1174:F1237" si="547">E1174*(1+$G$13)</f>
        <v>0.13108</v>
      </c>
      <c r="G1174" s="33">
        <f t="shared" ca="1" si="527"/>
        <v>1.0109951111111111</v>
      </c>
      <c r="H1174" s="33">
        <f t="shared" ca="1" si="528"/>
        <v>821286.0284507079</v>
      </c>
      <c r="I1174" s="33">
        <f t="shared" ca="1" si="523"/>
        <v>1.2176025956345831E-6</v>
      </c>
      <c r="J1174" s="30" t="b">
        <f t="shared" si="529"/>
        <v>0</v>
      </c>
      <c r="K1174" s="33">
        <f t="shared" ref="K1174:K1237" si="548">IF(B1174=0, 1, IF(J1174,K1173*(1+INCREMENTO),K1173))</f>
        <v>1</v>
      </c>
      <c r="L1174" s="33">
        <f t="shared" ca="1" si="522"/>
        <v>1.2176025956345831E-6</v>
      </c>
      <c r="M1174" s="600">
        <f t="shared" ca="1" si="530"/>
        <v>27271.35</v>
      </c>
      <c r="N1174" s="601">
        <f t="shared" ca="1" si="531"/>
        <v>-110838292909.84</v>
      </c>
      <c r="O1174" s="601">
        <f t="shared" ca="1" si="532"/>
        <v>1218706617.26</v>
      </c>
      <c r="P1174" s="601">
        <f t="shared" ca="1" si="533"/>
        <v>-974145441.01999998</v>
      </c>
      <c r="Q1174" s="601">
        <f t="shared" ref="Q1174:Q1237" ca="1" si="549">ROUND(P1174*$G$13,2)</f>
        <v>-155863270.56</v>
      </c>
      <c r="R1174" s="602">
        <f t="shared" si="534"/>
        <v>399</v>
      </c>
      <c r="S1174" s="602">
        <f t="shared" si="535"/>
        <v>63.84</v>
      </c>
      <c r="T1174" s="602">
        <f t="shared" si="536"/>
        <v>166.35080000000002</v>
      </c>
      <c r="U1174" s="602">
        <f t="shared" si="537"/>
        <v>26.616128000000003</v>
      </c>
      <c r="V1174" s="602">
        <f t="shared" ca="1" si="538"/>
        <v>-88670634.329999998</v>
      </c>
      <c r="W1174" s="602">
        <f t="shared" si="539"/>
        <v>84.48</v>
      </c>
      <c r="X1174" s="602">
        <f t="shared" si="540"/>
        <v>13.52</v>
      </c>
      <c r="Y1174" s="602">
        <f t="shared" ca="1" si="541"/>
        <v>1527734.7</v>
      </c>
      <c r="Z1174" s="602">
        <f t="shared" ca="1" si="542"/>
        <v>244437.55</v>
      </c>
      <c r="AA1174" s="603">
        <f t="shared" si="543"/>
        <v>0</v>
      </c>
      <c r="AB1174" s="602"/>
      <c r="AC1174" s="604">
        <f t="shared" si="544"/>
        <v>0.113</v>
      </c>
      <c r="AD1174" s="602">
        <f t="shared" ca="1" si="545"/>
        <v>-974145441.01870489</v>
      </c>
      <c r="AE1174" s="602">
        <f t="shared" si="546"/>
        <v>0</v>
      </c>
      <c r="AG1174" s="602">
        <f t="shared" ref="AG1174:AG1237" ca="1" si="550">IF(N1174&gt; 0,O1174+P1174+V1174+R1174+T1174+W1174+Y1174, 0)</f>
        <v>0</v>
      </c>
    </row>
    <row r="1175" spans="2:33" x14ac:dyDescent="0.25">
      <c r="B1175" s="30">
        <v>1154</v>
      </c>
      <c r="C1175" s="19">
        <f t="shared" ca="1" si="524"/>
        <v>80814</v>
      </c>
      <c r="D1175" s="30">
        <f t="shared" ca="1" si="525"/>
        <v>31</v>
      </c>
      <c r="E1175" s="599">
        <f t="shared" si="526"/>
        <v>0.113</v>
      </c>
      <c r="F1175" s="599">
        <f t="shared" si="547"/>
        <v>0.13108</v>
      </c>
      <c r="G1175" s="33">
        <f t="shared" ca="1" si="527"/>
        <v>1.0120874444444443</v>
      </c>
      <c r="H1175" s="33">
        <f t="shared" ca="1" si="528"/>
        <v>831213.27769260411</v>
      </c>
      <c r="I1175" s="33">
        <f t="shared" ca="1" si="523"/>
        <v>1.2030606666629981E-6</v>
      </c>
      <c r="J1175" s="30" t="b">
        <f t="shared" si="529"/>
        <v>0</v>
      </c>
      <c r="K1175" s="33">
        <f t="shared" si="548"/>
        <v>1</v>
      </c>
      <c r="L1175" s="33">
        <f t="shared" ref="L1175:L1238" ca="1" si="551" xml:space="preserve"> I1175*K1175</f>
        <v>1.2030606666629981E-6</v>
      </c>
      <c r="M1175" s="600">
        <f t="shared" ca="1" si="530"/>
        <v>27271.35</v>
      </c>
      <c r="N1175" s="601">
        <f t="shared" ca="1" si="531"/>
        <v>-112056999527.10001</v>
      </c>
      <c r="O1175" s="601">
        <f t="shared" ca="1" si="532"/>
        <v>1354510027.7499998</v>
      </c>
      <c r="P1175" s="601">
        <f t="shared" ca="1" si="533"/>
        <v>-1090376859.29</v>
      </c>
      <c r="Q1175" s="601">
        <f t="shared" ca="1" si="549"/>
        <v>-174460297.49000001</v>
      </c>
      <c r="R1175" s="602">
        <f t="shared" si="534"/>
        <v>399</v>
      </c>
      <c r="S1175" s="602">
        <f t="shared" si="535"/>
        <v>63.84</v>
      </c>
      <c r="T1175" s="602">
        <f t="shared" si="536"/>
        <v>166.35080000000002</v>
      </c>
      <c r="U1175" s="602">
        <f t="shared" si="537"/>
        <v>26.616128000000003</v>
      </c>
      <c r="V1175" s="602">
        <f t="shared" ca="1" si="538"/>
        <v>-89645599.620000005</v>
      </c>
      <c r="W1175" s="602">
        <f t="shared" si="539"/>
        <v>84.48</v>
      </c>
      <c r="X1175" s="602">
        <f t="shared" si="540"/>
        <v>13.52</v>
      </c>
      <c r="Y1175" s="602">
        <f t="shared" ca="1" si="541"/>
        <v>1709985.56</v>
      </c>
      <c r="Z1175" s="602">
        <f t="shared" ca="1" si="542"/>
        <v>273597.69</v>
      </c>
      <c r="AA1175" s="603">
        <f t="shared" si="543"/>
        <v>0</v>
      </c>
      <c r="AB1175" s="602"/>
      <c r="AC1175" s="604">
        <f t="shared" si="544"/>
        <v>0.113</v>
      </c>
      <c r="AD1175" s="602">
        <f t="shared" ca="1" si="545"/>
        <v>-1090376859.2873092</v>
      </c>
      <c r="AE1175" s="602">
        <f t="shared" si="546"/>
        <v>0</v>
      </c>
      <c r="AG1175" s="602">
        <f t="shared" ca="1" si="550"/>
        <v>0</v>
      </c>
    </row>
    <row r="1176" spans="2:33" x14ac:dyDescent="0.25">
      <c r="B1176" s="30">
        <v>1155</v>
      </c>
      <c r="C1176" s="19">
        <f t="shared" ca="1" si="524"/>
        <v>80844</v>
      </c>
      <c r="D1176" s="30">
        <f t="shared" ca="1" si="525"/>
        <v>30</v>
      </c>
      <c r="E1176" s="599">
        <f t="shared" si="526"/>
        <v>0.113</v>
      </c>
      <c r="F1176" s="599">
        <f t="shared" si="547"/>
        <v>0.13108</v>
      </c>
      <c r="G1176" s="33">
        <f t="shared" ca="1" si="527"/>
        <v>1.0117233333333333</v>
      </c>
      <c r="H1176" s="33">
        <f t="shared" ca="1" si="528"/>
        <v>840957.868018087</v>
      </c>
      <c r="I1176" s="33">
        <f t="shared" ref="I1176:I1239" ca="1" si="552">IF(H1176=0, 0, 1/H1176)</f>
        <v>1.1891202140206295E-6</v>
      </c>
      <c r="J1176" s="30" t="b">
        <f t="shared" si="529"/>
        <v>0</v>
      </c>
      <c r="K1176" s="33">
        <f t="shared" si="548"/>
        <v>1</v>
      </c>
      <c r="L1176" s="33">
        <f t="shared" ca="1" si="551"/>
        <v>1.1891202140206295E-6</v>
      </c>
      <c r="M1176" s="600">
        <f t="shared" ca="1" si="530"/>
        <v>27271.35</v>
      </c>
      <c r="N1176" s="601">
        <f t="shared" ca="1" si="531"/>
        <v>-113411509554.85001</v>
      </c>
      <c r="O1176" s="601">
        <f t="shared" ca="1" si="532"/>
        <v>1329588201.6900001</v>
      </c>
      <c r="P1176" s="601">
        <f t="shared" ca="1" si="533"/>
        <v>-1067958381.64</v>
      </c>
      <c r="Q1176" s="601">
        <f t="shared" ca="1" si="549"/>
        <v>-170873341.06</v>
      </c>
      <c r="R1176" s="602">
        <f t="shared" si="534"/>
        <v>399</v>
      </c>
      <c r="S1176" s="602">
        <f t="shared" si="535"/>
        <v>63.84</v>
      </c>
      <c r="T1176" s="602">
        <f t="shared" si="536"/>
        <v>166.35080000000002</v>
      </c>
      <c r="U1176" s="602">
        <f t="shared" si="537"/>
        <v>26.616128000000003</v>
      </c>
      <c r="V1176" s="602">
        <f t="shared" ca="1" si="538"/>
        <v>-90729207.640000001</v>
      </c>
      <c r="W1176" s="602">
        <f t="shared" si="539"/>
        <v>84.48</v>
      </c>
      <c r="X1176" s="602">
        <f t="shared" si="540"/>
        <v>13.52</v>
      </c>
      <c r="Y1176" s="602">
        <f t="shared" ca="1" si="541"/>
        <v>1674833.39</v>
      </c>
      <c r="Z1176" s="602">
        <f t="shared" ca="1" si="542"/>
        <v>267973.34000000003</v>
      </c>
      <c r="AA1176" s="603">
        <f t="shared" si="543"/>
        <v>0</v>
      </c>
      <c r="AB1176" s="602"/>
      <c r="AC1176" s="604">
        <f t="shared" si="544"/>
        <v>0.113</v>
      </c>
      <c r="AD1176" s="602">
        <f t="shared" ca="1" si="545"/>
        <v>-1067958381.6415043</v>
      </c>
      <c r="AE1176" s="602">
        <f t="shared" si="546"/>
        <v>0</v>
      </c>
      <c r="AG1176" s="602">
        <f t="shared" ca="1" si="550"/>
        <v>0</v>
      </c>
    </row>
    <row r="1177" spans="2:33" x14ac:dyDescent="0.25">
      <c r="B1177" s="30">
        <v>1156</v>
      </c>
      <c r="C1177" s="19">
        <f t="shared" ca="1" si="524"/>
        <v>80875</v>
      </c>
      <c r="D1177" s="30">
        <f t="shared" ca="1" si="525"/>
        <v>31</v>
      </c>
      <c r="E1177" s="599">
        <f t="shared" si="526"/>
        <v>0.113</v>
      </c>
      <c r="F1177" s="599">
        <f t="shared" si="547"/>
        <v>0.13108</v>
      </c>
      <c r="G1177" s="33">
        <f t="shared" ca="1" si="527"/>
        <v>1.0120874444444443</v>
      </c>
      <c r="H1177" s="33">
        <f t="shared" ca="1" si="528"/>
        <v>851122.89952787396</v>
      </c>
      <c r="I1177" s="33">
        <f t="shared" ca="1" si="552"/>
        <v>1.174918452499292E-6</v>
      </c>
      <c r="J1177" s="30" t="b">
        <f t="shared" si="529"/>
        <v>0</v>
      </c>
      <c r="K1177" s="33">
        <f t="shared" si="548"/>
        <v>1</v>
      </c>
      <c r="L1177" s="33">
        <f t="shared" ca="1" si="551"/>
        <v>1.174918452499292E-6</v>
      </c>
      <c r="M1177" s="600">
        <f t="shared" ca="1" si="530"/>
        <v>27271.35</v>
      </c>
      <c r="N1177" s="601">
        <f t="shared" ca="1" si="531"/>
        <v>-114741097756.53999</v>
      </c>
      <c r="O1177" s="601">
        <f t="shared" ca="1" si="532"/>
        <v>1386953915.99</v>
      </c>
      <c r="P1177" s="601">
        <f t="shared" ca="1" si="533"/>
        <v>-1116494626.23</v>
      </c>
      <c r="Q1177" s="601">
        <f t="shared" ca="1" si="549"/>
        <v>-178639140.19999999</v>
      </c>
      <c r="R1177" s="602">
        <f t="shared" si="534"/>
        <v>399</v>
      </c>
      <c r="S1177" s="602">
        <f t="shared" si="535"/>
        <v>63.84</v>
      </c>
      <c r="T1177" s="602">
        <f t="shared" si="536"/>
        <v>166.35080000000002</v>
      </c>
      <c r="U1177" s="602">
        <f t="shared" si="537"/>
        <v>26.616128000000003</v>
      </c>
      <c r="V1177" s="602">
        <f t="shared" ca="1" si="538"/>
        <v>-91792878.209999993</v>
      </c>
      <c r="W1177" s="602">
        <f t="shared" si="539"/>
        <v>84.48</v>
      </c>
      <c r="X1177" s="602">
        <f t="shared" si="540"/>
        <v>13.52</v>
      </c>
      <c r="Y1177" s="602">
        <f t="shared" ca="1" si="541"/>
        <v>1750938.22</v>
      </c>
      <c r="Z1177" s="602">
        <f t="shared" ca="1" si="542"/>
        <v>280150.12</v>
      </c>
      <c r="AA1177" s="603">
        <f t="shared" si="543"/>
        <v>0</v>
      </c>
      <c r="AB1177" s="602"/>
      <c r="AC1177" s="604">
        <f t="shared" si="544"/>
        <v>0.113</v>
      </c>
      <c r="AD1177" s="602">
        <f t="shared" ca="1" si="545"/>
        <v>-1116494626.2254434</v>
      </c>
      <c r="AE1177" s="602">
        <f t="shared" si="546"/>
        <v>0</v>
      </c>
      <c r="AG1177" s="602">
        <f t="shared" ca="1" si="550"/>
        <v>0</v>
      </c>
    </row>
    <row r="1178" spans="2:33" x14ac:dyDescent="0.25">
      <c r="B1178" s="30">
        <v>1157</v>
      </c>
      <c r="C1178" s="19">
        <f t="shared" ca="1" si="524"/>
        <v>80905</v>
      </c>
      <c r="D1178" s="30">
        <f t="shared" ca="1" si="525"/>
        <v>30</v>
      </c>
      <c r="E1178" s="599">
        <f t="shared" si="526"/>
        <v>0.113</v>
      </c>
      <c r="F1178" s="599">
        <f t="shared" si="547"/>
        <v>0.13108</v>
      </c>
      <c r="G1178" s="33">
        <f t="shared" ca="1" si="527"/>
        <v>1.0117233333333333</v>
      </c>
      <c r="H1178" s="33">
        <f t="shared" ca="1" si="528"/>
        <v>861100.89698667242</v>
      </c>
      <c r="I1178" s="33">
        <f t="shared" ca="1" si="552"/>
        <v>1.1613040974633632E-6</v>
      </c>
      <c r="J1178" s="30" t="b">
        <f t="shared" si="529"/>
        <v>0</v>
      </c>
      <c r="K1178" s="33">
        <f t="shared" si="548"/>
        <v>1</v>
      </c>
      <c r="L1178" s="33">
        <f t="shared" ca="1" si="551"/>
        <v>1.1613040974633632E-6</v>
      </c>
      <c r="M1178" s="600">
        <f t="shared" ca="1" si="530"/>
        <v>27271.35</v>
      </c>
      <c r="N1178" s="601">
        <f t="shared" ca="1" si="531"/>
        <v>-116128051672.53</v>
      </c>
      <c r="O1178" s="601">
        <f t="shared" ca="1" si="532"/>
        <v>1361435130.4599998</v>
      </c>
      <c r="P1178" s="601">
        <f t="shared" ca="1" si="533"/>
        <v>-1093539153.25</v>
      </c>
      <c r="Q1178" s="601">
        <f t="shared" ca="1" si="549"/>
        <v>-174966264.52000001</v>
      </c>
      <c r="R1178" s="602">
        <f t="shared" si="534"/>
        <v>399</v>
      </c>
      <c r="S1178" s="602">
        <f t="shared" si="535"/>
        <v>63.84</v>
      </c>
      <c r="T1178" s="602">
        <f t="shared" si="536"/>
        <v>166.35080000000002</v>
      </c>
      <c r="U1178" s="602">
        <f t="shared" si="537"/>
        <v>26.616128000000003</v>
      </c>
      <c r="V1178" s="602">
        <f t="shared" ca="1" si="538"/>
        <v>-92902441.340000004</v>
      </c>
      <c r="W1178" s="602">
        <f t="shared" si="539"/>
        <v>84.48</v>
      </c>
      <c r="X1178" s="602">
        <f t="shared" si="540"/>
        <v>13.52</v>
      </c>
      <c r="Y1178" s="602">
        <f t="shared" ca="1" si="541"/>
        <v>1714944.04</v>
      </c>
      <c r="Z1178" s="602">
        <f t="shared" ca="1" si="542"/>
        <v>274391.05</v>
      </c>
      <c r="AA1178" s="603">
        <f t="shared" si="543"/>
        <v>0</v>
      </c>
      <c r="AB1178" s="602"/>
      <c r="AC1178" s="604">
        <f t="shared" si="544"/>
        <v>0.113</v>
      </c>
      <c r="AD1178" s="602">
        <f t="shared" ca="1" si="545"/>
        <v>-1093539153.2496576</v>
      </c>
      <c r="AE1178" s="602">
        <f t="shared" si="546"/>
        <v>0</v>
      </c>
      <c r="AG1178" s="602">
        <f t="shared" ca="1" si="550"/>
        <v>0</v>
      </c>
    </row>
    <row r="1179" spans="2:33" x14ac:dyDescent="0.25">
      <c r="B1179" s="30">
        <v>1158</v>
      </c>
      <c r="C1179" s="19">
        <f t="shared" ca="1" si="524"/>
        <v>80936</v>
      </c>
      <c r="D1179" s="30">
        <f t="shared" ca="1" si="525"/>
        <v>31</v>
      </c>
      <c r="E1179" s="599">
        <f t="shared" si="526"/>
        <v>0.113</v>
      </c>
      <c r="F1179" s="599">
        <f t="shared" si="547"/>
        <v>0.13108</v>
      </c>
      <c r="G1179" s="33">
        <f t="shared" ca="1" si="527"/>
        <v>1.0120874444444443</v>
      </c>
      <c r="H1179" s="33">
        <f t="shared" ca="1" si="528"/>
        <v>871509.40624005999</v>
      </c>
      <c r="I1179" s="33">
        <f t="shared" ca="1" si="552"/>
        <v>1.1474345461333401E-6</v>
      </c>
      <c r="J1179" s="30" t="b">
        <f t="shared" si="529"/>
        <v>0</v>
      </c>
      <c r="K1179" s="33">
        <f t="shared" si="548"/>
        <v>1</v>
      </c>
      <c r="L1179" s="33">
        <f t="shared" ca="1" si="551"/>
        <v>1.1474345461333401E-6</v>
      </c>
      <c r="M1179" s="600">
        <f t="shared" ca="1" si="530"/>
        <v>27271.35</v>
      </c>
      <c r="N1179" s="601">
        <f t="shared" ca="1" si="531"/>
        <v>-117489486802.99001</v>
      </c>
      <c r="O1179" s="601">
        <f t="shared" ca="1" si="532"/>
        <v>1420174915.8799999</v>
      </c>
      <c r="P1179" s="601">
        <f t="shared" ca="1" si="533"/>
        <v>-1143237978.53</v>
      </c>
      <c r="Q1179" s="601">
        <f t="shared" ca="1" si="549"/>
        <v>-182918076.56</v>
      </c>
      <c r="R1179" s="602">
        <f t="shared" si="534"/>
        <v>399</v>
      </c>
      <c r="S1179" s="602">
        <f t="shared" si="535"/>
        <v>63.84</v>
      </c>
      <c r="T1179" s="602">
        <f t="shared" si="536"/>
        <v>166.35080000000002</v>
      </c>
      <c r="U1179" s="602">
        <f t="shared" si="537"/>
        <v>26.616128000000003</v>
      </c>
      <c r="V1179" s="602">
        <f t="shared" ca="1" si="538"/>
        <v>-93991589.439999998</v>
      </c>
      <c r="W1179" s="602">
        <f t="shared" si="539"/>
        <v>84.48</v>
      </c>
      <c r="X1179" s="602">
        <f t="shared" si="540"/>
        <v>13.52</v>
      </c>
      <c r="Y1179" s="602">
        <f t="shared" ca="1" si="541"/>
        <v>1792871.8</v>
      </c>
      <c r="Z1179" s="602">
        <f t="shared" ca="1" si="542"/>
        <v>286859.49</v>
      </c>
      <c r="AA1179" s="603">
        <f t="shared" si="543"/>
        <v>0</v>
      </c>
      <c r="AB1179" s="602"/>
      <c r="AC1179" s="604">
        <f t="shared" si="544"/>
        <v>0.113</v>
      </c>
      <c r="AD1179" s="602">
        <f t="shared" ca="1" si="545"/>
        <v>-1143237978.5302055</v>
      </c>
      <c r="AE1179" s="602">
        <f t="shared" si="546"/>
        <v>0</v>
      </c>
      <c r="AG1179" s="602">
        <f t="shared" ca="1" si="550"/>
        <v>0</v>
      </c>
    </row>
    <row r="1180" spans="2:33" x14ac:dyDescent="0.25">
      <c r="B1180" s="30">
        <v>1159</v>
      </c>
      <c r="C1180" s="19">
        <f t="shared" ca="1" si="524"/>
        <v>80967</v>
      </c>
      <c r="D1180" s="30">
        <f t="shared" ca="1" si="525"/>
        <v>31</v>
      </c>
      <c r="E1180" s="599">
        <f t="shared" si="526"/>
        <v>0.113</v>
      </c>
      <c r="F1180" s="599">
        <f t="shared" si="547"/>
        <v>0.13108</v>
      </c>
      <c r="G1180" s="33">
        <f t="shared" ca="1" si="527"/>
        <v>1.0120874444444443</v>
      </c>
      <c r="H1180" s="33">
        <f t="shared" ca="1" si="528"/>
        <v>882043.72777079733</v>
      </c>
      <c r="I1180" s="33">
        <f t="shared" ca="1" si="552"/>
        <v>1.1337306400072879E-6</v>
      </c>
      <c r="J1180" s="30" t="b">
        <f t="shared" si="529"/>
        <v>0</v>
      </c>
      <c r="K1180" s="33">
        <f t="shared" si="548"/>
        <v>1</v>
      </c>
      <c r="L1180" s="33">
        <f t="shared" ca="1" si="551"/>
        <v>1.1337306400072879E-6</v>
      </c>
      <c r="M1180" s="600">
        <f t="shared" ca="1" si="530"/>
        <v>27271.35</v>
      </c>
      <c r="N1180" s="601">
        <f t="shared" ca="1" si="531"/>
        <v>-118909661718.87</v>
      </c>
      <c r="O1180" s="601">
        <f t="shared" ca="1" si="532"/>
        <v>1437341201.29</v>
      </c>
      <c r="P1180" s="601">
        <f t="shared" ca="1" si="533"/>
        <v>-1157057069.45</v>
      </c>
      <c r="Q1180" s="601">
        <f t="shared" ca="1" si="549"/>
        <v>-185129131.11000001</v>
      </c>
      <c r="R1180" s="602">
        <f t="shared" si="534"/>
        <v>399</v>
      </c>
      <c r="S1180" s="602">
        <f t="shared" si="535"/>
        <v>63.84</v>
      </c>
      <c r="T1180" s="602">
        <f t="shared" si="536"/>
        <v>166.35080000000002</v>
      </c>
      <c r="U1180" s="602">
        <f t="shared" si="537"/>
        <v>26.616128000000003</v>
      </c>
      <c r="V1180" s="602">
        <f t="shared" ca="1" si="538"/>
        <v>-95127729.379999995</v>
      </c>
      <c r="W1180" s="602">
        <f t="shared" si="539"/>
        <v>84.48</v>
      </c>
      <c r="X1180" s="602">
        <f t="shared" si="540"/>
        <v>13.52</v>
      </c>
      <c r="Y1180" s="602">
        <f t="shared" ca="1" si="541"/>
        <v>1814540.13</v>
      </c>
      <c r="Z1180" s="602">
        <f t="shared" ca="1" si="542"/>
        <v>290326.42</v>
      </c>
      <c r="AA1180" s="603">
        <f t="shared" si="543"/>
        <v>0</v>
      </c>
      <c r="AB1180" s="602"/>
      <c r="AC1180" s="604">
        <f t="shared" si="544"/>
        <v>0.113</v>
      </c>
      <c r="AD1180" s="602">
        <f t="shared" ca="1" si="545"/>
        <v>-1157057069.4477823</v>
      </c>
      <c r="AE1180" s="602">
        <f t="shared" si="546"/>
        <v>0</v>
      </c>
      <c r="AG1180" s="602">
        <f t="shared" ca="1" si="550"/>
        <v>0</v>
      </c>
    </row>
    <row r="1181" spans="2:33" x14ac:dyDescent="0.25">
      <c r="B1181" s="30">
        <v>1160</v>
      </c>
      <c r="C1181" s="19">
        <f t="shared" ca="1" si="524"/>
        <v>80997</v>
      </c>
      <c r="D1181" s="30">
        <f t="shared" ca="1" si="525"/>
        <v>30</v>
      </c>
      <c r="E1181" s="599">
        <f t="shared" si="526"/>
        <v>0.113</v>
      </c>
      <c r="F1181" s="599">
        <f t="shared" si="547"/>
        <v>0.13108</v>
      </c>
      <c r="G1181" s="33">
        <f t="shared" ca="1" si="527"/>
        <v>1.0117233333333333</v>
      </c>
      <c r="H1181" s="33">
        <f t="shared" ca="1" si="528"/>
        <v>892384.2204060303</v>
      </c>
      <c r="I1181" s="33">
        <f t="shared" ca="1" si="552"/>
        <v>1.1205935483092755E-6</v>
      </c>
      <c r="J1181" s="30" t="b">
        <f t="shared" si="529"/>
        <v>0</v>
      </c>
      <c r="K1181" s="33">
        <f t="shared" si="548"/>
        <v>1</v>
      </c>
      <c r="L1181" s="33">
        <f t="shared" ca="1" si="551"/>
        <v>1.1205935483092755E-6</v>
      </c>
      <c r="M1181" s="600">
        <f t="shared" ca="1" si="530"/>
        <v>27271.35</v>
      </c>
      <c r="N1181" s="601">
        <f t="shared" ca="1" si="531"/>
        <v>-120347002920.16</v>
      </c>
      <c r="O1181" s="601">
        <f t="shared" ca="1" si="532"/>
        <v>1410895302.2499998</v>
      </c>
      <c r="P1181" s="601">
        <f t="shared" ca="1" si="533"/>
        <v>-1133267610.8299999</v>
      </c>
      <c r="Q1181" s="601">
        <f t="shared" ca="1" si="549"/>
        <v>-181322817.72999999</v>
      </c>
      <c r="R1181" s="602">
        <f t="shared" si="534"/>
        <v>399</v>
      </c>
      <c r="S1181" s="602">
        <f t="shared" si="535"/>
        <v>63.84</v>
      </c>
      <c r="T1181" s="602">
        <f t="shared" si="536"/>
        <v>166.35080000000002</v>
      </c>
      <c r="U1181" s="602">
        <f t="shared" si="537"/>
        <v>26.616128000000003</v>
      </c>
      <c r="V1181" s="602">
        <f t="shared" ca="1" si="538"/>
        <v>-96277602.340000004</v>
      </c>
      <c r="W1181" s="602">
        <f t="shared" si="539"/>
        <v>84.48</v>
      </c>
      <c r="X1181" s="602">
        <f t="shared" si="540"/>
        <v>13.52</v>
      </c>
      <c r="Y1181" s="602">
        <f t="shared" ca="1" si="541"/>
        <v>1777238.26</v>
      </c>
      <c r="Z1181" s="602">
        <f t="shared" ca="1" si="542"/>
        <v>284358.12</v>
      </c>
      <c r="AA1181" s="603">
        <f t="shared" si="543"/>
        <v>0</v>
      </c>
      <c r="AB1181" s="602"/>
      <c r="AC1181" s="604">
        <f t="shared" si="544"/>
        <v>0.113</v>
      </c>
      <c r="AD1181" s="602">
        <f t="shared" ca="1" si="545"/>
        <v>-1133267610.831507</v>
      </c>
      <c r="AE1181" s="602">
        <f t="shared" si="546"/>
        <v>0</v>
      </c>
      <c r="AG1181" s="602">
        <f t="shared" ca="1" si="550"/>
        <v>0</v>
      </c>
    </row>
    <row r="1182" spans="2:33" x14ac:dyDescent="0.25">
      <c r="B1182" s="30">
        <v>1161</v>
      </c>
      <c r="C1182" s="19">
        <f t="shared" ca="1" si="524"/>
        <v>81028</v>
      </c>
      <c r="D1182" s="30">
        <f t="shared" ca="1" si="525"/>
        <v>31</v>
      </c>
      <c r="E1182" s="599">
        <f t="shared" si="526"/>
        <v>0.113</v>
      </c>
      <c r="F1182" s="599">
        <f t="shared" si="547"/>
        <v>0.13108</v>
      </c>
      <c r="G1182" s="33">
        <f t="shared" ca="1" si="527"/>
        <v>1.0120874444444443</v>
      </c>
      <c r="H1182" s="33">
        <f t="shared" ca="1" si="528"/>
        <v>903170.86509328696</v>
      </c>
      <c r="I1182" s="33">
        <f t="shared" ca="1" si="552"/>
        <v>1.1072102064504834E-6</v>
      </c>
      <c r="J1182" s="30" t="b">
        <f t="shared" si="529"/>
        <v>0</v>
      </c>
      <c r="K1182" s="33">
        <f t="shared" si="548"/>
        <v>1</v>
      </c>
      <c r="L1182" s="33">
        <f t="shared" ca="1" si="551"/>
        <v>1.1072102064504834E-6</v>
      </c>
      <c r="M1182" s="600">
        <f t="shared" ca="1" si="530"/>
        <v>27271.35</v>
      </c>
      <c r="N1182" s="601">
        <f t="shared" ca="1" si="531"/>
        <v>-121757898222.41</v>
      </c>
      <c r="O1182" s="601">
        <f t="shared" ca="1" si="532"/>
        <v>1471769101.79</v>
      </c>
      <c r="P1182" s="601">
        <f t="shared" ca="1" si="533"/>
        <v>-1184771992.98</v>
      </c>
      <c r="Q1182" s="601">
        <f t="shared" ca="1" si="549"/>
        <v>-189563518.88</v>
      </c>
      <c r="R1182" s="602">
        <f t="shared" si="534"/>
        <v>399</v>
      </c>
      <c r="S1182" s="602">
        <f t="shared" si="535"/>
        <v>63.84</v>
      </c>
      <c r="T1182" s="602">
        <f t="shared" si="536"/>
        <v>166.35080000000002</v>
      </c>
      <c r="U1182" s="602">
        <f t="shared" si="537"/>
        <v>26.616128000000003</v>
      </c>
      <c r="V1182" s="602">
        <f t="shared" ca="1" si="538"/>
        <v>-97406318.579999998</v>
      </c>
      <c r="W1182" s="602">
        <f t="shared" si="539"/>
        <v>84.48</v>
      </c>
      <c r="X1182" s="602">
        <f t="shared" si="540"/>
        <v>13.52</v>
      </c>
      <c r="Y1182" s="602">
        <f t="shared" ca="1" si="541"/>
        <v>1857997.13</v>
      </c>
      <c r="Z1182" s="602">
        <f t="shared" ca="1" si="542"/>
        <v>297279.53999999998</v>
      </c>
      <c r="AA1182" s="603">
        <f t="shared" si="543"/>
        <v>0</v>
      </c>
      <c r="AB1182" s="602"/>
      <c r="AC1182" s="604">
        <f t="shared" si="544"/>
        <v>0.113</v>
      </c>
      <c r="AD1182" s="602">
        <f t="shared" ca="1" si="545"/>
        <v>-1184771992.9808395</v>
      </c>
      <c r="AE1182" s="602">
        <f t="shared" si="546"/>
        <v>0</v>
      </c>
      <c r="AG1182" s="602">
        <f t="shared" ca="1" si="550"/>
        <v>0</v>
      </c>
    </row>
    <row r="1183" spans="2:33" x14ac:dyDescent="0.25">
      <c r="B1183" s="30">
        <v>1162</v>
      </c>
      <c r="C1183" s="19">
        <f t="shared" ca="1" si="524"/>
        <v>81058</v>
      </c>
      <c r="D1183" s="30">
        <f t="shared" ca="1" si="525"/>
        <v>30</v>
      </c>
      <c r="E1183" s="599">
        <f t="shared" si="526"/>
        <v>0.113</v>
      </c>
      <c r="F1183" s="599">
        <f t="shared" si="547"/>
        <v>0.13108</v>
      </c>
      <c r="G1183" s="33">
        <f t="shared" ca="1" si="527"/>
        <v>1.0117233333333333</v>
      </c>
      <c r="H1183" s="33">
        <f t="shared" ca="1" si="528"/>
        <v>913759.03820173058</v>
      </c>
      <c r="I1183" s="33">
        <f t="shared" ca="1" si="552"/>
        <v>1.0943804199934272E-6</v>
      </c>
      <c r="J1183" s="30" t="b">
        <f t="shared" si="529"/>
        <v>0</v>
      </c>
      <c r="K1183" s="33">
        <f t="shared" si="548"/>
        <v>1</v>
      </c>
      <c r="L1183" s="33">
        <f t="shared" ca="1" si="551"/>
        <v>1.0943804199934272E-6</v>
      </c>
      <c r="M1183" s="600">
        <f t="shared" ca="1" si="530"/>
        <v>27271.35</v>
      </c>
      <c r="N1183" s="601">
        <f t="shared" ca="1" si="531"/>
        <v>-123229667324.2</v>
      </c>
      <c r="O1183" s="601">
        <f t="shared" ca="1" si="532"/>
        <v>1444689737.9499998</v>
      </c>
      <c r="P1183" s="601">
        <f t="shared" ca="1" si="533"/>
        <v>-1160412700.6400001</v>
      </c>
      <c r="Q1183" s="601">
        <f t="shared" ca="1" si="549"/>
        <v>-185666032.09999999</v>
      </c>
      <c r="R1183" s="602">
        <f t="shared" si="534"/>
        <v>399</v>
      </c>
      <c r="S1183" s="602">
        <f t="shared" si="535"/>
        <v>63.84</v>
      </c>
      <c r="T1183" s="602">
        <f t="shared" si="536"/>
        <v>166.35080000000002</v>
      </c>
      <c r="U1183" s="602">
        <f t="shared" si="537"/>
        <v>26.616128000000003</v>
      </c>
      <c r="V1183" s="602">
        <f t="shared" ca="1" si="538"/>
        <v>-98583733.859999999</v>
      </c>
      <c r="W1183" s="602">
        <f t="shared" si="539"/>
        <v>84.48</v>
      </c>
      <c r="X1183" s="602">
        <f t="shared" si="540"/>
        <v>13.52</v>
      </c>
      <c r="Y1183" s="602">
        <f t="shared" ca="1" si="541"/>
        <v>1819801.76</v>
      </c>
      <c r="Z1183" s="602">
        <f t="shared" ca="1" si="542"/>
        <v>291168.28000000003</v>
      </c>
      <c r="AA1183" s="603">
        <f t="shared" si="543"/>
        <v>0</v>
      </c>
      <c r="AB1183" s="602"/>
      <c r="AC1183" s="604">
        <f t="shared" si="544"/>
        <v>0.113</v>
      </c>
      <c r="AD1183" s="602">
        <f t="shared" ca="1" si="545"/>
        <v>-1160412700.6362166</v>
      </c>
      <c r="AE1183" s="602">
        <f t="shared" si="546"/>
        <v>0</v>
      </c>
      <c r="AG1183" s="602">
        <f t="shared" ca="1" si="550"/>
        <v>0</v>
      </c>
    </row>
    <row r="1184" spans="2:33" x14ac:dyDescent="0.25">
      <c r="B1184" s="30">
        <v>1163</v>
      </c>
      <c r="C1184" s="19">
        <f t="shared" ca="1" si="524"/>
        <v>81089</v>
      </c>
      <c r="D1184" s="30">
        <f t="shared" ca="1" si="525"/>
        <v>31</v>
      </c>
      <c r="E1184" s="599">
        <f t="shared" si="526"/>
        <v>0.113</v>
      </c>
      <c r="F1184" s="599">
        <f t="shared" si="547"/>
        <v>0.13108</v>
      </c>
      <c r="G1184" s="33">
        <f t="shared" ca="1" si="527"/>
        <v>1.0120874444444443</v>
      </c>
      <c r="H1184" s="33">
        <f t="shared" ca="1" si="528"/>
        <v>924804.04981160292</v>
      </c>
      <c r="I1184" s="33">
        <f t="shared" ca="1" si="552"/>
        <v>1.0813101437041887E-6</v>
      </c>
      <c r="J1184" s="30" t="b">
        <f t="shared" si="529"/>
        <v>0</v>
      </c>
      <c r="K1184" s="33">
        <f t="shared" si="548"/>
        <v>1</v>
      </c>
      <c r="L1184" s="33">
        <f t="shared" ca="1" si="551"/>
        <v>1.0813101437041887E-6</v>
      </c>
      <c r="M1184" s="600">
        <f t="shared" ca="1" si="530"/>
        <v>27271.35</v>
      </c>
      <c r="N1184" s="601">
        <f t="shared" ca="1" si="531"/>
        <v>-124674357062.14999</v>
      </c>
      <c r="O1184" s="601">
        <f t="shared" ca="1" si="532"/>
        <v>1507021635.99</v>
      </c>
      <c r="P1184" s="601">
        <f t="shared" ca="1" si="533"/>
        <v>-1213150757.75</v>
      </c>
      <c r="Q1184" s="601">
        <f t="shared" ca="1" si="549"/>
        <v>-194104121.24000001</v>
      </c>
      <c r="R1184" s="602">
        <f t="shared" si="534"/>
        <v>399</v>
      </c>
      <c r="S1184" s="602">
        <f t="shared" si="535"/>
        <v>63.84</v>
      </c>
      <c r="T1184" s="602">
        <f t="shared" si="536"/>
        <v>166.35080000000002</v>
      </c>
      <c r="U1184" s="602">
        <f t="shared" si="537"/>
        <v>26.616128000000003</v>
      </c>
      <c r="V1184" s="602">
        <f t="shared" ca="1" si="538"/>
        <v>-99739485.650000006</v>
      </c>
      <c r="W1184" s="602">
        <f t="shared" si="539"/>
        <v>84.48</v>
      </c>
      <c r="X1184" s="602">
        <f t="shared" si="540"/>
        <v>13.52</v>
      </c>
      <c r="Y1184" s="602">
        <f t="shared" ca="1" si="541"/>
        <v>1902495.03</v>
      </c>
      <c r="Z1184" s="602">
        <f t="shared" ca="1" si="542"/>
        <v>304399.2</v>
      </c>
      <c r="AA1184" s="603">
        <f t="shared" si="543"/>
        <v>0</v>
      </c>
      <c r="AB1184" s="602"/>
      <c r="AC1184" s="604">
        <f t="shared" si="544"/>
        <v>0.113</v>
      </c>
      <c r="AD1184" s="602">
        <f t="shared" ca="1" si="545"/>
        <v>-1213150757.7464206</v>
      </c>
      <c r="AE1184" s="602">
        <f t="shared" si="546"/>
        <v>0</v>
      </c>
      <c r="AG1184" s="602">
        <f t="shared" ca="1" si="550"/>
        <v>0</v>
      </c>
    </row>
    <row r="1185" spans="2:33" x14ac:dyDescent="0.25">
      <c r="B1185" s="30">
        <v>1164</v>
      </c>
      <c r="C1185" s="19">
        <f t="shared" ca="1" si="524"/>
        <v>81120</v>
      </c>
      <c r="D1185" s="30">
        <f t="shared" ca="1" si="525"/>
        <v>31</v>
      </c>
      <c r="E1185" s="599">
        <f t="shared" si="526"/>
        <v>0.113</v>
      </c>
      <c r="F1185" s="599">
        <f t="shared" si="547"/>
        <v>0.13108</v>
      </c>
      <c r="G1185" s="33">
        <f t="shared" ca="1" si="527"/>
        <v>1.0120874444444443</v>
      </c>
      <c r="H1185" s="33">
        <f t="shared" ca="1" si="528"/>
        <v>935982.56738569774</v>
      </c>
      <c r="I1185" s="33">
        <f t="shared" ca="1" si="552"/>
        <v>1.0683959668106961E-6</v>
      </c>
      <c r="J1185" s="30" t="b">
        <f t="shared" si="529"/>
        <v>1</v>
      </c>
      <c r="K1185" s="33">
        <f t="shared" si="548"/>
        <v>1</v>
      </c>
      <c r="L1185" s="33">
        <f t="shared" ca="1" si="551"/>
        <v>1.0683959668106961E-6</v>
      </c>
      <c r="M1185" s="600">
        <f t="shared" ca="1" si="530"/>
        <v>27271.35</v>
      </c>
      <c r="N1185" s="601">
        <f t="shared" ca="1" si="531"/>
        <v>-126181378698.14</v>
      </c>
      <c r="O1185" s="601">
        <f t="shared" ca="1" si="532"/>
        <v>1525237676.29</v>
      </c>
      <c r="P1185" s="601">
        <f t="shared" ca="1" si="533"/>
        <v>-1227814915.5</v>
      </c>
      <c r="Q1185" s="601">
        <f t="shared" ca="1" si="549"/>
        <v>-196450386.47999999</v>
      </c>
      <c r="R1185" s="602">
        <f t="shared" si="534"/>
        <v>399</v>
      </c>
      <c r="S1185" s="602">
        <f t="shared" si="535"/>
        <v>63.84</v>
      </c>
      <c r="T1185" s="602">
        <f t="shared" si="536"/>
        <v>166.35080000000002</v>
      </c>
      <c r="U1185" s="602">
        <f t="shared" si="537"/>
        <v>26.616128000000003</v>
      </c>
      <c r="V1185" s="602">
        <f t="shared" ca="1" si="538"/>
        <v>-100945102.95999999</v>
      </c>
      <c r="W1185" s="602">
        <f t="shared" si="539"/>
        <v>84.48</v>
      </c>
      <c r="X1185" s="602">
        <f t="shared" si="540"/>
        <v>13.52</v>
      </c>
      <c r="Y1185" s="602">
        <f t="shared" ca="1" si="541"/>
        <v>1925488.43</v>
      </c>
      <c r="Z1185" s="602">
        <f t="shared" ca="1" si="542"/>
        <v>308078.15000000002</v>
      </c>
      <c r="AA1185" s="603">
        <f t="shared" si="543"/>
        <v>0</v>
      </c>
      <c r="AB1185" s="602"/>
      <c r="AC1185" s="604">
        <f t="shared" si="544"/>
        <v>0.113</v>
      </c>
      <c r="AD1185" s="602">
        <f t="shared" ca="1" si="545"/>
        <v>-1227814915.4988456</v>
      </c>
      <c r="AE1185" s="602">
        <f t="shared" si="546"/>
        <v>0</v>
      </c>
      <c r="AG1185" s="602">
        <f t="shared" ca="1" si="550"/>
        <v>0</v>
      </c>
    </row>
    <row r="1186" spans="2:33" x14ac:dyDescent="0.25">
      <c r="B1186" s="30">
        <v>1165</v>
      </c>
      <c r="C1186" s="19">
        <f t="shared" ca="1" si="524"/>
        <v>81148</v>
      </c>
      <c r="D1186" s="30">
        <f t="shared" ca="1" si="525"/>
        <v>28</v>
      </c>
      <c r="E1186" s="599">
        <f t="shared" si="526"/>
        <v>0.113</v>
      </c>
      <c r="F1186" s="599">
        <f t="shared" si="547"/>
        <v>0.13108</v>
      </c>
      <c r="G1186" s="33">
        <f t="shared" ca="1" si="527"/>
        <v>1.0109951111111111</v>
      </c>
      <c r="H1186" s="33">
        <f t="shared" ca="1" si="528"/>
        <v>946273.79971216654</v>
      </c>
      <c r="I1186" s="33">
        <f t="shared" ca="1" si="552"/>
        <v>1.0567765907754982E-6</v>
      </c>
      <c r="J1186" s="30" t="b">
        <f t="shared" si="529"/>
        <v>0</v>
      </c>
      <c r="K1186" s="33">
        <f t="shared" si="548"/>
        <v>1</v>
      </c>
      <c r="L1186" s="33">
        <f t="shared" ca="1" si="551"/>
        <v>1.0567765907754982E-6</v>
      </c>
      <c r="M1186" s="600">
        <f t="shared" ca="1" si="530"/>
        <v>27271.35</v>
      </c>
      <c r="N1186" s="601">
        <f t="shared" ca="1" si="531"/>
        <v>-127706616374.42999</v>
      </c>
      <c r="O1186" s="601">
        <f t="shared" ca="1" si="532"/>
        <v>1404175708.0099998</v>
      </c>
      <c r="P1186" s="601">
        <f t="shared" ca="1" si="533"/>
        <v>-1122399261.6900001</v>
      </c>
      <c r="Q1186" s="601">
        <f t="shared" ca="1" si="549"/>
        <v>-179583881.87</v>
      </c>
      <c r="R1186" s="602">
        <f t="shared" si="534"/>
        <v>399</v>
      </c>
      <c r="S1186" s="602">
        <f t="shared" si="535"/>
        <v>63.84</v>
      </c>
      <c r="T1186" s="602">
        <f t="shared" si="536"/>
        <v>166.35080000000002</v>
      </c>
      <c r="U1186" s="602">
        <f t="shared" si="537"/>
        <v>26.616128000000003</v>
      </c>
      <c r="V1186" s="602">
        <f t="shared" ca="1" si="538"/>
        <v>-102165293.09999999</v>
      </c>
      <c r="W1186" s="602">
        <f t="shared" si="539"/>
        <v>84.48</v>
      </c>
      <c r="X1186" s="602">
        <f t="shared" si="540"/>
        <v>13.52</v>
      </c>
      <c r="Y1186" s="602">
        <f t="shared" ca="1" si="541"/>
        <v>1760196.69</v>
      </c>
      <c r="Z1186" s="602">
        <f t="shared" ca="1" si="542"/>
        <v>281631.46999999997</v>
      </c>
      <c r="AA1186" s="603">
        <f t="shared" si="543"/>
        <v>0</v>
      </c>
      <c r="AB1186" s="602"/>
      <c r="AC1186" s="604">
        <f t="shared" si="544"/>
        <v>0.113</v>
      </c>
      <c r="AD1186" s="602">
        <f t="shared" ca="1" si="545"/>
        <v>-1122399261.6908238</v>
      </c>
      <c r="AE1186" s="602">
        <f t="shared" si="546"/>
        <v>0</v>
      </c>
      <c r="AG1186" s="602">
        <f t="shared" ca="1" si="550"/>
        <v>0</v>
      </c>
    </row>
    <row r="1187" spans="2:33" x14ac:dyDescent="0.25">
      <c r="B1187" s="30">
        <v>1166</v>
      </c>
      <c r="C1187" s="19">
        <f t="shared" ca="1" si="524"/>
        <v>81179</v>
      </c>
      <c r="D1187" s="30">
        <f t="shared" ca="1" si="525"/>
        <v>31</v>
      </c>
      <c r="E1187" s="599">
        <f t="shared" si="526"/>
        <v>0.113</v>
      </c>
      <c r="F1187" s="599">
        <f t="shared" si="547"/>
        <v>0.13108</v>
      </c>
      <c r="G1187" s="33">
        <f t="shared" ca="1" si="527"/>
        <v>1.0120874444444443</v>
      </c>
      <c r="H1187" s="33">
        <f t="shared" ca="1" si="528"/>
        <v>957711.83169542055</v>
      </c>
      <c r="I1187" s="33">
        <f t="shared" ca="1" si="552"/>
        <v>1.0441554201431525E-6</v>
      </c>
      <c r="J1187" s="30" t="b">
        <f t="shared" si="529"/>
        <v>0</v>
      </c>
      <c r="K1187" s="33">
        <f t="shared" si="548"/>
        <v>1</v>
      </c>
      <c r="L1187" s="33">
        <f t="shared" ca="1" si="551"/>
        <v>1.0441554201431525E-6</v>
      </c>
      <c r="M1187" s="600">
        <f t="shared" ca="1" si="530"/>
        <v>27271.35</v>
      </c>
      <c r="N1187" s="601">
        <f t="shared" ca="1" si="531"/>
        <v>-129110792082.44</v>
      </c>
      <c r="O1187" s="601">
        <f t="shared" ca="1" si="532"/>
        <v>1560646797.8299999</v>
      </c>
      <c r="P1187" s="601">
        <f t="shared" ca="1" si="533"/>
        <v>-1256319735.1800001</v>
      </c>
      <c r="Q1187" s="601">
        <f t="shared" ca="1" si="549"/>
        <v>-201011157.63</v>
      </c>
      <c r="R1187" s="602">
        <f t="shared" si="534"/>
        <v>399</v>
      </c>
      <c r="S1187" s="602">
        <f t="shared" si="535"/>
        <v>63.84</v>
      </c>
      <c r="T1187" s="602">
        <f t="shared" si="536"/>
        <v>166.35080000000002</v>
      </c>
      <c r="U1187" s="602">
        <f t="shared" si="537"/>
        <v>26.616128000000003</v>
      </c>
      <c r="V1187" s="602">
        <f t="shared" ca="1" si="538"/>
        <v>-103288633.67</v>
      </c>
      <c r="W1187" s="602">
        <f t="shared" si="539"/>
        <v>84.48</v>
      </c>
      <c r="X1187" s="602">
        <f t="shared" si="540"/>
        <v>13.52</v>
      </c>
      <c r="Y1187" s="602">
        <f t="shared" ca="1" si="541"/>
        <v>1970183.99</v>
      </c>
      <c r="Z1187" s="602">
        <f t="shared" ca="1" si="542"/>
        <v>315229.44</v>
      </c>
      <c r="AA1187" s="603">
        <f t="shared" si="543"/>
        <v>0</v>
      </c>
      <c r="AB1187" s="602"/>
      <c r="AC1187" s="604">
        <f t="shared" si="544"/>
        <v>0.113</v>
      </c>
      <c r="AD1187" s="602">
        <f t="shared" ca="1" si="545"/>
        <v>-1256319735.1799648</v>
      </c>
      <c r="AE1187" s="602">
        <f t="shared" si="546"/>
        <v>0</v>
      </c>
      <c r="AG1187" s="602">
        <f t="shared" ca="1" si="550"/>
        <v>0</v>
      </c>
    </row>
    <row r="1188" spans="2:33" x14ac:dyDescent="0.25">
      <c r="B1188" s="30">
        <v>1167</v>
      </c>
      <c r="C1188" s="19">
        <f t="shared" ca="1" si="524"/>
        <v>81209</v>
      </c>
      <c r="D1188" s="30">
        <f t="shared" ca="1" si="525"/>
        <v>30</v>
      </c>
      <c r="E1188" s="599">
        <f t="shared" si="526"/>
        <v>0.113</v>
      </c>
      <c r="F1188" s="599">
        <f t="shared" si="547"/>
        <v>0.13108</v>
      </c>
      <c r="G1188" s="33">
        <f t="shared" ca="1" si="527"/>
        <v>1.0117233333333333</v>
      </c>
      <c r="H1188" s="33">
        <f t="shared" ca="1" si="528"/>
        <v>968939.40673566319</v>
      </c>
      <c r="I1188" s="33">
        <f t="shared" ca="1" si="552"/>
        <v>1.0320562803498511E-6</v>
      </c>
      <c r="J1188" s="30" t="b">
        <f t="shared" si="529"/>
        <v>0</v>
      </c>
      <c r="K1188" s="33">
        <f t="shared" si="548"/>
        <v>1</v>
      </c>
      <c r="L1188" s="33">
        <f t="shared" ca="1" si="551"/>
        <v>1.0320562803498511E-6</v>
      </c>
      <c r="M1188" s="600">
        <f t="shared" ca="1" si="530"/>
        <v>27271.35</v>
      </c>
      <c r="N1188" s="601">
        <f t="shared" ca="1" si="531"/>
        <v>-130671438880.27</v>
      </c>
      <c r="O1188" s="601">
        <f t="shared" ca="1" si="532"/>
        <v>1531932106.4899998</v>
      </c>
      <c r="P1188" s="601">
        <f t="shared" ca="1" si="533"/>
        <v>-1230489382.79</v>
      </c>
      <c r="Q1188" s="601">
        <f t="shared" ca="1" si="549"/>
        <v>-196878301.25</v>
      </c>
      <c r="R1188" s="602">
        <f t="shared" si="534"/>
        <v>399</v>
      </c>
      <c r="S1188" s="602">
        <f t="shared" si="535"/>
        <v>63.84</v>
      </c>
      <c r="T1188" s="602">
        <f t="shared" si="536"/>
        <v>166.35080000000002</v>
      </c>
      <c r="U1188" s="602">
        <f t="shared" si="537"/>
        <v>26.616128000000003</v>
      </c>
      <c r="V1188" s="602">
        <f t="shared" ca="1" si="538"/>
        <v>-104537151.09999999</v>
      </c>
      <c r="W1188" s="602">
        <f t="shared" si="539"/>
        <v>84.48</v>
      </c>
      <c r="X1188" s="602">
        <f t="shared" si="540"/>
        <v>13.52</v>
      </c>
      <c r="Y1188" s="602">
        <f t="shared" ca="1" si="541"/>
        <v>1929682</v>
      </c>
      <c r="Z1188" s="602">
        <f t="shared" ca="1" si="542"/>
        <v>308749.12</v>
      </c>
      <c r="AA1188" s="603">
        <f t="shared" si="543"/>
        <v>0</v>
      </c>
      <c r="AB1188" s="602"/>
      <c r="AC1188" s="604">
        <f t="shared" si="544"/>
        <v>0.113</v>
      </c>
      <c r="AD1188" s="602">
        <f t="shared" ca="1" si="545"/>
        <v>-1230489382.7892091</v>
      </c>
      <c r="AE1188" s="602">
        <f t="shared" si="546"/>
        <v>0</v>
      </c>
      <c r="AG1188" s="602">
        <f t="shared" ca="1" si="550"/>
        <v>0</v>
      </c>
    </row>
    <row r="1189" spans="2:33" x14ac:dyDescent="0.25">
      <c r="B1189" s="30">
        <v>1168</v>
      </c>
      <c r="C1189" s="19">
        <f t="shared" ca="1" si="524"/>
        <v>81240</v>
      </c>
      <c r="D1189" s="30">
        <f t="shared" ca="1" si="525"/>
        <v>31</v>
      </c>
      <c r="E1189" s="599">
        <f t="shared" si="526"/>
        <v>0.113</v>
      </c>
      <c r="F1189" s="599">
        <f t="shared" si="547"/>
        <v>0.13108</v>
      </c>
      <c r="G1189" s="33">
        <f t="shared" ca="1" si="527"/>
        <v>1.0120874444444443</v>
      </c>
      <c r="H1189" s="33">
        <f t="shared" ca="1" si="528"/>
        <v>980651.40798461332</v>
      </c>
      <c r="I1189" s="33">
        <f t="shared" ca="1" si="552"/>
        <v>1.0197303464389563E-6</v>
      </c>
      <c r="J1189" s="30" t="b">
        <f t="shared" si="529"/>
        <v>0</v>
      </c>
      <c r="K1189" s="33">
        <f t="shared" si="548"/>
        <v>1</v>
      </c>
      <c r="L1189" s="33">
        <f t="shared" ca="1" si="551"/>
        <v>1.0197303464389563E-6</v>
      </c>
      <c r="M1189" s="600">
        <f t="shared" ca="1" si="530"/>
        <v>27271.35</v>
      </c>
      <c r="N1189" s="601">
        <f t="shared" ca="1" si="531"/>
        <v>-132203370986.75999</v>
      </c>
      <c r="O1189" s="601">
        <f t="shared" ca="1" si="532"/>
        <v>1598028173.52</v>
      </c>
      <c r="P1189" s="601">
        <f t="shared" ca="1" si="533"/>
        <v>-1286412246.02</v>
      </c>
      <c r="Q1189" s="601">
        <f t="shared" ca="1" si="549"/>
        <v>-205825959.36000001</v>
      </c>
      <c r="R1189" s="602">
        <f t="shared" si="534"/>
        <v>399</v>
      </c>
      <c r="S1189" s="602">
        <f t="shared" si="535"/>
        <v>63.84</v>
      </c>
      <c r="T1189" s="602">
        <f t="shared" si="536"/>
        <v>166.35080000000002</v>
      </c>
      <c r="U1189" s="602">
        <f t="shared" si="537"/>
        <v>26.616128000000003</v>
      </c>
      <c r="V1189" s="602">
        <f t="shared" ca="1" si="538"/>
        <v>-105762696.79000001</v>
      </c>
      <c r="W1189" s="602">
        <f t="shared" si="539"/>
        <v>84.48</v>
      </c>
      <c r="X1189" s="602">
        <f t="shared" si="540"/>
        <v>13.52</v>
      </c>
      <c r="Y1189" s="602">
        <f t="shared" ca="1" si="541"/>
        <v>2017369.05</v>
      </c>
      <c r="Z1189" s="602">
        <f t="shared" ca="1" si="542"/>
        <v>322779.05</v>
      </c>
      <c r="AA1189" s="603">
        <f t="shared" si="543"/>
        <v>0</v>
      </c>
      <c r="AB1189" s="602"/>
      <c r="AC1189" s="604">
        <f t="shared" si="544"/>
        <v>0.113</v>
      </c>
      <c r="AD1189" s="602">
        <f t="shared" ca="1" si="545"/>
        <v>-1286412246.0183897</v>
      </c>
      <c r="AE1189" s="602">
        <f t="shared" si="546"/>
        <v>0</v>
      </c>
      <c r="AG1189" s="602">
        <f t="shared" ca="1" si="550"/>
        <v>0</v>
      </c>
    </row>
    <row r="1190" spans="2:33" x14ac:dyDescent="0.25">
      <c r="B1190" s="30">
        <v>1169</v>
      </c>
      <c r="C1190" s="19">
        <f t="shared" ca="1" si="524"/>
        <v>81270</v>
      </c>
      <c r="D1190" s="30">
        <f t="shared" ca="1" si="525"/>
        <v>30</v>
      </c>
      <c r="E1190" s="599">
        <f t="shared" si="526"/>
        <v>0.113</v>
      </c>
      <c r="F1190" s="599">
        <f t="shared" si="547"/>
        <v>0.13108</v>
      </c>
      <c r="G1190" s="33">
        <f t="shared" ca="1" si="527"/>
        <v>1.0117233333333333</v>
      </c>
      <c r="H1190" s="33">
        <f t="shared" ca="1" si="528"/>
        <v>992147.91132421955</v>
      </c>
      <c r="I1190" s="33">
        <f t="shared" ca="1" si="552"/>
        <v>1.0079142319266693E-6</v>
      </c>
      <c r="J1190" s="30" t="b">
        <f t="shared" si="529"/>
        <v>0</v>
      </c>
      <c r="K1190" s="33">
        <f t="shared" si="548"/>
        <v>1</v>
      </c>
      <c r="L1190" s="33">
        <f t="shared" ca="1" si="551"/>
        <v>1.0079142319266693E-6</v>
      </c>
      <c r="M1190" s="600">
        <f t="shared" ca="1" si="530"/>
        <v>27271.35</v>
      </c>
      <c r="N1190" s="601">
        <f t="shared" ca="1" si="531"/>
        <v>-133801399160.28</v>
      </c>
      <c r="O1190" s="601">
        <f t="shared" ca="1" si="532"/>
        <v>1568625674.1799998</v>
      </c>
      <c r="P1190" s="601">
        <f t="shared" ca="1" si="533"/>
        <v>-1259963175.4300001</v>
      </c>
      <c r="Q1190" s="601">
        <f t="shared" ca="1" si="549"/>
        <v>-201594108.06999999</v>
      </c>
      <c r="R1190" s="602">
        <f t="shared" si="534"/>
        <v>399</v>
      </c>
      <c r="S1190" s="602">
        <f t="shared" si="535"/>
        <v>63.84</v>
      </c>
      <c r="T1190" s="602">
        <f t="shared" si="536"/>
        <v>166.35080000000002</v>
      </c>
      <c r="U1190" s="602">
        <f t="shared" si="537"/>
        <v>26.616128000000003</v>
      </c>
      <c r="V1190" s="602">
        <f t="shared" ca="1" si="538"/>
        <v>-107041119.33</v>
      </c>
      <c r="W1190" s="602">
        <f t="shared" si="539"/>
        <v>84.48</v>
      </c>
      <c r="X1190" s="602">
        <f t="shared" si="540"/>
        <v>13.52</v>
      </c>
      <c r="Y1190" s="602">
        <f t="shared" ca="1" si="541"/>
        <v>1975896.91</v>
      </c>
      <c r="Z1190" s="602">
        <f t="shared" ca="1" si="542"/>
        <v>316143.51</v>
      </c>
      <c r="AA1190" s="603">
        <f t="shared" si="543"/>
        <v>0</v>
      </c>
      <c r="AB1190" s="602"/>
      <c r="AC1190" s="604">
        <f t="shared" si="544"/>
        <v>0.113</v>
      </c>
      <c r="AD1190" s="602">
        <f t="shared" ca="1" si="545"/>
        <v>-1259963175.4259698</v>
      </c>
      <c r="AE1190" s="602">
        <f t="shared" si="546"/>
        <v>0</v>
      </c>
      <c r="AG1190" s="602">
        <f t="shared" ca="1" si="550"/>
        <v>0</v>
      </c>
    </row>
    <row r="1191" spans="2:33" x14ac:dyDescent="0.25">
      <c r="B1191" s="30">
        <v>1170</v>
      </c>
      <c r="C1191" s="19">
        <f t="shared" ca="1" si="524"/>
        <v>81301</v>
      </c>
      <c r="D1191" s="30">
        <f t="shared" ca="1" si="525"/>
        <v>31</v>
      </c>
      <c r="E1191" s="599">
        <f t="shared" si="526"/>
        <v>0.113</v>
      </c>
      <c r="F1191" s="599">
        <f t="shared" si="547"/>
        <v>0.13108</v>
      </c>
      <c r="G1191" s="33">
        <f t="shared" ca="1" si="527"/>
        <v>1.0120874444444443</v>
      </c>
      <c r="H1191" s="33">
        <f t="shared" ca="1" si="528"/>
        <v>1004140.4440830225</v>
      </c>
      <c r="I1191" s="33">
        <f t="shared" ca="1" si="552"/>
        <v>9.9587662850608164E-7</v>
      </c>
      <c r="J1191" s="30" t="b">
        <f t="shared" si="529"/>
        <v>0</v>
      </c>
      <c r="K1191" s="33">
        <f t="shared" si="548"/>
        <v>1</v>
      </c>
      <c r="L1191" s="33">
        <f t="shared" ca="1" si="551"/>
        <v>9.9587662850608164E-7</v>
      </c>
      <c r="M1191" s="600">
        <f t="shared" ca="1" si="530"/>
        <v>27271.35</v>
      </c>
      <c r="N1191" s="601">
        <f t="shared" ca="1" si="531"/>
        <v>-135370024834.46001</v>
      </c>
      <c r="O1191" s="601">
        <f t="shared" ca="1" si="532"/>
        <v>1636304925.9799998</v>
      </c>
      <c r="P1191" s="601">
        <f t="shared" ca="1" si="533"/>
        <v>-1317225547.21</v>
      </c>
      <c r="Q1191" s="601">
        <f t="shared" ca="1" si="549"/>
        <v>-210756087.55000001</v>
      </c>
      <c r="R1191" s="602">
        <f t="shared" si="534"/>
        <v>399</v>
      </c>
      <c r="S1191" s="602">
        <f t="shared" si="535"/>
        <v>63.84</v>
      </c>
      <c r="T1191" s="602">
        <f t="shared" si="536"/>
        <v>166.35080000000002</v>
      </c>
      <c r="U1191" s="602">
        <f t="shared" si="537"/>
        <v>26.616128000000003</v>
      </c>
      <c r="V1191" s="602">
        <f t="shared" ca="1" si="538"/>
        <v>-108296019.87</v>
      </c>
      <c r="W1191" s="602">
        <f t="shared" si="539"/>
        <v>84.48</v>
      </c>
      <c r="X1191" s="602">
        <f t="shared" si="540"/>
        <v>13.52</v>
      </c>
      <c r="Y1191" s="602">
        <f t="shared" ca="1" si="541"/>
        <v>2065684.3</v>
      </c>
      <c r="Z1191" s="602">
        <f t="shared" ca="1" si="542"/>
        <v>330509.49</v>
      </c>
      <c r="AA1191" s="603">
        <f t="shared" si="543"/>
        <v>0</v>
      </c>
      <c r="AB1191" s="602"/>
      <c r="AC1191" s="604">
        <f t="shared" si="544"/>
        <v>0.113</v>
      </c>
      <c r="AD1191" s="602">
        <f t="shared" ca="1" si="545"/>
        <v>-1317225547.2086484</v>
      </c>
      <c r="AE1191" s="602">
        <f t="shared" si="546"/>
        <v>0</v>
      </c>
      <c r="AG1191" s="602">
        <f t="shared" ca="1" si="550"/>
        <v>0</v>
      </c>
    </row>
    <row r="1192" spans="2:33" x14ac:dyDescent="0.25">
      <c r="B1192" s="30">
        <v>1171</v>
      </c>
      <c r="C1192" s="19">
        <f t="shared" ca="1" si="524"/>
        <v>81332</v>
      </c>
      <c r="D1192" s="30">
        <f t="shared" ca="1" si="525"/>
        <v>31</v>
      </c>
      <c r="E1192" s="599">
        <f t="shared" si="526"/>
        <v>0.113</v>
      </c>
      <c r="F1192" s="599">
        <f t="shared" si="547"/>
        <v>0.13108</v>
      </c>
      <c r="G1192" s="33">
        <f t="shared" ca="1" si="527"/>
        <v>1.0120874444444443</v>
      </c>
      <c r="H1192" s="33">
        <f t="shared" ca="1" si="528"/>
        <v>1016277.9359152957</v>
      </c>
      <c r="I1192" s="33">
        <f t="shared" ca="1" si="552"/>
        <v>9.8398279118336332E-7</v>
      </c>
      <c r="J1192" s="30" t="b">
        <f t="shared" si="529"/>
        <v>0</v>
      </c>
      <c r="K1192" s="33">
        <f t="shared" si="548"/>
        <v>1</v>
      </c>
      <c r="L1192" s="33">
        <f t="shared" ca="1" si="551"/>
        <v>9.8398279118336332E-7</v>
      </c>
      <c r="M1192" s="600">
        <f t="shared" ca="1" si="530"/>
        <v>27271.35</v>
      </c>
      <c r="N1192" s="601">
        <f t="shared" ca="1" si="531"/>
        <v>-137006329760.44</v>
      </c>
      <c r="O1192" s="601">
        <f t="shared" ca="1" si="532"/>
        <v>1656083670.8699999</v>
      </c>
      <c r="P1192" s="601">
        <f t="shared" ca="1" si="533"/>
        <v>-1333147703.2</v>
      </c>
      <c r="Q1192" s="601">
        <f t="shared" ca="1" si="549"/>
        <v>-213303632.50999999</v>
      </c>
      <c r="R1192" s="602">
        <f t="shared" si="534"/>
        <v>399</v>
      </c>
      <c r="S1192" s="602">
        <f t="shared" si="535"/>
        <v>63.84</v>
      </c>
      <c r="T1192" s="602">
        <f t="shared" si="536"/>
        <v>166.35080000000002</v>
      </c>
      <c r="U1192" s="602">
        <f t="shared" si="537"/>
        <v>26.616128000000003</v>
      </c>
      <c r="V1192" s="602">
        <f t="shared" ca="1" si="538"/>
        <v>-109605063.81</v>
      </c>
      <c r="W1192" s="602">
        <f t="shared" si="539"/>
        <v>84.48</v>
      </c>
      <c r="X1192" s="602">
        <f t="shared" si="540"/>
        <v>13.52</v>
      </c>
      <c r="Y1192" s="602">
        <f t="shared" ca="1" si="541"/>
        <v>2090650.25</v>
      </c>
      <c r="Z1192" s="602">
        <f t="shared" ca="1" si="542"/>
        <v>334504.03999999998</v>
      </c>
      <c r="AA1192" s="603">
        <f t="shared" si="543"/>
        <v>0</v>
      </c>
      <c r="AB1192" s="602"/>
      <c r="AC1192" s="604">
        <f t="shared" si="544"/>
        <v>0.113</v>
      </c>
      <c r="AD1192" s="602">
        <f t="shared" ca="1" si="545"/>
        <v>-1333147703.1967261</v>
      </c>
      <c r="AE1192" s="602">
        <f t="shared" si="546"/>
        <v>0</v>
      </c>
      <c r="AG1192" s="602">
        <f t="shared" ca="1" si="550"/>
        <v>0</v>
      </c>
    </row>
    <row r="1193" spans="2:33" x14ac:dyDescent="0.25">
      <c r="B1193" s="30">
        <v>1172</v>
      </c>
      <c r="C1193" s="19">
        <f t="shared" ca="1" si="524"/>
        <v>81362</v>
      </c>
      <c r="D1193" s="30">
        <f t="shared" ca="1" si="525"/>
        <v>30</v>
      </c>
      <c r="E1193" s="599">
        <f t="shared" si="526"/>
        <v>0.113</v>
      </c>
      <c r="F1193" s="599">
        <f t="shared" si="547"/>
        <v>0.13108</v>
      </c>
      <c r="G1193" s="33">
        <f t="shared" ca="1" si="527"/>
        <v>1.0117233333333333</v>
      </c>
      <c r="H1193" s="33">
        <f t="shared" ca="1" si="528"/>
        <v>1028192.1009173427</v>
      </c>
      <c r="I1193" s="33">
        <f t="shared" ca="1" si="552"/>
        <v>9.7258090108629516E-7</v>
      </c>
      <c r="J1193" s="30" t="b">
        <f t="shared" si="529"/>
        <v>0</v>
      </c>
      <c r="K1193" s="33">
        <f t="shared" si="548"/>
        <v>1</v>
      </c>
      <c r="L1193" s="33">
        <f t="shared" ca="1" si="551"/>
        <v>9.7258090108629516E-7</v>
      </c>
      <c r="M1193" s="600">
        <f t="shared" ca="1" si="530"/>
        <v>27271.35</v>
      </c>
      <c r="N1193" s="601">
        <f t="shared" ca="1" si="531"/>
        <v>-138662413431.31</v>
      </c>
      <c r="O1193" s="601">
        <f t="shared" ca="1" si="532"/>
        <v>1625612964.8199999</v>
      </c>
      <c r="P1193" s="601">
        <f t="shared" ca="1" si="533"/>
        <v>-1305737726.48</v>
      </c>
      <c r="Q1193" s="601">
        <f t="shared" ca="1" si="549"/>
        <v>-208918036.24000001</v>
      </c>
      <c r="R1193" s="602">
        <f t="shared" si="534"/>
        <v>399</v>
      </c>
      <c r="S1193" s="602">
        <f t="shared" si="535"/>
        <v>63.84</v>
      </c>
      <c r="T1193" s="602">
        <f t="shared" si="536"/>
        <v>166.35080000000002</v>
      </c>
      <c r="U1193" s="602">
        <f t="shared" si="537"/>
        <v>26.616128000000003</v>
      </c>
      <c r="V1193" s="602">
        <f t="shared" ca="1" si="538"/>
        <v>-110929930.75</v>
      </c>
      <c r="W1193" s="602">
        <f t="shared" si="539"/>
        <v>84.48</v>
      </c>
      <c r="X1193" s="602">
        <f t="shared" si="540"/>
        <v>13.52</v>
      </c>
      <c r="Y1193" s="602">
        <f t="shared" ca="1" si="541"/>
        <v>2047671.4</v>
      </c>
      <c r="Z1193" s="602">
        <f t="shared" ca="1" si="542"/>
        <v>327627.42</v>
      </c>
      <c r="AA1193" s="603">
        <f t="shared" si="543"/>
        <v>0</v>
      </c>
      <c r="AB1193" s="602"/>
      <c r="AC1193" s="604">
        <f t="shared" si="544"/>
        <v>0.113</v>
      </c>
      <c r="AD1193" s="602">
        <f t="shared" ca="1" si="545"/>
        <v>-1305737726.478169</v>
      </c>
      <c r="AE1193" s="602">
        <f t="shared" si="546"/>
        <v>0</v>
      </c>
      <c r="AG1193" s="602">
        <f t="shared" ca="1" si="550"/>
        <v>0</v>
      </c>
    </row>
    <row r="1194" spans="2:33" x14ac:dyDescent="0.25">
      <c r="B1194" s="30">
        <v>1173</v>
      </c>
      <c r="C1194" s="19">
        <f t="shared" ca="1" si="524"/>
        <v>81393</v>
      </c>
      <c r="D1194" s="30">
        <f t="shared" ca="1" si="525"/>
        <v>31</v>
      </c>
      <c r="E1194" s="599">
        <f t="shared" si="526"/>
        <v>0.113</v>
      </c>
      <c r="F1194" s="599">
        <f t="shared" si="547"/>
        <v>0.13108</v>
      </c>
      <c r="G1194" s="33">
        <f t="shared" ca="1" si="527"/>
        <v>1.0120874444444443</v>
      </c>
      <c r="H1194" s="33">
        <f t="shared" ca="1" si="528"/>
        <v>1040620.3158153975</v>
      </c>
      <c r="I1194" s="33">
        <f t="shared" ca="1" si="552"/>
        <v>9.6096528657181866E-7</v>
      </c>
      <c r="J1194" s="30" t="b">
        <f t="shared" si="529"/>
        <v>0</v>
      </c>
      <c r="K1194" s="33">
        <f t="shared" si="548"/>
        <v>1</v>
      </c>
      <c r="L1194" s="33">
        <f t="shared" ca="1" si="551"/>
        <v>9.6096528657181866E-7</v>
      </c>
      <c r="M1194" s="600">
        <f t="shared" ca="1" si="530"/>
        <v>27271.35</v>
      </c>
      <c r="N1194" s="601">
        <f t="shared" ca="1" si="531"/>
        <v>-140288026396.13</v>
      </c>
      <c r="O1194" s="601">
        <f t="shared" ca="1" si="532"/>
        <v>1695750996.6399999</v>
      </c>
      <c r="P1194" s="601">
        <f t="shared" ca="1" si="533"/>
        <v>-1365080434.6300001</v>
      </c>
      <c r="Q1194" s="601">
        <f t="shared" ca="1" si="549"/>
        <v>-218412869.53999999</v>
      </c>
      <c r="R1194" s="602">
        <f t="shared" si="534"/>
        <v>399</v>
      </c>
      <c r="S1194" s="602">
        <f t="shared" si="535"/>
        <v>63.84</v>
      </c>
      <c r="T1194" s="602">
        <f t="shared" si="536"/>
        <v>166.35080000000002</v>
      </c>
      <c r="U1194" s="602">
        <f t="shared" si="537"/>
        <v>26.616128000000003</v>
      </c>
      <c r="V1194" s="602">
        <f t="shared" ca="1" si="538"/>
        <v>-112230421.12</v>
      </c>
      <c r="W1194" s="602">
        <f t="shared" si="539"/>
        <v>84.48</v>
      </c>
      <c r="X1194" s="602">
        <f t="shared" si="540"/>
        <v>13.52</v>
      </c>
      <c r="Y1194" s="602">
        <f t="shared" ca="1" si="541"/>
        <v>2140720.77</v>
      </c>
      <c r="Z1194" s="602">
        <f t="shared" ca="1" si="542"/>
        <v>342515.32</v>
      </c>
      <c r="AA1194" s="603">
        <f t="shared" si="543"/>
        <v>0</v>
      </c>
      <c r="AB1194" s="602"/>
      <c r="AC1194" s="604">
        <f t="shared" si="544"/>
        <v>0.113</v>
      </c>
      <c r="AD1194" s="602">
        <f t="shared" ca="1" si="545"/>
        <v>-1365080434.6267874</v>
      </c>
      <c r="AE1194" s="602">
        <f t="shared" si="546"/>
        <v>0</v>
      </c>
      <c r="AG1194" s="602">
        <f t="shared" ca="1" si="550"/>
        <v>0</v>
      </c>
    </row>
    <row r="1195" spans="2:33" x14ac:dyDescent="0.25">
      <c r="B1195" s="30">
        <v>1174</v>
      </c>
      <c r="C1195" s="19">
        <f t="shared" ca="1" si="524"/>
        <v>81423</v>
      </c>
      <c r="D1195" s="30">
        <f t="shared" ca="1" si="525"/>
        <v>30</v>
      </c>
      <c r="E1195" s="599">
        <f t="shared" si="526"/>
        <v>0.113</v>
      </c>
      <c r="F1195" s="599">
        <f t="shared" si="547"/>
        <v>0.13108</v>
      </c>
      <c r="G1195" s="33">
        <f t="shared" ca="1" si="527"/>
        <v>1.0117233333333333</v>
      </c>
      <c r="H1195" s="33">
        <f t="shared" ca="1" si="528"/>
        <v>1052819.85465114</v>
      </c>
      <c r="I1195" s="33">
        <f t="shared" ca="1" si="552"/>
        <v>9.4983011156391775E-7</v>
      </c>
      <c r="J1195" s="30" t="b">
        <f t="shared" si="529"/>
        <v>0</v>
      </c>
      <c r="K1195" s="33">
        <f t="shared" si="548"/>
        <v>1</v>
      </c>
      <c r="L1195" s="33">
        <f t="shared" ca="1" si="551"/>
        <v>9.4983011156391775E-7</v>
      </c>
      <c r="M1195" s="600">
        <f t="shared" ca="1" si="530"/>
        <v>27271.35</v>
      </c>
      <c r="N1195" s="601">
        <f t="shared" ca="1" si="531"/>
        <v>-141983777392.76999</v>
      </c>
      <c r="O1195" s="601">
        <f t="shared" ca="1" si="532"/>
        <v>1664550421.6399999</v>
      </c>
      <c r="P1195" s="601">
        <f t="shared" ca="1" si="533"/>
        <v>-1337013903.78</v>
      </c>
      <c r="Q1195" s="601">
        <f t="shared" ca="1" si="549"/>
        <v>-213922224.59999999</v>
      </c>
      <c r="R1195" s="602">
        <f t="shared" si="534"/>
        <v>399</v>
      </c>
      <c r="S1195" s="602">
        <f t="shared" si="535"/>
        <v>63.84</v>
      </c>
      <c r="T1195" s="602">
        <f t="shared" si="536"/>
        <v>166.35080000000002</v>
      </c>
      <c r="U1195" s="602">
        <f t="shared" si="537"/>
        <v>26.616128000000003</v>
      </c>
      <c r="V1195" s="602">
        <f t="shared" ca="1" si="538"/>
        <v>-113587021.91</v>
      </c>
      <c r="W1195" s="602">
        <f t="shared" si="539"/>
        <v>84.48</v>
      </c>
      <c r="X1195" s="602">
        <f t="shared" si="540"/>
        <v>13.52</v>
      </c>
      <c r="Y1195" s="602">
        <f t="shared" ca="1" si="541"/>
        <v>2096712.45</v>
      </c>
      <c r="Z1195" s="602">
        <f t="shared" ca="1" si="542"/>
        <v>335473.99</v>
      </c>
      <c r="AA1195" s="603">
        <f t="shared" si="543"/>
        <v>0</v>
      </c>
      <c r="AB1195" s="602"/>
      <c r="AC1195" s="604">
        <f t="shared" si="544"/>
        <v>0.113</v>
      </c>
      <c r="AD1195" s="602">
        <f t="shared" ca="1" si="545"/>
        <v>-1337013903.7819176</v>
      </c>
      <c r="AE1195" s="602">
        <f t="shared" si="546"/>
        <v>0</v>
      </c>
      <c r="AG1195" s="602">
        <f t="shared" ca="1" si="550"/>
        <v>0</v>
      </c>
    </row>
    <row r="1196" spans="2:33" x14ac:dyDescent="0.25">
      <c r="B1196" s="30">
        <v>1175</v>
      </c>
      <c r="C1196" s="19">
        <f t="shared" ca="1" si="524"/>
        <v>81454</v>
      </c>
      <c r="D1196" s="30">
        <f t="shared" ca="1" si="525"/>
        <v>31</v>
      </c>
      <c r="E1196" s="599">
        <f t="shared" si="526"/>
        <v>0.113</v>
      </c>
      <c r="F1196" s="599">
        <f t="shared" si="547"/>
        <v>0.13108</v>
      </c>
      <c r="G1196" s="33">
        <f t="shared" ca="1" si="527"/>
        <v>1.0120874444444443</v>
      </c>
      <c r="H1196" s="33">
        <f t="shared" ca="1" si="528"/>
        <v>1065545.7561542436</v>
      </c>
      <c r="I1196" s="33">
        <f t="shared" ca="1" si="552"/>
        <v>9.3848621161909495E-7</v>
      </c>
      <c r="J1196" s="30" t="b">
        <f t="shared" si="529"/>
        <v>0</v>
      </c>
      <c r="K1196" s="33">
        <f t="shared" si="548"/>
        <v>1</v>
      </c>
      <c r="L1196" s="33">
        <f t="shared" ca="1" si="551"/>
        <v>9.3848621161909495E-7</v>
      </c>
      <c r="M1196" s="600">
        <f t="shared" ca="1" si="530"/>
        <v>27271.35</v>
      </c>
      <c r="N1196" s="601">
        <f t="shared" ca="1" si="531"/>
        <v>-143648327814.41</v>
      </c>
      <c r="O1196" s="601">
        <f t="shared" ca="1" si="532"/>
        <v>1736368453.3399999</v>
      </c>
      <c r="P1196" s="601">
        <f t="shared" ca="1" si="533"/>
        <v>-1397778034.26</v>
      </c>
      <c r="Q1196" s="601">
        <f t="shared" ca="1" si="549"/>
        <v>-223644485.47999999</v>
      </c>
      <c r="R1196" s="602">
        <f t="shared" si="534"/>
        <v>399</v>
      </c>
      <c r="S1196" s="602">
        <f t="shared" si="535"/>
        <v>63.84</v>
      </c>
      <c r="T1196" s="602">
        <f t="shared" si="536"/>
        <v>166.35080000000002</v>
      </c>
      <c r="U1196" s="602">
        <f t="shared" si="537"/>
        <v>26.616128000000003</v>
      </c>
      <c r="V1196" s="602">
        <f t="shared" ca="1" si="538"/>
        <v>-114918662.25</v>
      </c>
      <c r="W1196" s="602">
        <f t="shared" si="539"/>
        <v>84.48</v>
      </c>
      <c r="X1196" s="602">
        <f t="shared" si="540"/>
        <v>13.52</v>
      </c>
      <c r="Y1196" s="602">
        <f t="shared" ca="1" si="541"/>
        <v>2191990.6</v>
      </c>
      <c r="Z1196" s="602">
        <f t="shared" ca="1" si="542"/>
        <v>350718.5</v>
      </c>
      <c r="AA1196" s="603">
        <f t="shared" si="543"/>
        <v>0</v>
      </c>
      <c r="AB1196" s="602"/>
      <c r="AC1196" s="604">
        <f t="shared" si="544"/>
        <v>0.113</v>
      </c>
      <c r="AD1196" s="602">
        <f t="shared" ca="1" si="545"/>
        <v>-1397778034.2607729</v>
      </c>
      <c r="AE1196" s="602">
        <f t="shared" si="546"/>
        <v>0</v>
      </c>
      <c r="AG1196" s="602">
        <f t="shared" ca="1" si="550"/>
        <v>0</v>
      </c>
    </row>
    <row r="1197" spans="2:33" x14ac:dyDescent="0.25">
      <c r="B1197" s="30">
        <v>1176</v>
      </c>
      <c r="C1197" s="19">
        <f t="shared" ca="1" si="524"/>
        <v>81485</v>
      </c>
      <c r="D1197" s="30">
        <f t="shared" ca="1" si="525"/>
        <v>31</v>
      </c>
      <c r="E1197" s="599">
        <f t="shared" si="526"/>
        <v>0.113</v>
      </c>
      <c r="F1197" s="599">
        <f t="shared" si="547"/>
        <v>0.13108</v>
      </c>
      <c r="G1197" s="33">
        <f t="shared" ca="1" si="527"/>
        <v>1.0120874444444443</v>
      </c>
      <c r="H1197" s="33">
        <f t="shared" ca="1" si="528"/>
        <v>1078425.4812847713</v>
      </c>
      <c r="I1197" s="33">
        <f t="shared" ca="1" si="552"/>
        <v>9.2727779281389015E-7</v>
      </c>
      <c r="J1197" s="30" t="b">
        <f t="shared" si="529"/>
        <v>1</v>
      </c>
      <c r="K1197" s="33">
        <f t="shared" si="548"/>
        <v>1</v>
      </c>
      <c r="L1197" s="33">
        <f t="shared" ca="1" si="551"/>
        <v>9.2727779281389015E-7</v>
      </c>
      <c r="M1197" s="600">
        <f t="shared" ca="1" si="530"/>
        <v>27271.35</v>
      </c>
      <c r="N1197" s="601">
        <f t="shared" ca="1" si="531"/>
        <v>-145384696267.75</v>
      </c>
      <c r="O1197" s="601">
        <f t="shared" ca="1" si="532"/>
        <v>1757356710.55</v>
      </c>
      <c r="P1197" s="601">
        <f t="shared" ca="1" si="533"/>
        <v>-1414673863.96</v>
      </c>
      <c r="Q1197" s="601">
        <f t="shared" ca="1" si="549"/>
        <v>-226347818.22999999</v>
      </c>
      <c r="R1197" s="602">
        <f t="shared" si="534"/>
        <v>399</v>
      </c>
      <c r="S1197" s="602">
        <f t="shared" si="535"/>
        <v>63.84</v>
      </c>
      <c r="T1197" s="602">
        <f t="shared" si="536"/>
        <v>166.35080000000002</v>
      </c>
      <c r="U1197" s="602">
        <f t="shared" si="537"/>
        <v>26.616128000000003</v>
      </c>
      <c r="V1197" s="602">
        <f t="shared" ca="1" si="538"/>
        <v>-116307757.01000001</v>
      </c>
      <c r="W1197" s="602">
        <f t="shared" si="539"/>
        <v>84.48</v>
      </c>
      <c r="X1197" s="602">
        <f t="shared" si="540"/>
        <v>13.52</v>
      </c>
      <c r="Y1197" s="602">
        <f t="shared" ca="1" si="541"/>
        <v>2218483.27</v>
      </c>
      <c r="Z1197" s="602">
        <f t="shared" ca="1" si="542"/>
        <v>354957.32</v>
      </c>
      <c r="AA1197" s="603">
        <f t="shared" si="543"/>
        <v>0</v>
      </c>
      <c r="AB1197" s="602"/>
      <c r="AC1197" s="604">
        <f t="shared" si="544"/>
        <v>0.113</v>
      </c>
      <c r="AD1197" s="602">
        <f t="shared" ca="1" si="545"/>
        <v>-1414673863.960912</v>
      </c>
      <c r="AE1197" s="602">
        <f t="shared" si="546"/>
        <v>0</v>
      </c>
      <c r="AG1197" s="602">
        <f t="shared" ca="1" si="550"/>
        <v>0</v>
      </c>
    </row>
    <row r="1198" spans="2:33" x14ac:dyDescent="0.25">
      <c r="B1198" s="30">
        <v>1177</v>
      </c>
      <c r="C1198" s="19">
        <f t="shared" ca="1" si="524"/>
        <v>81513</v>
      </c>
      <c r="D1198" s="30">
        <f t="shared" ca="1" si="525"/>
        <v>28</v>
      </c>
      <c r="E1198" s="599">
        <f t="shared" si="526"/>
        <v>0.113</v>
      </c>
      <c r="F1198" s="599">
        <f t="shared" si="547"/>
        <v>0.13108</v>
      </c>
      <c r="G1198" s="33">
        <f t="shared" ca="1" si="527"/>
        <v>1.0109951111111111</v>
      </c>
      <c r="H1198" s="33">
        <f t="shared" ca="1" si="528"/>
        <v>1090282.8892765508</v>
      </c>
      <c r="I1198" s="33">
        <f t="shared" ca="1" si="552"/>
        <v>9.1719315219515419E-7</v>
      </c>
      <c r="J1198" s="30" t="b">
        <f t="shared" si="529"/>
        <v>0</v>
      </c>
      <c r="K1198" s="33">
        <f t="shared" si="548"/>
        <v>1</v>
      </c>
      <c r="L1198" s="33">
        <f t="shared" ca="1" si="551"/>
        <v>9.1719315219515419E-7</v>
      </c>
      <c r="M1198" s="600">
        <f t="shared" ca="1" si="530"/>
        <v>27271.35</v>
      </c>
      <c r="N1198" s="601">
        <f t="shared" ca="1" si="531"/>
        <v>-147142052978.29999</v>
      </c>
      <c r="O1198" s="601">
        <f t="shared" ca="1" si="532"/>
        <v>1617870492.9599998</v>
      </c>
      <c r="P1198" s="601">
        <f t="shared" ca="1" si="533"/>
        <v>-1293215154.51</v>
      </c>
      <c r="Q1198" s="601">
        <f t="shared" ca="1" si="549"/>
        <v>-206914424.72</v>
      </c>
      <c r="R1198" s="602">
        <f t="shared" si="534"/>
        <v>399</v>
      </c>
      <c r="S1198" s="602">
        <f t="shared" si="535"/>
        <v>63.84</v>
      </c>
      <c r="T1198" s="602">
        <f t="shared" si="536"/>
        <v>166.35080000000002</v>
      </c>
      <c r="U1198" s="602">
        <f t="shared" si="537"/>
        <v>26.616128000000003</v>
      </c>
      <c r="V1198" s="602">
        <f t="shared" ca="1" si="538"/>
        <v>-117713642.38</v>
      </c>
      <c r="W1198" s="602">
        <f t="shared" si="539"/>
        <v>84.48</v>
      </c>
      <c r="X1198" s="602">
        <f t="shared" si="540"/>
        <v>13.52</v>
      </c>
      <c r="Y1198" s="602">
        <f t="shared" ca="1" si="541"/>
        <v>2028036.01</v>
      </c>
      <c r="Z1198" s="602">
        <f t="shared" ca="1" si="542"/>
        <v>324485.76000000001</v>
      </c>
      <c r="AA1198" s="603">
        <f t="shared" si="543"/>
        <v>0</v>
      </c>
      <c r="AB1198" s="602"/>
      <c r="AC1198" s="604">
        <f t="shared" si="544"/>
        <v>0.113</v>
      </c>
      <c r="AD1198" s="602">
        <f t="shared" ca="1" si="545"/>
        <v>-1293215154.5092809</v>
      </c>
      <c r="AE1198" s="602">
        <f t="shared" si="546"/>
        <v>0</v>
      </c>
      <c r="AG1198" s="602">
        <f t="shared" ca="1" si="550"/>
        <v>0</v>
      </c>
    </row>
    <row r="1199" spans="2:33" x14ac:dyDescent="0.25">
      <c r="B1199" s="30">
        <v>1178</v>
      </c>
      <c r="C1199" s="19">
        <f t="shared" ca="1" si="524"/>
        <v>81544</v>
      </c>
      <c r="D1199" s="30">
        <f t="shared" ca="1" si="525"/>
        <v>31</v>
      </c>
      <c r="E1199" s="599">
        <f t="shared" si="526"/>
        <v>0.113</v>
      </c>
      <c r="F1199" s="599">
        <f t="shared" si="547"/>
        <v>0.13108</v>
      </c>
      <c r="G1199" s="33">
        <f t="shared" ca="1" si="527"/>
        <v>1.0120874444444443</v>
      </c>
      <c r="H1199" s="33">
        <f t="shared" ca="1" si="528"/>
        <v>1103461.6231294095</v>
      </c>
      <c r="I1199" s="33">
        <f t="shared" ca="1" si="552"/>
        <v>9.0623903816791279E-7</v>
      </c>
      <c r="J1199" s="30" t="b">
        <f t="shared" si="529"/>
        <v>0</v>
      </c>
      <c r="K1199" s="33">
        <f t="shared" si="548"/>
        <v>1</v>
      </c>
      <c r="L1199" s="33">
        <f t="shared" ca="1" si="551"/>
        <v>9.0623903816791279E-7</v>
      </c>
      <c r="M1199" s="600">
        <f t="shared" ca="1" si="530"/>
        <v>27271.35</v>
      </c>
      <c r="N1199" s="601">
        <f t="shared" ca="1" si="531"/>
        <v>-148759923471.26001</v>
      </c>
      <c r="O1199" s="601">
        <f t="shared" ca="1" si="532"/>
        <v>1798154581.8699999</v>
      </c>
      <c r="P1199" s="601">
        <f t="shared" ca="1" si="533"/>
        <v>-1447516699.78</v>
      </c>
      <c r="Q1199" s="601">
        <f t="shared" ca="1" si="549"/>
        <v>-231602671.96000001</v>
      </c>
      <c r="R1199" s="602">
        <f t="shared" si="534"/>
        <v>399</v>
      </c>
      <c r="S1199" s="602">
        <f t="shared" si="535"/>
        <v>63.84</v>
      </c>
      <c r="T1199" s="602">
        <f t="shared" si="536"/>
        <v>166.35080000000002</v>
      </c>
      <c r="U1199" s="602">
        <f t="shared" si="537"/>
        <v>26.616128000000003</v>
      </c>
      <c r="V1199" s="602">
        <f t="shared" ca="1" si="538"/>
        <v>-119007938.78</v>
      </c>
      <c r="W1199" s="602">
        <f t="shared" si="539"/>
        <v>84.48</v>
      </c>
      <c r="X1199" s="602">
        <f t="shared" si="540"/>
        <v>13.52</v>
      </c>
      <c r="Y1199" s="602">
        <f t="shared" ca="1" si="541"/>
        <v>2269980.83</v>
      </c>
      <c r="Z1199" s="602">
        <f t="shared" ca="1" si="542"/>
        <v>363196.93</v>
      </c>
      <c r="AA1199" s="603">
        <f t="shared" si="543"/>
        <v>0</v>
      </c>
      <c r="AB1199" s="602"/>
      <c r="AC1199" s="604">
        <f t="shared" si="544"/>
        <v>0.113</v>
      </c>
      <c r="AD1199" s="602">
        <f t="shared" ca="1" si="545"/>
        <v>-1447516699.7772884</v>
      </c>
      <c r="AE1199" s="602">
        <f t="shared" si="546"/>
        <v>0</v>
      </c>
      <c r="AG1199" s="602">
        <f t="shared" ca="1" si="550"/>
        <v>0</v>
      </c>
    </row>
    <row r="1200" spans="2:33" x14ac:dyDescent="0.25">
      <c r="B1200" s="30">
        <v>1179</v>
      </c>
      <c r="C1200" s="19">
        <f t="shared" ca="1" si="524"/>
        <v>81574</v>
      </c>
      <c r="D1200" s="30">
        <f t="shared" ca="1" si="525"/>
        <v>30</v>
      </c>
      <c r="E1200" s="599">
        <f t="shared" si="526"/>
        <v>0.113</v>
      </c>
      <c r="F1200" s="599">
        <f t="shared" si="547"/>
        <v>0.13108</v>
      </c>
      <c r="G1200" s="33">
        <f t="shared" ca="1" si="527"/>
        <v>1.0117233333333333</v>
      </c>
      <c r="H1200" s="33">
        <f t="shared" ca="1" si="528"/>
        <v>1116397.8715578965</v>
      </c>
      <c r="I1200" s="33">
        <f t="shared" ca="1" si="552"/>
        <v>8.9573800297964819E-7</v>
      </c>
      <c r="J1200" s="30" t="b">
        <f t="shared" si="529"/>
        <v>0</v>
      </c>
      <c r="K1200" s="33">
        <f t="shared" si="548"/>
        <v>1</v>
      </c>
      <c r="L1200" s="33">
        <f t="shared" ca="1" si="551"/>
        <v>8.9573800297964819E-7</v>
      </c>
      <c r="M1200" s="600">
        <f t="shared" ca="1" si="530"/>
        <v>27271.35</v>
      </c>
      <c r="N1200" s="601">
        <f t="shared" ca="1" si="531"/>
        <v>-150558078053.13</v>
      </c>
      <c r="O1200" s="601">
        <f t="shared" ca="1" si="532"/>
        <v>1765069806.3899999</v>
      </c>
      <c r="P1200" s="601">
        <f t="shared" ca="1" si="533"/>
        <v>-1417755235</v>
      </c>
      <c r="Q1200" s="601">
        <f t="shared" ca="1" si="549"/>
        <v>-226840837.59999999</v>
      </c>
      <c r="R1200" s="602">
        <f t="shared" si="534"/>
        <v>399</v>
      </c>
      <c r="S1200" s="602">
        <f t="shared" si="535"/>
        <v>63.84</v>
      </c>
      <c r="T1200" s="602">
        <f t="shared" si="536"/>
        <v>166.35080000000002</v>
      </c>
      <c r="U1200" s="602">
        <f t="shared" si="537"/>
        <v>26.616128000000003</v>
      </c>
      <c r="V1200" s="602">
        <f t="shared" ca="1" si="538"/>
        <v>-120446462.44</v>
      </c>
      <c r="W1200" s="602">
        <f t="shared" si="539"/>
        <v>84.48</v>
      </c>
      <c r="X1200" s="602">
        <f t="shared" si="540"/>
        <v>13.52</v>
      </c>
      <c r="Y1200" s="602">
        <f t="shared" ca="1" si="541"/>
        <v>2223314.86</v>
      </c>
      <c r="Z1200" s="602">
        <f t="shared" ca="1" si="542"/>
        <v>355730.38</v>
      </c>
      <c r="AA1200" s="603">
        <f t="shared" si="543"/>
        <v>0</v>
      </c>
      <c r="AB1200" s="602"/>
      <c r="AC1200" s="604">
        <f t="shared" si="544"/>
        <v>0.113</v>
      </c>
      <c r="AD1200" s="602">
        <f t="shared" ca="1" si="545"/>
        <v>-1417755235.0003078</v>
      </c>
      <c r="AE1200" s="602">
        <f t="shared" si="546"/>
        <v>0</v>
      </c>
      <c r="AG1200" s="602">
        <f t="shared" ca="1" si="550"/>
        <v>0</v>
      </c>
    </row>
    <row r="1201" spans="2:33" x14ac:dyDescent="0.25">
      <c r="B1201" s="30">
        <v>1180</v>
      </c>
      <c r="C1201" s="19">
        <f t="shared" ca="1" si="524"/>
        <v>81605</v>
      </c>
      <c r="D1201" s="30">
        <f t="shared" ca="1" si="525"/>
        <v>31</v>
      </c>
      <c r="E1201" s="599">
        <f t="shared" si="526"/>
        <v>0.113</v>
      </c>
      <c r="F1201" s="599">
        <f t="shared" si="547"/>
        <v>0.13108</v>
      </c>
      <c r="G1201" s="33">
        <f t="shared" ca="1" si="527"/>
        <v>1.0120874444444443</v>
      </c>
      <c r="H1201" s="33">
        <f t="shared" ca="1" si="528"/>
        <v>1129892.2688082485</v>
      </c>
      <c r="I1201" s="33">
        <f t="shared" ca="1" si="552"/>
        <v>8.850401295822193E-7</v>
      </c>
      <c r="J1201" s="30" t="b">
        <f t="shared" si="529"/>
        <v>0</v>
      </c>
      <c r="K1201" s="33">
        <f t="shared" si="548"/>
        <v>1</v>
      </c>
      <c r="L1201" s="33">
        <f t="shared" ca="1" si="551"/>
        <v>8.850401295822193E-7</v>
      </c>
      <c r="M1201" s="600">
        <f t="shared" ca="1" si="530"/>
        <v>27271.35</v>
      </c>
      <c r="N1201" s="601">
        <f t="shared" ca="1" si="531"/>
        <v>-152323147859.51999</v>
      </c>
      <c r="O1201" s="601">
        <f t="shared" ca="1" si="532"/>
        <v>1841224858.7</v>
      </c>
      <c r="P1201" s="601">
        <f t="shared" ca="1" si="533"/>
        <v>-1482188852.6400001</v>
      </c>
      <c r="Q1201" s="601">
        <f t="shared" ca="1" si="549"/>
        <v>-237150216.41999999</v>
      </c>
      <c r="R1201" s="602">
        <f t="shared" si="534"/>
        <v>399</v>
      </c>
      <c r="S1201" s="602">
        <f t="shared" si="535"/>
        <v>63.84</v>
      </c>
      <c r="T1201" s="602">
        <f t="shared" si="536"/>
        <v>166.35080000000002</v>
      </c>
      <c r="U1201" s="602">
        <f t="shared" si="537"/>
        <v>26.616128000000003</v>
      </c>
      <c r="V1201" s="602">
        <f t="shared" ca="1" si="538"/>
        <v>-121858518.29000001</v>
      </c>
      <c r="W1201" s="602">
        <f t="shared" si="539"/>
        <v>84.48</v>
      </c>
      <c r="X1201" s="602">
        <f t="shared" si="540"/>
        <v>13.52</v>
      </c>
      <c r="Y1201" s="602">
        <f t="shared" ca="1" si="541"/>
        <v>2324346.77</v>
      </c>
      <c r="Z1201" s="602">
        <f t="shared" ca="1" si="542"/>
        <v>371895.48</v>
      </c>
      <c r="AA1201" s="603">
        <f t="shared" si="543"/>
        <v>0</v>
      </c>
      <c r="AB1201" s="602"/>
      <c r="AC1201" s="604">
        <f t="shared" si="544"/>
        <v>0.113</v>
      </c>
      <c r="AD1201" s="602">
        <f t="shared" ca="1" si="545"/>
        <v>-1482188852.6441627</v>
      </c>
      <c r="AE1201" s="602">
        <f t="shared" si="546"/>
        <v>0</v>
      </c>
      <c r="AG1201" s="602">
        <f t="shared" ca="1" si="550"/>
        <v>0</v>
      </c>
    </row>
    <row r="1202" spans="2:33" x14ac:dyDescent="0.25">
      <c r="B1202" s="30">
        <v>1181</v>
      </c>
      <c r="C1202" s="19">
        <f t="shared" ca="1" si="524"/>
        <v>81635</v>
      </c>
      <c r="D1202" s="30">
        <f t="shared" ca="1" si="525"/>
        <v>30</v>
      </c>
      <c r="E1202" s="599">
        <f t="shared" si="526"/>
        <v>0.113</v>
      </c>
      <c r="F1202" s="599">
        <f t="shared" si="547"/>
        <v>0.13108</v>
      </c>
      <c r="G1202" s="33">
        <f t="shared" ca="1" si="527"/>
        <v>1.0117233333333333</v>
      </c>
      <c r="H1202" s="33">
        <f t="shared" ca="1" si="528"/>
        <v>1143138.3725062439</v>
      </c>
      <c r="I1202" s="33">
        <f t="shared" ca="1" si="552"/>
        <v>8.7478473652107061E-7</v>
      </c>
      <c r="J1202" s="30" t="b">
        <f t="shared" si="529"/>
        <v>0</v>
      </c>
      <c r="K1202" s="33">
        <f t="shared" si="548"/>
        <v>1</v>
      </c>
      <c r="L1202" s="33">
        <f t="shared" ca="1" si="551"/>
        <v>8.7478473652107061E-7</v>
      </c>
      <c r="M1202" s="600">
        <f t="shared" ca="1" si="530"/>
        <v>27271.35</v>
      </c>
      <c r="N1202" s="601">
        <f t="shared" ca="1" si="531"/>
        <v>-154164372718.22</v>
      </c>
      <c r="O1202" s="601">
        <f t="shared" ca="1" si="532"/>
        <v>1807347600.8399999</v>
      </c>
      <c r="P1202" s="601">
        <f t="shared" ca="1" si="533"/>
        <v>-1451714509.76</v>
      </c>
      <c r="Q1202" s="601">
        <f t="shared" ca="1" si="549"/>
        <v>-232274321.56</v>
      </c>
      <c r="R1202" s="602">
        <f t="shared" si="534"/>
        <v>399</v>
      </c>
      <c r="S1202" s="602">
        <f t="shared" si="535"/>
        <v>63.84</v>
      </c>
      <c r="T1202" s="602">
        <f t="shared" si="536"/>
        <v>166.35080000000002</v>
      </c>
      <c r="U1202" s="602">
        <f t="shared" si="537"/>
        <v>26.616128000000003</v>
      </c>
      <c r="V1202" s="602">
        <f t="shared" ca="1" si="538"/>
        <v>-123331498.17</v>
      </c>
      <c r="W1202" s="602">
        <f t="shared" si="539"/>
        <v>84.48</v>
      </c>
      <c r="X1202" s="602">
        <f t="shared" si="540"/>
        <v>13.52</v>
      </c>
      <c r="Y1202" s="602">
        <f t="shared" ca="1" si="541"/>
        <v>2276563</v>
      </c>
      <c r="Z1202" s="602">
        <f t="shared" ca="1" si="542"/>
        <v>364250.08</v>
      </c>
      <c r="AA1202" s="603">
        <f t="shared" si="543"/>
        <v>0</v>
      </c>
      <c r="AB1202" s="602"/>
      <c r="AC1202" s="604">
        <f t="shared" si="544"/>
        <v>0.113</v>
      </c>
      <c r="AD1202" s="602">
        <f t="shared" ca="1" si="545"/>
        <v>-1451714509.7632382</v>
      </c>
      <c r="AE1202" s="602">
        <f t="shared" si="546"/>
        <v>0</v>
      </c>
      <c r="AG1202" s="602">
        <f t="shared" ca="1" si="550"/>
        <v>0</v>
      </c>
    </row>
    <row r="1203" spans="2:33" x14ac:dyDescent="0.25">
      <c r="B1203" s="30">
        <v>1182</v>
      </c>
      <c r="C1203" s="19">
        <f t="shared" ca="1" si="524"/>
        <v>81666</v>
      </c>
      <c r="D1203" s="30">
        <f t="shared" ca="1" si="525"/>
        <v>31</v>
      </c>
      <c r="E1203" s="599">
        <f t="shared" si="526"/>
        <v>0.113</v>
      </c>
      <c r="F1203" s="599">
        <f t="shared" si="547"/>
        <v>0.13108</v>
      </c>
      <c r="G1203" s="33">
        <f t="shared" ca="1" si="527"/>
        <v>1.0120874444444443</v>
      </c>
      <c r="H1203" s="33">
        <f t="shared" ca="1" si="528"/>
        <v>1156955.9940762257</v>
      </c>
      <c r="I1203" s="33">
        <f t="shared" ca="1" si="552"/>
        <v>8.6433710972598608E-7</v>
      </c>
      <c r="J1203" s="30" t="b">
        <f t="shared" si="529"/>
        <v>0</v>
      </c>
      <c r="K1203" s="33">
        <f t="shared" si="548"/>
        <v>1</v>
      </c>
      <c r="L1203" s="33">
        <f t="shared" ca="1" si="551"/>
        <v>8.6433710972598608E-7</v>
      </c>
      <c r="M1203" s="600">
        <f t="shared" ca="1" si="530"/>
        <v>27271.35</v>
      </c>
      <c r="N1203" s="601">
        <f t="shared" ca="1" si="531"/>
        <v>-155971720319.06</v>
      </c>
      <c r="O1203" s="601">
        <f t="shared" ca="1" si="532"/>
        <v>1885326775.6199999</v>
      </c>
      <c r="P1203" s="601">
        <f t="shared" ca="1" si="533"/>
        <v>-1517691489.6600001</v>
      </c>
      <c r="Q1203" s="601">
        <f t="shared" ca="1" si="549"/>
        <v>-242830638.34999999</v>
      </c>
      <c r="R1203" s="602">
        <f t="shared" si="534"/>
        <v>399</v>
      </c>
      <c r="S1203" s="602">
        <f t="shared" si="535"/>
        <v>63.84</v>
      </c>
      <c r="T1203" s="602">
        <f t="shared" si="536"/>
        <v>166.35080000000002</v>
      </c>
      <c r="U1203" s="602">
        <f t="shared" si="537"/>
        <v>26.616128000000003</v>
      </c>
      <c r="V1203" s="602">
        <f t="shared" ca="1" si="538"/>
        <v>-124777376.26000001</v>
      </c>
      <c r="W1203" s="602">
        <f t="shared" si="539"/>
        <v>84.48</v>
      </c>
      <c r="X1203" s="602">
        <f t="shared" si="540"/>
        <v>13.52</v>
      </c>
      <c r="Y1203" s="602">
        <f t="shared" ca="1" si="541"/>
        <v>2380014.9</v>
      </c>
      <c r="Z1203" s="602">
        <f t="shared" ca="1" si="542"/>
        <v>380802.38</v>
      </c>
      <c r="AA1203" s="603">
        <f t="shared" si="543"/>
        <v>0</v>
      </c>
      <c r="AB1203" s="602"/>
      <c r="AC1203" s="604">
        <f t="shared" si="544"/>
        <v>0.113</v>
      </c>
      <c r="AD1203" s="602">
        <f t="shared" ca="1" si="545"/>
        <v>-1517691489.6601868</v>
      </c>
      <c r="AE1203" s="602">
        <f t="shared" si="546"/>
        <v>0</v>
      </c>
      <c r="AG1203" s="602">
        <f t="shared" ca="1" si="550"/>
        <v>0</v>
      </c>
    </row>
    <row r="1204" spans="2:33" x14ac:dyDescent="0.25">
      <c r="B1204" s="30">
        <v>1183</v>
      </c>
      <c r="C1204" s="19">
        <f t="shared" ca="1" si="524"/>
        <v>81697</v>
      </c>
      <c r="D1204" s="30">
        <f t="shared" ca="1" si="525"/>
        <v>31</v>
      </c>
      <c r="E1204" s="599">
        <f t="shared" si="526"/>
        <v>0.113</v>
      </c>
      <c r="F1204" s="599">
        <f t="shared" si="547"/>
        <v>0.13108</v>
      </c>
      <c r="G1204" s="33">
        <f t="shared" ca="1" si="527"/>
        <v>1.0120874444444443</v>
      </c>
      <c r="H1204" s="33">
        <f t="shared" ca="1" si="528"/>
        <v>1170940.6353792888</v>
      </c>
      <c r="I1204" s="33">
        <f t="shared" ca="1" si="552"/>
        <v>8.5401425980582008E-7</v>
      </c>
      <c r="J1204" s="30" t="b">
        <f t="shared" si="529"/>
        <v>0</v>
      </c>
      <c r="K1204" s="33">
        <f t="shared" si="548"/>
        <v>1</v>
      </c>
      <c r="L1204" s="33">
        <f t="shared" ca="1" si="551"/>
        <v>8.5401425980582008E-7</v>
      </c>
      <c r="M1204" s="600">
        <f t="shared" ca="1" si="530"/>
        <v>27271.35</v>
      </c>
      <c r="N1204" s="601">
        <f t="shared" ca="1" si="531"/>
        <v>-157857047094.67999</v>
      </c>
      <c r="O1204" s="601">
        <f t="shared" ca="1" si="532"/>
        <v>1908115558.27</v>
      </c>
      <c r="P1204" s="601">
        <f t="shared" ca="1" si="533"/>
        <v>-1536036766.5899999</v>
      </c>
      <c r="Q1204" s="601">
        <f t="shared" ca="1" si="549"/>
        <v>-245765882.65000001</v>
      </c>
      <c r="R1204" s="602">
        <f t="shared" si="534"/>
        <v>399</v>
      </c>
      <c r="S1204" s="602">
        <f t="shared" si="535"/>
        <v>63.84</v>
      </c>
      <c r="T1204" s="602">
        <f t="shared" si="536"/>
        <v>166.35080000000002</v>
      </c>
      <c r="U1204" s="602">
        <f t="shared" si="537"/>
        <v>26.616128000000003</v>
      </c>
      <c r="V1204" s="602">
        <f t="shared" ca="1" si="538"/>
        <v>-126285637.68000001</v>
      </c>
      <c r="W1204" s="602">
        <f t="shared" si="539"/>
        <v>84.48</v>
      </c>
      <c r="X1204" s="602">
        <f t="shared" si="540"/>
        <v>13.52</v>
      </c>
      <c r="Y1204" s="602">
        <f t="shared" ca="1" si="541"/>
        <v>2408780.2999999998</v>
      </c>
      <c r="Z1204" s="602">
        <f t="shared" ca="1" si="542"/>
        <v>385404.85</v>
      </c>
      <c r="AA1204" s="603">
        <f t="shared" si="543"/>
        <v>0</v>
      </c>
      <c r="AB1204" s="602"/>
      <c r="AC1204" s="604">
        <f t="shared" si="544"/>
        <v>0.113</v>
      </c>
      <c r="AD1204" s="602">
        <f t="shared" ca="1" si="545"/>
        <v>-1536036766.5907335</v>
      </c>
      <c r="AE1204" s="602">
        <f t="shared" si="546"/>
        <v>0</v>
      </c>
      <c r="AG1204" s="602">
        <f t="shared" ca="1" si="550"/>
        <v>0</v>
      </c>
    </row>
    <row r="1205" spans="2:33" x14ac:dyDescent="0.25">
      <c r="B1205" s="30">
        <v>1184</v>
      </c>
      <c r="C1205" s="19">
        <f t="shared" ca="1" si="524"/>
        <v>81727</v>
      </c>
      <c r="D1205" s="30">
        <f t="shared" ca="1" si="525"/>
        <v>30</v>
      </c>
      <c r="E1205" s="599">
        <f t="shared" si="526"/>
        <v>0.113</v>
      </c>
      <c r="F1205" s="599">
        <f t="shared" si="547"/>
        <v>0.13108</v>
      </c>
      <c r="G1205" s="33">
        <f t="shared" ca="1" si="527"/>
        <v>1.0117233333333333</v>
      </c>
      <c r="H1205" s="33">
        <f t="shared" ca="1" si="528"/>
        <v>1184667.9627613854</v>
      </c>
      <c r="I1205" s="33">
        <f t="shared" ca="1" si="552"/>
        <v>8.4411837867976433E-7</v>
      </c>
      <c r="J1205" s="30" t="b">
        <f t="shared" si="529"/>
        <v>0</v>
      </c>
      <c r="K1205" s="33">
        <f t="shared" si="548"/>
        <v>1</v>
      </c>
      <c r="L1205" s="33">
        <f t="shared" ca="1" si="551"/>
        <v>8.4411837867976433E-7</v>
      </c>
      <c r="M1205" s="600">
        <f t="shared" ca="1" si="530"/>
        <v>27271.35</v>
      </c>
      <c r="N1205" s="601">
        <f t="shared" ca="1" si="531"/>
        <v>-159765162652.95001</v>
      </c>
      <c r="O1205" s="601">
        <f t="shared" ca="1" si="532"/>
        <v>1873007528.1799998</v>
      </c>
      <c r="P1205" s="601">
        <f t="shared" ca="1" si="533"/>
        <v>-1504455281.6500001</v>
      </c>
      <c r="Q1205" s="601">
        <f t="shared" ca="1" si="549"/>
        <v>-240712845.06</v>
      </c>
      <c r="R1205" s="602">
        <f t="shared" si="534"/>
        <v>399</v>
      </c>
      <c r="S1205" s="602">
        <f t="shared" si="535"/>
        <v>63.84</v>
      </c>
      <c r="T1205" s="602">
        <f t="shared" si="536"/>
        <v>166.35080000000002</v>
      </c>
      <c r="U1205" s="602">
        <f t="shared" si="537"/>
        <v>26.616128000000003</v>
      </c>
      <c r="V1205" s="602">
        <f t="shared" ca="1" si="538"/>
        <v>-127812130.12</v>
      </c>
      <c r="W1205" s="602">
        <f t="shared" si="539"/>
        <v>84.48</v>
      </c>
      <c r="X1205" s="602">
        <f t="shared" si="540"/>
        <v>13.52</v>
      </c>
      <c r="Y1205" s="602">
        <f t="shared" ca="1" si="541"/>
        <v>2359260.5299999998</v>
      </c>
      <c r="Z1205" s="602">
        <f t="shared" ca="1" si="542"/>
        <v>377481.68</v>
      </c>
      <c r="AA1205" s="603">
        <f t="shared" si="543"/>
        <v>0</v>
      </c>
      <c r="AB1205" s="602"/>
      <c r="AC1205" s="604">
        <f t="shared" si="544"/>
        <v>0.113</v>
      </c>
      <c r="AD1205" s="602">
        <f t="shared" ca="1" si="545"/>
        <v>-1504455281.6486125</v>
      </c>
      <c r="AE1205" s="602">
        <f t="shared" si="546"/>
        <v>0</v>
      </c>
      <c r="AG1205" s="602">
        <f t="shared" ca="1" si="550"/>
        <v>0</v>
      </c>
    </row>
    <row r="1206" spans="2:33" x14ac:dyDescent="0.25">
      <c r="B1206" s="30">
        <v>1185</v>
      </c>
      <c r="C1206" s="19">
        <f t="shared" ca="1" si="524"/>
        <v>81758</v>
      </c>
      <c r="D1206" s="30">
        <f t="shared" ca="1" si="525"/>
        <v>31</v>
      </c>
      <c r="E1206" s="599">
        <f t="shared" si="526"/>
        <v>0.113</v>
      </c>
      <c r="F1206" s="599">
        <f t="shared" si="547"/>
        <v>0.13108</v>
      </c>
      <c r="G1206" s="33">
        <f t="shared" ca="1" si="527"/>
        <v>1.0120874444444443</v>
      </c>
      <c r="H1206" s="33">
        <f t="shared" ca="1" si="528"/>
        <v>1198987.5709463765</v>
      </c>
      <c r="I1206" s="33">
        <f t="shared" ca="1" si="552"/>
        <v>8.3403700274447965E-7</v>
      </c>
      <c r="J1206" s="30" t="b">
        <f t="shared" si="529"/>
        <v>0</v>
      </c>
      <c r="K1206" s="33">
        <f t="shared" si="548"/>
        <v>1</v>
      </c>
      <c r="L1206" s="33">
        <f t="shared" ca="1" si="551"/>
        <v>8.3403700274447965E-7</v>
      </c>
      <c r="M1206" s="600">
        <f t="shared" ca="1" si="530"/>
        <v>27271.35</v>
      </c>
      <c r="N1206" s="601">
        <f t="shared" ca="1" si="531"/>
        <v>-161638170181.13</v>
      </c>
      <c r="O1206" s="601">
        <f t="shared" ca="1" si="532"/>
        <v>1953819673.52</v>
      </c>
      <c r="P1206" s="601">
        <f t="shared" ca="1" si="533"/>
        <v>-1572829194.8499999</v>
      </c>
      <c r="Q1206" s="601">
        <f t="shared" ca="1" si="549"/>
        <v>-251652671.18000001</v>
      </c>
      <c r="R1206" s="602">
        <f t="shared" si="534"/>
        <v>399</v>
      </c>
      <c r="S1206" s="602">
        <f t="shared" si="535"/>
        <v>63.84</v>
      </c>
      <c r="T1206" s="602">
        <f t="shared" si="536"/>
        <v>166.35080000000002</v>
      </c>
      <c r="U1206" s="602">
        <f t="shared" si="537"/>
        <v>26.616128000000003</v>
      </c>
      <c r="V1206" s="602">
        <f t="shared" ca="1" si="538"/>
        <v>-129310536.14</v>
      </c>
      <c r="W1206" s="602">
        <f t="shared" si="539"/>
        <v>84.48</v>
      </c>
      <c r="X1206" s="602">
        <f t="shared" si="540"/>
        <v>13.52</v>
      </c>
      <c r="Y1206" s="602">
        <f t="shared" ca="1" si="541"/>
        <v>2466470.8199999998</v>
      </c>
      <c r="Z1206" s="602">
        <f t="shared" ca="1" si="542"/>
        <v>394635.33</v>
      </c>
      <c r="AA1206" s="603">
        <f t="shared" si="543"/>
        <v>0</v>
      </c>
      <c r="AB1206" s="602"/>
      <c r="AC1206" s="604">
        <f t="shared" si="544"/>
        <v>0.113</v>
      </c>
      <c r="AD1206" s="602">
        <f t="shared" ca="1" si="545"/>
        <v>-1572829194.845829</v>
      </c>
      <c r="AE1206" s="602">
        <f t="shared" si="546"/>
        <v>0</v>
      </c>
      <c r="AG1206" s="602">
        <f t="shared" ca="1" si="550"/>
        <v>0</v>
      </c>
    </row>
    <row r="1207" spans="2:33" x14ac:dyDescent="0.25">
      <c r="B1207" s="30">
        <v>1186</v>
      </c>
      <c r="C1207" s="19">
        <f t="shared" ca="1" si="524"/>
        <v>81788</v>
      </c>
      <c r="D1207" s="30">
        <f t="shared" ca="1" si="525"/>
        <v>30</v>
      </c>
      <c r="E1207" s="599">
        <f t="shared" si="526"/>
        <v>0.113</v>
      </c>
      <c r="F1207" s="599">
        <f t="shared" si="547"/>
        <v>0.13108</v>
      </c>
      <c r="G1207" s="33">
        <f t="shared" ca="1" si="527"/>
        <v>1.0117233333333333</v>
      </c>
      <c r="H1207" s="33">
        <f t="shared" ca="1" si="528"/>
        <v>1213043.7019031045</v>
      </c>
      <c r="I1207" s="33">
        <f t="shared" ca="1" si="552"/>
        <v>8.2437260787153237E-7</v>
      </c>
      <c r="J1207" s="30" t="b">
        <f t="shared" si="529"/>
        <v>0</v>
      </c>
      <c r="K1207" s="33">
        <f t="shared" si="548"/>
        <v>1</v>
      </c>
      <c r="L1207" s="33">
        <f t="shared" ca="1" si="551"/>
        <v>8.2437260787153237E-7</v>
      </c>
      <c r="M1207" s="600">
        <f t="shared" ca="1" si="530"/>
        <v>27271.35</v>
      </c>
      <c r="N1207" s="601">
        <f t="shared" ca="1" si="531"/>
        <v>-163591989854.64999</v>
      </c>
      <c r="O1207" s="601">
        <f t="shared" ca="1" si="532"/>
        <v>1917870699.0799997</v>
      </c>
      <c r="P1207" s="601">
        <f t="shared" ca="1" si="533"/>
        <v>-1540491237.8</v>
      </c>
      <c r="Q1207" s="601">
        <f t="shared" ca="1" si="549"/>
        <v>-246478598.05000001</v>
      </c>
      <c r="R1207" s="602">
        <f t="shared" si="534"/>
        <v>399</v>
      </c>
      <c r="S1207" s="602">
        <f t="shared" si="535"/>
        <v>63.84</v>
      </c>
      <c r="T1207" s="602">
        <f t="shared" si="536"/>
        <v>166.35080000000002</v>
      </c>
      <c r="U1207" s="602">
        <f t="shared" si="537"/>
        <v>26.616128000000003</v>
      </c>
      <c r="V1207" s="602">
        <f t="shared" ca="1" si="538"/>
        <v>-130873591.88</v>
      </c>
      <c r="W1207" s="602">
        <f t="shared" si="539"/>
        <v>84.48</v>
      </c>
      <c r="X1207" s="602">
        <f t="shared" si="540"/>
        <v>13.52</v>
      </c>
      <c r="Y1207" s="602">
        <f t="shared" ca="1" si="541"/>
        <v>2415764.91</v>
      </c>
      <c r="Z1207" s="602">
        <f t="shared" ca="1" si="542"/>
        <v>386522.39</v>
      </c>
      <c r="AA1207" s="603">
        <f t="shared" si="543"/>
        <v>0</v>
      </c>
      <c r="AB1207" s="602"/>
      <c r="AC1207" s="604">
        <f t="shared" si="544"/>
        <v>0.113</v>
      </c>
      <c r="AD1207" s="602">
        <f t="shared" ca="1" si="545"/>
        <v>-1540491237.7979543</v>
      </c>
      <c r="AE1207" s="602">
        <f t="shared" si="546"/>
        <v>0</v>
      </c>
      <c r="AG1207" s="602">
        <f t="shared" ca="1" si="550"/>
        <v>0</v>
      </c>
    </row>
    <row r="1208" spans="2:33" x14ac:dyDescent="0.25">
      <c r="B1208" s="30">
        <v>1187</v>
      </c>
      <c r="C1208" s="19">
        <f t="shared" ca="1" si="524"/>
        <v>81819</v>
      </c>
      <c r="D1208" s="30">
        <f t="shared" ca="1" si="525"/>
        <v>31</v>
      </c>
      <c r="E1208" s="599">
        <f t="shared" si="526"/>
        <v>0.113</v>
      </c>
      <c r="F1208" s="599">
        <f t="shared" si="547"/>
        <v>0.13108</v>
      </c>
      <c r="G1208" s="33">
        <f t="shared" ca="1" si="527"/>
        <v>1.0120874444444443</v>
      </c>
      <c r="H1208" s="33">
        <f t="shared" ca="1" si="528"/>
        <v>1227706.3002585415</v>
      </c>
      <c r="I1208" s="33">
        <f t="shared" ca="1" si="552"/>
        <v>8.1452705731770776E-7</v>
      </c>
      <c r="J1208" s="30" t="b">
        <f t="shared" si="529"/>
        <v>0</v>
      </c>
      <c r="K1208" s="33">
        <f t="shared" si="548"/>
        <v>1</v>
      </c>
      <c r="L1208" s="33">
        <f t="shared" ca="1" si="551"/>
        <v>8.1452705731770776E-7</v>
      </c>
      <c r="M1208" s="600">
        <f t="shared" ca="1" si="530"/>
        <v>27271.35</v>
      </c>
      <c r="N1208" s="601">
        <f t="shared" ca="1" si="531"/>
        <v>-165509860553.73001</v>
      </c>
      <c r="O1208" s="601">
        <f t="shared" ca="1" si="532"/>
        <v>2000618515.8</v>
      </c>
      <c r="P1208" s="601">
        <f t="shared" ca="1" si="533"/>
        <v>-1610502893.1099999</v>
      </c>
      <c r="Q1208" s="601">
        <f t="shared" ca="1" si="549"/>
        <v>-257680462.90000001</v>
      </c>
      <c r="R1208" s="602">
        <f t="shared" si="534"/>
        <v>399</v>
      </c>
      <c r="S1208" s="602">
        <f t="shared" si="535"/>
        <v>63.84</v>
      </c>
      <c r="T1208" s="602">
        <f t="shared" si="536"/>
        <v>166.35080000000002</v>
      </c>
      <c r="U1208" s="602">
        <f t="shared" si="537"/>
        <v>26.616128000000003</v>
      </c>
      <c r="V1208" s="602">
        <f t="shared" ca="1" si="538"/>
        <v>-132407888.44</v>
      </c>
      <c r="W1208" s="602">
        <f t="shared" si="539"/>
        <v>84.48</v>
      </c>
      <c r="X1208" s="602">
        <f t="shared" si="540"/>
        <v>13.52</v>
      </c>
      <c r="Y1208" s="602">
        <f t="shared" ca="1" si="541"/>
        <v>2525543.1800000002</v>
      </c>
      <c r="Z1208" s="602">
        <f t="shared" ca="1" si="542"/>
        <v>404086.91</v>
      </c>
      <c r="AA1208" s="603">
        <f t="shared" si="543"/>
        <v>0</v>
      </c>
      <c r="AB1208" s="602"/>
      <c r="AC1208" s="604">
        <f t="shared" si="544"/>
        <v>0.113</v>
      </c>
      <c r="AD1208" s="602">
        <f t="shared" ca="1" si="545"/>
        <v>-1610502893.1103227</v>
      </c>
      <c r="AE1208" s="602">
        <f t="shared" si="546"/>
        <v>0</v>
      </c>
      <c r="AG1208" s="602">
        <f t="shared" ca="1" si="550"/>
        <v>0</v>
      </c>
    </row>
    <row r="1209" spans="2:33" x14ac:dyDescent="0.25">
      <c r="B1209" s="30">
        <v>1188</v>
      </c>
      <c r="C1209" s="19">
        <f t="shared" ca="1" si="524"/>
        <v>81850</v>
      </c>
      <c r="D1209" s="30">
        <f t="shared" ca="1" si="525"/>
        <v>31</v>
      </c>
      <c r="E1209" s="599">
        <f t="shared" si="526"/>
        <v>0.113</v>
      </c>
      <c r="F1209" s="599">
        <f t="shared" si="547"/>
        <v>0.13108</v>
      </c>
      <c r="G1209" s="33">
        <f t="shared" ca="1" si="527"/>
        <v>1.0120874444444443</v>
      </c>
      <c r="H1209" s="33">
        <f t="shared" ca="1" si="528"/>
        <v>1242546.1319570108</v>
      </c>
      <c r="I1209" s="33">
        <f t="shared" ca="1" si="552"/>
        <v>8.0479909299222508E-7</v>
      </c>
      <c r="J1209" s="30" t="b">
        <f t="shared" si="529"/>
        <v>1</v>
      </c>
      <c r="K1209" s="33">
        <f t="shared" si="548"/>
        <v>1</v>
      </c>
      <c r="L1209" s="33">
        <f t="shared" ca="1" si="551"/>
        <v>8.0479909299222508E-7</v>
      </c>
      <c r="M1209" s="600">
        <f t="shared" ca="1" si="530"/>
        <v>27271.35</v>
      </c>
      <c r="N1209" s="601">
        <f t="shared" ca="1" si="531"/>
        <v>-167510479069.53</v>
      </c>
      <c r="O1209" s="601">
        <f t="shared" ca="1" si="532"/>
        <v>2024800880.9699998</v>
      </c>
      <c r="P1209" s="601">
        <f t="shared" ca="1" si="533"/>
        <v>-1629970022.72</v>
      </c>
      <c r="Q1209" s="601">
        <f t="shared" ca="1" si="549"/>
        <v>-260795203.63999999</v>
      </c>
      <c r="R1209" s="602">
        <f t="shared" si="534"/>
        <v>399</v>
      </c>
      <c r="S1209" s="602">
        <f t="shared" si="535"/>
        <v>63.84</v>
      </c>
      <c r="T1209" s="602">
        <f t="shared" si="536"/>
        <v>166.35080000000002</v>
      </c>
      <c r="U1209" s="602">
        <f t="shared" si="537"/>
        <v>26.616128000000003</v>
      </c>
      <c r="V1209" s="602">
        <f t="shared" ca="1" si="538"/>
        <v>-134008383.26000001</v>
      </c>
      <c r="W1209" s="602">
        <f t="shared" si="539"/>
        <v>84.48</v>
      </c>
      <c r="X1209" s="602">
        <f t="shared" si="540"/>
        <v>13.52</v>
      </c>
      <c r="Y1209" s="602">
        <f t="shared" ca="1" si="541"/>
        <v>2556067.64</v>
      </c>
      <c r="Z1209" s="602">
        <f t="shared" ca="1" si="542"/>
        <v>408970.82</v>
      </c>
      <c r="AA1209" s="603">
        <f t="shared" si="543"/>
        <v>0</v>
      </c>
      <c r="AB1209" s="602"/>
      <c r="AC1209" s="604">
        <f t="shared" si="544"/>
        <v>0.113</v>
      </c>
      <c r="AD1209" s="602">
        <f t="shared" ca="1" si="545"/>
        <v>-1629970022.7237878</v>
      </c>
      <c r="AE1209" s="602">
        <f t="shared" si="546"/>
        <v>0</v>
      </c>
      <c r="AG1209" s="602">
        <f t="shared" ca="1" si="550"/>
        <v>0</v>
      </c>
    </row>
    <row r="1210" spans="2:33" x14ac:dyDescent="0.25">
      <c r="B1210" s="30">
        <v>1189</v>
      </c>
      <c r="C1210" s="19">
        <f t="shared" ca="1" si="524"/>
        <v>81879</v>
      </c>
      <c r="D1210" s="30">
        <f t="shared" ca="1" si="525"/>
        <v>29</v>
      </c>
      <c r="E1210" s="599">
        <f t="shared" si="526"/>
        <v>0.113</v>
      </c>
      <c r="F1210" s="599">
        <f t="shared" si="547"/>
        <v>0.13108</v>
      </c>
      <c r="G1210" s="33">
        <f t="shared" ca="1" si="527"/>
        <v>1.0113592222222221</v>
      </c>
      <c r="H1210" s="33">
        <f t="shared" ca="1" si="528"/>
        <v>1256660.489591273</v>
      </c>
      <c r="I1210" s="33">
        <f t="shared" ca="1" si="552"/>
        <v>7.9575987968337296E-7</v>
      </c>
      <c r="J1210" s="30" t="b">
        <f t="shared" si="529"/>
        <v>0</v>
      </c>
      <c r="K1210" s="33">
        <f t="shared" si="548"/>
        <v>1</v>
      </c>
      <c r="L1210" s="33">
        <f t="shared" ca="1" si="551"/>
        <v>7.9575987968337296E-7</v>
      </c>
      <c r="M1210" s="600">
        <f t="shared" ca="1" si="530"/>
        <v>27271.35</v>
      </c>
      <c r="N1210" s="601">
        <f t="shared" ca="1" si="531"/>
        <v>-169535279950.5</v>
      </c>
      <c r="O1210" s="601">
        <f t="shared" ca="1" si="532"/>
        <v>1925816190.8099999</v>
      </c>
      <c r="P1210" s="601">
        <f t="shared" ca="1" si="533"/>
        <v>-1543241978.8800001</v>
      </c>
      <c r="Q1210" s="601">
        <f t="shared" ca="1" si="549"/>
        <v>-246918716.62</v>
      </c>
      <c r="R1210" s="602">
        <f t="shared" si="534"/>
        <v>399</v>
      </c>
      <c r="S1210" s="602">
        <f t="shared" si="535"/>
        <v>63.84</v>
      </c>
      <c r="T1210" s="602">
        <f t="shared" si="536"/>
        <v>166.35080000000002</v>
      </c>
      <c r="U1210" s="602">
        <f t="shared" si="537"/>
        <v>26.616128000000003</v>
      </c>
      <c r="V1210" s="602">
        <f t="shared" ca="1" si="538"/>
        <v>-135628223.96000001</v>
      </c>
      <c r="W1210" s="602">
        <f t="shared" si="539"/>
        <v>84.48</v>
      </c>
      <c r="X1210" s="602">
        <f t="shared" si="540"/>
        <v>13.52</v>
      </c>
      <c r="Y1210" s="602">
        <f t="shared" ca="1" si="541"/>
        <v>2420078.0699999998</v>
      </c>
      <c r="Z1210" s="602">
        <f t="shared" ca="1" si="542"/>
        <v>387212.49</v>
      </c>
      <c r="AA1210" s="603">
        <f t="shared" si="543"/>
        <v>0</v>
      </c>
      <c r="AB1210" s="602"/>
      <c r="AC1210" s="604">
        <f t="shared" si="544"/>
        <v>0.113</v>
      </c>
      <c r="AD1210" s="602">
        <f t="shared" ca="1" si="545"/>
        <v>-1543241978.882746</v>
      </c>
      <c r="AE1210" s="602">
        <f t="shared" si="546"/>
        <v>0</v>
      </c>
      <c r="AG1210" s="602">
        <f t="shared" ca="1" si="550"/>
        <v>0</v>
      </c>
    </row>
    <row r="1211" spans="2:33" x14ac:dyDescent="0.25">
      <c r="B1211" s="30">
        <v>1190</v>
      </c>
      <c r="C1211" s="19">
        <f t="shared" ca="1" si="524"/>
        <v>81910</v>
      </c>
      <c r="D1211" s="30">
        <f t="shared" ca="1" si="525"/>
        <v>31</v>
      </c>
      <c r="E1211" s="599">
        <f t="shared" si="526"/>
        <v>0.113</v>
      </c>
      <c r="F1211" s="599">
        <f t="shared" si="547"/>
        <v>0.13108</v>
      </c>
      <c r="G1211" s="33">
        <f t="shared" ca="1" si="527"/>
        <v>1.0120874444444443</v>
      </c>
      <c r="H1211" s="33">
        <f t="shared" ca="1" si="528"/>
        <v>1271850.3034447357</v>
      </c>
      <c r="I1211" s="33">
        <f t="shared" ca="1" si="552"/>
        <v>7.8625605331976227E-7</v>
      </c>
      <c r="J1211" s="30" t="b">
        <f t="shared" si="529"/>
        <v>0</v>
      </c>
      <c r="K1211" s="33">
        <f t="shared" si="548"/>
        <v>1</v>
      </c>
      <c r="L1211" s="33">
        <f t="shared" ca="1" si="551"/>
        <v>7.8625605331976227E-7</v>
      </c>
      <c r="M1211" s="600">
        <f t="shared" ca="1" si="530"/>
        <v>27271.35</v>
      </c>
      <c r="N1211" s="601">
        <f t="shared" ca="1" si="531"/>
        <v>-171461096141.31</v>
      </c>
      <c r="O1211" s="601">
        <f t="shared" ca="1" si="532"/>
        <v>2072553745.3399999</v>
      </c>
      <c r="P1211" s="601">
        <f t="shared" ca="1" si="533"/>
        <v>-1668411721.6199999</v>
      </c>
      <c r="Q1211" s="601">
        <f t="shared" ca="1" si="549"/>
        <v>-266945875.46000001</v>
      </c>
      <c r="R1211" s="602">
        <f t="shared" si="534"/>
        <v>399</v>
      </c>
      <c r="S1211" s="602">
        <f t="shared" si="535"/>
        <v>63.84</v>
      </c>
      <c r="T1211" s="602">
        <f t="shared" si="536"/>
        <v>166.35080000000002</v>
      </c>
      <c r="U1211" s="602">
        <f t="shared" si="537"/>
        <v>26.616128000000003</v>
      </c>
      <c r="V1211" s="602">
        <f t="shared" ca="1" si="538"/>
        <v>-137168876.91</v>
      </c>
      <c r="W1211" s="602">
        <f t="shared" si="539"/>
        <v>84.48</v>
      </c>
      <c r="X1211" s="602">
        <f t="shared" si="540"/>
        <v>13.52</v>
      </c>
      <c r="Y1211" s="602">
        <f t="shared" ca="1" si="541"/>
        <v>2616344.23</v>
      </c>
      <c r="Z1211" s="602">
        <f t="shared" ca="1" si="542"/>
        <v>418615.08</v>
      </c>
      <c r="AA1211" s="603">
        <f t="shared" si="543"/>
        <v>0</v>
      </c>
      <c r="AB1211" s="602"/>
      <c r="AC1211" s="604">
        <f t="shared" si="544"/>
        <v>0.113</v>
      </c>
      <c r="AD1211" s="602">
        <f t="shared" ca="1" si="545"/>
        <v>-1668411721.6194696</v>
      </c>
      <c r="AE1211" s="602">
        <f t="shared" si="546"/>
        <v>0</v>
      </c>
      <c r="AG1211" s="602">
        <f t="shared" ca="1" si="550"/>
        <v>0</v>
      </c>
    </row>
    <row r="1212" spans="2:33" x14ac:dyDescent="0.25">
      <c r="B1212" s="30">
        <v>1191</v>
      </c>
      <c r="C1212" s="19">
        <f t="shared" ca="1" si="524"/>
        <v>81940</v>
      </c>
      <c r="D1212" s="30">
        <f t="shared" ca="1" si="525"/>
        <v>30</v>
      </c>
      <c r="E1212" s="599">
        <f t="shared" si="526"/>
        <v>0.113</v>
      </c>
      <c r="F1212" s="599">
        <f t="shared" si="547"/>
        <v>0.13108</v>
      </c>
      <c r="G1212" s="33">
        <f t="shared" ca="1" si="527"/>
        <v>1.0117233333333333</v>
      </c>
      <c r="H1212" s="33">
        <f t="shared" ca="1" si="528"/>
        <v>1286760.6285021196</v>
      </c>
      <c r="I1212" s="33">
        <f t="shared" ca="1" si="552"/>
        <v>7.7714531968861281E-7</v>
      </c>
      <c r="J1212" s="30" t="b">
        <f t="shared" si="529"/>
        <v>0</v>
      </c>
      <c r="K1212" s="33">
        <f t="shared" si="548"/>
        <v>1</v>
      </c>
      <c r="L1212" s="33">
        <f t="shared" ca="1" si="551"/>
        <v>7.7714531968861281E-7</v>
      </c>
      <c r="M1212" s="600">
        <f t="shared" ca="1" si="530"/>
        <v>27271.35</v>
      </c>
      <c r="N1212" s="601">
        <f t="shared" ca="1" si="531"/>
        <v>-173533649886.64999</v>
      </c>
      <c r="O1212" s="601">
        <f t="shared" ca="1" si="532"/>
        <v>2034420093.52</v>
      </c>
      <c r="P1212" s="601">
        <f t="shared" ca="1" si="533"/>
        <v>-1634108536.4300001</v>
      </c>
      <c r="Q1212" s="601">
        <f t="shared" ca="1" si="549"/>
        <v>-261457365.83000001</v>
      </c>
      <c r="R1212" s="602">
        <f t="shared" si="534"/>
        <v>399</v>
      </c>
      <c r="S1212" s="602">
        <f t="shared" si="535"/>
        <v>63.84</v>
      </c>
      <c r="T1212" s="602">
        <f t="shared" si="536"/>
        <v>166.35080000000002</v>
      </c>
      <c r="U1212" s="602">
        <f t="shared" si="537"/>
        <v>26.616128000000003</v>
      </c>
      <c r="V1212" s="602">
        <f t="shared" ca="1" si="538"/>
        <v>-138826919.91</v>
      </c>
      <c r="W1212" s="602">
        <f t="shared" si="539"/>
        <v>84.48</v>
      </c>
      <c r="X1212" s="602">
        <f t="shared" si="540"/>
        <v>13.52</v>
      </c>
      <c r="Y1212" s="602">
        <f t="shared" ca="1" si="541"/>
        <v>2562556.83</v>
      </c>
      <c r="Z1212" s="602">
        <f t="shared" ca="1" si="542"/>
        <v>410009.09</v>
      </c>
      <c r="AA1212" s="603">
        <f t="shared" si="543"/>
        <v>0</v>
      </c>
      <c r="AB1212" s="602"/>
      <c r="AC1212" s="604">
        <f t="shared" si="544"/>
        <v>0.113</v>
      </c>
      <c r="AD1212" s="602">
        <f t="shared" ca="1" si="545"/>
        <v>-1634108536.432621</v>
      </c>
      <c r="AE1212" s="602">
        <f t="shared" si="546"/>
        <v>0</v>
      </c>
      <c r="AG1212" s="602">
        <f t="shared" ca="1" si="550"/>
        <v>0</v>
      </c>
    </row>
    <row r="1213" spans="2:33" x14ac:dyDescent="0.25">
      <c r="B1213" s="30">
        <v>1192</v>
      </c>
      <c r="C1213" s="19">
        <f t="shared" ca="1" si="524"/>
        <v>81971</v>
      </c>
      <c r="D1213" s="30">
        <f t="shared" ca="1" si="525"/>
        <v>31</v>
      </c>
      <c r="E1213" s="599">
        <f t="shared" si="526"/>
        <v>0.113</v>
      </c>
      <c r="F1213" s="599">
        <f t="shared" si="547"/>
        <v>0.13108</v>
      </c>
      <c r="G1213" s="33">
        <f t="shared" ca="1" si="527"/>
        <v>1.0120874444444443</v>
      </c>
      <c r="H1213" s="33">
        <f t="shared" ca="1" si="528"/>
        <v>1302314.2761124372</v>
      </c>
      <c r="I1213" s="33">
        <f t="shared" ca="1" si="552"/>
        <v>7.6786380856172344E-7</v>
      </c>
      <c r="J1213" s="30" t="b">
        <f t="shared" si="529"/>
        <v>0</v>
      </c>
      <c r="K1213" s="33">
        <f t="shared" si="548"/>
        <v>1</v>
      </c>
      <c r="L1213" s="33">
        <f t="shared" ca="1" si="551"/>
        <v>7.6786380856172344E-7</v>
      </c>
      <c r="M1213" s="600">
        <f t="shared" ca="1" si="530"/>
        <v>27271.35</v>
      </c>
      <c r="N1213" s="601">
        <f t="shared" ca="1" si="531"/>
        <v>-175568069980.17001</v>
      </c>
      <c r="O1213" s="601">
        <f t="shared" ca="1" si="532"/>
        <v>2122196563.4499998</v>
      </c>
      <c r="P1213" s="601">
        <f t="shared" ca="1" si="533"/>
        <v>-1708374858.72</v>
      </c>
      <c r="Q1213" s="601">
        <f t="shared" ca="1" si="549"/>
        <v>-273339977.39999998</v>
      </c>
      <c r="R1213" s="602">
        <f t="shared" si="534"/>
        <v>399</v>
      </c>
      <c r="S1213" s="602">
        <f t="shared" si="535"/>
        <v>63.84</v>
      </c>
      <c r="T1213" s="602">
        <f t="shared" si="536"/>
        <v>166.35080000000002</v>
      </c>
      <c r="U1213" s="602">
        <f t="shared" si="537"/>
        <v>26.616128000000003</v>
      </c>
      <c r="V1213" s="602">
        <f t="shared" ca="1" si="538"/>
        <v>-140454455.97999999</v>
      </c>
      <c r="W1213" s="602">
        <f t="shared" si="539"/>
        <v>84.48</v>
      </c>
      <c r="X1213" s="602">
        <f t="shared" si="540"/>
        <v>13.52</v>
      </c>
      <c r="Y1213" s="602">
        <f t="shared" ca="1" si="541"/>
        <v>2679006.4300000002</v>
      </c>
      <c r="Z1213" s="602">
        <f t="shared" ca="1" si="542"/>
        <v>428641.03</v>
      </c>
      <c r="AA1213" s="603">
        <f t="shared" si="543"/>
        <v>0</v>
      </c>
      <c r="AB1213" s="602"/>
      <c r="AC1213" s="604">
        <f t="shared" si="544"/>
        <v>0.113</v>
      </c>
      <c r="AD1213" s="602">
        <f t="shared" ca="1" si="545"/>
        <v>-1708374858.7237101</v>
      </c>
      <c r="AE1213" s="602">
        <f t="shared" si="546"/>
        <v>0</v>
      </c>
      <c r="AG1213" s="602">
        <f t="shared" ca="1" si="550"/>
        <v>0</v>
      </c>
    </row>
    <row r="1214" spans="2:33" x14ac:dyDescent="0.25">
      <c r="B1214" s="30">
        <v>1193</v>
      </c>
      <c r="C1214" s="19">
        <f t="shared" ca="1" si="524"/>
        <v>82001</v>
      </c>
      <c r="D1214" s="30">
        <f t="shared" ca="1" si="525"/>
        <v>30</v>
      </c>
      <c r="E1214" s="599">
        <f t="shared" si="526"/>
        <v>0.113</v>
      </c>
      <c r="F1214" s="599">
        <f t="shared" si="547"/>
        <v>0.13108</v>
      </c>
      <c r="G1214" s="33">
        <f t="shared" ca="1" si="527"/>
        <v>1.0117233333333333</v>
      </c>
      <c r="H1214" s="33">
        <f t="shared" ca="1" si="528"/>
        <v>1317581.7404760621</v>
      </c>
      <c r="I1214" s="33">
        <f t="shared" ca="1" si="552"/>
        <v>7.589661948705247E-7</v>
      </c>
      <c r="J1214" s="30" t="b">
        <f t="shared" si="529"/>
        <v>0</v>
      </c>
      <c r="K1214" s="33">
        <f t="shared" si="548"/>
        <v>1</v>
      </c>
      <c r="L1214" s="33">
        <f t="shared" ca="1" si="551"/>
        <v>7.589661948705247E-7</v>
      </c>
      <c r="M1214" s="600">
        <f t="shared" ca="1" si="530"/>
        <v>27271.35</v>
      </c>
      <c r="N1214" s="601">
        <f t="shared" ca="1" si="531"/>
        <v>-177690266543.62</v>
      </c>
      <c r="O1214" s="601">
        <f t="shared" ca="1" si="532"/>
        <v>2083149496.1199999</v>
      </c>
      <c r="P1214" s="601">
        <f t="shared" ca="1" si="533"/>
        <v>-1673250009.95</v>
      </c>
      <c r="Q1214" s="601">
        <f t="shared" ca="1" si="549"/>
        <v>-267720001.59</v>
      </c>
      <c r="R1214" s="602">
        <f t="shared" si="534"/>
        <v>399</v>
      </c>
      <c r="S1214" s="602">
        <f t="shared" si="535"/>
        <v>63.84</v>
      </c>
      <c r="T1214" s="602">
        <f t="shared" si="536"/>
        <v>166.35080000000002</v>
      </c>
      <c r="U1214" s="602">
        <f t="shared" si="537"/>
        <v>26.616128000000003</v>
      </c>
      <c r="V1214" s="602">
        <f t="shared" ca="1" si="538"/>
        <v>-142152213.22999999</v>
      </c>
      <c r="W1214" s="602">
        <f t="shared" si="539"/>
        <v>84.48</v>
      </c>
      <c r="X1214" s="602">
        <f t="shared" si="540"/>
        <v>13.52</v>
      </c>
      <c r="Y1214" s="602">
        <f t="shared" ca="1" si="541"/>
        <v>2623930.66</v>
      </c>
      <c r="Z1214" s="602">
        <f t="shared" ca="1" si="542"/>
        <v>419828.91</v>
      </c>
      <c r="AA1214" s="603">
        <f t="shared" si="543"/>
        <v>0</v>
      </c>
      <c r="AB1214" s="602"/>
      <c r="AC1214" s="604">
        <f t="shared" si="544"/>
        <v>0.113</v>
      </c>
      <c r="AD1214" s="602">
        <f t="shared" ca="1" si="545"/>
        <v>-1673250009.9524217</v>
      </c>
      <c r="AE1214" s="602">
        <f t="shared" si="546"/>
        <v>0</v>
      </c>
      <c r="AG1214" s="602">
        <f t="shared" ca="1" si="550"/>
        <v>0</v>
      </c>
    </row>
    <row r="1215" spans="2:33" x14ac:dyDescent="0.25">
      <c r="B1215" s="30">
        <v>1194</v>
      </c>
      <c r="C1215" s="19">
        <f t="shared" ca="1" si="524"/>
        <v>82032</v>
      </c>
      <c r="D1215" s="30">
        <f t="shared" ca="1" si="525"/>
        <v>31</v>
      </c>
      <c r="E1215" s="599">
        <f t="shared" si="526"/>
        <v>0.113</v>
      </c>
      <c r="F1215" s="599">
        <f t="shared" si="547"/>
        <v>0.13108</v>
      </c>
      <c r="G1215" s="33">
        <f t="shared" ca="1" si="527"/>
        <v>1.0120874444444443</v>
      </c>
      <c r="H1215" s="33">
        <f t="shared" ca="1" si="528"/>
        <v>1333507.9365650807</v>
      </c>
      <c r="I1215" s="33">
        <f t="shared" ca="1" si="552"/>
        <v>7.4990179854186113E-7</v>
      </c>
      <c r="J1215" s="30" t="b">
        <f t="shared" si="529"/>
        <v>0</v>
      </c>
      <c r="K1215" s="33">
        <f t="shared" si="548"/>
        <v>1</v>
      </c>
      <c r="L1215" s="33">
        <f t="shared" ca="1" si="551"/>
        <v>7.4990179854186113E-7</v>
      </c>
      <c r="M1215" s="600">
        <f t="shared" ca="1" si="530"/>
        <v>27271.35</v>
      </c>
      <c r="N1215" s="601">
        <f t="shared" ca="1" si="531"/>
        <v>-179773416039.73999</v>
      </c>
      <c r="O1215" s="601">
        <f t="shared" ca="1" si="532"/>
        <v>2173028450.3199997</v>
      </c>
      <c r="P1215" s="601">
        <f t="shared" ca="1" si="533"/>
        <v>-1749295212.1900001</v>
      </c>
      <c r="Q1215" s="601">
        <f t="shared" ca="1" si="549"/>
        <v>-279887233.94999999</v>
      </c>
      <c r="R1215" s="602">
        <f t="shared" si="534"/>
        <v>399</v>
      </c>
      <c r="S1215" s="602">
        <f t="shared" si="535"/>
        <v>63.84</v>
      </c>
      <c r="T1215" s="602">
        <f t="shared" si="536"/>
        <v>166.35080000000002</v>
      </c>
      <c r="U1215" s="602">
        <f t="shared" si="537"/>
        <v>26.616128000000003</v>
      </c>
      <c r="V1215" s="602">
        <f t="shared" ca="1" si="538"/>
        <v>-143818732.83000001</v>
      </c>
      <c r="W1215" s="602">
        <f t="shared" si="539"/>
        <v>84.48</v>
      </c>
      <c r="X1215" s="602">
        <f t="shared" si="540"/>
        <v>13.52</v>
      </c>
      <c r="Y1215" s="602">
        <f t="shared" ca="1" si="541"/>
        <v>2743169.54</v>
      </c>
      <c r="Z1215" s="602">
        <f t="shared" ca="1" si="542"/>
        <v>438907.13</v>
      </c>
      <c r="AA1215" s="603">
        <f t="shared" si="543"/>
        <v>0</v>
      </c>
      <c r="AB1215" s="602"/>
      <c r="AC1215" s="604">
        <f t="shared" si="544"/>
        <v>0.113</v>
      </c>
      <c r="AD1215" s="602">
        <f t="shared" ca="1" si="545"/>
        <v>-1749295212.1866922</v>
      </c>
      <c r="AE1215" s="602">
        <f t="shared" si="546"/>
        <v>0</v>
      </c>
      <c r="AG1215" s="602">
        <f t="shared" ca="1" si="550"/>
        <v>0</v>
      </c>
    </row>
    <row r="1216" spans="2:33" x14ac:dyDescent="0.25">
      <c r="B1216" s="30">
        <v>1195</v>
      </c>
      <c r="C1216" s="19">
        <f t="shared" ca="1" si="524"/>
        <v>82063</v>
      </c>
      <c r="D1216" s="30">
        <f t="shared" ca="1" si="525"/>
        <v>31</v>
      </c>
      <c r="E1216" s="599">
        <f t="shared" si="526"/>
        <v>0.113</v>
      </c>
      <c r="F1216" s="599">
        <f t="shared" si="547"/>
        <v>0.13108</v>
      </c>
      <c r="G1216" s="33">
        <f t="shared" ca="1" si="527"/>
        <v>1.0120874444444443</v>
      </c>
      <c r="H1216" s="33">
        <f t="shared" ca="1" si="528"/>
        <v>1349626.6396645366</v>
      </c>
      <c r="I1216" s="33">
        <f t="shared" ca="1" si="552"/>
        <v>7.4094565905172132E-7</v>
      </c>
      <c r="J1216" s="30" t="b">
        <f t="shared" si="529"/>
        <v>0</v>
      </c>
      <c r="K1216" s="33">
        <f t="shared" si="548"/>
        <v>1</v>
      </c>
      <c r="L1216" s="33">
        <f t="shared" ca="1" si="551"/>
        <v>7.4094565905172132E-7</v>
      </c>
      <c r="M1216" s="600">
        <f t="shared" ca="1" si="530"/>
        <v>27271.35</v>
      </c>
      <c r="N1216" s="601">
        <f t="shared" ca="1" si="531"/>
        <v>-181946444490.06</v>
      </c>
      <c r="O1216" s="601">
        <f t="shared" ca="1" si="532"/>
        <v>2199294810.9899998</v>
      </c>
      <c r="P1216" s="601">
        <f t="shared" ca="1" si="533"/>
        <v>-1770439986.25</v>
      </c>
      <c r="Q1216" s="601">
        <f t="shared" ca="1" si="549"/>
        <v>-283270397.80000001</v>
      </c>
      <c r="R1216" s="602">
        <f t="shared" si="534"/>
        <v>399</v>
      </c>
      <c r="S1216" s="602">
        <f t="shared" si="535"/>
        <v>63.84</v>
      </c>
      <c r="T1216" s="602">
        <f t="shared" si="536"/>
        <v>166.35080000000002</v>
      </c>
      <c r="U1216" s="602">
        <f t="shared" si="537"/>
        <v>26.616128000000003</v>
      </c>
      <c r="V1216" s="602">
        <f t="shared" ca="1" si="538"/>
        <v>-145557155.59</v>
      </c>
      <c r="W1216" s="602">
        <f t="shared" si="539"/>
        <v>84.48</v>
      </c>
      <c r="X1216" s="602">
        <f t="shared" si="540"/>
        <v>13.52</v>
      </c>
      <c r="Y1216" s="602">
        <f t="shared" ca="1" si="541"/>
        <v>2776324.54</v>
      </c>
      <c r="Z1216" s="602">
        <f t="shared" ca="1" si="542"/>
        <v>444211.93</v>
      </c>
      <c r="AA1216" s="603">
        <f t="shared" si="543"/>
        <v>0</v>
      </c>
      <c r="AB1216" s="602"/>
      <c r="AC1216" s="604">
        <f t="shared" si="544"/>
        <v>0.113</v>
      </c>
      <c r="AD1216" s="602">
        <f t="shared" ca="1" si="545"/>
        <v>-1770439986.2463341</v>
      </c>
      <c r="AE1216" s="602">
        <f t="shared" si="546"/>
        <v>0</v>
      </c>
      <c r="AG1216" s="602">
        <f t="shared" ca="1" si="550"/>
        <v>0</v>
      </c>
    </row>
    <row r="1217" spans="2:33" x14ac:dyDescent="0.25">
      <c r="B1217" s="30">
        <v>1196</v>
      </c>
      <c r="C1217" s="19">
        <f t="shared" ca="1" si="524"/>
        <v>82093</v>
      </c>
      <c r="D1217" s="30">
        <f t="shared" ca="1" si="525"/>
        <v>30</v>
      </c>
      <c r="E1217" s="599">
        <f t="shared" si="526"/>
        <v>0.113</v>
      </c>
      <c r="F1217" s="599">
        <f t="shared" si="547"/>
        <v>0.13108</v>
      </c>
      <c r="G1217" s="33">
        <f t="shared" ca="1" si="527"/>
        <v>1.0117233333333333</v>
      </c>
      <c r="H1217" s="33">
        <f t="shared" ca="1" si="528"/>
        <v>1365448.7626368704</v>
      </c>
      <c r="I1217" s="33">
        <f t="shared" ca="1" si="552"/>
        <v>7.3235995913084402E-7</v>
      </c>
      <c r="J1217" s="30" t="b">
        <f t="shared" si="529"/>
        <v>0</v>
      </c>
      <c r="K1217" s="33">
        <f t="shared" si="548"/>
        <v>1</v>
      </c>
      <c r="L1217" s="33">
        <f t="shared" ca="1" si="551"/>
        <v>7.3235995913084402E-7</v>
      </c>
      <c r="M1217" s="600">
        <f t="shared" ca="1" si="530"/>
        <v>27271.35</v>
      </c>
      <c r="N1217" s="601">
        <f t="shared" ca="1" si="531"/>
        <v>-184145739301.04999</v>
      </c>
      <c r="O1217" s="601">
        <f t="shared" ca="1" si="532"/>
        <v>2158829155.0799999</v>
      </c>
      <c r="P1217" s="601">
        <f t="shared" ca="1" si="533"/>
        <v>-1734039045.0799999</v>
      </c>
      <c r="Q1217" s="601">
        <f t="shared" ca="1" si="549"/>
        <v>-277446247.20999998</v>
      </c>
      <c r="R1217" s="602">
        <f t="shared" si="534"/>
        <v>399</v>
      </c>
      <c r="S1217" s="602">
        <f t="shared" si="535"/>
        <v>63.84</v>
      </c>
      <c r="T1217" s="602">
        <f t="shared" si="536"/>
        <v>166.35080000000002</v>
      </c>
      <c r="U1217" s="602">
        <f t="shared" si="537"/>
        <v>26.616128000000003</v>
      </c>
      <c r="V1217" s="602">
        <f t="shared" ca="1" si="538"/>
        <v>-147316591.44</v>
      </c>
      <c r="W1217" s="602">
        <f t="shared" si="539"/>
        <v>84.48</v>
      </c>
      <c r="X1217" s="602">
        <f t="shared" si="540"/>
        <v>13.52</v>
      </c>
      <c r="Y1217" s="602">
        <f t="shared" ca="1" si="541"/>
        <v>2719247.87</v>
      </c>
      <c r="Z1217" s="602">
        <f t="shared" ca="1" si="542"/>
        <v>435079.66</v>
      </c>
      <c r="AA1217" s="603">
        <f t="shared" si="543"/>
        <v>0</v>
      </c>
      <c r="AB1217" s="602"/>
      <c r="AC1217" s="604">
        <f t="shared" si="544"/>
        <v>0.113</v>
      </c>
      <c r="AD1217" s="602">
        <f t="shared" ca="1" si="545"/>
        <v>-1734039045.0848877</v>
      </c>
      <c r="AE1217" s="602">
        <f t="shared" si="546"/>
        <v>0</v>
      </c>
      <c r="AG1217" s="602">
        <f t="shared" ca="1" si="550"/>
        <v>0</v>
      </c>
    </row>
    <row r="1218" spans="2:33" x14ac:dyDescent="0.25">
      <c r="B1218" s="30">
        <v>1197</v>
      </c>
      <c r="C1218" s="19">
        <f t="shared" ca="1" si="524"/>
        <v>82124</v>
      </c>
      <c r="D1218" s="30">
        <f t="shared" ca="1" si="525"/>
        <v>31</v>
      </c>
      <c r="E1218" s="599">
        <f t="shared" si="526"/>
        <v>0.113</v>
      </c>
      <c r="F1218" s="599">
        <f t="shared" si="547"/>
        <v>0.13108</v>
      </c>
      <c r="G1218" s="33">
        <f t="shared" ca="1" si="527"/>
        <v>1.0120874444444443</v>
      </c>
      <c r="H1218" s="33">
        <f t="shared" ca="1" si="528"/>
        <v>1381953.5486969787</v>
      </c>
      <c r="I1218" s="33">
        <f t="shared" ca="1" si="552"/>
        <v>7.2361332328636055E-7</v>
      </c>
      <c r="J1218" s="30" t="b">
        <f t="shared" si="529"/>
        <v>0</v>
      </c>
      <c r="K1218" s="33">
        <f t="shared" si="548"/>
        <v>1</v>
      </c>
      <c r="L1218" s="33">
        <f t="shared" ca="1" si="551"/>
        <v>7.2361332328636055E-7</v>
      </c>
      <c r="M1218" s="600">
        <f t="shared" ca="1" si="530"/>
        <v>27271.35</v>
      </c>
      <c r="N1218" s="601">
        <f t="shared" ca="1" si="531"/>
        <v>-186304568456.13</v>
      </c>
      <c r="O1218" s="601">
        <f t="shared" ca="1" si="532"/>
        <v>2251973392.3099999</v>
      </c>
      <c r="P1218" s="601">
        <f t="shared" ca="1" si="533"/>
        <v>-1812846953.6199999</v>
      </c>
      <c r="Q1218" s="601">
        <f t="shared" ca="1" si="549"/>
        <v>-290055512.57999998</v>
      </c>
      <c r="R1218" s="602">
        <f t="shared" si="534"/>
        <v>399</v>
      </c>
      <c r="S1218" s="602">
        <f t="shared" si="535"/>
        <v>63.84</v>
      </c>
      <c r="T1218" s="602">
        <f t="shared" si="536"/>
        <v>166.35080000000002</v>
      </c>
      <c r="U1218" s="602">
        <f t="shared" si="537"/>
        <v>26.616128000000003</v>
      </c>
      <c r="V1218" s="602">
        <f t="shared" ca="1" si="538"/>
        <v>-149043654.75999999</v>
      </c>
      <c r="W1218" s="602">
        <f t="shared" si="539"/>
        <v>84.48</v>
      </c>
      <c r="X1218" s="602">
        <f t="shared" si="540"/>
        <v>13.52</v>
      </c>
      <c r="Y1218" s="602">
        <f t="shared" ca="1" si="541"/>
        <v>2842818.67</v>
      </c>
      <c r="Z1218" s="602">
        <f t="shared" ca="1" si="542"/>
        <v>454850.99</v>
      </c>
      <c r="AA1218" s="603">
        <f t="shared" si="543"/>
        <v>0</v>
      </c>
      <c r="AB1218" s="602"/>
      <c r="AC1218" s="604">
        <f t="shared" si="544"/>
        <v>0.113</v>
      </c>
      <c r="AD1218" s="602">
        <f t="shared" ca="1" si="545"/>
        <v>-1812846953.6161764</v>
      </c>
      <c r="AE1218" s="602">
        <f t="shared" si="546"/>
        <v>0</v>
      </c>
      <c r="AG1218" s="602">
        <f t="shared" ca="1" si="550"/>
        <v>0</v>
      </c>
    </row>
    <row r="1219" spans="2:33" x14ac:dyDescent="0.25">
      <c r="B1219" s="30">
        <v>1198</v>
      </c>
      <c r="C1219" s="19">
        <f t="shared" ca="1" si="524"/>
        <v>82154</v>
      </c>
      <c r="D1219" s="30">
        <f t="shared" ca="1" si="525"/>
        <v>30</v>
      </c>
      <c r="E1219" s="599">
        <f t="shared" si="526"/>
        <v>0.113</v>
      </c>
      <c r="F1219" s="599">
        <f t="shared" si="547"/>
        <v>0.13108</v>
      </c>
      <c r="G1219" s="33">
        <f t="shared" ca="1" si="527"/>
        <v>1.0117233333333333</v>
      </c>
      <c r="H1219" s="33">
        <f t="shared" ca="1" si="528"/>
        <v>1398154.6507995361</v>
      </c>
      <c r="I1219" s="33">
        <f t="shared" ca="1" si="552"/>
        <v>7.1522846162128698E-7</v>
      </c>
      <c r="J1219" s="30" t="b">
        <f t="shared" si="529"/>
        <v>0</v>
      </c>
      <c r="K1219" s="33">
        <f t="shared" si="548"/>
        <v>1</v>
      </c>
      <c r="L1219" s="33">
        <f t="shared" ca="1" si="551"/>
        <v>7.1522846162128698E-7</v>
      </c>
      <c r="M1219" s="600">
        <f t="shared" ca="1" si="530"/>
        <v>27271.35</v>
      </c>
      <c r="N1219" s="601">
        <f t="shared" ca="1" si="531"/>
        <v>-188556541848.44</v>
      </c>
      <c r="O1219" s="601">
        <f t="shared" ca="1" si="532"/>
        <v>2210538463.6300001</v>
      </c>
      <c r="P1219" s="601">
        <f t="shared" ca="1" si="533"/>
        <v>-1775574102.4100001</v>
      </c>
      <c r="Q1219" s="601">
        <f t="shared" ca="1" si="549"/>
        <v>-284091856.38999999</v>
      </c>
      <c r="R1219" s="602">
        <f t="shared" si="534"/>
        <v>399</v>
      </c>
      <c r="S1219" s="602">
        <f t="shared" si="535"/>
        <v>63.84</v>
      </c>
      <c r="T1219" s="602">
        <f t="shared" si="536"/>
        <v>166.35080000000002</v>
      </c>
      <c r="U1219" s="602">
        <f t="shared" si="537"/>
        <v>26.616128000000003</v>
      </c>
      <c r="V1219" s="602">
        <f t="shared" ca="1" si="538"/>
        <v>-150845233.47999999</v>
      </c>
      <c r="W1219" s="602">
        <f t="shared" si="539"/>
        <v>84.48</v>
      </c>
      <c r="X1219" s="602">
        <f t="shared" si="540"/>
        <v>13.52</v>
      </c>
      <c r="Y1219" s="602">
        <f t="shared" ca="1" si="541"/>
        <v>2784374.84</v>
      </c>
      <c r="Z1219" s="602">
        <f t="shared" ca="1" si="542"/>
        <v>445499.97</v>
      </c>
      <c r="AA1219" s="603">
        <f t="shared" si="543"/>
        <v>0</v>
      </c>
      <c r="AB1219" s="602"/>
      <c r="AC1219" s="604">
        <f t="shared" si="544"/>
        <v>0.113</v>
      </c>
      <c r="AD1219" s="602">
        <f t="shared" ca="1" si="545"/>
        <v>-1775574102.4061434</v>
      </c>
      <c r="AE1219" s="602">
        <f t="shared" si="546"/>
        <v>0</v>
      </c>
      <c r="AG1219" s="602">
        <f t="shared" ca="1" si="550"/>
        <v>0</v>
      </c>
    </row>
    <row r="1220" spans="2:33" x14ac:dyDescent="0.25">
      <c r="B1220" s="30">
        <v>1199</v>
      </c>
      <c r="C1220" s="19">
        <f t="shared" ca="1" si="524"/>
        <v>82185</v>
      </c>
      <c r="D1220" s="30">
        <f t="shared" ca="1" si="525"/>
        <v>31</v>
      </c>
      <c r="E1220" s="599">
        <f t="shared" si="526"/>
        <v>0.113</v>
      </c>
      <c r="F1220" s="599">
        <f t="shared" si="547"/>
        <v>0.13108</v>
      </c>
      <c r="G1220" s="33">
        <f t="shared" ca="1" si="527"/>
        <v>1.0120874444444443</v>
      </c>
      <c r="H1220" s="33">
        <f t="shared" ca="1" si="528"/>
        <v>1415054.767465817</v>
      </c>
      <c r="I1220" s="33">
        <f t="shared" ca="1" si="552"/>
        <v>7.066864286750347E-7</v>
      </c>
      <c r="J1220" s="30" t="b">
        <f t="shared" si="529"/>
        <v>0</v>
      </c>
      <c r="K1220" s="33">
        <f t="shared" si="548"/>
        <v>1</v>
      </c>
      <c r="L1220" s="33">
        <f t="shared" ca="1" si="551"/>
        <v>7.066864286750347E-7</v>
      </c>
      <c r="M1220" s="600">
        <f t="shared" ca="1" si="530"/>
        <v>27271.35</v>
      </c>
      <c r="N1220" s="601">
        <f t="shared" ca="1" si="531"/>
        <v>-190767080312.07001</v>
      </c>
      <c r="O1220" s="601">
        <f t="shared" ca="1" si="532"/>
        <v>2305913756.4499998</v>
      </c>
      <c r="P1220" s="601">
        <f t="shared" ca="1" si="533"/>
        <v>-1856269673.1500001</v>
      </c>
      <c r="Q1220" s="601">
        <f t="shared" ca="1" si="549"/>
        <v>-297003147.69999999</v>
      </c>
      <c r="R1220" s="602">
        <f t="shared" si="534"/>
        <v>399</v>
      </c>
      <c r="S1220" s="602">
        <f t="shared" si="535"/>
        <v>63.84</v>
      </c>
      <c r="T1220" s="602">
        <f t="shared" si="536"/>
        <v>166.35080000000002</v>
      </c>
      <c r="U1220" s="602">
        <f t="shared" si="537"/>
        <v>26.616128000000003</v>
      </c>
      <c r="V1220" s="602">
        <f t="shared" ca="1" si="538"/>
        <v>-152613664.25</v>
      </c>
      <c r="W1220" s="602">
        <f t="shared" si="539"/>
        <v>84.48</v>
      </c>
      <c r="X1220" s="602">
        <f t="shared" si="540"/>
        <v>13.52</v>
      </c>
      <c r="Y1220" s="602">
        <f t="shared" ca="1" si="541"/>
        <v>2910905.49</v>
      </c>
      <c r="Z1220" s="602">
        <f t="shared" ca="1" si="542"/>
        <v>465744.88</v>
      </c>
      <c r="AA1220" s="603">
        <f t="shared" si="543"/>
        <v>0</v>
      </c>
      <c r="AB1220" s="602"/>
      <c r="AC1220" s="604">
        <f t="shared" si="544"/>
        <v>0.113</v>
      </c>
      <c r="AD1220" s="602">
        <f t="shared" ca="1" si="545"/>
        <v>-1856269673.1477258</v>
      </c>
      <c r="AE1220" s="602">
        <f t="shared" si="546"/>
        <v>0</v>
      </c>
      <c r="AG1220" s="602">
        <f t="shared" ca="1" si="550"/>
        <v>0</v>
      </c>
    </row>
    <row r="1221" spans="2:33" x14ac:dyDescent="0.25">
      <c r="B1221" s="30">
        <v>1200</v>
      </c>
      <c r="C1221" s="19">
        <f t="shared" ca="1" si="524"/>
        <v>82216</v>
      </c>
      <c r="D1221" s="30">
        <f t="shared" ca="1" si="525"/>
        <v>31</v>
      </c>
      <c r="E1221" s="599">
        <f t="shared" si="526"/>
        <v>0.113</v>
      </c>
      <c r="F1221" s="599">
        <f t="shared" si="547"/>
        <v>0.13108</v>
      </c>
      <c r="G1221" s="33">
        <f t="shared" ca="1" si="527"/>
        <v>1.0120874444444443</v>
      </c>
      <c r="H1221" s="33">
        <f t="shared" ca="1" si="528"/>
        <v>1432159.1633534061</v>
      </c>
      <c r="I1221" s="33">
        <f t="shared" ca="1" si="552"/>
        <v>6.9824641393802637E-7</v>
      </c>
      <c r="J1221" s="30" t="b">
        <f t="shared" si="529"/>
        <v>1</v>
      </c>
      <c r="K1221" s="33">
        <f t="shared" si="548"/>
        <v>1</v>
      </c>
      <c r="L1221" s="33">
        <f t="shared" ca="1" si="551"/>
        <v>6.9824641393802637E-7</v>
      </c>
      <c r="M1221" s="600">
        <f t="shared" ca="1" si="530"/>
        <v>27271.35</v>
      </c>
      <c r="N1221" s="601">
        <f t="shared" ca="1" si="531"/>
        <v>-193072994068.51999</v>
      </c>
      <c r="O1221" s="601">
        <f t="shared" ca="1" si="532"/>
        <v>2333786360.8699999</v>
      </c>
      <c r="P1221" s="601">
        <f t="shared" ca="1" si="533"/>
        <v>-1878707495.0599999</v>
      </c>
      <c r="Q1221" s="601">
        <f t="shared" ca="1" si="549"/>
        <v>-300593199.20999998</v>
      </c>
      <c r="R1221" s="602">
        <f t="shared" si="534"/>
        <v>399</v>
      </c>
      <c r="S1221" s="602">
        <f t="shared" si="535"/>
        <v>63.84</v>
      </c>
      <c r="T1221" s="602">
        <f t="shared" si="536"/>
        <v>166.35080000000002</v>
      </c>
      <c r="U1221" s="602">
        <f t="shared" si="537"/>
        <v>26.616128000000003</v>
      </c>
      <c r="V1221" s="602">
        <f t="shared" ca="1" si="538"/>
        <v>-154458395.25</v>
      </c>
      <c r="W1221" s="602">
        <f t="shared" si="539"/>
        <v>84.48</v>
      </c>
      <c r="X1221" s="602">
        <f t="shared" si="540"/>
        <v>13.52</v>
      </c>
      <c r="Y1221" s="602">
        <f t="shared" ca="1" si="541"/>
        <v>2946088</v>
      </c>
      <c r="Z1221" s="602">
        <f t="shared" ca="1" si="542"/>
        <v>471374.08000000002</v>
      </c>
      <c r="AA1221" s="603">
        <f t="shared" si="543"/>
        <v>0</v>
      </c>
      <c r="AB1221" s="602"/>
      <c r="AC1221" s="604">
        <f t="shared" si="544"/>
        <v>0.113</v>
      </c>
      <c r="AD1221" s="602">
        <f t="shared" ca="1" si="545"/>
        <v>-1878707495.0611823</v>
      </c>
      <c r="AE1221" s="602">
        <f t="shared" si="546"/>
        <v>0</v>
      </c>
      <c r="AG1221" s="602">
        <f t="shared" ca="1" si="550"/>
        <v>0</v>
      </c>
    </row>
    <row r="1222" spans="2:33" x14ac:dyDescent="0.25">
      <c r="B1222" s="30">
        <v>1201</v>
      </c>
      <c r="C1222" s="19">
        <f t="shared" ca="1" si="524"/>
        <v>82244</v>
      </c>
      <c r="D1222" s="30">
        <f t="shared" ca="1" si="525"/>
        <v>28</v>
      </c>
      <c r="E1222" s="599">
        <f t="shared" si="526"/>
        <v>0.113</v>
      </c>
      <c r="F1222" s="599">
        <f t="shared" si="547"/>
        <v>0.13108</v>
      </c>
      <c r="G1222" s="33">
        <f t="shared" ca="1" si="527"/>
        <v>1.0109951111111111</v>
      </c>
      <c r="H1222" s="33">
        <f t="shared" ca="1" si="528"/>
        <v>1447905.9124832726</v>
      </c>
      <c r="I1222" s="33">
        <f t="shared" ca="1" si="552"/>
        <v>6.9065261173284481E-7</v>
      </c>
      <c r="J1222" s="30" t="b">
        <f t="shared" si="529"/>
        <v>0</v>
      </c>
      <c r="K1222" s="33">
        <f t="shared" si="548"/>
        <v>1</v>
      </c>
      <c r="L1222" s="33">
        <f t="shared" ca="1" si="551"/>
        <v>6.9065261173284481E-7</v>
      </c>
      <c r="M1222" s="600">
        <f t="shared" ca="1" si="530"/>
        <v>27271.35</v>
      </c>
      <c r="N1222" s="601">
        <f t="shared" ca="1" si="531"/>
        <v>-195406780429.39001</v>
      </c>
      <c r="O1222" s="601">
        <f t="shared" ca="1" si="532"/>
        <v>2148546534.0299997</v>
      </c>
      <c r="P1222" s="601">
        <f t="shared" ca="1" si="533"/>
        <v>-1717408481.3299999</v>
      </c>
      <c r="Q1222" s="601">
        <f t="shared" ca="1" si="549"/>
        <v>-274785357.00999999</v>
      </c>
      <c r="R1222" s="602">
        <f t="shared" si="534"/>
        <v>399</v>
      </c>
      <c r="S1222" s="602">
        <f t="shared" si="535"/>
        <v>63.84</v>
      </c>
      <c r="T1222" s="602">
        <f t="shared" si="536"/>
        <v>166.35080000000002</v>
      </c>
      <c r="U1222" s="602">
        <f t="shared" si="537"/>
        <v>26.616128000000003</v>
      </c>
      <c r="V1222" s="602">
        <f t="shared" ca="1" si="538"/>
        <v>-156325424.34</v>
      </c>
      <c r="W1222" s="602">
        <f t="shared" si="539"/>
        <v>84.48</v>
      </c>
      <c r="X1222" s="602">
        <f t="shared" si="540"/>
        <v>13.52</v>
      </c>
      <c r="Y1222" s="602">
        <f t="shared" ca="1" si="541"/>
        <v>2693171.15</v>
      </c>
      <c r="Z1222" s="602">
        <f t="shared" ca="1" si="542"/>
        <v>430907.38</v>
      </c>
      <c r="AA1222" s="603">
        <f t="shared" si="543"/>
        <v>0</v>
      </c>
      <c r="AB1222" s="602"/>
      <c r="AC1222" s="604">
        <f t="shared" si="544"/>
        <v>0.113</v>
      </c>
      <c r="AD1222" s="602">
        <f t="shared" ca="1" si="545"/>
        <v>-1717408481.3294165</v>
      </c>
      <c r="AE1222" s="602">
        <f t="shared" si="546"/>
        <v>0</v>
      </c>
      <c r="AG1222" s="602">
        <f t="shared" ca="1" si="550"/>
        <v>0</v>
      </c>
    </row>
    <row r="1223" spans="2:33" x14ac:dyDescent="0.25">
      <c r="B1223" s="30">
        <v>1202</v>
      </c>
      <c r="C1223" s="19">
        <f t="shared" ca="1" si="524"/>
        <v>82275</v>
      </c>
      <c r="D1223" s="30">
        <f t="shared" ca="1" si="525"/>
        <v>31</v>
      </c>
      <c r="E1223" s="599">
        <f t="shared" si="526"/>
        <v>0.113</v>
      </c>
      <c r="F1223" s="599">
        <f t="shared" si="547"/>
        <v>0.13108</v>
      </c>
      <c r="G1223" s="33">
        <f t="shared" ca="1" si="527"/>
        <v>1.0120874444444443</v>
      </c>
      <c r="H1223" s="33">
        <f t="shared" ca="1" si="528"/>
        <v>1465407.3947611966</v>
      </c>
      <c r="I1223" s="33">
        <f t="shared" ca="1" si="552"/>
        <v>6.8240409020384423E-7</v>
      </c>
      <c r="J1223" s="30" t="b">
        <f t="shared" si="529"/>
        <v>0</v>
      </c>
      <c r="K1223" s="33">
        <f t="shared" si="548"/>
        <v>1</v>
      </c>
      <c r="L1223" s="33">
        <f t="shared" ca="1" si="551"/>
        <v>6.8240409020384423E-7</v>
      </c>
      <c r="M1223" s="600">
        <f t="shared" ca="1" si="530"/>
        <v>27271.35</v>
      </c>
      <c r="N1223" s="601">
        <f t="shared" ca="1" si="531"/>
        <v>-197555326963.42001</v>
      </c>
      <c r="O1223" s="601">
        <f t="shared" ca="1" si="532"/>
        <v>2387966310.7199998</v>
      </c>
      <c r="P1223" s="601">
        <f t="shared" ca="1" si="533"/>
        <v>-1922323084.3099999</v>
      </c>
      <c r="Q1223" s="601">
        <f t="shared" ca="1" si="549"/>
        <v>-307571693.49000001</v>
      </c>
      <c r="R1223" s="602">
        <f t="shared" si="534"/>
        <v>399</v>
      </c>
      <c r="S1223" s="602">
        <f t="shared" si="535"/>
        <v>63.84</v>
      </c>
      <c r="T1223" s="602">
        <f t="shared" si="536"/>
        <v>166.35080000000002</v>
      </c>
      <c r="U1223" s="602">
        <f t="shared" si="537"/>
        <v>26.616128000000003</v>
      </c>
      <c r="V1223" s="602">
        <f t="shared" ca="1" si="538"/>
        <v>-158044261.56999999</v>
      </c>
      <c r="W1223" s="602">
        <f t="shared" si="539"/>
        <v>84.48</v>
      </c>
      <c r="X1223" s="602">
        <f t="shared" si="540"/>
        <v>13.52</v>
      </c>
      <c r="Y1223" s="602">
        <f t="shared" ca="1" si="541"/>
        <v>3014477.24</v>
      </c>
      <c r="Z1223" s="602">
        <f t="shared" ca="1" si="542"/>
        <v>482316.36</v>
      </c>
      <c r="AA1223" s="603">
        <f t="shared" si="543"/>
        <v>0</v>
      </c>
      <c r="AB1223" s="602"/>
      <c r="AC1223" s="604">
        <f t="shared" si="544"/>
        <v>0.113</v>
      </c>
      <c r="AD1223" s="602">
        <f t="shared" ca="1" si="545"/>
        <v>-1922323084.3135009</v>
      </c>
      <c r="AE1223" s="602">
        <f t="shared" si="546"/>
        <v>0</v>
      </c>
      <c r="AG1223" s="602">
        <f t="shared" ca="1" si="550"/>
        <v>0</v>
      </c>
    </row>
    <row r="1224" spans="2:33" x14ac:dyDescent="0.25">
      <c r="B1224" s="30">
        <v>1203</v>
      </c>
      <c r="C1224" s="19">
        <f t="shared" ca="1" si="524"/>
        <v>82305</v>
      </c>
      <c r="D1224" s="30">
        <f t="shared" ca="1" si="525"/>
        <v>30</v>
      </c>
      <c r="E1224" s="599">
        <f t="shared" si="526"/>
        <v>0.113</v>
      </c>
      <c r="F1224" s="599">
        <f t="shared" si="547"/>
        <v>0.13108</v>
      </c>
      <c r="G1224" s="33">
        <f t="shared" ca="1" si="527"/>
        <v>1.0117233333333333</v>
      </c>
      <c r="H1224" s="33">
        <f t="shared" ca="1" si="528"/>
        <v>1482586.8541191136</v>
      </c>
      <c r="I1224" s="33">
        <f t="shared" ca="1" si="552"/>
        <v>6.7449674008755122E-7</v>
      </c>
      <c r="J1224" s="30" t="b">
        <f t="shared" si="529"/>
        <v>0</v>
      </c>
      <c r="K1224" s="33">
        <f t="shared" si="548"/>
        <v>1</v>
      </c>
      <c r="L1224" s="33">
        <f t="shared" ca="1" si="551"/>
        <v>6.7449674008755122E-7</v>
      </c>
      <c r="M1224" s="600">
        <f t="shared" ca="1" si="530"/>
        <v>27271.35</v>
      </c>
      <c r="N1224" s="601">
        <f t="shared" ca="1" si="531"/>
        <v>-199943293274.14001</v>
      </c>
      <c r="O1224" s="601">
        <f t="shared" ca="1" si="532"/>
        <v>2344029146.1699996</v>
      </c>
      <c r="P1224" s="601">
        <f t="shared" ca="1" si="533"/>
        <v>-1882799345</v>
      </c>
      <c r="Q1224" s="601">
        <f t="shared" ca="1" si="549"/>
        <v>-301247895.19999999</v>
      </c>
      <c r="R1224" s="602">
        <f t="shared" si="534"/>
        <v>399</v>
      </c>
      <c r="S1224" s="602">
        <f t="shared" si="535"/>
        <v>63.84</v>
      </c>
      <c r="T1224" s="602">
        <f t="shared" si="536"/>
        <v>166.35080000000002</v>
      </c>
      <c r="U1224" s="602">
        <f t="shared" si="537"/>
        <v>26.616128000000003</v>
      </c>
      <c r="V1224" s="602">
        <f t="shared" ca="1" si="538"/>
        <v>-159954634.62</v>
      </c>
      <c r="W1224" s="602">
        <f t="shared" si="539"/>
        <v>84.48</v>
      </c>
      <c r="X1224" s="602">
        <f t="shared" si="540"/>
        <v>13.52</v>
      </c>
      <c r="Y1224" s="602">
        <f t="shared" ca="1" si="541"/>
        <v>2952504.02</v>
      </c>
      <c r="Z1224" s="602">
        <f t="shared" ca="1" si="542"/>
        <v>472400.64000000001</v>
      </c>
      <c r="AA1224" s="603">
        <f t="shared" si="543"/>
        <v>0</v>
      </c>
      <c r="AB1224" s="602"/>
      <c r="AC1224" s="604">
        <f t="shared" si="544"/>
        <v>0.113</v>
      </c>
      <c r="AD1224" s="602">
        <f t="shared" ca="1" si="545"/>
        <v>-1882799344.9981515</v>
      </c>
      <c r="AE1224" s="602">
        <f t="shared" si="546"/>
        <v>0</v>
      </c>
      <c r="AG1224" s="602">
        <f t="shared" ca="1" si="550"/>
        <v>0</v>
      </c>
    </row>
    <row r="1225" spans="2:33" x14ac:dyDescent="0.25">
      <c r="B1225" s="30">
        <v>1204</v>
      </c>
      <c r="C1225" s="19">
        <f t="shared" ca="1" si="524"/>
        <v>82336</v>
      </c>
      <c r="D1225" s="30">
        <f t="shared" ca="1" si="525"/>
        <v>31</v>
      </c>
      <c r="E1225" s="599">
        <f t="shared" si="526"/>
        <v>0.113</v>
      </c>
      <c r="F1225" s="599">
        <f t="shared" si="547"/>
        <v>0.13108</v>
      </c>
      <c r="G1225" s="33">
        <f t="shared" ca="1" si="527"/>
        <v>1.0120874444444443</v>
      </c>
      <c r="H1225" s="33">
        <f t="shared" ca="1" si="528"/>
        <v>1500507.540352342</v>
      </c>
      <c r="I1225" s="33">
        <f t="shared" ca="1" si="552"/>
        <v>6.6644116947601932E-7</v>
      </c>
      <c r="J1225" s="30" t="b">
        <f t="shared" si="529"/>
        <v>0</v>
      </c>
      <c r="K1225" s="33">
        <f t="shared" si="548"/>
        <v>1</v>
      </c>
      <c r="L1225" s="33">
        <f t="shared" ca="1" si="551"/>
        <v>6.6644116947601932E-7</v>
      </c>
      <c r="M1225" s="600">
        <f t="shared" ca="1" si="530"/>
        <v>27271.35</v>
      </c>
      <c r="N1225" s="601">
        <f t="shared" ca="1" si="531"/>
        <v>-202287322420.31</v>
      </c>
      <c r="O1225" s="601">
        <f t="shared" ca="1" si="532"/>
        <v>2445164042.9299998</v>
      </c>
      <c r="P1225" s="601">
        <f t="shared" ca="1" si="533"/>
        <v>-1968368029</v>
      </c>
      <c r="Q1225" s="601">
        <f t="shared" ca="1" si="549"/>
        <v>-314938884.63999999</v>
      </c>
      <c r="R1225" s="602">
        <f t="shared" si="534"/>
        <v>399</v>
      </c>
      <c r="S1225" s="602">
        <f t="shared" si="535"/>
        <v>63.84</v>
      </c>
      <c r="T1225" s="602">
        <f t="shared" si="536"/>
        <v>166.35080000000002</v>
      </c>
      <c r="U1225" s="602">
        <f t="shared" si="537"/>
        <v>26.616128000000003</v>
      </c>
      <c r="V1225" s="602">
        <f t="shared" ca="1" si="538"/>
        <v>-161829857.94</v>
      </c>
      <c r="W1225" s="602">
        <f t="shared" si="539"/>
        <v>84.48</v>
      </c>
      <c r="X1225" s="602">
        <f t="shared" si="540"/>
        <v>13.52</v>
      </c>
      <c r="Y1225" s="602">
        <f t="shared" ca="1" si="541"/>
        <v>3086675.72</v>
      </c>
      <c r="Z1225" s="602">
        <f t="shared" ca="1" si="542"/>
        <v>493868.12</v>
      </c>
      <c r="AA1225" s="603">
        <f t="shared" si="543"/>
        <v>0</v>
      </c>
      <c r="AB1225" s="602"/>
      <c r="AC1225" s="604">
        <f t="shared" si="544"/>
        <v>0.113</v>
      </c>
      <c r="AD1225" s="602">
        <f t="shared" ca="1" si="545"/>
        <v>-1968368028.9954054</v>
      </c>
      <c r="AE1225" s="602">
        <f t="shared" si="546"/>
        <v>0</v>
      </c>
      <c r="AG1225" s="602">
        <f t="shared" ca="1" si="550"/>
        <v>0</v>
      </c>
    </row>
    <row r="1226" spans="2:33" x14ac:dyDescent="0.25">
      <c r="B1226" s="30">
        <v>1205</v>
      </c>
      <c r="C1226" s="19">
        <f t="shared" ca="1" si="524"/>
        <v>82366</v>
      </c>
      <c r="D1226" s="30">
        <f t="shared" ca="1" si="525"/>
        <v>30</v>
      </c>
      <c r="E1226" s="599">
        <f t="shared" si="526"/>
        <v>0.113</v>
      </c>
      <c r="F1226" s="599">
        <f t="shared" si="547"/>
        <v>0.13108</v>
      </c>
      <c r="G1226" s="33">
        <f t="shared" ca="1" si="527"/>
        <v>1.0117233333333333</v>
      </c>
      <c r="H1226" s="33">
        <f t="shared" ca="1" si="528"/>
        <v>1518098.4904170725</v>
      </c>
      <c r="I1226" s="33">
        <f t="shared" ca="1" si="552"/>
        <v>6.5871878953338958E-7</v>
      </c>
      <c r="J1226" s="30" t="b">
        <f t="shared" si="529"/>
        <v>0</v>
      </c>
      <c r="K1226" s="33">
        <f t="shared" si="548"/>
        <v>1</v>
      </c>
      <c r="L1226" s="33">
        <f t="shared" ca="1" si="551"/>
        <v>6.5871878953338958E-7</v>
      </c>
      <c r="M1226" s="600">
        <f t="shared" ca="1" si="530"/>
        <v>27271.35</v>
      </c>
      <c r="N1226" s="601">
        <f t="shared" ca="1" si="531"/>
        <v>-204732486463.23999</v>
      </c>
      <c r="O1226" s="601">
        <f t="shared" ca="1" si="532"/>
        <v>2400174454.3199997</v>
      </c>
      <c r="P1226" s="601">
        <f t="shared" ca="1" si="533"/>
        <v>-1927897580.8599999</v>
      </c>
      <c r="Q1226" s="601">
        <f t="shared" ca="1" si="549"/>
        <v>-308463612.94</v>
      </c>
      <c r="R1226" s="602">
        <f t="shared" si="534"/>
        <v>399</v>
      </c>
      <c r="S1226" s="602">
        <f t="shared" si="535"/>
        <v>63.84</v>
      </c>
      <c r="T1226" s="602">
        <f t="shared" si="536"/>
        <v>166.35080000000002</v>
      </c>
      <c r="U1226" s="602">
        <f t="shared" si="537"/>
        <v>26.616128000000003</v>
      </c>
      <c r="V1226" s="602">
        <f t="shared" ca="1" si="538"/>
        <v>-163785989.16999999</v>
      </c>
      <c r="W1226" s="602">
        <f t="shared" si="539"/>
        <v>84.48</v>
      </c>
      <c r="X1226" s="602">
        <f t="shared" si="540"/>
        <v>13.52</v>
      </c>
      <c r="Y1226" s="602">
        <f t="shared" ca="1" si="541"/>
        <v>3023218.05</v>
      </c>
      <c r="Z1226" s="602">
        <f t="shared" ca="1" si="542"/>
        <v>483714.89</v>
      </c>
      <c r="AA1226" s="603">
        <f t="shared" si="543"/>
        <v>0</v>
      </c>
      <c r="AB1226" s="602"/>
      <c r="AC1226" s="604">
        <f t="shared" si="544"/>
        <v>0.113</v>
      </c>
      <c r="AD1226" s="602">
        <f t="shared" ca="1" si="545"/>
        <v>-1927897580.8621764</v>
      </c>
      <c r="AE1226" s="602">
        <f t="shared" si="546"/>
        <v>0</v>
      </c>
      <c r="AG1226" s="602">
        <f t="shared" ca="1" si="550"/>
        <v>0</v>
      </c>
    </row>
    <row r="1227" spans="2:33" x14ac:dyDescent="0.25">
      <c r="B1227" s="30">
        <v>1206</v>
      </c>
      <c r="C1227" s="19">
        <f t="shared" ca="1" si="524"/>
        <v>82397</v>
      </c>
      <c r="D1227" s="30">
        <f t="shared" ca="1" si="525"/>
        <v>31</v>
      </c>
      <c r="E1227" s="599">
        <f t="shared" si="526"/>
        <v>0.113</v>
      </c>
      <c r="F1227" s="599">
        <f t="shared" si="547"/>
        <v>0.13108</v>
      </c>
      <c r="G1227" s="33">
        <f t="shared" ca="1" si="527"/>
        <v>1.0120874444444443</v>
      </c>
      <c r="H1227" s="33">
        <f t="shared" ca="1" si="528"/>
        <v>1536448.4215811838</v>
      </c>
      <c r="I1227" s="33">
        <f t="shared" ca="1" si="552"/>
        <v>6.5085165629633305E-7</v>
      </c>
      <c r="J1227" s="30" t="b">
        <f t="shared" si="529"/>
        <v>0</v>
      </c>
      <c r="K1227" s="33">
        <f t="shared" si="548"/>
        <v>1</v>
      </c>
      <c r="L1227" s="33">
        <f t="shared" ca="1" si="551"/>
        <v>6.5085165629633305E-7</v>
      </c>
      <c r="M1227" s="600">
        <f t="shared" ca="1" si="530"/>
        <v>27271.35</v>
      </c>
      <c r="N1227" s="601">
        <f t="shared" ca="1" si="531"/>
        <v>-207132660917.56</v>
      </c>
      <c r="O1227" s="601">
        <f t="shared" ca="1" si="532"/>
        <v>2503731802.8199997</v>
      </c>
      <c r="P1227" s="601">
        <f t="shared" ca="1" si="533"/>
        <v>-2015515864.4300001</v>
      </c>
      <c r="Q1227" s="601">
        <f t="shared" ca="1" si="549"/>
        <v>-322482538.31</v>
      </c>
      <c r="R1227" s="602">
        <f t="shared" si="534"/>
        <v>399</v>
      </c>
      <c r="S1227" s="602">
        <f t="shared" si="535"/>
        <v>63.84</v>
      </c>
      <c r="T1227" s="602">
        <f t="shared" si="536"/>
        <v>166.35080000000002</v>
      </c>
      <c r="U1227" s="602">
        <f t="shared" si="537"/>
        <v>26.616128000000003</v>
      </c>
      <c r="V1227" s="602">
        <f t="shared" ca="1" si="538"/>
        <v>-165706128.72999999</v>
      </c>
      <c r="W1227" s="602">
        <f t="shared" si="539"/>
        <v>84.48</v>
      </c>
      <c r="X1227" s="602">
        <f t="shared" si="540"/>
        <v>13.52</v>
      </c>
      <c r="Y1227" s="602">
        <f t="shared" ca="1" si="541"/>
        <v>3160603.52</v>
      </c>
      <c r="Z1227" s="602">
        <f t="shared" ca="1" si="542"/>
        <v>505696.56</v>
      </c>
      <c r="AA1227" s="603">
        <f t="shared" si="543"/>
        <v>0</v>
      </c>
      <c r="AB1227" s="602"/>
      <c r="AC1227" s="604">
        <f t="shared" si="544"/>
        <v>0.113</v>
      </c>
      <c r="AD1227" s="602">
        <f t="shared" ca="1" si="545"/>
        <v>-2015515864.4283688</v>
      </c>
      <c r="AE1227" s="602">
        <f t="shared" si="546"/>
        <v>0</v>
      </c>
      <c r="AG1227" s="602">
        <f t="shared" ca="1" si="550"/>
        <v>0</v>
      </c>
    </row>
    <row r="1228" spans="2:33" x14ac:dyDescent="0.25">
      <c r="B1228" s="30">
        <v>1207</v>
      </c>
      <c r="C1228" s="19">
        <f t="shared" ca="1" si="524"/>
        <v>82428</v>
      </c>
      <c r="D1228" s="30">
        <f t="shared" ca="1" si="525"/>
        <v>31</v>
      </c>
      <c r="E1228" s="599">
        <f t="shared" si="526"/>
        <v>0.113</v>
      </c>
      <c r="F1228" s="599">
        <f t="shared" si="547"/>
        <v>0.13108</v>
      </c>
      <c r="G1228" s="33">
        <f t="shared" ca="1" si="527"/>
        <v>1.0120874444444443</v>
      </c>
      <c r="H1228" s="33">
        <f t="shared" ca="1" si="528"/>
        <v>1555020.1565188004</v>
      </c>
      <c r="I1228" s="33">
        <f t="shared" ca="1" si="552"/>
        <v>6.430784808852154E-7</v>
      </c>
      <c r="J1228" s="30" t="b">
        <f t="shared" si="529"/>
        <v>0</v>
      </c>
      <c r="K1228" s="33">
        <f t="shared" si="548"/>
        <v>1</v>
      </c>
      <c r="L1228" s="33">
        <f t="shared" ca="1" si="551"/>
        <v>6.430784808852154E-7</v>
      </c>
      <c r="M1228" s="600">
        <f t="shared" ca="1" si="530"/>
        <v>27271.35</v>
      </c>
      <c r="N1228" s="601">
        <f t="shared" ca="1" si="531"/>
        <v>-209636392720.38</v>
      </c>
      <c r="O1228" s="601">
        <f t="shared" ca="1" si="532"/>
        <v>2533995521.8899994</v>
      </c>
      <c r="P1228" s="601">
        <f t="shared" ca="1" si="533"/>
        <v>-2039878565.8299999</v>
      </c>
      <c r="Q1228" s="601">
        <f t="shared" ca="1" si="549"/>
        <v>-326380570.52999997</v>
      </c>
      <c r="R1228" s="602">
        <f t="shared" si="534"/>
        <v>399</v>
      </c>
      <c r="S1228" s="602">
        <f t="shared" si="535"/>
        <v>63.84</v>
      </c>
      <c r="T1228" s="602">
        <f t="shared" si="536"/>
        <v>166.35080000000002</v>
      </c>
      <c r="U1228" s="602">
        <f t="shared" si="537"/>
        <v>26.616128000000003</v>
      </c>
      <c r="V1228" s="602">
        <f t="shared" ca="1" si="538"/>
        <v>-167709114.18000001</v>
      </c>
      <c r="W1228" s="602">
        <f t="shared" si="539"/>
        <v>84.48</v>
      </c>
      <c r="X1228" s="602">
        <f t="shared" si="540"/>
        <v>13.52</v>
      </c>
      <c r="Y1228" s="602">
        <f t="shared" ca="1" si="541"/>
        <v>3198804.24</v>
      </c>
      <c r="Z1228" s="602">
        <f t="shared" ca="1" si="542"/>
        <v>511808.68</v>
      </c>
      <c r="AA1228" s="603">
        <f t="shared" si="543"/>
        <v>0</v>
      </c>
      <c r="AB1228" s="602"/>
      <c r="AC1228" s="604">
        <f t="shared" si="544"/>
        <v>0.113</v>
      </c>
      <c r="AD1228" s="602">
        <f t="shared" ca="1" si="545"/>
        <v>-2039878565.8319201</v>
      </c>
      <c r="AE1228" s="602">
        <f t="shared" si="546"/>
        <v>0</v>
      </c>
      <c r="AG1228" s="602">
        <f t="shared" ca="1" si="550"/>
        <v>0</v>
      </c>
    </row>
    <row r="1229" spans="2:33" x14ac:dyDescent="0.25">
      <c r="B1229" s="30">
        <v>1208</v>
      </c>
      <c r="C1229" s="19">
        <f t="shared" ca="1" si="524"/>
        <v>82458</v>
      </c>
      <c r="D1229" s="30">
        <f t="shared" ca="1" si="525"/>
        <v>30</v>
      </c>
      <c r="E1229" s="599">
        <f t="shared" si="526"/>
        <v>0.113</v>
      </c>
      <c r="F1229" s="599">
        <f t="shared" si="547"/>
        <v>0.13108</v>
      </c>
      <c r="G1229" s="33">
        <f t="shared" ca="1" si="527"/>
        <v>1.0117233333333333</v>
      </c>
      <c r="H1229" s="33">
        <f t="shared" ca="1" si="528"/>
        <v>1573250.1761537225</v>
      </c>
      <c r="I1229" s="33">
        <f t="shared" ca="1" si="552"/>
        <v>6.356268158474307E-7</v>
      </c>
      <c r="J1229" s="30" t="b">
        <f t="shared" si="529"/>
        <v>0</v>
      </c>
      <c r="K1229" s="33">
        <f t="shared" si="548"/>
        <v>1</v>
      </c>
      <c r="L1229" s="33">
        <f t="shared" ca="1" si="551"/>
        <v>6.356268158474307E-7</v>
      </c>
      <c r="M1229" s="600">
        <f t="shared" ca="1" si="530"/>
        <v>27271.35</v>
      </c>
      <c r="N1229" s="601">
        <f t="shared" ca="1" si="531"/>
        <v>-212170388242.26999</v>
      </c>
      <c r="O1229" s="601">
        <f t="shared" ca="1" si="532"/>
        <v>2487371456.1699996</v>
      </c>
      <c r="P1229" s="601">
        <f t="shared" ca="1" si="533"/>
        <v>-1997937822.6099999</v>
      </c>
      <c r="Q1229" s="601">
        <f t="shared" ca="1" si="549"/>
        <v>-319670051.62</v>
      </c>
      <c r="R1229" s="602">
        <f t="shared" si="534"/>
        <v>399</v>
      </c>
      <c r="S1229" s="602">
        <f t="shared" si="535"/>
        <v>63.84</v>
      </c>
      <c r="T1229" s="602">
        <f t="shared" si="536"/>
        <v>166.35080000000002</v>
      </c>
      <c r="U1229" s="602">
        <f t="shared" si="537"/>
        <v>26.616128000000003</v>
      </c>
      <c r="V1229" s="602">
        <f t="shared" ca="1" si="538"/>
        <v>-169736310.59</v>
      </c>
      <c r="W1229" s="602">
        <f t="shared" si="539"/>
        <v>84.48</v>
      </c>
      <c r="X1229" s="602">
        <f t="shared" si="540"/>
        <v>13.52</v>
      </c>
      <c r="Y1229" s="602">
        <f t="shared" ca="1" si="541"/>
        <v>3133041.15</v>
      </c>
      <c r="Z1229" s="602">
        <f t="shared" ca="1" si="542"/>
        <v>501286.58</v>
      </c>
      <c r="AA1229" s="603">
        <f t="shared" si="543"/>
        <v>0</v>
      </c>
      <c r="AB1229" s="602"/>
      <c r="AC1229" s="604">
        <f t="shared" si="544"/>
        <v>0.113</v>
      </c>
      <c r="AD1229" s="602">
        <f t="shared" ca="1" si="545"/>
        <v>-1997937822.6147091</v>
      </c>
      <c r="AE1229" s="602">
        <f t="shared" si="546"/>
        <v>0</v>
      </c>
      <c r="AG1229" s="602">
        <f t="shared" ca="1" si="550"/>
        <v>0</v>
      </c>
    </row>
    <row r="1230" spans="2:33" x14ac:dyDescent="0.25">
      <c r="B1230" s="30">
        <v>1209</v>
      </c>
      <c r="C1230" s="19">
        <f t="shared" ca="1" si="524"/>
        <v>82489</v>
      </c>
      <c r="D1230" s="30">
        <f t="shared" ca="1" si="525"/>
        <v>31</v>
      </c>
      <c r="E1230" s="599">
        <f t="shared" si="526"/>
        <v>0.113</v>
      </c>
      <c r="F1230" s="599">
        <f t="shared" si="547"/>
        <v>0.13108</v>
      </c>
      <c r="G1230" s="33">
        <f t="shared" ca="1" si="527"/>
        <v>1.0120874444444443</v>
      </c>
      <c r="H1230" s="33">
        <f t="shared" ca="1" si="528"/>
        <v>1592266.7502551929</v>
      </c>
      <c r="I1230" s="33">
        <f t="shared" ca="1" si="552"/>
        <v>6.2803547197084268E-7</v>
      </c>
      <c r="J1230" s="30" t="b">
        <f t="shared" si="529"/>
        <v>0</v>
      </c>
      <c r="K1230" s="33">
        <f t="shared" si="548"/>
        <v>1</v>
      </c>
      <c r="L1230" s="33">
        <f t="shared" ca="1" si="551"/>
        <v>6.2803547197084268E-7</v>
      </c>
      <c r="M1230" s="600">
        <f t="shared" ca="1" si="530"/>
        <v>27271.35</v>
      </c>
      <c r="N1230" s="601">
        <f t="shared" ca="1" si="531"/>
        <v>-214657759698.44</v>
      </c>
      <c r="O1230" s="601">
        <f t="shared" ca="1" si="532"/>
        <v>2594691016.2799997</v>
      </c>
      <c r="P1230" s="601">
        <f t="shared" ca="1" si="533"/>
        <v>-2088739256.1800001</v>
      </c>
      <c r="Q1230" s="601">
        <f t="shared" ca="1" si="549"/>
        <v>-334198280.99000001</v>
      </c>
      <c r="R1230" s="602">
        <f t="shared" si="534"/>
        <v>399</v>
      </c>
      <c r="S1230" s="602">
        <f t="shared" si="535"/>
        <v>63.84</v>
      </c>
      <c r="T1230" s="602">
        <f t="shared" si="536"/>
        <v>166.35080000000002</v>
      </c>
      <c r="U1230" s="602">
        <f t="shared" si="537"/>
        <v>26.616128000000003</v>
      </c>
      <c r="V1230" s="602">
        <f t="shared" ca="1" si="538"/>
        <v>-171726207.75999999</v>
      </c>
      <c r="W1230" s="602">
        <f t="shared" si="539"/>
        <v>84.48</v>
      </c>
      <c r="X1230" s="602">
        <f t="shared" si="540"/>
        <v>13.52</v>
      </c>
      <c r="Y1230" s="602">
        <f t="shared" ca="1" si="541"/>
        <v>3275417.8</v>
      </c>
      <c r="Z1230" s="602">
        <f t="shared" ca="1" si="542"/>
        <v>524066.85</v>
      </c>
      <c r="AA1230" s="603">
        <f t="shared" si="543"/>
        <v>0</v>
      </c>
      <c r="AB1230" s="602"/>
      <c r="AC1230" s="604">
        <f t="shared" si="544"/>
        <v>0.113</v>
      </c>
      <c r="AD1230" s="602">
        <f t="shared" ca="1" si="545"/>
        <v>-2088739256.1767645</v>
      </c>
      <c r="AE1230" s="602">
        <f t="shared" si="546"/>
        <v>0</v>
      </c>
      <c r="AG1230" s="602">
        <f t="shared" ca="1" si="550"/>
        <v>0</v>
      </c>
    </row>
    <row r="1231" spans="2:33" x14ac:dyDescent="0.25">
      <c r="B1231" s="30">
        <v>1210</v>
      </c>
      <c r="C1231" s="19">
        <f t="shared" ca="1" si="524"/>
        <v>82519</v>
      </c>
      <c r="D1231" s="30">
        <f t="shared" ca="1" si="525"/>
        <v>30</v>
      </c>
      <c r="E1231" s="599">
        <f t="shared" si="526"/>
        <v>0.113</v>
      </c>
      <c r="F1231" s="599">
        <f t="shared" si="547"/>
        <v>0.13108</v>
      </c>
      <c r="G1231" s="33">
        <f t="shared" ca="1" si="527"/>
        <v>1.0117233333333333</v>
      </c>
      <c r="H1231" s="33">
        <f t="shared" ca="1" si="528"/>
        <v>1610933.4241240178</v>
      </c>
      <c r="I1231" s="33">
        <f t="shared" ca="1" si="552"/>
        <v>6.2075811763839535E-7</v>
      </c>
      <c r="J1231" s="30" t="b">
        <f t="shared" si="529"/>
        <v>0</v>
      </c>
      <c r="K1231" s="33">
        <f t="shared" si="548"/>
        <v>1</v>
      </c>
      <c r="L1231" s="33">
        <f t="shared" ca="1" si="551"/>
        <v>6.2075811763839535E-7</v>
      </c>
      <c r="M1231" s="600">
        <f t="shared" ca="1" si="530"/>
        <v>27271.35</v>
      </c>
      <c r="N1231" s="601">
        <f t="shared" ca="1" si="531"/>
        <v>-217252450714.72</v>
      </c>
      <c r="O1231" s="601">
        <f t="shared" ca="1" si="532"/>
        <v>2546950168.5600004</v>
      </c>
      <c r="P1231" s="601">
        <f t="shared" ca="1" si="533"/>
        <v>-2045793910.9000001</v>
      </c>
      <c r="Q1231" s="601">
        <f t="shared" ca="1" si="549"/>
        <v>-327327025.74000001</v>
      </c>
      <c r="R1231" s="602">
        <f t="shared" si="534"/>
        <v>399</v>
      </c>
      <c r="S1231" s="602">
        <f t="shared" si="535"/>
        <v>63.84</v>
      </c>
      <c r="T1231" s="602">
        <f t="shared" si="536"/>
        <v>166.35080000000002</v>
      </c>
      <c r="U1231" s="602">
        <f t="shared" si="537"/>
        <v>26.616128000000003</v>
      </c>
      <c r="V1231" s="602">
        <f t="shared" ca="1" si="538"/>
        <v>-173801960.56999999</v>
      </c>
      <c r="W1231" s="602">
        <f t="shared" si="539"/>
        <v>84.48</v>
      </c>
      <c r="X1231" s="602">
        <f t="shared" si="540"/>
        <v>13.52</v>
      </c>
      <c r="Y1231" s="602">
        <f t="shared" ca="1" si="541"/>
        <v>3208079.5</v>
      </c>
      <c r="Z1231" s="602">
        <f t="shared" ca="1" si="542"/>
        <v>513292.72</v>
      </c>
      <c r="AA1231" s="603">
        <f t="shared" si="543"/>
        <v>0</v>
      </c>
      <c r="AB1231" s="602"/>
      <c r="AC1231" s="604">
        <f t="shared" si="544"/>
        <v>0.113</v>
      </c>
      <c r="AD1231" s="602">
        <f t="shared" ca="1" si="545"/>
        <v>-2045793910.8969464</v>
      </c>
      <c r="AE1231" s="602">
        <f t="shared" si="546"/>
        <v>0</v>
      </c>
      <c r="AG1231" s="602">
        <f t="shared" ca="1" si="550"/>
        <v>0</v>
      </c>
    </row>
    <row r="1232" spans="2:33" x14ac:dyDescent="0.25">
      <c r="B1232" s="30">
        <v>1211</v>
      </c>
      <c r="C1232" s="19">
        <f t="shared" ca="1" si="524"/>
        <v>82550</v>
      </c>
      <c r="D1232" s="30">
        <f t="shared" ca="1" si="525"/>
        <v>31</v>
      </c>
      <c r="E1232" s="599">
        <f t="shared" si="526"/>
        <v>0.113</v>
      </c>
      <c r="F1232" s="599">
        <f t="shared" si="547"/>
        <v>0.13108</v>
      </c>
      <c r="G1232" s="33">
        <f t="shared" ca="1" si="527"/>
        <v>1.0120874444444443</v>
      </c>
      <c r="H1232" s="33">
        <f t="shared" ca="1" si="528"/>
        <v>1630405.4923918154</v>
      </c>
      <c r="I1232" s="33">
        <f t="shared" ca="1" si="552"/>
        <v>6.1334435185997409E-7</v>
      </c>
      <c r="J1232" s="30" t="b">
        <f t="shared" si="529"/>
        <v>0</v>
      </c>
      <c r="K1232" s="33">
        <f t="shared" si="548"/>
        <v>1</v>
      </c>
      <c r="L1232" s="33">
        <f t="shared" ca="1" si="551"/>
        <v>6.1334435185997409E-7</v>
      </c>
      <c r="M1232" s="600">
        <f t="shared" ca="1" si="530"/>
        <v>27271.35</v>
      </c>
      <c r="N1232" s="601">
        <f t="shared" ca="1" si="531"/>
        <v>-219799400883.28</v>
      </c>
      <c r="O1232" s="601">
        <f t="shared" ca="1" si="532"/>
        <v>2656840318.4499998</v>
      </c>
      <c r="P1232" s="601">
        <f t="shared" ca="1" si="533"/>
        <v>-2138770281.3699999</v>
      </c>
      <c r="Q1232" s="601">
        <f t="shared" ca="1" si="549"/>
        <v>-342203245.01999998</v>
      </c>
      <c r="R1232" s="602">
        <f t="shared" si="534"/>
        <v>399</v>
      </c>
      <c r="S1232" s="602">
        <f t="shared" si="535"/>
        <v>63.84</v>
      </c>
      <c r="T1232" s="602">
        <f t="shared" si="536"/>
        <v>166.35080000000002</v>
      </c>
      <c r="U1232" s="602">
        <f t="shared" si="537"/>
        <v>26.616128000000003</v>
      </c>
      <c r="V1232" s="602">
        <f t="shared" ca="1" si="538"/>
        <v>-175839520.71000001</v>
      </c>
      <c r="W1232" s="602">
        <f t="shared" si="539"/>
        <v>84.48</v>
      </c>
      <c r="X1232" s="602">
        <f t="shared" si="540"/>
        <v>13.52</v>
      </c>
      <c r="Y1232" s="602">
        <f t="shared" ca="1" si="541"/>
        <v>3353866.45</v>
      </c>
      <c r="Z1232" s="602">
        <f t="shared" ca="1" si="542"/>
        <v>536618.63</v>
      </c>
      <c r="AA1232" s="603">
        <f t="shared" si="543"/>
        <v>0</v>
      </c>
      <c r="AB1232" s="602"/>
      <c r="AC1232" s="604">
        <f t="shared" si="544"/>
        <v>0.113</v>
      </c>
      <c r="AD1232" s="602">
        <f t="shared" ca="1" si="545"/>
        <v>-2138770281.3725829</v>
      </c>
      <c r="AE1232" s="602">
        <f t="shared" si="546"/>
        <v>0</v>
      </c>
      <c r="AG1232" s="602">
        <f t="shared" ca="1" si="550"/>
        <v>0</v>
      </c>
    </row>
    <row r="1233" spans="2:33" x14ac:dyDescent="0.25">
      <c r="B1233" s="30">
        <v>1212</v>
      </c>
      <c r="C1233" s="19">
        <f t="shared" ca="1" si="524"/>
        <v>82581</v>
      </c>
      <c r="D1233" s="30">
        <f t="shared" ca="1" si="525"/>
        <v>31</v>
      </c>
      <c r="E1233" s="599">
        <f t="shared" si="526"/>
        <v>0.113</v>
      </c>
      <c r="F1233" s="599">
        <f t="shared" si="547"/>
        <v>0.13108</v>
      </c>
      <c r="G1233" s="33">
        <f t="shared" ca="1" si="527"/>
        <v>1.0120874444444443</v>
      </c>
      <c r="H1233" s="33">
        <f t="shared" ca="1" si="528"/>
        <v>1650112.9282030184</v>
      </c>
      <c r="I1233" s="33">
        <f t="shared" ca="1" si="552"/>
        <v>6.0601912930226248E-7</v>
      </c>
      <c r="J1233" s="30" t="b">
        <f t="shared" si="529"/>
        <v>1</v>
      </c>
      <c r="K1233" s="33">
        <f t="shared" si="548"/>
        <v>1</v>
      </c>
      <c r="L1233" s="33">
        <f t="shared" ca="1" si="551"/>
        <v>6.0601912930226248E-7</v>
      </c>
      <c r="M1233" s="600">
        <f t="shared" ca="1" si="530"/>
        <v>27271.35</v>
      </c>
      <c r="N1233" s="601">
        <f t="shared" ca="1" si="531"/>
        <v>-222456241201.73001</v>
      </c>
      <c r="O1233" s="601">
        <f t="shared" ca="1" si="532"/>
        <v>2688954728.1900001</v>
      </c>
      <c r="P1233" s="601">
        <f t="shared" ca="1" si="533"/>
        <v>-2164622813.6900001</v>
      </c>
      <c r="Q1233" s="601">
        <f t="shared" ca="1" si="549"/>
        <v>-346339650.19</v>
      </c>
      <c r="R1233" s="602">
        <f t="shared" si="534"/>
        <v>399</v>
      </c>
      <c r="S1233" s="602">
        <f t="shared" si="535"/>
        <v>63.84</v>
      </c>
      <c r="T1233" s="602">
        <f t="shared" si="536"/>
        <v>166.35080000000002</v>
      </c>
      <c r="U1233" s="602">
        <f t="shared" si="537"/>
        <v>26.616128000000003</v>
      </c>
      <c r="V1233" s="602">
        <f t="shared" ca="1" si="538"/>
        <v>-177964992.96000001</v>
      </c>
      <c r="W1233" s="602">
        <f t="shared" si="539"/>
        <v>84.48</v>
      </c>
      <c r="X1233" s="602">
        <f t="shared" si="540"/>
        <v>13.52</v>
      </c>
      <c r="Y1233" s="602">
        <f t="shared" ca="1" si="541"/>
        <v>3394403.22</v>
      </c>
      <c r="Z1233" s="602">
        <f t="shared" ca="1" si="542"/>
        <v>543104.52</v>
      </c>
      <c r="AA1233" s="603">
        <f t="shared" si="543"/>
        <v>0</v>
      </c>
      <c r="AB1233" s="602"/>
      <c r="AC1233" s="604">
        <f t="shared" si="544"/>
        <v>0.113</v>
      </c>
      <c r="AD1233" s="602">
        <f t="shared" ca="1" si="545"/>
        <v>-2164622813.6935005</v>
      </c>
      <c r="AE1233" s="602">
        <f t="shared" si="546"/>
        <v>0</v>
      </c>
      <c r="AG1233" s="602">
        <f t="shared" ca="1" si="550"/>
        <v>0</v>
      </c>
    </row>
    <row r="1234" spans="2:33" x14ac:dyDescent="0.25">
      <c r="B1234" s="30">
        <v>1213</v>
      </c>
      <c r="C1234" s="19">
        <f t="shared" ca="1" si="524"/>
        <v>82609</v>
      </c>
      <c r="D1234" s="30">
        <f t="shared" ca="1" si="525"/>
        <v>28</v>
      </c>
      <c r="E1234" s="599">
        <f t="shared" si="526"/>
        <v>0.113</v>
      </c>
      <c r="F1234" s="599">
        <f t="shared" si="547"/>
        <v>0.13108</v>
      </c>
      <c r="G1234" s="33">
        <f t="shared" ca="1" si="527"/>
        <v>1.0109951111111111</v>
      </c>
      <c r="H1234" s="33">
        <f t="shared" ca="1" si="528"/>
        <v>1668256.1031944915</v>
      </c>
      <c r="I1234" s="33">
        <f t="shared" ca="1" si="552"/>
        <v>5.9942834801271296E-7</v>
      </c>
      <c r="J1234" s="30" t="b">
        <f t="shared" si="529"/>
        <v>0</v>
      </c>
      <c r="K1234" s="33">
        <f t="shared" si="548"/>
        <v>1</v>
      </c>
      <c r="L1234" s="33">
        <f t="shared" ca="1" si="551"/>
        <v>5.9942834801271296E-7</v>
      </c>
      <c r="M1234" s="600">
        <f t="shared" ca="1" si="530"/>
        <v>27271.35</v>
      </c>
      <c r="N1234" s="601">
        <f t="shared" ca="1" si="531"/>
        <v>-225145195929.92001</v>
      </c>
      <c r="O1234" s="601">
        <f t="shared" ca="1" si="532"/>
        <v>2475523716.7299995</v>
      </c>
      <c r="P1234" s="601">
        <f t="shared" ca="1" si="533"/>
        <v>-1978776110.9000001</v>
      </c>
      <c r="Q1234" s="601">
        <f t="shared" ca="1" si="549"/>
        <v>-316604177.74000001</v>
      </c>
      <c r="R1234" s="602">
        <f t="shared" si="534"/>
        <v>399</v>
      </c>
      <c r="S1234" s="602">
        <f t="shared" si="535"/>
        <v>63.84</v>
      </c>
      <c r="T1234" s="602">
        <f t="shared" si="536"/>
        <v>166.35080000000002</v>
      </c>
      <c r="U1234" s="602">
        <f t="shared" si="537"/>
        <v>26.616128000000003</v>
      </c>
      <c r="V1234" s="602">
        <f t="shared" ca="1" si="538"/>
        <v>-180116156.74000001</v>
      </c>
      <c r="W1234" s="602">
        <f t="shared" si="539"/>
        <v>84.48</v>
      </c>
      <c r="X1234" s="602">
        <f t="shared" si="540"/>
        <v>13.52</v>
      </c>
      <c r="Y1234" s="602">
        <f t="shared" ca="1" si="541"/>
        <v>3102995.59</v>
      </c>
      <c r="Z1234" s="602">
        <f t="shared" ca="1" si="542"/>
        <v>496479.29</v>
      </c>
      <c r="AA1234" s="603">
        <f t="shared" si="543"/>
        <v>0</v>
      </c>
      <c r="AB1234" s="602"/>
      <c r="AC1234" s="604">
        <f t="shared" si="544"/>
        <v>0.113</v>
      </c>
      <c r="AD1234" s="602">
        <f t="shared" ca="1" si="545"/>
        <v>-1978776110.8951859</v>
      </c>
      <c r="AE1234" s="602">
        <f t="shared" si="546"/>
        <v>0</v>
      </c>
      <c r="AG1234" s="602">
        <f t="shared" ca="1" si="550"/>
        <v>0</v>
      </c>
    </row>
    <row r="1235" spans="2:33" x14ac:dyDescent="0.25">
      <c r="B1235" s="30">
        <v>1214</v>
      </c>
      <c r="C1235" s="19">
        <f t="shared" ca="1" si="524"/>
        <v>82640</v>
      </c>
      <c r="D1235" s="30">
        <f t="shared" ca="1" si="525"/>
        <v>31</v>
      </c>
      <c r="E1235" s="599">
        <f t="shared" si="526"/>
        <v>0.113</v>
      </c>
      <c r="F1235" s="599">
        <f t="shared" si="547"/>
        <v>0.13108</v>
      </c>
      <c r="G1235" s="33">
        <f t="shared" ca="1" si="527"/>
        <v>1.0120874444444443</v>
      </c>
      <c r="H1235" s="33">
        <f t="shared" ca="1" si="528"/>
        <v>1688421.0561609601</v>
      </c>
      <c r="I1235" s="33">
        <f t="shared" ca="1" si="552"/>
        <v>5.9226932544524502E-7</v>
      </c>
      <c r="J1235" s="30" t="b">
        <f t="shared" si="529"/>
        <v>0</v>
      </c>
      <c r="K1235" s="33">
        <f t="shared" si="548"/>
        <v>1</v>
      </c>
      <c r="L1235" s="33">
        <f t="shared" ca="1" si="551"/>
        <v>5.9226932544524502E-7</v>
      </c>
      <c r="M1235" s="600">
        <f t="shared" ca="1" si="530"/>
        <v>27271.35</v>
      </c>
      <c r="N1235" s="601">
        <f t="shared" ca="1" si="531"/>
        <v>-227620719646.64999</v>
      </c>
      <c r="O1235" s="601">
        <f t="shared" ca="1" si="532"/>
        <v>2751380074.4899998</v>
      </c>
      <c r="P1235" s="601">
        <f t="shared" ca="1" si="533"/>
        <v>-2214876058.1199999</v>
      </c>
      <c r="Q1235" s="601">
        <f t="shared" ca="1" si="549"/>
        <v>-354380169.30000001</v>
      </c>
      <c r="R1235" s="602">
        <f t="shared" si="534"/>
        <v>399</v>
      </c>
      <c r="S1235" s="602">
        <f t="shared" si="535"/>
        <v>63.84</v>
      </c>
      <c r="T1235" s="602">
        <f t="shared" si="536"/>
        <v>166.35080000000002</v>
      </c>
      <c r="U1235" s="602">
        <f t="shared" si="537"/>
        <v>26.616128000000003</v>
      </c>
      <c r="V1235" s="602">
        <f t="shared" ca="1" si="538"/>
        <v>-182096575.72</v>
      </c>
      <c r="W1235" s="602">
        <f t="shared" si="539"/>
        <v>84.48</v>
      </c>
      <c r="X1235" s="602">
        <f t="shared" si="540"/>
        <v>13.52</v>
      </c>
      <c r="Y1235" s="602">
        <f t="shared" ca="1" si="541"/>
        <v>3473200.31</v>
      </c>
      <c r="Z1235" s="602">
        <f t="shared" ca="1" si="542"/>
        <v>555712.05000000005</v>
      </c>
      <c r="AA1235" s="603">
        <f t="shared" si="543"/>
        <v>0</v>
      </c>
      <c r="AB1235" s="602"/>
      <c r="AC1235" s="604">
        <f t="shared" si="544"/>
        <v>0.113</v>
      </c>
      <c r="AD1235" s="602">
        <f t="shared" ca="1" si="545"/>
        <v>-2214876058.1172638</v>
      </c>
      <c r="AE1235" s="602">
        <f t="shared" si="546"/>
        <v>0</v>
      </c>
      <c r="AG1235" s="602">
        <f t="shared" ca="1" si="550"/>
        <v>0</v>
      </c>
    </row>
    <row r="1236" spans="2:33" x14ac:dyDescent="0.25">
      <c r="B1236" s="30">
        <v>1215</v>
      </c>
      <c r="C1236" s="19">
        <f t="shared" ca="1" si="524"/>
        <v>82670</v>
      </c>
      <c r="D1236" s="30">
        <f t="shared" ca="1" si="525"/>
        <v>30</v>
      </c>
      <c r="E1236" s="599">
        <f t="shared" si="526"/>
        <v>0.113</v>
      </c>
      <c r="F1236" s="599">
        <f t="shared" si="547"/>
        <v>0.13108</v>
      </c>
      <c r="G1236" s="33">
        <f t="shared" ca="1" si="527"/>
        <v>1.0117233333333333</v>
      </c>
      <c r="H1236" s="33">
        <f t="shared" ca="1" si="528"/>
        <v>1708214.9790093538</v>
      </c>
      <c r="I1236" s="33">
        <f t="shared" ca="1" si="552"/>
        <v>5.8540641095415911E-7</v>
      </c>
      <c r="J1236" s="30" t="b">
        <f t="shared" si="529"/>
        <v>0</v>
      </c>
      <c r="K1236" s="33">
        <f t="shared" si="548"/>
        <v>1</v>
      </c>
      <c r="L1236" s="33">
        <f t="shared" ca="1" si="551"/>
        <v>5.8540641095415911E-7</v>
      </c>
      <c r="M1236" s="600">
        <f t="shared" ca="1" si="530"/>
        <v>27271.35</v>
      </c>
      <c r="N1236" s="601">
        <f t="shared" ca="1" si="531"/>
        <v>-230372099721.14001</v>
      </c>
      <c r="O1236" s="601">
        <f t="shared" ca="1" si="532"/>
        <v>2700756187.0799999</v>
      </c>
      <c r="P1236" s="601">
        <f t="shared" ca="1" si="533"/>
        <v>-2169337272.3699999</v>
      </c>
      <c r="Q1236" s="601">
        <f t="shared" ca="1" si="549"/>
        <v>-347093963.57999998</v>
      </c>
      <c r="R1236" s="602">
        <f t="shared" si="534"/>
        <v>399</v>
      </c>
      <c r="S1236" s="602">
        <f t="shared" si="535"/>
        <v>63.84</v>
      </c>
      <c r="T1236" s="602">
        <f t="shared" si="536"/>
        <v>166.35080000000002</v>
      </c>
      <c r="U1236" s="602">
        <f t="shared" si="537"/>
        <v>26.616128000000003</v>
      </c>
      <c r="V1236" s="602">
        <f t="shared" ca="1" si="538"/>
        <v>-184297679.78</v>
      </c>
      <c r="W1236" s="602">
        <f t="shared" si="539"/>
        <v>84.48</v>
      </c>
      <c r="X1236" s="602">
        <f t="shared" si="540"/>
        <v>13.52</v>
      </c>
      <c r="Y1236" s="602">
        <f t="shared" ca="1" si="541"/>
        <v>3401795.49</v>
      </c>
      <c r="Z1236" s="602">
        <f t="shared" ca="1" si="542"/>
        <v>544287.28</v>
      </c>
      <c r="AA1236" s="603">
        <f t="shared" si="543"/>
        <v>0</v>
      </c>
      <c r="AB1236" s="602"/>
      <c r="AC1236" s="604">
        <f t="shared" si="544"/>
        <v>0.113</v>
      </c>
      <c r="AD1236" s="602">
        <f t="shared" ca="1" si="545"/>
        <v>-2169337272.3740687</v>
      </c>
      <c r="AE1236" s="602">
        <f t="shared" si="546"/>
        <v>0</v>
      </c>
      <c r="AG1236" s="602">
        <f t="shared" ca="1" si="550"/>
        <v>0</v>
      </c>
    </row>
    <row r="1237" spans="2:33" x14ac:dyDescent="0.25">
      <c r="B1237" s="30">
        <v>1216</v>
      </c>
      <c r="C1237" s="19">
        <f t="shared" ref="C1237:C1300" ca="1" si="553">IF(B1237=0,FECHA_1ER_PAGO,EDATE(C1236,1))</f>
        <v>82701</v>
      </c>
      <c r="D1237" s="30">
        <f t="shared" ref="D1237:D1300" ca="1" si="554">IF(B1237=0,FECHA_1ER_PAGO-FECHA_APERTURA, C1237-C1236)</f>
        <v>31</v>
      </c>
      <c r="E1237" s="599">
        <f t="shared" ref="E1237:E1300" si="555">IF(B1237=0,TASA,IF(B1237=MESES_INC_TASA,E1236+INCREMENTO_TASA,E1236))</f>
        <v>0.113</v>
      </c>
      <c r="F1237" s="599">
        <f t="shared" si="547"/>
        <v>0.13108</v>
      </c>
      <c r="G1237" s="33">
        <f t="shared" ref="G1237:G1300" ca="1" si="556">IF(B1237&lt;MESES_GRACIA, 0, 1 + D1237 * F1237 / 360 + FACTOR_SEG_DEUD)</f>
        <v>1.0120874444444443</v>
      </c>
      <c r="H1237" s="33">
        <f t="shared" ref="H1237:H1300" ca="1" si="557">IF(B1237 = 0, 0,            IF(H1236=0, G1237, H1236 * G1237 ))</f>
        <v>1728862.9326672971</v>
      </c>
      <c r="I1237" s="33">
        <f t="shared" ca="1" si="552"/>
        <v>5.7841485354607942E-7</v>
      </c>
      <c r="J1237" s="30" t="b">
        <f t="shared" ref="J1237:J1300" si="558">MOD(B1237, MESES_INC)=0</f>
        <v>0</v>
      </c>
      <c r="K1237" s="33">
        <f t="shared" si="548"/>
        <v>1</v>
      </c>
      <c r="L1237" s="33">
        <f t="shared" ca="1" si="551"/>
        <v>5.7841485354607942E-7</v>
      </c>
      <c r="M1237" s="600">
        <f t="shared" ref="M1237:M1300" ca="1" si="559">ROUND(CUOTA_INIT*K1237,2)</f>
        <v>27271.35</v>
      </c>
      <c r="N1237" s="601">
        <f t="shared" ref="N1237:N1300" ca="1" si="560">IF(B1237=0,TOTAL_FINANCIADO, ROUND(N1236-O1236,2))</f>
        <v>-233072855908.22</v>
      </c>
      <c r="O1237" s="601">
        <f t="shared" ref="O1237:O1300" ca="1" si="561">IF(B1237=0, 0,
   IF((B1237+1) = PLAZO, N1237,
   IF(B1237&lt;MESES_GRACIA, 0, M1237-P1237-V1237-Q1237)))</f>
        <v>2817282468.6599998</v>
      </c>
      <c r="P1237" s="601">
        <f t="shared" ref="P1237:P1300" ca="1" si="562" xml:space="preserve"> IF(B1237&lt;MESES_GRACIA, 0, ROUND(N1237 * D1237 *E1237 /360,2))</f>
        <v>-2267928372.9099998</v>
      </c>
      <c r="Q1237" s="601">
        <f t="shared" ca="1" si="549"/>
        <v>-362868539.67000002</v>
      </c>
      <c r="R1237" s="602">
        <f t="shared" ref="R1237:R1300" si="563" xml:space="preserve"> COMISION_AMORT</f>
        <v>399</v>
      </c>
      <c r="S1237" s="602">
        <f t="shared" ref="S1237:S1300" si="564">ROUND(R1237*IVA,2)</f>
        <v>63.84</v>
      </c>
      <c r="T1237" s="602">
        <f t="shared" ref="T1237:T1300" si="565">SEGURO_DAÑOS_MENS</f>
        <v>166.35080000000002</v>
      </c>
      <c r="U1237" s="602">
        <f t="shared" ref="U1237:U1300" si="566">T1237*IVA</f>
        <v>26.616128000000003</v>
      </c>
      <c r="V1237" s="602">
        <f t="shared" ref="V1237:V1300" ca="1" si="567">ROUND(N1237 * FACTOR_SEG_DEUD,2)</f>
        <v>-186458284.72999999</v>
      </c>
      <c r="W1237" s="602">
        <f t="shared" ref="W1237:W1300" si="568">ROUND(SEGURO_INTERIORES/(1+IVA),2)</f>
        <v>84.48</v>
      </c>
      <c r="X1237" s="602">
        <f t="shared" ref="X1237:X1300" si="569">ROUND(W1237*IVA,2)</f>
        <v>13.52</v>
      </c>
      <c r="Y1237" s="602">
        <f t="shared" ref="Y1237:Y1300" ca="1" si="570">ROUND((SUM(O1237:X1237)-Q1237) * FACTOR_SEG_DESEMPLEO,2)</f>
        <v>3556386.34</v>
      </c>
      <c r="Z1237" s="602">
        <f t="shared" ref="Z1237:Z1300" ca="1" si="571">ROUND(Y1237*IVA,2)</f>
        <v>569021.81000000006</v>
      </c>
      <c r="AA1237" s="603">
        <f t="shared" ref="AA1237:AA1300" si="572">IF(B1237&gt;=PLAZO,0,ROUND(SUM(O1237:Z1237),2))</f>
        <v>0</v>
      </c>
      <c r="AB1237" s="602"/>
      <c r="AC1237" s="604">
        <f t="shared" ref="AC1237:AC1300" si="573">IF(AB1237="SI",TASA_PP,TASA)</f>
        <v>0.113</v>
      </c>
      <c r="AD1237" s="602">
        <f t="shared" ref="AD1237:AD1300" ca="1" si="574">N1237 * D1237 * AC1237 /360</f>
        <v>-2267928372.90693</v>
      </c>
      <c r="AE1237" s="602">
        <f t="shared" ref="AE1237:AE1300" si="575">IF(B1237&gt;=PLAZO, 0, O1237+R1237+S1237+T1237+U1237+V1237+W1237+X1237+Y1237+Z1237+AD1237)</f>
        <v>0</v>
      </c>
      <c r="AG1237" s="602">
        <f t="shared" ca="1" si="550"/>
        <v>0</v>
      </c>
    </row>
    <row r="1238" spans="2:33" x14ac:dyDescent="0.25">
      <c r="B1238" s="30">
        <v>1217</v>
      </c>
      <c r="C1238" s="19">
        <f t="shared" ca="1" si="553"/>
        <v>82731</v>
      </c>
      <c r="D1238" s="30">
        <f t="shared" ca="1" si="554"/>
        <v>30</v>
      </c>
      <c r="E1238" s="599">
        <f t="shared" si="555"/>
        <v>0.113</v>
      </c>
      <c r="F1238" s="599">
        <f t="shared" ref="F1238:F1301" si="576">E1238*(1+$G$13)</f>
        <v>0.13108</v>
      </c>
      <c r="G1238" s="33">
        <f t="shared" ca="1" si="556"/>
        <v>1.0117233333333333</v>
      </c>
      <c r="H1238" s="33">
        <f t="shared" ca="1" si="557"/>
        <v>1749130.9691146</v>
      </c>
      <c r="I1238" s="33">
        <f t="shared" ca="1" si="552"/>
        <v>5.7171247760034467E-7</v>
      </c>
      <c r="J1238" s="30" t="b">
        <f t="shared" si="558"/>
        <v>0</v>
      </c>
      <c r="K1238" s="33">
        <f t="shared" ref="K1238:K1301" si="577">IF(B1238=0, 1, IF(J1238,K1237*(1+INCREMENTO),K1237))</f>
        <v>1</v>
      </c>
      <c r="L1238" s="33">
        <f t="shared" ca="1" si="551"/>
        <v>5.7171247760034467E-7</v>
      </c>
      <c r="M1238" s="600">
        <f t="shared" ca="1" si="559"/>
        <v>27271.35</v>
      </c>
      <c r="N1238" s="601">
        <f t="shared" ca="1" si="560"/>
        <v>-235890138376.88</v>
      </c>
      <c r="O1238" s="601">
        <f t="shared" ca="1" si="561"/>
        <v>2765445993.5900002</v>
      </c>
      <c r="P1238" s="601">
        <f t="shared" ca="1" si="562"/>
        <v>-2221298803.0500002</v>
      </c>
      <c r="Q1238" s="601">
        <f t="shared" ref="Q1238:Q1301" ca="1" si="578">ROUND(P1238*$G$13,2)</f>
        <v>-355407808.49000001</v>
      </c>
      <c r="R1238" s="602">
        <f t="shared" si="563"/>
        <v>399</v>
      </c>
      <c r="S1238" s="602">
        <f t="shared" si="564"/>
        <v>63.84</v>
      </c>
      <c r="T1238" s="602">
        <f t="shared" si="565"/>
        <v>166.35080000000002</v>
      </c>
      <c r="U1238" s="602">
        <f t="shared" si="566"/>
        <v>26.616128000000003</v>
      </c>
      <c r="V1238" s="602">
        <f t="shared" ca="1" si="567"/>
        <v>-188712110.69999999</v>
      </c>
      <c r="W1238" s="602">
        <f t="shared" si="568"/>
        <v>84.48</v>
      </c>
      <c r="X1238" s="602">
        <f t="shared" si="569"/>
        <v>13.52</v>
      </c>
      <c r="Y1238" s="602">
        <f t="shared" ca="1" si="570"/>
        <v>3483271.17</v>
      </c>
      <c r="Z1238" s="602">
        <f t="shared" ca="1" si="571"/>
        <v>557323.39</v>
      </c>
      <c r="AA1238" s="603">
        <f t="shared" si="572"/>
        <v>0</v>
      </c>
      <c r="AB1238" s="602"/>
      <c r="AC1238" s="604">
        <f t="shared" si="573"/>
        <v>0.113</v>
      </c>
      <c r="AD1238" s="602">
        <f t="shared" ca="1" si="574"/>
        <v>-2221298803.0489535</v>
      </c>
      <c r="AE1238" s="602">
        <f t="shared" si="575"/>
        <v>0</v>
      </c>
      <c r="AG1238" s="602">
        <f t="shared" ref="AG1238:AG1301" ca="1" si="579">IF(N1238&gt; 0,O1238+P1238+V1238+R1238+T1238+W1238+Y1238, 0)</f>
        <v>0</v>
      </c>
    </row>
    <row r="1239" spans="2:33" x14ac:dyDescent="0.25">
      <c r="B1239" s="30">
        <v>1218</v>
      </c>
      <c r="C1239" s="19">
        <f t="shared" ca="1" si="553"/>
        <v>82762</v>
      </c>
      <c r="D1239" s="30">
        <f t="shared" ca="1" si="554"/>
        <v>31</v>
      </c>
      <c r="E1239" s="599">
        <f t="shared" si="555"/>
        <v>0.113</v>
      </c>
      <c r="F1239" s="599">
        <f t="shared" si="576"/>
        <v>0.13108</v>
      </c>
      <c r="G1239" s="33">
        <f t="shared" ca="1" si="556"/>
        <v>1.0120874444444443</v>
      </c>
      <c r="H1239" s="33">
        <f t="shared" ca="1" si="557"/>
        <v>1770273.4925298297</v>
      </c>
      <c r="I1239" s="33">
        <f t="shared" ca="1" si="552"/>
        <v>5.6488446797615345E-7</v>
      </c>
      <c r="J1239" s="30" t="b">
        <f t="shared" si="558"/>
        <v>0</v>
      </c>
      <c r="K1239" s="33">
        <f t="shared" si="577"/>
        <v>1</v>
      </c>
      <c r="L1239" s="33">
        <f t="shared" ref="L1239:L1302" ca="1" si="580" xml:space="preserve"> I1239*K1239</f>
        <v>5.6488446797615345E-7</v>
      </c>
      <c r="M1239" s="600">
        <f t="shared" ca="1" si="559"/>
        <v>27271.35</v>
      </c>
      <c r="N1239" s="601">
        <f t="shared" ca="1" si="560"/>
        <v>-238655584370.47</v>
      </c>
      <c r="O1239" s="601">
        <f t="shared" ca="1" si="561"/>
        <v>2884763388.79</v>
      </c>
      <c r="P1239" s="601">
        <f t="shared" ca="1" si="562"/>
        <v>-2322251422.3600001</v>
      </c>
      <c r="Q1239" s="601">
        <f t="shared" ca="1" si="578"/>
        <v>-371560227.57999998</v>
      </c>
      <c r="R1239" s="602">
        <f t="shared" si="563"/>
        <v>399</v>
      </c>
      <c r="S1239" s="602">
        <f t="shared" si="564"/>
        <v>63.84</v>
      </c>
      <c r="T1239" s="602">
        <f t="shared" si="565"/>
        <v>166.35080000000002</v>
      </c>
      <c r="U1239" s="602">
        <f t="shared" si="566"/>
        <v>26.616128000000003</v>
      </c>
      <c r="V1239" s="602">
        <f t="shared" ca="1" si="567"/>
        <v>-190924467.5</v>
      </c>
      <c r="W1239" s="602">
        <f t="shared" si="568"/>
        <v>84.48</v>
      </c>
      <c r="X1239" s="602">
        <f t="shared" si="569"/>
        <v>13.52</v>
      </c>
      <c r="Y1239" s="602">
        <f t="shared" ca="1" si="570"/>
        <v>3641564.88</v>
      </c>
      <c r="Z1239" s="602">
        <f t="shared" ca="1" si="571"/>
        <v>582650.38</v>
      </c>
      <c r="AA1239" s="603">
        <f t="shared" si="572"/>
        <v>0</v>
      </c>
      <c r="AB1239" s="602"/>
      <c r="AC1239" s="604">
        <f t="shared" si="573"/>
        <v>0.113</v>
      </c>
      <c r="AD1239" s="602">
        <f t="shared" ca="1" si="574"/>
        <v>-2322251422.3604345</v>
      </c>
      <c r="AE1239" s="602">
        <f t="shared" si="575"/>
        <v>0</v>
      </c>
      <c r="AG1239" s="602">
        <f t="shared" ca="1" si="579"/>
        <v>0</v>
      </c>
    </row>
    <row r="1240" spans="2:33" x14ac:dyDescent="0.25">
      <c r="B1240" s="30">
        <v>1219</v>
      </c>
      <c r="C1240" s="19">
        <f t="shared" ca="1" si="553"/>
        <v>82793</v>
      </c>
      <c r="D1240" s="30">
        <f t="shared" ca="1" si="554"/>
        <v>31</v>
      </c>
      <c r="E1240" s="599">
        <f t="shared" si="555"/>
        <v>0.113</v>
      </c>
      <c r="F1240" s="599">
        <f t="shared" si="576"/>
        <v>0.13108</v>
      </c>
      <c r="G1240" s="33">
        <f t="shared" ca="1" si="556"/>
        <v>1.0120874444444443</v>
      </c>
      <c r="H1240" s="33">
        <f t="shared" ca="1" si="557"/>
        <v>1791671.5750222565</v>
      </c>
      <c r="I1240" s="33">
        <f t="shared" ref="I1240:I1303" ca="1" si="581">IF(H1240=0, 0, 1/H1240)</f>
        <v>5.5813800583825071E-7</v>
      </c>
      <c r="J1240" s="30" t="b">
        <f t="shared" si="558"/>
        <v>0</v>
      </c>
      <c r="K1240" s="33">
        <f t="shared" si="577"/>
        <v>1</v>
      </c>
      <c r="L1240" s="33">
        <f t="shared" ca="1" si="580"/>
        <v>5.5813800583825071E-7</v>
      </c>
      <c r="M1240" s="600">
        <f t="shared" ca="1" si="559"/>
        <v>27271.35</v>
      </c>
      <c r="N1240" s="601">
        <f t="shared" ca="1" si="560"/>
        <v>-241540347759.26001</v>
      </c>
      <c r="O1240" s="601">
        <f t="shared" ca="1" si="561"/>
        <v>2919632805.98</v>
      </c>
      <c r="P1240" s="601">
        <f t="shared" ca="1" si="562"/>
        <v>-2350321772.7800002</v>
      </c>
      <c r="Q1240" s="601">
        <f t="shared" ca="1" si="578"/>
        <v>-376051483.63999999</v>
      </c>
      <c r="R1240" s="602">
        <f t="shared" si="563"/>
        <v>399</v>
      </c>
      <c r="S1240" s="602">
        <f t="shared" si="564"/>
        <v>63.84</v>
      </c>
      <c r="T1240" s="602">
        <f t="shared" si="565"/>
        <v>166.35080000000002</v>
      </c>
      <c r="U1240" s="602">
        <f t="shared" si="566"/>
        <v>26.616128000000003</v>
      </c>
      <c r="V1240" s="602">
        <f t="shared" ca="1" si="567"/>
        <v>-193232278.21000001</v>
      </c>
      <c r="W1240" s="602">
        <f t="shared" si="568"/>
        <v>84.48</v>
      </c>
      <c r="X1240" s="602">
        <f t="shared" si="569"/>
        <v>13.52</v>
      </c>
      <c r="Y1240" s="602">
        <f t="shared" ca="1" si="570"/>
        <v>3685579.19</v>
      </c>
      <c r="Z1240" s="602">
        <f t="shared" ca="1" si="571"/>
        <v>589692.67000000004</v>
      </c>
      <c r="AA1240" s="603">
        <f t="shared" si="572"/>
        <v>0</v>
      </c>
      <c r="AB1240" s="602"/>
      <c r="AC1240" s="604">
        <f t="shared" si="573"/>
        <v>0.113</v>
      </c>
      <c r="AD1240" s="602">
        <f t="shared" ca="1" si="574"/>
        <v>-2350321772.7796884</v>
      </c>
      <c r="AE1240" s="602">
        <f t="shared" si="575"/>
        <v>0</v>
      </c>
      <c r="AG1240" s="602">
        <f t="shared" ca="1" si="579"/>
        <v>0</v>
      </c>
    </row>
    <row r="1241" spans="2:33" x14ac:dyDescent="0.25">
      <c r="B1241" s="30">
        <v>1220</v>
      </c>
      <c r="C1241" s="19">
        <f t="shared" ca="1" si="553"/>
        <v>82823</v>
      </c>
      <c r="D1241" s="30">
        <f t="shared" ca="1" si="554"/>
        <v>30</v>
      </c>
      <c r="E1241" s="599">
        <f t="shared" si="555"/>
        <v>0.113</v>
      </c>
      <c r="F1241" s="599">
        <f t="shared" si="576"/>
        <v>0.13108</v>
      </c>
      <c r="G1241" s="33">
        <f t="shared" ca="1" si="556"/>
        <v>1.0117233333333333</v>
      </c>
      <c r="H1241" s="33">
        <f t="shared" ca="1" si="557"/>
        <v>1812675.9381201006</v>
      </c>
      <c r="I1241" s="33">
        <f t="shared" ca="1" si="581"/>
        <v>5.5167058764904511E-7</v>
      </c>
      <c r="J1241" s="30" t="b">
        <f t="shared" si="558"/>
        <v>0</v>
      </c>
      <c r="K1241" s="33">
        <f t="shared" si="577"/>
        <v>1</v>
      </c>
      <c r="L1241" s="33">
        <f t="shared" ca="1" si="580"/>
        <v>5.5167058764904511E-7</v>
      </c>
      <c r="M1241" s="600">
        <f t="shared" ca="1" si="559"/>
        <v>27271.35</v>
      </c>
      <c r="N1241" s="601">
        <f t="shared" ca="1" si="560"/>
        <v>-244459980565.23999</v>
      </c>
      <c r="O1241" s="601">
        <f t="shared" ca="1" si="561"/>
        <v>2865913110.1700001</v>
      </c>
      <c r="P1241" s="601">
        <f t="shared" ca="1" si="562"/>
        <v>-2301998150.3200002</v>
      </c>
      <c r="Q1241" s="601">
        <f t="shared" ca="1" si="578"/>
        <v>-368319704.05000001</v>
      </c>
      <c r="R1241" s="602">
        <f t="shared" si="563"/>
        <v>399</v>
      </c>
      <c r="S1241" s="602">
        <f t="shared" si="564"/>
        <v>63.84</v>
      </c>
      <c r="T1241" s="602">
        <f t="shared" si="565"/>
        <v>166.35080000000002</v>
      </c>
      <c r="U1241" s="602">
        <f t="shared" si="566"/>
        <v>26.616128000000003</v>
      </c>
      <c r="V1241" s="602">
        <f t="shared" ca="1" si="567"/>
        <v>-195567984.44999999</v>
      </c>
      <c r="W1241" s="602">
        <f t="shared" si="568"/>
        <v>84.48</v>
      </c>
      <c r="X1241" s="602">
        <f t="shared" si="569"/>
        <v>13.52</v>
      </c>
      <c r="Y1241" s="602">
        <f t="shared" ca="1" si="570"/>
        <v>3609807.75</v>
      </c>
      <c r="Z1241" s="602">
        <f t="shared" ca="1" si="571"/>
        <v>577569.24</v>
      </c>
      <c r="AA1241" s="603">
        <f t="shared" si="572"/>
        <v>0</v>
      </c>
      <c r="AB1241" s="602"/>
      <c r="AC1241" s="604">
        <f t="shared" si="573"/>
        <v>0.113</v>
      </c>
      <c r="AD1241" s="602">
        <f t="shared" ca="1" si="574"/>
        <v>-2301998150.3226767</v>
      </c>
      <c r="AE1241" s="602">
        <f t="shared" si="575"/>
        <v>0</v>
      </c>
      <c r="AG1241" s="602">
        <f t="shared" ca="1" si="579"/>
        <v>0</v>
      </c>
    </row>
    <row r="1242" spans="2:33" x14ac:dyDescent="0.25">
      <c r="B1242" s="30">
        <v>1221</v>
      </c>
      <c r="C1242" s="19">
        <f t="shared" ca="1" si="553"/>
        <v>82854</v>
      </c>
      <c r="D1242" s="30">
        <f t="shared" ca="1" si="554"/>
        <v>31</v>
      </c>
      <c r="E1242" s="599">
        <f t="shared" si="555"/>
        <v>0.113</v>
      </c>
      <c r="F1242" s="599">
        <f t="shared" si="576"/>
        <v>0.13108</v>
      </c>
      <c r="G1242" s="33">
        <f t="shared" ca="1" si="556"/>
        <v>1.0120874444444443</v>
      </c>
      <c r="H1242" s="33">
        <f t="shared" ca="1" si="557"/>
        <v>1834586.5578179082</v>
      </c>
      <c r="I1242" s="33">
        <f t="shared" ca="1" si="581"/>
        <v>5.4508193998184459E-7</v>
      </c>
      <c r="J1242" s="30" t="b">
        <f t="shared" si="558"/>
        <v>0</v>
      </c>
      <c r="K1242" s="33">
        <f t="shared" si="577"/>
        <v>1</v>
      </c>
      <c r="L1242" s="33">
        <f t="shared" ca="1" si="580"/>
        <v>5.4508193998184459E-7</v>
      </c>
      <c r="M1242" s="600">
        <f t="shared" ca="1" si="559"/>
        <v>27271.35</v>
      </c>
      <c r="N1242" s="601">
        <f t="shared" ca="1" si="560"/>
        <v>-247325893675.41</v>
      </c>
      <c r="O1242" s="601">
        <f t="shared" ca="1" si="561"/>
        <v>2989565270.8299999</v>
      </c>
      <c r="P1242" s="601">
        <f t="shared" ca="1" si="562"/>
        <v>-2406618348.7399998</v>
      </c>
      <c r="Q1242" s="601">
        <f t="shared" ca="1" si="578"/>
        <v>-385058935.80000001</v>
      </c>
      <c r="R1242" s="602">
        <f t="shared" si="563"/>
        <v>399</v>
      </c>
      <c r="S1242" s="602">
        <f t="shared" si="564"/>
        <v>63.84</v>
      </c>
      <c r="T1242" s="602">
        <f t="shared" si="565"/>
        <v>166.35080000000002</v>
      </c>
      <c r="U1242" s="602">
        <f t="shared" si="566"/>
        <v>26.616128000000003</v>
      </c>
      <c r="V1242" s="602">
        <f t="shared" ca="1" si="567"/>
        <v>-197860714.94</v>
      </c>
      <c r="W1242" s="602">
        <f t="shared" si="568"/>
        <v>84.48</v>
      </c>
      <c r="X1242" s="602">
        <f t="shared" si="569"/>
        <v>13.52</v>
      </c>
      <c r="Y1242" s="602">
        <f t="shared" ca="1" si="570"/>
        <v>3773852.22</v>
      </c>
      <c r="Z1242" s="602">
        <f t="shared" ca="1" si="571"/>
        <v>603816.36</v>
      </c>
      <c r="AA1242" s="603">
        <f t="shared" si="572"/>
        <v>0</v>
      </c>
      <c r="AB1242" s="602"/>
      <c r="AC1242" s="604">
        <f t="shared" si="573"/>
        <v>0.113</v>
      </c>
      <c r="AD1242" s="602">
        <f t="shared" ca="1" si="574"/>
        <v>-2406618348.7360034</v>
      </c>
      <c r="AE1242" s="602">
        <f t="shared" si="575"/>
        <v>0</v>
      </c>
      <c r="AG1242" s="602">
        <f t="shared" ca="1" si="579"/>
        <v>0</v>
      </c>
    </row>
    <row r="1243" spans="2:33" x14ac:dyDescent="0.25">
      <c r="B1243" s="30">
        <v>1222</v>
      </c>
      <c r="C1243" s="19">
        <f t="shared" ca="1" si="553"/>
        <v>82884</v>
      </c>
      <c r="D1243" s="30">
        <f t="shared" ca="1" si="554"/>
        <v>30</v>
      </c>
      <c r="E1243" s="599">
        <f t="shared" si="555"/>
        <v>0.113</v>
      </c>
      <c r="F1243" s="599">
        <f t="shared" si="576"/>
        <v>0.13108</v>
      </c>
      <c r="G1243" s="33">
        <f t="shared" ca="1" si="556"/>
        <v>1.0117233333333333</v>
      </c>
      <c r="H1243" s="33">
        <f t="shared" ca="1" si="557"/>
        <v>1856094.0275640602</v>
      </c>
      <c r="I1243" s="33">
        <f t="shared" ca="1" si="581"/>
        <v>5.3876580881648607E-7</v>
      </c>
      <c r="J1243" s="30" t="b">
        <f t="shared" si="558"/>
        <v>0</v>
      </c>
      <c r="K1243" s="33">
        <f t="shared" si="577"/>
        <v>1</v>
      </c>
      <c r="L1243" s="33">
        <f t="shared" ca="1" si="580"/>
        <v>5.3876580881648607E-7</v>
      </c>
      <c r="M1243" s="600">
        <f t="shared" ca="1" si="559"/>
        <v>27271.35</v>
      </c>
      <c r="N1243" s="601">
        <f t="shared" ca="1" si="560"/>
        <v>-250315458946.23999</v>
      </c>
      <c r="O1243" s="601">
        <f t="shared" ca="1" si="561"/>
        <v>2934558835.0699997</v>
      </c>
      <c r="P1243" s="601">
        <f t="shared" ca="1" si="562"/>
        <v>-2357137238.4099998</v>
      </c>
      <c r="Q1243" s="601">
        <f t="shared" ca="1" si="578"/>
        <v>-377141958.14999998</v>
      </c>
      <c r="R1243" s="602">
        <f t="shared" si="563"/>
        <v>399</v>
      </c>
      <c r="S1243" s="602">
        <f t="shared" si="564"/>
        <v>63.84</v>
      </c>
      <c r="T1243" s="602">
        <f t="shared" si="565"/>
        <v>166.35080000000002</v>
      </c>
      <c r="U1243" s="602">
        <f t="shared" si="566"/>
        <v>26.616128000000003</v>
      </c>
      <c r="V1243" s="602">
        <f t="shared" ca="1" si="567"/>
        <v>-200252367.16</v>
      </c>
      <c r="W1243" s="602">
        <f t="shared" si="568"/>
        <v>84.48</v>
      </c>
      <c r="X1243" s="602">
        <f t="shared" si="569"/>
        <v>13.52</v>
      </c>
      <c r="Y1243" s="602">
        <f t="shared" ca="1" si="570"/>
        <v>3696265.84</v>
      </c>
      <c r="Z1243" s="602">
        <f t="shared" ca="1" si="571"/>
        <v>591402.53</v>
      </c>
      <c r="AA1243" s="603">
        <f t="shared" si="572"/>
        <v>0</v>
      </c>
      <c r="AB1243" s="602"/>
      <c r="AC1243" s="604">
        <f t="shared" si="573"/>
        <v>0.113</v>
      </c>
      <c r="AD1243" s="602">
        <f t="shared" ca="1" si="574"/>
        <v>-2357137238.4104266</v>
      </c>
      <c r="AE1243" s="602">
        <f t="shared" si="575"/>
        <v>0</v>
      </c>
      <c r="AG1243" s="602">
        <f t="shared" ca="1" si="579"/>
        <v>0</v>
      </c>
    </row>
    <row r="1244" spans="2:33" x14ac:dyDescent="0.25">
      <c r="B1244" s="30">
        <v>1223</v>
      </c>
      <c r="C1244" s="19">
        <f t="shared" ca="1" si="553"/>
        <v>82915</v>
      </c>
      <c r="D1244" s="30">
        <f t="shared" ca="1" si="554"/>
        <v>31</v>
      </c>
      <c r="E1244" s="599">
        <f t="shared" si="555"/>
        <v>0.113</v>
      </c>
      <c r="F1244" s="599">
        <f t="shared" si="576"/>
        <v>0.13108</v>
      </c>
      <c r="G1244" s="33">
        <f t="shared" ca="1" si="556"/>
        <v>1.0120874444444443</v>
      </c>
      <c r="H1244" s="33">
        <f t="shared" ca="1" si="557"/>
        <v>1878529.4610059056</v>
      </c>
      <c r="I1244" s="33">
        <f t="shared" ca="1" si="581"/>
        <v>5.3233128399515492E-7</v>
      </c>
      <c r="J1244" s="30" t="b">
        <f t="shared" si="558"/>
        <v>0</v>
      </c>
      <c r="K1244" s="33">
        <f t="shared" si="577"/>
        <v>1</v>
      </c>
      <c r="L1244" s="33">
        <f t="shared" ca="1" si="580"/>
        <v>5.3233128399515492E-7</v>
      </c>
      <c r="M1244" s="600">
        <f t="shared" ca="1" si="559"/>
        <v>27271.35</v>
      </c>
      <c r="N1244" s="601">
        <f t="shared" ca="1" si="560"/>
        <v>-253250017781.31</v>
      </c>
      <c r="O1244" s="601">
        <f t="shared" ca="1" si="561"/>
        <v>3061172791.8499999</v>
      </c>
      <c r="P1244" s="601">
        <f t="shared" ca="1" si="562"/>
        <v>-2464263367.4699998</v>
      </c>
      <c r="Q1244" s="601">
        <f t="shared" ca="1" si="578"/>
        <v>-394282138.80000001</v>
      </c>
      <c r="R1244" s="602">
        <f t="shared" si="563"/>
        <v>399</v>
      </c>
      <c r="S1244" s="602">
        <f t="shared" si="564"/>
        <v>63.84</v>
      </c>
      <c r="T1244" s="602">
        <f t="shared" si="565"/>
        <v>166.35080000000002</v>
      </c>
      <c r="U1244" s="602">
        <f t="shared" si="566"/>
        <v>26.616128000000003</v>
      </c>
      <c r="V1244" s="602">
        <f t="shared" ca="1" si="567"/>
        <v>-202600014.22999999</v>
      </c>
      <c r="W1244" s="602">
        <f t="shared" si="568"/>
        <v>84.48</v>
      </c>
      <c r="X1244" s="602">
        <f t="shared" si="569"/>
        <v>13.52</v>
      </c>
      <c r="Y1244" s="602">
        <f t="shared" ca="1" si="570"/>
        <v>3864239.61</v>
      </c>
      <c r="Z1244" s="602">
        <f t="shared" ca="1" si="571"/>
        <v>618278.34</v>
      </c>
      <c r="AA1244" s="603">
        <f t="shared" si="572"/>
        <v>0</v>
      </c>
      <c r="AB1244" s="602"/>
      <c r="AC1244" s="604">
        <f t="shared" si="573"/>
        <v>0.113</v>
      </c>
      <c r="AD1244" s="602">
        <f t="shared" ca="1" si="574"/>
        <v>-2464263367.4664693</v>
      </c>
      <c r="AE1244" s="602">
        <f t="shared" si="575"/>
        <v>0</v>
      </c>
      <c r="AG1244" s="602">
        <f t="shared" ca="1" si="579"/>
        <v>0</v>
      </c>
    </row>
    <row r="1245" spans="2:33" x14ac:dyDescent="0.25">
      <c r="B1245" s="30">
        <v>1224</v>
      </c>
      <c r="C1245" s="19">
        <f t="shared" ca="1" si="553"/>
        <v>82946</v>
      </c>
      <c r="D1245" s="30">
        <f t="shared" ca="1" si="554"/>
        <v>31</v>
      </c>
      <c r="E1245" s="599">
        <f t="shared" si="555"/>
        <v>0.113</v>
      </c>
      <c r="F1245" s="599">
        <f t="shared" si="576"/>
        <v>0.13108</v>
      </c>
      <c r="G1245" s="33">
        <f t="shared" ca="1" si="556"/>
        <v>1.0120874444444443</v>
      </c>
      <c r="H1245" s="33">
        <f t="shared" ca="1" si="557"/>
        <v>1901236.0815030665</v>
      </c>
      <c r="I1245" s="33">
        <f t="shared" ca="1" si="581"/>
        <v>5.2597360723841659E-7</v>
      </c>
      <c r="J1245" s="30" t="b">
        <f t="shared" si="558"/>
        <v>1</v>
      </c>
      <c r="K1245" s="33">
        <f t="shared" si="577"/>
        <v>1</v>
      </c>
      <c r="L1245" s="33">
        <f t="shared" ca="1" si="580"/>
        <v>5.2597360723841659E-7</v>
      </c>
      <c r="M1245" s="600">
        <f t="shared" ca="1" si="559"/>
        <v>27271.35</v>
      </c>
      <c r="N1245" s="601">
        <f t="shared" ca="1" si="560"/>
        <v>-256311190573.16</v>
      </c>
      <c r="O1245" s="601">
        <f t="shared" ca="1" si="561"/>
        <v>3098174547.8899999</v>
      </c>
      <c r="P1245" s="601">
        <f t="shared" ca="1" si="562"/>
        <v>-2494050279.3800001</v>
      </c>
      <c r="Q1245" s="601">
        <f t="shared" ca="1" si="578"/>
        <v>-399048044.69999999</v>
      </c>
      <c r="R1245" s="602">
        <f t="shared" si="563"/>
        <v>399</v>
      </c>
      <c r="S1245" s="602">
        <f t="shared" si="564"/>
        <v>63.84</v>
      </c>
      <c r="T1245" s="602">
        <f t="shared" si="565"/>
        <v>166.35080000000002</v>
      </c>
      <c r="U1245" s="602">
        <f t="shared" si="566"/>
        <v>26.616128000000003</v>
      </c>
      <c r="V1245" s="602">
        <f t="shared" ca="1" si="567"/>
        <v>-205048952.46000001</v>
      </c>
      <c r="W1245" s="602">
        <f t="shared" si="568"/>
        <v>84.48</v>
      </c>
      <c r="X1245" s="602">
        <f t="shared" si="569"/>
        <v>13.52</v>
      </c>
      <c r="Y1245" s="602">
        <f t="shared" ca="1" si="570"/>
        <v>3910945.48</v>
      </c>
      <c r="Z1245" s="602">
        <f t="shared" ca="1" si="571"/>
        <v>625751.28</v>
      </c>
      <c r="AA1245" s="603">
        <f t="shared" si="572"/>
        <v>0</v>
      </c>
      <c r="AB1245" s="602"/>
      <c r="AC1245" s="604">
        <f t="shared" si="573"/>
        <v>0.113</v>
      </c>
      <c r="AD1245" s="602">
        <f t="shared" ca="1" si="574"/>
        <v>-2494050279.3827209</v>
      </c>
      <c r="AE1245" s="602">
        <f t="shared" si="575"/>
        <v>0</v>
      </c>
      <c r="AG1245" s="602">
        <f t="shared" ca="1" si="579"/>
        <v>0</v>
      </c>
    </row>
    <row r="1246" spans="2:33" x14ac:dyDescent="0.25">
      <c r="B1246" s="30">
        <v>1225</v>
      </c>
      <c r="C1246" s="19">
        <f t="shared" ca="1" si="553"/>
        <v>82974</v>
      </c>
      <c r="D1246" s="30">
        <f t="shared" ca="1" si="554"/>
        <v>28</v>
      </c>
      <c r="E1246" s="599">
        <f t="shared" si="555"/>
        <v>0.113</v>
      </c>
      <c r="F1246" s="599">
        <f t="shared" si="576"/>
        <v>0.13108</v>
      </c>
      <c r="G1246" s="33">
        <f t="shared" ca="1" si="556"/>
        <v>1.0109951111111111</v>
      </c>
      <c r="H1246" s="33">
        <f t="shared" ca="1" si="557"/>
        <v>1922140.3834676461</v>
      </c>
      <c r="I1246" s="33">
        <f t="shared" ca="1" si="581"/>
        <v>5.2025336369862096E-7</v>
      </c>
      <c r="J1246" s="30" t="b">
        <f t="shared" si="558"/>
        <v>0</v>
      </c>
      <c r="K1246" s="33">
        <f t="shared" si="577"/>
        <v>1</v>
      </c>
      <c r="L1246" s="33">
        <f t="shared" ca="1" si="580"/>
        <v>5.2025336369862096E-7</v>
      </c>
      <c r="M1246" s="600">
        <f t="shared" ca="1" si="559"/>
        <v>27271.35</v>
      </c>
      <c r="N1246" s="601">
        <f t="shared" ca="1" si="560"/>
        <v>-259409365121.04999</v>
      </c>
      <c r="O1246" s="601">
        <f t="shared" ca="1" si="561"/>
        <v>2852262064.1299996</v>
      </c>
      <c r="P1246" s="601">
        <f t="shared" ca="1" si="562"/>
        <v>-2279920086.79</v>
      </c>
      <c r="Q1246" s="601">
        <f t="shared" ca="1" si="578"/>
        <v>-364787213.88999999</v>
      </c>
      <c r="R1246" s="602">
        <f t="shared" si="563"/>
        <v>399</v>
      </c>
      <c r="S1246" s="602">
        <f t="shared" si="564"/>
        <v>63.84</v>
      </c>
      <c r="T1246" s="602">
        <f t="shared" si="565"/>
        <v>166.35080000000002</v>
      </c>
      <c r="U1246" s="602">
        <f t="shared" si="566"/>
        <v>26.616128000000003</v>
      </c>
      <c r="V1246" s="602">
        <f t="shared" ca="1" si="567"/>
        <v>-207527492.09999999</v>
      </c>
      <c r="W1246" s="602">
        <f t="shared" si="568"/>
        <v>84.48</v>
      </c>
      <c r="X1246" s="602">
        <f t="shared" si="569"/>
        <v>13.52</v>
      </c>
      <c r="Y1246" s="602">
        <f t="shared" ca="1" si="570"/>
        <v>3575189.34</v>
      </c>
      <c r="Z1246" s="602">
        <f t="shared" ca="1" si="571"/>
        <v>572030.29</v>
      </c>
      <c r="AA1246" s="603">
        <f t="shared" si="572"/>
        <v>0</v>
      </c>
      <c r="AB1246" s="602"/>
      <c r="AC1246" s="604">
        <f t="shared" si="573"/>
        <v>0.113</v>
      </c>
      <c r="AD1246" s="602">
        <f t="shared" ca="1" si="574"/>
        <v>-2279920086.7861171</v>
      </c>
      <c r="AE1246" s="602">
        <f t="shared" si="575"/>
        <v>0</v>
      </c>
      <c r="AG1246" s="602">
        <f t="shared" ca="1" si="579"/>
        <v>0</v>
      </c>
    </row>
    <row r="1247" spans="2:33" x14ac:dyDescent="0.25">
      <c r="B1247" s="30">
        <v>1226</v>
      </c>
      <c r="C1247" s="19">
        <f t="shared" ca="1" si="553"/>
        <v>83005</v>
      </c>
      <c r="D1247" s="30">
        <f t="shared" ca="1" si="554"/>
        <v>31</v>
      </c>
      <c r="E1247" s="599">
        <f t="shared" si="555"/>
        <v>0.113</v>
      </c>
      <c r="F1247" s="599">
        <f t="shared" si="576"/>
        <v>0.13108</v>
      </c>
      <c r="G1247" s="33">
        <f t="shared" ca="1" si="556"/>
        <v>1.0120874444444443</v>
      </c>
      <c r="H1247" s="33">
        <f t="shared" ca="1" si="557"/>
        <v>1945374.1485672342</v>
      </c>
      <c r="I1247" s="33">
        <f t="shared" ca="1" si="581"/>
        <v>5.1403993454755163E-7</v>
      </c>
      <c r="J1247" s="30" t="b">
        <f t="shared" si="558"/>
        <v>0</v>
      </c>
      <c r="K1247" s="33">
        <f t="shared" si="577"/>
        <v>1</v>
      </c>
      <c r="L1247" s="33">
        <f t="shared" ca="1" si="580"/>
        <v>5.1403993454755163E-7</v>
      </c>
      <c r="M1247" s="600">
        <f t="shared" ca="1" si="559"/>
        <v>27271.35</v>
      </c>
      <c r="N1247" s="601">
        <f t="shared" ca="1" si="560"/>
        <v>-262261627185.17999</v>
      </c>
      <c r="O1247" s="601">
        <f t="shared" ca="1" si="561"/>
        <v>3170100119.8699999</v>
      </c>
      <c r="P1247" s="601">
        <f t="shared" ca="1" si="562"/>
        <v>-2551951333.4200001</v>
      </c>
      <c r="Q1247" s="601">
        <f t="shared" ca="1" si="578"/>
        <v>-408312213.35000002</v>
      </c>
      <c r="R1247" s="602">
        <f t="shared" si="563"/>
        <v>399</v>
      </c>
      <c r="S1247" s="602">
        <f t="shared" si="564"/>
        <v>63.84</v>
      </c>
      <c r="T1247" s="602">
        <f t="shared" si="565"/>
        <v>166.35080000000002</v>
      </c>
      <c r="U1247" s="602">
        <f t="shared" si="566"/>
        <v>26.616128000000003</v>
      </c>
      <c r="V1247" s="602">
        <f t="shared" ca="1" si="567"/>
        <v>-209809301.75</v>
      </c>
      <c r="W1247" s="602">
        <f t="shared" si="568"/>
        <v>84.48</v>
      </c>
      <c r="X1247" s="602">
        <f t="shared" si="569"/>
        <v>13.52</v>
      </c>
      <c r="Y1247" s="602">
        <f t="shared" ca="1" si="570"/>
        <v>4001734.34</v>
      </c>
      <c r="Z1247" s="602">
        <f t="shared" ca="1" si="571"/>
        <v>640277.49</v>
      </c>
      <c r="AA1247" s="603">
        <f t="shared" si="572"/>
        <v>0</v>
      </c>
      <c r="AB1247" s="602"/>
      <c r="AC1247" s="604">
        <f t="shared" si="573"/>
        <v>0.113</v>
      </c>
      <c r="AD1247" s="602">
        <f t="shared" ca="1" si="574"/>
        <v>-2551951333.4157934</v>
      </c>
      <c r="AE1247" s="602">
        <f t="shared" si="575"/>
        <v>0</v>
      </c>
      <c r="AG1247" s="602">
        <f t="shared" ca="1" si="579"/>
        <v>0</v>
      </c>
    </row>
    <row r="1248" spans="2:33" x14ac:dyDescent="0.25">
      <c r="B1248" s="30">
        <v>1227</v>
      </c>
      <c r="C1248" s="19">
        <f t="shared" ca="1" si="553"/>
        <v>83035</v>
      </c>
      <c r="D1248" s="30">
        <f t="shared" ca="1" si="554"/>
        <v>30</v>
      </c>
      <c r="E1248" s="599">
        <f t="shared" si="555"/>
        <v>0.113</v>
      </c>
      <c r="F1248" s="599">
        <f t="shared" si="576"/>
        <v>0.13108</v>
      </c>
      <c r="G1248" s="33">
        <f t="shared" ca="1" si="556"/>
        <v>1.0117233333333333</v>
      </c>
      <c r="H1248" s="33">
        <f t="shared" ca="1" si="557"/>
        <v>1968180.4181689373</v>
      </c>
      <c r="I1248" s="33">
        <f t="shared" ca="1" si="581"/>
        <v>5.0808350228904971E-7</v>
      </c>
      <c r="J1248" s="30" t="b">
        <f t="shared" si="558"/>
        <v>0</v>
      </c>
      <c r="K1248" s="33">
        <f t="shared" si="577"/>
        <v>1</v>
      </c>
      <c r="L1248" s="33">
        <f t="shared" ca="1" si="580"/>
        <v>5.0808350228904971E-7</v>
      </c>
      <c r="M1248" s="600">
        <f t="shared" ca="1" si="559"/>
        <v>27271.35</v>
      </c>
      <c r="N1248" s="601">
        <f t="shared" ca="1" si="560"/>
        <v>-265431727305.04999</v>
      </c>
      <c r="O1248" s="601">
        <f t="shared" ca="1" si="561"/>
        <v>3111771887.79</v>
      </c>
      <c r="P1248" s="601">
        <f t="shared" ca="1" si="562"/>
        <v>-2499482098.79</v>
      </c>
      <c r="Q1248" s="601">
        <f t="shared" ca="1" si="578"/>
        <v>-399917135.81</v>
      </c>
      <c r="R1248" s="602">
        <f t="shared" si="563"/>
        <v>399</v>
      </c>
      <c r="S1248" s="602">
        <f t="shared" si="564"/>
        <v>63.84</v>
      </c>
      <c r="T1248" s="602">
        <f t="shared" si="565"/>
        <v>166.35080000000002</v>
      </c>
      <c r="U1248" s="602">
        <f t="shared" si="566"/>
        <v>26.616128000000003</v>
      </c>
      <c r="V1248" s="602">
        <f t="shared" ca="1" si="567"/>
        <v>-212345381.84</v>
      </c>
      <c r="W1248" s="602">
        <f t="shared" si="568"/>
        <v>84.48</v>
      </c>
      <c r="X1248" s="602">
        <f t="shared" si="569"/>
        <v>13.52</v>
      </c>
      <c r="Y1248" s="602">
        <f t="shared" ca="1" si="570"/>
        <v>3919462.58</v>
      </c>
      <c r="Z1248" s="602">
        <f t="shared" ca="1" si="571"/>
        <v>627114.01</v>
      </c>
      <c r="AA1248" s="603">
        <f t="shared" si="572"/>
        <v>0</v>
      </c>
      <c r="AB1248" s="602"/>
      <c r="AC1248" s="604">
        <f t="shared" si="573"/>
        <v>0.113</v>
      </c>
      <c r="AD1248" s="602">
        <f t="shared" ca="1" si="574"/>
        <v>-2499482098.7892208</v>
      </c>
      <c r="AE1248" s="602">
        <f t="shared" si="575"/>
        <v>0</v>
      </c>
      <c r="AG1248" s="602">
        <f t="shared" ca="1" si="579"/>
        <v>0</v>
      </c>
    </row>
    <row r="1249" spans="2:33" x14ac:dyDescent="0.25">
      <c r="B1249" s="30">
        <v>1228</v>
      </c>
      <c r="C1249" s="19">
        <f t="shared" ca="1" si="553"/>
        <v>83066</v>
      </c>
      <c r="D1249" s="30">
        <f t="shared" ca="1" si="554"/>
        <v>31</v>
      </c>
      <c r="E1249" s="599">
        <f t="shared" si="555"/>
        <v>0.113</v>
      </c>
      <c r="F1249" s="599">
        <f t="shared" si="576"/>
        <v>0.13108</v>
      </c>
      <c r="G1249" s="33">
        <f t="shared" ca="1" si="556"/>
        <v>1.0120874444444443</v>
      </c>
      <c r="H1249" s="33">
        <f t="shared" ca="1" si="557"/>
        <v>1991970.6896301976</v>
      </c>
      <c r="I1249" s="33">
        <f t="shared" ca="1" si="581"/>
        <v>5.0201541880400181E-7</v>
      </c>
      <c r="J1249" s="30" t="b">
        <f t="shared" si="558"/>
        <v>0</v>
      </c>
      <c r="K1249" s="33">
        <f t="shared" si="577"/>
        <v>1</v>
      </c>
      <c r="L1249" s="33">
        <f t="shared" ca="1" si="580"/>
        <v>5.0201541880400181E-7</v>
      </c>
      <c r="M1249" s="600">
        <f t="shared" ca="1" si="559"/>
        <v>27271.35</v>
      </c>
      <c r="N1249" s="601">
        <f t="shared" ca="1" si="560"/>
        <v>-268543499192.84</v>
      </c>
      <c r="O1249" s="601">
        <f t="shared" ca="1" si="561"/>
        <v>3246031898.7599998</v>
      </c>
      <c r="P1249" s="601">
        <f t="shared" ca="1" si="562"/>
        <v>-2613077437.98</v>
      </c>
      <c r="Q1249" s="601">
        <f t="shared" ca="1" si="578"/>
        <v>-418092390.07999998</v>
      </c>
      <c r="R1249" s="602">
        <f t="shared" si="563"/>
        <v>399</v>
      </c>
      <c r="S1249" s="602">
        <f t="shared" si="564"/>
        <v>63.84</v>
      </c>
      <c r="T1249" s="602">
        <f t="shared" si="565"/>
        <v>166.35080000000002</v>
      </c>
      <c r="U1249" s="602">
        <f t="shared" si="566"/>
        <v>26.616128000000003</v>
      </c>
      <c r="V1249" s="602">
        <f t="shared" ca="1" si="567"/>
        <v>-214834799.34999999</v>
      </c>
      <c r="W1249" s="602">
        <f t="shared" si="568"/>
        <v>84.48</v>
      </c>
      <c r="X1249" s="602">
        <f t="shared" si="569"/>
        <v>13.52</v>
      </c>
      <c r="Y1249" s="602">
        <f t="shared" ca="1" si="570"/>
        <v>4097580.07</v>
      </c>
      <c r="Z1249" s="602">
        <f t="shared" ca="1" si="571"/>
        <v>655612.81000000006</v>
      </c>
      <c r="AA1249" s="603">
        <f t="shared" si="572"/>
        <v>0</v>
      </c>
      <c r="AB1249" s="602"/>
      <c r="AC1249" s="604">
        <f t="shared" si="573"/>
        <v>0.113</v>
      </c>
      <c r="AD1249" s="602">
        <f t="shared" ca="1" si="574"/>
        <v>-2613077437.979218</v>
      </c>
      <c r="AE1249" s="602">
        <f t="shared" si="575"/>
        <v>0</v>
      </c>
      <c r="AG1249" s="602">
        <f t="shared" ca="1" si="579"/>
        <v>0</v>
      </c>
    </row>
    <row r="1250" spans="2:33" x14ac:dyDescent="0.25">
      <c r="B1250" s="30">
        <v>1229</v>
      </c>
      <c r="C1250" s="19">
        <f t="shared" ca="1" si="553"/>
        <v>83096</v>
      </c>
      <c r="D1250" s="30">
        <f t="shared" ca="1" si="554"/>
        <v>30</v>
      </c>
      <c r="E1250" s="599">
        <f t="shared" si="555"/>
        <v>0.113</v>
      </c>
      <c r="F1250" s="599">
        <f t="shared" si="576"/>
        <v>0.13108</v>
      </c>
      <c r="G1250" s="33">
        <f t="shared" ca="1" si="556"/>
        <v>1.0117233333333333</v>
      </c>
      <c r="H1250" s="33">
        <f t="shared" ca="1" si="557"/>
        <v>2015323.2260149622</v>
      </c>
      <c r="I1250" s="33">
        <f t="shared" ca="1" si="581"/>
        <v>4.9619832049341739E-7</v>
      </c>
      <c r="J1250" s="30" t="b">
        <f t="shared" si="558"/>
        <v>0</v>
      </c>
      <c r="K1250" s="33">
        <f t="shared" si="577"/>
        <v>1</v>
      </c>
      <c r="L1250" s="33">
        <f t="shared" ca="1" si="580"/>
        <v>4.9619832049341739E-7</v>
      </c>
      <c r="M1250" s="600">
        <f t="shared" ca="1" si="559"/>
        <v>27271.35</v>
      </c>
      <c r="N1250" s="601">
        <f t="shared" ca="1" si="560"/>
        <v>-271789531091.60001</v>
      </c>
      <c r="O1250" s="601">
        <f t="shared" ca="1" si="561"/>
        <v>3186306540.8400002</v>
      </c>
      <c r="P1250" s="601">
        <f t="shared" ca="1" si="562"/>
        <v>-2559351417.7800002</v>
      </c>
      <c r="Q1250" s="601">
        <f t="shared" ca="1" si="578"/>
        <v>-409496226.83999997</v>
      </c>
      <c r="R1250" s="602">
        <f t="shared" si="563"/>
        <v>399</v>
      </c>
      <c r="S1250" s="602">
        <f t="shared" si="564"/>
        <v>63.84</v>
      </c>
      <c r="T1250" s="602">
        <f t="shared" si="565"/>
        <v>166.35080000000002</v>
      </c>
      <c r="U1250" s="602">
        <f t="shared" si="566"/>
        <v>26.616128000000003</v>
      </c>
      <c r="V1250" s="602">
        <f t="shared" ca="1" si="567"/>
        <v>-217431624.87</v>
      </c>
      <c r="W1250" s="602">
        <f t="shared" si="568"/>
        <v>84.48</v>
      </c>
      <c r="X1250" s="602">
        <f t="shared" si="569"/>
        <v>13.52</v>
      </c>
      <c r="Y1250" s="602">
        <f t="shared" ca="1" si="570"/>
        <v>4013337.67</v>
      </c>
      <c r="Z1250" s="602">
        <f t="shared" ca="1" si="571"/>
        <v>642134.03</v>
      </c>
      <c r="AA1250" s="603">
        <f t="shared" si="572"/>
        <v>0</v>
      </c>
      <c r="AB1250" s="602"/>
      <c r="AC1250" s="604">
        <f t="shared" si="573"/>
        <v>0.113</v>
      </c>
      <c r="AD1250" s="602">
        <f t="shared" ca="1" si="574"/>
        <v>-2559351417.7792335</v>
      </c>
      <c r="AE1250" s="602">
        <f t="shared" si="575"/>
        <v>0</v>
      </c>
      <c r="AG1250" s="602">
        <f t="shared" ca="1" si="579"/>
        <v>0</v>
      </c>
    </row>
    <row r="1251" spans="2:33" x14ac:dyDescent="0.25">
      <c r="B1251" s="30">
        <v>1230</v>
      </c>
      <c r="C1251" s="19">
        <f t="shared" ca="1" si="553"/>
        <v>83127</v>
      </c>
      <c r="D1251" s="30">
        <f t="shared" ca="1" si="554"/>
        <v>31</v>
      </c>
      <c r="E1251" s="599">
        <f t="shared" si="555"/>
        <v>0.113</v>
      </c>
      <c r="F1251" s="599">
        <f t="shared" si="576"/>
        <v>0.13108</v>
      </c>
      <c r="G1251" s="33">
        <f t="shared" ca="1" si="556"/>
        <v>1.0120874444444443</v>
      </c>
      <c r="H1251" s="33">
        <f t="shared" ca="1" si="557"/>
        <v>2039683.3335470164</v>
      </c>
      <c r="I1251" s="33">
        <f t="shared" ca="1" si="581"/>
        <v>4.9027218272210743E-7</v>
      </c>
      <c r="J1251" s="30" t="b">
        <f t="shared" si="558"/>
        <v>0</v>
      </c>
      <c r="K1251" s="33">
        <f t="shared" si="577"/>
        <v>1</v>
      </c>
      <c r="L1251" s="33">
        <f t="shared" ca="1" si="580"/>
        <v>4.9027218272210743E-7</v>
      </c>
      <c r="M1251" s="600">
        <f t="shared" ca="1" si="559"/>
        <v>27271.35</v>
      </c>
      <c r="N1251" s="601">
        <f t="shared" ca="1" si="560"/>
        <v>-274975837632.44</v>
      </c>
      <c r="O1251" s="601">
        <f t="shared" ca="1" si="561"/>
        <v>3323782432.3000002</v>
      </c>
      <c r="P1251" s="601">
        <f t="shared" ca="1" si="562"/>
        <v>-2675667664.52</v>
      </c>
      <c r="Q1251" s="601">
        <f t="shared" ca="1" si="578"/>
        <v>-428106826.31999999</v>
      </c>
      <c r="R1251" s="602">
        <f t="shared" si="563"/>
        <v>399</v>
      </c>
      <c r="S1251" s="602">
        <f t="shared" si="564"/>
        <v>63.84</v>
      </c>
      <c r="T1251" s="602">
        <f t="shared" si="565"/>
        <v>166.35080000000002</v>
      </c>
      <c r="U1251" s="602">
        <f t="shared" si="566"/>
        <v>26.616128000000003</v>
      </c>
      <c r="V1251" s="602">
        <f t="shared" ca="1" si="567"/>
        <v>-219980670.11000001</v>
      </c>
      <c r="W1251" s="602">
        <f t="shared" si="568"/>
        <v>84.48</v>
      </c>
      <c r="X1251" s="602">
        <f t="shared" si="569"/>
        <v>13.52</v>
      </c>
      <c r="Y1251" s="602">
        <f t="shared" ca="1" si="570"/>
        <v>4195721.54</v>
      </c>
      <c r="Z1251" s="602">
        <f t="shared" ca="1" si="571"/>
        <v>671315.45</v>
      </c>
      <c r="AA1251" s="603">
        <f t="shared" si="572"/>
        <v>0</v>
      </c>
      <c r="AB1251" s="602"/>
      <c r="AC1251" s="604">
        <f t="shared" si="573"/>
        <v>0.113</v>
      </c>
      <c r="AD1251" s="602">
        <f t="shared" ca="1" si="574"/>
        <v>-2675667664.5178814</v>
      </c>
      <c r="AE1251" s="602">
        <f t="shared" si="575"/>
        <v>0</v>
      </c>
      <c r="AG1251" s="602">
        <f t="shared" ca="1" si="579"/>
        <v>0</v>
      </c>
    </row>
    <row r="1252" spans="2:33" x14ac:dyDescent="0.25">
      <c r="B1252" s="30">
        <v>1231</v>
      </c>
      <c r="C1252" s="19">
        <f t="shared" ca="1" si="553"/>
        <v>83158</v>
      </c>
      <c r="D1252" s="30">
        <f t="shared" ca="1" si="554"/>
        <v>31</v>
      </c>
      <c r="E1252" s="599">
        <f t="shared" si="555"/>
        <v>0.113</v>
      </c>
      <c r="F1252" s="599">
        <f t="shared" si="576"/>
        <v>0.13108</v>
      </c>
      <c r="G1252" s="33">
        <f t="shared" ca="1" si="556"/>
        <v>1.0120874444444443</v>
      </c>
      <c r="H1252" s="33">
        <f t="shared" ca="1" si="557"/>
        <v>2064337.8925255248</v>
      </c>
      <c r="I1252" s="33">
        <f t="shared" ca="1" si="581"/>
        <v>4.8441682130660952E-7</v>
      </c>
      <c r="J1252" s="30" t="b">
        <f t="shared" si="558"/>
        <v>0</v>
      </c>
      <c r="K1252" s="33">
        <f t="shared" si="577"/>
        <v>1</v>
      </c>
      <c r="L1252" s="33">
        <f t="shared" ca="1" si="580"/>
        <v>4.8441682130660952E-7</v>
      </c>
      <c r="M1252" s="600">
        <f t="shared" ca="1" si="559"/>
        <v>27271.35</v>
      </c>
      <c r="N1252" s="601">
        <f t="shared" ca="1" si="560"/>
        <v>-278299620064.73999</v>
      </c>
      <c r="O1252" s="601">
        <f t="shared" ca="1" si="561"/>
        <v>3363958467.79</v>
      </c>
      <c r="P1252" s="601">
        <f t="shared" ca="1" si="562"/>
        <v>-2708009914.1300001</v>
      </c>
      <c r="Q1252" s="601">
        <f t="shared" ca="1" si="578"/>
        <v>-433281586.25999999</v>
      </c>
      <c r="R1252" s="602">
        <f t="shared" si="563"/>
        <v>399</v>
      </c>
      <c r="S1252" s="602">
        <f t="shared" si="564"/>
        <v>63.84</v>
      </c>
      <c r="T1252" s="602">
        <f t="shared" si="565"/>
        <v>166.35080000000002</v>
      </c>
      <c r="U1252" s="602">
        <f t="shared" si="566"/>
        <v>26.616128000000003</v>
      </c>
      <c r="V1252" s="602">
        <f t="shared" ca="1" si="567"/>
        <v>-222639696.05000001</v>
      </c>
      <c r="W1252" s="602">
        <f t="shared" si="568"/>
        <v>84.48</v>
      </c>
      <c r="X1252" s="602">
        <f t="shared" si="569"/>
        <v>13.52</v>
      </c>
      <c r="Y1252" s="602">
        <f t="shared" ca="1" si="570"/>
        <v>4246434.1900000004</v>
      </c>
      <c r="Z1252" s="602">
        <f t="shared" ca="1" si="571"/>
        <v>679429.47</v>
      </c>
      <c r="AA1252" s="603">
        <f t="shared" si="572"/>
        <v>0</v>
      </c>
      <c r="AB1252" s="602"/>
      <c r="AC1252" s="604">
        <f t="shared" si="573"/>
        <v>0.113</v>
      </c>
      <c r="AD1252" s="602">
        <f t="shared" ca="1" si="574"/>
        <v>-2708009914.1299562</v>
      </c>
      <c r="AE1252" s="602">
        <f t="shared" si="575"/>
        <v>0</v>
      </c>
      <c r="AG1252" s="602">
        <f t="shared" ca="1" si="579"/>
        <v>0</v>
      </c>
    </row>
    <row r="1253" spans="2:33" x14ac:dyDescent="0.25">
      <c r="B1253" s="30">
        <v>1232</v>
      </c>
      <c r="C1253" s="19">
        <f t="shared" ca="1" si="553"/>
        <v>83188</v>
      </c>
      <c r="D1253" s="30">
        <f t="shared" ca="1" si="554"/>
        <v>30</v>
      </c>
      <c r="E1253" s="599">
        <f t="shared" si="555"/>
        <v>0.113</v>
      </c>
      <c r="F1253" s="599">
        <f t="shared" si="576"/>
        <v>0.13108</v>
      </c>
      <c r="G1253" s="33">
        <f t="shared" ca="1" si="556"/>
        <v>1.0117233333333333</v>
      </c>
      <c r="H1253" s="33">
        <f t="shared" ca="1" si="557"/>
        <v>2088538.8137522324</v>
      </c>
      <c r="I1253" s="33">
        <f t="shared" ca="1" si="581"/>
        <v>4.7880364655680851E-7</v>
      </c>
      <c r="J1253" s="30" t="b">
        <f t="shared" si="558"/>
        <v>0</v>
      </c>
      <c r="K1253" s="33">
        <f t="shared" si="577"/>
        <v>1</v>
      </c>
      <c r="L1253" s="33">
        <f t="shared" ca="1" si="580"/>
        <v>4.7880364655680851E-7</v>
      </c>
      <c r="M1253" s="600">
        <f t="shared" ca="1" si="559"/>
        <v>27271.35</v>
      </c>
      <c r="N1253" s="601">
        <f t="shared" ca="1" si="560"/>
        <v>-281663578532.53003</v>
      </c>
      <c r="O1253" s="601">
        <f t="shared" ca="1" si="561"/>
        <v>3302063290.3499994</v>
      </c>
      <c r="P1253" s="601">
        <f t="shared" ca="1" si="562"/>
        <v>-2652332031.1799998</v>
      </c>
      <c r="Q1253" s="601">
        <f t="shared" ca="1" si="578"/>
        <v>-424373124.99000001</v>
      </c>
      <c r="R1253" s="602">
        <f t="shared" si="563"/>
        <v>399</v>
      </c>
      <c r="S1253" s="602">
        <f t="shared" si="564"/>
        <v>63.84</v>
      </c>
      <c r="T1253" s="602">
        <f t="shared" si="565"/>
        <v>166.35080000000002</v>
      </c>
      <c r="U1253" s="602">
        <f t="shared" si="566"/>
        <v>26.616128000000003</v>
      </c>
      <c r="V1253" s="602">
        <f t="shared" ca="1" si="567"/>
        <v>-225330862.83000001</v>
      </c>
      <c r="W1253" s="602">
        <f t="shared" si="568"/>
        <v>84.48</v>
      </c>
      <c r="X1253" s="602">
        <f t="shared" si="569"/>
        <v>13.52</v>
      </c>
      <c r="Y1253" s="602">
        <f t="shared" ca="1" si="570"/>
        <v>4159131.27</v>
      </c>
      <c r="Z1253" s="602">
        <f t="shared" ca="1" si="571"/>
        <v>665461</v>
      </c>
      <c r="AA1253" s="603">
        <f t="shared" si="572"/>
        <v>0</v>
      </c>
      <c r="AB1253" s="602"/>
      <c r="AC1253" s="604">
        <f t="shared" si="573"/>
        <v>0.113</v>
      </c>
      <c r="AD1253" s="602">
        <f t="shared" ca="1" si="574"/>
        <v>-2652332031.1813245</v>
      </c>
      <c r="AE1253" s="602">
        <f t="shared" si="575"/>
        <v>0</v>
      </c>
      <c r="AG1253" s="602">
        <f t="shared" ca="1" si="579"/>
        <v>0</v>
      </c>
    </row>
    <row r="1254" spans="2:33" x14ac:dyDescent="0.25">
      <c r="B1254" s="30">
        <v>1233</v>
      </c>
      <c r="C1254" s="19">
        <f t="shared" ca="1" si="553"/>
        <v>83219</v>
      </c>
      <c r="D1254" s="30">
        <f t="shared" ca="1" si="554"/>
        <v>31</v>
      </c>
      <c r="E1254" s="599">
        <f t="shared" si="555"/>
        <v>0.113</v>
      </c>
      <c r="F1254" s="599">
        <f t="shared" si="576"/>
        <v>0.13108</v>
      </c>
      <c r="G1254" s="33">
        <f t="shared" ca="1" si="556"/>
        <v>1.0120874444444443</v>
      </c>
      <c r="H1254" s="33">
        <f t="shared" ca="1" si="557"/>
        <v>2113783.9106335281</v>
      </c>
      <c r="I1254" s="33">
        <f t="shared" ca="1" si="581"/>
        <v>4.7308525482166584E-7</v>
      </c>
      <c r="J1254" s="30" t="b">
        <f t="shared" si="558"/>
        <v>0</v>
      </c>
      <c r="K1254" s="33">
        <f t="shared" si="577"/>
        <v>1</v>
      </c>
      <c r="L1254" s="33">
        <f t="shared" ca="1" si="580"/>
        <v>4.7308525482166584E-7</v>
      </c>
      <c r="M1254" s="600">
        <f t="shared" ca="1" si="559"/>
        <v>27271.35</v>
      </c>
      <c r="N1254" s="601">
        <f t="shared" ca="1" si="560"/>
        <v>-284965641822.88</v>
      </c>
      <c r="O1254" s="601">
        <f t="shared" ca="1" si="561"/>
        <v>3444533635.46</v>
      </c>
      <c r="P1254" s="601">
        <f t="shared" ca="1" si="562"/>
        <v>-2772874009.1799998</v>
      </c>
      <c r="Q1254" s="601">
        <f t="shared" ca="1" si="578"/>
        <v>-443659841.47000003</v>
      </c>
      <c r="R1254" s="602">
        <f t="shared" si="563"/>
        <v>399</v>
      </c>
      <c r="S1254" s="602">
        <f t="shared" si="564"/>
        <v>63.84</v>
      </c>
      <c r="T1254" s="602">
        <f t="shared" si="565"/>
        <v>166.35080000000002</v>
      </c>
      <c r="U1254" s="602">
        <f t="shared" si="566"/>
        <v>26.616128000000003</v>
      </c>
      <c r="V1254" s="602">
        <f t="shared" ca="1" si="567"/>
        <v>-227972513.46000001</v>
      </c>
      <c r="W1254" s="602">
        <f t="shared" si="568"/>
        <v>84.48</v>
      </c>
      <c r="X1254" s="602">
        <f t="shared" si="569"/>
        <v>13.52</v>
      </c>
      <c r="Y1254" s="602">
        <f t="shared" ca="1" si="570"/>
        <v>4348141.09</v>
      </c>
      <c r="Z1254" s="602">
        <f t="shared" ca="1" si="571"/>
        <v>695702.57</v>
      </c>
      <c r="AA1254" s="603">
        <f t="shared" si="572"/>
        <v>0</v>
      </c>
      <c r="AB1254" s="602"/>
      <c r="AC1254" s="604">
        <f t="shared" si="573"/>
        <v>0.113</v>
      </c>
      <c r="AD1254" s="602">
        <f t="shared" ca="1" si="574"/>
        <v>-2772874009.1820793</v>
      </c>
      <c r="AE1254" s="602">
        <f t="shared" si="575"/>
        <v>0</v>
      </c>
      <c r="AG1254" s="602">
        <f t="shared" ca="1" si="579"/>
        <v>0</v>
      </c>
    </row>
    <row r="1255" spans="2:33" x14ac:dyDescent="0.25">
      <c r="B1255" s="30">
        <v>1234</v>
      </c>
      <c r="C1255" s="19">
        <f t="shared" ca="1" si="553"/>
        <v>83249</v>
      </c>
      <c r="D1255" s="30">
        <f t="shared" ca="1" si="554"/>
        <v>30</v>
      </c>
      <c r="E1255" s="599">
        <f t="shared" si="555"/>
        <v>0.113</v>
      </c>
      <c r="F1255" s="599">
        <f t="shared" si="576"/>
        <v>0.13108</v>
      </c>
      <c r="G1255" s="33">
        <f t="shared" ca="1" si="556"/>
        <v>1.0117233333333333</v>
      </c>
      <c r="H1255" s="33">
        <f t="shared" ca="1" si="557"/>
        <v>2138564.5040125218</v>
      </c>
      <c r="I1255" s="33">
        <f t="shared" ca="1" si="581"/>
        <v>4.6760338447763968E-7</v>
      </c>
      <c r="J1255" s="30" t="b">
        <f t="shared" si="558"/>
        <v>0</v>
      </c>
      <c r="K1255" s="33">
        <f t="shared" si="577"/>
        <v>1</v>
      </c>
      <c r="L1255" s="33">
        <f t="shared" ca="1" si="580"/>
        <v>4.6760338447763968E-7</v>
      </c>
      <c r="M1255" s="600">
        <f t="shared" ca="1" si="559"/>
        <v>27271.35</v>
      </c>
      <c r="N1255" s="601">
        <f t="shared" ca="1" si="560"/>
        <v>-288410175458.34003</v>
      </c>
      <c r="O1255" s="601">
        <f t="shared" ca="1" si="561"/>
        <v>3381155894.98</v>
      </c>
      <c r="P1255" s="601">
        <f t="shared" ca="1" si="562"/>
        <v>-2715862485.5700002</v>
      </c>
      <c r="Q1255" s="601">
        <f t="shared" ca="1" si="578"/>
        <v>-434537997.69</v>
      </c>
      <c r="R1255" s="602">
        <f t="shared" si="563"/>
        <v>399</v>
      </c>
      <c r="S1255" s="602">
        <f t="shared" si="564"/>
        <v>63.84</v>
      </c>
      <c r="T1255" s="602">
        <f t="shared" si="565"/>
        <v>166.35080000000002</v>
      </c>
      <c r="U1255" s="602">
        <f t="shared" si="566"/>
        <v>26.616128000000003</v>
      </c>
      <c r="V1255" s="602">
        <f t="shared" ca="1" si="567"/>
        <v>-230728140.37</v>
      </c>
      <c r="W1255" s="602">
        <f t="shared" si="568"/>
        <v>84.48</v>
      </c>
      <c r="X1255" s="602">
        <f t="shared" si="569"/>
        <v>13.52</v>
      </c>
      <c r="Y1255" s="602">
        <f t="shared" ca="1" si="570"/>
        <v>4258747.0199999996</v>
      </c>
      <c r="Z1255" s="602">
        <f t="shared" ca="1" si="571"/>
        <v>681399.52</v>
      </c>
      <c r="AA1255" s="603">
        <f t="shared" si="572"/>
        <v>0</v>
      </c>
      <c r="AB1255" s="602"/>
      <c r="AC1255" s="604">
        <f t="shared" si="573"/>
        <v>0.113</v>
      </c>
      <c r="AD1255" s="602">
        <f t="shared" ca="1" si="574"/>
        <v>-2715862485.5660353</v>
      </c>
      <c r="AE1255" s="602">
        <f t="shared" si="575"/>
        <v>0</v>
      </c>
      <c r="AG1255" s="602">
        <f t="shared" ca="1" si="579"/>
        <v>0</v>
      </c>
    </row>
    <row r="1256" spans="2:33" x14ac:dyDescent="0.25">
      <c r="B1256" s="30">
        <v>1235</v>
      </c>
      <c r="C1256" s="19">
        <f t="shared" ca="1" si="553"/>
        <v>83280</v>
      </c>
      <c r="D1256" s="30">
        <f t="shared" ca="1" si="554"/>
        <v>31</v>
      </c>
      <c r="E1256" s="599">
        <f t="shared" si="555"/>
        <v>0.113</v>
      </c>
      <c r="F1256" s="599">
        <f t="shared" si="576"/>
        <v>0.13108</v>
      </c>
      <c r="G1256" s="33">
        <f t="shared" ca="1" si="556"/>
        <v>1.0120874444444443</v>
      </c>
      <c r="H1256" s="33">
        <f t="shared" ca="1" si="557"/>
        <v>2164414.2836456336</v>
      </c>
      <c r="I1256" s="33">
        <f t="shared" ca="1" si="581"/>
        <v>4.6201875840315046E-7</v>
      </c>
      <c r="J1256" s="30" t="b">
        <f t="shared" si="558"/>
        <v>0</v>
      </c>
      <c r="K1256" s="33">
        <f t="shared" si="577"/>
        <v>1</v>
      </c>
      <c r="L1256" s="33">
        <f t="shared" ca="1" si="580"/>
        <v>4.6201875840315046E-7</v>
      </c>
      <c r="M1256" s="600">
        <f t="shared" ca="1" si="559"/>
        <v>27271.35</v>
      </c>
      <c r="N1256" s="601">
        <f t="shared" ca="1" si="560"/>
        <v>-291791331353.32001</v>
      </c>
      <c r="O1256" s="601">
        <f t="shared" ca="1" si="561"/>
        <v>3527038778.4499998</v>
      </c>
      <c r="P1256" s="601">
        <f t="shared" ca="1" si="562"/>
        <v>-2839291760.3600001</v>
      </c>
      <c r="Q1256" s="601">
        <f t="shared" ca="1" si="578"/>
        <v>-454286681.66000003</v>
      </c>
      <c r="R1256" s="602">
        <f t="shared" si="563"/>
        <v>399</v>
      </c>
      <c r="S1256" s="602">
        <f t="shared" si="564"/>
        <v>63.84</v>
      </c>
      <c r="T1256" s="602">
        <f t="shared" si="565"/>
        <v>166.35080000000002</v>
      </c>
      <c r="U1256" s="602">
        <f t="shared" si="566"/>
        <v>26.616128000000003</v>
      </c>
      <c r="V1256" s="602">
        <f t="shared" ca="1" si="567"/>
        <v>-233433065.08000001</v>
      </c>
      <c r="W1256" s="602">
        <f t="shared" si="568"/>
        <v>84.48</v>
      </c>
      <c r="X1256" s="602">
        <f t="shared" si="569"/>
        <v>13.52</v>
      </c>
      <c r="Y1256" s="602">
        <f t="shared" ca="1" si="570"/>
        <v>4452284.13</v>
      </c>
      <c r="Z1256" s="602">
        <f t="shared" ca="1" si="571"/>
        <v>712365.46</v>
      </c>
      <c r="AA1256" s="603">
        <f t="shared" si="572"/>
        <v>0</v>
      </c>
      <c r="AB1256" s="602"/>
      <c r="AC1256" s="604">
        <f t="shared" si="573"/>
        <v>0.113</v>
      </c>
      <c r="AD1256" s="602">
        <f t="shared" ca="1" si="574"/>
        <v>-2839291760.3629999</v>
      </c>
      <c r="AE1256" s="602">
        <f t="shared" si="575"/>
        <v>0</v>
      </c>
      <c r="AG1256" s="602">
        <f t="shared" ca="1" si="579"/>
        <v>0</v>
      </c>
    </row>
    <row r="1257" spans="2:33" x14ac:dyDescent="0.25">
      <c r="B1257" s="30">
        <v>1236</v>
      </c>
      <c r="C1257" s="19">
        <f t="shared" ca="1" si="553"/>
        <v>83311</v>
      </c>
      <c r="D1257" s="30">
        <f t="shared" ca="1" si="554"/>
        <v>31</v>
      </c>
      <c r="E1257" s="599">
        <f t="shared" si="555"/>
        <v>0.113</v>
      </c>
      <c r="F1257" s="599">
        <f t="shared" si="576"/>
        <v>0.13108</v>
      </c>
      <c r="G1257" s="33">
        <f t="shared" ca="1" si="556"/>
        <v>1.0120874444444443</v>
      </c>
      <c r="H1257" s="33">
        <f t="shared" ca="1" si="557"/>
        <v>2190576.5210539619</v>
      </c>
      <c r="I1257" s="33">
        <f t="shared" ca="1" si="581"/>
        <v>4.5650082998190154E-7</v>
      </c>
      <c r="J1257" s="30" t="b">
        <f t="shared" si="558"/>
        <v>1</v>
      </c>
      <c r="K1257" s="33">
        <f t="shared" si="577"/>
        <v>1</v>
      </c>
      <c r="L1257" s="33">
        <f t="shared" ca="1" si="580"/>
        <v>4.5650082998190154E-7</v>
      </c>
      <c r="M1257" s="600">
        <f t="shared" ca="1" si="559"/>
        <v>27271.35</v>
      </c>
      <c r="N1257" s="601">
        <f t="shared" ca="1" si="560"/>
        <v>-295318370131.77002</v>
      </c>
      <c r="O1257" s="601">
        <f t="shared" ca="1" si="561"/>
        <v>3569671663.7399998</v>
      </c>
      <c r="P1257" s="601">
        <f t="shared" ca="1" si="562"/>
        <v>-2873611807.1399999</v>
      </c>
      <c r="Q1257" s="601">
        <f t="shared" ca="1" si="578"/>
        <v>-459777889.13999999</v>
      </c>
      <c r="R1257" s="602">
        <f t="shared" si="563"/>
        <v>399</v>
      </c>
      <c r="S1257" s="602">
        <f t="shared" si="564"/>
        <v>63.84</v>
      </c>
      <c r="T1257" s="602">
        <f t="shared" si="565"/>
        <v>166.35080000000002</v>
      </c>
      <c r="U1257" s="602">
        <f t="shared" si="566"/>
        <v>26.616128000000003</v>
      </c>
      <c r="V1257" s="602">
        <f t="shared" ca="1" si="567"/>
        <v>-236254696.11000001</v>
      </c>
      <c r="W1257" s="602">
        <f t="shared" si="568"/>
        <v>84.48</v>
      </c>
      <c r="X1257" s="602">
        <f t="shared" si="569"/>
        <v>13.52</v>
      </c>
      <c r="Y1257" s="602">
        <f t="shared" ca="1" si="570"/>
        <v>4506097.96</v>
      </c>
      <c r="Z1257" s="602">
        <f t="shared" ca="1" si="571"/>
        <v>720975.67</v>
      </c>
      <c r="AA1257" s="603">
        <f t="shared" si="572"/>
        <v>0</v>
      </c>
      <c r="AB1257" s="602"/>
      <c r="AC1257" s="604">
        <f t="shared" si="573"/>
        <v>0.113</v>
      </c>
      <c r="AD1257" s="602">
        <f t="shared" ca="1" si="574"/>
        <v>-2873611807.1433067</v>
      </c>
      <c r="AE1257" s="602">
        <f t="shared" si="575"/>
        <v>0</v>
      </c>
      <c r="AG1257" s="602">
        <f t="shared" ca="1" si="579"/>
        <v>0</v>
      </c>
    </row>
    <row r="1258" spans="2:33" x14ac:dyDescent="0.25">
      <c r="B1258" s="30">
        <v>1237</v>
      </c>
      <c r="C1258" s="19">
        <f t="shared" ca="1" si="553"/>
        <v>83340</v>
      </c>
      <c r="D1258" s="30">
        <f t="shared" ca="1" si="554"/>
        <v>29</v>
      </c>
      <c r="E1258" s="599">
        <f t="shared" si="555"/>
        <v>0.113</v>
      </c>
      <c r="F1258" s="599">
        <f t="shared" si="576"/>
        <v>0.13108</v>
      </c>
      <c r="G1258" s="33">
        <f t="shared" ca="1" si="556"/>
        <v>1.0113592222222221</v>
      </c>
      <c r="H1258" s="33">
        <f t="shared" ca="1" si="557"/>
        <v>2215459.7665513959</v>
      </c>
      <c r="I1258" s="33">
        <f t="shared" ca="1" si="581"/>
        <v>4.5137357721309867E-7</v>
      </c>
      <c r="J1258" s="30" t="b">
        <f t="shared" si="558"/>
        <v>0</v>
      </c>
      <c r="K1258" s="33">
        <f t="shared" si="577"/>
        <v>1</v>
      </c>
      <c r="L1258" s="33">
        <f t="shared" ca="1" si="580"/>
        <v>4.5137357721309867E-7</v>
      </c>
      <c r="M1258" s="600">
        <f t="shared" ca="1" si="559"/>
        <v>27271.35</v>
      </c>
      <c r="N1258" s="601">
        <f t="shared" ca="1" si="560"/>
        <v>-298888041795.51001</v>
      </c>
      <c r="O1258" s="601">
        <f t="shared" ca="1" si="561"/>
        <v>3395162957.6700001</v>
      </c>
      <c r="P1258" s="601">
        <f t="shared" ca="1" si="562"/>
        <v>-2720711424.9000001</v>
      </c>
      <c r="Q1258" s="601">
        <f t="shared" ca="1" si="578"/>
        <v>-435313827.98000002</v>
      </c>
      <c r="R1258" s="602">
        <f t="shared" si="563"/>
        <v>399</v>
      </c>
      <c r="S1258" s="602">
        <f t="shared" si="564"/>
        <v>63.84</v>
      </c>
      <c r="T1258" s="602">
        <f t="shared" si="565"/>
        <v>166.35080000000002</v>
      </c>
      <c r="U1258" s="602">
        <f t="shared" si="566"/>
        <v>26.616128000000003</v>
      </c>
      <c r="V1258" s="602">
        <f t="shared" ca="1" si="567"/>
        <v>-239110433.44</v>
      </c>
      <c r="W1258" s="602">
        <f t="shared" si="568"/>
        <v>84.48</v>
      </c>
      <c r="X1258" s="602">
        <f t="shared" si="569"/>
        <v>13.52</v>
      </c>
      <c r="Y1258" s="602">
        <f t="shared" ca="1" si="570"/>
        <v>4266350.16</v>
      </c>
      <c r="Z1258" s="602">
        <f t="shared" ca="1" si="571"/>
        <v>682616.03</v>
      </c>
      <c r="AA1258" s="603">
        <f t="shared" si="572"/>
        <v>0</v>
      </c>
      <c r="AB1258" s="602"/>
      <c r="AC1258" s="604">
        <f t="shared" si="573"/>
        <v>0.113</v>
      </c>
      <c r="AD1258" s="602">
        <f t="shared" ca="1" si="574"/>
        <v>-2720711424.8996844</v>
      </c>
      <c r="AE1258" s="602">
        <f t="shared" si="575"/>
        <v>0</v>
      </c>
      <c r="AG1258" s="602">
        <f t="shared" ca="1" si="579"/>
        <v>0</v>
      </c>
    </row>
    <row r="1259" spans="2:33" x14ac:dyDescent="0.25">
      <c r="B1259" s="30">
        <v>1238</v>
      </c>
      <c r="C1259" s="19">
        <f t="shared" ca="1" si="553"/>
        <v>83371</v>
      </c>
      <c r="D1259" s="30">
        <f t="shared" ca="1" si="554"/>
        <v>31</v>
      </c>
      <c r="E1259" s="599">
        <f t="shared" si="555"/>
        <v>0.113</v>
      </c>
      <c r="F1259" s="599">
        <f t="shared" si="576"/>
        <v>0.13108</v>
      </c>
      <c r="G1259" s="33">
        <f t="shared" ca="1" si="556"/>
        <v>1.0120874444444443</v>
      </c>
      <c r="H1259" s="33">
        <f t="shared" ca="1" si="557"/>
        <v>2242239.0133984876</v>
      </c>
      <c r="I1259" s="33">
        <f t="shared" ca="1" si="581"/>
        <v>4.4598278507532211E-7</v>
      </c>
      <c r="J1259" s="30" t="b">
        <f t="shared" si="558"/>
        <v>0</v>
      </c>
      <c r="K1259" s="33">
        <f t="shared" si="577"/>
        <v>1</v>
      </c>
      <c r="L1259" s="33">
        <f t="shared" ca="1" si="580"/>
        <v>4.4598278507532211E-7</v>
      </c>
      <c r="M1259" s="600">
        <f t="shared" ca="1" si="559"/>
        <v>27271.35</v>
      </c>
      <c r="N1259" s="601">
        <f t="shared" ca="1" si="560"/>
        <v>-302283204753.17999</v>
      </c>
      <c r="O1259" s="601">
        <f t="shared" ca="1" si="561"/>
        <v>3653858715.29</v>
      </c>
      <c r="P1259" s="601">
        <f t="shared" ca="1" si="562"/>
        <v>-2941383517.3600001</v>
      </c>
      <c r="Q1259" s="601">
        <f t="shared" ca="1" si="578"/>
        <v>-470621362.77999997</v>
      </c>
      <c r="R1259" s="602">
        <f t="shared" si="563"/>
        <v>399</v>
      </c>
      <c r="S1259" s="602">
        <f t="shared" si="564"/>
        <v>63.84</v>
      </c>
      <c r="T1259" s="602">
        <f t="shared" si="565"/>
        <v>166.35080000000002</v>
      </c>
      <c r="U1259" s="602">
        <f t="shared" si="566"/>
        <v>26.616128000000003</v>
      </c>
      <c r="V1259" s="602">
        <f t="shared" ca="1" si="567"/>
        <v>-241826563.80000001</v>
      </c>
      <c r="W1259" s="602">
        <f t="shared" si="568"/>
        <v>84.48</v>
      </c>
      <c r="X1259" s="602">
        <f t="shared" si="569"/>
        <v>13.52</v>
      </c>
      <c r="Y1259" s="602">
        <f t="shared" ca="1" si="570"/>
        <v>4612364</v>
      </c>
      <c r="Z1259" s="602">
        <f t="shared" ca="1" si="571"/>
        <v>737978.24</v>
      </c>
      <c r="AA1259" s="603">
        <f t="shared" si="572"/>
        <v>0</v>
      </c>
      <c r="AB1259" s="602"/>
      <c r="AC1259" s="604">
        <f t="shared" si="573"/>
        <v>0.113</v>
      </c>
      <c r="AD1259" s="602">
        <f t="shared" ca="1" si="574"/>
        <v>-2941383517.3621931</v>
      </c>
      <c r="AE1259" s="602">
        <f t="shared" si="575"/>
        <v>0</v>
      </c>
      <c r="AG1259" s="602">
        <f t="shared" ca="1" si="579"/>
        <v>0</v>
      </c>
    </row>
    <row r="1260" spans="2:33" x14ac:dyDescent="0.25">
      <c r="B1260" s="30">
        <v>1239</v>
      </c>
      <c r="C1260" s="19">
        <f t="shared" ca="1" si="553"/>
        <v>83401</v>
      </c>
      <c r="D1260" s="30">
        <f t="shared" ca="1" si="554"/>
        <v>30</v>
      </c>
      <c r="E1260" s="599">
        <f t="shared" si="555"/>
        <v>0.113</v>
      </c>
      <c r="F1260" s="599">
        <f t="shared" si="576"/>
        <v>0.13108</v>
      </c>
      <c r="G1260" s="33">
        <f t="shared" ca="1" si="556"/>
        <v>1.0117233333333333</v>
      </c>
      <c r="H1260" s="33">
        <f t="shared" ca="1" si="557"/>
        <v>2268525.5287655625</v>
      </c>
      <c r="I1260" s="33">
        <f t="shared" ca="1" si="581"/>
        <v>4.4081496431038998E-7</v>
      </c>
      <c r="J1260" s="30" t="b">
        <f t="shared" si="558"/>
        <v>0</v>
      </c>
      <c r="K1260" s="33">
        <f t="shared" si="577"/>
        <v>1</v>
      </c>
      <c r="L1260" s="33">
        <f t="shared" ca="1" si="580"/>
        <v>4.4081496431038998E-7</v>
      </c>
      <c r="M1260" s="600">
        <f t="shared" ca="1" si="559"/>
        <v>27271.35</v>
      </c>
      <c r="N1260" s="601">
        <f t="shared" ca="1" si="560"/>
        <v>-305937063468.46997</v>
      </c>
      <c r="O1260" s="601">
        <f t="shared" ca="1" si="561"/>
        <v>3586629445.4099998</v>
      </c>
      <c r="P1260" s="601">
        <f t="shared" ca="1" si="562"/>
        <v>-2880907347.6599998</v>
      </c>
      <c r="Q1260" s="601">
        <f t="shared" ca="1" si="578"/>
        <v>-460945175.63</v>
      </c>
      <c r="R1260" s="602">
        <f t="shared" si="563"/>
        <v>399</v>
      </c>
      <c r="S1260" s="602">
        <f t="shared" si="564"/>
        <v>63.84</v>
      </c>
      <c r="T1260" s="602">
        <f t="shared" si="565"/>
        <v>166.35080000000002</v>
      </c>
      <c r="U1260" s="602">
        <f t="shared" si="566"/>
        <v>26.616128000000003</v>
      </c>
      <c r="V1260" s="602">
        <f t="shared" ca="1" si="567"/>
        <v>-244749650.77000001</v>
      </c>
      <c r="W1260" s="602">
        <f t="shared" si="568"/>
        <v>84.48</v>
      </c>
      <c r="X1260" s="602">
        <f t="shared" si="569"/>
        <v>13.52</v>
      </c>
      <c r="Y1260" s="602">
        <f t="shared" ca="1" si="570"/>
        <v>4517537.37</v>
      </c>
      <c r="Z1260" s="602">
        <f t="shared" ca="1" si="571"/>
        <v>722805.98</v>
      </c>
      <c r="AA1260" s="603">
        <f t="shared" si="572"/>
        <v>0</v>
      </c>
      <c r="AB1260" s="602"/>
      <c r="AC1260" s="604">
        <f t="shared" si="573"/>
        <v>0.113</v>
      </c>
      <c r="AD1260" s="602">
        <f t="shared" ca="1" si="574"/>
        <v>-2880907347.6614256</v>
      </c>
      <c r="AE1260" s="602">
        <f t="shared" si="575"/>
        <v>0</v>
      </c>
      <c r="AG1260" s="602">
        <f t="shared" ca="1" si="579"/>
        <v>0</v>
      </c>
    </row>
    <row r="1261" spans="2:33" x14ac:dyDescent="0.25">
      <c r="B1261" s="30">
        <v>1240</v>
      </c>
      <c r="C1261" s="19">
        <f t="shared" ca="1" si="553"/>
        <v>83432</v>
      </c>
      <c r="D1261" s="30">
        <f t="shared" ca="1" si="554"/>
        <v>31</v>
      </c>
      <c r="E1261" s="599">
        <f t="shared" si="555"/>
        <v>0.113</v>
      </c>
      <c r="F1261" s="599">
        <f t="shared" si="576"/>
        <v>0.13108</v>
      </c>
      <c r="G1261" s="33">
        <f t="shared" ca="1" si="556"/>
        <v>1.0120874444444443</v>
      </c>
      <c r="H1261" s="33">
        <f t="shared" ca="1" si="557"/>
        <v>2295946.2050653198</v>
      </c>
      <c r="I1261" s="33">
        <f t="shared" ca="1" si="581"/>
        <v>4.3555027456383716E-7</v>
      </c>
      <c r="J1261" s="30" t="b">
        <f t="shared" si="558"/>
        <v>0</v>
      </c>
      <c r="K1261" s="33">
        <f t="shared" si="577"/>
        <v>1</v>
      </c>
      <c r="L1261" s="33">
        <f t="shared" ca="1" si="580"/>
        <v>4.3555027456383716E-7</v>
      </c>
      <c r="M1261" s="600">
        <f t="shared" ca="1" si="559"/>
        <v>27271.35</v>
      </c>
      <c r="N1261" s="601">
        <f t="shared" ca="1" si="560"/>
        <v>-309523692913.88</v>
      </c>
      <c r="O1261" s="601">
        <f t="shared" ca="1" si="561"/>
        <v>3741377713.6899996</v>
      </c>
      <c r="P1261" s="601">
        <f t="shared" ca="1" si="562"/>
        <v>-3011837489.6599998</v>
      </c>
      <c r="Q1261" s="601">
        <f t="shared" ca="1" si="578"/>
        <v>-481893998.35000002</v>
      </c>
      <c r="R1261" s="602">
        <f t="shared" si="563"/>
        <v>399</v>
      </c>
      <c r="S1261" s="602">
        <f t="shared" si="564"/>
        <v>63.84</v>
      </c>
      <c r="T1261" s="602">
        <f t="shared" si="565"/>
        <v>166.35080000000002</v>
      </c>
      <c r="U1261" s="602">
        <f t="shared" si="566"/>
        <v>26.616128000000003</v>
      </c>
      <c r="V1261" s="602">
        <f t="shared" ca="1" si="567"/>
        <v>-247618954.33000001</v>
      </c>
      <c r="W1261" s="602">
        <f t="shared" si="568"/>
        <v>84.48</v>
      </c>
      <c r="X1261" s="602">
        <f t="shared" si="569"/>
        <v>13.52</v>
      </c>
      <c r="Y1261" s="602">
        <f t="shared" ca="1" si="570"/>
        <v>4722835.83</v>
      </c>
      <c r="Z1261" s="602">
        <f t="shared" ca="1" si="571"/>
        <v>755653.73</v>
      </c>
      <c r="AA1261" s="603">
        <f t="shared" si="572"/>
        <v>0</v>
      </c>
      <c r="AB1261" s="602"/>
      <c r="AC1261" s="604">
        <f t="shared" si="573"/>
        <v>0.113</v>
      </c>
      <c r="AD1261" s="602">
        <f t="shared" ca="1" si="574"/>
        <v>-3011837489.6592264</v>
      </c>
      <c r="AE1261" s="602">
        <f t="shared" si="575"/>
        <v>0</v>
      </c>
      <c r="AG1261" s="602">
        <f t="shared" ca="1" si="579"/>
        <v>0</v>
      </c>
    </row>
    <row r="1262" spans="2:33" x14ac:dyDescent="0.25">
      <c r="B1262" s="30">
        <v>1241</v>
      </c>
      <c r="C1262" s="19">
        <f t="shared" ca="1" si="553"/>
        <v>83462</v>
      </c>
      <c r="D1262" s="30">
        <f t="shared" ca="1" si="554"/>
        <v>30</v>
      </c>
      <c r="E1262" s="599">
        <f t="shared" si="555"/>
        <v>0.113</v>
      </c>
      <c r="F1262" s="599">
        <f t="shared" si="576"/>
        <v>0.13108</v>
      </c>
      <c r="G1262" s="33">
        <f t="shared" ca="1" si="556"/>
        <v>1.0117233333333333</v>
      </c>
      <c r="H1262" s="33">
        <f t="shared" ca="1" si="557"/>
        <v>2322862.3477427023</v>
      </c>
      <c r="I1262" s="33">
        <f t="shared" ca="1" si="581"/>
        <v>4.3050334040317724E-7</v>
      </c>
      <c r="J1262" s="30" t="b">
        <f t="shared" si="558"/>
        <v>0</v>
      </c>
      <c r="K1262" s="33">
        <f t="shared" si="577"/>
        <v>1</v>
      </c>
      <c r="L1262" s="33">
        <f t="shared" ca="1" si="580"/>
        <v>4.3050334040317724E-7</v>
      </c>
      <c r="M1262" s="600">
        <f t="shared" ca="1" si="559"/>
        <v>27271.35</v>
      </c>
      <c r="N1262" s="601">
        <f t="shared" ca="1" si="560"/>
        <v>-313265070627.57001</v>
      </c>
      <c r="O1262" s="601">
        <f t="shared" ca="1" si="561"/>
        <v>3672538116.0099998</v>
      </c>
      <c r="P1262" s="601">
        <f t="shared" ca="1" si="562"/>
        <v>-2949912748.4099998</v>
      </c>
      <c r="Q1262" s="601">
        <f t="shared" ca="1" si="578"/>
        <v>-471986039.75</v>
      </c>
      <c r="R1262" s="602">
        <f t="shared" si="563"/>
        <v>399</v>
      </c>
      <c r="S1262" s="602">
        <f t="shared" si="564"/>
        <v>63.84</v>
      </c>
      <c r="T1262" s="602">
        <f t="shared" si="565"/>
        <v>166.35080000000002</v>
      </c>
      <c r="U1262" s="602">
        <f t="shared" si="566"/>
        <v>26.616128000000003</v>
      </c>
      <c r="V1262" s="602">
        <f t="shared" ca="1" si="567"/>
        <v>-250612056.5</v>
      </c>
      <c r="W1262" s="602">
        <f t="shared" si="568"/>
        <v>84.48</v>
      </c>
      <c r="X1262" s="602">
        <f t="shared" si="569"/>
        <v>13.52</v>
      </c>
      <c r="Y1262" s="602">
        <f t="shared" ca="1" si="570"/>
        <v>4625737.84</v>
      </c>
      <c r="Z1262" s="602">
        <f t="shared" ca="1" si="571"/>
        <v>740118.05</v>
      </c>
      <c r="AA1262" s="603">
        <f t="shared" si="572"/>
        <v>0</v>
      </c>
      <c r="AB1262" s="602"/>
      <c r="AC1262" s="604">
        <f t="shared" si="573"/>
        <v>0.113</v>
      </c>
      <c r="AD1262" s="602">
        <f t="shared" ca="1" si="574"/>
        <v>-2949912748.4096174</v>
      </c>
      <c r="AE1262" s="602">
        <f t="shared" si="575"/>
        <v>0</v>
      </c>
      <c r="AG1262" s="602">
        <f t="shared" ca="1" si="579"/>
        <v>0</v>
      </c>
    </row>
    <row r="1263" spans="2:33" x14ac:dyDescent="0.25">
      <c r="B1263" s="30">
        <v>1242</v>
      </c>
      <c r="C1263" s="19">
        <f t="shared" ca="1" si="553"/>
        <v>83493</v>
      </c>
      <c r="D1263" s="30">
        <f t="shared" ca="1" si="554"/>
        <v>31</v>
      </c>
      <c r="E1263" s="599">
        <f t="shared" si="555"/>
        <v>0.113</v>
      </c>
      <c r="F1263" s="599">
        <f t="shared" si="576"/>
        <v>0.13108</v>
      </c>
      <c r="G1263" s="33">
        <f t="shared" ca="1" si="556"/>
        <v>1.0120874444444443</v>
      </c>
      <c r="H1263" s="33">
        <f t="shared" ca="1" si="557"/>
        <v>2350939.8173231338</v>
      </c>
      <c r="I1263" s="33">
        <f t="shared" ca="1" si="581"/>
        <v>4.2536180323775222E-7</v>
      </c>
      <c r="J1263" s="30" t="b">
        <f t="shared" si="558"/>
        <v>0</v>
      </c>
      <c r="K1263" s="33">
        <f t="shared" si="577"/>
        <v>1</v>
      </c>
      <c r="L1263" s="33">
        <f t="shared" ca="1" si="580"/>
        <v>4.2536180323775222E-7</v>
      </c>
      <c r="M1263" s="600">
        <f t="shared" ca="1" si="559"/>
        <v>27271.35</v>
      </c>
      <c r="N1263" s="601">
        <f t="shared" ca="1" si="560"/>
        <v>-316937608743.58002</v>
      </c>
      <c r="O1263" s="601">
        <f t="shared" ca="1" si="561"/>
        <v>3830993009.3799996</v>
      </c>
      <c r="P1263" s="601">
        <f t="shared" ca="1" si="562"/>
        <v>-3083979009.52</v>
      </c>
      <c r="Q1263" s="601">
        <f t="shared" ca="1" si="578"/>
        <v>-493436641.51999998</v>
      </c>
      <c r="R1263" s="602">
        <f t="shared" si="563"/>
        <v>399</v>
      </c>
      <c r="S1263" s="602">
        <f t="shared" si="564"/>
        <v>63.84</v>
      </c>
      <c r="T1263" s="602">
        <f t="shared" si="565"/>
        <v>166.35080000000002</v>
      </c>
      <c r="U1263" s="602">
        <f t="shared" si="566"/>
        <v>26.616128000000003</v>
      </c>
      <c r="V1263" s="602">
        <f t="shared" ca="1" si="567"/>
        <v>-253550086.99000001</v>
      </c>
      <c r="W1263" s="602">
        <f t="shared" si="568"/>
        <v>84.48</v>
      </c>
      <c r="X1263" s="602">
        <f t="shared" si="569"/>
        <v>13.52</v>
      </c>
      <c r="Y1263" s="602">
        <f t="shared" ca="1" si="570"/>
        <v>4835953.7300000004</v>
      </c>
      <c r="Z1263" s="602">
        <f t="shared" ca="1" si="571"/>
        <v>773752.6</v>
      </c>
      <c r="AA1263" s="603">
        <f t="shared" si="572"/>
        <v>0</v>
      </c>
      <c r="AB1263" s="602"/>
      <c r="AC1263" s="604">
        <f t="shared" si="573"/>
        <v>0.113</v>
      </c>
      <c r="AD1263" s="602">
        <f t="shared" ca="1" si="574"/>
        <v>-3083979009.5243354</v>
      </c>
      <c r="AE1263" s="602">
        <f t="shared" si="575"/>
        <v>0</v>
      </c>
      <c r="AG1263" s="602">
        <f t="shared" ca="1" si="579"/>
        <v>0</v>
      </c>
    </row>
    <row r="1264" spans="2:33" x14ac:dyDescent="0.25">
      <c r="B1264" s="30">
        <v>1243</v>
      </c>
      <c r="C1264" s="19">
        <f t="shared" ca="1" si="553"/>
        <v>83524</v>
      </c>
      <c r="D1264" s="30">
        <f t="shared" ca="1" si="554"/>
        <v>31</v>
      </c>
      <c r="E1264" s="599">
        <f t="shared" si="555"/>
        <v>0.113</v>
      </c>
      <c r="F1264" s="599">
        <f t="shared" si="576"/>
        <v>0.13108</v>
      </c>
      <c r="G1264" s="33">
        <f t="shared" ca="1" si="556"/>
        <v>1.0120874444444443</v>
      </c>
      <c r="H1264" s="33">
        <f t="shared" ca="1" si="557"/>
        <v>2379356.6717572594</v>
      </c>
      <c r="I1264" s="33">
        <f t="shared" ca="1" si="581"/>
        <v>4.2028167187790976E-7</v>
      </c>
      <c r="J1264" s="30" t="b">
        <f t="shared" si="558"/>
        <v>0</v>
      </c>
      <c r="K1264" s="33">
        <f t="shared" si="577"/>
        <v>1</v>
      </c>
      <c r="L1264" s="33">
        <f t="shared" ca="1" si="580"/>
        <v>4.2028167187790976E-7</v>
      </c>
      <c r="M1264" s="600">
        <f t="shared" ca="1" si="559"/>
        <v>27271.35</v>
      </c>
      <c r="N1264" s="601">
        <f t="shared" ca="1" si="560"/>
        <v>-320768601752.96002</v>
      </c>
      <c r="O1264" s="601">
        <f t="shared" ca="1" si="561"/>
        <v>3877299924.5600004</v>
      </c>
      <c r="P1264" s="601">
        <f t="shared" ca="1" si="562"/>
        <v>-3121256699.8400002</v>
      </c>
      <c r="Q1264" s="601">
        <f t="shared" ca="1" si="578"/>
        <v>-499401071.97000003</v>
      </c>
      <c r="R1264" s="602">
        <f t="shared" si="563"/>
        <v>399</v>
      </c>
      <c r="S1264" s="602">
        <f t="shared" si="564"/>
        <v>63.84</v>
      </c>
      <c r="T1264" s="602">
        <f t="shared" si="565"/>
        <v>166.35080000000002</v>
      </c>
      <c r="U1264" s="602">
        <f t="shared" si="566"/>
        <v>26.616128000000003</v>
      </c>
      <c r="V1264" s="602">
        <f t="shared" ca="1" si="567"/>
        <v>-256614881.40000001</v>
      </c>
      <c r="W1264" s="602">
        <f t="shared" si="568"/>
        <v>84.48</v>
      </c>
      <c r="X1264" s="602">
        <f t="shared" si="569"/>
        <v>13.52</v>
      </c>
      <c r="Y1264" s="602">
        <f t="shared" ca="1" si="570"/>
        <v>4894405.1500000004</v>
      </c>
      <c r="Z1264" s="602">
        <f t="shared" ca="1" si="571"/>
        <v>783104.82</v>
      </c>
      <c r="AA1264" s="603">
        <f t="shared" si="572"/>
        <v>0</v>
      </c>
      <c r="AB1264" s="602"/>
      <c r="AC1264" s="604">
        <f t="shared" si="573"/>
        <v>0.113</v>
      </c>
      <c r="AD1264" s="602">
        <f t="shared" ca="1" si="574"/>
        <v>-3121256699.8350525</v>
      </c>
      <c r="AE1264" s="602">
        <f t="shared" si="575"/>
        <v>0</v>
      </c>
      <c r="AG1264" s="602">
        <f t="shared" ca="1" si="579"/>
        <v>0</v>
      </c>
    </row>
    <row r="1265" spans="2:33" x14ac:dyDescent="0.25">
      <c r="B1265" s="30">
        <v>1244</v>
      </c>
      <c r="C1265" s="19">
        <f t="shared" ca="1" si="553"/>
        <v>83554</v>
      </c>
      <c r="D1265" s="30">
        <f t="shared" ca="1" si="554"/>
        <v>30</v>
      </c>
      <c r="E1265" s="599">
        <f t="shared" si="555"/>
        <v>0.113</v>
      </c>
      <c r="F1265" s="599">
        <f t="shared" si="576"/>
        <v>0.13108</v>
      </c>
      <c r="G1265" s="33">
        <f t="shared" ca="1" si="556"/>
        <v>1.0117233333333333</v>
      </c>
      <c r="H1265" s="33">
        <f t="shared" ca="1" si="557"/>
        <v>2407250.6631391603</v>
      </c>
      <c r="I1265" s="33">
        <f t="shared" ca="1" si="581"/>
        <v>4.1541166248800869E-7</v>
      </c>
      <c r="J1265" s="30" t="b">
        <f t="shared" si="558"/>
        <v>0</v>
      </c>
      <c r="K1265" s="33">
        <f t="shared" si="577"/>
        <v>1</v>
      </c>
      <c r="L1265" s="33">
        <f t="shared" ca="1" si="580"/>
        <v>4.1541166248800869E-7</v>
      </c>
      <c r="M1265" s="600">
        <f t="shared" ca="1" si="559"/>
        <v>27271.35</v>
      </c>
      <c r="N1265" s="601">
        <f t="shared" ca="1" si="560"/>
        <v>-324645901677.52002</v>
      </c>
      <c r="O1265" s="601">
        <f t="shared" ca="1" si="561"/>
        <v>3805959392.0200005</v>
      </c>
      <c r="P1265" s="601">
        <f t="shared" ca="1" si="562"/>
        <v>-3057082240.8000002</v>
      </c>
      <c r="Q1265" s="601">
        <f t="shared" ca="1" si="578"/>
        <v>-489133158.52999997</v>
      </c>
      <c r="R1265" s="602">
        <f t="shared" si="563"/>
        <v>399</v>
      </c>
      <c r="S1265" s="602">
        <f t="shared" si="564"/>
        <v>63.84</v>
      </c>
      <c r="T1265" s="602">
        <f t="shared" si="565"/>
        <v>166.35080000000002</v>
      </c>
      <c r="U1265" s="602">
        <f t="shared" si="566"/>
        <v>26.616128000000003</v>
      </c>
      <c r="V1265" s="602">
        <f t="shared" ca="1" si="567"/>
        <v>-259716721.34</v>
      </c>
      <c r="W1265" s="602">
        <f t="shared" si="568"/>
        <v>84.48</v>
      </c>
      <c r="X1265" s="602">
        <f t="shared" si="569"/>
        <v>13.52</v>
      </c>
      <c r="Y1265" s="602">
        <f t="shared" ca="1" si="570"/>
        <v>4793779.5999999996</v>
      </c>
      <c r="Z1265" s="602">
        <f t="shared" ca="1" si="571"/>
        <v>767004.74</v>
      </c>
      <c r="AA1265" s="603">
        <f t="shared" si="572"/>
        <v>0</v>
      </c>
      <c r="AB1265" s="602"/>
      <c r="AC1265" s="604">
        <f t="shared" si="573"/>
        <v>0.113</v>
      </c>
      <c r="AD1265" s="602">
        <f t="shared" ca="1" si="574"/>
        <v>-3057082240.7966471</v>
      </c>
      <c r="AE1265" s="602">
        <f t="shared" si="575"/>
        <v>0</v>
      </c>
      <c r="AG1265" s="602">
        <f t="shared" ca="1" si="579"/>
        <v>0</v>
      </c>
    </row>
    <row r="1266" spans="2:33" x14ac:dyDescent="0.25">
      <c r="B1266" s="30">
        <v>1245</v>
      </c>
      <c r="C1266" s="19">
        <f t="shared" ca="1" si="553"/>
        <v>83585</v>
      </c>
      <c r="D1266" s="30">
        <f t="shared" ca="1" si="554"/>
        <v>31</v>
      </c>
      <c r="E1266" s="599">
        <f t="shared" si="555"/>
        <v>0.113</v>
      </c>
      <c r="F1266" s="599">
        <f t="shared" si="576"/>
        <v>0.13108</v>
      </c>
      <c r="G1266" s="33">
        <f t="shared" ca="1" si="556"/>
        <v>1.0120874444444443</v>
      </c>
      <c r="H1266" s="33">
        <f t="shared" ca="1" si="557"/>
        <v>2436348.1717937067</v>
      </c>
      <c r="I1266" s="33">
        <f t="shared" ca="1" si="581"/>
        <v>4.1045036648590847E-7</v>
      </c>
      <c r="J1266" s="30" t="b">
        <f t="shared" si="558"/>
        <v>0</v>
      </c>
      <c r="K1266" s="33">
        <f t="shared" si="577"/>
        <v>1</v>
      </c>
      <c r="L1266" s="33">
        <f t="shared" ca="1" si="580"/>
        <v>4.1045036648590847E-7</v>
      </c>
      <c r="M1266" s="600">
        <f t="shared" ca="1" si="559"/>
        <v>27271.35</v>
      </c>
      <c r="N1266" s="601">
        <f t="shared" ca="1" si="560"/>
        <v>-328451861069.53998</v>
      </c>
      <c r="O1266" s="601">
        <f t="shared" ca="1" si="561"/>
        <v>3970170894.6999998</v>
      </c>
      <c r="P1266" s="601">
        <f t="shared" ca="1" si="562"/>
        <v>-3196019081.46</v>
      </c>
      <c r="Q1266" s="601">
        <f t="shared" ca="1" si="578"/>
        <v>-511363053.02999997</v>
      </c>
      <c r="R1266" s="602">
        <f t="shared" si="563"/>
        <v>399</v>
      </c>
      <c r="S1266" s="602">
        <f t="shared" si="564"/>
        <v>63.84</v>
      </c>
      <c r="T1266" s="602">
        <f t="shared" si="565"/>
        <v>166.35080000000002</v>
      </c>
      <c r="U1266" s="602">
        <f t="shared" si="566"/>
        <v>26.616128000000003</v>
      </c>
      <c r="V1266" s="602">
        <f t="shared" ca="1" si="567"/>
        <v>-262761488.86000001</v>
      </c>
      <c r="W1266" s="602">
        <f t="shared" si="568"/>
        <v>84.48</v>
      </c>
      <c r="X1266" s="602">
        <f t="shared" si="569"/>
        <v>13.52</v>
      </c>
      <c r="Y1266" s="602">
        <f t="shared" ca="1" si="570"/>
        <v>5011632.57</v>
      </c>
      <c r="Z1266" s="602">
        <f t="shared" ca="1" si="571"/>
        <v>801861.21</v>
      </c>
      <c r="AA1266" s="603">
        <f t="shared" si="572"/>
        <v>0</v>
      </c>
      <c r="AB1266" s="602"/>
      <c r="AC1266" s="604">
        <f t="shared" si="573"/>
        <v>0.113</v>
      </c>
      <c r="AD1266" s="602">
        <f t="shared" ca="1" si="574"/>
        <v>-3196019081.4627738</v>
      </c>
      <c r="AE1266" s="602">
        <f t="shared" si="575"/>
        <v>0</v>
      </c>
      <c r="AG1266" s="602">
        <f t="shared" ca="1" si="579"/>
        <v>0</v>
      </c>
    </row>
    <row r="1267" spans="2:33" x14ac:dyDescent="0.25">
      <c r="B1267" s="30">
        <v>1246</v>
      </c>
      <c r="C1267" s="19">
        <f t="shared" ca="1" si="553"/>
        <v>83615</v>
      </c>
      <c r="D1267" s="30">
        <f t="shared" ca="1" si="554"/>
        <v>30</v>
      </c>
      <c r="E1267" s="599">
        <f t="shared" si="555"/>
        <v>0.113</v>
      </c>
      <c r="F1267" s="599">
        <f t="shared" si="576"/>
        <v>0.13108</v>
      </c>
      <c r="G1267" s="33">
        <f t="shared" ca="1" si="556"/>
        <v>1.0117233333333333</v>
      </c>
      <c r="H1267" s="33">
        <f t="shared" ca="1" si="557"/>
        <v>2464910.2935277014</v>
      </c>
      <c r="I1267" s="33">
        <f t="shared" ca="1" si="581"/>
        <v>4.0569427724237046E-7</v>
      </c>
      <c r="J1267" s="30" t="b">
        <f t="shared" si="558"/>
        <v>0</v>
      </c>
      <c r="K1267" s="33">
        <f t="shared" si="577"/>
        <v>1</v>
      </c>
      <c r="L1267" s="33">
        <f t="shared" ca="1" si="580"/>
        <v>4.0569427724237046E-7</v>
      </c>
      <c r="M1267" s="600">
        <f t="shared" ca="1" si="559"/>
        <v>27271.35</v>
      </c>
      <c r="N1267" s="601">
        <f t="shared" ca="1" si="560"/>
        <v>-332422031964.23999</v>
      </c>
      <c r="O1267" s="601">
        <f t="shared" ca="1" si="561"/>
        <v>3897121559.4099998</v>
      </c>
      <c r="P1267" s="601">
        <f t="shared" ca="1" si="562"/>
        <v>-3130307467.6599998</v>
      </c>
      <c r="Q1267" s="601">
        <f t="shared" ca="1" si="578"/>
        <v>-500849194.82999998</v>
      </c>
      <c r="R1267" s="602">
        <f t="shared" si="563"/>
        <v>399</v>
      </c>
      <c r="S1267" s="602">
        <f t="shared" si="564"/>
        <v>63.84</v>
      </c>
      <c r="T1267" s="602">
        <f t="shared" si="565"/>
        <v>166.35080000000002</v>
      </c>
      <c r="U1267" s="602">
        <f t="shared" si="566"/>
        <v>26.616128000000003</v>
      </c>
      <c r="V1267" s="602">
        <f t="shared" ca="1" si="567"/>
        <v>-265937625.56999999</v>
      </c>
      <c r="W1267" s="602">
        <f t="shared" si="568"/>
        <v>84.48</v>
      </c>
      <c r="X1267" s="602">
        <f t="shared" si="569"/>
        <v>13.52</v>
      </c>
      <c r="Y1267" s="602">
        <f t="shared" ca="1" si="570"/>
        <v>4908596.76</v>
      </c>
      <c r="Z1267" s="602">
        <f t="shared" ca="1" si="571"/>
        <v>785375.48</v>
      </c>
      <c r="AA1267" s="603">
        <f t="shared" si="572"/>
        <v>0</v>
      </c>
      <c r="AB1267" s="602"/>
      <c r="AC1267" s="604">
        <f t="shared" si="573"/>
        <v>0.113</v>
      </c>
      <c r="AD1267" s="602">
        <f t="shared" ca="1" si="574"/>
        <v>-3130307467.6632595</v>
      </c>
      <c r="AE1267" s="602">
        <f t="shared" si="575"/>
        <v>0</v>
      </c>
      <c r="AG1267" s="602">
        <f t="shared" ca="1" si="579"/>
        <v>0</v>
      </c>
    </row>
    <row r="1268" spans="2:33" x14ac:dyDescent="0.25">
      <c r="B1268" s="30">
        <v>1247</v>
      </c>
      <c r="C1268" s="19">
        <f t="shared" ca="1" si="553"/>
        <v>83646</v>
      </c>
      <c r="D1268" s="30">
        <f t="shared" ca="1" si="554"/>
        <v>31</v>
      </c>
      <c r="E1268" s="599">
        <f t="shared" si="555"/>
        <v>0.113</v>
      </c>
      <c r="F1268" s="599">
        <f t="shared" si="576"/>
        <v>0.13108</v>
      </c>
      <c r="G1268" s="33">
        <f t="shared" ca="1" si="556"/>
        <v>1.0120874444444443</v>
      </c>
      <c r="H1268" s="33">
        <f t="shared" ca="1" si="557"/>
        <v>2494704.7597612566</v>
      </c>
      <c r="I1268" s="33">
        <f t="shared" ca="1" si="581"/>
        <v>4.0084903677968694E-7</v>
      </c>
      <c r="J1268" s="30" t="b">
        <f t="shared" si="558"/>
        <v>0</v>
      </c>
      <c r="K1268" s="33">
        <f t="shared" si="577"/>
        <v>1</v>
      </c>
      <c r="L1268" s="33">
        <f t="shared" ca="1" si="580"/>
        <v>4.0084903677968694E-7</v>
      </c>
      <c r="M1268" s="600">
        <f t="shared" ca="1" si="559"/>
        <v>27271.35</v>
      </c>
      <c r="N1268" s="601">
        <f t="shared" ca="1" si="560"/>
        <v>-336319153523.65002</v>
      </c>
      <c r="O1268" s="601">
        <f t="shared" ca="1" si="561"/>
        <v>4065266355.1700001</v>
      </c>
      <c r="P1268" s="601">
        <f t="shared" ca="1" si="562"/>
        <v>-3272572207.7600002</v>
      </c>
      <c r="Q1268" s="601">
        <f t="shared" ca="1" si="578"/>
        <v>-523611553.24000001</v>
      </c>
      <c r="R1268" s="602">
        <f t="shared" si="563"/>
        <v>399</v>
      </c>
      <c r="S1268" s="602">
        <f t="shared" si="564"/>
        <v>63.84</v>
      </c>
      <c r="T1268" s="602">
        <f t="shared" si="565"/>
        <v>166.35080000000002</v>
      </c>
      <c r="U1268" s="602">
        <f t="shared" si="566"/>
        <v>26.616128000000003</v>
      </c>
      <c r="V1268" s="602">
        <f t="shared" ca="1" si="567"/>
        <v>-269055322.81999999</v>
      </c>
      <c r="W1268" s="602">
        <f t="shared" si="568"/>
        <v>84.48</v>
      </c>
      <c r="X1268" s="602">
        <f t="shared" si="569"/>
        <v>13.52</v>
      </c>
      <c r="Y1268" s="602">
        <f t="shared" ca="1" si="570"/>
        <v>5131667.87</v>
      </c>
      <c r="Z1268" s="602">
        <f t="shared" ca="1" si="571"/>
        <v>821066.86</v>
      </c>
      <c r="AA1268" s="603">
        <f t="shared" si="572"/>
        <v>0</v>
      </c>
      <c r="AB1268" s="602"/>
      <c r="AC1268" s="604">
        <f t="shared" si="573"/>
        <v>0.113</v>
      </c>
      <c r="AD1268" s="602">
        <f t="shared" ca="1" si="574"/>
        <v>-3272572207.7592945</v>
      </c>
      <c r="AE1268" s="602">
        <f t="shared" si="575"/>
        <v>0</v>
      </c>
      <c r="AG1268" s="602">
        <f t="shared" ca="1" si="579"/>
        <v>0</v>
      </c>
    </row>
    <row r="1269" spans="2:33" x14ac:dyDescent="0.25">
      <c r="B1269" s="30">
        <v>1248</v>
      </c>
      <c r="C1269" s="19">
        <f t="shared" ca="1" si="553"/>
        <v>83677</v>
      </c>
      <c r="D1269" s="30">
        <f t="shared" ca="1" si="554"/>
        <v>31</v>
      </c>
      <c r="E1269" s="599">
        <f t="shared" si="555"/>
        <v>0.113</v>
      </c>
      <c r="F1269" s="599">
        <f t="shared" si="576"/>
        <v>0.13108</v>
      </c>
      <c r="G1269" s="33">
        <f t="shared" ca="1" si="556"/>
        <v>1.0120874444444443</v>
      </c>
      <c r="H1269" s="33">
        <f t="shared" ca="1" si="557"/>
        <v>2524859.3649501614</v>
      </c>
      <c r="I1269" s="33">
        <f t="shared" ca="1" si="581"/>
        <v>3.9606166342644558E-7</v>
      </c>
      <c r="J1269" s="30" t="b">
        <f t="shared" si="558"/>
        <v>1</v>
      </c>
      <c r="K1269" s="33">
        <f t="shared" si="577"/>
        <v>1</v>
      </c>
      <c r="L1269" s="33">
        <f t="shared" ca="1" si="580"/>
        <v>3.9606166342644558E-7</v>
      </c>
      <c r="M1269" s="600">
        <f t="shared" ca="1" si="559"/>
        <v>27271.35</v>
      </c>
      <c r="N1269" s="601">
        <f t="shared" ca="1" si="560"/>
        <v>-340384419878.82001</v>
      </c>
      <c r="O1269" s="601">
        <f t="shared" ca="1" si="561"/>
        <v>4114405036.3900003</v>
      </c>
      <c r="P1269" s="601">
        <f t="shared" ca="1" si="562"/>
        <v>-3312129507.8800001</v>
      </c>
      <c r="Q1269" s="601">
        <f t="shared" ca="1" si="578"/>
        <v>-529940721.25999999</v>
      </c>
      <c r="R1269" s="602">
        <f t="shared" si="563"/>
        <v>399</v>
      </c>
      <c r="S1269" s="602">
        <f t="shared" si="564"/>
        <v>63.84</v>
      </c>
      <c r="T1269" s="602">
        <f t="shared" si="565"/>
        <v>166.35080000000002</v>
      </c>
      <c r="U1269" s="602">
        <f t="shared" si="566"/>
        <v>26.616128000000003</v>
      </c>
      <c r="V1269" s="602">
        <f t="shared" ca="1" si="567"/>
        <v>-272307535.89999998</v>
      </c>
      <c r="W1269" s="602">
        <f t="shared" si="568"/>
        <v>84.48</v>
      </c>
      <c r="X1269" s="602">
        <f t="shared" si="569"/>
        <v>13.52</v>
      </c>
      <c r="Y1269" s="602">
        <f t="shared" ca="1" si="570"/>
        <v>5193693.71</v>
      </c>
      <c r="Z1269" s="602">
        <f t="shared" ca="1" si="571"/>
        <v>830990.99</v>
      </c>
      <c r="AA1269" s="603">
        <f t="shared" si="572"/>
        <v>0</v>
      </c>
      <c r="AB1269" s="602"/>
      <c r="AC1269" s="604">
        <f t="shared" si="573"/>
        <v>0.113</v>
      </c>
      <c r="AD1269" s="602">
        <f t="shared" ca="1" si="574"/>
        <v>-3312129507.8764071</v>
      </c>
      <c r="AE1269" s="602">
        <f t="shared" si="575"/>
        <v>0</v>
      </c>
      <c r="AG1269" s="602">
        <f t="shared" ca="1" si="579"/>
        <v>0</v>
      </c>
    </row>
    <row r="1270" spans="2:33" x14ac:dyDescent="0.25">
      <c r="B1270" s="30">
        <v>1249</v>
      </c>
      <c r="C1270" s="19">
        <f t="shared" ca="1" si="553"/>
        <v>83705</v>
      </c>
      <c r="D1270" s="30">
        <f t="shared" ca="1" si="554"/>
        <v>28</v>
      </c>
      <c r="E1270" s="599">
        <f t="shared" si="555"/>
        <v>0.113</v>
      </c>
      <c r="F1270" s="599">
        <f t="shared" si="576"/>
        <v>0.13108</v>
      </c>
      <c r="G1270" s="33">
        <f t="shared" ca="1" si="556"/>
        <v>1.0109951111111111</v>
      </c>
      <c r="H1270" s="33">
        <f t="shared" ca="1" si="557"/>
        <v>2552620.4742077179</v>
      </c>
      <c r="I1270" s="33">
        <f t="shared" ca="1" si="581"/>
        <v>3.917542815723046E-7</v>
      </c>
      <c r="J1270" s="30" t="b">
        <f t="shared" si="558"/>
        <v>0</v>
      </c>
      <c r="K1270" s="33">
        <f t="shared" si="577"/>
        <v>1</v>
      </c>
      <c r="L1270" s="33">
        <f t="shared" ca="1" si="580"/>
        <v>3.917542815723046E-7</v>
      </c>
      <c r="M1270" s="600">
        <f t="shared" ca="1" si="559"/>
        <v>27271.35</v>
      </c>
      <c r="N1270" s="601">
        <f t="shared" ca="1" si="560"/>
        <v>-344498824915.21002</v>
      </c>
      <c r="O1270" s="601">
        <f t="shared" ca="1" si="561"/>
        <v>3787830128.9299998</v>
      </c>
      <c r="P1270" s="601">
        <f t="shared" ca="1" si="562"/>
        <v>-3027761894.5300002</v>
      </c>
      <c r="Q1270" s="601">
        <f t="shared" ca="1" si="578"/>
        <v>-484441903.12</v>
      </c>
      <c r="R1270" s="602">
        <f t="shared" si="563"/>
        <v>399</v>
      </c>
      <c r="S1270" s="602">
        <f t="shared" si="564"/>
        <v>63.84</v>
      </c>
      <c r="T1270" s="602">
        <f t="shared" si="565"/>
        <v>166.35080000000002</v>
      </c>
      <c r="U1270" s="602">
        <f t="shared" si="566"/>
        <v>26.616128000000003</v>
      </c>
      <c r="V1270" s="602">
        <f t="shared" ca="1" si="567"/>
        <v>-275599059.93000001</v>
      </c>
      <c r="W1270" s="602">
        <f t="shared" si="568"/>
        <v>84.48</v>
      </c>
      <c r="X1270" s="602">
        <f t="shared" si="569"/>
        <v>13.52</v>
      </c>
      <c r="Y1270" s="602">
        <f t="shared" ca="1" si="570"/>
        <v>4747805.3</v>
      </c>
      <c r="Z1270" s="602">
        <f t="shared" ca="1" si="571"/>
        <v>759648.85</v>
      </c>
      <c r="AA1270" s="603">
        <f t="shared" si="572"/>
        <v>0</v>
      </c>
      <c r="AB1270" s="602"/>
      <c r="AC1270" s="604">
        <f t="shared" si="573"/>
        <v>0.113</v>
      </c>
      <c r="AD1270" s="602">
        <f t="shared" ca="1" si="574"/>
        <v>-3027761894.5325685</v>
      </c>
      <c r="AE1270" s="602">
        <f t="shared" si="575"/>
        <v>0</v>
      </c>
      <c r="AG1270" s="602">
        <f t="shared" ca="1" si="579"/>
        <v>0</v>
      </c>
    </row>
    <row r="1271" spans="2:33" x14ac:dyDescent="0.25">
      <c r="B1271" s="30">
        <v>1250</v>
      </c>
      <c r="C1271" s="19">
        <f t="shared" ca="1" si="553"/>
        <v>83736</v>
      </c>
      <c r="D1271" s="30">
        <f t="shared" ca="1" si="554"/>
        <v>31</v>
      </c>
      <c r="E1271" s="599">
        <f t="shared" si="555"/>
        <v>0.113</v>
      </c>
      <c r="F1271" s="599">
        <f t="shared" si="576"/>
        <v>0.13108</v>
      </c>
      <c r="G1271" s="33">
        <f t="shared" ca="1" si="556"/>
        <v>1.0120874444444443</v>
      </c>
      <c r="H1271" s="33">
        <f t="shared" ca="1" si="557"/>
        <v>2583475.132377455</v>
      </c>
      <c r="I1271" s="33">
        <f t="shared" ca="1" si="581"/>
        <v>3.8707552763619805E-7</v>
      </c>
      <c r="J1271" s="30" t="b">
        <f t="shared" si="558"/>
        <v>0</v>
      </c>
      <c r="K1271" s="33">
        <f t="shared" si="577"/>
        <v>1</v>
      </c>
      <c r="L1271" s="33">
        <f t="shared" ca="1" si="580"/>
        <v>3.8707552763619805E-7</v>
      </c>
      <c r="M1271" s="600">
        <f t="shared" ca="1" si="559"/>
        <v>27271.35</v>
      </c>
      <c r="N1271" s="601">
        <f t="shared" ca="1" si="560"/>
        <v>-348286655044.14001</v>
      </c>
      <c r="O1271" s="601">
        <f t="shared" ca="1" si="561"/>
        <v>4209922864.9499998</v>
      </c>
      <c r="P1271" s="601">
        <f t="shared" ca="1" si="562"/>
        <v>-3389022646.1700001</v>
      </c>
      <c r="Q1271" s="601">
        <f t="shared" ca="1" si="578"/>
        <v>-542243623.38999999</v>
      </c>
      <c r="R1271" s="602">
        <f t="shared" si="563"/>
        <v>399</v>
      </c>
      <c r="S1271" s="602">
        <f t="shared" si="564"/>
        <v>63.84</v>
      </c>
      <c r="T1271" s="602">
        <f t="shared" si="565"/>
        <v>166.35080000000002</v>
      </c>
      <c r="U1271" s="602">
        <f t="shared" si="566"/>
        <v>26.616128000000003</v>
      </c>
      <c r="V1271" s="602">
        <f t="shared" ca="1" si="567"/>
        <v>-278629324.04000002</v>
      </c>
      <c r="W1271" s="602">
        <f t="shared" si="568"/>
        <v>84.48</v>
      </c>
      <c r="X1271" s="602">
        <f t="shared" si="569"/>
        <v>13.52</v>
      </c>
      <c r="Y1271" s="602">
        <f t="shared" ca="1" si="570"/>
        <v>5314262.16</v>
      </c>
      <c r="Z1271" s="602">
        <f t="shared" ca="1" si="571"/>
        <v>850281.95</v>
      </c>
      <c r="AA1271" s="603">
        <f t="shared" si="572"/>
        <v>0</v>
      </c>
      <c r="AB1271" s="602"/>
      <c r="AC1271" s="604">
        <f t="shared" si="573"/>
        <v>0.113</v>
      </c>
      <c r="AD1271" s="602">
        <f t="shared" ca="1" si="574"/>
        <v>-3389022646.1656184</v>
      </c>
      <c r="AE1271" s="602">
        <f t="shared" si="575"/>
        <v>0</v>
      </c>
      <c r="AG1271" s="602">
        <f t="shared" ca="1" si="579"/>
        <v>0</v>
      </c>
    </row>
    <row r="1272" spans="2:33" x14ac:dyDescent="0.25">
      <c r="B1272" s="30">
        <v>1251</v>
      </c>
      <c r="C1272" s="19">
        <f t="shared" ca="1" si="553"/>
        <v>83766</v>
      </c>
      <c r="D1272" s="30">
        <f t="shared" ca="1" si="554"/>
        <v>30</v>
      </c>
      <c r="E1272" s="599">
        <f t="shared" si="555"/>
        <v>0.113</v>
      </c>
      <c r="F1272" s="599">
        <f t="shared" si="576"/>
        <v>0.13108</v>
      </c>
      <c r="G1272" s="33">
        <f t="shared" ca="1" si="556"/>
        <v>1.0117233333333333</v>
      </c>
      <c r="H1272" s="33">
        <f t="shared" ca="1" si="557"/>
        <v>2613762.0725126932</v>
      </c>
      <c r="I1272" s="33">
        <f t="shared" ca="1" si="581"/>
        <v>3.8259029408850054E-7</v>
      </c>
      <c r="J1272" s="30" t="b">
        <f t="shared" si="558"/>
        <v>0</v>
      </c>
      <c r="K1272" s="33">
        <f t="shared" si="577"/>
        <v>1</v>
      </c>
      <c r="L1272" s="33">
        <f t="shared" ca="1" si="580"/>
        <v>3.8259029408850054E-7</v>
      </c>
      <c r="M1272" s="600">
        <f t="shared" ca="1" si="559"/>
        <v>27271.35</v>
      </c>
      <c r="N1272" s="601">
        <f t="shared" ca="1" si="560"/>
        <v>-352496577909.09003</v>
      </c>
      <c r="O1272" s="601">
        <f t="shared" ca="1" si="561"/>
        <v>4132462153.04</v>
      </c>
      <c r="P1272" s="601">
        <f t="shared" ca="1" si="562"/>
        <v>-3319342775.3099999</v>
      </c>
      <c r="Q1272" s="601">
        <f t="shared" ca="1" si="578"/>
        <v>-531094844.05000001</v>
      </c>
      <c r="R1272" s="602">
        <f t="shared" si="563"/>
        <v>399</v>
      </c>
      <c r="S1272" s="602">
        <f t="shared" si="564"/>
        <v>63.84</v>
      </c>
      <c r="T1272" s="602">
        <f t="shared" si="565"/>
        <v>166.35080000000002</v>
      </c>
      <c r="U1272" s="602">
        <f t="shared" si="566"/>
        <v>26.616128000000003</v>
      </c>
      <c r="V1272" s="602">
        <f t="shared" ca="1" si="567"/>
        <v>-281997262.32999998</v>
      </c>
      <c r="W1272" s="602">
        <f t="shared" si="568"/>
        <v>84.48</v>
      </c>
      <c r="X1272" s="602">
        <f t="shared" si="569"/>
        <v>13.52</v>
      </c>
      <c r="Y1272" s="602">
        <f t="shared" ca="1" si="570"/>
        <v>5205004.12</v>
      </c>
      <c r="Z1272" s="602">
        <f t="shared" ca="1" si="571"/>
        <v>832800.66</v>
      </c>
      <c r="AA1272" s="603">
        <f t="shared" si="572"/>
        <v>0</v>
      </c>
      <c r="AB1272" s="602"/>
      <c r="AC1272" s="604">
        <f t="shared" si="573"/>
        <v>0.113</v>
      </c>
      <c r="AD1272" s="602">
        <f t="shared" ca="1" si="574"/>
        <v>-3319342775.3105979</v>
      </c>
      <c r="AE1272" s="602">
        <f t="shared" si="575"/>
        <v>0</v>
      </c>
      <c r="AG1272" s="602">
        <f t="shared" ca="1" si="579"/>
        <v>0</v>
      </c>
    </row>
    <row r="1273" spans="2:33" x14ac:dyDescent="0.25">
      <c r="B1273" s="30">
        <v>1252</v>
      </c>
      <c r="C1273" s="19">
        <f t="shared" ca="1" si="553"/>
        <v>83797</v>
      </c>
      <c r="D1273" s="30">
        <f t="shared" ca="1" si="554"/>
        <v>31</v>
      </c>
      <c r="E1273" s="599">
        <f t="shared" si="555"/>
        <v>0.113</v>
      </c>
      <c r="F1273" s="599">
        <f t="shared" si="576"/>
        <v>0.13108</v>
      </c>
      <c r="G1273" s="33">
        <f t="shared" ca="1" si="556"/>
        <v>1.0120874444444443</v>
      </c>
      <c r="H1273" s="33">
        <f t="shared" ca="1" si="557"/>
        <v>2645355.776355186</v>
      </c>
      <c r="I1273" s="33">
        <f t="shared" ca="1" si="581"/>
        <v>3.780209864163588E-7</v>
      </c>
      <c r="J1273" s="30" t="b">
        <f t="shared" si="558"/>
        <v>0</v>
      </c>
      <c r="K1273" s="33">
        <f t="shared" si="577"/>
        <v>1</v>
      </c>
      <c r="L1273" s="33">
        <f t="shared" ca="1" si="580"/>
        <v>3.780209864163588E-7</v>
      </c>
      <c r="M1273" s="600">
        <f t="shared" ca="1" si="559"/>
        <v>27271.35</v>
      </c>
      <c r="N1273" s="601">
        <f t="shared" ca="1" si="560"/>
        <v>-356629040062.13</v>
      </c>
      <c r="O1273" s="601">
        <f t="shared" ca="1" si="561"/>
        <v>4310760980.3800001</v>
      </c>
      <c r="P1273" s="601">
        <f t="shared" ca="1" si="562"/>
        <v>-3470198687.0500002</v>
      </c>
      <c r="Q1273" s="601">
        <f t="shared" ca="1" si="578"/>
        <v>-555231789.92999995</v>
      </c>
      <c r="R1273" s="602">
        <f t="shared" si="563"/>
        <v>399</v>
      </c>
      <c r="S1273" s="602">
        <f t="shared" si="564"/>
        <v>63.84</v>
      </c>
      <c r="T1273" s="602">
        <f t="shared" si="565"/>
        <v>166.35080000000002</v>
      </c>
      <c r="U1273" s="602">
        <f t="shared" si="566"/>
        <v>26.616128000000003</v>
      </c>
      <c r="V1273" s="602">
        <f t="shared" ca="1" si="567"/>
        <v>-285303232.05000001</v>
      </c>
      <c r="W1273" s="602">
        <f t="shared" si="568"/>
        <v>84.48</v>
      </c>
      <c r="X1273" s="602">
        <f t="shared" si="569"/>
        <v>13.52</v>
      </c>
      <c r="Y1273" s="602">
        <f t="shared" ca="1" si="570"/>
        <v>5441546.1900000004</v>
      </c>
      <c r="Z1273" s="602">
        <f t="shared" ca="1" si="571"/>
        <v>870647.39</v>
      </c>
      <c r="AA1273" s="603">
        <f t="shared" si="572"/>
        <v>0</v>
      </c>
      <c r="AB1273" s="602"/>
      <c r="AC1273" s="604">
        <f t="shared" si="573"/>
        <v>0.113</v>
      </c>
      <c r="AD1273" s="602">
        <f t="shared" ca="1" si="574"/>
        <v>-3470198687.0490036</v>
      </c>
      <c r="AE1273" s="602">
        <f t="shared" si="575"/>
        <v>0</v>
      </c>
      <c r="AG1273" s="602">
        <f t="shared" ca="1" si="579"/>
        <v>0</v>
      </c>
    </row>
    <row r="1274" spans="2:33" x14ac:dyDescent="0.25">
      <c r="B1274" s="30">
        <v>1253</v>
      </c>
      <c r="C1274" s="19">
        <f t="shared" ca="1" si="553"/>
        <v>83827</v>
      </c>
      <c r="D1274" s="30">
        <f t="shared" ca="1" si="554"/>
        <v>30</v>
      </c>
      <c r="E1274" s="599">
        <f t="shared" si="555"/>
        <v>0.113</v>
      </c>
      <c r="F1274" s="599">
        <f t="shared" si="576"/>
        <v>0.13108</v>
      </c>
      <c r="G1274" s="33">
        <f t="shared" ca="1" si="556"/>
        <v>1.0117233333333333</v>
      </c>
      <c r="H1274" s="33">
        <f t="shared" ca="1" si="557"/>
        <v>2676368.1639066567</v>
      </c>
      <c r="I1274" s="33">
        <f t="shared" ca="1" si="581"/>
        <v>3.7364067226846482E-7</v>
      </c>
      <c r="J1274" s="30" t="b">
        <f t="shared" si="558"/>
        <v>0</v>
      </c>
      <c r="K1274" s="33">
        <f t="shared" si="577"/>
        <v>1</v>
      </c>
      <c r="L1274" s="33">
        <f t="shared" ca="1" si="580"/>
        <v>3.7364067226846482E-7</v>
      </c>
      <c r="M1274" s="600">
        <f t="shared" ca="1" si="559"/>
        <v>27271.35</v>
      </c>
      <c r="N1274" s="601">
        <f t="shared" ca="1" si="560"/>
        <v>-360939801042.51001</v>
      </c>
      <c r="O1274" s="601">
        <f t="shared" ca="1" si="561"/>
        <v>4231444872.23</v>
      </c>
      <c r="P1274" s="601">
        <f t="shared" ca="1" si="562"/>
        <v>-3398849793.1500001</v>
      </c>
      <c r="Q1274" s="601">
        <f t="shared" ca="1" si="578"/>
        <v>-543815966.89999998</v>
      </c>
      <c r="R1274" s="602">
        <f t="shared" si="563"/>
        <v>399</v>
      </c>
      <c r="S1274" s="602">
        <f t="shared" si="564"/>
        <v>63.84</v>
      </c>
      <c r="T1274" s="602">
        <f t="shared" si="565"/>
        <v>166.35080000000002</v>
      </c>
      <c r="U1274" s="602">
        <f t="shared" si="566"/>
        <v>26.616128000000003</v>
      </c>
      <c r="V1274" s="602">
        <f t="shared" ca="1" si="567"/>
        <v>-288751840.82999998</v>
      </c>
      <c r="W1274" s="602">
        <f t="shared" si="568"/>
        <v>84.48</v>
      </c>
      <c r="X1274" s="602">
        <f t="shared" si="569"/>
        <v>13.52</v>
      </c>
      <c r="Y1274" s="602">
        <f t="shared" ca="1" si="570"/>
        <v>5329671.12</v>
      </c>
      <c r="Z1274" s="602">
        <f t="shared" ca="1" si="571"/>
        <v>852747.38</v>
      </c>
      <c r="AA1274" s="603">
        <f t="shared" si="572"/>
        <v>0</v>
      </c>
      <c r="AB1274" s="602"/>
      <c r="AC1274" s="604">
        <f t="shared" si="573"/>
        <v>0.113</v>
      </c>
      <c r="AD1274" s="602">
        <f t="shared" ca="1" si="574"/>
        <v>-3398849793.1503034</v>
      </c>
      <c r="AE1274" s="602">
        <f t="shared" si="575"/>
        <v>0</v>
      </c>
      <c r="AG1274" s="602">
        <f t="shared" ca="1" si="579"/>
        <v>0</v>
      </c>
    </row>
    <row r="1275" spans="2:33" x14ac:dyDescent="0.25">
      <c r="B1275" s="30">
        <v>1254</v>
      </c>
      <c r="C1275" s="19">
        <f t="shared" ca="1" si="553"/>
        <v>83858</v>
      </c>
      <c r="D1275" s="30">
        <f t="shared" ca="1" si="554"/>
        <v>31</v>
      </c>
      <c r="E1275" s="599">
        <f t="shared" si="555"/>
        <v>0.113</v>
      </c>
      <c r="F1275" s="599">
        <f t="shared" si="576"/>
        <v>0.13108</v>
      </c>
      <c r="G1275" s="33">
        <f t="shared" ca="1" si="556"/>
        <v>1.0120874444444443</v>
      </c>
      <c r="H1275" s="33">
        <f t="shared" ca="1" si="557"/>
        <v>2708718.6154007576</v>
      </c>
      <c r="I1275" s="33">
        <f t="shared" ca="1" si="581"/>
        <v>3.6917825067335353E-7</v>
      </c>
      <c r="J1275" s="30" t="b">
        <f t="shared" si="558"/>
        <v>0</v>
      </c>
      <c r="K1275" s="33">
        <f t="shared" si="577"/>
        <v>1</v>
      </c>
      <c r="L1275" s="33">
        <f t="shared" ca="1" si="580"/>
        <v>3.6917825067335353E-7</v>
      </c>
      <c r="M1275" s="600">
        <f t="shared" ca="1" si="559"/>
        <v>27271.35</v>
      </c>
      <c r="N1275" s="601">
        <f t="shared" ca="1" si="560"/>
        <v>-365171245914.73999</v>
      </c>
      <c r="O1275" s="601">
        <f t="shared" ca="1" si="561"/>
        <v>4414014419.0499992</v>
      </c>
      <c r="P1275" s="601">
        <f t="shared" ca="1" si="562"/>
        <v>-3553319095.6599998</v>
      </c>
      <c r="Q1275" s="601">
        <f t="shared" ca="1" si="578"/>
        <v>-568531055.30999994</v>
      </c>
      <c r="R1275" s="602">
        <f t="shared" si="563"/>
        <v>399</v>
      </c>
      <c r="S1275" s="602">
        <f t="shared" si="564"/>
        <v>63.84</v>
      </c>
      <c r="T1275" s="602">
        <f t="shared" si="565"/>
        <v>166.35080000000002</v>
      </c>
      <c r="U1275" s="602">
        <f t="shared" si="566"/>
        <v>26.616128000000003</v>
      </c>
      <c r="V1275" s="602">
        <f t="shared" ca="1" si="567"/>
        <v>-292136996.73000002</v>
      </c>
      <c r="W1275" s="602">
        <f t="shared" si="568"/>
        <v>84.48</v>
      </c>
      <c r="X1275" s="602">
        <f t="shared" si="569"/>
        <v>13.52</v>
      </c>
      <c r="Y1275" s="602">
        <f t="shared" ca="1" si="570"/>
        <v>5571878.9900000002</v>
      </c>
      <c r="Z1275" s="602">
        <f t="shared" ca="1" si="571"/>
        <v>891500.64</v>
      </c>
      <c r="AA1275" s="603">
        <f t="shared" si="572"/>
        <v>0</v>
      </c>
      <c r="AB1275" s="602"/>
      <c r="AC1275" s="604">
        <f t="shared" si="573"/>
        <v>0.113</v>
      </c>
      <c r="AD1275" s="602">
        <f t="shared" ca="1" si="574"/>
        <v>-3553319095.6648173</v>
      </c>
      <c r="AE1275" s="602">
        <f t="shared" si="575"/>
        <v>0</v>
      </c>
      <c r="AG1275" s="602">
        <f t="shared" ca="1" si="579"/>
        <v>0</v>
      </c>
    </row>
    <row r="1276" spans="2:33" x14ac:dyDescent="0.25">
      <c r="B1276" s="30">
        <v>1255</v>
      </c>
      <c r="C1276" s="19">
        <f t="shared" ca="1" si="553"/>
        <v>83889</v>
      </c>
      <c r="D1276" s="30">
        <f t="shared" ca="1" si="554"/>
        <v>31</v>
      </c>
      <c r="E1276" s="599">
        <f t="shared" si="555"/>
        <v>0.113</v>
      </c>
      <c r="F1276" s="599">
        <f t="shared" si="576"/>
        <v>0.13108</v>
      </c>
      <c r="G1276" s="33">
        <f t="shared" ca="1" si="556"/>
        <v>1.0120874444444443</v>
      </c>
      <c r="H1276" s="33">
        <f t="shared" ca="1" si="557"/>
        <v>2741460.1011800463</v>
      </c>
      <c r="I1276" s="33">
        <f t="shared" ca="1" si="581"/>
        <v>3.6476912415014014E-7</v>
      </c>
      <c r="J1276" s="30" t="b">
        <f t="shared" si="558"/>
        <v>0</v>
      </c>
      <c r="K1276" s="33">
        <f t="shared" si="577"/>
        <v>1</v>
      </c>
      <c r="L1276" s="33">
        <f t="shared" ca="1" si="580"/>
        <v>3.6476912415014014E-7</v>
      </c>
      <c r="M1276" s="600">
        <f t="shared" ca="1" si="559"/>
        <v>27271.35</v>
      </c>
      <c r="N1276" s="601">
        <f t="shared" ca="1" si="560"/>
        <v>-369585260333.78998</v>
      </c>
      <c r="O1276" s="601">
        <f t="shared" ca="1" si="561"/>
        <v>4467368573.1199999</v>
      </c>
      <c r="P1276" s="601">
        <f t="shared" ca="1" si="562"/>
        <v>-3596269908.1900001</v>
      </c>
      <c r="Q1276" s="601">
        <f t="shared" ca="1" si="578"/>
        <v>-575403185.30999994</v>
      </c>
      <c r="R1276" s="602">
        <f t="shared" si="563"/>
        <v>399</v>
      </c>
      <c r="S1276" s="602">
        <f t="shared" si="564"/>
        <v>63.84</v>
      </c>
      <c r="T1276" s="602">
        <f t="shared" si="565"/>
        <v>166.35080000000002</v>
      </c>
      <c r="U1276" s="602">
        <f t="shared" si="566"/>
        <v>26.616128000000003</v>
      </c>
      <c r="V1276" s="602">
        <f t="shared" ca="1" si="567"/>
        <v>-295668208.26999998</v>
      </c>
      <c r="W1276" s="602">
        <f t="shared" si="568"/>
        <v>84.48</v>
      </c>
      <c r="X1276" s="602">
        <f t="shared" si="569"/>
        <v>13.52</v>
      </c>
      <c r="Y1276" s="602">
        <f t="shared" ca="1" si="570"/>
        <v>5639225.8600000003</v>
      </c>
      <c r="Z1276" s="602">
        <f t="shared" ca="1" si="571"/>
        <v>902276.14</v>
      </c>
      <c r="AA1276" s="603">
        <f t="shared" si="572"/>
        <v>0</v>
      </c>
      <c r="AB1276" s="602"/>
      <c r="AC1276" s="604">
        <f t="shared" si="573"/>
        <v>0.113</v>
      </c>
      <c r="AD1276" s="602">
        <f t="shared" ca="1" si="574"/>
        <v>-3596269908.1924067</v>
      </c>
      <c r="AE1276" s="602">
        <f t="shared" si="575"/>
        <v>0</v>
      </c>
      <c r="AG1276" s="602">
        <f t="shared" ca="1" si="579"/>
        <v>0</v>
      </c>
    </row>
    <row r="1277" spans="2:33" x14ac:dyDescent="0.25">
      <c r="B1277" s="30">
        <v>1256</v>
      </c>
      <c r="C1277" s="19">
        <f t="shared" ca="1" si="553"/>
        <v>83919</v>
      </c>
      <c r="D1277" s="30">
        <f t="shared" ca="1" si="554"/>
        <v>30</v>
      </c>
      <c r="E1277" s="599">
        <f t="shared" si="555"/>
        <v>0.113</v>
      </c>
      <c r="F1277" s="599">
        <f t="shared" si="576"/>
        <v>0.13108</v>
      </c>
      <c r="G1277" s="33">
        <f t="shared" ca="1" si="556"/>
        <v>1.0117233333333333</v>
      </c>
      <c r="H1277" s="33">
        <f t="shared" ca="1" si="557"/>
        <v>2773599.1517662136</v>
      </c>
      <c r="I1277" s="33">
        <f t="shared" ca="1" si="581"/>
        <v>3.6054236581490343E-7</v>
      </c>
      <c r="J1277" s="30" t="b">
        <f t="shared" si="558"/>
        <v>0</v>
      </c>
      <c r="K1277" s="33">
        <f t="shared" si="577"/>
        <v>1</v>
      </c>
      <c r="L1277" s="33">
        <f t="shared" ca="1" si="580"/>
        <v>3.6054236581490343E-7</v>
      </c>
      <c r="M1277" s="600">
        <f t="shared" ca="1" si="559"/>
        <v>27271.35</v>
      </c>
      <c r="N1277" s="601">
        <f t="shared" ca="1" si="560"/>
        <v>-374052628906.90997</v>
      </c>
      <c r="O1277" s="601">
        <f t="shared" ca="1" si="561"/>
        <v>4385170924.2399998</v>
      </c>
      <c r="P1277" s="601">
        <f t="shared" ca="1" si="562"/>
        <v>-3522328922.21</v>
      </c>
      <c r="Q1277" s="601">
        <f t="shared" ca="1" si="578"/>
        <v>-563572627.54999995</v>
      </c>
      <c r="R1277" s="602">
        <f t="shared" si="563"/>
        <v>399</v>
      </c>
      <c r="S1277" s="602">
        <f t="shared" si="564"/>
        <v>63.84</v>
      </c>
      <c r="T1277" s="602">
        <f t="shared" si="565"/>
        <v>166.35080000000002</v>
      </c>
      <c r="U1277" s="602">
        <f t="shared" si="566"/>
        <v>26.616128000000003</v>
      </c>
      <c r="V1277" s="602">
        <f t="shared" ca="1" si="567"/>
        <v>-299242103.13</v>
      </c>
      <c r="W1277" s="602">
        <f t="shared" si="568"/>
        <v>84.48</v>
      </c>
      <c r="X1277" s="602">
        <f t="shared" si="569"/>
        <v>13.52</v>
      </c>
      <c r="Y1277" s="602">
        <f t="shared" ca="1" si="570"/>
        <v>5523286.4000000004</v>
      </c>
      <c r="Z1277" s="602">
        <f t="shared" ca="1" si="571"/>
        <v>883725.82</v>
      </c>
      <c r="AA1277" s="603">
        <f t="shared" si="572"/>
        <v>0</v>
      </c>
      <c r="AB1277" s="602"/>
      <c r="AC1277" s="604">
        <f t="shared" si="573"/>
        <v>0.113</v>
      </c>
      <c r="AD1277" s="602">
        <f t="shared" ca="1" si="574"/>
        <v>-3522328922.2067356</v>
      </c>
      <c r="AE1277" s="602">
        <f t="shared" si="575"/>
        <v>0</v>
      </c>
      <c r="AG1277" s="602">
        <f t="shared" ca="1" si="579"/>
        <v>0</v>
      </c>
    </row>
    <row r="1278" spans="2:33" x14ac:dyDescent="0.25">
      <c r="B1278" s="30">
        <v>1257</v>
      </c>
      <c r="C1278" s="19">
        <f t="shared" ca="1" si="553"/>
        <v>83950</v>
      </c>
      <c r="D1278" s="30">
        <f t="shared" ca="1" si="554"/>
        <v>31</v>
      </c>
      <c r="E1278" s="599">
        <f t="shared" si="555"/>
        <v>0.113</v>
      </c>
      <c r="F1278" s="599">
        <f t="shared" si="576"/>
        <v>0.13108</v>
      </c>
      <c r="G1278" s="33">
        <f t="shared" ca="1" si="556"/>
        <v>1.0120874444444443</v>
      </c>
      <c r="H1278" s="33">
        <f t="shared" ca="1" si="557"/>
        <v>2807124.8774243454</v>
      </c>
      <c r="I1278" s="33">
        <f t="shared" ca="1" si="581"/>
        <v>3.5623637838211955E-7</v>
      </c>
      <c r="J1278" s="30" t="b">
        <f t="shared" si="558"/>
        <v>0</v>
      </c>
      <c r="K1278" s="33">
        <f t="shared" si="577"/>
        <v>1</v>
      </c>
      <c r="L1278" s="33">
        <f t="shared" ca="1" si="580"/>
        <v>3.5623637838211955E-7</v>
      </c>
      <c r="M1278" s="600">
        <f t="shared" ca="1" si="559"/>
        <v>27271.35</v>
      </c>
      <c r="N1278" s="601">
        <f t="shared" ca="1" si="560"/>
        <v>-378437799831.15002</v>
      </c>
      <c r="O1278" s="601">
        <f t="shared" ca="1" si="561"/>
        <v>4574373152.4799995</v>
      </c>
      <c r="P1278" s="601">
        <f t="shared" ca="1" si="562"/>
        <v>-3682410035.5799999</v>
      </c>
      <c r="Q1278" s="601">
        <f t="shared" ca="1" si="578"/>
        <v>-589185605.69000006</v>
      </c>
      <c r="R1278" s="602">
        <f t="shared" si="563"/>
        <v>399</v>
      </c>
      <c r="S1278" s="602">
        <f t="shared" si="564"/>
        <v>63.84</v>
      </c>
      <c r="T1278" s="602">
        <f t="shared" si="565"/>
        <v>166.35080000000002</v>
      </c>
      <c r="U1278" s="602">
        <f t="shared" si="566"/>
        <v>26.616128000000003</v>
      </c>
      <c r="V1278" s="602">
        <f t="shared" ca="1" si="567"/>
        <v>-302750239.86000001</v>
      </c>
      <c r="W1278" s="602">
        <f t="shared" si="568"/>
        <v>84.48</v>
      </c>
      <c r="X1278" s="602">
        <f t="shared" si="569"/>
        <v>13.52</v>
      </c>
      <c r="Y1278" s="602">
        <f t="shared" ca="1" si="570"/>
        <v>5774293.5800000001</v>
      </c>
      <c r="Z1278" s="602">
        <f t="shared" ca="1" si="571"/>
        <v>923886.97</v>
      </c>
      <c r="AA1278" s="603">
        <f t="shared" si="572"/>
        <v>0</v>
      </c>
      <c r="AB1278" s="602"/>
      <c r="AC1278" s="604">
        <f t="shared" si="573"/>
        <v>0.113</v>
      </c>
      <c r="AD1278" s="602">
        <f t="shared" ca="1" si="574"/>
        <v>-3682410035.5792184</v>
      </c>
      <c r="AE1278" s="602">
        <f t="shared" si="575"/>
        <v>0</v>
      </c>
      <c r="AG1278" s="602">
        <f t="shared" ca="1" si="579"/>
        <v>0</v>
      </c>
    </row>
    <row r="1279" spans="2:33" x14ac:dyDescent="0.25">
      <c r="B1279" s="30">
        <v>1258</v>
      </c>
      <c r="C1279" s="19">
        <f t="shared" ca="1" si="553"/>
        <v>83980</v>
      </c>
      <c r="D1279" s="30">
        <f t="shared" ca="1" si="554"/>
        <v>30</v>
      </c>
      <c r="E1279" s="599">
        <f t="shared" si="555"/>
        <v>0.113</v>
      </c>
      <c r="F1279" s="599">
        <f t="shared" si="576"/>
        <v>0.13108</v>
      </c>
      <c r="G1279" s="33">
        <f t="shared" ca="1" si="556"/>
        <v>1.0117233333333333</v>
      </c>
      <c r="H1279" s="33">
        <f t="shared" ca="1" si="557"/>
        <v>2840033.7380706836</v>
      </c>
      <c r="I1279" s="33">
        <f t="shared" ca="1" si="581"/>
        <v>3.5210849314745418E-7</v>
      </c>
      <c r="J1279" s="30" t="b">
        <f t="shared" si="558"/>
        <v>0</v>
      </c>
      <c r="K1279" s="33">
        <f t="shared" si="577"/>
        <v>1</v>
      </c>
      <c r="L1279" s="33">
        <f t="shared" ca="1" si="580"/>
        <v>3.5210849314745418E-7</v>
      </c>
      <c r="M1279" s="600">
        <f t="shared" ca="1" si="559"/>
        <v>27271.35</v>
      </c>
      <c r="N1279" s="601">
        <f t="shared" ca="1" si="560"/>
        <v>-383012172983.63</v>
      </c>
      <c r="O1279" s="601">
        <f t="shared" ca="1" si="561"/>
        <v>4490206645.96</v>
      </c>
      <c r="P1279" s="601">
        <f t="shared" ca="1" si="562"/>
        <v>-3606697962.2600002</v>
      </c>
      <c r="Q1279" s="601">
        <f t="shared" ca="1" si="578"/>
        <v>-577071673.96000004</v>
      </c>
      <c r="R1279" s="602">
        <f t="shared" si="563"/>
        <v>399</v>
      </c>
      <c r="S1279" s="602">
        <f t="shared" si="564"/>
        <v>63.84</v>
      </c>
      <c r="T1279" s="602">
        <f t="shared" si="565"/>
        <v>166.35080000000002</v>
      </c>
      <c r="U1279" s="602">
        <f t="shared" si="566"/>
        <v>26.616128000000003</v>
      </c>
      <c r="V1279" s="602">
        <f t="shared" ca="1" si="567"/>
        <v>-306409738.38999999</v>
      </c>
      <c r="W1279" s="602">
        <f t="shared" si="568"/>
        <v>84.48</v>
      </c>
      <c r="X1279" s="602">
        <f t="shared" si="569"/>
        <v>13.52</v>
      </c>
      <c r="Y1279" s="602">
        <f t="shared" ca="1" si="570"/>
        <v>5655577.0499999998</v>
      </c>
      <c r="Z1279" s="602">
        <f t="shared" ca="1" si="571"/>
        <v>904892.33</v>
      </c>
      <c r="AA1279" s="603">
        <f t="shared" si="572"/>
        <v>0</v>
      </c>
      <c r="AB1279" s="602"/>
      <c r="AC1279" s="604">
        <f t="shared" si="573"/>
        <v>0.113</v>
      </c>
      <c r="AD1279" s="602">
        <f t="shared" ca="1" si="574"/>
        <v>-3606697962.2625165</v>
      </c>
      <c r="AE1279" s="602">
        <f t="shared" si="575"/>
        <v>0</v>
      </c>
      <c r="AG1279" s="602">
        <f t="shared" ca="1" si="579"/>
        <v>0</v>
      </c>
    </row>
    <row r="1280" spans="2:33" x14ac:dyDescent="0.25">
      <c r="B1280" s="30">
        <v>1259</v>
      </c>
      <c r="C1280" s="19">
        <f t="shared" ca="1" si="553"/>
        <v>84011</v>
      </c>
      <c r="D1280" s="30">
        <f t="shared" ca="1" si="554"/>
        <v>31</v>
      </c>
      <c r="E1280" s="599">
        <f t="shared" si="555"/>
        <v>0.113</v>
      </c>
      <c r="F1280" s="599">
        <f t="shared" si="576"/>
        <v>0.13108</v>
      </c>
      <c r="G1280" s="33">
        <f t="shared" ca="1" si="556"/>
        <v>1.0120874444444443</v>
      </c>
      <c r="H1280" s="33">
        <f t="shared" ca="1" si="557"/>
        <v>2874362.4880999606</v>
      </c>
      <c r="I1280" s="33">
        <f t="shared" ca="1" si="581"/>
        <v>3.4790323215671725E-7</v>
      </c>
      <c r="J1280" s="30" t="b">
        <f t="shared" si="558"/>
        <v>0</v>
      </c>
      <c r="K1280" s="33">
        <f t="shared" si="577"/>
        <v>1</v>
      </c>
      <c r="L1280" s="33">
        <f t="shared" ca="1" si="580"/>
        <v>3.4790323215671725E-7</v>
      </c>
      <c r="M1280" s="600">
        <f t="shared" ca="1" si="559"/>
        <v>27271.35</v>
      </c>
      <c r="N1280" s="601">
        <f t="shared" ca="1" si="560"/>
        <v>-387502379629.59003</v>
      </c>
      <c r="O1280" s="601">
        <f t="shared" ca="1" si="561"/>
        <v>4683940757.21</v>
      </c>
      <c r="P1280" s="601">
        <f t="shared" ca="1" si="562"/>
        <v>-3770613432.9000001</v>
      </c>
      <c r="Q1280" s="601">
        <f t="shared" ca="1" si="578"/>
        <v>-603298149.25999999</v>
      </c>
      <c r="R1280" s="602">
        <f t="shared" si="563"/>
        <v>399</v>
      </c>
      <c r="S1280" s="602">
        <f t="shared" si="564"/>
        <v>63.84</v>
      </c>
      <c r="T1280" s="602">
        <f t="shared" si="565"/>
        <v>166.35080000000002</v>
      </c>
      <c r="U1280" s="602">
        <f t="shared" si="566"/>
        <v>26.616128000000003</v>
      </c>
      <c r="V1280" s="602">
        <f t="shared" ca="1" si="567"/>
        <v>-310001903.69999999</v>
      </c>
      <c r="W1280" s="602">
        <f t="shared" si="568"/>
        <v>84.48</v>
      </c>
      <c r="X1280" s="602">
        <f t="shared" si="569"/>
        <v>13.52</v>
      </c>
      <c r="Y1280" s="602">
        <f t="shared" ca="1" si="570"/>
        <v>5912596.5099999998</v>
      </c>
      <c r="Z1280" s="602">
        <f t="shared" ca="1" si="571"/>
        <v>946015.44</v>
      </c>
      <c r="AA1280" s="603">
        <f t="shared" si="572"/>
        <v>0</v>
      </c>
      <c r="AB1280" s="602"/>
      <c r="AC1280" s="604">
        <f t="shared" si="573"/>
        <v>0.113</v>
      </c>
      <c r="AD1280" s="602">
        <f t="shared" ca="1" si="574"/>
        <v>-3770613432.8957052</v>
      </c>
      <c r="AE1280" s="602">
        <f t="shared" si="575"/>
        <v>0</v>
      </c>
      <c r="AG1280" s="602">
        <f t="shared" ca="1" si="579"/>
        <v>0</v>
      </c>
    </row>
    <row r="1281" spans="2:33" x14ac:dyDescent="0.25">
      <c r="B1281" s="30">
        <v>1260</v>
      </c>
      <c r="C1281" s="19">
        <f t="shared" ca="1" si="553"/>
        <v>84042</v>
      </c>
      <c r="D1281" s="30">
        <f t="shared" ca="1" si="554"/>
        <v>31</v>
      </c>
      <c r="E1281" s="599">
        <f t="shared" si="555"/>
        <v>0.113</v>
      </c>
      <c r="F1281" s="599">
        <f t="shared" si="576"/>
        <v>0.13108</v>
      </c>
      <c r="G1281" s="33">
        <f t="shared" ca="1" si="556"/>
        <v>1.0120874444444443</v>
      </c>
      <c r="H1281" s="33">
        <f t="shared" ca="1" si="557"/>
        <v>2909106.1849880638</v>
      </c>
      <c r="I1281" s="33">
        <f t="shared" ca="1" si="581"/>
        <v>3.4374819494741239E-7</v>
      </c>
      <c r="J1281" s="30" t="b">
        <f t="shared" si="558"/>
        <v>1</v>
      </c>
      <c r="K1281" s="33">
        <f t="shared" si="577"/>
        <v>1</v>
      </c>
      <c r="L1281" s="33">
        <f t="shared" ca="1" si="580"/>
        <v>3.4374819494741239E-7</v>
      </c>
      <c r="M1281" s="600">
        <f t="shared" ca="1" si="559"/>
        <v>27271.35</v>
      </c>
      <c r="N1281" s="601">
        <f t="shared" ca="1" si="560"/>
        <v>-392186320386.79999</v>
      </c>
      <c r="O1281" s="601">
        <f t="shared" ca="1" si="561"/>
        <v>4740557630.8900003</v>
      </c>
      <c r="P1281" s="601">
        <f t="shared" ca="1" si="562"/>
        <v>-3816190778.6500001</v>
      </c>
      <c r="Q1281" s="601">
        <f t="shared" ca="1" si="578"/>
        <v>-610590524.58000004</v>
      </c>
      <c r="R1281" s="602">
        <f t="shared" si="563"/>
        <v>399</v>
      </c>
      <c r="S1281" s="602">
        <f t="shared" si="564"/>
        <v>63.84</v>
      </c>
      <c r="T1281" s="602">
        <f t="shared" si="565"/>
        <v>166.35080000000002</v>
      </c>
      <c r="U1281" s="602">
        <f t="shared" si="566"/>
        <v>26.616128000000003</v>
      </c>
      <c r="V1281" s="602">
        <f t="shared" ca="1" si="567"/>
        <v>-313749056.31</v>
      </c>
      <c r="W1281" s="602">
        <f t="shared" si="568"/>
        <v>84.48</v>
      </c>
      <c r="X1281" s="602">
        <f t="shared" si="569"/>
        <v>13.52</v>
      </c>
      <c r="Y1281" s="602">
        <f t="shared" ca="1" si="570"/>
        <v>5984061.79</v>
      </c>
      <c r="Z1281" s="602">
        <f t="shared" ca="1" si="571"/>
        <v>957449.89</v>
      </c>
      <c r="AA1281" s="603">
        <f t="shared" si="572"/>
        <v>0</v>
      </c>
      <c r="AB1281" s="602"/>
      <c r="AC1281" s="604">
        <f t="shared" si="573"/>
        <v>0.113</v>
      </c>
      <c r="AD1281" s="602">
        <f t="shared" ca="1" si="574"/>
        <v>-3816190778.652667</v>
      </c>
      <c r="AE1281" s="602">
        <f t="shared" si="575"/>
        <v>0</v>
      </c>
      <c r="AG1281" s="602">
        <f t="shared" ca="1" si="579"/>
        <v>0</v>
      </c>
    </row>
    <row r="1282" spans="2:33" x14ac:dyDescent="0.25">
      <c r="B1282" s="30">
        <v>1261</v>
      </c>
      <c r="C1282" s="19">
        <f t="shared" ca="1" si="553"/>
        <v>84070</v>
      </c>
      <c r="D1282" s="30">
        <f t="shared" ca="1" si="554"/>
        <v>28</v>
      </c>
      <c r="E1282" s="599">
        <f t="shared" si="555"/>
        <v>0.113</v>
      </c>
      <c r="F1282" s="599">
        <f t="shared" si="576"/>
        <v>0.13108</v>
      </c>
      <c r="G1282" s="33">
        <f t="shared" ca="1" si="556"/>
        <v>1.0109951111111111</v>
      </c>
      <c r="H1282" s="33">
        <f t="shared" ca="1" si="557"/>
        <v>2941092.1307260278</v>
      </c>
      <c r="I1282" s="33">
        <f t="shared" ca="1" si="581"/>
        <v>3.4000974996765693E-7</v>
      </c>
      <c r="J1282" s="30" t="b">
        <f t="shared" si="558"/>
        <v>0</v>
      </c>
      <c r="K1282" s="33">
        <f t="shared" si="577"/>
        <v>1</v>
      </c>
      <c r="L1282" s="33">
        <f t="shared" ca="1" si="580"/>
        <v>3.4000974996765693E-7</v>
      </c>
      <c r="M1282" s="600">
        <f t="shared" ca="1" si="559"/>
        <v>27271.35</v>
      </c>
      <c r="N1282" s="601">
        <f t="shared" ca="1" si="560"/>
        <v>-396926878017.69</v>
      </c>
      <c r="O1282" s="601">
        <f t="shared" ca="1" si="561"/>
        <v>4364282398.1399994</v>
      </c>
      <c r="P1282" s="601">
        <f t="shared" ca="1" si="562"/>
        <v>-3488546227.9099998</v>
      </c>
      <c r="Q1282" s="601">
        <f t="shared" ca="1" si="578"/>
        <v>-558167396.47000003</v>
      </c>
      <c r="R1282" s="602">
        <f t="shared" si="563"/>
        <v>399</v>
      </c>
      <c r="S1282" s="602">
        <f t="shared" si="564"/>
        <v>63.84</v>
      </c>
      <c r="T1282" s="602">
        <f t="shared" si="565"/>
        <v>166.35080000000002</v>
      </c>
      <c r="U1282" s="602">
        <f t="shared" si="566"/>
        <v>26.616128000000003</v>
      </c>
      <c r="V1282" s="602">
        <f t="shared" ca="1" si="567"/>
        <v>-317541502.41000003</v>
      </c>
      <c r="W1282" s="602">
        <f t="shared" si="568"/>
        <v>84.48</v>
      </c>
      <c r="X1282" s="602">
        <f t="shared" si="569"/>
        <v>13.52</v>
      </c>
      <c r="Y1282" s="602">
        <f t="shared" ca="1" si="570"/>
        <v>5470315.1299999999</v>
      </c>
      <c r="Z1282" s="602">
        <f t="shared" ca="1" si="571"/>
        <v>875250.42</v>
      </c>
      <c r="AA1282" s="603">
        <f t="shared" si="572"/>
        <v>0</v>
      </c>
      <c r="AB1282" s="602"/>
      <c r="AC1282" s="604">
        <f t="shared" si="573"/>
        <v>0.113</v>
      </c>
      <c r="AD1282" s="602">
        <f t="shared" ca="1" si="574"/>
        <v>-3488546227.9110312</v>
      </c>
      <c r="AE1282" s="602">
        <f t="shared" si="575"/>
        <v>0</v>
      </c>
      <c r="AG1282" s="602">
        <f t="shared" ca="1" si="579"/>
        <v>0</v>
      </c>
    </row>
    <row r="1283" spans="2:33" x14ac:dyDescent="0.25">
      <c r="B1283" s="30">
        <v>1262</v>
      </c>
      <c r="C1283" s="19">
        <f t="shared" ca="1" si="553"/>
        <v>84101</v>
      </c>
      <c r="D1283" s="30">
        <f t="shared" ca="1" si="554"/>
        <v>31</v>
      </c>
      <c r="E1283" s="599">
        <f t="shared" si="555"/>
        <v>0.113</v>
      </c>
      <c r="F1283" s="599">
        <f t="shared" si="576"/>
        <v>0.13108</v>
      </c>
      <c r="G1283" s="33">
        <f t="shared" ca="1" si="556"/>
        <v>1.0120874444444443</v>
      </c>
      <c r="H1283" s="33">
        <f t="shared" ca="1" si="557"/>
        <v>2976642.4184621712</v>
      </c>
      <c r="I1283" s="33">
        <f t="shared" ca="1" si="581"/>
        <v>3.3594898527201395E-7</v>
      </c>
      <c r="J1283" s="30" t="b">
        <f t="shared" si="558"/>
        <v>0</v>
      </c>
      <c r="K1283" s="33">
        <f t="shared" si="577"/>
        <v>1</v>
      </c>
      <c r="L1283" s="33">
        <f t="shared" ca="1" si="580"/>
        <v>3.3594898527201395E-7</v>
      </c>
      <c r="M1283" s="600">
        <f t="shared" ca="1" si="559"/>
        <v>27271.35</v>
      </c>
      <c r="N1283" s="601">
        <f t="shared" ca="1" si="560"/>
        <v>-401291160415.83002</v>
      </c>
      <c r="O1283" s="601">
        <f t="shared" ca="1" si="561"/>
        <v>4850611878.9200001</v>
      </c>
      <c r="P1283" s="601">
        <f t="shared" ca="1" si="562"/>
        <v>-3904785930.3800001</v>
      </c>
      <c r="Q1283" s="601">
        <f t="shared" ca="1" si="578"/>
        <v>-624765748.86000001</v>
      </c>
      <c r="R1283" s="602">
        <f t="shared" si="563"/>
        <v>399</v>
      </c>
      <c r="S1283" s="602">
        <f t="shared" si="564"/>
        <v>63.84</v>
      </c>
      <c r="T1283" s="602">
        <f t="shared" si="565"/>
        <v>166.35080000000002</v>
      </c>
      <c r="U1283" s="602">
        <f t="shared" si="566"/>
        <v>26.616128000000003</v>
      </c>
      <c r="V1283" s="602">
        <f t="shared" ca="1" si="567"/>
        <v>-321032928.32999998</v>
      </c>
      <c r="W1283" s="602">
        <f t="shared" si="568"/>
        <v>84.48</v>
      </c>
      <c r="X1283" s="602">
        <f t="shared" si="569"/>
        <v>13.52</v>
      </c>
      <c r="Y1283" s="602">
        <f t="shared" ca="1" si="570"/>
        <v>6122978.9900000002</v>
      </c>
      <c r="Z1283" s="602">
        <f t="shared" ca="1" si="571"/>
        <v>979676.64</v>
      </c>
      <c r="AA1283" s="603">
        <f t="shared" si="572"/>
        <v>0</v>
      </c>
      <c r="AB1283" s="602"/>
      <c r="AC1283" s="604">
        <f t="shared" si="573"/>
        <v>0.113</v>
      </c>
      <c r="AD1283" s="602">
        <f t="shared" ca="1" si="574"/>
        <v>-3904785930.3795905</v>
      </c>
      <c r="AE1283" s="602">
        <f t="shared" si="575"/>
        <v>0</v>
      </c>
      <c r="AG1283" s="602">
        <f t="shared" ca="1" si="579"/>
        <v>0</v>
      </c>
    </row>
    <row r="1284" spans="2:33" x14ac:dyDescent="0.25">
      <c r="B1284" s="30">
        <v>1263</v>
      </c>
      <c r="C1284" s="19">
        <f t="shared" ca="1" si="553"/>
        <v>84131</v>
      </c>
      <c r="D1284" s="30">
        <f t="shared" ca="1" si="554"/>
        <v>30</v>
      </c>
      <c r="E1284" s="599">
        <f t="shared" si="555"/>
        <v>0.113</v>
      </c>
      <c r="F1284" s="599">
        <f t="shared" si="576"/>
        <v>0.13108</v>
      </c>
      <c r="G1284" s="33">
        <f t="shared" ca="1" si="556"/>
        <v>1.0117233333333333</v>
      </c>
      <c r="H1284" s="33">
        <f t="shared" ca="1" si="557"/>
        <v>3011538.5897479425</v>
      </c>
      <c r="I1284" s="33">
        <f t="shared" ca="1" si="581"/>
        <v>3.3205617998861417E-7</v>
      </c>
      <c r="J1284" s="30" t="b">
        <f t="shared" si="558"/>
        <v>0</v>
      </c>
      <c r="K1284" s="33">
        <f t="shared" si="577"/>
        <v>1</v>
      </c>
      <c r="L1284" s="33">
        <f t="shared" ca="1" si="580"/>
        <v>3.3205617998861417E-7</v>
      </c>
      <c r="M1284" s="600">
        <f t="shared" ca="1" si="559"/>
        <v>27271.35</v>
      </c>
      <c r="N1284" s="601">
        <f t="shared" ca="1" si="560"/>
        <v>-406141772294.75</v>
      </c>
      <c r="O1284" s="601">
        <f t="shared" ca="1" si="561"/>
        <v>4761362648.5600004</v>
      </c>
      <c r="P1284" s="601">
        <f t="shared" ca="1" si="562"/>
        <v>-3824501689.1100001</v>
      </c>
      <c r="Q1284" s="601">
        <f t="shared" ca="1" si="578"/>
        <v>-611920270.25999999</v>
      </c>
      <c r="R1284" s="602">
        <f t="shared" si="563"/>
        <v>399</v>
      </c>
      <c r="S1284" s="602">
        <f t="shared" si="564"/>
        <v>63.84</v>
      </c>
      <c r="T1284" s="602">
        <f t="shared" si="565"/>
        <v>166.35080000000002</v>
      </c>
      <c r="U1284" s="602">
        <f t="shared" si="566"/>
        <v>26.616128000000003</v>
      </c>
      <c r="V1284" s="602">
        <f t="shared" ca="1" si="567"/>
        <v>-324913417.83999997</v>
      </c>
      <c r="W1284" s="602">
        <f t="shared" si="568"/>
        <v>84.48</v>
      </c>
      <c r="X1284" s="602">
        <f t="shared" si="569"/>
        <v>13.52</v>
      </c>
      <c r="Y1284" s="602">
        <f t="shared" ca="1" si="570"/>
        <v>5997093.2999999998</v>
      </c>
      <c r="Z1284" s="602">
        <f t="shared" ca="1" si="571"/>
        <v>959534.93</v>
      </c>
      <c r="AA1284" s="603">
        <f t="shared" si="572"/>
        <v>0</v>
      </c>
      <c r="AB1284" s="602"/>
      <c r="AC1284" s="604">
        <f t="shared" si="573"/>
        <v>0.113</v>
      </c>
      <c r="AD1284" s="602">
        <f t="shared" ca="1" si="574"/>
        <v>-3824501689.1088963</v>
      </c>
      <c r="AE1284" s="602">
        <f t="shared" si="575"/>
        <v>0</v>
      </c>
      <c r="AG1284" s="602">
        <f t="shared" ca="1" si="579"/>
        <v>0</v>
      </c>
    </row>
    <row r="1285" spans="2:33" x14ac:dyDescent="0.25">
      <c r="B1285" s="30">
        <v>1264</v>
      </c>
      <c r="C1285" s="19">
        <f t="shared" ca="1" si="553"/>
        <v>84162</v>
      </c>
      <c r="D1285" s="30">
        <f t="shared" ca="1" si="554"/>
        <v>31</v>
      </c>
      <c r="E1285" s="599">
        <f t="shared" si="555"/>
        <v>0.113</v>
      </c>
      <c r="F1285" s="599">
        <f t="shared" si="576"/>
        <v>0.13108</v>
      </c>
      <c r="G1285" s="33">
        <f t="shared" ca="1" si="556"/>
        <v>1.0120874444444443</v>
      </c>
      <c r="H1285" s="33">
        <f t="shared" ca="1" si="557"/>
        <v>3047940.3951438209</v>
      </c>
      <c r="I1285" s="33">
        <f t="shared" ca="1" si="581"/>
        <v>3.280904054401017E-7</v>
      </c>
      <c r="J1285" s="30" t="b">
        <f t="shared" si="558"/>
        <v>0</v>
      </c>
      <c r="K1285" s="33">
        <f t="shared" si="577"/>
        <v>1</v>
      </c>
      <c r="L1285" s="33">
        <f t="shared" ca="1" si="580"/>
        <v>3.280904054401017E-7</v>
      </c>
      <c r="M1285" s="600">
        <f t="shared" ca="1" si="559"/>
        <v>27271.35</v>
      </c>
      <c r="N1285" s="601">
        <f t="shared" ca="1" si="560"/>
        <v>-410903134943.31</v>
      </c>
      <c r="O1285" s="601">
        <f t="shared" ca="1" si="561"/>
        <v>4966796087.0199995</v>
      </c>
      <c r="P1285" s="601">
        <f t="shared" ca="1" si="562"/>
        <v>-3998315782.52</v>
      </c>
      <c r="Q1285" s="601">
        <f t="shared" ca="1" si="578"/>
        <v>-639730525.20000005</v>
      </c>
      <c r="R1285" s="602">
        <f t="shared" si="563"/>
        <v>399</v>
      </c>
      <c r="S1285" s="602">
        <f t="shared" si="564"/>
        <v>63.84</v>
      </c>
      <c r="T1285" s="602">
        <f t="shared" si="565"/>
        <v>166.35080000000002</v>
      </c>
      <c r="U1285" s="602">
        <f t="shared" si="566"/>
        <v>26.616128000000003</v>
      </c>
      <c r="V1285" s="602">
        <f t="shared" ca="1" si="567"/>
        <v>-328722507.94999999</v>
      </c>
      <c r="W1285" s="602">
        <f t="shared" si="568"/>
        <v>84.48</v>
      </c>
      <c r="X1285" s="602">
        <f t="shared" si="569"/>
        <v>13.52</v>
      </c>
      <c r="Y1285" s="602">
        <f t="shared" ca="1" si="570"/>
        <v>6269633.79</v>
      </c>
      <c r="Z1285" s="602">
        <f t="shared" ca="1" si="571"/>
        <v>1003141.41</v>
      </c>
      <c r="AA1285" s="603">
        <f t="shared" si="572"/>
        <v>0</v>
      </c>
      <c r="AB1285" s="602"/>
      <c r="AC1285" s="604">
        <f t="shared" si="573"/>
        <v>0.113</v>
      </c>
      <c r="AD1285" s="602">
        <f t="shared" ca="1" si="574"/>
        <v>-3998315782.5178189</v>
      </c>
      <c r="AE1285" s="602">
        <f t="shared" si="575"/>
        <v>0</v>
      </c>
      <c r="AG1285" s="602">
        <f t="shared" ca="1" si="579"/>
        <v>0</v>
      </c>
    </row>
    <row r="1286" spans="2:33" x14ac:dyDescent="0.25">
      <c r="B1286" s="30">
        <v>1265</v>
      </c>
      <c r="C1286" s="19">
        <f t="shared" ca="1" si="553"/>
        <v>84192</v>
      </c>
      <c r="D1286" s="30">
        <f t="shared" ca="1" si="554"/>
        <v>30</v>
      </c>
      <c r="E1286" s="599">
        <f t="shared" si="555"/>
        <v>0.113</v>
      </c>
      <c r="F1286" s="599">
        <f t="shared" si="576"/>
        <v>0.13108</v>
      </c>
      <c r="G1286" s="33">
        <f t="shared" ca="1" si="556"/>
        <v>1.0117233333333333</v>
      </c>
      <c r="H1286" s="33">
        <f t="shared" ca="1" si="557"/>
        <v>3083672.4163762233</v>
      </c>
      <c r="I1286" s="33">
        <f t="shared" ca="1" si="581"/>
        <v>3.2428866136667968E-7</v>
      </c>
      <c r="J1286" s="30" t="b">
        <f t="shared" si="558"/>
        <v>0</v>
      </c>
      <c r="K1286" s="33">
        <f t="shared" si="577"/>
        <v>1</v>
      </c>
      <c r="L1286" s="33">
        <f t="shared" ca="1" si="580"/>
        <v>3.2428866136667968E-7</v>
      </c>
      <c r="M1286" s="600">
        <f t="shared" ca="1" si="559"/>
        <v>27271.35</v>
      </c>
      <c r="N1286" s="601">
        <f t="shared" ca="1" si="560"/>
        <v>-415869931030.33002</v>
      </c>
      <c r="O1286" s="601">
        <f t="shared" ca="1" si="561"/>
        <v>4875409096.1199999</v>
      </c>
      <c r="P1286" s="601">
        <f t="shared" ca="1" si="562"/>
        <v>-3916108517.1999998</v>
      </c>
      <c r="Q1286" s="601">
        <f t="shared" ca="1" si="578"/>
        <v>-626577362.75</v>
      </c>
      <c r="R1286" s="602">
        <f t="shared" si="563"/>
        <v>399</v>
      </c>
      <c r="S1286" s="602">
        <f t="shared" si="564"/>
        <v>63.84</v>
      </c>
      <c r="T1286" s="602">
        <f t="shared" si="565"/>
        <v>166.35080000000002</v>
      </c>
      <c r="U1286" s="602">
        <f t="shared" si="566"/>
        <v>26.616128000000003</v>
      </c>
      <c r="V1286" s="602">
        <f t="shared" ca="1" si="567"/>
        <v>-332695944.81999999</v>
      </c>
      <c r="W1286" s="602">
        <f t="shared" si="568"/>
        <v>84.48</v>
      </c>
      <c r="X1286" s="602">
        <f t="shared" si="569"/>
        <v>13.52</v>
      </c>
      <c r="Y1286" s="602">
        <f t="shared" ca="1" si="570"/>
        <v>6140732.7999999998</v>
      </c>
      <c r="Z1286" s="602">
        <f t="shared" ca="1" si="571"/>
        <v>982517.25</v>
      </c>
      <c r="AA1286" s="603">
        <f t="shared" si="572"/>
        <v>0</v>
      </c>
      <c r="AB1286" s="602"/>
      <c r="AC1286" s="604">
        <f t="shared" si="573"/>
        <v>0.113</v>
      </c>
      <c r="AD1286" s="602">
        <f t="shared" ca="1" si="574"/>
        <v>-3916108517.2022748</v>
      </c>
      <c r="AE1286" s="602">
        <f t="shared" si="575"/>
        <v>0</v>
      </c>
      <c r="AG1286" s="602">
        <f t="shared" ca="1" si="579"/>
        <v>0</v>
      </c>
    </row>
    <row r="1287" spans="2:33" x14ac:dyDescent="0.25">
      <c r="B1287" s="30">
        <v>1266</v>
      </c>
      <c r="C1287" s="19">
        <f t="shared" ca="1" si="553"/>
        <v>84223</v>
      </c>
      <c r="D1287" s="30">
        <f t="shared" ca="1" si="554"/>
        <v>31</v>
      </c>
      <c r="E1287" s="599">
        <f t="shared" si="555"/>
        <v>0.113</v>
      </c>
      <c r="F1287" s="599">
        <f t="shared" si="576"/>
        <v>0.13108</v>
      </c>
      <c r="G1287" s="33">
        <f t="shared" ca="1" si="556"/>
        <v>1.0120874444444443</v>
      </c>
      <c r="H1287" s="33">
        <f t="shared" ca="1" si="557"/>
        <v>3120946.1353940363</v>
      </c>
      <c r="I1287" s="33">
        <f t="shared" ca="1" si="581"/>
        <v>3.2041565493848055E-7</v>
      </c>
      <c r="J1287" s="30" t="b">
        <f t="shared" si="558"/>
        <v>0</v>
      </c>
      <c r="K1287" s="33">
        <f t="shared" si="577"/>
        <v>1</v>
      </c>
      <c r="L1287" s="33">
        <f t="shared" ca="1" si="580"/>
        <v>3.2041565493848055E-7</v>
      </c>
      <c r="M1287" s="600">
        <f t="shared" ca="1" si="559"/>
        <v>27271.35</v>
      </c>
      <c r="N1287" s="601">
        <f t="shared" ca="1" si="560"/>
        <v>-420745340126.45001</v>
      </c>
      <c r="O1287" s="601">
        <f t="shared" ca="1" si="561"/>
        <v>5085763195.3800001</v>
      </c>
      <c r="P1287" s="601">
        <f t="shared" ca="1" si="562"/>
        <v>-4094085906.8400002</v>
      </c>
      <c r="Q1287" s="601">
        <f t="shared" ca="1" si="578"/>
        <v>-655053745.09000003</v>
      </c>
      <c r="R1287" s="602">
        <f t="shared" si="563"/>
        <v>399</v>
      </c>
      <c r="S1287" s="602">
        <f t="shared" si="564"/>
        <v>63.84</v>
      </c>
      <c r="T1287" s="602">
        <f t="shared" si="565"/>
        <v>166.35080000000002</v>
      </c>
      <c r="U1287" s="602">
        <f t="shared" si="566"/>
        <v>26.616128000000003</v>
      </c>
      <c r="V1287" s="602">
        <f t="shared" ca="1" si="567"/>
        <v>-336596272.10000002</v>
      </c>
      <c r="W1287" s="602">
        <f t="shared" si="568"/>
        <v>84.48</v>
      </c>
      <c r="X1287" s="602">
        <f t="shared" si="569"/>
        <v>13.52</v>
      </c>
      <c r="Y1287" s="602">
        <f t="shared" ca="1" si="570"/>
        <v>6419801.3499999996</v>
      </c>
      <c r="Z1287" s="602">
        <f t="shared" ca="1" si="571"/>
        <v>1027168.22</v>
      </c>
      <c r="AA1287" s="603">
        <f t="shared" si="572"/>
        <v>0</v>
      </c>
      <c r="AB1287" s="602"/>
      <c r="AC1287" s="604">
        <f t="shared" si="573"/>
        <v>0.113</v>
      </c>
      <c r="AD1287" s="602">
        <f t="shared" ca="1" si="574"/>
        <v>-4094085906.8415403</v>
      </c>
      <c r="AE1287" s="602">
        <f t="shared" si="575"/>
        <v>0</v>
      </c>
      <c r="AG1287" s="602">
        <f t="shared" ca="1" si="579"/>
        <v>0</v>
      </c>
    </row>
    <row r="1288" spans="2:33" x14ac:dyDescent="0.25">
      <c r="B1288" s="30">
        <v>1267</v>
      </c>
      <c r="C1288" s="19">
        <f t="shared" ca="1" si="553"/>
        <v>84254</v>
      </c>
      <c r="D1288" s="30">
        <f t="shared" ca="1" si="554"/>
        <v>31</v>
      </c>
      <c r="E1288" s="599">
        <f t="shared" si="555"/>
        <v>0.113</v>
      </c>
      <c r="F1288" s="599">
        <f t="shared" si="576"/>
        <v>0.13108</v>
      </c>
      <c r="G1288" s="33">
        <f t="shared" ca="1" si="556"/>
        <v>1.0120874444444443</v>
      </c>
      <c r="H1288" s="33">
        <f t="shared" ca="1" si="557"/>
        <v>3158670.398419715</v>
      </c>
      <c r="I1288" s="33">
        <f t="shared" ca="1" si="581"/>
        <v>3.1658890414786575E-7</v>
      </c>
      <c r="J1288" s="30" t="b">
        <f t="shared" si="558"/>
        <v>0</v>
      </c>
      <c r="K1288" s="33">
        <f t="shared" si="577"/>
        <v>1</v>
      </c>
      <c r="L1288" s="33">
        <f t="shared" ca="1" si="580"/>
        <v>3.1658890414786575E-7</v>
      </c>
      <c r="M1288" s="600">
        <f t="shared" ca="1" si="559"/>
        <v>27271.35</v>
      </c>
      <c r="N1288" s="601">
        <f t="shared" ca="1" si="560"/>
        <v>-425831103321.83002</v>
      </c>
      <c r="O1288" s="601">
        <f t="shared" ca="1" si="561"/>
        <v>5147237075.4799995</v>
      </c>
      <c r="P1288" s="601">
        <f t="shared" ca="1" si="562"/>
        <v>-4143573208.1599998</v>
      </c>
      <c r="Q1288" s="601">
        <f t="shared" ca="1" si="578"/>
        <v>-662971713.30999994</v>
      </c>
      <c r="R1288" s="602">
        <f t="shared" si="563"/>
        <v>399</v>
      </c>
      <c r="S1288" s="602">
        <f t="shared" si="564"/>
        <v>63.84</v>
      </c>
      <c r="T1288" s="602">
        <f t="shared" si="565"/>
        <v>166.35080000000002</v>
      </c>
      <c r="U1288" s="602">
        <f t="shared" si="566"/>
        <v>26.616128000000003</v>
      </c>
      <c r="V1288" s="602">
        <f t="shared" ca="1" si="567"/>
        <v>-340664882.66000003</v>
      </c>
      <c r="W1288" s="602">
        <f t="shared" si="568"/>
        <v>84.48</v>
      </c>
      <c r="X1288" s="602">
        <f t="shared" si="569"/>
        <v>13.52</v>
      </c>
      <c r="Y1288" s="602">
        <f t="shared" ca="1" si="570"/>
        <v>6497397.4400000004</v>
      </c>
      <c r="Z1288" s="602">
        <f t="shared" ca="1" si="571"/>
        <v>1039583.59</v>
      </c>
      <c r="AA1288" s="603">
        <f t="shared" si="572"/>
        <v>0</v>
      </c>
      <c r="AB1288" s="602"/>
      <c r="AC1288" s="604">
        <f t="shared" si="573"/>
        <v>0.113</v>
      </c>
      <c r="AD1288" s="602">
        <f t="shared" ca="1" si="574"/>
        <v>-4143573208.1565852</v>
      </c>
      <c r="AE1288" s="602">
        <f t="shared" si="575"/>
        <v>0</v>
      </c>
      <c r="AG1288" s="602">
        <f t="shared" ca="1" si="579"/>
        <v>0</v>
      </c>
    </row>
    <row r="1289" spans="2:33" x14ac:dyDescent="0.25">
      <c r="B1289" s="30">
        <v>1268</v>
      </c>
      <c r="C1289" s="19">
        <f t="shared" ca="1" si="553"/>
        <v>84284</v>
      </c>
      <c r="D1289" s="30">
        <f t="shared" ca="1" si="554"/>
        <v>30</v>
      </c>
      <c r="E1289" s="599">
        <f t="shared" si="555"/>
        <v>0.113</v>
      </c>
      <c r="F1289" s="599">
        <f t="shared" si="576"/>
        <v>0.13108</v>
      </c>
      <c r="G1289" s="33">
        <f t="shared" ca="1" si="556"/>
        <v>1.0117233333333333</v>
      </c>
      <c r="H1289" s="33">
        <f t="shared" ca="1" si="557"/>
        <v>3195700.5443905219</v>
      </c>
      <c r="I1289" s="33">
        <f t="shared" ca="1" si="581"/>
        <v>3.1292043359798536E-7</v>
      </c>
      <c r="J1289" s="30" t="b">
        <f t="shared" si="558"/>
        <v>0</v>
      </c>
      <c r="K1289" s="33">
        <f t="shared" si="577"/>
        <v>1</v>
      </c>
      <c r="L1289" s="33">
        <f t="shared" ca="1" si="580"/>
        <v>3.1292043359798536E-7</v>
      </c>
      <c r="M1289" s="600">
        <f t="shared" ca="1" si="559"/>
        <v>27271.35</v>
      </c>
      <c r="N1289" s="601">
        <f t="shared" ca="1" si="560"/>
        <v>-430978340397.31</v>
      </c>
      <c r="O1289" s="601">
        <f t="shared" ca="1" si="561"/>
        <v>5052530015.2699995</v>
      </c>
      <c r="P1289" s="601">
        <f t="shared" ca="1" si="562"/>
        <v>-4058379372.0700002</v>
      </c>
      <c r="Q1289" s="601">
        <f t="shared" ca="1" si="578"/>
        <v>-649340699.52999997</v>
      </c>
      <c r="R1289" s="602">
        <f t="shared" si="563"/>
        <v>399</v>
      </c>
      <c r="S1289" s="602">
        <f t="shared" si="564"/>
        <v>63.84</v>
      </c>
      <c r="T1289" s="602">
        <f t="shared" si="565"/>
        <v>166.35080000000002</v>
      </c>
      <c r="U1289" s="602">
        <f t="shared" si="566"/>
        <v>26.616128000000003</v>
      </c>
      <c r="V1289" s="602">
        <f t="shared" ca="1" si="567"/>
        <v>-344782672.31999999</v>
      </c>
      <c r="W1289" s="602">
        <f t="shared" si="568"/>
        <v>84.48</v>
      </c>
      <c r="X1289" s="602">
        <f t="shared" si="569"/>
        <v>13.52</v>
      </c>
      <c r="Y1289" s="602">
        <f t="shared" ca="1" si="570"/>
        <v>6363813.5</v>
      </c>
      <c r="Z1289" s="602">
        <f t="shared" ca="1" si="571"/>
        <v>1018210.16</v>
      </c>
      <c r="AA1289" s="603">
        <f t="shared" si="572"/>
        <v>0</v>
      </c>
      <c r="AB1289" s="602"/>
      <c r="AC1289" s="604">
        <f t="shared" si="573"/>
        <v>0.113</v>
      </c>
      <c r="AD1289" s="602">
        <f t="shared" ca="1" si="574"/>
        <v>-4058379372.0746698</v>
      </c>
      <c r="AE1289" s="602">
        <f t="shared" si="575"/>
        <v>0</v>
      </c>
      <c r="AG1289" s="602">
        <f t="shared" ca="1" si="579"/>
        <v>0</v>
      </c>
    </row>
    <row r="1290" spans="2:33" x14ac:dyDescent="0.25">
      <c r="B1290" s="30">
        <v>1269</v>
      </c>
      <c r="C1290" s="19">
        <f t="shared" ca="1" si="553"/>
        <v>84315</v>
      </c>
      <c r="D1290" s="30">
        <f t="shared" ca="1" si="554"/>
        <v>31</v>
      </c>
      <c r="E1290" s="599">
        <f t="shared" si="555"/>
        <v>0.113</v>
      </c>
      <c r="F1290" s="599">
        <f t="shared" si="576"/>
        <v>0.13108</v>
      </c>
      <c r="G1290" s="33">
        <f t="shared" ca="1" si="556"/>
        <v>1.0120874444444443</v>
      </c>
      <c r="H1290" s="33">
        <f t="shared" ca="1" si="557"/>
        <v>3234328.397181923</v>
      </c>
      <c r="I1290" s="33">
        <f t="shared" ca="1" si="581"/>
        <v>3.091831988586261E-7</v>
      </c>
      <c r="J1290" s="30" t="b">
        <f t="shared" si="558"/>
        <v>0</v>
      </c>
      <c r="K1290" s="33">
        <f t="shared" si="577"/>
        <v>1</v>
      </c>
      <c r="L1290" s="33">
        <f t="shared" ca="1" si="580"/>
        <v>3.091831988586261E-7</v>
      </c>
      <c r="M1290" s="600">
        <f t="shared" ca="1" si="559"/>
        <v>27271.35</v>
      </c>
      <c r="N1290" s="601">
        <f t="shared" ca="1" si="560"/>
        <v>-436030870412.58002</v>
      </c>
      <c r="O1290" s="601">
        <f t="shared" ca="1" si="561"/>
        <v>5270526193.5299997</v>
      </c>
      <c r="P1290" s="601">
        <f t="shared" ca="1" si="562"/>
        <v>-4242822608.4899998</v>
      </c>
      <c r="Q1290" s="601">
        <f t="shared" ca="1" si="578"/>
        <v>-678851617.36000001</v>
      </c>
      <c r="R1290" s="602">
        <f t="shared" si="563"/>
        <v>399</v>
      </c>
      <c r="S1290" s="602">
        <f t="shared" si="564"/>
        <v>63.84</v>
      </c>
      <c r="T1290" s="602">
        <f t="shared" si="565"/>
        <v>166.35080000000002</v>
      </c>
      <c r="U1290" s="602">
        <f t="shared" si="566"/>
        <v>26.616128000000003</v>
      </c>
      <c r="V1290" s="602">
        <f t="shared" ca="1" si="567"/>
        <v>-348824696.32999998</v>
      </c>
      <c r="W1290" s="602">
        <f t="shared" si="568"/>
        <v>84.48</v>
      </c>
      <c r="X1290" s="602">
        <f t="shared" si="569"/>
        <v>13.52</v>
      </c>
      <c r="Y1290" s="602">
        <f t="shared" ca="1" si="570"/>
        <v>6653020.5</v>
      </c>
      <c r="Z1290" s="602">
        <f t="shared" ca="1" si="571"/>
        <v>1064483.28</v>
      </c>
      <c r="AA1290" s="603">
        <f t="shared" si="572"/>
        <v>0</v>
      </c>
      <c r="AB1290" s="602"/>
      <c r="AC1290" s="604">
        <f t="shared" si="573"/>
        <v>0.113</v>
      </c>
      <c r="AD1290" s="602">
        <f t="shared" ca="1" si="574"/>
        <v>-4242822608.486855</v>
      </c>
      <c r="AE1290" s="602">
        <f t="shared" si="575"/>
        <v>0</v>
      </c>
      <c r="AG1290" s="602">
        <f t="shared" ca="1" si="579"/>
        <v>0</v>
      </c>
    </row>
    <row r="1291" spans="2:33" x14ac:dyDescent="0.25">
      <c r="B1291" s="30">
        <v>1270</v>
      </c>
      <c r="C1291" s="19">
        <f t="shared" ca="1" si="553"/>
        <v>84345</v>
      </c>
      <c r="D1291" s="30">
        <f t="shared" ca="1" si="554"/>
        <v>30</v>
      </c>
      <c r="E1291" s="599">
        <f t="shared" si="555"/>
        <v>0.113</v>
      </c>
      <c r="F1291" s="599">
        <f t="shared" si="576"/>
        <v>0.13108</v>
      </c>
      <c r="G1291" s="33">
        <f t="shared" ca="1" si="556"/>
        <v>1.0117233333333333</v>
      </c>
      <c r="H1291" s="33">
        <f t="shared" ca="1" si="557"/>
        <v>3272245.5070915525</v>
      </c>
      <c r="I1291" s="33">
        <f t="shared" ca="1" si="581"/>
        <v>3.0560054183979096E-7</v>
      </c>
      <c r="J1291" s="30" t="b">
        <f t="shared" si="558"/>
        <v>0</v>
      </c>
      <c r="K1291" s="33">
        <f t="shared" si="577"/>
        <v>1</v>
      </c>
      <c r="L1291" s="33">
        <f t="shared" ca="1" si="580"/>
        <v>3.0560054183979096E-7</v>
      </c>
      <c r="M1291" s="600">
        <f t="shared" ca="1" si="559"/>
        <v>27271.35</v>
      </c>
      <c r="N1291" s="601">
        <f t="shared" ca="1" si="560"/>
        <v>-441301396606.10999</v>
      </c>
      <c r="O1291" s="601">
        <f t="shared" ca="1" si="561"/>
        <v>5173550644.2200003</v>
      </c>
      <c r="P1291" s="601">
        <f t="shared" ca="1" si="562"/>
        <v>-4155588151.3699999</v>
      </c>
      <c r="Q1291" s="601">
        <f t="shared" ca="1" si="578"/>
        <v>-664894104.22000003</v>
      </c>
      <c r="R1291" s="602">
        <f t="shared" si="563"/>
        <v>399</v>
      </c>
      <c r="S1291" s="602">
        <f t="shared" si="564"/>
        <v>63.84</v>
      </c>
      <c r="T1291" s="602">
        <f t="shared" si="565"/>
        <v>166.35080000000002</v>
      </c>
      <c r="U1291" s="602">
        <f t="shared" si="566"/>
        <v>26.616128000000003</v>
      </c>
      <c r="V1291" s="602">
        <f t="shared" ca="1" si="567"/>
        <v>-353041117.27999997</v>
      </c>
      <c r="W1291" s="602">
        <f t="shared" si="568"/>
        <v>84.48</v>
      </c>
      <c r="X1291" s="602">
        <f t="shared" si="569"/>
        <v>13.52</v>
      </c>
      <c r="Y1291" s="602">
        <f t="shared" ca="1" si="570"/>
        <v>6516236.8700000001</v>
      </c>
      <c r="Z1291" s="602">
        <f t="shared" ca="1" si="571"/>
        <v>1042597.9</v>
      </c>
      <c r="AA1291" s="603">
        <f t="shared" si="572"/>
        <v>0</v>
      </c>
      <c r="AB1291" s="602"/>
      <c r="AC1291" s="604">
        <f t="shared" si="573"/>
        <v>0.113</v>
      </c>
      <c r="AD1291" s="602">
        <f t="shared" ca="1" si="574"/>
        <v>-4155588151.3742023</v>
      </c>
      <c r="AE1291" s="602">
        <f t="shared" si="575"/>
        <v>0</v>
      </c>
      <c r="AG1291" s="602">
        <f t="shared" ca="1" si="579"/>
        <v>0</v>
      </c>
    </row>
    <row r="1292" spans="2:33" x14ac:dyDescent="0.25">
      <c r="B1292" s="30">
        <v>1271</v>
      </c>
      <c r="C1292" s="19">
        <f t="shared" ca="1" si="553"/>
        <v>84376</v>
      </c>
      <c r="D1292" s="30">
        <f t="shared" ca="1" si="554"/>
        <v>31</v>
      </c>
      <c r="E1292" s="599">
        <f t="shared" si="555"/>
        <v>0.113</v>
      </c>
      <c r="F1292" s="599">
        <f t="shared" si="576"/>
        <v>0.13108</v>
      </c>
      <c r="G1292" s="33">
        <f t="shared" ca="1" si="556"/>
        <v>1.0120874444444443</v>
      </c>
      <c r="H1292" s="33">
        <f t="shared" ca="1" si="557"/>
        <v>3311798.5928671043</v>
      </c>
      <c r="I1292" s="33">
        <f t="shared" ca="1" si="581"/>
        <v>3.019507291759176E-7</v>
      </c>
      <c r="J1292" s="30" t="b">
        <f t="shared" si="558"/>
        <v>0</v>
      </c>
      <c r="K1292" s="33">
        <f t="shared" si="577"/>
        <v>1</v>
      </c>
      <c r="L1292" s="33">
        <f t="shared" ca="1" si="580"/>
        <v>3.019507291759176E-7</v>
      </c>
      <c r="M1292" s="600">
        <f t="shared" ca="1" si="559"/>
        <v>27271.35</v>
      </c>
      <c r="N1292" s="601">
        <f t="shared" ca="1" si="560"/>
        <v>-446474947250.33002</v>
      </c>
      <c r="O1292" s="601">
        <f t="shared" ca="1" si="561"/>
        <v>5396768392.0700006</v>
      </c>
      <c r="P1292" s="601">
        <f t="shared" ca="1" si="562"/>
        <v>-4344449278.3800001</v>
      </c>
      <c r="Q1292" s="601">
        <f t="shared" ca="1" si="578"/>
        <v>-695111884.53999996</v>
      </c>
      <c r="R1292" s="602">
        <f t="shared" si="563"/>
        <v>399</v>
      </c>
      <c r="S1292" s="602">
        <f t="shared" si="564"/>
        <v>63.84</v>
      </c>
      <c r="T1292" s="602">
        <f t="shared" si="565"/>
        <v>166.35080000000002</v>
      </c>
      <c r="U1292" s="602">
        <f t="shared" si="566"/>
        <v>26.616128000000003</v>
      </c>
      <c r="V1292" s="602">
        <f t="shared" ca="1" si="567"/>
        <v>-357179957.80000001</v>
      </c>
      <c r="W1292" s="602">
        <f t="shared" si="568"/>
        <v>84.48</v>
      </c>
      <c r="X1292" s="602">
        <f t="shared" si="569"/>
        <v>13.52</v>
      </c>
      <c r="Y1292" s="602">
        <f t="shared" ca="1" si="570"/>
        <v>6812371.1200000001</v>
      </c>
      <c r="Z1292" s="602">
        <f t="shared" ca="1" si="571"/>
        <v>1089979.3799999999</v>
      </c>
      <c r="AA1292" s="603">
        <f t="shared" si="572"/>
        <v>0</v>
      </c>
      <c r="AB1292" s="602"/>
      <c r="AC1292" s="604">
        <f t="shared" si="573"/>
        <v>0.113</v>
      </c>
      <c r="AD1292" s="602">
        <f t="shared" ca="1" si="574"/>
        <v>-4344449278.3830719</v>
      </c>
      <c r="AE1292" s="602">
        <f t="shared" si="575"/>
        <v>0</v>
      </c>
      <c r="AG1292" s="602">
        <f t="shared" ca="1" si="579"/>
        <v>0</v>
      </c>
    </row>
    <row r="1293" spans="2:33" x14ac:dyDescent="0.25">
      <c r="B1293" s="30">
        <v>1272</v>
      </c>
      <c r="C1293" s="19">
        <f t="shared" ca="1" si="553"/>
        <v>84407</v>
      </c>
      <c r="D1293" s="30">
        <f t="shared" ca="1" si="554"/>
        <v>31</v>
      </c>
      <c r="E1293" s="599">
        <f t="shared" si="555"/>
        <v>0.113</v>
      </c>
      <c r="F1293" s="599">
        <f t="shared" si="576"/>
        <v>0.13108</v>
      </c>
      <c r="G1293" s="33">
        <f t="shared" ca="1" si="556"/>
        <v>1.0120874444444443</v>
      </c>
      <c r="H1293" s="33">
        <f t="shared" ca="1" si="557"/>
        <v>3351829.7743695742</v>
      </c>
      <c r="I1293" s="33">
        <f t="shared" ca="1" si="581"/>
        <v>2.9834450652795579E-7</v>
      </c>
      <c r="J1293" s="30" t="b">
        <f t="shared" si="558"/>
        <v>1</v>
      </c>
      <c r="K1293" s="33">
        <f t="shared" si="577"/>
        <v>1</v>
      </c>
      <c r="L1293" s="33">
        <f t="shared" ca="1" si="580"/>
        <v>2.9834450652795579E-7</v>
      </c>
      <c r="M1293" s="600">
        <f t="shared" ca="1" si="559"/>
        <v>27271.35</v>
      </c>
      <c r="N1293" s="601">
        <f t="shared" ca="1" si="560"/>
        <v>-451871715642.40002</v>
      </c>
      <c r="O1293" s="601">
        <f t="shared" ca="1" si="561"/>
        <v>5462001530.1900005</v>
      </c>
      <c r="P1293" s="601">
        <f t="shared" ca="1" si="562"/>
        <v>-4396962833.04</v>
      </c>
      <c r="Q1293" s="601">
        <f t="shared" ca="1" si="578"/>
        <v>-703514053.28999996</v>
      </c>
      <c r="R1293" s="602">
        <f t="shared" si="563"/>
        <v>399</v>
      </c>
      <c r="S1293" s="602">
        <f t="shared" si="564"/>
        <v>63.84</v>
      </c>
      <c r="T1293" s="602">
        <f t="shared" si="565"/>
        <v>166.35080000000002</v>
      </c>
      <c r="U1293" s="602">
        <f t="shared" si="566"/>
        <v>26.616128000000003</v>
      </c>
      <c r="V1293" s="602">
        <f t="shared" ca="1" si="567"/>
        <v>-361497372.50999999</v>
      </c>
      <c r="W1293" s="602">
        <f t="shared" si="568"/>
        <v>84.48</v>
      </c>
      <c r="X1293" s="602">
        <f t="shared" si="569"/>
        <v>13.52</v>
      </c>
      <c r="Y1293" s="602">
        <f t="shared" ca="1" si="570"/>
        <v>6894712.3700000001</v>
      </c>
      <c r="Z1293" s="602">
        <f t="shared" ca="1" si="571"/>
        <v>1103153.98</v>
      </c>
      <c r="AA1293" s="603">
        <f t="shared" si="572"/>
        <v>0</v>
      </c>
      <c r="AB1293" s="602"/>
      <c r="AC1293" s="604">
        <f t="shared" si="573"/>
        <v>0.113</v>
      </c>
      <c r="AD1293" s="602">
        <f t="shared" ca="1" si="574"/>
        <v>-4396962833.0425758</v>
      </c>
      <c r="AE1293" s="602">
        <f t="shared" si="575"/>
        <v>0</v>
      </c>
      <c r="AG1293" s="602">
        <f t="shared" ca="1" si="579"/>
        <v>0</v>
      </c>
    </row>
    <row r="1294" spans="2:33" x14ac:dyDescent="0.25">
      <c r="B1294" s="30">
        <v>1273</v>
      </c>
      <c r="C1294" s="19">
        <f t="shared" ca="1" si="553"/>
        <v>84435</v>
      </c>
      <c r="D1294" s="30">
        <f t="shared" ca="1" si="554"/>
        <v>28</v>
      </c>
      <c r="E1294" s="599">
        <f t="shared" si="555"/>
        <v>0.113</v>
      </c>
      <c r="F1294" s="599">
        <f t="shared" si="576"/>
        <v>0.13108</v>
      </c>
      <c r="G1294" s="33">
        <f t="shared" ca="1" si="556"/>
        <v>1.0109951111111111</v>
      </c>
      <c r="H1294" s="33">
        <f t="shared" ca="1" si="557"/>
        <v>3388683.515164298</v>
      </c>
      <c r="I1294" s="33">
        <f t="shared" ca="1" si="581"/>
        <v>2.9509985087867246E-7</v>
      </c>
      <c r="J1294" s="30" t="b">
        <f t="shared" si="558"/>
        <v>0</v>
      </c>
      <c r="K1294" s="33">
        <f t="shared" si="577"/>
        <v>1</v>
      </c>
      <c r="L1294" s="33">
        <f t="shared" ca="1" si="580"/>
        <v>2.9509985087867246E-7</v>
      </c>
      <c r="M1294" s="600">
        <f t="shared" ca="1" si="559"/>
        <v>27271.35</v>
      </c>
      <c r="N1294" s="601">
        <f t="shared" ca="1" si="560"/>
        <v>-457333717172.59003</v>
      </c>
      <c r="O1294" s="601">
        <f t="shared" ca="1" si="561"/>
        <v>5028462306.5200005</v>
      </c>
      <c r="P1294" s="601">
        <f t="shared" ca="1" si="562"/>
        <v>-4019455225.3699999</v>
      </c>
      <c r="Q1294" s="601">
        <f t="shared" ca="1" si="578"/>
        <v>-643112836.05999994</v>
      </c>
      <c r="R1294" s="602">
        <f t="shared" si="563"/>
        <v>399</v>
      </c>
      <c r="S1294" s="602">
        <f t="shared" si="564"/>
        <v>63.84</v>
      </c>
      <c r="T1294" s="602">
        <f t="shared" si="565"/>
        <v>166.35080000000002</v>
      </c>
      <c r="U1294" s="602">
        <f t="shared" si="566"/>
        <v>26.616128000000003</v>
      </c>
      <c r="V1294" s="602">
        <f t="shared" ca="1" si="567"/>
        <v>-365866973.74000001</v>
      </c>
      <c r="W1294" s="602">
        <f t="shared" si="568"/>
        <v>84.48</v>
      </c>
      <c r="X1294" s="602">
        <f t="shared" si="569"/>
        <v>13.52</v>
      </c>
      <c r="Y1294" s="602">
        <f t="shared" ca="1" si="570"/>
        <v>6302780.4400000004</v>
      </c>
      <c r="Z1294" s="602">
        <f t="shared" ca="1" si="571"/>
        <v>1008444.87</v>
      </c>
      <c r="AA1294" s="603">
        <f t="shared" si="572"/>
        <v>0</v>
      </c>
      <c r="AB1294" s="602"/>
      <c r="AC1294" s="604">
        <f t="shared" si="573"/>
        <v>0.113</v>
      </c>
      <c r="AD1294" s="602">
        <f t="shared" ca="1" si="574"/>
        <v>-4019455225.3724303</v>
      </c>
      <c r="AE1294" s="602">
        <f t="shared" si="575"/>
        <v>0</v>
      </c>
      <c r="AG1294" s="602">
        <f t="shared" ca="1" si="579"/>
        <v>0</v>
      </c>
    </row>
    <row r="1295" spans="2:33" x14ac:dyDescent="0.25">
      <c r="B1295" s="30">
        <v>1274</v>
      </c>
      <c r="C1295" s="19">
        <f t="shared" ca="1" si="553"/>
        <v>84466</v>
      </c>
      <c r="D1295" s="30">
        <f t="shared" ca="1" si="554"/>
        <v>31</v>
      </c>
      <c r="E1295" s="599">
        <f t="shared" si="555"/>
        <v>0.113</v>
      </c>
      <c r="F1295" s="599">
        <f t="shared" si="576"/>
        <v>0.13108</v>
      </c>
      <c r="G1295" s="33">
        <f t="shared" ca="1" si="556"/>
        <v>1.0120874444444443</v>
      </c>
      <c r="H1295" s="33">
        <f t="shared" ca="1" si="557"/>
        <v>3429644.0388936508</v>
      </c>
      <c r="I1295" s="33">
        <f t="shared" ca="1" si="581"/>
        <v>2.9157544883946156E-7</v>
      </c>
      <c r="J1295" s="30" t="b">
        <f t="shared" si="558"/>
        <v>0</v>
      </c>
      <c r="K1295" s="33">
        <f t="shared" si="577"/>
        <v>1</v>
      </c>
      <c r="L1295" s="33">
        <f t="shared" ca="1" si="580"/>
        <v>2.9157544883946156E-7</v>
      </c>
      <c r="M1295" s="600">
        <f t="shared" ca="1" si="559"/>
        <v>27271.35</v>
      </c>
      <c r="N1295" s="601">
        <f t="shared" ca="1" si="560"/>
        <v>-462362179479.10999</v>
      </c>
      <c r="O1295" s="601">
        <f t="shared" ca="1" si="561"/>
        <v>5588804429.0100002</v>
      </c>
      <c r="P1295" s="601">
        <f t="shared" ca="1" si="562"/>
        <v>-4499040874.21</v>
      </c>
      <c r="Q1295" s="601">
        <f t="shared" ca="1" si="578"/>
        <v>-719846539.87</v>
      </c>
      <c r="R1295" s="602">
        <f t="shared" si="563"/>
        <v>399</v>
      </c>
      <c r="S1295" s="602">
        <f t="shared" si="564"/>
        <v>63.84</v>
      </c>
      <c r="T1295" s="602">
        <f t="shared" si="565"/>
        <v>166.35080000000002</v>
      </c>
      <c r="U1295" s="602">
        <f t="shared" si="566"/>
        <v>26.616128000000003</v>
      </c>
      <c r="V1295" s="602">
        <f t="shared" ca="1" si="567"/>
        <v>-369889743.57999998</v>
      </c>
      <c r="W1295" s="602">
        <f t="shared" si="568"/>
        <v>84.48</v>
      </c>
      <c r="X1295" s="602">
        <f t="shared" si="569"/>
        <v>13.52</v>
      </c>
      <c r="Y1295" s="602">
        <f t="shared" ca="1" si="570"/>
        <v>7054770.7400000002</v>
      </c>
      <c r="Z1295" s="602">
        <f t="shared" ca="1" si="571"/>
        <v>1128763.32</v>
      </c>
      <c r="AA1295" s="603">
        <f t="shared" si="572"/>
        <v>0</v>
      </c>
      <c r="AB1295" s="602"/>
      <c r="AC1295" s="604">
        <f t="shared" si="573"/>
        <v>0.113</v>
      </c>
      <c r="AD1295" s="602">
        <f t="shared" ca="1" si="574"/>
        <v>-4499040874.2092295</v>
      </c>
      <c r="AE1295" s="602">
        <f t="shared" si="575"/>
        <v>0</v>
      </c>
      <c r="AG1295" s="602">
        <f t="shared" ca="1" si="579"/>
        <v>0</v>
      </c>
    </row>
    <row r="1296" spans="2:33" x14ac:dyDescent="0.25">
      <c r="B1296" s="30">
        <v>1275</v>
      </c>
      <c r="C1296" s="19">
        <f t="shared" ca="1" si="553"/>
        <v>84496</v>
      </c>
      <c r="D1296" s="30">
        <f t="shared" ca="1" si="554"/>
        <v>30</v>
      </c>
      <c r="E1296" s="599">
        <f t="shared" si="555"/>
        <v>0.113</v>
      </c>
      <c r="F1296" s="599">
        <f t="shared" si="576"/>
        <v>0.13108</v>
      </c>
      <c r="G1296" s="33">
        <f t="shared" ca="1" si="556"/>
        <v>1.0117233333333333</v>
      </c>
      <c r="H1296" s="33">
        <f t="shared" ca="1" si="557"/>
        <v>3469850.8991762805</v>
      </c>
      <c r="I1296" s="33">
        <f t="shared" ca="1" si="581"/>
        <v>2.8819682143615834E-7</v>
      </c>
      <c r="J1296" s="30" t="b">
        <f t="shared" si="558"/>
        <v>0</v>
      </c>
      <c r="K1296" s="33">
        <f t="shared" si="577"/>
        <v>1</v>
      </c>
      <c r="L1296" s="33">
        <f t="shared" ca="1" si="580"/>
        <v>2.8819682143615834E-7</v>
      </c>
      <c r="M1296" s="600">
        <f t="shared" ca="1" si="559"/>
        <v>27271.35</v>
      </c>
      <c r="N1296" s="601">
        <f t="shared" ca="1" si="560"/>
        <v>-467950983908.12</v>
      </c>
      <c r="O1296" s="601">
        <f t="shared" ca="1" si="561"/>
        <v>5485972639.3700008</v>
      </c>
      <c r="P1296" s="601">
        <f t="shared" ca="1" si="562"/>
        <v>-4406538431.8000002</v>
      </c>
      <c r="Q1296" s="601">
        <f t="shared" ca="1" si="578"/>
        <v>-705046149.09000003</v>
      </c>
      <c r="R1296" s="602">
        <f t="shared" si="563"/>
        <v>399</v>
      </c>
      <c r="S1296" s="602">
        <f t="shared" si="564"/>
        <v>63.84</v>
      </c>
      <c r="T1296" s="602">
        <f t="shared" si="565"/>
        <v>166.35080000000002</v>
      </c>
      <c r="U1296" s="602">
        <f t="shared" si="566"/>
        <v>26.616128000000003</v>
      </c>
      <c r="V1296" s="602">
        <f t="shared" ca="1" si="567"/>
        <v>-374360787.13</v>
      </c>
      <c r="W1296" s="602">
        <f t="shared" si="568"/>
        <v>84.48</v>
      </c>
      <c r="X1296" s="602">
        <f t="shared" si="569"/>
        <v>13.52</v>
      </c>
      <c r="Y1296" s="602">
        <f t="shared" ca="1" si="570"/>
        <v>6909726.9100000001</v>
      </c>
      <c r="Z1296" s="602">
        <f t="shared" ca="1" si="571"/>
        <v>1105556.31</v>
      </c>
      <c r="AA1296" s="603">
        <f t="shared" si="572"/>
        <v>0</v>
      </c>
      <c r="AB1296" s="602"/>
      <c r="AC1296" s="604">
        <f t="shared" si="573"/>
        <v>0.113</v>
      </c>
      <c r="AD1296" s="602">
        <f t="shared" ca="1" si="574"/>
        <v>-4406538431.8014631</v>
      </c>
      <c r="AE1296" s="602">
        <f t="shared" si="575"/>
        <v>0</v>
      </c>
      <c r="AG1296" s="602">
        <f t="shared" ca="1" si="579"/>
        <v>0</v>
      </c>
    </row>
    <row r="1297" spans="2:33" x14ac:dyDescent="0.25">
      <c r="B1297" s="30">
        <v>1276</v>
      </c>
      <c r="C1297" s="19">
        <f t="shared" ca="1" si="553"/>
        <v>84527</v>
      </c>
      <c r="D1297" s="30">
        <f t="shared" ca="1" si="554"/>
        <v>31</v>
      </c>
      <c r="E1297" s="599">
        <f t="shared" si="555"/>
        <v>0.113</v>
      </c>
      <c r="F1297" s="599">
        <f t="shared" si="576"/>
        <v>0.13108</v>
      </c>
      <c r="G1297" s="33">
        <f t="shared" ca="1" si="556"/>
        <v>1.0120874444444443</v>
      </c>
      <c r="H1297" s="33">
        <f t="shared" ca="1" si="557"/>
        <v>3511792.5291505791</v>
      </c>
      <c r="I1297" s="33">
        <f t="shared" ca="1" si="581"/>
        <v>2.847548628511596E-7</v>
      </c>
      <c r="J1297" s="30" t="b">
        <f t="shared" si="558"/>
        <v>0</v>
      </c>
      <c r="K1297" s="33">
        <f t="shared" si="577"/>
        <v>1</v>
      </c>
      <c r="L1297" s="33">
        <f t="shared" ca="1" si="580"/>
        <v>2.847548628511596E-7</v>
      </c>
      <c r="M1297" s="600">
        <f t="shared" ca="1" si="559"/>
        <v>27271.35</v>
      </c>
      <c r="N1297" s="601">
        <f t="shared" ca="1" si="560"/>
        <v>-473436956547.48999</v>
      </c>
      <c r="O1297" s="601">
        <f t="shared" ca="1" si="561"/>
        <v>5722670181.5699997</v>
      </c>
      <c r="P1297" s="601">
        <f t="shared" ca="1" si="562"/>
        <v>-4606804607.7399998</v>
      </c>
      <c r="Q1297" s="601">
        <f t="shared" ca="1" si="578"/>
        <v>-737088737.24000001</v>
      </c>
      <c r="R1297" s="602">
        <f t="shared" si="563"/>
        <v>399</v>
      </c>
      <c r="S1297" s="602">
        <f t="shared" si="564"/>
        <v>63.84</v>
      </c>
      <c r="T1297" s="602">
        <f t="shared" si="565"/>
        <v>166.35080000000002</v>
      </c>
      <c r="U1297" s="602">
        <f t="shared" si="566"/>
        <v>26.616128000000003</v>
      </c>
      <c r="V1297" s="602">
        <f t="shared" ca="1" si="567"/>
        <v>-378749565.24000001</v>
      </c>
      <c r="W1297" s="602">
        <f t="shared" si="568"/>
        <v>84.48</v>
      </c>
      <c r="X1297" s="602">
        <f t="shared" si="569"/>
        <v>13.52</v>
      </c>
      <c r="Y1297" s="602">
        <f t="shared" ca="1" si="570"/>
        <v>7223744.2699999996</v>
      </c>
      <c r="Z1297" s="602">
        <f t="shared" ca="1" si="571"/>
        <v>1155799.08</v>
      </c>
      <c r="AA1297" s="603">
        <f t="shared" si="572"/>
        <v>0</v>
      </c>
      <c r="AB1297" s="602"/>
      <c r="AC1297" s="604">
        <f t="shared" si="573"/>
        <v>0.113</v>
      </c>
      <c r="AD1297" s="602">
        <f t="shared" ca="1" si="574"/>
        <v>-4606804607.738493</v>
      </c>
      <c r="AE1297" s="602">
        <f t="shared" si="575"/>
        <v>0</v>
      </c>
      <c r="AG1297" s="602">
        <f t="shared" ca="1" si="579"/>
        <v>0</v>
      </c>
    </row>
    <row r="1298" spans="2:33" x14ac:dyDescent="0.25">
      <c r="B1298" s="30">
        <v>1277</v>
      </c>
      <c r="C1298" s="19">
        <f t="shared" ca="1" si="553"/>
        <v>84557</v>
      </c>
      <c r="D1298" s="30">
        <f t="shared" ca="1" si="554"/>
        <v>30</v>
      </c>
      <c r="E1298" s="599">
        <f t="shared" si="555"/>
        <v>0.113</v>
      </c>
      <c r="F1298" s="599">
        <f t="shared" si="576"/>
        <v>0.13108</v>
      </c>
      <c r="G1298" s="33">
        <f t="shared" ca="1" si="556"/>
        <v>1.0117233333333333</v>
      </c>
      <c r="H1298" s="33">
        <f t="shared" ca="1" si="557"/>
        <v>3552962.4435673212</v>
      </c>
      <c r="I1298" s="33">
        <f t="shared" ca="1" si="581"/>
        <v>2.8145526891524321E-7</v>
      </c>
      <c r="J1298" s="30" t="b">
        <f t="shared" si="558"/>
        <v>0</v>
      </c>
      <c r="K1298" s="33">
        <f t="shared" si="577"/>
        <v>1</v>
      </c>
      <c r="L1298" s="33">
        <f t="shared" ca="1" si="580"/>
        <v>2.8145526891524321E-7</v>
      </c>
      <c r="M1298" s="600">
        <f t="shared" ca="1" si="559"/>
        <v>27271.35</v>
      </c>
      <c r="N1298" s="601">
        <f t="shared" ca="1" si="560"/>
        <v>-479159626729.06</v>
      </c>
      <c r="O1298" s="601">
        <f t="shared" ca="1" si="561"/>
        <v>5617375295.3600006</v>
      </c>
      <c r="P1298" s="601">
        <f t="shared" ca="1" si="562"/>
        <v>-4512086485.0299997</v>
      </c>
      <c r="Q1298" s="601">
        <f t="shared" ca="1" si="578"/>
        <v>-721933837.60000002</v>
      </c>
      <c r="R1298" s="602">
        <f t="shared" si="563"/>
        <v>399</v>
      </c>
      <c r="S1298" s="602">
        <f t="shared" si="564"/>
        <v>63.84</v>
      </c>
      <c r="T1298" s="602">
        <f t="shared" si="565"/>
        <v>166.35080000000002</v>
      </c>
      <c r="U1298" s="602">
        <f t="shared" si="566"/>
        <v>26.616128000000003</v>
      </c>
      <c r="V1298" s="602">
        <f t="shared" ca="1" si="567"/>
        <v>-383327701.38</v>
      </c>
      <c r="W1298" s="602">
        <f t="shared" si="568"/>
        <v>84.48</v>
      </c>
      <c r="X1298" s="602">
        <f t="shared" si="569"/>
        <v>13.52</v>
      </c>
      <c r="Y1298" s="602">
        <f t="shared" ca="1" si="570"/>
        <v>7075226.2599999998</v>
      </c>
      <c r="Z1298" s="602">
        <f t="shared" ca="1" si="571"/>
        <v>1132036.2</v>
      </c>
      <c r="AA1298" s="603">
        <f t="shared" si="572"/>
        <v>0</v>
      </c>
      <c r="AB1298" s="602"/>
      <c r="AC1298" s="604">
        <f t="shared" si="573"/>
        <v>0.113</v>
      </c>
      <c r="AD1298" s="602">
        <f t="shared" ca="1" si="574"/>
        <v>-4512086485.0319815</v>
      </c>
      <c r="AE1298" s="602">
        <f t="shared" si="575"/>
        <v>0</v>
      </c>
      <c r="AG1298" s="602">
        <f t="shared" ca="1" si="579"/>
        <v>0</v>
      </c>
    </row>
    <row r="1299" spans="2:33" x14ac:dyDescent="0.25">
      <c r="B1299" s="30">
        <v>1278</v>
      </c>
      <c r="C1299" s="19">
        <f t="shared" ca="1" si="553"/>
        <v>84588</v>
      </c>
      <c r="D1299" s="30">
        <f t="shared" ca="1" si="554"/>
        <v>31</v>
      </c>
      <c r="E1299" s="599">
        <f t="shared" si="555"/>
        <v>0.113</v>
      </c>
      <c r="F1299" s="599">
        <f t="shared" si="576"/>
        <v>0.13108</v>
      </c>
      <c r="G1299" s="33">
        <f t="shared" ca="1" si="556"/>
        <v>1.0120874444444443</v>
      </c>
      <c r="H1299" s="33">
        <f t="shared" ca="1" si="557"/>
        <v>3595908.6797171384</v>
      </c>
      <c r="I1299" s="33">
        <f t="shared" ca="1" si="581"/>
        <v>2.7809382525216465E-7</v>
      </c>
      <c r="J1299" s="30" t="b">
        <f t="shared" si="558"/>
        <v>0</v>
      </c>
      <c r="K1299" s="33">
        <f t="shared" si="577"/>
        <v>1</v>
      </c>
      <c r="L1299" s="33">
        <f t="shared" ca="1" si="580"/>
        <v>2.7809382525216465E-7</v>
      </c>
      <c r="M1299" s="600">
        <f t="shared" ca="1" si="559"/>
        <v>27271.35</v>
      </c>
      <c r="N1299" s="601">
        <f t="shared" ca="1" si="560"/>
        <v>-484777002024.41998</v>
      </c>
      <c r="O1299" s="601">
        <f t="shared" ca="1" si="561"/>
        <v>5859742351.2600002</v>
      </c>
      <c r="P1299" s="601">
        <f t="shared" ca="1" si="562"/>
        <v>-4717149550.25</v>
      </c>
      <c r="Q1299" s="601">
        <f t="shared" ca="1" si="578"/>
        <v>-754743928.03999996</v>
      </c>
      <c r="R1299" s="602">
        <f t="shared" si="563"/>
        <v>399</v>
      </c>
      <c r="S1299" s="602">
        <f t="shared" si="564"/>
        <v>63.84</v>
      </c>
      <c r="T1299" s="602">
        <f t="shared" si="565"/>
        <v>166.35080000000002</v>
      </c>
      <c r="U1299" s="602">
        <f t="shared" si="566"/>
        <v>26.616128000000003</v>
      </c>
      <c r="V1299" s="602">
        <f t="shared" ca="1" si="567"/>
        <v>-387821601.62</v>
      </c>
      <c r="W1299" s="602">
        <f t="shared" si="568"/>
        <v>84.48</v>
      </c>
      <c r="X1299" s="602">
        <f t="shared" si="569"/>
        <v>13.52</v>
      </c>
      <c r="Y1299" s="602">
        <f t="shared" ca="1" si="570"/>
        <v>7396765.1399999997</v>
      </c>
      <c r="Z1299" s="602">
        <f t="shared" ca="1" si="571"/>
        <v>1183482.42</v>
      </c>
      <c r="AA1299" s="603">
        <f t="shared" si="572"/>
        <v>0</v>
      </c>
      <c r="AB1299" s="602"/>
      <c r="AC1299" s="604">
        <f t="shared" si="573"/>
        <v>0.113</v>
      </c>
      <c r="AD1299" s="602">
        <f t="shared" ca="1" si="574"/>
        <v>-4717149550.2542868</v>
      </c>
      <c r="AE1299" s="602">
        <f t="shared" si="575"/>
        <v>0</v>
      </c>
      <c r="AG1299" s="602">
        <f t="shared" ca="1" si="579"/>
        <v>0</v>
      </c>
    </row>
    <row r="1300" spans="2:33" x14ac:dyDescent="0.25">
      <c r="B1300" s="30">
        <v>1279</v>
      </c>
      <c r="C1300" s="19">
        <f t="shared" ca="1" si="553"/>
        <v>84619</v>
      </c>
      <c r="D1300" s="30">
        <f t="shared" ca="1" si="554"/>
        <v>31</v>
      </c>
      <c r="E1300" s="599">
        <f t="shared" si="555"/>
        <v>0.113</v>
      </c>
      <c r="F1300" s="599">
        <f t="shared" si="576"/>
        <v>0.13108</v>
      </c>
      <c r="G1300" s="33">
        <f t="shared" ca="1" si="556"/>
        <v>1.0120874444444443</v>
      </c>
      <c r="H1300" s="33">
        <f t="shared" ca="1" si="557"/>
        <v>3639374.0261105145</v>
      </c>
      <c r="I1300" s="33">
        <f t="shared" ca="1" si="581"/>
        <v>2.7477252759006022E-7</v>
      </c>
      <c r="J1300" s="30" t="b">
        <f t="shared" si="558"/>
        <v>0</v>
      </c>
      <c r="K1300" s="33">
        <f t="shared" si="577"/>
        <v>1</v>
      </c>
      <c r="L1300" s="33">
        <f t="shared" ca="1" si="580"/>
        <v>2.7477252759006022E-7</v>
      </c>
      <c r="M1300" s="600">
        <f t="shared" ca="1" si="559"/>
        <v>27271.35</v>
      </c>
      <c r="N1300" s="601">
        <f t="shared" ca="1" si="560"/>
        <v>-490636744375.67999</v>
      </c>
      <c r="O1300" s="601">
        <f t="shared" ca="1" si="561"/>
        <v>5930571661.3900003</v>
      </c>
      <c r="P1300" s="601">
        <f t="shared" ca="1" si="562"/>
        <v>-4774168098.7399998</v>
      </c>
      <c r="Q1300" s="601">
        <f t="shared" ca="1" si="578"/>
        <v>-763866895.79999995</v>
      </c>
      <c r="R1300" s="602">
        <f t="shared" si="563"/>
        <v>399</v>
      </c>
      <c r="S1300" s="602">
        <f t="shared" si="564"/>
        <v>63.84</v>
      </c>
      <c r="T1300" s="602">
        <f t="shared" si="565"/>
        <v>166.35080000000002</v>
      </c>
      <c r="U1300" s="602">
        <f t="shared" si="566"/>
        <v>26.616128000000003</v>
      </c>
      <c r="V1300" s="602">
        <f t="shared" ca="1" si="567"/>
        <v>-392509395.5</v>
      </c>
      <c r="W1300" s="602">
        <f t="shared" si="568"/>
        <v>84.48</v>
      </c>
      <c r="X1300" s="602">
        <f t="shared" si="569"/>
        <v>13.52</v>
      </c>
      <c r="Y1300" s="602">
        <f t="shared" ca="1" si="570"/>
        <v>7486170.2300000004</v>
      </c>
      <c r="Z1300" s="602">
        <f t="shared" ca="1" si="571"/>
        <v>1197787.24</v>
      </c>
      <c r="AA1300" s="603">
        <f t="shared" si="572"/>
        <v>0</v>
      </c>
      <c r="AB1300" s="602"/>
      <c r="AC1300" s="604">
        <f t="shared" si="573"/>
        <v>0.113</v>
      </c>
      <c r="AD1300" s="602">
        <f t="shared" ca="1" si="574"/>
        <v>-4774168098.7444639</v>
      </c>
      <c r="AE1300" s="602">
        <f t="shared" si="575"/>
        <v>0</v>
      </c>
      <c r="AG1300" s="602">
        <f t="shared" ca="1" si="579"/>
        <v>0</v>
      </c>
    </row>
    <row r="1301" spans="2:33" x14ac:dyDescent="0.25">
      <c r="B1301" s="30">
        <v>1280</v>
      </c>
      <c r="C1301" s="19">
        <f t="shared" ref="C1301:C1364" ca="1" si="582">IF(B1301=0,FECHA_1ER_PAGO,EDATE(C1300,1))</f>
        <v>84649</v>
      </c>
      <c r="D1301" s="30">
        <f t="shared" ref="D1301:D1364" ca="1" si="583">IF(B1301=0,FECHA_1ER_PAGO-FECHA_APERTURA, C1301-C1300)</f>
        <v>30</v>
      </c>
      <c r="E1301" s="599">
        <f t="shared" ref="E1301:E1364" si="584">IF(B1301=0,TASA,IF(B1301=MESES_INC_TASA,E1300+INCREMENTO_TASA,E1300))</f>
        <v>0.113</v>
      </c>
      <c r="F1301" s="599">
        <f t="shared" si="576"/>
        <v>0.13108</v>
      </c>
      <c r="G1301" s="33">
        <f t="shared" ref="G1301:G1364" ca="1" si="585">IF(B1301&lt;MESES_GRACIA, 0, 1 + D1301 * F1301 / 360 + FACTOR_SEG_DEUD)</f>
        <v>1.0117233333333333</v>
      </c>
      <c r="H1301" s="33">
        <f t="shared" ref="H1301:H1364" ca="1" si="586">IF(B1301 = 0, 0,            IF(H1300=0, G1301, H1300 * G1301 ))</f>
        <v>3682039.6209432832</v>
      </c>
      <c r="I1301" s="33">
        <f t="shared" ca="1" si="581"/>
        <v>2.7158860385750415E-7</v>
      </c>
      <c r="J1301" s="30" t="b">
        <f t="shared" ref="J1301:J1364" si="587">MOD(B1301, MESES_INC)=0</f>
        <v>0</v>
      </c>
      <c r="K1301" s="33">
        <f t="shared" si="577"/>
        <v>1</v>
      </c>
      <c r="L1301" s="33">
        <f t="shared" ca="1" si="580"/>
        <v>2.7158860385750415E-7</v>
      </c>
      <c r="M1301" s="600">
        <f t="shared" ref="M1301:M1364" ca="1" si="588">ROUND(CUOTA_INIT*K1301,2)</f>
        <v>27271.35</v>
      </c>
      <c r="N1301" s="601">
        <f t="shared" ref="N1301:N1364" ca="1" si="589">IF(B1301=0,TOTAL_FINANCIADO, ROUND(N1300-O1300,2))</f>
        <v>-496567316037.07001</v>
      </c>
      <c r="O1301" s="601">
        <f t="shared" ref="O1301:O1364" ca="1" si="590">IF(B1301=0, 0,
   IF((B1301+1) = PLAZO, N1301,
   IF(B1301&lt;MESES_GRACIA, 0, M1301-P1301-V1301-Q1301)))</f>
        <v>5821451439.6900005</v>
      </c>
      <c r="P1301" s="601">
        <f t="shared" ref="P1301:P1364" ca="1" si="591" xml:space="preserve"> IF(B1301&lt;MESES_GRACIA, 0, ROUND(N1301 * D1301 *E1301 /360,2))</f>
        <v>-4676008892.6800003</v>
      </c>
      <c r="Q1301" s="601">
        <f t="shared" ca="1" si="578"/>
        <v>-748161422.83000004</v>
      </c>
      <c r="R1301" s="602">
        <f t="shared" ref="R1301:R1364" si="592" xml:space="preserve"> COMISION_AMORT</f>
        <v>399</v>
      </c>
      <c r="S1301" s="602">
        <f t="shared" ref="S1301:S1364" si="593">ROUND(R1301*IVA,2)</f>
        <v>63.84</v>
      </c>
      <c r="T1301" s="602">
        <f t="shared" ref="T1301:T1364" si="594">SEGURO_DAÑOS_MENS</f>
        <v>166.35080000000002</v>
      </c>
      <c r="U1301" s="602">
        <f t="shared" ref="U1301:U1364" si="595">T1301*IVA</f>
        <v>26.616128000000003</v>
      </c>
      <c r="V1301" s="602">
        <f t="shared" ref="V1301:V1364" ca="1" si="596">ROUND(N1301 * FACTOR_SEG_DEUD,2)</f>
        <v>-397253852.82999998</v>
      </c>
      <c r="W1301" s="602">
        <f t="shared" ref="W1301:W1364" si="597">ROUND(SEGURO_INTERIORES/(1+IVA),2)</f>
        <v>84.48</v>
      </c>
      <c r="X1301" s="602">
        <f t="shared" ref="X1301:X1364" si="598">ROUND(W1301*IVA,2)</f>
        <v>13.52</v>
      </c>
      <c r="Y1301" s="602">
        <f t="shared" ref="Y1301:Y1364" ca="1" si="599">ROUND((SUM(O1301:X1301)-Q1301) * FACTOR_SEG_DESEMPLEO,2)</f>
        <v>7332256.5899999999</v>
      </c>
      <c r="Z1301" s="602">
        <f t="shared" ref="Z1301:Z1364" ca="1" si="600">ROUND(Y1301*IVA,2)</f>
        <v>1173161.05</v>
      </c>
      <c r="AA1301" s="603">
        <f t="shared" ref="AA1301:AA1364" si="601">IF(B1301&gt;=PLAZO,0,ROUND(SUM(O1301:Z1301),2))</f>
        <v>0</v>
      </c>
      <c r="AB1301" s="602"/>
      <c r="AC1301" s="604">
        <f t="shared" ref="AC1301:AC1364" si="602">IF(AB1301="SI",TASA_PP,TASA)</f>
        <v>0.113</v>
      </c>
      <c r="AD1301" s="602">
        <f t="shared" ref="AD1301:AD1364" ca="1" si="603">N1301 * D1301 * AC1301 /360</f>
        <v>-4676008892.6824093</v>
      </c>
      <c r="AE1301" s="602">
        <f t="shared" ref="AE1301:AE1364" si="604">IF(B1301&gt;=PLAZO, 0, O1301+R1301+S1301+T1301+U1301+V1301+W1301+X1301+Y1301+Z1301+AD1301)</f>
        <v>0</v>
      </c>
      <c r="AG1301" s="602">
        <f t="shared" ca="1" si="579"/>
        <v>0</v>
      </c>
    </row>
    <row r="1302" spans="2:33" x14ac:dyDescent="0.25">
      <c r="B1302" s="30">
        <v>1281</v>
      </c>
      <c r="C1302" s="19">
        <f t="shared" ca="1" si="582"/>
        <v>84680</v>
      </c>
      <c r="D1302" s="30">
        <f t="shared" ca="1" si="583"/>
        <v>31</v>
      </c>
      <c r="E1302" s="599">
        <f t="shared" si="584"/>
        <v>0.113</v>
      </c>
      <c r="F1302" s="599">
        <f t="shared" ref="F1302:F1365" si="605">E1302*(1+$G$13)</f>
        <v>0.13108</v>
      </c>
      <c r="G1302" s="33">
        <f t="shared" ca="1" si="585"/>
        <v>1.0120874444444443</v>
      </c>
      <c r="H1302" s="33">
        <f t="shared" ca="1" si="586"/>
        <v>3726546.070303678</v>
      </c>
      <c r="I1302" s="33">
        <f t="shared" ca="1" si="581"/>
        <v>2.6834499859504208E-7</v>
      </c>
      <c r="J1302" s="30" t="b">
        <f t="shared" si="587"/>
        <v>0</v>
      </c>
      <c r="K1302" s="33">
        <f t="shared" ref="K1302:K1365" si="606">IF(B1302=0, 1, IF(J1302,K1301*(1+INCREMENTO),K1301))</f>
        <v>1</v>
      </c>
      <c r="L1302" s="33">
        <f t="shared" ca="1" si="580"/>
        <v>2.6834499859504208E-7</v>
      </c>
      <c r="M1302" s="600">
        <f t="shared" ca="1" si="588"/>
        <v>27271.35</v>
      </c>
      <c r="N1302" s="601">
        <f t="shared" ca="1" si="589"/>
        <v>-502388767476.76001</v>
      </c>
      <c r="O1302" s="601">
        <f t="shared" ca="1" si="590"/>
        <v>6072623587.7399998</v>
      </c>
      <c r="P1302" s="601">
        <f t="shared" ca="1" si="591"/>
        <v>-4888521812.4200001</v>
      </c>
      <c r="Q1302" s="601">
        <f t="shared" ref="Q1302:Q1365" ca="1" si="607">ROUND(P1302*$G$13,2)</f>
        <v>-782163489.99000001</v>
      </c>
      <c r="R1302" s="602">
        <f t="shared" si="592"/>
        <v>399</v>
      </c>
      <c r="S1302" s="602">
        <f t="shared" si="593"/>
        <v>63.84</v>
      </c>
      <c r="T1302" s="602">
        <f t="shared" si="594"/>
        <v>166.35080000000002</v>
      </c>
      <c r="U1302" s="602">
        <f t="shared" si="595"/>
        <v>26.616128000000003</v>
      </c>
      <c r="V1302" s="602">
        <f t="shared" ca="1" si="596"/>
        <v>-401911013.98000002</v>
      </c>
      <c r="W1302" s="602">
        <f t="shared" si="597"/>
        <v>84.48</v>
      </c>
      <c r="X1302" s="602">
        <f t="shared" si="598"/>
        <v>13.52</v>
      </c>
      <c r="Y1302" s="602">
        <f t="shared" ca="1" si="599"/>
        <v>7665476.8499999996</v>
      </c>
      <c r="Z1302" s="602">
        <f t="shared" ca="1" si="600"/>
        <v>1226476.3</v>
      </c>
      <c r="AA1302" s="603">
        <f t="shared" si="601"/>
        <v>0</v>
      </c>
      <c r="AB1302" s="602"/>
      <c r="AC1302" s="604">
        <f t="shared" si="602"/>
        <v>0.113</v>
      </c>
      <c r="AD1302" s="602">
        <f t="shared" ca="1" si="603"/>
        <v>-4888521812.4196949</v>
      </c>
      <c r="AE1302" s="602">
        <f t="shared" si="604"/>
        <v>0</v>
      </c>
      <c r="AG1302" s="602">
        <f t="shared" ref="AG1302:AG1365" ca="1" si="608">IF(N1302&gt; 0,O1302+P1302+V1302+R1302+T1302+W1302+Y1302, 0)</f>
        <v>0</v>
      </c>
    </row>
    <row r="1303" spans="2:33" x14ac:dyDescent="0.25">
      <c r="B1303" s="30">
        <v>1282</v>
      </c>
      <c r="C1303" s="19">
        <f t="shared" ca="1" si="582"/>
        <v>84710</v>
      </c>
      <c r="D1303" s="30">
        <f t="shared" ca="1" si="583"/>
        <v>30</v>
      </c>
      <c r="E1303" s="599">
        <f t="shared" si="584"/>
        <v>0.113</v>
      </c>
      <c r="F1303" s="599">
        <f t="shared" si="605"/>
        <v>0.13108</v>
      </c>
      <c r="G1303" s="33">
        <f t="shared" ca="1" si="585"/>
        <v>1.0117233333333333</v>
      </c>
      <c r="H1303" s="33">
        <f t="shared" ca="1" si="586"/>
        <v>3770233.6120678713</v>
      </c>
      <c r="I1303" s="33">
        <f t="shared" ca="1" si="581"/>
        <v>2.6523555378615571E-7</v>
      </c>
      <c r="J1303" s="30" t="b">
        <f t="shared" si="587"/>
        <v>0</v>
      </c>
      <c r="K1303" s="33">
        <f t="shared" si="606"/>
        <v>1</v>
      </c>
      <c r="L1303" s="33">
        <f t="shared" ref="L1303:L1366" ca="1" si="609" xml:space="preserve"> I1303*K1303</f>
        <v>2.6523555378615571E-7</v>
      </c>
      <c r="M1303" s="600">
        <f t="shared" ca="1" si="588"/>
        <v>27271.35</v>
      </c>
      <c r="N1303" s="601">
        <f t="shared" ca="1" si="589"/>
        <v>-508461391064.5</v>
      </c>
      <c r="O1303" s="601">
        <f t="shared" ca="1" si="590"/>
        <v>5960889645.920001</v>
      </c>
      <c r="P1303" s="601">
        <f t="shared" ca="1" si="591"/>
        <v>-4788011432.5200005</v>
      </c>
      <c r="Q1303" s="601">
        <f t="shared" ca="1" si="607"/>
        <v>-766081829.20000005</v>
      </c>
      <c r="R1303" s="602">
        <f t="shared" si="592"/>
        <v>399</v>
      </c>
      <c r="S1303" s="602">
        <f t="shared" si="593"/>
        <v>63.84</v>
      </c>
      <c r="T1303" s="602">
        <f t="shared" si="594"/>
        <v>166.35080000000002</v>
      </c>
      <c r="U1303" s="602">
        <f t="shared" si="595"/>
        <v>26.616128000000003</v>
      </c>
      <c r="V1303" s="602">
        <f t="shared" ca="1" si="596"/>
        <v>-406769112.85000002</v>
      </c>
      <c r="W1303" s="602">
        <f t="shared" si="597"/>
        <v>84.48</v>
      </c>
      <c r="X1303" s="602">
        <f t="shared" si="598"/>
        <v>13.52</v>
      </c>
      <c r="Y1303" s="602">
        <f t="shared" ca="1" si="599"/>
        <v>7507876.5700000003</v>
      </c>
      <c r="Z1303" s="602">
        <f t="shared" ca="1" si="600"/>
        <v>1201260.25</v>
      </c>
      <c r="AA1303" s="603">
        <f t="shared" si="601"/>
        <v>0</v>
      </c>
      <c r="AB1303" s="602"/>
      <c r="AC1303" s="604">
        <f t="shared" si="602"/>
        <v>0.113</v>
      </c>
      <c r="AD1303" s="602">
        <f t="shared" ca="1" si="603"/>
        <v>-4788011432.5240421</v>
      </c>
      <c r="AE1303" s="602">
        <f t="shared" si="604"/>
        <v>0</v>
      </c>
      <c r="AG1303" s="602">
        <f t="shared" ca="1" si="608"/>
        <v>0</v>
      </c>
    </row>
    <row r="1304" spans="2:33" x14ac:dyDescent="0.25">
      <c r="B1304" s="30">
        <v>1283</v>
      </c>
      <c r="C1304" s="19">
        <f t="shared" ca="1" si="582"/>
        <v>84741</v>
      </c>
      <c r="D1304" s="30">
        <f t="shared" ca="1" si="583"/>
        <v>31</v>
      </c>
      <c r="E1304" s="599">
        <f t="shared" si="584"/>
        <v>0.113</v>
      </c>
      <c r="F1304" s="599">
        <f t="shared" si="605"/>
        <v>0.13108</v>
      </c>
      <c r="G1304" s="33">
        <f t="shared" ca="1" si="585"/>
        <v>1.0120874444444443</v>
      </c>
      <c r="H1304" s="33">
        <f t="shared" ca="1" si="586"/>
        <v>3815806.1013963181</v>
      </c>
      <c r="I1304" s="33">
        <f t="shared" ref="I1304:I1367" ca="1" si="610">IF(H1304=0, 0, 1/H1304)</f>
        <v>2.6206782352857763E-7</v>
      </c>
      <c r="J1304" s="30" t="b">
        <f t="shared" si="587"/>
        <v>0</v>
      </c>
      <c r="K1304" s="33">
        <f t="shared" si="606"/>
        <v>1</v>
      </c>
      <c r="L1304" s="33">
        <f t="shared" ca="1" si="609"/>
        <v>2.6206782352857763E-7</v>
      </c>
      <c r="M1304" s="600">
        <f t="shared" ca="1" si="588"/>
        <v>27271.35</v>
      </c>
      <c r="N1304" s="601">
        <f t="shared" ca="1" si="589"/>
        <v>-514422280710.41998</v>
      </c>
      <c r="O1304" s="601">
        <f t="shared" ca="1" si="590"/>
        <v>6218078010.4300003</v>
      </c>
      <c r="P1304" s="601">
        <f t="shared" ca="1" si="591"/>
        <v>-5005614581.4700003</v>
      </c>
      <c r="Q1304" s="601">
        <f t="shared" ca="1" si="607"/>
        <v>-800898333.03999996</v>
      </c>
      <c r="R1304" s="602">
        <f t="shared" si="592"/>
        <v>399</v>
      </c>
      <c r="S1304" s="602">
        <f t="shared" si="593"/>
        <v>63.84</v>
      </c>
      <c r="T1304" s="602">
        <f t="shared" si="594"/>
        <v>166.35080000000002</v>
      </c>
      <c r="U1304" s="602">
        <f t="shared" si="595"/>
        <v>26.616128000000003</v>
      </c>
      <c r="V1304" s="602">
        <f t="shared" ca="1" si="596"/>
        <v>-411537824.56999999</v>
      </c>
      <c r="W1304" s="602">
        <f t="shared" si="597"/>
        <v>84.48</v>
      </c>
      <c r="X1304" s="602">
        <f t="shared" si="598"/>
        <v>13.52</v>
      </c>
      <c r="Y1304" s="602">
        <f t="shared" ca="1" si="599"/>
        <v>7849078.3099999996</v>
      </c>
      <c r="Z1304" s="602">
        <f t="shared" ca="1" si="600"/>
        <v>1255852.53</v>
      </c>
      <c r="AA1304" s="603">
        <f t="shared" si="601"/>
        <v>0</v>
      </c>
      <c r="AB1304" s="602"/>
      <c r="AC1304" s="604">
        <f t="shared" si="602"/>
        <v>0.113</v>
      </c>
      <c r="AD1304" s="602">
        <f t="shared" ca="1" si="603"/>
        <v>-5005614581.4683371</v>
      </c>
      <c r="AE1304" s="602">
        <f t="shared" si="604"/>
        <v>0</v>
      </c>
      <c r="AG1304" s="602">
        <f t="shared" ca="1" si="608"/>
        <v>0</v>
      </c>
    </row>
    <row r="1305" spans="2:33" x14ac:dyDescent="0.25">
      <c r="B1305" s="30">
        <v>1284</v>
      </c>
      <c r="C1305" s="19">
        <f t="shared" ca="1" si="582"/>
        <v>84772</v>
      </c>
      <c r="D1305" s="30">
        <f t="shared" ca="1" si="583"/>
        <v>31</v>
      </c>
      <c r="E1305" s="599">
        <f t="shared" si="584"/>
        <v>0.113</v>
      </c>
      <c r="F1305" s="599">
        <f t="shared" si="605"/>
        <v>0.13108</v>
      </c>
      <c r="G1305" s="33">
        <f t="shared" ca="1" si="585"/>
        <v>1.0120874444444443</v>
      </c>
      <c r="H1305" s="33">
        <f t="shared" ca="1" si="586"/>
        <v>3861929.4456577175</v>
      </c>
      <c r="I1305" s="33">
        <f t="shared" ca="1" si="610"/>
        <v>2.5893792573667589E-7</v>
      </c>
      <c r="J1305" s="30" t="b">
        <f t="shared" si="587"/>
        <v>1</v>
      </c>
      <c r="K1305" s="33">
        <f t="shared" si="606"/>
        <v>1</v>
      </c>
      <c r="L1305" s="33">
        <f t="shared" ca="1" si="609"/>
        <v>2.5893792573667589E-7</v>
      </c>
      <c r="M1305" s="600">
        <f t="shared" ca="1" si="588"/>
        <v>27271.35</v>
      </c>
      <c r="N1305" s="601">
        <f t="shared" ca="1" si="589"/>
        <v>-520640358720.84998</v>
      </c>
      <c r="O1305" s="601">
        <f t="shared" ca="1" si="590"/>
        <v>6293238682.9300003</v>
      </c>
      <c r="P1305" s="601">
        <f t="shared" ca="1" si="591"/>
        <v>-5066119935</v>
      </c>
      <c r="Q1305" s="601">
        <f t="shared" ca="1" si="607"/>
        <v>-810579189.60000002</v>
      </c>
      <c r="R1305" s="602">
        <f t="shared" si="592"/>
        <v>399</v>
      </c>
      <c r="S1305" s="602">
        <f t="shared" si="593"/>
        <v>63.84</v>
      </c>
      <c r="T1305" s="602">
        <f t="shared" si="594"/>
        <v>166.35080000000002</v>
      </c>
      <c r="U1305" s="602">
        <f t="shared" si="595"/>
        <v>26.616128000000003</v>
      </c>
      <c r="V1305" s="602">
        <f t="shared" ca="1" si="596"/>
        <v>-416512286.98000002</v>
      </c>
      <c r="W1305" s="602">
        <f t="shared" si="597"/>
        <v>84.48</v>
      </c>
      <c r="X1305" s="602">
        <f t="shared" si="598"/>
        <v>13.52</v>
      </c>
      <c r="Y1305" s="602">
        <f t="shared" ca="1" si="599"/>
        <v>7943950.7000000002</v>
      </c>
      <c r="Z1305" s="602">
        <f t="shared" ca="1" si="600"/>
        <v>1271032.1100000001</v>
      </c>
      <c r="AA1305" s="603">
        <f t="shared" si="601"/>
        <v>0</v>
      </c>
      <c r="AB1305" s="602"/>
      <c r="AC1305" s="604">
        <f t="shared" si="602"/>
        <v>0.113</v>
      </c>
      <c r="AD1305" s="602">
        <f t="shared" ca="1" si="603"/>
        <v>-5066119934.9976044</v>
      </c>
      <c r="AE1305" s="602">
        <f t="shared" si="604"/>
        <v>0</v>
      </c>
      <c r="AG1305" s="602">
        <f t="shared" ca="1" si="608"/>
        <v>0</v>
      </c>
    </row>
    <row r="1306" spans="2:33" x14ac:dyDescent="0.25">
      <c r="B1306" s="30">
        <v>1285</v>
      </c>
      <c r="C1306" s="19">
        <f t="shared" ca="1" si="582"/>
        <v>84801</v>
      </c>
      <c r="D1306" s="30">
        <f t="shared" ca="1" si="583"/>
        <v>29</v>
      </c>
      <c r="E1306" s="599">
        <f t="shared" si="584"/>
        <v>0.113</v>
      </c>
      <c r="F1306" s="599">
        <f t="shared" si="605"/>
        <v>0.13108</v>
      </c>
      <c r="G1306" s="33">
        <f t="shared" ca="1" si="585"/>
        <v>1.0113592222222221</v>
      </c>
      <c r="H1306" s="33">
        <f t="shared" ca="1" si="586"/>
        <v>3905797.9604374864</v>
      </c>
      <c r="I1306" s="33">
        <f t="shared" ca="1" si="610"/>
        <v>2.5602962829341806E-7</v>
      </c>
      <c r="J1306" s="30" t="b">
        <f t="shared" si="587"/>
        <v>0</v>
      </c>
      <c r="K1306" s="33">
        <f t="shared" si="606"/>
        <v>1</v>
      </c>
      <c r="L1306" s="33">
        <f t="shared" ca="1" si="609"/>
        <v>2.5602962829341806E-7</v>
      </c>
      <c r="M1306" s="600">
        <f t="shared" ca="1" si="588"/>
        <v>27271.35</v>
      </c>
      <c r="N1306" s="601">
        <f t="shared" ca="1" si="589"/>
        <v>-526933597403.78003</v>
      </c>
      <c r="O1306" s="601">
        <f t="shared" ca="1" si="590"/>
        <v>5985583100.6100006</v>
      </c>
      <c r="P1306" s="601">
        <f t="shared" ca="1" si="591"/>
        <v>-4796559440.8100004</v>
      </c>
      <c r="Q1306" s="601">
        <f t="shared" ca="1" si="607"/>
        <v>-767449510.52999997</v>
      </c>
      <c r="R1306" s="602">
        <f t="shared" si="592"/>
        <v>399</v>
      </c>
      <c r="S1306" s="602">
        <f t="shared" si="593"/>
        <v>63.84</v>
      </c>
      <c r="T1306" s="602">
        <f t="shared" si="594"/>
        <v>166.35080000000002</v>
      </c>
      <c r="U1306" s="602">
        <f t="shared" si="595"/>
        <v>26.616128000000003</v>
      </c>
      <c r="V1306" s="602">
        <f t="shared" ca="1" si="596"/>
        <v>-421546877.92000002</v>
      </c>
      <c r="W1306" s="602">
        <f t="shared" si="597"/>
        <v>84.48</v>
      </c>
      <c r="X1306" s="602">
        <f t="shared" si="598"/>
        <v>13.52</v>
      </c>
      <c r="Y1306" s="602">
        <f t="shared" ca="1" si="599"/>
        <v>7521279.8499999996</v>
      </c>
      <c r="Z1306" s="602">
        <f t="shared" ca="1" si="600"/>
        <v>1203404.78</v>
      </c>
      <c r="AA1306" s="603">
        <f t="shared" si="601"/>
        <v>0</v>
      </c>
      <c r="AB1306" s="602"/>
      <c r="AC1306" s="604">
        <f t="shared" si="602"/>
        <v>0.113</v>
      </c>
      <c r="AD1306" s="602">
        <f t="shared" ca="1" si="603"/>
        <v>-4796559440.8116312</v>
      </c>
      <c r="AE1306" s="602">
        <f t="shared" si="604"/>
        <v>0</v>
      </c>
      <c r="AG1306" s="602">
        <f t="shared" ca="1" si="608"/>
        <v>0</v>
      </c>
    </row>
    <row r="1307" spans="2:33" x14ac:dyDescent="0.25">
      <c r="B1307" s="30">
        <v>1286</v>
      </c>
      <c r="C1307" s="19">
        <f t="shared" ca="1" si="582"/>
        <v>84832</v>
      </c>
      <c r="D1307" s="30">
        <f t="shared" ca="1" si="583"/>
        <v>31</v>
      </c>
      <c r="E1307" s="599">
        <f t="shared" si="584"/>
        <v>0.113</v>
      </c>
      <c r="F1307" s="599">
        <f t="shared" si="605"/>
        <v>0.13108</v>
      </c>
      <c r="G1307" s="33">
        <f t="shared" ca="1" si="585"/>
        <v>1.0120874444444443</v>
      </c>
      <c r="H1307" s="33">
        <f t="shared" ca="1" si="586"/>
        <v>3953009.0762954983</v>
      </c>
      <c r="I1307" s="33">
        <f t="shared" ca="1" si="610"/>
        <v>2.5297184516893007E-7</v>
      </c>
      <c r="J1307" s="30" t="b">
        <f t="shared" si="587"/>
        <v>0</v>
      </c>
      <c r="K1307" s="33">
        <f t="shared" si="606"/>
        <v>1</v>
      </c>
      <c r="L1307" s="33">
        <f t="shared" ca="1" si="609"/>
        <v>2.5297184516893007E-7</v>
      </c>
      <c r="M1307" s="600">
        <f t="shared" ca="1" si="588"/>
        <v>27271.35</v>
      </c>
      <c r="N1307" s="601">
        <f t="shared" ca="1" si="589"/>
        <v>-532919180504.39001</v>
      </c>
      <c r="O1307" s="601">
        <f t="shared" ca="1" si="590"/>
        <v>6441658259.0700006</v>
      </c>
      <c r="P1307" s="601">
        <f t="shared" ca="1" si="591"/>
        <v>-5185599692.5200005</v>
      </c>
      <c r="Q1307" s="601">
        <f t="shared" ca="1" si="607"/>
        <v>-829695950.79999995</v>
      </c>
      <c r="R1307" s="602">
        <f t="shared" si="592"/>
        <v>399</v>
      </c>
      <c r="S1307" s="602">
        <f t="shared" si="593"/>
        <v>63.84</v>
      </c>
      <c r="T1307" s="602">
        <f t="shared" si="594"/>
        <v>166.35080000000002</v>
      </c>
      <c r="U1307" s="602">
        <f t="shared" si="595"/>
        <v>26.616128000000003</v>
      </c>
      <c r="V1307" s="602">
        <f t="shared" ca="1" si="596"/>
        <v>-426335344.39999998</v>
      </c>
      <c r="W1307" s="602">
        <f t="shared" si="597"/>
        <v>84.48</v>
      </c>
      <c r="X1307" s="602">
        <f t="shared" si="598"/>
        <v>13.52</v>
      </c>
      <c r="Y1307" s="602">
        <f t="shared" ca="1" si="599"/>
        <v>8131294.96</v>
      </c>
      <c r="Z1307" s="602">
        <f t="shared" ca="1" si="600"/>
        <v>1301007.19</v>
      </c>
      <c r="AA1307" s="603">
        <f t="shared" si="601"/>
        <v>0</v>
      </c>
      <c r="AB1307" s="602"/>
      <c r="AC1307" s="604">
        <f t="shared" si="602"/>
        <v>0.113</v>
      </c>
      <c r="AD1307" s="602">
        <f t="shared" ca="1" si="603"/>
        <v>-5185599692.5191059</v>
      </c>
      <c r="AE1307" s="602">
        <f t="shared" si="604"/>
        <v>0</v>
      </c>
      <c r="AG1307" s="602">
        <f t="shared" ca="1" si="608"/>
        <v>0</v>
      </c>
    </row>
    <row r="1308" spans="2:33" x14ac:dyDescent="0.25">
      <c r="B1308" s="30">
        <v>1287</v>
      </c>
      <c r="C1308" s="19">
        <f t="shared" ca="1" si="582"/>
        <v>84862</v>
      </c>
      <c r="D1308" s="30">
        <f t="shared" ca="1" si="583"/>
        <v>30</v>
      </c>
      <c r="E1308" s="599">
        <f t="shared" si="584"/>
        <v>0.113</v>
      </c>
      <c r="F1308" s="599">
        <f t="shared" si="605"/>
        <v>0.13108</v>
      </c>
      <c r="G1308" s="33">
        <f t="shared" ca="1" si="585"/>
        <v>1.0117233333333333</v>
      </c>
      <c r="H1308" s="33">
        <f t="shared" ca="1" si="586"/>
        <v>3999351.5193666024</v>
      </c>
      <c r="I1308" s="33">
        <f t="shared" ca="1" si="610"/>
        <v>2.500405366113892E-7</v>
      </c>
      <c r="J1308" s="30" t="b">
        <f t="shared" si="587"/>
        <v>0</v>
      </c>
      <c r="K1308" s="33">
        <f t="shared" si="606"/>
        <v>1</v>
      </c>
      <c r="L1308" s="33">
        <f t="shared" ca="1" si="609"/>
        <v>2.500405366113892E-7</v>
      </c>
      <c r="M1308" s="600">
        <f t="shared" ca="1" si="588"/>
        <v>27271.35</v>
      </c>
      <c r="N1308" s="601">
        <f t="shared" ca="1" si="589"/>
        <v>-539360838763.46002</v>
      </c>
      <c r="O1308" s="601">
        <f t="shared" ca="1" si="590"/>
        <v>6323134171.1199999</v>
      </c>
      <c r="P1308" s="601">
        <f t="shared" ca="1" si="591"/>
        <v>-5078981231.6899996</v>
      </c>
      <c r="Q1308" s="601">
        <f t="shared" ca="1" si="607"/>
        <v>-812636997.07000005</v>
      </c>
      <c r="R1308" s="602">
        <f t="shared" si="592"/>
        <v>399</v>
      </c>
      <c r="S1308" s="602">
        <f t="shared" si="593"/>
        <v>63.84</v>
      </c>
      <c r="T1308" s="602">
        <f t="shared" si="594"/>
        <v>166.35080000000002</v>
      </c>
      <c r="U1308" s="602">
        <f t="shared" si="595"/>
        <v>26.616128000000003</v>
      </c>
      <c r="V1308" s="602">
        <f t="shared" ca="1" si="596"/>
        <v>-431488671.00999999</v>
      </c>
      <c r="W1308" s="602">
        <f t="shared" si="597"/>
        <v>84.48</v>
      </c>
      <c r="X1308" s="602">
        <f t="shared" si="598"/>
        <v>13.52</v>
      </c>
      <c r="Y1308" s="602">
        <f t="shared" ca="1" si="599"/>
        <v>7964117.2199999997</v>
      </c>
      <c r="Z1308" s="602">
        <f t="shared" ca="1" si="600"/>
        <v>1274258.76</v>
      </c>
      <c r="AA1308" s="603">
        <f t="shared" si="601"/>
        <v>0</v>
      </c>
      <c r="AB1308" s="602"/>
      <c r="AC1308" s="604">
        <f t="shared" si="602"/>
        <v>0.113</v>
      </c>
      <c r="AD1308" s="602">
        <f t="shared" ca="1" si="603"/>
        <v>-5078981231.689249</v>
      </c>
      <c r="AE1308" s="602">
        <f t="shared" si="604"/>
        <v>0</v>
      </c>
      <c r="AG1308" s="602">
        <f t="shared" ca="1" si="608"/>
        <v>0</v>
      </c>
    </row>
    <row r="1309" spans="2:33" x14ac:dyDescent="0.25">
      <c r="B1309" s="30">
        <v>1288</v>
      </c>
      <c r="C1309" s="19">
        <f t="shared" ca="1" si="582"/>
        <v>84893</v>
      </c>
      <c r="D1309" s="30">
        <f t="shared" ca="1" si="583"/>
        <v>31</v>
      </c>
      <c r="E1309" s="599">
        <f t="shared" si="584"/>
        <v>0.113</v>
      </c>
      <c r="F1309" s="599">
        <f t="shared" si="605"/>
        <v>0.13108</v>
      </c>
      <c r="G1309" s="33">
        <f t="shared" ca="1" si="585"/>
        <v>1.0120874444444443</v>
      </c>
      <c r="H1309" s="33">
        <f t="shared" ca="1" si="586"/>
        <v>4047693.4586707503</v>
      </c>
      <c r="I1309" s="33">
        <f t="shared" ca="1" si="610"/>
        <v>2.470542817064998E-7</v>
      </c>
      <c r="J1309" s="30" t="b">
        <f t="shared" si="587"/>
        <v>0</v>
      </c>
      <c r="K1309" s="33">
        <f t="shared" si="606"/>
        <v>1</v>
      </c>
      <c r="L1309" s="33">
        <f t="shared" ca="1" si="609"/>
        <v>2.470542817064998E-7</v>
      </c>
      <c r="M1309" s="600">
        <f t="shared" ca="1" si="588"/>
        <v>27271.35</v>
      </c>
      <c r="N1309" s="601">
        <f t="shared" ca="1" si="589"/>
        <v>-545683972934.58002</v>
      </c>
      <c r="O1309" s="601">
        <f t="shared" ca="1" si="590"/>
        <v>6595951978.4300003</v>
      </c>
      <c r="P1309" s="601">
        <f t="shared" ca="1" si="591"/>
        <v>-5309808214.4200001</v>
      </c>
      <c r="Q1309" s="601">
        <f t="shared" ca="1" si="607"/>
        <v>-849569314.30999994</v>
      </c>
      <c r="R1309" s="602">
        <f t="shared" si="592"/>
        <v>399</v>
      </c>
      <c r="S1309" s="602">
        <f t="shared" si="593"/>
        <v>63.84</v>
      </c>
      <c r="T1309" s="602">
        <f t="shared" si="594"/>
        <v>166.35080000000002</v>
      </c>
      <c r="U1309" s="602">
        <f t="shared" si="595"/>
        <v>26.616128000000003</v>
      </c>
      <c r="V1309" s="602">
        <f t="shared" ca="1" si="596"/>
        <v>-436547178.35000002</v>
      </c>
      <c r="W1309" s="602">
        <f t="shared" si="597"/>
        <v>84.48</v>
      </c>
      <c r="X1309" s="602">
        <f t="shared" si="598"/>
        <v>13.52</v>
      </c>
      <c r="Y1309" s="602">
        <f t="shared" ca="1" si="599"/>
        <v>8326053.9299999997</v>
      </c>
      <c r="Z1309" s="602">
        <f t="shared" ca="1" si="600"/>
        <v>1332168.6299999999</v>
      </c>
      <c r="AA1309" s="603">
        <f t="shared" si="601"/>
        <v>0</v>
      </c>
      <c r="AB1309" s="602"/>
      <c r="AC1309" s="604">
        <f t="shared" si="602"/>
        <v>0.113</v>
      </c>
      <c r="AD1309" s="602">
        <f t="shared" ca="1" si="603"/>
        <v>-5309808214.4162045</v>
      </c>
      <c r="AE1309" s="602">
        <f t="shared" si="604"/>
        <v>0</v>
      </c>
      <c r="AG1309" s="602">
        <f t="shared" ca="1" si="608"/>
        <v>0</v>
      </c>
    </row>
    <row r="1310" spans="2:33" x14ac:dyDescent="0.25">
      <c r="B1310" s="30">
        <v>1289</v>
      </c>
      <c r="C1310" s="19">
        <f t="shared" ca="1" si="582"/>
        <v>84923</v>
      </c>
      <c r="D1310" s="30">
        <f t="shared" ca="1" si="583"/>
        <v>30</v>
      </c>
      <c r="E1310" s="599">
        <f t="shared" si="584"/>
        <v>0.113</v>
      </c>
      <c r="F1310" s="599">
        <f t="shared" si="605"/>
        <v>0.13108</v>
      </c>
      <c r="G1310" s="33">
        <f t="shared" ca="1" si="585"/>
        <v>1.0117233333333333</v>
      </c>
      <c r="H1310" s="33">
        <f t="shared" ca="1" si="586"/>
        <v>4095145.9183179</v>
      </c>
      <c r="I1310" s="33">
        <f t="shared" ca="1" si="610"/>
        <v>2.4419154285245946E-7</v>
      </c>
      <c r="J1310" s="30" t="b">
        <f t="shared" si="587"/>
        <v>0</v>
      </c>
      <c r="K1310" s="33">
        <f t="shared" si="606"/>
        <v>1</v>
      </c>
      <c r="L1310" s="33">
        <f t="shared" ca="1" si="609"/>
        <v>2.4419154285245946E-7</v>
      </c>
      <c r="M1310" s="600">
        <f t="shared" ca="1" si="588"/>
        <v>27271.35</v>
      </c>
      <c r="N1310" s="601">
        <f t="shared" ca="1" si="589"/>
        <v>-552279924913.01001</v>
      </c>
      <c r="O1310" s="601">
        <f t="shared" ca="1" si="590"/>
        <v>6474588924.420001</v>
      </c>
      <c r="P1310" s="601">
        <f t="shared" ca="1" si="591"/>
        <v>-5200635959.6000004</v>
      </c>
      <c r="Q1310" s="601">
        <f t="shared" ca="1" si="607"/>
        <v>-832101753.53999996</v>
      </c>
      <c r="R1310" s="602">
        <f t="shared" si="592"/>
        <v>399</v>
      </c>
      <c r="S1310" s="602">
        <f t="shared" si="593"/>
        <v>63.84</v>
      </c>
      <c r="T1310" s="602">
        <f t="shared" si="594"/>
        <v>166.35080000000002</v>
      </c>
      <c r="U1310" s="602">
        <f t="shared" si="595"/>
        <v>26.616128000000003</v>
      </c>
      <c r="V1310" s="602">
        <f t="shared" ca="1" si="596"/>
        <v>-441823939.93000001</v>
      </c>
      <c r="W1310" s="602">
        <f t="shared" si="597"/>
        <v>84.48</v>
      </c>
      <c r="X1310" s="602">
        <f t="shared" si="598"/>
        <v>13.52</v>
      </c>
      <c r="Y1310" s="602">
        <f t="shared" ca="1" si="599"/>
        <v>8154871.8300000001</v>
      </c>
      <c r="Z1310" s="602">
        <f t="shared" ca="1" si="600"/>
        <v>1304779.49</v>
      </c>
      <c r="AA1310" s="603">
        <f t="shared" si="601"/>
        <v>0</v>
      </c>
      <c r="AB1310" s="602"/>
      <c r="AC1310" s="604">
        <f t="shared" si="602"/>
        <v>0.113</v>
      </c>
      <c r="AD1310" s="602">
        <f t="shared" ca="1" si="603"/>
        <v>-5200635959.5975113</v>
      </c>
      <c r="AE1310" s="602">
        <f t="shared" si="604"/>
        <v>0</v>
      </c>
      <c r="AG1310" s="602">
        <f t="shared" ca="1" si="608"/>
        <v>0</v>
      </c>
    </row>
    <row r="1311" spans="2:33" x14ac:dyDescent="0.25">
      <c r="B1311" s="30">
        <v>1290</v>
      </c>
      <c r="C1311" s="19">
        <f t="shared" ca="1" si="582"/>
        <v>84954</v>
      </c>
      <c r="D1311" s="30">
        <f t="shared" ca="1" si="583"/>
        <v>31</v>
      </c>
      <c r="E1311" s="599">
        <f t="shared" si="584"/>
        <v>0.113</v>
      </c>
      <c r="F1311" s="599">
        <f t="shared" si="605"/>
        <v>0.13108</v>
      </c>
      <c r="G1311" s="33">
        <f t="shared" ca="1" si="585"/>
        <v>1.0120874444444443</v>
      </c>
      <c r="H1311" s="33">
        <f t="shared" ca="1" si="586"/>
        <v>4144645.7670974606</v>
      </c>
      <c r="I1311" s="33">
        <f t="shared" ca="1" si="610"/>
        <v>2.4127514296603219E-7</v>
      </c>
      <c r="J1311" s="30" t="b">
        <f t="shared" si="587"/>
        <v>0</v>
      </c>
      <c r="K1311" s="33">
        <f t="shared" si="606"/>
        <v>1</v>
      </c>
      <c r="L1311" s="33">
        <f t="shared" ca="1" si="609"/>
        <v>2.4127514296603219E-7</v>
      </c>
      <c r="M1311" s="600">
        <f t="shared" ca="1" si="588"/>
        <v>27271.35</v>
      </c>
      <c r="N1311" s="601">
        <f t="shared" ca="1" si="589"/>
        <v>-558754513837.43005</v>
      </c>
      <c r="O1311" s="601">
        <f t="shared" ca="1" si="590"/>
        <v>6753941415.4400005</v>
      </c>
      <c r="P1311" s="601">
        <f t="shared" ca="1" si="591"/>
        <v>-5436991838.8100004</v>
      </c>
      <c r="Q1311" s="601">
        <f t="shared" ca="1" si="607"/>
        <v>-869918694.21000004</v>
      </c>
      <c r="R1311" s="602">
        <f t="shared" si="592"/>
        <v>399</v>
      </c>
      <c r="S1311" s="602">
        <f t="shared" si="593"/>
        <v>63.84</v>
      </c>
      <c r="T1311" s="602">
        <f t="shared" si="594"/>
        <v>166.35080000000002</v>
      </c>
      <c r="U1311" s="602">
        <f t="shared" si="595"/>
        <v>26.616128000000003</v>
      </c>
      <c r="V1311" s="602">
        <f t="shared" ca="1" si="596"/>
        <v>-447003611.06999999</v>
      </c>
      <c r="W1311" s="602">
        <f t="shared" si="597"/>
        <v>84.48</v>
      </c>
      <c r="X1311" s="602">
        <f t="shared" si="598"/>
        <v>13.52</v>
      </c>
      <c r="Y1311" s="602">
        <f t="shared" ca="1" si="599"/>
        <v>8525477.8499999996</v>
      </c>
      <c r="Z1311" s="602">
        <f t="shared" ca="1" si="600"/>
        <v>1364076.46</v>
      </c>
      <c r="AA1311" s="603">
        <f t="shared" si="601"/>
        <v>0</v>
      </c>
      <c r="AB1311" s="602"/>
      <c r="AC1311" s="604">
        <f t="shared" si="602"/>
        <v>0.113</v>
      </c>
      <c r="AD1311" s="602">
        <f t="shared" ca="1" si="603"/>
        <v>-5436991838.8125486</v>
      </c>
      <c r="AE1311" s="602">
        <f t="shared" si="604"/>
        <v>0</v>
      </c>
      <c r="AG1311" s="602">
        <f t="shared" ca="1" si="608"/>
        <v>0</v>
      </c>
    </row>
    <row r="1312" spans="2:33" x14ac:dyDescent="0.25">
      <c r="B1312" s="30">
        <v>1291</v>
      </c>
      <c r="C1312" s="19">
        <f t="shared" ca="1" si="582"/>
        <v>84985</v>
      </c>
      <c r="D1312" s="30">
        <f t="shared" ca="1" si="583"/>
        <v>31</v>
      </c>
      <c r="E1312" s="599">
        <f t="shared" si="584"/>
        <v>0.113</v>
      </c>
      <c r="F1312" s="599">
        <f t="shared" si="605"/>
        <v>0.13108</v>
      </c>
      <c r="G1312" s="33">
        <f t="shared" ca="1" si="585"/>
        <v>1.0120874444444443</v>
      </c>
      <c r="H1312" s="33">
        <f t="shared" ca="1" si="586"/>
        <v>4194743.9425491523</v>
      </c>
      <c r="I1312" s="33">
        <f t="shared" ca="1" si="610"/>
        <v>2.3839357388577536E-7</v>
      </c>
      <c r="J1312" s="30" t="b">
        <f t="shared" si="587"/>
        <v>0</v>
      </c>
      <c r="K1312" s="33">
        <f t="shared" si="606"/>
        <v>1</v>
      </c>
      <c r="L1312" s="33">
        <f t="shared" ca="1" si="609"/>
        <v>2.3839357388577536E-7</v>
      </c>
      <c r="M1312" s="600">
        <f t="shared" ca="1" si="588"/>
        <v>27271.35</v>
      </c>
      <c r="N1312" s="601">
        <f t="shared" ca="1" si="589"/>
        <v>-565508455252.87</v>
      </c>
      <c r="O1312" s="601">
        <f t="shared" ca="1" si="590"/>
        <v>6835579307.0799999</v>
      </c>
      <c r="P1312" s="601">
        <f t="shared" ca="1" si="591"/>
        <v>-5502711440.9700003</v>
      </c>
      <c r="Q1312" s="601">
        <f t="shared" ca="1" si="607"/>
        <v>-880433830.55999994</v>
      </c>
      <c r="R1312" s="602">
        <f t="shared" si="592"/>
        <v>399</v>
      </c>
      <c r="S1312" s="602">
        <f t="shared" si="593"/>
        <v>63.84</v>
      </c>
      <c r="T1312" s="602">
        <f t="shared" si="594"/>
        <v>166.35080000000002</v>
      </c>
      <c r="U1312" s="602">
        <f t="shared" si="595"/>
        <v>26.616128000000003</v>
      </c>
      <c r="V1312" s="602">
        <f t="shared" ca="1" si="596"/>
        <v>-452406764.19999999</v>
      </c>
      <c r="W1312" s="602">
        <f t="shared" si="597"/>
        <v>84.48</v>
      </c>
      <c r="X1312" s="602">
        <f t="shared" si="598"/>
        <v>13.52</v>
      </c>
      <c r="Y1312" s="602">
        <f t="shared" ca="1" si="599"/>
        <v>8628526.1899999995</v>
      </c>
      <c r="Z1312" s="602">
        <f t="shared" ca="1" si="600"/>
        <v>1380564.19</v>
      </c>
      <c r="AA1312" s="603">
        <f t="shared" si="601"/>
        <v>0</v>
      </c>
      <c r="AB1312" s="602"/>
      <c r="AC1312" s="604">
        <f t="shared" si="602"/>
        <v>0.113</v>
      </c>
      <c r="AD1312" s="602">
        <f t="shared" ca="1" si="603"/>
        <v>-5502711440.9744549</v>
      </c>
      <c r="AE1312" s="602">
        <f t="shared" si="604"/>
        <v>0</v>
      </c>
      <c r="AG1312" s="602">
        <f t="shared" ca="1" si="608"/>
        <v>0</v>
      </c>
    </row>
    <row r="1313" spans="2:33" x14ac:dyDescent="0.25">
      <c r="B1313" s="30">
        <v>1292</v>
      </c>
      <c r="C1313" s="19">
        <f t="shared" ca="1" si="582"/>
        <v>85015</v>
      </c>
      <c r="D1313" s="30">
        <f t="shared" ca="1" si="583"/>
        <v>30</v>
      </c>
      <c r="E1313" s="599">
        <f t="shared" si="584"/>
        <v>0.113</v>
      </c>
      <c r="F1313" s="599">
        <f t="shared" si="605"/>
        <v>0.13108</v>
      </c>
      <c r="G1313" s="33">
        <f t="shared" ca="1" si="585"/>
        <v>1.0117233333333333</v>
      </c>
      <c r="H1313" s="33">
        <f t="shared" ca="1" si="586"/>
        <v>4243920.3240356371</v>
      </c>
      <c r="I1313" s="33">
        <f t="shared" ca="1" si="610"/>
        <v>2.3563119089122721E-7</v>
      </c>
      <c r="J1313" s="30" t="b">
        <f t="shared" si="587"/>
        <v>0</v>
      </c>
      <c r="K1313" s="33">
        <f t="shared" si="606"/>
        <v>1</v>
      </c>
      <c r="L1313" s="33">
        <f t="shared" ca="1" si="609"/>
        <v>2.3563119089122721E-7</v>
      </c>
      <c r="M1313" s="600">
        <f t="shared" ca="1" si="588"/>
        <v>27271.35</v>
      </c>
      <c r="N1313" s="601">
        <f t="shared" ca="1" si="589"/>
        <v>-572344034559.94995</v>
      </c>
      <c r="O1313" s="601">
        <f t="shared" ca="1" si="590"/>
        <v>6709807169.8499994</v>
      </c>
      <c r="P1313" s="601">
        <f t="shared" ca="1" si="591"/>
        <v>-5389572992.1099997</v>
      </c>
      <c r="Q1313" s="601">
        <f t="shared" ca="1" si="607"/>
        <v>-862331678.74000001</v>
      </c>
      <c r="R1313" s="602">
        <f t="shared" si="592"/>
        <v>399</v>
      </c>
      <c r="S1313" s="602">
        <f t="shared" si="593"/>
        <v>63.84</v>
      </c>
      <c r="T1313" s="602">
        <f t="shared" si="594"/>
        <v>166.35080000000002</v>
      </c>
      <c r="U1313" s="602">
        <f t="shared" si="595"/>
        <v>26.616128000000003</v>
      </c>
      <c r="V1313" s="602">
        <f t="shared" ca="1" si="596"/>
        <v>-457875227.64999998</v>
      </c>
      <c r="W1313" s="602">
        <f t="shared" si="597"/>
        <v>84.48</v>
      </c>
      <c r="X1313" s="602">
        <f t="shared" si="598"/>
        <v>13.52</v>
      </c>
      <c r="Y1313" s="602">
        <f t="shared" ca="1" si="599"/>
        <v>8451125.0999999996</v>
      </c>
      <c r="Z1313" s="602">
        <f t="shared" ca="1" si="600"/>
        <v>1352180.02</v>
      </c>
      <c r="AA1313" s="603">
        <f t="shared" si="601"/>
        <v>0</v>
      </c>
      <c r="AB1313" s="602"/>
      <c r="AC1313" s="604">
        <f t="shared" si="602"/>
        <v>0.113</v>
      </c>
      <c r="AD1313" s="602">
        <f t="shared" ca="1" si="603"/>
        <v>-5389572992.1061954</v>
      </c>
      <c r="AE1313" s="602">
        <f t="shared" si="604"/>
        <v>0</v>
      </c>
      <c r="AG1313" s="602">
        <f t="shared" ca="1" si="608"/>
        <v>0</v>
      </c>
    </row>
    <row r="1314" spans="2:33" x14ac:dyDescent="0.25">
      <c r="B1314" s="30">
        <v>1293</v>
      </c>
      <c r="C1314" s="19">
        <f t="shared" ca="1" si="582"/>
        <v>85046</v>
      </c>
      <c r="D1314" s="30">
        <f t="shared" ca="1" si="583"/>
        <v>31</v>
      </c>
      <c r="E1314" s="599">
        <f t="shared" si="584"/>
        <v>0.113</v>
      </c>
      <c r="F1314" s="599">
        <f t="shared" si="605"/>
        <v>0.13108</v>
      </c>
      <c r="G1314" s="33">
        <f t="shared" ca="1" si="585"/>
        <v>1.0120874444444443</v>
      </c>
      <c r="H1314" s="33">
        <f t="shared" ca="1" si="586"/>
        <v>4295218.475179066</v>
      </c>
      <c r="I1314" s="33">
        <f t="shared" ca="1" si="610"/>
        <v>2.3281702799956185E-7</v>
      </c>
      <c r="J1314" s="30" t="b">
        <f t="shared" si="587"/>
        <v>0</v>
      </c>
      <c r="K1314" s="33">
        <f t="shared" si="606"/>
        <v>1</v>
      </c>
      <c r="L1314" s="33">
        <f t="shared" ca="1" si="609"/>
        <v>2.3281702799956185E-7</v>
      </c>
      <c r="M1314" s="600">
        <f t="shared" ca="1" si="588"/>
        <v>27271.35</v>
      </c>
      <c r="N1314" s="601">
        <f t="shared" ca="1" si="589"/>
        <v>-579053841729.80005</v>
      </c>
      <c r="O1314" s="601">
        <f t="shared" ca="1" si="590"/>
        <v>6999308413.6000004</v>
      </c>
      <c r="P1314" s="601">
        <f t="shared" ca="1" si="591"/>
        <v>-5634515576.6099997</v>
      </c>
      <c r="Q1314" s="601">
        <f t="shared" ca="1" si="607"/>
        <v>-901522492.25999999</v>
      </c>
      <c r="R1314" s="602">
        <f t="shared" si="592"/>
        <v>399</v>
      </c>
      <c r="S1314" s="602">
        <f t="shared" si="593"/>
        <v>63.84</v>
      </c>
      <c r="T1314" s="602">
        <f t="shared" si="594"/>
        <v>166.35080000000002</v>
      </c>
      <c r="U1314" s="602">
        <f t="shared" si="595"/>
        <v>26.616128000000003</v>
      </c>
      <c r="V1314" s="602">
        <f t="shared" ca="1" si="596"/>
        <v>-463243073.38</v>
      </c>
      <c r="W1314" s="602">
        <f t="shared" si="597"/>
        <v>84.48</v>
      </c>
      <c r="X1314" s="602">
        <f t="shared" si="598"/>
        <v>13.52</v>
      </c>
      <c r="Y1314" s="602">
        <f t="shared" ca="1" si="599"/>
        <v>8835195.0700000003</v>
      </c>
      <c r="Z1314" s="602">
        <f t="shared" ca="1" si="600"/>
        <v>1413631.21</v>
      </c>
      <c r="AA1314" s="603">
        <f t="shared" si="601"/>
        <v>0</v>
      </c>
      <c r="AB1314" s="602"/>
      <c r="AC1314" s="604">
        <f t="shared" si="602"/>
        <v>0.113</v>
      </c>
      <c r="AD1314" s="602">
        <f t="shared" ca="1" si="603"/>
        <v>-5634515576.6096935</v>
      </c>
      <c r="AE1314" s="602">
        <f t="shared" si="604"/>
        <v>0</v>
      </c>
      <c r="AG1314" s="602">
        <f t="shared" ca="1" si="608"/>
        <v>0</v>
      </c>
    </row>
    <row r="1315" spans="2:33" x14ac:dyDescent="0.25">
      <c r="B1315" s="30">
        <v>1294</v>
      </c>
      <c r="C1315" s="19">
        <f t="shared" ca="1" si="582"/>
        <v>85076</v>
      </c>
      <c r="D1315" s="30">
        <f t="shared" ca="1" si="583"/>
        <v>30</v>
      </c>
      <c r="E1315" s="599">
        <f t="shared" si="584"/>
        <v>0.113</v>
      </c>
      <c r="F1315" s="599">
        <f t="shared" si="605"/>
        <v>0.13108</v>
      </c>
      <c r="G1315" s="33">
        <f t="shared" ca="1" si="585"/>
        <v>1.0117233333333333</v>
      </c>
      <c r="H1315" s="33">
        <f t="shared" ca="1" si="586"/>
        <v>4345572.7531030821</v>
      </c>
      <c r="I1315" s="33">
        <f t="shared" ca="1" si="610"/>
        <v>2.3011926317098731E-7</v>
      </c>
      <c r="J1315" s="30" t="b">
        <f t="shared" si="587"/>
        <v>0</v>
      </c>
      <c r="K1315" s="33">
        <f t="shared" si="606"/>
        <v>1</v>
      </c>
      <c r="L1315" s="33">
        <f t="shared" ca="1" si="609"/>
        <v>2.3011926317098731E-7</v>
      </c>
      <c r="M1315" s="600">
        <f t="shared" ca="1" si="588"/>
        <v>27271.35</v>
      </c>
      <c r="N1315" s="601">
        <f t="shared" ca="1" si="589"/>
        <v>-586053150143.40002</v>
      </c>
      <c r="O1315" s="601">
        <f t="shared" ca="1" si="590"/>
        <v>6870523701.5300007</v>
      </c>
      <c r="P1315" s="601">
        <f t="shared" ca="1" si="591"/>
        <v>-5518667163.8500004</v>
      </c>
      <c r="Q1315" s="601">
        <f t="shared" ca="1" si="607"/>
        <v>-882986746.22000003</v>
      </c>
      <c r="R1315" s="602">
        <f t="shared" si="592"/>
        <v>399</v>
      </c>
      <c r="S1315" s="602">
        <f t="shared" si="593"/>
        <v>63.84</v>
      </c>
      <c r="T1315" s="602">
        <f t="shared" si="594"/>
        <v>166.35080000000002</v>
      </c>
      <c r="U1315" s="602">
        <f t="shared" si="595"/>
        <v>26.616128000000003</v>
      </c>
      <c r="V1315" s="602">
        <f t="shared" ca="1" si="596"/>
        <v>-468842520.11000001</v>
      </c>
      <c r="W1315" s="602">
        <f t="shared" si="597"/>
        <v>84.48</v>
      </c>
      <c r="X1315" s="602">
        <f t="shared" si="598"/>
        <v>13.52</v>
      </c>
      <c r="Y1315" s="602">
        <f t="shared" ca="1" si="599"/>
        <v>8653544.7599999998</v>
      </c>
      <c r="Z1315" s="602">
        <f t="shared" ca="1" si="600"/>
        <v>1384567.16</v>
      </c>
      <c r="AA1315" s="603">
        <f t="shared" si="601"/>
        <v>0</v>
      </c>
      <c r="AB1315" s="602"/>
      <c r="AC1315" s="604">
        <f t="shared" si="602"/>
        <v>0.113</v>
      </c>
      <c r="AD1315" s="602">
        <f t="shared" ca="1" si="603"/>
        <v>-5518667163.8503504</v>
      </c>
      <c r="AE1315" s="602">
        <f t="shared" si="604"/>
        <v>0</v>
      </c>
      <c r="AG1315" s="602">
        <f t="shared" ca="1" si="608"/>
        <v>0</v>
      </c>
    </row>
    <row r="1316" spans="2:33" x14ac:dyDescent="0.25">
      <c r="B1316" s="30">
        <v>1295</v>
      </c>
      <c r="C1316" s="19">
        <f t="shared" ca="1" si="582"/>
        <v>85107</v>
      </c>
      <c r="D1316" s="30">
        <f t="shared" ca="1" si="583"/>
        <v>31</v>
      </c>
      <c r="E1316" s="599">
        <f t="shared" si="584"/>
        <v>0.113</v>
      </c>
      <c r="F1316" s="599">
        <f t="shared" si="605"/>
        <v>0.13108</v>
      </c>
      <c r="G1316" s="33">
        <f t="shared" ca="1" si="585"/>
        <v>1.0120874444444443</v>
      </c>
      <c r="H1316" s="33">
        <f t="shared" ca="1" si="586"/>
        <v>4398099.6223355066</v>
      </c>
      <c r="I1316" s="33">
        <f t="shared" ca="1" si="610"/>
        <v>2.2737092969007685E-7</v>
      </c>
      <c r="J1316" s="30" t="b">
        <f t="shared" si="587"/>
        <v>0</v>
      </c>
      <c r="K1316" s="33">
        <f t="shared" si="606"/>
        <v>1</v>
      </c>
      <c r="L1316" s="33">
        <f t="shared" ca="1" si="609"/>
        <v>2.2737092969007685E-7</v>
      </c>
      <c r="M1316" s="600">
        <f t="shared" ca="1" si="588"/>
        <v>27271.35</v>
      </c>
      <c r="N1316" s="601">
        <f t="shared" ca="1" si="589"/>
        <v>-592923673844.93005</v>
      </c>
      <c r="O1316" s="601">
        <f t="shared" ca="1" si="590"/>
        <v>7166959238.75</v>
      </c>
      <c r="P1316" s="601">
        <f t="shared" ca="1" si="591"/>
        <v>-5769476748.5500002</v>
      </c>
      <c r="Q1316" s="601">
        <f t="shared" ca="1" si="607"/>
        <v>-923116279.76999998</v>
      </c>
      <c r="R1316" s="602">
        <f t="shared" si="592"/>
        <v>399</v>
      </c>
      <c r="S1316" s="602">
        <f t="shared" si="593"/>
        <v>63.84</v>
      </c>
      <c r="T1316" s="602">
        <f t="shared" si="594"/>
        <v>166.35080000000002</v>
      </c>
      <c r="U1316" s="602">
        <f t="shared" si="595"/>
        <v>26.616128000000003</v>
      </c>
      <c r="V1316" s="602">
        <f t="shared" ca="1" si="596"/>
        <v>-474338939.07999998</v>
      </c>
      <c r="W1316" s="602">
        <f t="shared" si="597"/>
        <v>84.48</v>
      </c>
      <c r="X1316" s="602">
        <f t="shared" si="598"/>
        <v>13.52</v>
      </c>
      <c r="Y1316" s="602">
        <f t="shared" ca="1" si="599"/>
        <v>9046814.1899999995</v>
      </c>
      <c r="Z1316" s="602">
        <f t="shared" ca="1" si="600"/>
        <v>1447490.27</v>
      </c>
      <c r="AA1316" s="603">
        <f t="shared" si="601"/>
        <v>0</v>
      </c>
      <c r="AB1316" s="602"/>
      <c r="AC1316" s="604">
        <f t="shared" si="602"/>
        <v>0.113</v>
      </c>
      <c r="AD1316" s="602">
        <f t="shared" ca="1" si="603"/>
        <v>-5769476748.5521946</v>
      </c>
      <c r="AE1316" s="602">
        <f t="shared" si="604"/>
        <v>0</v>
      </c>
      <c r="AG1316" s="602">
        <f t="shared" ca="1" si="608"/>
        <v>0</v>
      </c>
    </row>
    <row r="1317" spans="2:33" x14ac:dyDescent="0.25">
      <c r="B1317" s="30">
        <v>1296</v>
      </c>
      <c r="C1317" s="19">
        <f t="shared" ca="1" si="582"/>
        <v>85138</v>
      </c>
      <c r="D1317" s="30">
        <f t="shared" ca="1" si="583"/>
        <v>31</v>
      </c>
      <c r="E1317" s="599">
        <f t="shared" si="584"/>
        <v>0.113</v>
      </c>
      <c r="F1317" s="599">
        <f t="shared" si="605"/>
        <v>0.13108</v>
      </c>
      <c r="G1317" s="33">
        <f t="shared" ca="1" si="585"/>
        <v>1.0120874444444443</v>
      </c>
      <c r="H1317" s="33">
        <f t="shared" ca="1" si="586"/>
        <v>4451261.4071816187</v>
      </c>
      <c r="I1317" s="33">
        <f t="shared" ca="1" si="610"/>
        <v>2.2465541978429089E-7</v>
      </c>
      <c r="J1317" s="30" t="b">
        <f t="shared" si="587"/>
        <v>1</v>
      </c>
      <c r="K1317" s="33">
        <f t="shared" si="606"/>
        <v>1</v>
      </c>
      <c r="L1317" s="33">
        <f t="shared" ca="1" si="609"/>
        <v>2.2465541978429089E-7</v>
      </c>
      <c r="M1317" s="600">
        <f t="shared" ca="1" si="588"/>
        <v>27271.35</v>
      </c>
      <c r="N1317" s="601">
        <f t="shared" ca="1" si="589"/>
        <v>-600090633083.68005</v>
      </c>
      <c r="O1317" s="601">
        <f t="shared" ca="1" si="590"/>
        <v>7253589460.3800011</v>
      </c>
      <c r="P1317" s="601">
        <f t="shared" ca="1" si="591"/>
        <v>-5839215243.5900002</v>
      </c>
      <c r="Q1317" s="601">
        <f t="shared" ca="1" si="607"/>
        <v>-934274438.97000003</v>
      </c>
      <c r="R1317" s="602">
        <f t="shared" si="592"/>
        <v>399</v>
      </c>
      <c r="S1317" s="602">
        <f t="shared" si="593"/>
        <v>63.84</v>
      </c>
      <c r="T1317" s="602">
        <f t="shared" si="594"/>
        <v>166.35080000000002</v>
      </c>
      <c r="U1317" s="602">
        <f t="shared" si="595"/>
        <v>26.616128000000003</v>
      </c>
      <c r="V1317" s="602">
        <f t="shared" ca="1" si="596"/>
        <v>-480072506.47000003</v>
      </c>
      <c r="W1317" s="602">
        <f t="shared" si="597"/>
        <v>84.48</v>
      </c>
      <c r="X1317" s="602">
        <f t="shared" si="598"/>
        <v>13.52</v>
      </c>
      <c r="Y1317" s="602">
        <f t="shared" ca="1" si="599"/>
        <v>9156164.1500000004</v>
      </c>
      <c r="Z1317" s="602">
        <f t="shared" ca="1" si="600"/>
        <v>1464986.26</v>
      </c>
      <c r="AA1317" s="603">
        <f t="shared" si="601"/>
        <v>0</v>
      </c>
      <c r="AB1317" s="602"/>
      <c r="AC1317" s="604">
        <f t="shared" si="602"/>
        <v>0.113</v>
      </c>
      <c r="AD1317" s="602">
        <f t="shared" ca="1" si="603"/>
        <v>-5839215243.5892534</v>
      </c>
      <c r="AE1317" s="602">
        <f t="shared" si="604"/>
        <v>0</v>
      </c>
      <c r="AG1317" s="602">
        <f t="shared" ca="1" si="608"/>
        <v>0</v>
      </c>
    </row>
    <row r="1318" spans="2:33" x14ac:dyDescent="0.25">
      <c r="B1318" s="30">
        <v>1297</v>
      </c>
      <c r="C1318" s="19">
        <f t="shared" ca="1" si="582"/>
        <v>85166</v>
      </c>
      <c r="D1318" s="30">
        <f t="shared" ca="1" si="583"/>
        <v>28</v>
      </c>
      <c r="E1318" s="599">
        <f t="shared" si="584"/>
        <v>0.113</v>
      </c>
      <c r="F1318" s="599">
        <f t="shared" si="605"/>
        <v>0.13108</v>
      </c>
      <c r="G1318" s="33">
        <f t="shared" ca="1" si="585"/>
        <v>1.0109951111111111</v>
      </c>
      <c r="H1318" s="33">
        <f t="shared" ca="1" si="586"/>
        <v>4500203.5209381813</v>
      </c>
      <c r="I1318" s="33">
        <f t="shared" ca="1" si="610"/>
        <v>2.2221217226005031E-7</v>
      </c>
      <c r="J1318" s="30" t="b">
        <f t="shared" si="587"/>
        <v>0</v>
      </c>
      <c r="K1318" s="33">
        <f t="shared" si="606"/>
        <v>1</v>
      </c>
      <c r="L1318" s="33">
        <f t="shared" ca="1" si="609"/>
        <v>2.2221217226005031E-7</v>
      </c>
      <c r="M1318" s="600">
        <f t="shared" ca="1" si="588"/>
        <v>27271.35</v>
      </c>
      <c r="N1318" s="601">
        <f t="shared" ca="1" si="589"/>
        <v>-607344222544.06006</v>
      </c>
      <c r="O1318" s="601">
        <f t="shared" ca="1" si="590"/>
        <v>6677844480.9200001</v>
      </c>
      <c r="P1318" s="601">
        <f t="shared" ca="1" si="591"/>
        <v>-5337880889.25</v>
      </c>
      <c r="Q1318" s="601">
        <f t="shared" ca="1" si="607"/>
        <v>-854060942.27999997</v>
      </c>
      <c r="R1318" s="602">
        <f t="shared" si="592"/>
        <v>399</v>
      </c>
      <c r="S1318" s="602">
        <f t="shared" si="593"/>
        <v>63.84</v>
      </c>
      <c r="T1318" s="602">
        <f t="shared" si="594"/>
        <v>166.35080000000002</v>
      </c>
      <c r="U1318" s="602">
        <f t="shared" si="595"/>
        <v>26.616128000000003</v>
      </c>
      <c r="V1318" s="602">
        <f t="shared" ca="1" si="596"/>
        <v>-485875378.04000002</v>
      </c>
      <c r="W1318" s="602">
        <f t="shared" si="597"/>
        <v>84.48</v>
      </c>
      <c r="X1318" s="602">
        <f t="shared" si="598"/>
        <v>13.52</v>
      </c>
      <c r="Y1318" s="602">
        <f t="shared" ca="1" si="599"/>
        <v>8370071.8799999999</v>
      </c>
      <c r="Z1318" s="602">
        <f t="shared" ca="1" si="600"/>
        <v>1339211.5</v>
      </c>
      <c r="AA1318" s="603">
        <f t="shared" si="601"/>
        <v>0</v>
      </c>
      <c r="AB1318" s="602"/>
      <c r="AC1318" s="604">
        <f t="shared" si="602"/>
        <v>0.113</v>
      </c>
      <c r="AD1318" s="602">
        <f t="shared" ca="1" si="603"/>
        <v>-5337880889.2483501</v>
      </c>
      <c r="AE1318" s="602">
        <f t="shared" si="604"/>
        <v>0</v>
      </c>
      <c r="AG1318" s="602">
        <f t="shared" ca="1" si="608"/>
        <v>0</v>
      </c>
    </row>
    <row r="1319" spans="2:33" x14ac:dyDescent="0.25">
      <c r="B1319" s="30">
        <v>1298</v>
      </c>
      <c r="C1319" s="19">
        <f t="shared" ca="1" si="582"/>
        <v>85197</v>
      </c>
      <c r="D1319" s="30">
        <f t="shared" ca="1" si="583"/>
        <v>31</v>
      </c>
      <c r="E1319" s="599">
        <f t="shared" si="584"/>
        <v>0.113</v>
      </c>
      <c r="F1319" s="599">
        <f t="shared" si="605"/>
        <v>0.13108</v>
      </c>
      <c r="G1319" s="33">
        <f t="shared" ca="1" si="585"/>
        <v>1.0120874444444443</v>
      </c>
      <c r="H1319" s="33">
        <f t="shared" ca="1" si="586"/>
        <v>4554599.4809862142</v>
      </c>
      <c r="I1319" s="33">
        <f t="shared" ca="1" si="610"/>
        <v>2.1955827382289793E-7</v>
      </c>
      <c r="J1319" s="30" t="b">
        <f t="shared" si="587"/>
        <v>0</v>
      </c>
      <c r="K1319" s="33">
        <f t="shared" si="606"/>
        <v>1</v>
      </c>
      <c r="L1319" s="33">
        <f t="shared" ca="1" si="609"/>
        <v>2.1955827382289793E-7</v>
      </c>
      <c r="M1319" s="600">
        <f t="shared" ca="1" si="588"/>
        <v>27271.35</v>
      </c>
      <c r="N1319" s="601">
        <f t="shared" ca="1" si="589"/>
        <v>-614022067024.97998</v>
      </c>
      <c r="O1319" s="601">
        <f t="shared" ca="1" si="590"/>
        <v>7421984894.170001</v>
      </c>
      <c r="P1319" s="601">
        <f t="shared" ca="1" si="591"/>
        <v>-5974775835.5200005</v>
      </c>
      <c r="Q1319" s="601">
        <f t="shared" ca="1" si="607"/>
        <v>-955964133.67999995</v>
      </c>
      <c r="R1319" s="602">
        <f t="shared" si="592"/>
        <v>399</v>
      </c>
      <c r="S1319" s="602">
        <f t="shared" si="593"/>
        <v>63.84</v>
      </c>
      <c r="T1319" s="602">
        <f t="shared" si="594"/>
        <v>166.35080000000002</v>
      </c>
      <c r="U1319" s="602">
        <f t="shared" si="595"/>
        <v>26.616128000000003</v>
      </c>
      <c r="V1319" s="602">
        <f t="shared" ca="1" si="596"/>
        <v>-491217653.62</v>
      </c>
      <c r="W1319" s="602">
        <f t="shared" si="597"/>
        <v>84.48</v>
      </c>
      <c r="X1319" s="602">
        <f t="shared" si="598"/>
        <v>13.52</v>
      </c>
      <c r="Y1319" s="602">
        <f t="shared" ca="1" si="599"/>
        <v>9368723.1600000001</v>
      </c>
      <c r="Z1319" s="602">
        <f t="shared" ca="1" si="600"/>
        <v>1498995.71</v>
      </c>
      <c r="AA1319" s="603">
        <f t="shared" si="601"/>
        <v>0</v>
      </c>
      <c r="AB1319" s="602"/>
      <c r="AC1319" s="604">
        <f t="shared" si="602"/>
        <v>0.113</v>
      </c>
      <c r="AD1319" s="602">
        <f t="shared" ca="1" si="603"/>
        <v>-5974775835.5236244</v>
      </c>
      <c r="AE1319" s="602">
        <f t="shared" si="604"/>
        <v>0</v>
      </c>
      <c r="AG1319" s="602">
        <f t="shared" ca="1" si="608"/>
        <v>0</v>
      </c>
    </row>
    <row r="1320" spans="2:33" x14ac:dyDescent="0.25">
      <c r="B1320" s="30">
        <v>1299</v>
      </c>
      <c r="C1320" s="19">
        <f t="shared" ca="1" si="582"/>
        <v>85227</v>
      </c>
      <c r="D1320" s="30">
        <f t="shared" ca="1" si="583"/>
        <v>30</v>
      </c>
      <c r="E1320" s="599">
        <f t="shared" si="584"/>
        <v>0.113</v>
      </c>
      <c r="F1320" s="599">
        <f t="shared" si="605"/>
        <v>0.13108</v>
      </c>
      <c r="G1320" s="33">
        <f t="shared" ca="1" si="585"/>
        <v>1.0117233333333333</v>
      </c>
      <c r="H1320" s="33">
        <f t="shared" ca="1" si="586"/>
        <v>4607994.5689016422</v>
      </c>
      <c r="I1320" s="33">
        <f t="shared" ca="1" si="610"/>
        <v>2.1701414466691942E-7</v>
      </c>
      <c r="J1320" s="30" t="b">
        <f t="shared" si="587"/>
        <v>0</v>
      </c>
      <c r="K1320" s="33">
        <f t="shared" si="606"/>
        <v>1</v>
      </c>
      <c r="L1320" s="33">
        <f t="shared" ca="1" si="609"/>
        <v>2.1701414466691942E-7</v>
      </c>
      <c r="M1320" s="600">
        <f t="shared" ca="1" si="588"/>
        <v>27271.35</v>
      </c>
      <c r="N1320" s="601">
        <f t="shared" ca="1" si="589"/>
        <v>-621444051919.15002</v>
      </c>
      <c r="O1320" s="601">
        <f t="shared" ca="1" si="590"/>
        <v>7285423040.0300007</v>
      </c>
      <c r="P1320" s="601">
        <f t="shared" ca="1" si="591"/>
        <v>-5851931488.9099998</v>
      </c>
      <c r="Q1320" s="601">
        <f t="shared" ca="1" si="607"/>
        <v>-936309038.23000002</v>
      </c>
      <c r="R1320" s="602">
        <f t="shared" si="592"/>
        <v>399</v>
      </c>
      <c r="S1320" s="602">
        <f t="shared" si="593"/>
        <v>63.84</v>
      </c>
      <c r="T1320" s="602">
        <f t="shared" si="594"/>
        <v>166.35080000000002</v>
      </c>
      <c r="U1320" s="602">
        <f t="shared" si="595"/>
        <v>26.616128000000003</v>
      </c>
      <c r="V1320" s="602">
        <f t="shared" ca="1" si="596"/>
        <v>-497155241.54000002</v>
      </c>
      <c r="W1320" s="602">
        <f t="shared" si="597"/>
        <v>84.48</v>
      </c>
      <c r="X1320" s="602">
        <f t="shared" si="598"/>
        <v>13.52</v>
      </c>
      <c r="Y1320" s="602">
        <f t="shared" ca="1" si="599"/>
        <v>9176103.2200000007</v>
      </c>
      <c r="Z1320" s="602">
        <f t="shared" ca="1" si="600"/>
        <v>1468176.52</v>
      </c>
      <c r="AA1320" s="603">
        <f t="shared" si="601"/>
        <v>0</v>
      </c>
      <c r="AB1320" s="602"/>
      <c r="AC1320" s="604">
        <f t="shared" si="602"/>
        <v>0.113</v>
      </c>
      <c r="AD1320" s="602">
        <f t="shared" ca="1" si="603"/>
        <v>-5851931488.9053288</v>
      </c>
      <c r="AE1320" s="602">
        <f t="shared" si="604"/>
        <v>0</v>
      </c>
      <c r="AG1320" s="602">
        <f t="shared" ca="1" si="608"/>
        <v>0</v>
      </c>
    </row>
    <row r="1321" spans="2:33" x14ac:dyDescent="0.25">
      <c r="B1321" s="30">
        <v>1300</v>
      </c>
      <c r="C1321" s="19">
        <f t="shared" ca="1" si="582"/>
        <v>85258</v>
      </c>
      <c r="D1321" s="30">
        <f t="shared" ca="1" si="583"/>
        <v>31</v>
      </c>
      <c r="E1321" s="599">
        <f t="shared" si="584"/>
        <v>0.113</v>
      </c>
      <c r="F1321" s="599">
        <f t="shared" si="605"/>
        <v>0.13108</v>
      </c>
      <c r="G1321" s="33">
        <f t="shared" ca="1" si="585"/>
        <v>1.0120874444444443</v>
      </c>
      <c r="H1321" s="33">
        <f t="shared" ca="1" si="586"/>
        <v>4663693.447253542</v>
      </c>
      <c r="I1321" s="33">
        <f t="shared" ca="1" si="610"/>
        <v>2.1442232670522156E-7</v>
      </c>
      <c r="J1321" s="30" t="b">
        <f t="shared" si="587"/>
        <v>0</v>
      </c>
      <c r="K1321" s="33">
        <f t="shared" si="606"/>
        <v>1</v>
      </c>
      <c r="L1321" s="33">
        <f t="shared" ca="1" si="609"/>
        <v>2.1442232670522156E-7</v>
      </c>
      <c r="M1321" s="600">
        <f t="shared" ca="1" si="588"/>
        <v>27271.35</v>
      </c>
      <c r="N1321" s="601">
        <f t="shared" ca="1" si="589"/>
        <v>-628729474959.18005</v>
      </c>
      <c r="O1321" s="601">
        <f t="shared" ca="1" si="590"/>
        <v>7599759870.5100012</v>
      </c>
      <c r="P1321" s="601">
        <f t="shared" ca="1" si="591"/>
        <v>-6117887085.5100002</v>
      </c>
      <c r="Q1321" s="601">
        <f t="shared" ca="1" si="607"/>
        <v>-978861933.67999995</v>
      </c>
      <c r="R1321" s="602">
        <f t="shared" si="592"/>
        <v>399</v>
      </c>
      <c r="S1321" s="602">
        <f t="shared" si="593"/>
        <v>63.84</v>
      </c>
      <c r="T1321" s="602">
        <f t="shared" si="594"/>
        <v>166.35080000000002</v>
      </c>
      <c r="U1321" s="602">
        <f t="shared" si="595"/>
        <v>26.616128000000003</v>
      </c>
      <c r="V1321" s="602">
        <f t="shared" ca="1" si="596"/>
        <v>-502983579.97000003</v>
      </c>
      <c r="W1321" s="602">
        <f t="shared" si="597"/>
        <v>84.48</v>
      </c>
      <c r="X1321" s="602">
        <f t="shared" si="598"/>
        <v>13.52</v>
      </c>
      <c r="Y1321" s="602">
        <f t="shared" ca="1" si="599"/>
        <v>9593121.5999999996</v>
      </c>
      <c r="Z1321" s="602">
        <f t="shared" ca="1" si="600"/>
        <v>1534899.46</v>
      </c>
      <c r="AA1321" s="603">
        <f t="shared" si="601"/>
        <v>0</v>
      </c>
      <c r="AB1321" s="602"/>
      <c r="AC1321" s="604">
        <f t="shared" si="602"/>
        <v>0.113</v>
      </c>
      <c r="AD1321" s="602">
        <f t="shared" ca="1" si="603"/>
        <v>-6117887085.5055771</v>
      </c>
      <c r="AE1321" s="602">
        <f t="shared" si="604"/>
        <v>0</v>
      </c>
      <c r="AG1321" s="602">
        <f t="shared" ca="1" si="608"/>
        <v>0</v>
      </c>
    </row>
    <row r="1322" spans="2:33" x14ac:dyDescent="0.25">
      <c r="B1322" s="30">
        <v>1301</v>
      </c>
      <c r="C1322" s="19">
        <f t="shared" ca="1" si="582"/>
        <v>85288</v>
      </c>
      <c r="D1322" s="30">
        <f t="shared" ca="1" si="583"/>
        <v>30</v>
      </c>
      <c r="E1322" s="599">
        <f t="shared" si="584"/>
        <v>0.113</v>
      </c>
      <c r="F1322" s="599">
        <f t="shared" si="605"/>
        <v>0.13108</v>
      </c>
      <c r="G1322" s="33">
        <f t="shared" ca="1" si="585"/>
        <v>1.0117233333333333</v>
      </c>
      <c r="H1322" s="33">
        <f t="shared" ca="1" si="586"/>
        <v>4718367.4801001772</v>
      </c>
      <c r="I1322" s="33">
        <f t="shared" ca="1" si="610"/>
        <v>2.1193771028168595E-7</v>
      </c>
      <c r="J1322" s="30" t="b">
        <f t="shared" si="587"/>
        <v>0</v>
      </c>
      <c r="K1322" s="33">
        <f t="shared" si="606"/>
        <v>1</v>
      </c>
      <c r="L1322" s="33">
        <f t="shared" ca="1" si="609"/>
        <v>2.1193771028168595E-7</v>
      </c>
      <c r="M1322" s="600">
        <f t="shared" ca="1" si="588"/>
        <v>27271.35</v>
      </c>
      <c r="N1322" s="601">
        <f t="shared" ca="1" si="589"/>
        <v>-636329234829.68994</v>
      </c>
      <c r="O1322" s="601">
        <f t="shared" ca="1" si="590"/>
        <v>7459927001</v>
      </c>
      <c r="P1322" s="601">
        <f t="shared" ca="1" si="591"/>
        <v>-5992100294.6499996</v>
      </c>
      <c r="Q1322" s="601">
        <f t="shared" ca="1" si="607"/>
        <v>-958736047.13999999</v>
      </c>
      <c r="R1322" s="602">
        <f t="shared" si="592"/>
        <v>399</v>
      </c>
      <c r="S1322" s="602">
        <f t="shared" si="593"/>
        <v>63.84</v>
      </c>
      <c r="T1322" s="602">
        <f t="shared" si="594"/>
        <v>166.35080000000002</v>
      </c>
      <c r="U1322" s="602">
        <f t="shared" si="595"/>
        <v>26.616128000000003</v>
      </c>
      <c r="V1322" s="602">
        <f t="shared" ca="1" si="596"/>
        <v>-509063387.86000001</v>
      </c>
      <c r="W1322" s="602">
        <f t="shared" si="597"/>
        <v>84.48</v>
      </c>
      <c r="X1322" s="602">
        <f t="shared" si="598"/>
        <v>13.52</v>
      </c>
      <c r="Y1322" s="602">
        <f t="shared" ca="1" si="599"/>
        <v>9395887.9100000001</v>
      </c>
      <c r="Z1322" s="602">
        <f t="shared" ca="1" si="600"/>
        <v>1503342.07</v>
      </c>
      <c r="AA1322" s="603">
        <f t="shared" si="601"/>
        <v>0</v>
      </c>
      <c r="AB1322" s="602"/>
      <c r="AC1322" s="604">
        <f t="shared" si="602"/>
        <v>0.113</v>
      </c>
      <c r="AD1322" s="602">
        <f t="shared" ca="1" si="603"/>
        <v>-5992100294.6462479</v>
      </c>
      <c r="AE1322" s="602">
        <f t="shared" si="604"/>
        <v>0</v>
      </c>
      <c r="AG1322" s="602">
        <f t="shared" ca="1" si="608"/>
        <v>0</v>
      </c>
    </row>
    <row r="1323" spans="2:33" x14ac:dyDescent="0.25">
      <c r="B1323" s="30">
        <v>1302</v>
      </c>
      <c r="C1323" s="19">
        <f t="shared" ca="1" si="582"/>
        <v>85319</v>
      </c>
      <c r="D1323" s="30">
        <f t="shared" ca="1" si="583"/>
        <v>31</v>
      </c>
      <c r="E1323" s="599">
        <f t="shared" si="584"/>
        <v>0.113</v>
      </c>
      <c r="F1323" s="599">
        <f t="shared" si="605"/>
        <v>0.13108</v>
      </c>
      <c r="G1323" s="33">
        <f t="shared" ca="1" si="585"/>
        <v>1.0120874444444443</v>
      </c>
      <c r="H1323" s="33">
        <f t="shared" ca="1" si="586"/>
        <v>4775400.4848843608</v>
      </c>
      <c r="I1323" s="33">
        <f t="shared" ca="1" si="610"/>
        <v>2.0940652059765739E-7</v>
      </c>
      <c r="J1323" s="30" t="b">
        <f t="shared" si="587"/>
        <v>0</v>
      </c>
      <c r="K1323" s="33">
        <f t="shared" si="606"/>
        <v>1</v>
      </c>
      <c r="L1323" s="33">
        <f t="shared" ca="1" si="609"/>
        <v>2.0940652059765739E-7</v>
      </c>
      <c r="M1323" s="600">
        <f t="shared" ca="1" si="588"/>
        <v>27271.35</v>
      </c>
      <c r="N1323" s="601">
        <f t="shared" ca="1" si="589"/>
        <v>-643789161830.68994</v>
      </c>
      <c r="O1323" s="601">
        <f t="shared" ca="1" si="590"/>
        <v>7781792998.9100008</v>
      </c>
      <c r="P1323" s="601">
        <f t="shared" ca="1" si="591"/>
        <v>-6264426205.2600002</v>
      </c>
      <c r="Q1323" s="601">
        <f t="shared" ca="1" si="607"/>
        <v>-1002308192.84</v>
      </c>
      <c r="R1323" s="602">
        <f t="shared" si="592"/>
        <v>399</v>
      </c>
      <c r="S1323" s="602">
        <f t="shared" si="593"/>
        <v>63.84</v>
      </c>
      <c r="T1323" s="602">
        <f t="shared" si="594"/>
        <v>166.35080000000002</v>
      </c>
      <c r="U1323" s="602">
        <f t="shared" si="595"/>
        <v>26.616128000000003</v>
      </c>
      <c r="V1323" s="602">
        <f t="shared" ca="1" si="596"/>
        <v>-515031329.45999998</v>
      </c>
      <c r="W1323" s="602">
        <f t="shared" si="597"/>
        <v>84.48</v>
      </c>
      <c r="X1323" s="602">
        <f t="shared" si="598"/>
        <v>13.52</v>
      </c>
      <c r="Y1323" s="602">
        <f t="shared" ca="1" si="599"/>
        <v>9822894.9399999995</v>
      </c>
      <c r="Z1323" s="602">
        <f t="shared" ca="1" si="600"/>
        <v>1571663.19</v>
      </c>
      <c r="AA1323" s="603">
        <f t="shared" si="601"/>
        <v>0</v>
      </c>
      <c r="AB1323" s="602"/>
      <c r="AC1323" s="604">
        <f t="shared" si="602"/>
        <v>0.113</v>
      </c>
      <c r="AD1323" s="602">
        <f t="shared" ca="1" si="603"/>
        <v>-6264426205.2580738</v>
      </c>
      <c r="AE1323" s="602">
        <f t="shared" si="604"/>
        <v>0</v>
      </c>
      <c r="AG1323" s="602">
        <f t="shared" ca="1" si="608"/>
        <v>0</v>
      </c>
    </row>
    <row r="1324" spans="2:33" x14ac:dyDescent="0.25">
      <c r="B1324" s="30">
        <v>1303</v>
      </c>
      <c r="C1324" s="19">
        <f t="shared" ca="1" si="582"/>
        <v>85350</v>
      </c>
      <c r="D1324" s="30">
        <f t="shared" ca="1" si="583"/>
        <v>31</v>
      </c>
      <c r="E1324" s="599">
        <f t="shared" si="584"/>
        <v>0.113</v>
      </c>
      <c r="F1324" s="599">
        <f t="shared" si="605"/>
        <v>0.13108</v>
      </c>
      <c r="G1324" s="33">
        <f t="shared" ca="1" si="585"/>
        <v>1.0120874444444443</v>
      </c>
      <c r="H1324" s="33">
        <f t="shared" ca="1" si="586"/>
        <v>4833122.8729453729</v>
      </c>
      <c r="I1324" s="33">
        <f t="shared" ca="1" si="610"/>
        <v>2.0690556112234447E-7</v>
      </c>
      <c r="J1324" s="30" t="b">
        <f t="shared" si="587"/>
        <v>0</v>
      </c>
      <c r="K1324" s="33">
        <f t="shared" si="606"/>
        <v>1</v>
      </c>
      <c r="L1324" s="33">
        <f t="shared" ca="1" si="609"/>
        <v>2.0690556112234447E-7</v>
      </c>
      <c r="M1324" s="600">
        <f t="shared" ca="1" si="588"/>
        <v>27271.35</v>
      </c>
      <c r="N1324" s="601">
        <f t="shared" ca="1" si="589"/>
        <v>-651570954829.59998</v>
      </c>
      <c r="O1324" s="601">
        <f t="shared" ca="1" si="590"/>
        <v>7875854989.4699993</v>
      </c>
      <c r="P1324" s="601">
        <f t="shared" ca="1" si="591"/>
        <v>-6340147374.3599997</v>
      </c>
      <c r="Q1324" s="601">
        <f t="shared" ca="1" si="607"/>
        <v>-1014423579.9</v>
      </c>
      <c r="R1324" s="602">
        <f t="shared" si="592"/>
        <v>399</v>
      </c>
      <c r="S1324" s="602">
        <f t="shared" si="593"/>
        <v>63.84</v>
      </c>
      <c r="T1324" s="602">
        <f t="shared" si="594"/>
        <v>166.35080000000002</v>
      </c>
      <c r="U1324" s="602">
        <f t="shared" si="595"/>
        <v>26.616128000000003</v>
      </c>
      <c r="V1324" s="602">
        <f t="shared" ca="1" si="596"/>
        <v>-521256763.86000001</v>
      </c>
      <c r="W1324" s="602">
        <f t="shared" si="597"/>
        <v>84.48</v>
      </c>
      <c r="X1324" s="602">
        <f t="shared" si="598"/>
        <v>13.52</v>
      </c>
      <c r="Y1324" s="602">
        <f t="shared" ca="1" si="599"/>
        <v>9941625.7300000004</v>
      </c>
      <c r="Z1324" s="602">
        <f t="shared" ca="1" si="600"/>
        <v>1590660.12</v>
      </c>
      <c r="AA1324" s="603">
        <f t="shared" si="601"/>
        <v>0</v>
      </c>
      <c r="AB1324" s="602"/>
      <c r="AC1324" s="604">
        <f t="shared" si="602"/>
        <v>0.113</v>
      </c>
      <c r="AD1324" s="602">
        <f t="shared" ca="1" si="603"/>
        <v>-6340147374.3558006</v>
      </c>
      <c r="AE1324" s="602">
        <f t="shared" si="604"/>
        <v>0</v>
      </c>
      <c r="AG1324" s="602">
        <f t="shared" ca="1" si="608"/>
        <v>0</v>
      </c>
    </row>
    <row r="1325" spans="2:33" x14ac:dyDescent="0.25">
      <c r="B1325" s="30">
        <v>1304</v>
      </c>
      <c r="C1325" s="19">
        <f t="shared" ca="1" si="582"/>
        <v>85380</v>
      </c>
      <c r="D1325" s="30">
        <f t="shared" ca="1" si="583"/>
        <v>30</v>
      </c>
      <c r="E1325" s="599">
        <f t="shared" si="584"/>
        <v>0.113</v>
      </c>
      <c r="F1325" s="599">
        <f t="shared" si="605"/>
        <v>0.13108</v>
      </c>
      <c r="G1325" s="33">
        <f t="shared" ca="1" si="585"/>
        <v>1.0117233333333333</v>
      </c>
      <c r="H1325" s="33">
        <f t="shared" ca="1" si="586"/>
        <v>4889783.1834258689</v>
      </c>
      <c r="I1325" s="33">
        <f t="shared" ca="1" si="610"/>
        <v>2.0450804513982198E-7</v>
      </c>
      <c r="J1325" s="30" t="b">
        <f t="shared" si="587"/>
        <v>0</v>
      </c>
      <c r="K1325" s="33">
        <f t="shared" si="606"/>
        <v>1</v>
      </c>
      <c r="L1325" s="33">
        <f t="shared" ca="1" si="609"/>
        <v>2.0450804513982198E-7</v>
      </c>
      <c r="M1325" s="600">
        <f t="shared" ca="1" si="588"/>
        <v>27271.35</v>
      </c>
      <c r="N1325" s="601">
        <f t="shared" ca="1" si="589"/>
        <v>-659446809819.06995</v>
      </c>
      <c r="O1325" s="601">
        <f t="shared" ca="1" si="590"/>
        <v>7730942038.46</v>
      </c>
      <c r="P1325" s="601">
        <f t="shared" ca="1" si="591"/>
        <v>-6209790792.46</v>
      </c>
      <c r="Q1325" s="601">
        <f t="shared" ca="1" si="607"/>
        <v>-993566526.78999996</v>
      </c>
      <c r="R1325" s="602">
        <f t="shared" si="592"/>
        <v>399</v>
      </c>
      <c r="S1325" s="602">
        <f t="shared" si="593"/>
        <v>63.84</v>
      </c>
      <c r="T1325" s="602">
        <f t="shared" si="594"/>
        <v>166.35080000000002</v>
      </c>
      <c r="U1325" s="602">
        <f t="shared" si="595"/>
        <v>26.616128000000003</v>
      </c>
      <c r="V1325" s="602">
        <f t="shared" ca="1" si="596"/>
        <v>-527557447.86000001</v>
      </c>
      <c r="W1325" s="602">
        <f t="shared" si="597"/>
        <v>84.48</v>
      </c>
      <c r="X1325" s="602">
        <f t="shared" si="598"/>
        <v>13.52</v>
      </c>
      <c r="Y1325" s="602">
        <f t="shared" ca="1" si="599"/>
        <v>9737226.6099999994</v>
      </c>
      <c r="Z1325" s="602">
        <f t="shared" ca="1" si="600"/>
        <v>1557956.26</v>
      </c>
      <c r="AA1325" s="603">
        <f t="shared" si="601"/>
        <v>0</v>
      </c>
      <c r="AB1325" s="602"/>
      <c r="AC1325" s="604">
        <f t="shared" si="602"/>
        <v>0.113</v>
      </c>
      <c r="AD1325" s="602">
        <f t="shared" ca="1" si="603"/>
        <v>-6209790792.4629078</v>
      </c>
      <c r="AE1325" s="602">
        <f t="shared" si="604"/>
        <v>0</v>
      </c>
      <c r="AG1325" s="602">
        <f t="shared" ca="1" si="608"/>
        <v>0</v>
      </c>
    </row>
    <row r="1326" spans="2:33" x14ac:dyDescent="0.25">
      <c r="B1326" s="30">
        <v>1305</v>
      </c>
      <c r="C1326" s="19">
        <f t="shared" ca="1" si="582"/>
        <v>85411</v>
      </c>
      <c r="D1326" s="30">
        <f t="shared" ca="1" si="583"/>
        <v>31</v>
      </c>
      <c r="E1326" s="599">
        <f t="shared" si="584"/>
        <v>0.113</v>
      </c>
      <c r="F1326" s="599">
        <f t="shared" si="605"/>
        <v>0.13108</v>
      </c>
      <c r="G1326" s="33">
        <f t="shared" ca="1" si="585"/>
        <v>1.0120874444444443</v>
      </c>
      <c r="H1326" s="33">
        <f t="shared" ca="1" si="586"/>
        <v>4948888.1660009073</v>
      </c>
      <c r="I1326" s="33">
        <f t="shared" ca="1" si="610"/>
        <v>2.0206558856392163E-7</v>
      </c>
      <c r="J1326" s="30" t="b">
        <f t="shared" si="587"/>
        <v>0</v>
      </c>
      <c r="K1326" s="33">
        <f t="shared" si="606"/>
        <v>1</v>
      </c>
      <c r="L1326" s="33">
        <f t="shared" ca="1" si="609"/>
        <v>2.0206558856392163E-7</v>
      </c>
      <c r="M1326" s="600">
        <f t="shared" ca="1" si="588"/>
        <v>27271.35</v>
      </c>
      <c r="N1326" s="601">
        <f t="shared" ca="1" si="589"/>
        <v>-667177751857.53003</v>
      </c>
      <c r="O1326" s="601">
        <f t="shared" ca="1" si="590"/>
        <v>8064501281.5</v>
      </c>
      <c r="P1326" s="601">
        <f t="shared" ca="1" si="591"/>
        <v>-6492010179.8800001</v>
      </c>
      <c r="Q1326" s="601">
        <f t="shared" ca="1" si="607"/>
        <v>-1038721628.78</v>
      </c>
      <c r="R1326" s="602">
        <f t="shared" si="592"/>
        <v>399</v>
      </c>
      <c r="S1326" s="602">
        <f t="shared" si="593"/>
        <v>63.84</v>
      </c>
      <c r="T1326" s="602">
        <f t="shared" si="594"/>
        <v>166.35080000000002</v>
      </c>
      <c r="U1326" s="602">
        <f t="shared" si="595"/>
        <v>26.616128000000003</v>
      </c>
      <c r="V1326" s="602">
        <f t="shared" ca="1" si="596"/>
        <v>-533742201.49000001</v>
      </c>
      <c r="W1326" s="602">
        <f t="shared" si="597"/>
        <v>84.48</v>
      </c>
      <c r="X1326" s="602">
        <f t="shared" si="598"/>
        <v>13.52</v>
      </c>
      <c r="Y1326" s="602">
        <f t="shared" ca="1" si="599"/>
        <v>10179746.609999999</v>
      </c>
      <c r="Z1326" s="602">
        <f t="shared" ca="1" si="600"/>
        <v>1628759.46</v>
      </c>
      <c r="AA1326" s="603">
        <f t="shared" si="601"/>
        <v>0</v>
      </c>
      <c r="AB1326" s="602"/>
      <c r="AC1326" s="604">
        <f t="shared" si="602"/>
        <v>0.113</v>
      </c>
      <c r="AD1326" s="602">
        <f t="shared" ca="1" si="603"/>
        <v>-6492010179.8803549</v>
      </c>
      <c r="AE1326" s="602">
        <f t="shared" si="604"/>
        <v>0</v>
      </c>
      <c r="AG1326" s="602">
        <f t="shared" ca="1" si="608"/>
        <v>0</v>
      </c>
    </row>
    <row r="1327" spans="2:33" x14ac:dyDescent="0.25">
      <c r="B1327" s="30">
        <v>1306</v>
      </c>
      <c r="C1327" s="19">
        <f t="shared" ca="1" si="582"/>
        <v>85441</v>
      </c>
      <c r="D1327" s="30">
        <f t="shared" ca="1" si="583"/>
        <v>30</v>
      </c>
      <c r="E1327" s="599">
        <f t="shared" si="584"/>
        <v>0.113</v>
      </c>
      <c r="F1327" s="599">
        <f t="shared" si="605"/>
        <v>0.13108</v>
      </c>
      <c r="G1327" s="33">
        <f t="shared" ca="1" si="585"/>
        <v>1.0117233333333333</v>
      </c>
      <c r="H1327" s="33">
        <f t="shared" ca="1" si="586"/>
        <v>5006905.6316003241</v>
      </c>
      <c r="I1327" s="33">
        <f t="shared" ca="1" si="610"/>
        <v>1.9972415571179371E-7</v>
      </c>
      <c r="J1327" s="30" t="b">
        <f t="shared" si="587"/>
        <v>0</v>
      </c>
      <c r="K1327" s="33">
        <f t="shared" si="606"/>
        <v>1</v>
      </c>
      <c r="L1327" s="33">
        <f t="shared" ca="1" si="609"/>
        <v>1.9972415571179371E-7</v>
      </c>
      <c r="M1327" s="600">
        <f t="shared" ca="1" si="588"/>
        <v>27271.35</v>
      </c>
      <c r="N1327" s="601">
        <f t="shared" ca="1" si="589"/>
        <v>-675242253139.03003</v>
      </c>
      <c r="O1327" s="601">
        <f t="shared" ca="1" si="590"/>
        <v>7916117285.6500015</v>
      </c>
      <c r="P1327" s="601">
        <f t="shared" ca="1" si="591"/>
        <v>-6358531217.0600004</v>
      </c>
      <c r="Q1327" s="601">
        <f t="shared" ca="1" si="607"/>
        <v>-1017364994.73</v>
      </c>
      <c r="R1327" s="602">
        <f t="shared" si="592"/>
        <v>399</v>
      </c>
      <c r="S1327" s="602">
        <f t="shared" si="593"/>
        <v>63.84</v>
      </c>
      <c r="T1327" s="602">
        <f t="shared" si="594"/>
        <v>166.35080000000002</v>
      </c>
      <c r="U1327" s="602">
        <f t="shared" si="595"/>
        <v>26.616128000000003</v>
      </c>
      <c r="V1327" s="602">
        <f t="shared" ca="1" si="596"/>
        <v>-540193802.50999999</v>
      </c>
      <c r="W1327" s="602">
        <f t="shared" si="597"/>
        <v>84.48</v>
      </c>
      <c r="X1327" s="602">
        <f t="shared" si="598"/>
        <v>13.52</v>
      </c>
      <c r="Y1327" s="602">
        <f t="shared" ca="1" si="599"/>
        <v>9970451.5899999999</v>
      </c>
      <c r="Z1327" s="602">
        <f t="shared" ca="1" si="600"/>
        <v>1595272.25</v>
      </c>
      <c r="AA1327" s="603">
        <f t="shared" si="601"/>
        <v>0</v>
      </c>
      <c r="AB1327" s="602"/>
      <c r="AC1327" s="604">
        <f t="shared" si="602"/>
        <v>0.113</v>
      </c>
      <c r="AD1327" s="602">
        <f t="shared" ca="1" si="603"/>
        <v>-6358531217.0592003</v>
      </c>
      <c r="AE1327" s="602">
        <f t="shared" si="604"/>
        <v>0</v>
      </c>
      <c r="AG1327" s="602">
        <f t="shared" ca="1" si="608"/>
        <v>0</v>
      </c>
    </row>
    <row r="1328" spans="2:33" x14ac:dyDescent="0.25">
      <c r="B1328" s="30">
        <v>1307</v>
      </c>
      <c r="C1328" s="19">
        <f t="shared" ca="1" si="582"/>
        <v>85472</v>
      </c>
      <c r="D1328" s="30">
        <f t="shared" ca="1" si="583"/>
        <v>31</v>
      </c>
      <c r="E1328" s="599">
        <f t="shared" si="584"/>
        <v>0.113</v>
      </c>
      <c r="F1328" s="599">
        <f t="shared" si="605"/>
        <v>0.13108</v>
      </c>
      <c r="G1328" s="33">
        <f t="shared" ca="1" si="585"/>
        <v>1.0120874444444443</v>
      </c>
      <c r="H1328" s="33">
        <f t="shared" ca="1" si="586"/>
        <v>5067426.3252608683</v>
      </c>
      <c r="I1328" s="33">
        <f t="shared" ca="1" si="610"/>
        <v>1.9733883352483087E-7</v>
      </c>
      <c r="J1328" s="30" t="b">
        <f t="shared" si="587"/>
        <v>0</v>
      </c>
      <c r="K1328" s="33">
        <f t="shared" si="606"/>
        <v>1</v>
      </c>
      <c r="L1328" s="33">
        <f t="shared" ca="1" si="609"/>
        <v>1.9733883352483087E-7</v>
      </c>
      <c r="M1328" s="600">
        <f t="shared" ca="1" si="588"/>
        <v>27271.35</v>
      </c>
      <c r="N1328" s="601">
        <f t="shared" ca="1" si="589"/>
        <v>-683158370424.68005</v>
      </c>
      <c r="O1328" s="601">
        <f t="shared" ca="1" si="590"/>
        <v>8257666120.6200008</v>
      </c>
      <c r="P1328" s="601">
        <f t="shared" ca="1" si="591"/>
        <v>-6647510476.6599998</v>
      </c>
      <c r="Q1328" s="601">
        <f t="shared" ca="1" si="607"/>
        <v>-1063601676.27</v>
      </c>
      <c r="R1328" s="602">
        <f t="shared" si="592"/>
        <v>399</v>
      </c>
      <c r="S1328" s="602">
        <f t="shared" si="593"/>
        <v>63.84</v>
      </c>
      <c r="T1328" s="602">
        <f t="shared" si="594"/>
        <v>166.35080000000002</v>
      </c>
      <c r="U1328" s="602">
        <f t="shared" si="595"/>
        <v>26.616128000000003</v>
      </c>
      <c r="V1328" s="602">
        <f t="shared" ca="1" si="596"/>
        <v>-546526696.34000003</v>
      </c>
      <c r="W1328" s="602">
        <f t="shared" si="597"/>
        <v>84.48</v>
      </c>
      <c r="X1328" s="602">
        <f t="shared" si="598"/>
        <v>13.52</v>
      </c>
      <c r="Y1328" s="602">
        <f t="shared" ca="1" si="599"/>
        <v>10423571.07</v>
      </c>
      <c r="Z1328" s="602">
        <f t="shared" ca="1" si="600"/>
        <v>1667771.37</v>
      </c>
      <c r="AA1328" s="603">
        <f t="shared" si="601"/>
        <v>0</v>
      </c>
      <c r="AB1328" s="602"/>
      <c r="AC1328" s="604">
        <f t="shared" si="602"/>
        <v>0.113</v>
      </c>
      <c r="AD1328" s="602">
        <f t="shared" ca="1" si="603"/>
        <v>-6647510476.6601505</v>
      </c>
      <c r="AE1328" s="602">
        <f t="shared" si="604"/>
        <v>0</v>
      </c>
      <c r="AG1328" s="602">
        <f t="shared" ca="1" si="608"/>
        <v>0</v>
      </c>
    </row>
    <row r="1329" spans="2:33" x14ac:dyDescent="0.25">
      <c r="B1329" s="30">
        <v>1308</v>
      </c>
      <c r="C1329" s="19">
        <f t="shared" ca="1" si="582"/>
        <v>85503</v>
      </c>
      <c r="D1329" s="30">
        <f t="shared" ca="1" si="583"/>
        <v>31</v>
      </c>
      <c r="E1329" s="599">
        <f t="shared" si="584"/>
        <v>0.113</v>
      </c>
      <c r="F1329" s="599">
        <f t="shared" si="605"/>
        <v>0.13108</v>
      </c>
      <c r="G1329" s="33">
        <f t="shared" ca="1" si="585"/>
        <v>1.0120874444444443</v>
      </c>
      <c r="H1329" s="33">
        <f t="shared" ca="1" si="586"/>
        <v>5128678.5594437737</v>
      </c>
      <c r="I1329" s="33">
        <f t="shared" ca="1" si="610"/>
        <v>1.9498199943894596E-7</v>
      </c>
      <c r="J1329" s="30" t="b">
        <f t="shared" si="587"/>
        <v>1</v>
      </c>
      <c r="K1329" s="33">
        <f t="shared" si="606"/>
        <v>1</v>
      </c>
      <c r="L1329" s="33">
        <f t="shared" ca="1" si="609"/>
        <v>1.9498199943894596E-7</v>
      </c>
      <c r="M1329" s="600">
        <f t="shared" ca="1" si="588"/>
        <v>27271.35</v>
      </c>
      <c r="N1329" s="601">
        <f t="shared" ca="1" si="589"/>
        <v>-691416036545.30005</v>
      </c>
      <c r="O1329" s="601">
        <f t="shared" ca="1" si="590"/>
        <v>8357480201.1000004</v>
      </c>
      <c r="P1329" s="601">
        <f t="shared" ca="1" si="591"/>
        <v>-6727862155.6099997</v>
      </c>
      <c r="Q1329" s="601">
        <f t="shared" ca="1" si="607"/>
        <v>-1076457944.9000001</v>
      </c>
      <c r="R1329" s="602">
        <f t="shared" si="592"/>
        <v>399</v>
      </c>
      <c r="S1329" s="602">
        <f t="shared" si="593"/>
        <v>63.84</v>
      </c>
      <c r="T1329" s="602">
        <f t="shared" si="594"/>
        <v>166.35080000000002</v>
      </c>
      <c r="U1329" s="602">
        <f t="shared" si="595"/>
        <v>26.616128000000003</v>
      </c>
      <c r="V1329" s="602">
        <f t="shared" ca="1" si="596"/>
        <v>-553132829.24000001</v>
      </c>
      <c r="W1329" s="602">
        <f t="shared" si="597"/>
        <v>84.48</v>
      </c>
      <c r="X1329" s="602">
        <f t="shared" si="598"/>
        <v>13.52</v>
      </c>
      <c r="Y1329" s="602">
        <f t="shared" ca="1" si="599"/>
        <v>10549562.51</v>
      </c>
      <c r="Z1329" s="602">
        <f t="shared" ca="1" si="600"/>
        <v>1687930</v>
      </c>
      <c r="AA1329" s="603">
        <f t="shared" si="601"/>
        <v>0</v>
      </c>
      <c r="AB1329" s="602"/>
      <c r="AC1329" s="604">
        <f t="shared" si="602"/>
        <v>0.113</v>
      </c>
      <c r="AD1329" s="602">
        <f t="shared" ca="1" si="603"/>
        <v>-6727862155.6060724</v>
      </c>
      <c r="AE1329" s="602">
        <f t="shared" si="604"/>
        <v>0</v>
      </c>
      <c r="AG1329" s="602">
        <f t="shared" ca="1" si="608"/>
        <v>0</v>
      </c>
    </row>
    <row r="1330" spans="2:33" x14ac:dyDescent="0.25">
      <c r="B1330" s="30">
        <v>1309</v>
      </c>
      <c r="C1330" s="19">
        <f t="shared" ca="1" si="582"/>
        <v>85531</v>
      </c>
      <c r="D1330" s="30">
        <f t="shared" ca="1" si="583"/>
        <v>28</v>
      </c>
      <c r="E1330" s="599">
        <f t="shared" si="584"/>
        <v>0.113</v>
      </c>
      <c r="F1330" s="599">
        <f t="shared" si="605"/>
        <v>0.13108</v>
      </c>
      <c r="G1330" s="33">
        <f t="shared" ca="1" si="585"/>
        <v>1.0109951111111111</v>
      </c>
      <c r="H1330" s="33">
        <f t="shared" ca="1" si="586"/>
        <v>5185068.9500580309</v>
      </c>
      <c r="I1330" s="33">
        <f t="shared" ca="1" si="610"/>
        <v>1.9286146618914451E-7</v>
      </c>
      <c r="J1330" s="30" t="b">
        <f t="shared" si="587"/>
        <v>0</v>
      </c>
      <c r="K1330" s="33">
        <f t="shared" si="606"/>
        <v>1</v>
      </c>
      <c r="L1330" s="33">
        <f t="shared" ca="1" si="609"/>
        <v>1.9286146618914451E-7</v>
      </c>
      <c r="M1330" s="600">
        <f t="shared" ca="1" si="588"/>
        <v>27271.35</v>
      </c>
      <c r="N1330" s="601">
        <f t="shared" ca="1" si="589"/>
        <v>-699773516746.40002</v>
      </c>
      <c r="O1330" s="601">
        <f t="shared" ca="1" si="590"/>
        <v>7694114840.5900002</v>
      </c>
      <c r="P1330" s="601">
        <f t="shared" ca="1" si="591"/>
        <v>-6150231686.0699997</v>
      </c>
      <c r="Q1330" s="601">
        <f t="shared" ca="1" si="607"/>
        <v>-984037069.76999998</v>
      </c>
      <c r="R1330" s="602">
        <f t="shared" si="592"/>
        <v>399</v>
      </c>
      <c r="S1330" s="602">
        <f t="shared" si="593"/>
        <v>63.84</v>
      </c>
      <c r="T1330" s="602">
        <f t="shared" si="594"/>
        <v>166.35080000000002</v>
      </c>
      <c r="U1330" s="602">
        <f t="shared" si="595"/>
        <v>26.616128000000003</v>
      </c>
      <c r="V1330" s="602">
        <f t="shared" ca="1" si="596"/>
        <v>-559818813.39999998</v>
      </c>
      <c r="W1330" s="602">
        <f t="shared" si="597"/>
        <v>84.48</v>
      </c>
      <c r="X1330" s="602">
        <f t="shared" si="598"/>
        <v>13.52</v>
      </c>
      <c r="Y1330" s="602">
        <f t="shared" ca="1" si="599"/>
        <v>9643837.9299999997</v>
      </c>
      <c r="Z1330" s="602">
        <f t="shared" ca="1" si="600"/>
        <v>1543014.07</v>
      </c>
      <c r="AA1330" s="603">
        <f t="shared" si="601"/>
        <v>0</v>
      </c>
      <c r="AB1330" s="602"/>
      <c r="AC1330" s="604">
        <f t="shared" si="602"/>
        <v>0.113</v>
      </c>
      <c r="AD1330" s="602">
        <f t="shared" ca="1" si="603"/>
        <v>-6150231686.0711374</v>
      </c>
      <c r="AE1330" s="602">
        <f t="shared" si="604"/>
        <v>0</v>
      </c>
      <c r="AG1330" s="602">
        <f t="shared" ca="1" si="608"/>
        <v>0</v>
      </c>
    </row>
    <row r="1331" spans="2:33" x14ac:dyDescent="0.25">
      <c r="B1331" s="30">
        <v>1310</v>
      </c>
      <c r="C1331" s="19">
        <f t="shared" ca="1" si="582"/>
        <v>85562</v>
      </c>
      <c r="D1331" s="30">
        <f t="shared" ca="1" si="583"/>
        <v>31</v>
      </c>
      <c r="E1331" s="599">
        <f t="shared" si="584"/>
        <v>0.113</v>
      </c>
      <c r="F1331" s="599">
        <f t="shared" si="605"/>
        <v>0.13108</v>
      </c>
      <c r="G1331" s="33">
        <f t="shared" ca="1" si="585"/>
        <v>1.0120874444444443</v>
      </c>
      <c r="H1331" s="33">
        <f t="shared" ca="1" si="586"/>
        <v>5247743.1829324709</v>
      </c>
      <c r="I1331" s="33">
        <f t="shared" ca="1" si="610"/>
        <v>1.9055810567337898E-7</v>
      </c>
      <c r="J1331" s="30" t="b">
        <f t="shared" si="587"/>
        <v>0</v>
      </c>
      <c r="K1331" s="33">
        <f t="shared" si="606"/>
        <v>1</v>
      </c>
      <c r="L1331" s="33">
        <f t="shared" ca="1" si="609"/>
        <v>1.9055810567337898E-7</v>
      </c>
      <c r="M1331" s="600">
        <f t="shared" ca="1" si="588"/>
        <v>27271.35</v>
      </c>
      <c r="N1331" s="601">
        <f t="shared" ca="1" si="589"/>
        <v>-707467631586.98999</v>
      </c>
      <c r="O1331" s="601">
        <f t="shared" ca="1" si="590"/>
        <v>8551502964.4000006</v>
      </c>
      <c r="P1331" s="601">
        <f t="shared" ca="1" si="591"/>
        <v>-6884053092.9099998</v>
      </c>
      <c r="Q1331" s="601">
        <f t="shared" ca="1" si="607"/>
        <v>-1101448494.8699999</v>
      </c>
      <c r="R1331" s="602">
        <f t="shared" si="592"/>
        <v>399</v>
      </c>
      <c r="S1331" s="602">
        <f t="shared" si="593"/>
        <v>63.84</v>
      </c>
      <c r="T1331" s="602">
        <f t="shared" si="594"/>
        <v>166.35080000000002</v>
      </c>
      <c r="U1331" s="602">
        <f t="shared" si="595"/>
        <v>26.616128000000003</v>
      </c>
      <c r="V1331" s="602">
        <f t="shared" ca="1" si="596"/>
        <v>-565974105.26999998</v>
      </c>
      <c r="W1331" s="602">
        <f t="shared" si="597"/>
        <v>84.48</v>
      </c>
      <c r="X1331" s="602">
        <f t="shared" si="598"/>
        <v>13.52</v>
      </c>
      <c r="Y1331" s="602">
        <f t="shared" ca="1" si="599"/>
        <v>10794469.9</v>
      </c>
      <c r="Z1331" s="602">
        <f t="shared" ca="1" si="600"/>
        <v>1727115.18</v>
      </c>
      <c r="AA1331" s="603">
        <f t="shared" si="601"/>
        <v>0</v>
      </c>
      <c r="AB1331" s="602"/>
      <c r="AC1331" s="604">
        <f t="shared" si="602"/>
        <v>0.113</v>
      </c>
      <c r="AD1331" s="602">
        <f t="shared" ca="1" si="603"/>
        <v>-6884053092.9145164</v>
      </c>
      <c r="AE1331" s="602">
        <f t="shared" si="604"/>
        <v>0</v>
      </c>
      <c r="AG1331" s="602">
        <f t="shared" ca="1" si="608"/>
        <v>0</v>
      </c>
    </row>
    <row r="1332" spans="2:33" x14ac:dyDescent="0.25">
      <c r="B1332" s="30">
        <v>1311</v>
      </c>
      <c r="C1332" s="19">
        <f t="shared" ca="1" si="582"/>
        <v>85592</v>
      </c>
      <c r="D1332" s="30">
        <f t="shared" ca="1" si="583"/>
        <v>30</v>
      </c>
      <c r="E1332" s="599">
        <f t="shared" si="584"/>
        <v>0.113</v>
      </c>
      <c r="F1332" s="599">
        <f t="shared" si="605"/>
        <v>0.13108</v>
      </c>
      <c r="G1332" s="33">
        <f t="shared" ca="1" si="585"/>
        <v>1.0117233333333333</v>
      </c>
      <c r="H1332" s="33">
        <f t="shared" ca="1" si="586"/>
        <v>5309264.2255137162</v>
      </c>
      <c r="I1332" s="33">
        <f t="shared" ca="1" si="610"/>
        <v>1.8835001565649928E-7</v>
      </c>
      <c r="J1332" s="30" t="b">
        <f t="shared" si="587"/>
        <v>0</v>
      </c>
      <c r="K1332" s="33">
        <f t="shared" si="606"/>
        <v>1</v>
      </c>
      <c r="L1332" s="33">
        <f t="shared" ca="1" si="609"/>
        <v>1.8835001565649928E-7</v>
      </c>
      <c r="M1332" s="600">
        <f t="shared" ca="1" si="588"/>
        <v>27271.35</v>
      </c>
      <c r="N1332" s="601">
        <f t="shared" ca="1" si="589"/>
        <v>-716019134551.39001</v>
      </c>
      <c r="O1332" s="601">
        <f t="shared" ca="1" si="590"/>
        <v>8394158258.7400007</v>
      </c>
      <c r="P1332" s="601">
        <f t="shared" ca="1" si="591"/>
        <v>-6742513517.0299997</v>
      </c>
      <c r="Q1332" s="601">
        <f t="shared" ca="1" si="607"/>
        <v>-1078802162.72</v>
      </c>
      <c r="R1332" s="602">
        <f t="shared" si="592"/>
        <v>399</v>
      </c>
      <c r="S1332" s="602">
        <f t="shared" si="593"/>
        <v>63.84</v>
      </c>
      <c r="T1332" s="602">
        <f t="shared" si="594"/>
        <v>166.35080000000002</v>
      </c>
      <c r="U1332" s="602">
        <f t="shared" si="595"/>
        <v>26.616128000000003</v>
      </c>
      <c r="V1332" s="602">
        <f t="shared" ca="1" si="596"/>
        <v>-572815307.63999999</v>
      </c>
      <c r="W1332" s="602">
        <f t="shared" si="597"/>
        <v>84.48</v>
      </c>
      <c r="X1332" s="602">
        <f t="shared" si="598"/>
        <v>13.52</v>
      </c>
      <c r="Y1332" s="602">
        <f t="shared" ca="1" si="599"/>
        <v>10572535.84</v>
      </c>
      <c r="Z1332" s="602">
        <f t="shared" ca="1" si="600"/>
        <v>1691605.73</v>
      </c>
      <c r="AA1332" s="603">
        <f t="shared" si="601"/>
        <v>0</v>
      </c>
      <c r="AB1332" s="602"/>
      <c r="AC1332" s="604">
        <f t="shared" si="602"/>
        <v>0.113</v>
      </c>
      <c r="AD1332" s="602">
        <f t="shared" ca="1" si="603"/>
        <v>-6742513517.025589</v>
      </c>
      <c r="AE1332" s="602">
        <f t="shared" si="604"/>
        <v>0</v>
      </c>
      <c r="AG1332" s="602">
        <f t="shared" ca="1" si="608"/>
        <v>0</v>
      </c>
    </row>
    <row r="1333" spans="2:33" x14ac:dyDescent="0.25">
      <c r="B1333" s="30">
        <v>1312</v>
      </c>
      <c r="C1333" s="19">
        <f t="shared" ca="1" si="582"/>
        <v>85623</v>
      </c>
      <c r="D1333" s="30">
        <f t="shared" ca="1" si="583"/>
        <v>31</v>
      </c>
      <c r="E1333" s="599">
        <f t="shared" si="584"/>
        <v>0.113</v>
      </c>
      <c r="F1333" s="599">
        <f t="shared" si="605"/>
        <v>0.13108</v>
      </c>
      <c r="G1333" s="33">
        <f t="shared" ca="1" si="585"/>
        <v>1.0120874444444443</v>
      </c>
      <c r="H1333" s="33">
        <f t="shared" ca="1" si="586"/>
        <v>5373439.6618804885</v>
      </c>
      <c r="I1333" s="33">
        <f t="shared" ca="1" si="610"/>
        <v>1.8610053576930649E-7</v>
      </c>
      <c r="J1333" s="30" t="b">
        <f t="shared" si="587"/>
        <v>0</v>
      </c>
      <c r="K1333" s="33">
        <f t="shared" si="606"/>
        <v>1</v>
      </c>
      <c r="L1333" s="33">
        <f t="shared" ca="1" si="609"/>
        <v>1.8610053576930649E-7</v>
      </c>
      <c r="M1333" s="600">
        <f t="shared" ca="1" si="588"/>
        <v>27271.35</v>
      </c>
      <c r="N1333" s="601">
        <f t="shared" ca="1" si="589"/>
        <v>-724413292810.13</v>
      </c>
      <c r="O1333" s="601">
        <f t="shared" ca="1" si="590"/>
        <v>8756332703.0100002</v>
      </c>
      <c r="P1333" s="601">
        <f t="shared" ca="1" si="591"/>
        <v>-7048943790.8699999</v>
      </c>
      <c r="Q1333" s="601">
        <f t="shared" ca="1" si="607"/>
        <v>-1127831006.54</v>
      </c>
      <c r="R1333" s="602">
        <f t="shared" si="592"/>
        <v>399</v>
      </c>
      <c r="S1333" s="602">
        <f t="shared" si="593"/>
        <v>63.84</v>
      </c>
      <c r="T1333" s="602">
        <f t="shared" si="594"/>
        <v>166.35080000000002</v>
      </c>
      <c r="U1333" s="602">
        <f t="shared" si="595"/>
        <v>26.616128000000003</v>
      </c>
      <c r="V1333" s="602">
        <f t="shared" ca="1" si="596"/>
        <v>-579530634.25</v>
      </c>
      <c r="W1333" s="602">
        <f t="shared" si="597"/>
        <v>84.48</v>
      </c>
      <c r="X1333" s="602">
        <f t="shared" si="598"/>
        <v>13.52</v>
      </c>
      <c r="Y1333" s="602">
        <f t="shared" ca="1" si="599"/>
        <v>11053018.51</v>
      </c>
      <c r="Z1333" s="602">
        <f t="shared" ca="1" si="600"/>
        <v>1768482.96</v>
      </c>
      <c r="AA1333" s="603">
        <f t="shared" si="601"/>
        <v>0</v>
      </c>
      <c r="AB1333" s="602"/>
      <c r="AC1333" s="604">
        <f t="shared" si="602"/>
        <v>0.113</v>
      </c>
      <c r="AD1333" s="602">
        <f t="shared" ca="1" si="603"/>
        <v>-7048943790.8719044</v>
      </c>
      <c r="AE1333" s="602">
        <f t="shared" si="604"/>
        <v>0</v>
      </c>
      <c r="AG1333" s="602">
        <f t="shared" ca="1" si="608"/>
        <v>0</v>
      </c>
    </row>
    <row r="1334" spans="2:33" x14ac:dyDescent="0.25">
      <c r="B1334" s="30">
        <v>1313</v>
      </c>
      <c r="C1334" s="19">
        <f t="shared" ca="1" si="582"/>
        <v>85653</v>
      </c>
      <c r="D1334" s="30">
        <f t="shared" ca="1" si="583"/>
        <v>30</v>
      </c>
      <c r="E1334" s="599">
        <f t="shared" si="584"/>
        <v>0.113</v>
      </c>
      <c r="F1334" s="599">
        <f t="shared" si="605"/>
        <v>0.13108</v>
      </c>
      <c r="G1334" s="33">
        <f t="shared" ca="1" si="585"/>
        <v>1.0117233333333333</v>
      </c>
      <c r="H1334" s="33">
        <f t="shared" ca="1" si="586"/>
        <v>5436434.2861832669</v>
      </c>
      <c r="I1334" s="33">
        <f t="shared" ca="1" si="610"/>
        <v>1.8394409779614305E-7</v>
      </c>
      <c r="J1334" s="30" t="b">
        <f t="shared" si="587"/>
        <v>0</v>
      </c>
      <c r="K1334" s="33">
        <f t="shared" si="606"/>
        <v>1</v>
      </c>
      <c r="L1334" s="33">
        <f t="shared" ca="1" si="609"/>
        <v>1.8394409779614305E-7</v>
      </c>
      <c r="M1334" s="600">
        <f t="shared" ca="1" si="588"/>
        <v>27271.35</v>
      </c>
      <c r="N1334" s="601">
        <f t="shared" ca="1" si="589"/>
        <v>-733169625513.14001</v>
      </c>
      <c r="O1334" s="601">
        <f t="shared" ca="1" si="590"/>
        <v>8595219181.1100006</v>
      </c>
      <c r="P1334" s="601">
        <f t="shared" ca="1" si="591"/>
        <v>-6904013973.5799999</v>
      </c>
      <c r="Q1334" s="601">
        <f t="shared" ca="1" si="607"/>
        <v>-1104642235.77</v>
      </c>
      <c r="R1334" s="602">
        <f t="shared" si="592"/>
        <v>399</v>
      </c>
      <c r="S1334" s="602">
        <f t="shared" si="593"/>
        <v>63.84</v>
      </c>
      <c r="T1334" s="602">
        <f t="shared" si="594"/>
        <v>166.35080000000002</v>
      </c>
      <c r="U1334" s="602">
        <f t="shared" si="595"/>
        <v>26.616128000000003</v>
      </c>
      <c r="V1334" s="602">
        <f t="shared" ca="1" si="596"/>
        <v>-586535700.40999997</v>
      </c>
      <c r="W1334" s="602">
        <f t="shared" si="597"/>
        <v>84.48</v>
      </c>
      <c r="X1334" s="602">
        <f t="shared" si="598"/>
        <v>13.52</v>
      </c>
      <c r="Y1334" s="602">
        <f t="shared" ca="1" si="599"/>
        <v>10825768.560000001</v>
      </c>
      <c r="Z1334" s="602">
        <f t="shared" ca="1" si="600"/>
        <v>1732122.97</v>
      </c>
      <c r="AA1334" s="603">
        <f t="shared" si="601"/>
        <v>0</v>
      </c>
      <c r="AB1334" s="602"/>
      <c r="AC1334" s="604">
        <f t="shared" si="602"/>
        <v>0.113</v>
      </c>
      <c r="AD1334" s="602">
        <f t="shared" ca="1" si="603"/>
        <v>-6904013973.5820675</v>
      </c>
      <c r="AE1334" s="602">
        <f t="shared" si="604"/>
        <v>0</v>
      </c>
      <c r="AG1334" s="602">
        <f t="shared" ca="1" si="608"/>
        <v>0</v>
      </c>
    </row>
    <row r="1335" spans="2:33" x14ac:dyDescent="0.25">
      <c r="B1335" s="30">
        <v>1314</v>
      </c>
      <c r="C1335" s="19">
        <f t="shared" ca="1" si="582"/>
        <v>85684</v>
      </c>
      <c r="D1335" s="30">
        <f t="shared" ca="1" si="583"/>
        <v>31</v>
      </c>
      <c r="E1335" s="599">
        <f t="shared" si="584"/>
        <v>0.113</v>
      </c>
      <c r="F1335" s="599">
        <f t="shared" si="605"/>
        <v>0.13108</v>
      </c>
      <c r="G1335" s="33">
        <f t="shared" ca="1" si="585"/>
        <v>1.0120874444444443</v>
      </c>
      <c r="H1335" s="33">
        <f t="shared" ca="1" si="586"/>
        <v>5502146.8835933795</v>
      </c>
      <c r="I1335" s="33">
        <f t="shared" ca="1" si="610"/>
        <v>1.8174723815204896E-7</v>
      </c>
      <c r="J1335" s="30" t="b">
        <f t="shared" si="587"/>
        <v>0</v>
      </c>
      <c r="K1335" s="33">
        <f t="shared" si="606"/>
        <v>1</v>
      </c>
      <c r="L1335" s="33">
        <f t="shared" ca="1" si="609"/>
        <v>1.8174723815204896E-7</v>
      </c>
      <c r="M1335" s="600">
        <f t="shared" ca="1" si="588"/>
        <v>27271.35</v>
      </c>
      <c r="N1335" s="601">
        <f t="shared" ca="1" si="589"/>
        <v>-741764844694.25</v>
      </c>
      <c r="O1335" s="601">
        <f t="shared" ca="1" si="590"/>
        <v>8966068622.4400005</v>
      </c>
      <c r="P1335" s="601">
        <f t="shared" ca="1" si="591"/>
        <v>-7217784030.46</v>
      </c>
      <c r="Q1335" s="601">
        <f t="shared" ca="1" si="607"/>
        <v>-1154845444.8699999</v>
      </c>
      <c r="R1335" s="602">
        <f t="shared" si="592"/>
        <v>399</v>
      </c>
      <c r="S1335" s="602">
        <f t="shared" si="593"/>
        <v>63.84</v>
      </c>
      <c r="T1335" s="602">
        <f t="shared" si="594"/>
        <v>166.35080000000002</v>
      </c>
      <c r="U1335" s="602">
        <f t="shared" si="595"/>
        <v>26.616128000000003</v>
      </c>
      <c r="V1335" s="602">
        <f t="shared" ca="1" si="596"/>
        <v>-593411875.75999999</v>
      </c>
      <c r="W1335" s="602">
        <f t="shared" si="597"/>
        <v>84.48</v>
      </c>
      <c r="X1335" s="602">
        <f t="shared" si="598"/>
        <v>13.52</v>
      </c>
      <c r="Y1335" s="602">
        <f t="shared" ca="1" si="599"/>
        <v>11317760.01</v>
      </c>
      <c r="Z1335" s="602">
        <f t="shared" ca="1" si="600"/>
        <v>1810841.6000000001</v>
      </c>
      <c r="AA1335" s="603">
        <f t="shared" si="601"/>
        <v>0</v>
      </c>
      <c r="AB1335" s="602"/>
      <c r="AC1335" s="604">
        <f t="shared" si="602"/>
        <v>0.113</v>
      </c>
      <c r="AD1335" s="602">
        <f t="shared" ca="1" si="603"/>
        <v>-7217784030.4554386</v>
      </c>
      <c r="AE1335" s="602">
        <f t="shared" si="604"/>
        <v>0</v>
      </c>
      <c r="AG1335" s="602">
        <f t="shared" ca="1" si="608"/>
        <v>0</v>
      </c>
    </row>
    <row r="1336" spans="2:33" x14ac:dyDescent="0.25">
      <c r="B1336" s="30">
        <v>1315</v>
      </c>
      <c r="C1336" s="19">
        <f t="shared" ca="1" si="582"/>
        <v>85715</v>
      </c>
      <c r="D1336" s="30">
        <f t="shared" ca="1" si="583"/>
        <v>31</v>
      </c>
      <c r="E1336" s="599">
        <f t="shared" si="584"/>
        <v>0.113</v>
      </c>
      <c r="F1336" s="599">
        <f t="shared" si="605"/>
        <v>0.13108</v>
      </c>
      <c r="G1336" s="33">
        <f t="shared" ca="1" si="585"/>
        <v>1.0120874444444443</v>
      </c>
      <c r="H1336" s="33">
        <f t="shared" ca="1" si="586"/>
        <v>5568653.7783739865</v>
      </c>
      <c r="I1336" s="33">
        <f t="shared" ca="1" si="610"/>
        <v>1.7957661578522376E-7</v>
      </c>
      <c r="J1336" s="30" t="b">
        <f t="shared" si="587"/>
        <v>0</v>
      </c>
      <c r="K1336" s="33">
        <f t="shared" si="606"/>
        <v>1</v>
      </c>
      <c r="L1336" s="33">
        <f t="shared" ca="1" si="609"/>
        <v>1.7957661578522376E-7</v>
      </c>
      <c r="M1336" s="600">
        <f t="shared" ca="1" si="588"/>
        <v>27271.35</v>
      </c>
      <c r="N1336" s="601">
        <f t="shared" ca="1" si="589"/>
        <v>-750730913316.68994</v>
      </c>
      <c r="O1336" s="601">
        <f t="shared" ca="1" si="590"/>
        <v>9074445478.7900009</v>
      </c>
      <c r="P1336" s="601">
        <f t="shared" ca="1" si="591"/>
        <v>-7305028859.3000002</v>
      </c>
      <c r="Q1336" s="601">
        <f t="shared" ca="1" si="607"/>
        <v>-1168804617.49</v>
      </c>
      <c r="R1336" s="602">
        <f t="shared" si="592"/>
        <v>399</v>
      </c>
      <c r="S1336" s="602">
        <f t="shared" si="593"/>
        <v>63.84</v>
      </c>
      <c r="T1336" s="602">
        <f t="shared" si="594"/>
        <v>166.35080000000002</v>
      </c>
      <c r="U1336" s="602">
        <f t="shared" si="595"/>
        <v>26.616128000000003</v>
      </c>
      <c r="V1336" s="602">
        <f t="shared" ca="1" si="596"/>
        <v>-600584730.64999998</v>
      </c>
      <c r="W1336" s="602">
        <f t="shared" si="597"/>
        <v>84.48</v>
      </c>
      <c r="X1336" s="602">
        <f t="shared" si="598"/>
        <v>13.52</v>
      </c>
      <c r="Y1336" s="602">
        <f t="shared" ca="1" si="599"/>
        <v>11454559.9</v>
      </c>
      <c r="Z1336" s="602">
        <f t="shared" ca="1" si="600"/>
        <v>1832729.58</v>
      </c>
      <c r="AA1336" s="603">
        <f t="shared" si="601"/>
        <v>0</v>
      </c>
      <c r="AB1336" s="602"/>
      <c r="AC1336" s="604">
        <f t="shared" si="602"/>
        <v>0.113</v>
      </c>
      <c r="AD1336" s="602">
        <f t="shared" ca="1" si="603"/>
        <v>-7305028859.301013</v>
      </c>
      <c r="AE1336" s="602">
        <f t="shared" si="604"/>
        <v>0</v>
      </c>
      <c r="AG1336" s="602">
        <f t="shared" ca="1" si="608"/>
        <v>0</v>
      </c>
    </row>
    <row r="1337" spans="2:33" x14ac:dyDescent="0.25">
      <c r="B1337" s="30">
        <v>1316</v>
      </c>
      <c r="C1337" s="19">
        <f t="shared" ca="1" si="582"/>
        <v>85745</v>
      </c>
      <c r="D1337" s="30">
        <f t="shared" ca="1" si="583"/>
        <v>30</v>
      </c>
      <c r="E1337" s="599">
        <f t="shared" si="584"/>
        <v>0.113</v>
      </c>
      <c r="F1337" s="599">
        <f t="shared" si="605"/>
        <v>0.13108</v>
      </c>
      <c r="G1337" s="33">
        <f t="shared" ca="1" si="585"/>
        <v>1.0117233333333333</v>
      </c>
      <c r="H1337" s="33">
        <f t="shared" ca="1" si="586"/>
        <v>5633936.9628357906</v>
      </c>
      <c r="I1337" s="33">
        <f t="shared" ca="1" si="610"/>
        <v>1.7749577366528772E-7</v>
      </c>
      <c r="J1337" s="30" t="b">
        <f t="shared" si="587"/>
        <v>0</v>
      </c>
      <c r="K1337" s="33">
        <f t="shared" si="606"/>
        <v>1</v>
      </c>
      <c r="L1337" s="33">
        <f t="shared" ca="1" si="609"/>
        <v>1.7749577366528772E-7</v>
      </c>
      <c r="M1337" s="600">
        <f t="shared" ca="1" si="588"/>
        <v>27271.35</v>
      </c>
      <c r="N1337" s="601">
        <f t="shared" ca="1" si="589"/>
        <v>-759805358795.47998</v>
      </c>
      <c r="O1337" s="601">
        <f t="shared" ca="1" si="590"/>
        <v>8907478760.9599991</v>
      </c>
      <c r="P1337" s="601">
        <f t="shared" ca="1" si="591"/>
        <v>-7154833795.3199997</v>
      </c>
      <c r="Q1337" s="601">
        <f t="shared" ca="1" si="607"/>
        <v>-1144773407.25</v>
      </c>
      <c r="R1337" s="602">
        <f t="shared" si="592"/>
        <v>399</v>
      </c>
      <c r="S1337" s="602">
        <f t="shared" si="593"/>
        <v>63.84</v>
      </c>
      <c r="T1337" s="602">
        <f t="shared" si="594"/>
        <v>166.35080000000002</v>
      </c>
      <c r="U1337" s="602">
        <f t="shared" si="595"/>
        <v>26.616128000000003</v>
      </c>
      <c r="V1337" s="602">
        <f t="shared" ca="1" si="596"/>
        <v>-607844287.03999996</v>
      </c>
      <c r="W1337" s="602">
        <f t="shared" si="597"/>
        <v>84.48</v>
      </c>
      <c r="X1337" s="602">
        <f t="shared" si="598"/>
        <v>13.52</v>
      </c>
      <c r="Y1337" s="602">
        <f t="shared" ca="1" si="599"/>
        <v>11219054.039999999</v>
      </c>
      <c r="Z1337" s="602">
        <f t="shared" ca="1" si="600"/>
        <v>1795048.65</v>
      </c>
      <c r="AA1337" s="603">
        <f t="shared" si="601"/>
        <v>0</v>
      </c>
      <c r="AB1337" s="602"/>
      <c r="AC1337" s="604">
        <f t="shared" si="602"/>
        <v>0.113</v>
      </c>
      <c r="AD1337" s="602">
        <f t="shared" ca="1" si="603"/>
        <v>-7154833795.3241034</v>
      </c>
      <c r="AE1337" s="602">
        <f t="shared" si="604"/>
        <v>0</v>
      </c>
      <c r="AG1337" s="602">
        <f t="shared" ca="1" si="608"/>
        <v>0</v>
      </c>
    </row>
    <row r="1338" spans="2:33" x14ac:dyDescent="0.25">
      <c r="B1338" s="30">
        <v>1317</v>
      </c>
      <c r="C1338" s="19">
        <f t="shared" ca="1" si="582"/>
        <v>85776</v>
      </c>
      <c r="D1338" s="30">
        <f t="shared" ca="1" si="583"/>
        <v>31</v>
      </c>
      <c r="E1338" s="599">
        <f t="shared" si="584"/>
        <v>0.113</v>
      </c>
      <c r="F1338" s="599">
        <f t="shared" si="605"/>
        <v>0.13108</v>
      </c>
      <c r="G1338" s="33">
        <f t="shared" ca="1" si="585"/>
        <v>1.0120874444444443</v>
      </c>
      <c r="H1338" s="33">
        <f t="shared" ca="1" si="586"/>
        <v>5702036.8628775692</v>
      </c>
      <c r="I1338" s="33">
        <f t="shared" ca="1" si="610"/>
        <v>1.753759268920867E-7</v>
      </c>
      <c r="J1338" s="30" t="b">
        <f t="shared" si="587"/>
        <v>0</v>
      </c>
      <c r="K1338" s="33">
        <f t="shared" si="606"/>
        <v>1</v>
      </c>
      <c r="L1338" s="33">
        <f t="shared" ca="1" si="609"/>
        <v>1.753759268920867E-7</v>
      </c>
      <c r="M1338" s="600">
        <f t="shared" ca="1" si="588"/>
        <v>27271.35</v>
      </c>
      <c r="N1338" s="601">
        <f t="shared" ca="1" si="589"/>
        <v>-768712837556.43994</v>
      </c>
      <c r="O1338" s="601">
        <f t="shared" ca="1" si="590"/>
        <v>9291800989.0499992</v>
      </c>
      <c r="P1338" s="601">
        <f t="shared" ca="1" si="591"/>
        <v>-7480002972.1099997</v>
      </c>
      <c r="Q1338" s="601">
        <f t="shared" ca="1" si="607"/>
        <v>-1196800475.54</v>
      </c>
      <c r="R1338" s="602">
        <f t="shared" si="592"/>
        <v>399</v>
      </c>
      <c r="S1338" s="602">
        <f t="shared" si="593"/>
        <v>63.84</v>
      </c>
      <c r="T1338" s="602">
        <f t="shared" si="594"/>
        <v>166.35080000000002</v>
      </c>
      <c r="U1338" s="602">
        <f t="shared" si="595"/>
        <v>26.616128000000003</v>
      </c>
      <c r="V1338" s="602">
        <f t="shared" ca="1" si="596"/>
        <v>-614970270.04999995</v>
      </c>
      <c r="W1338" s="602">
        <f t="shared" si="597"/>
        <v>84.48</v>
      </c>
      <c r="X1338" s="602">
        <f t="shared" si="598"/>
        <v>13.52</v>
      </c>
      <c r="Y1338" s="602">
        <f t="shared" ca="1" si="599"/>
        <v>11728919.310000001</v>
      </c>
      <c r="Z1338" s="602">
        <f t="shared" ca="1" si="600"/>
        <v>1876627.09</v>
      </c>
      <c r="AA1338" s="603">
        <f t="shared" si="601"/>
        <v>0</v>
      </c>
      <c r="AB1338" s="602"/>
      <c r="AC1338" s="604">
        <f t="shared" si="602"/>
        <v>0.113</v>
      </c>
      <c r="AD1338" s="602">
        <f t="shared" ca="1" si="603"/>
        <v>-7480002972.1116915</v>
      </c>
      <c r="AE1338" s="602">
        <f t="shared" si="604"/>
        <v>0</v>
      </c>
      <c r="AG1338" s="602">
        <f t="shared" ca="1" si="608"/>
        <v>0</v>
      </c>
    </row>
    <row r="1339" spans="2:33" x14ac:dyDescent="0.25">
      <c r="B1339" s="30">
        <v>1318</v>
      </c>
      <c r="C1339" s="19">
        <f t="shared" ca="1" si="582"/>
        <v>85806</v>
      </c>
      <c r="D1339" s="30">
        <f t="shared" ca="1" si="583"/>
        <v>30</v>
      </c>
      <c r="E1339" s="599">
        <f t="shared" si="584"/>
        <v>0.113</v>
      </c>
      <c r="F1339" s="599">
        <f t="shared" si="605"/>
        <v>0.13108</v>
      </c>
      <c r="G1339" s="33">
        <f t="shared" ca="1" si="585"/>
        <v>1.0117233333333333</v>
      </c>
      <c r="H1339" s="33">
        <f t="shared" ca="1" si="586"/>
        <v>5768883.7417000374</v>
      </c>
      <c r="I1339" s="33">
        <f t="shared" ca="1" si="610"/>
        <v>1.7334376020989272E-7</v>
      </c>
      <c r="J1339" s="30" t="b">
        <f t="shared" si="587"/>
        <v>0</v>
      </c>
      <c r="K1339" s="33">
        <f t="shared" si="606"/>
        <v>1</v>
      </c>
      <c r="L1339" s="33">
        <f t="shared" ca="1" si="609"/>
        <v>1.7334376020989272E-7</v>
      </c>
      <c r="M1339" s="600">
        <f t="shared" ca="1" si="588"/>
        <v>27271.35</v>
      </c>
      <c r="N1339" s="601">
        <f t="shared" ca="1" si="589"/>
        <v>-778004638545.48999</v>
      </c>
      <c r="O1339" s="601">
        <f t="shared" ca="1" si="590"/>
        <v>9120834983.9000015</v>
      </c>
      <c r="P1339" s="601">
        <f t="shared" ca="1" si="591"/>
        <v>-7326210346.3000002</v>
      </c>
      <c r="Q1339" s="601">
        <f t="shared" ca="1" si="607"/>
        <v>-1172193655.4100001</v>
      </c>
      <c r="R1339" s="602">
        <f t="shared" si="592"/>
        <v>399</v>
      </c>
      <c r="S1339" s="602">
        <f t="shared" si="593"/>
        <v>63.84</v>
      </c>
      <c r="T1339" s="602">
        <f t="shared" si="594"/>
        <v>166.35080000000002</v>
      </c>
      <c r="U1339" s="602">
        <f t="shared" si="595"/>
        <v>26.616128000000003</v>
      </c>
      <c r="V1339" s="602">
        <f t="shared" ca="1" si="596"/>
        <v>-622403710.84000003</v>
      </c>
      <c r="W1339" s="602">
        <f t="shared" si="597"/>
        <v>84.48</v>
      </c>
      <c r="X1339" s="602">
        <f t="shared" si="598"/>
        <v>13.52</v>
      </c>
      <c r="Y1339" s="602">
        <f t="shared" ca="1" si="599"/>
        <v>11487772.470000001</v>
      </c>
      <c r="Z1339" s="602">
        <f t="shared" ca="1" si="600"/>
        <v>1838043.6</v>
      </c>
      <c r="AA1339" s="603">
        <f t="shared" si="601"/>
        <v>0</v>
      </c>
      <c r="AB1339" s="602"/>
      <c r="AC1339" s="604">
        <f t="shared" si="602"/>
        <v>0.113</v>
      </c>
      <c r="AD1339" s="602">
        <f t="shared" ca="1" si="603"/>
        <v>-7326210346.3033638</v>
      </c>
      <c r="AE1339" s="602">
        <f t="shared" si="604"/>
        <v>0</v>
      </c>
      <c r="AG1339" s="602">
        <f t="shared" ca="1" si="608"/>
        <v>0</v>
      </c>
    </row>
    <row r="1340" spans="2:33" x14ac:dyDescent="0.25">
      <c r="B1340" s="30">
        <v>1319</v>
      </c>
      <c r="C1340" s="19">
        <f t="shared" ca="1" si="582"/>
        <v>85837</v>
      </c>
      <c r="D1340" s="30">
        <f t="shared" ca="1" si="583"/>
        <v>31</v>
      </c>
      <c r="E1340" s="599">
        <f t="shared" si="584"/>
        <v>0.113</v>
      </c>
      <c r="F1340" s="599">
        <f t="shared" si="605"/>
        <v>0.13108</v>
      </c>
      <c r="G1340" s="33">
        <f t="shared" ca="1" si="585"/>
        <v>1.0120874444444443</v>
      </c>
      <c r="H1340" s="33">
        <f t="shared" ca="1" si="586"/>
        <v>5838614.8034342946</v>
      </c>
      <c r="I1340" s="33">
        <f t="shared" ca="1" si="610"/>
        <v>1.7127350127838478E-7</v>
      </c>
      <c r="J1340" s="30" t="b">
        <f t="shared" si="587"/>
        <v>0</v>
      </c>
      <c r="K1340" s="33">
        <f t="shared" si="606"/>
        <v>1</v>
      </c>
      <c r="L1340" s="33">
        <f t="shared" ca="1" si="609"/>
        <v>1.7127350127838478E-7</v>
      </c>
      <c r="M1340" s="600">
        <f t="shared" ca="1" si="588"/>
        <v>27271.35</v>
      </c>
      <c r="N1340" s="601">
        <f t="shared" ca="1" si="589"/>
        <v>-787125473529.39001</v>
      </c>
      <c r="O1340" s="601">
        <f t="shared" ca="1" si="590"/>
        <v>9514362703.4400005</v>
      </c>
      <c r="P1340" s="601">
        <f t="shared" ca="1" si="591"/>
        <v>-7659168149.3699999</v>
      </c>
      <c r="Q1340" s="601">
        <f t="shared" ca="1" si="607"/>
        <v>-1225466903.9000001</v>
      </c>
      <c r="R1340" s="602">
        <f t="shared" si="592"/>
        <v>399</v>
      </c>
      <c r="S1340" s="602">
        <f t="shared" si="593"/>
        <v>63.84</v>
      </c>
      <c r="T1340" s="602">
        <f t="shared" si="594"/>
        <v>166.35080000000002</v>
      </c>
      <c r="U1340" s="602">
        <f t="shared" si="595"/>
        <v>26.616128000000003</v>
      </c>
      <c r="V1340" s="602">
        <f t="shared" ca="1" si="596"/>
        <v>-629700378.82000005</v>
      </c>
      <c r="W1340" s="602">
        <f t="shared" si="597"/>
        <v>84.48</v>
      </c>
      <c r="X1340" s="602">
        <f t="shared" si="598"/>
        <v>13.52</v>
      </c>
      <c r="Y1340" s="602">
        <f t="shared" ca="1" si="599"/>
        <v>12009850.300000001</v>
      </c>
      <c r="Z1340" s="602">
        <f t="shared" ca="1" si="600"/>
        <v>1921576.05</v>
      </c>
      <c r="AA1340" s="603">
        <f t="shared" si="601"/>
        <v>0</v>
      </c>
      <c r="AB1340" s="602"/>
      <c r="AC1340" s="604">
        <f t="shared" si="602"/>
        <v>0.113</v>
      </c>
      <c r="AD1340" s="602">
        <f t="shared" ca="1" si="603"/>
        <v>-7659168149.3707027</v>
      </c>
      <c r="AE1340" s="602">
        <f t="shared" si="604"/>
        <v>0</v>
      </c>
      <c r="AG1340" s="602">
        <f t="shared" ca="1" si="608"/>
        <v>0</v>
      </c>
    </row>
    <row r="1341" spans="2:33" x14ac:dyDescent="0.25">
      <c r="B1341" s="30">
        <v>1320</v>
      </c>
      <c r="C1341" s="19">
        <f t="shared" ca="1" si="582"/>
        <v>85868</v>
      </c>
      <c r="D1341" s="30">
        <f t="shared" ca="1" si="583"/>
        <v>31</v>
      </c>
      <c r="E1341" s="599">
        <f t="shared" si="584"/>
        <v>0.113</v>
      </c>
      <c r="F1341" s="599">
        <f t="shared" si="605"/>
        <v>0.13108</v>
      </c>
      <c r="G1341" s="33">
        <f t="shared" ca="1" si="585"/>
        <v>1.0120874444444443</v>
      </c>
      <c r="H1341" s="33">
        <f t="shared" ca="1" si="586"/>
        <v>5909188.7355033169</v>
      </c>
      <c r="I1341" s="33">
        <f t="shared" ca="1" si="610"/>
        <v>1.692279676213159E-7</v>
      </c>
      <c r="J1341" s="30" t="b">
        <f t="shared" si="587"/>
        <v>1</v>
      </c>
      <c r="K1341" s="33">
        <f t="shared" si="606"/>
        <v>1</v>
      </c>
      <c r="L1341" s="33">
        <f t="shared" ca="1" si="609"/>
        <v>1.692279676213159E-7</v>
      </c>
      <c r="M1341" s="600">
        <f t="shared" ca="1" si="588"/>
        <v>27271.35</v>
      </c>
      <c r="N1341" s="601">
        <f t="shared" ca="1" si="589"/>
        <v>-796639836232.82996</v>
      </c>
      <c r="O1341" s="601">
        <f t="shared" ca="1" si="590"/>
        <v>9629367034.0499992</v>
      </c>
      <c r="P1341" s="601">
        <f t="shared" ca="1" si="591"/>
        <v>-7751748184.2299995</v>
      </c>
      <c r="Q1341" s="601">
        <f t="shared" ca="1" si="607"/>
        <v>-1240279709.48</v>
      </c>
      <c r="R1341" s="602">
        <f t="shared" si="592"/>
        <v>399</v>
      </c>
      <c r="S1341" s="602">
        <f t="shared" si="593"/>
        <v>63.84</v>
      </c>
      <c r="T1341" s="602">
        <f t="shared" si="594"/>
        <v>166.35080000000002</v>
      </c>
      <c r="U1341" s="602">
        <f t="shared" si="595"/>
        <v>26.616128000000003</v>
      </c>
      <c r="V1341" s="602">
        <f t="shared" ca="1" si="596"/>
        <v>-637311868.99000001</v>
      </c>
      <c r="W1341" s="602">
        <f t="shared" si="597"/>
        <v>84.48</v>
      </c>
      <c r="X1341" s="602">
        <f t="shared" si="598"/>
        <v>13.52</v>
      </c>
      <c r="Y1341" s="602">
        <f t="shared" ca="1" si="599"/>
        <v>12155015.800000001</v>
      </c>
      <c r="Z1341" s="602">
        <f t="shared" ca="1" si="600"/>
        <v>1944802.53</v>
      </c>
      <c r="AA1341" s="603">
        <f t="shared" si="601"/>
        <v>0</v>
      </c>
      <c r="AB1341" s="602"/>
      <c r="AC1341" s="604">
        <f t="shared" si="602"/>
        <v>0.113</v>
      </c>
      <c r="AD1341" s="602">
        <f t="shared" ca="1" si="603"/>
        <v>-7751748184.2322321</v>
      </c>
      <c r="AE1341" s="602">
        <f t="shared" si="604"/>
        <v>0</v>
      </c>
      <c r="AG1341" s="602">
        <f t="shared" ca="1" si="608"/>
        <v>0</v>
      </c>
    </row>
    <row r="1342" spans="2:33" x14ac:dyDescent="0.25">
      <c r="B1342" s="30">
        <v>1321</v>
      </c>
      <c r="C1342" s="19">
        <f t="shared" ca="1" si="582"/>
        <v>85896</v>
      </c>
      <c r="D1342" s="30">
        <f t="shared" ca="1" si="583"/>
        <v>28</v>
      </c>
      <c r="E1342" s="599">
        <f t="shared" si="584"/>
        <v>0.113</v>
      </c>
      <c r="F1342" s="599">
        <f t="shared" si="605"/>
        <v>0.13108</v>
      </c>
      <c r="G1342" s="33">
        <f t="shared" ca="1" si="585"/>
        <v>1.0109951111111111</v>
      </c>
      <c r="H1342" s="33">
        <f t="shared" ca="1" si="586"/>
        <v>5974160.9222267019</v>
      </c>
      <c r="I1342" s="33">
        <f t="shared" ca="1" si="610"/>
        <v>1.6738752320506255E-7</v>
      </c>
      <c r="J1342" s="30" t="b">
        <f t="shared" si="587"/>
        <v>0</v>
      </c>
      <c r="K1342" s="33">
        <f t="shared" si="606"/>
        <v>1</v>
      </c>
      <c r="L1342" s="33">
        <f t="shared" ca="1" si="609"/>
        <v>1.6738752320506255E-7</v>
      </c>
      <c r="M1342" s="600">
        <f t="shared" ca="1" si="588"/>
        <v>27271.35</v>
      </c>
      <c r="N1342" s="601">
        <f t="shared" ca="1" si="589"/>
        <v>-806269203266.88</v>
      </c>
      <c r="O1342" s="601">
        <f t="shared" ca="1" si="590"/>
        <v>8865046746.7399998</v>
      </c>
      <c r="P1342" s="601">
        <f t="shared" ca="1" si="591"/>
        <v>-7086210442.0500002</v>
      </c>
      <c r="Q1342" s="601">
        <f t="shared" ca="1" si="607"/>
        <v>-1133793670.73</v>
      </c>
      <c r="R1342" s="602">
        <f t="shared" si="592"/>
        <v>399</v>
      </c>
      <c r="S1342" s="602">
        <f t="shared" si="593"/>
        <v>63.84</v>
      </c>
      <c r="T1342" s="602">
        <f t="shared" si="594"/>
        <v>166.35080000000002</v>
      </c>
      <c r="U1342" s="602">
        <f t="shared" si="595"/>
        <v>26.616128000000003</v>
      </c>
      <c r="V1342" s="602">
        <f t="shared" ca="1" si="596"/>
        <v>-645015362.61000001</v>
      </c>
      <c r="W1342" s="602">
        <f t="shared" si="597"/>
        <v>84.48</v>
      </c>
      <c r="X1342" s="602">
        <f t="shared" si="598"/>
        <v>13.52</v>
      </c>
      <c r="Y1342" s="602">
        <f t="shared" ca="1" si="599"/>
        <v>11111452.619999999</v>
      </c>
      <c r="Z1342" s="602">
        <f t="shared" ca="1" si="600"/>
        <v>1777832.42</v>
      </c>
      <c r="AA1342" s="603">
        <f t="shared" si="601"/>
        <v>0</v>
      </c>
      <c r="AB1342" s="602"/>
      <c r="AC1342" s="604">
        <f t="shared" si="602"/>
        <v>0.113</v>
      </c>
      <c r="AD1342" s="602">
        <f t="shared" ca="1" si="603"/>
        <v>-7086210442.0455799</v>
      </c>
      <c r="AE1342" s="602">
        <f t="shared" si="604"/>
        <v>0</v>
      </c>
      <c r="AG1342" s="602">
        <f t="shared" ca="1" si="608"/>
        <v>0</v>
      </c>
    </row>
    <row r="1343" spans="2:33" x14ac:dyDescent="0.25">
      <c r="B1343" s="30">
        <v>1322</v>
      </c>
      <c r="C1343" s="19">
        <f t="shared" ca="1" si="582"/>
        <v>85927</v>
      </c>
      <c r="D1343" s="30">
        <f t="shared" ca="1" si="583"/>
        <v>31</v>
      </c>
      <c r="E1343" s="599">
        <f t="shared" si="584"/>
        <v>0.113</v>
      </c>
      <c r="F1343" s="599">
        <f t="shared" si="605"/>
        <v>0.13108</v>
      </c>
      <c r="G1343" s="33">
        <f t="shared" ca="1" si="585"/>
        <v>1.0120874444444443</v>
      </c>
      <c r="H1343" s="33">
        <f t="shared" ca="1" si="586"/>
        <v>6046373.2604762875</v>
      </c>
      <c r="I1343" s="33">
        <f t="shared" ca="1" si="610"/>
        <v>1.653884001070135E-7</v>
      </c>
      <c r="J1343" s="30" t="b">
        <f t="shared" si="587"/>
        <v>0</v>
      </c>
      <c r="K1343" s="33">
        <f t="shared" si="606"/>
        <v>1</v>
      </c>
      <c r="L1343" s="33">
        <f t="shared" ca="1" si="609"/>
        <v>1.653884001070135E-7</v>
      </c>
      <c r="M1343" s="600">
        <f t="shared" ca="1" si="588"/>
        <v>27271.35</v>
      </c>
      <c r="N1343" s="601">
        <f t="shared" ca="1" si="589"/>
        <v>-815134250013.62</v>
      </c>
      <c r="O1343" s="601">
        <f t="shared" ca="1" si="590"/>
        <v>9852917233.1499996</v>
      </c>
      <c r="P1343" s="601">
        <f t="shared" ca="1" si="591"/>
        <v>-7931709104.9899998</v>
      </c>
      <c r="Q1343" s="601">
        <f t="shared" ca="1" si="607"/>
        <v>-1269073456.8</v>
      </c>
      <c r="R1343" s="602">
        <f t="shared" si="592"/>
        <v>399</v>
      </c>
      <c r="S1343" s="602">
        <f t="shared" si="593"/>
        <v>63.84</v>
      </c>
      <c r="T1343" s="602">
        <f t="shared" si="594"/>
        <v>166.35080000000002</v>
      </c>
      <c r="U1343" s="602">
        <f t="shared" si="595"/>
        <v>26.616128000000003</v>
      </c>
      <c r="V1343" s="602">
        <f t="shared" ca="1" si="596"/>
        <v>-652107400.00999999</v>
      </c>
      <c r="W1343" s="602">
        <f t="shared" si="597"/>
        <v>84.48</v>
      </c>
      <c r="X1343" s="602">
        <f t="shared" si="598"/>
        <v>13.52</v>
      </c>
      <c r="Y1343" s="602">
        <f t="shared" ca="1" si="599"/>
        <v>12437194.52</v>
      </c>
      <c r="Z1343" s="602">
        <f t="shared" ca="1" si="600"/>
        <v>1989951.12</v>
      </c>
      <c r="AA1343" s="603">
        <f t="shared" si="601"/>
        <v>0</v>
      </c>
      <c r="AB1343" s="602"/>
      <c r="AC1343" s="604">
        <f t="shared" si="602"/>
        <v>0.113</v>
      </c>
      <c r="AD1343" s="602">
        <f t="shared" ca="1" si="603"/>
        <v>-7931709104.9936419</v>
      </c>
      <c r="AE1343" s="602">
        <f t="shared" si="604"/>
        <v>0</v>
      </c>
      <c r="AG1343" s="602">
        <f t="shared" ca="1" si="608"/>
        <v>0</v>
      </c>
    </row>
    <row r="1344" spans="2:33" x14ac:dyDescent="0.25">
      <c r="B1344" s="30">
        <v>1323</v>
      </c>
      <c r="C1344" s="19">
        <f t="shared" ca="1" si="582"/>
        <v>85957</v>
      </c>
      <c r="D1344" s="30">
        <f t="shared" ca="1" si="583"/>
        <v>30</v>
      </c>
      <c r="E1344" s="599">
        <f t="shared" si="584"/>
        <v>0.113</v>
      </c>
      <c r="F1344" s="599">
        <f t="shared" si="605"/>
        <v>0.13108</v>
      </c>
      <c r="G1344" s="33">
        <f t="shared" ca="1" si="585"/>
        <v>1.0117233333333333</v>
      </c>
      <c r="H1344" s="33">
        <f t="shared" ca="1" si="586"/>
        <v>6117256.9096666044</v>
      </c>
      <c r="I1344" s="33">
        <f t="shared" ca="1" si="610"/>
        <v>1.6347196378490842E-7</v>
      </c>
      <c r="J1344" s="30" t="b">
        <f t="shared" si="587"/>
        <v>0</v>
      </c>
      <c r="K1344" s="33">
        <f t="shared" si="606"/>
        <v>1</v>
      </c>
      <c r="L1344" s="33">
        <f t="shared" ca="1" si="609"/>
        <v>1.6347196378490842E-7</v>
      </c>
      <c r="M1344" s="600">
        <f t="shared" ca="1" si="588"/>
        <v>27271.35</v>
      </c>
      <c r="N1344" s="601">
        <f t="shared" ca="1" si="589"/>
        <v>-824987167246.77002</v>
      </c>
      <c r="O1344" s="601">
        <f t="shared" ca="1" si="590"/>
        <v>9671626828.710001</v>
      </c>
      <c r="P1344" s="601">
        <f t="shared" ca="1" si="591"/>
        <v>-7768629158.2399998</v>
      </c>
      <c r="Q1344" s="601">
        <f t="shared" ca="1" si="607"/>
        <v>-1242980665.3199999</v>
      </c>
      <c r="R1344" s="602">
        <f t="shared" si="592"/>
        <v>399</v>
      </c>
      <c r="S1344" s="602">
        <f t="shared" si="593"/>
        <v>63.84</v>
      </c>
      <c r="T1344" s="602">
        <f t="shared" si="594"/>
        <v>166.35080000000002</v>
      </c>
      <c r="U1344" s="602">
        <f t="shared" si="595"/>
        <v>26.616128000000003</v>
      </c>
      <c r="V1344" s="602">
        <f t="shared" ca="1" si="596"/>
        <v>-659989733.79999995</v>
      </c>
      <c r="W1344" s="602">
        <f t="shared" si="597"/>
        <v>84.48</v>
      </c>
      <c r="X1344" s="602">
        <f t="shared" si="598"/>
        <v>13.52</v>
      </c>
      <c r="Y1344" s="602">
        <f t="shared" ca="1" si="599"/>
        <v>12181485.17</v>
      </c>
      <c r="Z1344" s="602">
        <f t="shared" ca="1" si="600"/>
        <v>1949037.63</v>
      </c>
      <c r="AA1344" s="603">
        <f t="shared" si="601"/>
        <v>0</v>
      </c>
      <c r="AB1344" s="602"/>
      <c r="AC1344" s="604">
        <f t="shared" si="602"/>
        <v>0.113</v>
      </c>
      <c r="AD1344" s="602">
        <f t="shared" ca="1" si="603"/>
        <v>-7768629158.2404184</v>
      </c>
      <c r="AE1344" s="602">
        <f t="shared" si="604"/>
        <v>0</v>
      </c>
      <c r="AG1344" s="602">
        <f t="shared" ca="1" si="608"/>
        <v>0</v>
      </c>
    </row>
    <row r="1345" spans="2:33" x14ac:dyDescent="0.25">
      <c r="B1345" s="30">
        <v>1324</v>
      </c>
      <c r="C1345" s="19">
        <f t="shared" ca="1" si="582"/>
        <v>85988</v>
      </c>
      <c r="D1345" s="30">
        <f t="shared" ca="1" si="583"/>
        <v>31</v>
      </c>
      <c r="E1345" s="599">
        <f t="shared" si="584"/>
        <v>0.113</v>
      </c>
      <c r="F1345" s="599">
        <f t="shared" si="605"/>
        <v>0.13108</v>
      </c>
      <c r="G1345" s="33">
        <f t="shared" ca="1" si="585"/>
        <v>1.0120874444444443</v>
      </c>
      <c r="H1345" s="33">
        <f t="shared" ca="1" si="586"/>
        <v>6191198.9127145922</v>
      </c>
      <c r="I1345" s="33">
        <f t="shared" ca="1" si="610"/>
        <v>1.6151960453836236E-7</v>
      </c>
      <c r="J1345" s="30" t="b">
        <f t="shared" si="587"/>
        <v>0</v>
      </c>
      <c r="K1345" s="33">
        <f t="shared" si="606"/>
        <v>1</v>
      </c>
      <c r="L1345" s="33">
        <f t="shared" ca="1" si="609"/>
        <v>1.6151960453836236E-7</v>
      </c>
      <c r="M1345" s="600">
        <f t="shared" ca="1" si="588"/>
        <v>27271.35</v>
      </c>
      <c r="N1345" s="601">
        <f t="shared" ca="1" si="589"/>
        <v>-834658794075.47998</v>
      </c>
      <c r="O1345" s="601">
        <f t="shared" ca="1" si="590"/>
        <v>10088919074.800001</v>
      </c>
      <c r="P1345" s="601">
        <f t="shared" ca="1" si="591"/>
        <v>-8121693765.6800003</v>
      </c>
      <c r="Q1345" s="601">
        <f t="shared" ca="1" si="607"/>
        <v>-1299471002.51</v>
      </c>
      <c r="R1345" s="602">
        <f t="shared" si="592"/>
        <v>399</v>
      </c>
      <c r="S1345" s="602">
        <f t="shared" si="593"/>
        <v>63.84</v>
      </c>
      <c r="T1345" s="602">
        <f t="shared" si="594"/>
        <v>166.35080000000002</v>
      </c>
      <c r="U1345" s="602">
        <f t="shared" si="595"/>
        <v>26.616128000000003</v>
      </c>
      <c r="V1345" s="602">
        <f t="shared" ca="1" si="596"/>
        <v>-667727035.25999999</v>
      </c>
      <c r="W1345" s="602">
        <f t="shared" si="597"/>
        <v>84.48</v>
      </c>
      <c r="X1345" s="602">
        <f t="shared" si="598"/>
        <v>13.52</v>
      </c>
      <c r="Y1345" s="602">
        <f t="shared" ca="1" si="599"/>
        <v>12735090.470000001</v>
      </c>
      <c r="Z1345" s="602">
        <f t="shared" ca="1" si="600"/>
        <v>2037614.48</v>
      </c>
      <c r="AA1345" s="603">
        <f t="shared" si="601"/>
        <v>0</v>
      </c>
      <c r="AB1345" s="602"/>
      <c r="AC1345" s="604">
        <f t="shared" si="602"/>
        <v>0.113</v>
      </c>
      <c r="AD1345" s="602">
        <f t="shared" ca="1" si="603"/>
        <v>-8121693765.6844616</v>
      </c>
      <c r="AE1345" s="602">
        <f t="shared" si="604"/>
        <v>0</v>
      </c>
      <c r="AG1345" s="602">
        <f t="shared" ca="1" si="608"/>
        <v>0</v>
      </c>
    </row>
    <row r="1346" spans="2:33" x14ac:dyDescent="0.25">
      <c r="B1346" s="30">
        <v>1325</v>
      </c>
      <c r="C1346" s="19">
        <f t="shared" ca="1" si="582"/>
        <v>86018</v>
      </c>
      <c r="D1346" s="30">
        <f t="shared" ca="1" si="583"/>
        <v>30</v>
      </c>
      <c r="E1346" s="599">
        <f t="shared" si="584"/>
        <v>0.113</v>
      </c>
      <c r="F1346" s="599">
        <f t="shared" si="605"/>
        <v>0.13108</v>
      </c>
      <c r="G1346" s="33">
        <f t="shared" ca="1" si="585"/>
        <v>1.0117233333333333</v>
      </c>
      <c r="H1346" s="33">
        <f t="shared" ca="1" si="586"/>
        <v>6263780.401301316</v>
      </c>
      <c r="I1346" s="33">
        <f t="shared" ca="1" si="610"/>
        <v>1.5964799784364208E-7</v>
      </c>
      <c r="J1346" s="30" t="b">
        <f t="shared" si="587"/>
        <v>0</v>
      </c>
      <c r="K1346" s="33">
        <f t="shared" si="606"/>
        <v>1</v>
      </c>
      <c r="L1346" s="33">
        <f t="shared" ca="1" si="609"/>
        <v>1.5964799784364208E-7</v>
      </c>
      <c r="M1346" s="600">
        <f t="shared" ca="1" si="588"/>
        <v>27271.35</v>
      </c>
      <c r="N1346" s="601">
        <f t="shared" ca="1" si="589"/>
        <v>-844747713150.28003</v>
      </c>
      <c r="O1346" s="601">
        <f t="shared" ca="1" si="590"/>
        <v>9903286295.1900005</v>
      </c>
      <c r="P1346" s="601">
        <f t="shared" ca="1" si="591"/>
        <v>-7954707632.1700001</v>
      </c>
      <c r="Q1346" s="601">
        <f t="shared" ca="1" si="607"/>
        <v>-1272753221.1500001</v>
      </c>
      <c r="R1346" s="602">
        <f t="shared" si="592"/>
        <v>399</v>
      </c>
      <c r="S1346" s="602">
        <f t="shared" si="593"/>
        <v>63.84</v>
      </c>
      <c r="T1346" s="602">
        <f t="shared" si="594"/>
        <v>166.35080000000002</v>
      </c>
      <c r="U1346" s="602">
        <f t="shared" si="595"/>
        <v>26.616128000000003</v>
      </c>
      <c r="V1346" s="602">
        <f t="shared" ca="1" si="596"/>
        <v>-675798170.51999998</v>
      </c>
      <c r="W1346" s="602">
        <f t="shared" si="597"/>
        <v>84.48</v>
      </c>
      <c r="X1346" s="602">
        <f t="shared" si="598"/>
        <v>13.52</v>
      </c>
      <c r="Y1346" s="602">
        <f t="shared" ca="1" si="599"/>
        <v>12473256.210000001</v>
      </c>
      <c r="Z1346" s="602">
        <f t="shared" ca="1" si="600"/>
        <v>1995720.99</v>
      </c>
      <c r="AA1346" s="603">
        <f t="shared" si="601"/>
        <v>0</v>
      </c>
      <c r="AB1346" s="602"/>
      <c r="AC1346" s="604">
        <f t="shared" si="602"/>
        <v>0.113</v>
      </c>
      <c r="AD1346" s="602">
        <f t="shared" ca="1" si="603"/>
        <v>-7954707632.1651382</v>
      </c>
      <c r="AE1346" s="602">
        <f t="shared" si="604"/>
        <v>0</v>
      </c>
      <c r="AG1346" s="602">
        <f t="shared" ca="1" si="608"/>
        <v>0</v>
      </c>
    </row>
    <row r="1347" spans="2:33" x14ac:dyDescent="0.25">
      <c r="B1347" s="30">
        <v>1326</v>
      </c>
      <c r="C1347" s="19">
        <f t="shared" ca="1" si="582"/>
        <v>86049</v>
      </c>
      <c r="D1347" s="30">
        <f t="shared" ca="1" si="583"/>
        <v>31</v>
      </c>
      <c r="E1347" s="599">
        <f t="shared" si="584"/>
        <v>0.113</v>
      </c>
      <c r="F1347" s="599">
        <f t="shared" si="605"/>
        <v>0.13108</v>
      </c>
      <c r="G1347" s="33">
        <f t="shared" ca="1" si="585"/>
        <v>1.0120874444444443</v>
      </c>
      <c r="H1347" s="33">
        <f t="shared" ca="1" si="586"/>
        <v>6339493.4989142446</v>
      </c>
      <c r="I1347" s="33">
        <f t="shared" ca="1" si="610"/>
        <v>1.5774130854007005E-7</v>
      </c>
      <c r="J1347" s="30" t="b">
        <f t="shared" si="587"/>
        <v>0</v>
      </c>
      <c r="K1347" s="33">
        <f t="shared" si="606"/>
        <v>1</v>
      </c>
      <c r="L1347" s="33">
        <f t="shared" ca="1" si="609"/>
        <v>1.5774130854007005E-7</v>
      </c>
      <c r="M1347" s="600">
        <f t="shared" ca="1" si="588"/>
        <v>27271.35</v>
      </c>
      <c r="N1347" s="601">
        <f t="shared" ca="1" si="589"/>
        <v>-854650999445.46997</v>
      </c>
      <c r="O1347" s="601">
        <f t="shared" ca="1" si="590"/>
        <v>10330573746.550001</v>
      </c>
      <c r="P1347" s="601">
        <f t="shared" ca="1" si="591"/>
        <v>-8316229030.7200003</v>
      </c>
      <c r="Q1347" s="601">
        <f t="shared" ca="1" si="607"/>
        <v>-1330596644.9200001</v>
      </c>
      <c r="R1347" s="602">
        <f t="shared" si="592"/>
        <v>399</v>
      </c>
      <c r="S1347" s="602">
        <f t="shared" si="593"/>
        <v>63.84</v>
      </c>
      <c r="T1347" s="602">
        <f t="shared" si="594"/>
        <v>166.35080000000002</v>
      </c>
      <c r="U1347" s="602">
        <f t="shared" si="595"/>
        <v>26.616128000000003</v>
      </c>
      <c r="V1347" s="602">
        <f t="shared" ca="1" si="596"/>
        <v>-683720799.55999994</v>
      </c>
      <c r="W1347" s="602">
        <f t="shared" si="597"/>
        <v>84.48</v>
      </c>
      <c r="X1347" s="602">
        <f t="shared" si="598"/>
        <v>13.52</v>
      </c>
      <c r="Y1347" s="602">
        <f t="shared" ca="1" si="599"/>
        <v>13040121.77</v>
      </c>
      <c r="Z1347" s="602">
        <f t="shared" ca="1" si="600"/>
        <v>2086419.48</v>
      </c>
      <c r="AA1347" s="603">
        <f t="shared" si="601"/>
        <v>0</v>
      </c>
      <c r="AB1347" s="602"/>
      <c r="AC1347" s="604">
        <f t="shared" si="602"/>
        <v>0.113</v>
      </c>
      <c r="AD1347" s="602">
        <f t="shared" ca="1" si="603"/>
        <v>-8316229030.7152262</v>
      </c>
      <c r="AE1347" s="602">
        <f t="shared" si="604"/>
        <v>0</v>
      </c>
      <c r="AG1347" s="602">
        <f t="shared" ca="1" si="608"/>
        <v>0</v>
      </c>
    </row>
    <row r="1348" spans="2:33" x14ac:dyDescent="0.25">
      <c r="B1348" s="30">
        <v>1327</v>
      </c>
      <c r="C1348" s="19">
        <f t="shared" ca="1" si="582"/>
        <v>86080</v>
      </c>
      <c r="D1348" s="30">
        <f t="shared" ca="1" si="583"/>
        <v>31</v>
      </c>
      <c r="E1348" s="599">
        <f t="shared" si="584"/>
        <v>0.113</v>
      </c>
      <c r="F1348" s="599">
        <f t="shared" si="605"/>
        <v>0.13108</v>
      </c>
      <c r="G1348" s="33">
        <f t="shared" ca="1" si="585"/>
        <v>1.0120874444444443</v>
      </c>
      <c r="H1348" s="33">
        <f t="shared" ca="1" si="586"/>
        <v>6416121.7743882863</v>
      </c>
      <c r="I1348" s="33">
        <f t="shared" ca="1" si="610"/>
        <v>1.5585739098527945E-7</v>
      </c>
      <c r="J1348" s="30" t="b">
        <f t="shared" si="587"/>
        <v>0</v>
      </c>
      <c r="K1348" s="33">
        <f t="shared" si="606"/>
        <v>1</v>
      </c>
      <c r="L1348" s="33">
        <f t="shared" ca="1" si="609"/>
        <v>1.5585739098527945E-7</v>
      </c>
      <c r="M1348" s="600">
        <f t="shared" ca="1" si="588"/>
        <v>27271.35</v>
      </c>
      <c r="N1348" s="601">
        <f t="shared" ca="1" si="589"/>
        <v>-864981573192.02002</v>
      </c>
      <c r="O1348" s="601">
        <f t="shared" ca="1" si="590"/>
        <v>10455443982.779999</v>
      </c>
      <c r="P1348" s="601">
        <f t="shared" ca="1" si="591"/>
        <v>-8416751252.4799995</v>
      </c>
      <c r="Q1348" s="601">
        <f t="shared" ca="1" si="607"/>
        <v>-1346680200.4000001</v>
      </c>
      <c r="R1348" s="602">
        <f t="shared" si="592"/>
        <v>399</v>
      </c>
      <c r="S1348" s="602">
        <f t="shared" si="593"/>
        <v>63.84</v>
      </c>
      <c r="T1348" s="602">
        <f t="shared" si="594"/>
        <v>166.35080000000002</v>
      </c>
      <c r="U1348" s="602">
        <f t="shared" si="595"/>
        <v>26.616128000000003</v>
      </c>
      <c r="V1348" s="602">
        <f t="shared" ca="1" si="596"/>
        <v>-691985258.54999995</v>
      </c>
      <c r="W1348" s="602">
        <f t="shared" si="597"/>
        <v>84.48</v>
      </c>
      <c r="X1348" s="602">
        <f t="shared" si="598"/>
        <v>13.52</v>
      </c>
      <c r="Y1348" s="602">
        <f t="shared" ca="1" si="599"/>
        <v>13197740.609999999</v>
      </c>
      <c r="Z1348" s="602">
        <f t="shared" ca="1" si="600"/>
        <v>2111638.5</v>
      </c>
      <c r="AA1348" s="603">
        <f t="shared" si="601"/>
        <v>0</v>
      </c>
      <c r="AB1348" s="602"/>
      <c r="AC1348" s="604">
        <f t="shared" si="602"/>
        <v>0.113</v>
      </c>
      <c r="AD1348" s="602">
        <f t="shared" ca="1" si="603"/>
        <v>-8416751252.4767962</v>
      </c>
      <c r="AE1348" s="602">
        <f t="shared" si="604"/>
        <v>0</v>
      </c>
      <c r="AG1348" s="602">
        <f t="shared" ca="1" si="608"/>
        <v>0</v>
      </c>
    </row>
    <row r="1349" spans="2:33" x14ac:dyDescent="0.25">
      <c r="B1349" s="30">
        <v>1328</v>
      </c>
      <c r="C1349" s="19">
        <f t="shared" ca="1" si="582"/>
        <v>86110</v>
      </c>
      <c r="D1349" s="30">
        <f t="shared" ca="1" si="583"/>
        <v>30</v>
      </c>
      <c r="E1349" s="599">
        <f t="shared" si="584"/>
        <v>0.113</v>
      </c>
      <c r="F1349" s="599">
        <f t="shared" si="605"/>
        <v>0.13108</v>
      </c>
      <c r="G1349" s="33">
        <f t="shared" ca="1" si="585"/>
        <v>1.0117233333333333</v>
      </c>
      <c r="H1349" s="33">
        <f t="shared" ca="1" si="586"/>
        <v>6491340.1086566979</v>
      </c>
      <c r="I1349" s="33">
        <f t="shared" ca="1" si="610"/>
        <v>1.5405139512970884E-7</v>
      </c>
      <c r="J1349" s="30" t="b">
        <f t="shared" si="587"/>
        <v>0</v>
      </c>
      <c r="K1349" s="33">
        <f t="shared" si="606"/>
        <v>1</v>
      </c>
      <c r="L1349" s="33">
        <f t="shared" ca="1" si="609"/>
        <v>1.5405139512970884E-7</v>
      </c>
      <c r="M1349" s="600">
        <f t="shared" ca="1" si="588"/>
        <v>27271.35</v>
      </c>
      <c r="N1349" s="601">
        <f t="shared" ca="1" si="589"/>
        <v>-875437017174.80005</v>
      </c>
      <c r="O1349" s="601">
        <f t="shared" ca="1" si="590"/>
        <v>10263067236.029999</v>
      </c>
      <c r="P1349" s="601">
        <f t="shared" ca="1" si="591"/>
        <v>-8243698578.3999996</v>
      </c>
      <c r="Q1349" s="601">
        <f t="shared" ca="1" si="607"/>
        <v>-1318991772.54</v>
      </c>
      <c r="R1349" s="602">
        <f t="shared" si="592"/>
        <v>399</v>
      </c>
      <c r="S1349" s="602">
        <f t="shared" si="593"/>
        <v>63.84</v>
      </c>
      <c r="T1349" s="602">
        <f t="shared" si="594"/>
        <v>166.35080000000002</v>
      </c>
      <c r="U1349" s="602">
        <f t="shared" si="595"/>
        <v>26.616128000000003</v>
      </c>
      <c r="V1349" s="602">
        <f t="shared" ca="1" si="596"/>
        <v>-700349613.74000001</v>
      </c>
      <c r="W1349" s="602">
        <f t="shared" si="597"/>
        <v>84.48</v>
      </c>
      <c r="X1349" s="602">
        <f t="shared" si="598"/>
        <v>13.52</v>
      </c>
      <c r="Y1349" s="602">
        <f t="shared" ca="1" si="599"/>
        <v>12926394.02</v>
      </c>
      <c r="Z1349" s="602">
        <f t="shared" ca="1" si="600"/>
        <v>2068223.04</v>
      </c>
      <c r="AA1349" s="603">
        <f t="shared" si="601"/>
        <v>0</v>
      </c>
      <c r="AB1349" s="602"/>
      <c r="AC1349" s="604">
        <f t="shared" si="602"/>
        <v>0.113</v>
      </c>
      <c r="AD1349" s="602">
        <f t="shared" ca="1" si="603"/>
        <v>-8243698578.3960342</v>
      </c>
      <c r="AE1349" s="602">
        <f t="shared" si="604"/>
        <v>0</v>
      </c>
      <c r="AG1349" s="602">
        <f t="shared" ca="1" si="608"/>
        <v>0</v>
      </c>
    </row>
    <row r="1350" spans="2:33" x14ac:dyDescent="0.25">
      <c r="B1350" s="30">
        <v>1329</v>
      </c>
      <c r="C1350" s="19">
        <f t="shared" ca="1" si="582"/>
        <v>86141</v>
      </c>
      <c r="D1350" s="30">
        <f t="shared" ca="1" si="583"/>
        <v>31</v>
      </c>
      <c r="E1350" s="599">
        <f t="shared" si="584"/>
        <v>0.113</v>
      </c>
      <c r="F1350" s="599">
        <f t="shared" si="605"/>
        <v>0.13108</v>
      </c>
      <c r="G1350" s="33">
        <f t="shared" ca="1" si="585"/>
        <v>1.0120874444444443</v>
      </c>
      <c r="H1350" s="33">
        <f t="shared" ca="1" si="586"/>
        <v>6569803.821590079</v>
      </c>
      <c r="I1350" s="33">
        <f t="shared" ca="1" si="610"/>
        <v>1.5221154651737708E-7</v>
      </c>
      <c r="J1350" s="30" t="b">
        <f t="shared" si="587"/>
        <v>0</v>
      </c>
      <c r="K1350" s="33">
        <f t="shared" si="606"/>
        <v>1</v>
      </c>
      <c r="L1350" s="33">
        <f t="shared" ca="1" si="609"/>
        <v>1.5221154651737708E-7</v>
      </c>
      <c r="M1350" s="600">
        <f t="shared" ca="1" si="588"/>
        <v>27271.35</v>
      </c>
      <c r="N1350" s="601">
        <f t="shared" ca="1" si="589"/>
        <v>-885700084410.82996</v>
      </c>
      <c r="O1350" s="601">
        <f t="shared" ca="1" si="590"/>
        <v>10705877836.110001</v>
      </c>
      <c r="P1350" s="601">
        <f t="shared" ca="1" si="591"/>
        <v>-8618353876.9200001</v>
      </c>
      <c r="Q1350" s="601">
        <f t="shared" ca="1" si="607"/>
        <v>-1378936620.3099999</v>
      </c>
      <c r="R1350" s="602">
        <f t="shared" si="592"/>
        <v>399</v>
      </c>
      <c r="S1350" s="602">
        <f t="shared" si="593"/>
        <v>63.84</v>
      </c>
      <c r="T1350" s="602">
        <f t="shared" si="594"/>
        <v>166.35080000000002</v>
      </c>
      <c r="U1350" s="602">
        <f t="shared" si="595"/>
        <v>26.616128000000003</v>
      </c>
      <c r="V1350" s="602">
        <f t="shared" ca="1" si="596"/>
        <v>-708560067.52999997</v>
      </c>
      <c r="W1350" s="602">
        <f t="shared" si="597"/>
        <v>84.48</v>
      </c>
      <c r="X1350" s="602">
        <f t="shared" si="598"/>
        <v>13.52</v>
      </c>
      <c r="Y1350" s="602">
        <f t="shared" ca="1" si="599"/>
        <v>13513853.529999999</v>
      </c>
      <c r="Z1350" s="602">
        <f t="shared" ca="1" si="600"/>
        <v>2162216.56</v>
      </c>
      <c r="AA1350" s="603">
        <f t="shared" si="601"/>
        <v>0</v>
      </c>
      <c r="AB1350" s="602"/>
      <c r="AC1350" s="604">
        <f t="shared" si="602"/>
        <v>0.113</v>
      </c>
      <c r="AD1350" s="602">
        <f t="shared" ca="1" si="603"/>
        <v>-8618353876.9198265</v>
      </c>
      <c r="AE1350" s="602">
        <f t="shared" si="604"/>
        <v>0</v>
      </c>
      <c r="AG1350" s="602">
        <f t="shared" ca="1" si="608"/>
        <v>0</v>
      </c>
    </row>
    <row r="1351" spans="2:33" x14ac:dyDescent="0.25">
      <c r="B1351" s="30">
        <v>1330</v>
      </c>
      <c r="C1351" s="19">
        <f t="shared" ca="1" si="582"/>
        <v>86171</v>
      </c>
      <c r="D1351" s="30">
        <f t="shared" ca="1" si="583"/>
        <v>30</v>
      </c>
      <c r="E1351" s="599">
        <f t="shared" si="584"/>
        <v>0.113</v>
      </c>
      <c r="F1351" s="599">
        <f t="shared" si="605"/>
        <v>0.13108</v>
      </c>
      <c r="G1351" s="33">
        <f t="shared" ca="1" si="585"/>
        <v>1.0117233333333333</v>
      </c>
      <c r="H1351" s="33">
        <f t="shared" ca="1" si="586"/>
        <v>6646823.8217251869</v>
      </c>
      <c r="I1351" s="33">
        <f t="shared" ca="1" si="610"/>
        <v>1.5044779684568945E-7</v>
      </c>
      <c r="J1351" s="30" t="b">
        <f t="shared" si="587"/>
        <v>0</v>
      </c>
      <c r="K1351" s="33">
        <f t="shared" si="606"/>
        <v>1</v>
      </c>
      <c r="L1351" s="33">
        <f t="shared" ca="1" si="609"/>
        <v>1.5044779684568945E-7</v>
      </c>
      <c r="M1351" s="600">
        <f t="shared" ca="1" si="588"/>
        <v>27271.35</v>
      </c>
      <c r="N1351" s="601">
        <f t="shared" ca="1" si="589"/>
        <v>-896405962246.93994</v>
      </c>
      <c r="O1351" s="601">
        <f t="shared" ca="1" si="590"/>
        <v>10508893168.759998</v>
      </c>
      <c r="P1351" s="601">
        <f t="shared" ca="1" si="591"/>
        <v>-8441156144.4899998</v>
      </c>
      <c r="Q1351" s="601">
        <f t="shared" ca="1" si="607"/>
        <v>-1350584983.1199999</v>
      </c>
      <c r="R1351" s="602">
        <f t="shared" si="592"/>
        <v>399</v>
      </c>
      <c r="S1351" s="602">
        <f t="shared" si="593"/>
        <v>63.84</v>
      </c>
      <c r="T1351" s="602">
        <f t="shared" si="594"/>
        <v>166.35080000000002</v>
      </c>
      <c r="U1351" s="602">
        <f t="shared" si="595"/>
        <v>26.616128000000003</v>
      </c>
      <c r="V1351" s="602">
        <f t="shared" ca="1" si="596"/>
        <v>-717124769.79999995</v>
      </c>
      <c r="W1351" s="602">
        <f t="shared" si="597"/>
        <v>84.48</v>
      </c>
      <c r="X1351" s="602">
        <f t="shared" si="598"/>
        <v>13.52</v>
      </c>
      <c r="Y1351" s="602">
        <f t="shared" ca="1" si="599"/>
        <v>13236007.48</v>
      </c>
      <c r="Z1351" s="602">
        <f t="shared" ca="1" si="600"/>
        <v>2117761.2000000002</v>
      </c>
      <c r="AA1351" s="603">
        <f t="shared" si="601"/>
        <v>0</v>
      </c>
      <c r="AB1351" s="602"/>
      <c r="AC1351" s="604">
        <f t="shared" si="602"/>
        <v>0.113</v>
      </c>
      <c r="AD1351" s="602">
        <f t="shared" ca="1" si="603"/>
        <v>-8441156144.4920177</v>
      </c>
      <c r="AE1351" s="602">
        <f t="shared" si="604"/>
        <v>0</v>
      </c>
      <c r="AG1351" s="602">
        <f t="shared" ca="1" si="608"/>
        <v>0</v>
      </c>
    </row>
    <row r="1352" spans="2:33" x14ac:dyDescent="0.25">
      <c r="B1352" s="30">
        <v>1331</v>
      </c>
      <c r="C1352" s="19">
        <f t="shared" ca="1" si="582"/>
        <v>86202</v>
      </c>
      <c r="D1352" s="30">
        <f t="shared" ca="1" si="583"/>
        <v>31</v>
      </c>
      <c r="E1352" s="599">
        <f t="shared" si="584"/>
        <v>0.113</v>
      </c>
      <c r="F1352" s="599">
        <f t="shared" si="605"/>
        <v>0.13108</v>
      </c>
      <c r="G1352" s="33">
        <f t="shared" ca="1" si="585"/>
        <v>1.0120874444444443</v>
      </c>
      <c r="H1352" s="33">
        <f t="shared" ca="1" si="586"/>
        <v>6727166.9354022993</v>
      </c>
      <c r="I1352" s="33">
        <f t="shared" ca="1" si="610"/>
        <v>1.4865098630709063E-7</v>
      </c>
      <c r="J1352" s="30" t="b">
        <f t="shared" si="587"/>
        <v>0</v>
      </c>
      <c r="K1352" s="33">
        <f t="shared" si="606"/>
        <v>1</v>
      </c>
      <c r="L1352" s="33">
        <f t="shared" ca="1" si="609"/>
        <v>1.4865098630709063E-7</v>
      </c>
      <c r="M1352" s="600">
        <f t="shared" ca="1" si="588"/>
        <v>27271.35</v>
      </c>
      <c r="N1352" s="601">
        <f t="shared" ca="1" si="589"/>
        <v>-906914855415.69995</v>
      </c>
      <c r="O1352" s="601">
        <f t="shared" ca="1" si="590"/>
        <v>10962310202.02</v>
      </c>
      <c r="P1352" s="601">
        <f t="shared" ca="1" si="591"/>
        <v>-8824785384.7800007</v>
      </c>
      <c r="Q1352" s="601">
        <f t="shared" ca="1" si="607"/>
        <v>-1411965661.5599999</v>
      </c>
      <c r="R1352" s="602">
        <f t="shared" si="592"/>
        <v>399</v>
      </c>
      <c r="S1352" s="602">
        <f t="shared" si="593"/>
        <v>63.84</v>
      </c>
      <c r="T1352" s="602">
        <f t="shared" si="594"/>
        <v>166.35080000000002</v>
      </c>
      <c r="U1352" s="602">
        <f t="shared" si="595"/>
        <v>26.616128000000003</v>
      </c>
      <c r="V1352" s="602">
        <f t="shared" ca="1" si="596"/>
        <v>-725531884.33000004</v>
      </c>
      <c r="W1352" s="602">
        <f t="shared" si="597"/>
        <v>84.48</v>
      </c>
      <c r="X1352" s="602">
        <f t="shared" si="598"/>
        <v>13.52</v>
      </c>
      <c r="Y1352" s="602">
        <f t="shared" ca="1" si="599"/>
        <v>13837538.130000001</v>
      </c>
      <c r="Z1352" s="602">
        <f t="shared" ca="1" si="600"/>
        <v>2214006.1</v>
      </c>
      <c r="AA1352" s="603">
        <f t="shared" si="601"/>
        <v>0</v>
      </c>
      <c r="AB1352" s="602"/>
      <c r="AC1352" s="604">
        <f t="shared" si="602"/>
        <v>0.113</v>
      </c>
      <c r="AD1352" s="602">
        <f t="shared" ca="1" si="603"/>
        <v>-8824785384.7811031</v>
      </c>
      <c r="AE1352" s="602">
        <f t="shared" si="604"/>
        <v>0</v>
      </c>
      <c r="AG1352" s="602">
        <f t="shared" ca="1" si="608"/>
        <v>0</v>
      </c>
    </row>
    <row r="1353" spans="2:33" x14ac:dyDescent="0.25">
      <c r="B1353" s="30">
        <v>1332</v>
      </c>
      <c r="C1353" s="19">
        <f t="shared" ca="1" si="582"/>
        <v>86233</v>
      </c>
      <c r="D1353" s="30">
        <f t="shared" ca="1" si="583"/>
        <v>31</v>
      </c>
      <c r="E1353" s="599">
        <f t="shared" si="584"/>
        <v>0.113</v>
      </c>
      <c r="F1353" s="599">
        <f t="shared" si="605"/>
        <v>0.13108</v>
      </c>
      <c r="G1353" s="33">
        <f t="shared" ca="1" si="585"/>
        <v>1.0120874444444443</v>
      </c>
      <c r="H1353" s="33">
        <f t="shared" ca="1" si="586"/>
        <v>6808481.1920024771</v>
      </c>
      <c r="I1353" s="33">
        <f t="shared" ca="1" si="610"/>
        <v>1.4687563522605324E-7</v>
      </c>
      <c r="J1353" s="30" t="b">
        <f t="shared" si="587"/>
        <v>1</v>
      </c>
      <c r="K1353" s="33">
        <f t="shared" si="606"/>
        <v>1</v>
      </c>
      <c r="L1353" s="33">
        <f t="shared" ca="1" si="609"/>
        <v>1.4687563522605324E-7</v>
      </c>
      <c r="M1353" s="600">
        <f t="shared" ca="1" si="588"/>
        <v>27271.35</v>
      </c>
      <c r="N1353" s="601">
        <f t="shared" ca="1" si="589"/>
        <v>-917877165617.71997</v>
      </c>
      <c r="O1353" s="601">
        <f t="shared" ca="1" si="590"/>
        <v>11094816517.58</v>
      </c>
      <c r="P1353" s="601">
        <f t="shared" ca="1" si="591"/>
        <v>-8931454753.2199993</v>
      </c>
      <c r="Q1353" s="601">
        <f t="shared" ca="1" si="607"/>
        <v>-1429032760.52</v>
      </c>
      <c r="R1353" s="602">
        <f t="shared" si="592"/>
        <v>399</v>
      </c>
      <c r="S1353" s="602">
        <f t="shared" si="593"/>
        <v>63.84</v>
      </c>
      <c r="T1353" s="602">
        <f t="shared" si="594"/>
        <v>166.35080000000002</v>
      </c>
      <c r="U1353" s="602">
        <f t="shared" si="595"/>
        <v>26.616128000000003</v>
      </c>
      <c r="V1353" s="602">
        <f t="shared" ca="1" si="596"/>
        <v>-734301732.49000001</v>
      </c>
      <c r="W1353" s="602">
        <f t="shared" si="597"/>
        <v>84.48</v>
      </c>
      <c r="X1353" s="602">
        <f t="shared" si="598"/>
        <v>13.52</v>
      </c>
      <c r="Y1353" s="602">
        <f t="shared" ca="1" si="599"/>
        <v>14004795.699999999</v>
      </c>
      <c r="Z1353" s="602">
        <f t="shared" ca="1" si="600"/>
        <v>2240767.31</v>
      </c>
      <c r="AA1353" s="603">
        <f t="shared" si="601"/>
        <v>0</v>
      </c>
      <c r="AB1353" s="602"/>
      <c r="AC1353" s="604">
        <f t="shared" si="602"/>
        <v>0.113</v>
      </c>
      <c r="AD1353" s="602">
        <f t="shared" ca="1" si="603"/>
        <v>-8931454753.2190914</v>
      </c>
      <c r="AE1353" s="602">
        <f t="shared" si="604"/>
        <v>0</v>
      </c>
      <c r="AG1353" s="602">
        <f t="shared" ca="1" si="608"/>
        <v>0</v>
      </c>
    </row>
    <row r="1354" spans="2:33" x14ac:dyDescent="0.25">
      <c r="B1354" s="30">
        <v>1333</v>
      </c>
      <c r="C1354" s="19">
        <f t="shared" ca="1" si="582"/>
        <v>86262</v>
      </c>
      <c r="D1354" s="30">
        <f t="shared" ca="1" si="583"/>
        <v>29</v>
      </c>
      <c r="E1354" s="599">
        <f t="shared" si="584"/>
        <v>0.113</v>
      </c>
      <c r="F1354" s="599">
        <f t="shared" si="605"/>
        <v>0.13108</v>
      </c>
      <c r="G1354" s="33">
        <f t="shared" ca="1" si="585"/>
        <v>1.0113592222222221</v>
      </c>
      <c r="H1354" s="33">
        <f t="shared" ca="1" si="586"/>
        <v>6885820.2428582525</v>
      </c>
      <c r="I1354" s="33">
        <f t="shared" ca="1" si="610"/>
        <v>1.4522598103503605E-7</v>
      </c>
      <c r="J1354" s="30" t="b">
        <f t="shared" si="587"/>
        <v>0</v>
      </c>
      <c r="K1354" s="33">
        <f t="shared" si="606"/>
        <v>1</v>
      </c>
      <c r="L1354" s="33">
        <f t="shared" ca="1" si="609"/>
        <v>1.4522598103503605E-7</v>
      </c>
      <c r="M1354" s="600">
        <f t="shared" ca="1" si="588"/>
        <v>27271.35</v>
      </c>
      <c r="N1354" s="601">
        <f t="shared" ca="1" si="589"/>
        <v>-928971982135.30005</v>
      </c>
      <c r="O1354" s="601">
        <f t="shared" ca="1" si="590"/>
        <v>10552426454.650002</v>
      </c>
      <c r="P1354" s="601">
        <f t="shared" ca="1" si="591"/>
        <v>-8456225515.1599998</v>
      </c>
      <c r="Q1354" s="601">
        <f t="shared" ca="1" si="607"/>
        <v>-1352996082.4300001</v>
      </c>
      <c r="R1354" s="602">
        <f t="shared" si="592"/>
        <v>399</v>
      </c>
      <c r="S1354" s="602">
        <f t="shared" si="593"/>
        <v>63.84</v>
      </c>
      <c r="T1354" s="602">
        <f t="shared" si="594"/>
        <v>166.35080000000002</v>
      </c>
      <c r="U1354" s="602">
        <f t="shared" si="595"/>
        <v>26.616128000000003</v>
      </c>
      <c r="V1354" s="602">
        <f t="shared" ca="1" si="596"/>
        <v>-743177585.71000004</v>
      </c>
      <c r="W1354" s="602">
        <f t="shared" si="597"/>
        <v>84.48</v>
      </c>
      <c r="X1354" s="602">
        <f t="shared" si="598"/>
        <v>13.52</v>
      </c>
      <c r="Y1354" s="602">
        <f t="shared" ca="1" si="599"/>
        <v>13259636.25</v>
      </c>
      <c r="Z1354" s="602">
        <f t="shared" ca="1" si="600"/>
        <v>2121541.7999999998</v>
      </c>
      <c r="AA1354" s="603">
        <f t="shared" si="601"/>
        <v>0</v>
      </c>
      <c r="AB1354" s="602"/>
      <c r="AC1354" s="604">
        <f t="shared" si="602"/>
        <v>0.113</v>
      </c>
      <c r="AD1354" s="602">
        <f t="shared" ca="1" si="603"/>
        <v>-8456225515.1593847</v>
      </c>
      <c r="AE1354" s="602">
        <f t="shared" si="604"/>
        <v>0</v>
      </c>
      <c r="AG1354" s="602">
        <f t="shared" ca="1" si="608"/>
        <v>0</v>
      </c>
    </row>
    <row r="1355" spans="2:33" x14ac:dyDescent="0.25">
      <c r="B1355" s="30">
        <v>1334</v>
      </c>
      <c r="C1355" s="19">
        <f t="shared" ca="1" si="582"/>
        <v>86293</v>
      </c>
      <c r="D1355" s="30">
        <f t="shared" ca="1" si="583"/>
        <v>31</v>
      </c>
      <c r="E1355" s="599">
        <f t="shared" si="584"/>
        <v>0.113</v>
      </c>
      <c r="F1355" s="599">
        <f t="shared" si="605"/>
        <v>0.13108</v>
      </c>
      <c r="G1355" s="33">
        <f t="shared" ca="1" si="585"/>
        <v>1.0120874444444443</v>
      </c>
      <c r="H1355" s="33">
        <f t="shared" ca="1" si="586"/>
        <v>6969052.2124982318</v>
      </c>
      <c r="I1355" s="33">
        <f t="shared" ca="1" si="610"/>
        <v>1.4349153507655024E-7</v>
      </c>
      <c r="J1355" s="30" t="b">
        <f t="shared" si="587"/>
        <v>0</v>
      </c>
      <c r="K1355" s="33">
        <f t="shared" si="606"/>
        <v>1</v>
      </c>
      <c r="L1355" s="33">
        <f t="shared" ca="1" si="609"/>
        <v>1.4349153507655024E-7</v>
      </c>
      <c r="M1355" s="600">
        <f t="shared" ca="1" si="588"/>
        <v>27271.35</v>
      </c>
      <c r="N1355" s="601">
        <f t="shared" ca="1" si="589"/>
        <v>-939524408589.94995</v>
      </c>
      <c r="O1355" s="601">
        <f t="shared" ca="1" si="590"/>
        <v>11356476364.370001</v>
      </c>
      <c r="P1355" s="601">
        <f t="shared" ca="1" si="591"/>
        <v>-9142094453.5799999</v>
      </c>
      <c r="Q1355" s="601">
        <f t="shared" ca="1" si="607"/>
        <v>-1462735112.5699999</v>
      </c>
      <c r="R1355" s="602">
        <f t="shared" si="592"/>
        <v>399</v>
      </c>
      <c r="S1355" s="602">
        <f t="shared" si="593"/>
        <v>63.84</v>
      </c>
      <c r="T1355" s="602">
        <f t="shared" si="594"/>
        <v>166.35080000000002</v>
      </c>
      <c r="U1355" s="602">
        <f t="shared" si="595"/>
        <v>26.616128000000003</v>
      </c>
      <c r="V1355" s="602">
        <f t="shared" ca="1" si="596"/>
        <v>-751619526.87</v>
      </c>
      <c r="W1355" s="602">
        <f t="shared" si="597"/>
        <v>84.48</v>
      </c>
      <c r="X1355" s="602">
        <f t="shared" si="598"/>
        <v>13.52</v>
      </c>
      <c r="Y1355" s="602">
        <f t="shared" ca="1" si="599"/>
        <v>14335078.75</v>
      </c>
      <c r="Z1355" s="602">
        <f t="shared" ca="1" si="600"/>
        <v>2293612.6</v>
      </c>
      <c r="AA1355" s="603">
        <f t="shared" si="601"/>
        <v>0</v>
      </c>
      <c r="AB1355" s="602"/>
      <c r="AC1355" s="604">
        <f t="shared" si="602"/>
        <v>0.113</v>
      </c>
      <c r="AD1355" s="602">
        <f t="shared" ca="1" si="603"/>
        <v>-9142094453.5849857</v>
      </c>
      <c r="AE1355" s="602">
        <f t="shared" si="604"/>
        <v>0</v>
      </c>
      <c r="AG1355" s="602">
        <f t="shared" ca="1" si="608"/>
        <v>0</v>
      </c>
    </row>
    <row r="1356" spans="2:33" x14ac:dyDescent="0.25">
      <c r="B1356" s="30">
        <v>1335</v>
      </c>
      <c r="C1356" s="19">
        <f t="shared" ca="1" si="582"/>
        <v>86323</v>
      </c>
      <c r="D1356" s="30">
        <f t="shared" ca="1" si="583"/>
        <v>30</v>
      </c>
      <c r="E1356" s="599">
        <f t="shared" si="584"/>
        <v>0.113</v>
      </c>
      <c r="F1356" s="599">
        <f t="shared" si="605"/>
        <v>0.13108</v>
      </c>
      <c r="G1356" s="33">
        <f t="shared" ca="1" si="585"/>
        <v>1.0117233333333333</v>
      </c>
      <c r="H1356" s="33">
        <f t="shared" ca="1" si="586"/>
        <v>7050752.7346027521</v>
      </c>
      <c r="I1356" s="33">
        <f t="shared" ca="1" si="610"/>
        <v>1.4182882844442017E-7</v>
      </c>
      <c r="J1356" s="30" t="b">
        <f t="shared" si="587"/>
        <v>0</v>
      </c>
      <c r="K1356" s="33">
        <f t="shared" si="606"/>
        <v>1</v>
      </c>
      <c r="L1356" s="33">
        <f t="shared" ca="1" si="609"/>
        <v>1.4182882844442017E-7</v>
      </c>
      <c r="M1356" s="600">
        <f t="shared" ca="1" si="588"/>
        <v>27271.35</v>
      </c>
      <c r="N1356" s="601">
        <f t="shared" ca="1" si="589"/>
        <v>-950880884954.31995</v>
      </c>
      <c r="O1356" s="601">
        <f t="shared" ca="1" si="590"/>
        <v>11147520845.960001</v>
      </c>
      <c r="P1356" s="601">
        <f t="shared" ca="1" si="591"/>
        <v>-8954128333.3199997</v>
      </c>
      <c r="Q1356" s="601">
        <f t="shared" ca="1" si="607"/>
        <v>-1432660533.3299999</v>
      </c>
      <c r="R1356" s="602">
        <f t="shared" si="592"/>
        <v>399</v>
      </c>
      <c r="S1356" s="602">
        <f t="shared" si="593"/>
        <v>63.84</v>
      </c>
      <c r="T1356" s="602">
        <f t="shared" si="594"/>
        <v>166.35080000000002</v>
      </c>
      <c r="U1356" s="602">
        <f t="shared" si="595"/>
        <v>26.616128000000003</v>
      </c>
      <c r="V1356" s="602">
        <f t="shared" ca="1" si="596"/>
        <v>-760704707.96000004</v>
      </c>
      <c r="W1356" s="602">
        <f t="shared" si="597"/>
        <v>84.48</v>
      </c>
      <c r="X1356" s="602">
        <f t="shared" si="598"/>
        <v>13.52</v>
      </c>
      <c r="Y1356" s="602">
        <f t="shared" ca="1" si="599"/>
        <v>14040347.869999999</v>
      </c>
      <c r="Z1356" s="602">
        <f t="shared" ca="1" si="600"/>
        <v>2246455.66</v>
      </c>
      <c r="AA1356" s="603">
        <f t="shared" si="601"/>
        <v>0</v>
      </c>
      <c r="AB1356" s="602"/>
      <c r="AC1356" s="604">
        <f t="shared" si="602"/>
        <v>0.113</v>
      </c>
      <c r="AD1356" s="602">
        <f t="shared" ca="1" si="603"/>
        <v>-8954128333.3198452</v>
      </c>
      <c r="AE1356" s="602">
        <f t="shared" si="604"/>
        <v>0</v>
      </c>
      <c r="AG1356" s="602">
        <f t="shared" ca="1" si="608"/>
        <v>0</v>
      </c>
    </row>
    <row r="1357" spans="2:33" x14ac:dyDescent="0.25">
      <c r="B1357" s="30">
        <v>1336</v>
      </c>
      <c r="C1357" s="19">
        <f t="shared" ca="1" si="582"/>
        <v>86354</v>
      </c>
      <c r="D1357" s="30">
        <f t="shared" ca="1" si="583"/>
        <v>31</v>
      </c>
      <c r="E1357" s="599">
        <f t="shared" si="584"/>
        <v>0.113</v>
      </c>
      <c r="F1357" s="599">
        <f t="shared" si="605"/>
        <v>0.13108</v>
      </c>
      <c r="G1357" s="33">
        <f t="shared" ca="1" si="585"/>
        <v>1.0120874444444443</v>
      </c>
      <c r="H1357" s="33">
        <f t="shared" ca="1" si="586"/>
        <v>7135978.3165737763</v>
      </c>
      <c r="I1357" s="33">
        <f t="shared" ca="1" si="610"/>
        <v>1.4013495496159714E-7</v>
      </c>
      <c r="J1357" s="30" t="b">
        <f t="shared" si="587"/>
        <v>0</v>
      </c>
      <c r="K1357" s="33">
        <f t="shared" si="606"/>
        <v>1</v>
      </c>
      <c r="L1357" s="33">
        <f t="shared" ca="1" si="609"/>
        <v>1.4013495496159714E-7</v>
      </c>
      <c r="M1357" s="600">
        <f t="shared" ca="1" si="588"/>
        <v>27271.35</v>
      </c>
      <c r="N1357" s="601">
        <f t="shared" ca="1" si="589"/>
        <v>-962028405800.28003</v>
      </c>
      <c r="O1357" s="601">
        <f t="shared" ca="1" si="590"/>
        <v>11628492180.439999</v>
      </c>
      <c r="P1357" s="601">
        <f t="shared" ca="1" si="591"/>
        <v>-9361070848.6599998</v>
      </c>
      <c r="Q1357" s="601">
        <f t="shared" ca="1" si="607"/>
        <v>-1497771335.79</v>
      </c>
      <c r="R1357" s="602">
        <f t="shared" si="592"/>
        <v>399</v>
      </c>
      <c r="S1357" s="602">
        <f t="shared" si="593"/>
        <v>63.84</v>
      </c>
      <c r="T1357" s="602">
        <f t="shared" si="594"/>
        <v>166.35080000000002</v>
      </c>
      <c r="U1357" s="602">
        <f t="shared" si="595"/>
        <v>26.616128000000003</v>
      </c>
      <c r="V1357" s="602">
        <f t="shared" ca="1" si="596"/>
        <v>-769622724.63999999</v>
      </c>
      <c r="W1357" s="602">
        <f t="shared" si="597"/>
        <v>84.48</v>
      </c>
      <c r="X1357" s="602">
        <f t="shared" si="598"/>
        <v>13.52</v>
      </c>
      <c r="Y1357" s="602">
        <f t="shared" ca="1" si="599"/>
        <v>14678433.74</v>
      </c>
      <c r="Z1357" s="602">
        <f t="shared" ca="1" si="600"/>
        <v>2348549.4</v>
      </c>
      <c r="AA1357" s="603">
        <f t="shared" si="601"/>
        <v>0</v>
      </c>
      <c r="AB1357" s="602"/>
      <c r="AC1357" s="604">
        <f t="shared" si="602"/>
        <v>0.113</v>
      </c>
      <c r="AD1357" s="602">
        <f t="shared" ca="1" si="603"/>
        <v>-9361070848.6621685</v>
      </c>
      <c r="AE1357" s="602">
        <f t="shared" si="604"/>
        <v>0</v>
      </c>
      <c r="AG1357" s="602">
        <f t="shared" ca="1" si="608"/>
        <v>0</v>
      </c>
    </row>
    <row r="1358" spans="2:33" x14ac:dyDescent="0.25">
      <c r="B1358" s="30">
        <v>1337</v>
      </c>
      <c r="C1358" s="19">
        <f t="shared" ca="1" si="582"/>
        <v>86384</v>
      </c>
      <c r="D1358" s="30">
        <f t="shared" ca="1" si="583"/>
        <v>30</v>
      </c>
      <c r="E1358" s="599">
        <f t="shared" si="584"/>
        <v>0.113</v>
      </c>
      <c r="F1358" s="599">
        <f t="shared" si="605"/>
        <v>0.13108</v>
      </c>
      <c r="G1358" s="33">
        <f t="shared" ca="1" si="585"/>
        <v>1.0117233333333333</v>
      </c>
      <c r="H1358" s="33">
        <f t="shared" ca="1" si="586"/>
        <v>7219635.769038409</v>
      </c>
      <c r="I1358" s="33">
        <f t="shared" ca="1" si="610"/>
        <v>1.3851114266574574E-7</v>
      </c>
      <c r="J1358" s="30" t="b">
        <f t="shared" si="587"/>
        <v>0</v>
      </c>
      <c r="K1358" s="33">
        <f t="shared" si="606"/>
        <v>1</v>
      </c>
      <c r="L1358" s="33">
        <f t="shared" ca="1" si="609"/>
        <v>1.3851114266574574E-7</v>
      </c>
      <c r="M1358" s="600">
        <f t="shared" ca="1" si="588"/>
        <v>27271.35</v>
      </c>
      <c r="N1358" s="601">
        <f t="shared" ca="1" si="589"/>
        <v>-973656897980.71997</v>
      </c>
      <c r="O1358" s="601">
        <f t="shared" ca="1" si="590"/>
        <v>11414531638.68</v>
      </c>
      <c r="P1358" s="601">
        <f t="shared" ca="1" si="591"/>
        <v>-9168602455.9899998</v>
      </c>
      <c r="Q1358" s="601">
        <f t="shared" ca="1" si="607"/>
        <v>-1466976392.96</v>
      </c>
      <c r="R1358" s="602">
        <f t="shared" si="592"/>
        <v>399</v>
      </c>
      <c r="S1358" s="602">
        <f t="shared" si="593"/>
        <v>63.84</v>
      </c>
      <c r="T1358" s="602">
        <f t="shared" si="594"/>
        <v>166.35080000000002</v>
      </c>
      <c r="U1358" s="602">
        <f t="shared" si="595"/>
        <v>26.616128000000003</v>
      </c>
      <c r="V1358" s="602">
        <f t="shared" ca="1" si="596"/>
        <v>-778925518.38</v>
      </c>
      <c r="W1358" s="602">
        <f t="shared" si="597"/>
        <v>84.48</v>
      </c>
      <c r="X1358" s="602">
        <f t="shared" si="598"/>
        <v>13.52</v>
      </c>
      <c r="Y1358" s="602">
        <f t="shared" ca="1" si="599"/>
        <v>14376643.300000001</v>
      </c>
      <c r="Z1358" s="602">
        <f t="shared" ca="1" si="600"/>
        <v>2300262.9300000002</v>
      </c>
      <c r="AA1358" s="603">
        <f t="shared" si="601"/>
        <v>0</v>
      </c>
      <c r="AB1358" s="602"/>
      <c r="AC1358" s="604">
        <f t="shared" si="602"/>
        <v>0.113</v>
      </c>
      <c r="AD1358" s="602">
        <f t="shared" ca="1" si="603"/>
        <v>-9168602455.9851131</v>
      </c>
      <c r="AE1358" s="602">
        <f t="shared" si="604"/>
        <v>0</v>
      </c>
      <c r="AG1358" s="602">
        <f t="shared" ca="1" si="608"/>
        <v>0</v>
      </c>
    </row>
    <row r="1359" spans="2:33" x14ac:dyDescent="0.25">
      <c r="B1359" s="30">
        <v>1338</v>
      </c>
      <c r="C1359" s="19">
        <f t="shared" ca="1" si="582"/>
        <v>86415</v>
      </c>
      <c r="D1359" s="30">
        <f t="shared" ca="1" si="583"/>
        <v>31</v>
      </c>
      <c r="E1359" s="599">
        <f t="shared" si="584"/>
        <v>0.113</v>
      </c>
      <c r="F1359" s="599">
        <f t="shared" si="605"/>
        <v>0.13108</v>
      </c>
      <c r="G1359" s="33">
        <f t="shared" ca="1" si="585"/>
        <v>1.0120874444444443</v>
      </c>
      <c r="H1359" s="33">
        <f t="shared" ca="1" si="586"/>
        <v>7306902.7153057838</v>
      </c>
      <c r="I1359" s="33">
        <f t="shared" ca="1" si="610"/>
        <v>1.3685689257984755E-7</v>
      </c>
      <c r="J1359" s="30" t="b">
        <f t="shared" si="587"/>
        <v>0</v>
      </c>
      <c r="K1359" s="33">
        <f t="shared" si="606"/>
        <v>1</v>
      </c>
      <c r="L1359" s="33">
        <f t="shared" ca="1" si="609"/>
        <v>1.3685689257984755E-7</v>
      </c>
      <c r="M1359" s="600">
        <f t="shared" ca="1" si="588"/>
        <v>27271.35</v>
      </c>
      <c r="N1359" s="601">
        <f t="shared" ca="1" si="589"/>
        <v>-985071429619.40002</v>
      </c>
      <c r="O1359" s="601">
        <f t="shared" ca="1" si="590"/>
        <v>11907023450.690002</v>
      </c>
      <c r="P1359" s="601">
        <f t="shared" ca="1" si="591"/>
        <v>-9585292272.1000004</v>
      </c>
      <c r="Q1359" s="601">
        <f t="shared" ca="1" si="607"/>
        <v>-1533646763.54</v>
      </c>
      <c r="R1359" s="602">
        <f t="shared" si="592"/>
        <v>399</v>
      </c>
      <c r="S1359" s="602">
        <f t="shared" si="593"/>
        <v>63.84</v>
      </c>
      <c r="T1359" s="602">
        <f t="shared" si="594"/>
        <v>166.35080000000002</v>
      </c>
      <c r="U1359" s="602">
        <f t="shared" si="595"/>
        <v>26.616128000000003</v>
      </c>
      <c r="V1359" s="602">
        <f t="shared" ca="1" si="596"/>
        <v>-788057143.70000005</v>
      </c>
      <c r="W1359" s="602">
        <f t="shared" si="597"/>
        <v>84.48</v>
      </c>
      <c r="X1359" s="602">
        <f t="shared" si="598"/>
        <v>13.52</v>
      </c>
      <c r="Y1359" s="602">
        <f t="shared" ca="1" si="599"/>
        <v>15030012.93</v>
      </c>
      <c r="Z1359" s="602">
        <f t="shared" ca="1" si="600"/>
        <v>2404802.0699999998</v>
      </c>
      <c r="AA1359" s="603">
        <f t="shared" si="601"/>
        <v>0</v>
      </c>
      <c r="AB1359" s="602"/>
      <c r="AC1359" s="604">
        <f t="shared" si="602"/>
        <v>0.113</v>
      </c>
      <c r="AD1359" s="602">
        <f t="shared" ca="1" si="603"/>
        <v>-9585292272.102108</v>
      </c>
      <c r="AE1359" s="602">
        <f t="shared" si="604"/>
        <v>0</v>
      </c>
      <c r="AG1359" s="602">
        <f t="shared" ca="1" si="608"/>
        <v>0</v>
      </c>
    </row>
    <row r="1360" spans="2:33" x14ac:dyDescent="0.25">
      <c r="B1360" s="30">
        <v>1339</v>
      </c>
      <c r="C1360" s="19">
        <f t="shared" ca="1" si="582"/>
        <v>86446</v>
      </c>
      <c r="D1360" s="30">
        <f t="shared" ca="1" si="583"/>
        <v>31</v>
      </c>
      <c r="E1360" s="599">
        <f t="shared" si="584"/>
        <v>0.113</v>
      </c>
      <c r="F1360" s="599">
        <f t="shared" si="605"/>
        <v>0.13108</v>
      </c>
      <c r="G1360" s="33">
        <f t="shared" ca="1" si="585"/>
        <v>1.0120874444444443</v>
      </c>
      <c r="H1360" s="33">
        <f t="shared" ca="1" si="586"/>
        <v>7395224.4959380021</v>
      </c>
      <c r="I1360" s="33">
        <f t="shared" ca="1" si="610"/>
        <v>1.3522239934017866E-7</v>
      </c>
      <c r="J1360" s="30" t="b">
        <f t="shared" si="587"/>
        <v>0</v>
      </c>
      <c r="K1360" s="33">
        <f t="shared" si="606"/>
        <v>1</v>
      </c>
      <c r="L1360" s="33">
        <f t="shared" ca="1" si="609"/>
        <v>1.3522239934017866E-7</v>
      </c>
      <c r="M1360" s="600">
        <f t="shared" ca="1" si="588"/>
        <v>27271.35</v>
      </c>
      <c r="N1360" s="601">
        <f t="shared" ca="1" si="589"/>
        <v>-996978453070.08997</v>
      </c>
      <c r="O1360" s="601">
        <f t="shared" ca="1" si="590"/>
        <v>12050948935.150002</v>
      </c>
      <c r="P1360" s="601">
        <f t="shared" ca="1" si="591"/>
        <v>-9701154225.2900009</v>
      </c>
      <c r="Q1360" s="601">
        <f t="shared" ca="1" si="607"/>
        <v>-1552184676.05</v>
      </c>
      <c r="R1360" s="602">
        <f t="shared" si="592"/>
        <v>399</v>
      </c>
      <c r="S1360" s="602">
        <f t="shared" si="593"/>
        <v>63.84</v>
      </c>
      <c r="T1360" s="602">
        <f t="shared" si="594"/>
        <v>166.35080000000002</v>
      </c>
      <c r="U1360" s="602">
        <f t="shared" si="595"/>
        <v>26.616128000000003</v>
      </c>
      <c r="V1360" s="602">
        <f t="shared" ca="1" si="596"/>
        <v>-797582762.46000004</v>
      </c>
      <c r="W1360" s="602">
        <f t="shared" si="597"/>
        <v>84.48</v>
      </c>
      <c r="X1360" s="602">
        <f t="shared" si="598"/>
        <v>13.52</v>
      </c>
      <c r="Y1360" s="602">
        <f t="shared" ca="1" si="599"/>
        <v>15211684.470000001</v>
      </c>
      <c r="Z1360" s="602">
        <f t="shared" ca="1" si="600"/>
        <v>2433869.52</v>
      </c>
      <c r="AA1360" s="603">
        <f t="shared" si="601"/>
        <v>0</v>
      </c>
      <c r="AB1360" s="602"/>
      <c r="AC1360" s="604">
        <f t="shared" si="602"/>
        <v>0.113</v>
      </c>
      <c r="AD1360" s="602">
        <f t="shared" ca="1" si="603"/>
        <v>-9701154225.2903481</v>
      </c>
      <c r="AE1360" s="602">
        <f t="shared" si="604"/>
        <v>0</v>
      </c>
      <c r="AG1360" s="602">
        <f t="shared" ca="1" si="608"/>
        <v>0</v>
      </c>
    </row>
    <row r="1361" spans="2:33" x14ac:dyDescent="0.25">
      <c r="B1361" s="30">
        <v>1340</v>
      </c>
      <c r="C1361" s="19">
        <f t="shared" ca="1" si="582"/>
        <v>86476</v>
      </c>
      <c r="D1361" s="30">
        <f t="shared" ca="1" si="583"/>
        <v>30</v>
      </c>
      <c r="E1361" s="599">
        <f t="shared" si="584"/>
        <v>0.113</v>
      </c>
      <c r="F1361" s="599">
        <f t="shared" si="605"/>
        <v>0.13108</v>
      </c>
      <c r="G1361" s="33">
        <f t="shared" ca="1" si="585"/>
        <v>1.0117233333333333</v>
      </c>
      <c r="H1361" s="33">
        <f t="shared" ca="1" si="586"/>
        <v>7481921.1777787153</v>
      </c>
      <c r="I1361" s="33">
        <f t="shared" ca="1" si="610"/>
        <v>1.3365551123019006E-7</v>
      </c>
      <c r="J1361" s="30" t="b">
        <f t="shared" si="587"/>
        <v>0</v>
      </c>
      <c r="K1361" s="33">
        <f t="shared" si="606"/>
        <v>1</v>
      </c>
      <c r="L1361" s="33">
        <f t="shared" ca="1" si="609"/>
        <v>1.3365551123019006E-7</v>
      </c>
      <c r="M1361" s="600">
        <f t="shared" ca="1" si="588"/>
        <v>27271.35</v>
      </c>
      <c r="N1361" s="601">
        <f t="shared" ca="1" si="589"/>
        <v>-1009029402005.24</v>
      </c>
      <c r="O1361" s="601">
        <f t="shared" ca="1" si="590"/>
        <v>11829215294.190001</v>
      </c>
      <c r="P1361" s="601">
        <f t="shared" ca="1" si="591"/>
        <v>-9501693535.5499992</v>
      </c>
      <c r="Q1361" s="601">
        <f t="shared" ca="1" si="607"/>
        <v>-1520270965.6900001</v>
      </c>
      <c r="R1361" s="602">
        <f t="shared" si="592"/>
        <v>399</v>
      </c>
      <c r="S1361" s="602">
        <f t="shared" si="593"/>
        <v>63.84</v>
      </c>
      <c r="T1361" s="602">
        <f t="shared" si="594"/>
        <v>166.35080000000002</v>
      </c>
      <c r="U1361" s="602">
        <f t="shared" si="595"/>
        <v>26.616128000000003</v>
      </c>
      <c r="V1361" s="602">
        <f t="shared" ca="1" si="596"/>
        <v>-807223521.60000002</v>
      </c>
      <c r="W1361" s="602">
        <f t="shared" si="597"/>
        <v>84.48</v>
      </c>
      <c r="X1361" s="602">
        <f t="shared" si="598"/>
        <v>13.52</v>
      </c>
      <c r="Y1361" s="602">
        <f t="shared" ca="1" si="599"/>
        <v>14898930.109999999</v>
      </c>
      <c r="Z1361" s="602">
        <f t="shared" ca="1" si="600"/>
        <v>2383828.8199999998</v>
      </c>
      <c r="AA1361" s="603">
        <f t="shared" si="601"/>
        <v>0</v>
      </c>
      <c r="AB1361" s="602"/>
      <c r="AC1361" s="604">
        <f t="shared" si="602"/>
        <v>0.113</v>
      </c>
      <c r="AD1361" s="602">
        <f t="shared" ca="1" si="603"/>
        <v>-9501693535.5493431</v>
      </c>
      <c r="AE1361" s="602">
        <f t="shared" si="604"/>
        <v>0</v>
      </c>
      <c r="AG1361" s="602">
        <f t="shared" ca="1" si="608"/>
        <v>0</v>
      </c>
    </row>
    <row r="1362" spans="2:33" x14ac:dyDescent="0.25">
      <c r="B1362" s="30">
        <v>1341</v>
      </c>
      <c r="C1362" s="19">
        <f t="shared" ca="1" si="582"/>
        <v>86507</v>
      </c>
      <c r="D1362" s="30">
        <f t="shared" ca="1" si="583"/>
        <v>31</v>
      </c>
      <c r="E1362" s="599">
        <f t="shared" si="584"/>
        <v>0.113</v>
      </c>
      <c r="F1362" s="599">
        <f t="shared" si="605"/>
        <v>0.13108</v>
      </c>
      <c r="G1362" s="33">
        <f t="shared" ca="1" si="585"/>
        <v>1.0120874444444443</v>
      </c>
      <c r="H1362" s="33">
        <f t="shared" ca="1" si="586"/>
        <v>7572358.4843528271</v>
      </c>
      <c r="I1362" s="33">
        <f t="shared" ca="1" si="610"/>
        <v>1.3205925235398642E-7</v>
      </c>
      <c r="J1362" s="30" t="b">
        <f t="shared" si="587"/>
        <v>0</v>
      </c>
      <c r="K1362" s="33">
        <f t="shared" si="606"/>
        <v>1</v>
      </c>
      <c r="L1362" s="33">
        <f t="shared" ca="1" si="609"/>
        <v>1.3205925235398642E-7</v>
      </c>
      <c r="M1362" s="600">
        <f t="shared" ca="1" si="588"/>
        <v>27271.35</v>
      </c>
      <c r="N1362" s="601">
        <f t="shared" ca="1" si="589"/>
        <v>-1020858617299.4301</v>
      </c>
      <c r="O1362" s="601">
        <f t="shared" ca="1" si="590"/>
        <v>12339599093.59</v>
      </c>
      <c r="P1362" s="601">
        <f t="shared" ca="1" si="591"/>
        <v>-9933521490</v>
      </c>
      <c r="Q1362" s="601">
        <f t="shared" ca="1" si="607"/>
        <v>-1589363438.4000001</v>
      </c>
      <c r="R1362" s="602">
        <f t="shared" si="592"/>
        <v>399</v>
      </c>
      <c r="S1362" s="602">
        <f t="shared" si="593"/>
        <v>63.84</v>
      </c>
      <c r="T1362" s="602">
        <f t="shared" si="594"/>
        <v>166.35080000000002</v>
      </c>
      <c r="U1362" s="602">
        <f t="shared" si="595"/>
        <v>26.616128000000003</v>
      </c>
      <c r="V1362" s="602">
        <f t="shared" ca="1" si="596"/>
        <v>-816686893.84000003</v>
      </c>
      <c r="W1362" s="602">
        <f t="shared" si="597"/>
        <v>84.48</v>
      </c>
      <c r="X1362" s="602">
        <f t="shared" si="598"/>
        <v>13.52</v>
      </c>
      <c r="Y1362" s="602">
        <f t="shared" ca="1" si="599"/>
        <v>15576036.34</v>
      </c>
      <c r="Z1362" s="602">
        <f t="shared" ca="1" si="600"/>
        <v>2492165.81</v>
      </c>
      <c r="AA1362" s="603">
        <f t="shared" si="601"/>
        <v>0</v>
      </c>
      <c r="AB1362" s="602"/>
      <c r="AC1362" s="604">
        <f t="shared" si="602"/>
        <v>0.113</v>
      </c>
      <c r="AD1362" s="602">
        <f t="shared" ca="1" si="603"/>
        <v>-9933521489.999733</v>
      </c>
      <c r="AE1362" s="602">
        <f t="shared" si="604"/>
        <v>0</v>
      </c>
      <c r="AG1362" s="602">
        <f t="shared" ca="1" si="608"/>
        <v>0</v>
      </c>
    </row>
    <row r="1363" spans="2:33" x14ac:dyDescent="0.25">
      <c r="B1363" s="30">
        <v>1342</v>
      </c>
      <c r="C1363" s="19">
        <f t="shared" ca="1" si="582"/>
        <v>86537</v>
      </c>
      <c r="D1363" s="30">
        <f t="shared" ca="1" si="583"/>
        <v>30</v>
      </c>
      <c r="E1363" s="599">
        <f t="shared" si="584"/>
        <v>0.113</v>
      </c>
      <c r="F1363" s="599">
        <f t="shared" si="605"/>
        <v>0.13108</v>
      </c>
      <c r="G1363" s="33">
        <f t="shared" ca="1" si="585"/>
        <v>1.0117233333333333</v>
      </c>
      <c r="H1363" s="33">
        <f t="shared" ca="1" si="586"/>
        <v>7661131.7669843901</v>
      </c>
      <c r="I1363" s="33">
        <f t="shared" ca="1" si="610"/>
        <v>1.3052901717596024E-7</v>
      </c>
      <c r="J1363" s="30" t="b">
        <f t="shared" si="587"/>
        <v>0</v>
      </c>
      <c r="K1363" s="33">
        <f t="shared" si="606"/>
        <v>1</v>
      </c>
      <c r="L1363" s="33">
        <f t="shared" ca="1" si="609"/>
        <v>1.3052901717596024E-7</v>
      </c>
      <c r="M1363" s="600">
        <f t="shared" ca="1" si="588"/>
        <v>27271.35</v>
      </c>
      <c r="N1363" s="601">
        <f t="shared" ca="1" si="589"/>
        <v>-1033198216393.02</v>
      </c>
      <c r="O1363" s="601">
        <f t="shared" ca="1" si="590"/>
        <v>12112554361.530003</v>
      </c>
      <c r="P1363" s="601">
        <f t="shared" ca="1" si="591"/>
        <v>-9729283204.3700008</v>
      </c>
      <c r="Q1363" s="601">
        <f t="shared" ca="1" si="607"/>
        <v>-1556685312.7</v>
      </c>
      <c r="R1363" s="602">
        <f t="shared" si="592"/>
        <v>399</v>
      </c>
      <c r="S1363" s="602">
        <f t="shared" si="593"/>
        <v>63.84</v>
      </c>
      <c r="T1363" s="602">
        <f t="shared" si="594"/>
        <v>166.35080000000002</v>
      </c>
      <c r="U1363" s="602">
        <f t="shared" si="595"/>
        <v>26.616128000000003</v>
      </c>
      <c r="V1363" s="602">
        <f t="shared" ca="1" si="596"/>
        <v>-826558573.11000001</v>
      </c>
      <c r="W1363" s="602">
        <f t="shared" si="597"/>
        <v>84.48</v>
      </c>
      <c r="X1363" s="602">
        <f t="shared" si="598"/>
        <v>13.52</v>
      </c>
      <c r="Y1363" s="602">
        <f t="shared" ca="1" si="599"/>
        <v>15255790.710000001</v>
      </c>
      <c r="Z1363" s="602">
        <f t="shared" ca="1" si="600"/>
        <v>2440926.5099999998</v>
      </c>
      <c r="AA1363" s="603">
        <f t="shared" si="601"/>
        <v>0</v>
      </c>
      <c r="AB1363" s="602"/>
      <c r="AC1363" s="604">
        <f t="shared" si="602"/>
        <v>0.113</v>
      </c>
      <c r="AD1363" s="602">
        <f t="shared" ca="1" si="603"/>
        <v>-9729283204.3676052</v>
      </c>
      <c r="AE1363" s="602">
        <f t="shared" si="604"/>
        <v>0</v>
      </c>
      <c r="AG1363" s="602">
        <f t="shared" ca="1" si="608"/>
        <v>0</v>
      </c>
    </row>
    <row r="1364" spans="2:33" x14ac:dyDescent="0.25">
      <c r="B1364" s="30">
        <v>1343</v>
      </c>
      <c r="C1364" s="19">
        <f t="shared" ca="1" si="582"/>
        <v>86568</v>
      </c>
      <c r="D1364" s="30">
        <f t="shared" ca="1" si="583"/>
        <v>31</v>
      </c>
      <c r="E1364" s="599">
        <f t="shared" si="584"/>
        <v>0.113</v>
      </c>
      <c r="F1364" s="599">
        <f t="shared" si="605"/>
        <v>0.13108</v>
      </c>
      <c r="G1364" s="33">
        <f t="shared" ca="1" si="585"/>
        <v>1.0120874444444443</v>
      </c>
      <c r="H1364" s="33">
        <f t="shared" ca="1" si="586"/>
        <v>7753735.2715993812</v>
      </c>
      <c r="I1364" s="33">
        <f t="shared" ca="1" si="610"/>
        <v>1.2897009827803002E-7</v>
      </c>
      <c r="J1364" s="30" t="b">
        <f t="shared" si="587"/>
        <v>0</v>
      </c>
      <c r="K1364" s="33">
        <f t="shared" si="606"/>
        <v>1</v>
      </c>
      <c r="L1364" s="33">
        <f t="shared" ca="1" si="609"/>
        <v>1.2897009827803002E-7</v>
      </c>
      <c r="M1364" s="600">
        <f t="shared" ca="1" si="588"/>
        <v>27271.35</v>
      </c>
      <c r="N1364" s="601">
        <f t="shared" ca="1" si="589"/>
        <v>-1045310770754.55</v>
      </c>
      <c r="O1364" s="601">
        <f t="shared" ca="1" si="590"/>
        <v>12635163140.02</v>
      </c>
      <c r="P1364" s="601">
        <f t="shared" ca="1" si="591"/>
        <v>-10171454527.65</v>
      </c>
      <c r="Q1364" s="601">
        <f t="shared" ca="1" si="607"/>
        <v>-1627432724.4200001</v>
      </c>
      <c r="R1364" s="602">
        <f t="shared" si="592"/>
        <v>399</v>
      </c>
      <c r="S1364" s="602">
        <f t="shared" si="593"/>
        <v>63.84</v>
      </c>
      <c r="T1364" s="602">
        <f t="shared" si="594"/>
        <v>166.35080000000002</v>
      </c>
      <c r="U1364" s="602">
        <f t="shared" si="595"/>
        <v>26.616128000000003</v>
      </c>
      <c r="V1364" s="602">
        <f t="shared" ca="1" si="596"/>
        <v>-836248616.60000002</v>
      </c>
      <c r="W1364" s="602">
        <f t="shared" si="597"/>
        <v>84.48</v>
      </c>
      <c r="X1364" s="602">
        <f t="shared" si="598"/>
        <v>13.52</v>
      </c>
      <c r="Y1364" s="602">
        <f t="shared" ca="1" si="599"/>
        <v>15949115.35</v>
      </c>
      <c r="Z1364" s="602">
        <f t="shared" ca="1" si="600"/>
        <v>2551858.46</v>
      </c>
      <c r="AA1364" s="603">
        <f t="shared" si="601"/>
        <v>0</v>
      </c>
      <c r="AB1364" s="602"/>
      <c r="AC1364" s="604">
        <f t="shared" si="602"/>
        <v>0.113</v>
      </c>
      <c r="AD1364" s="602">
        <f t="shared" ca="1" si="603"/>
        <v>-10171454527.647747</v>
      </c>
      <c r="AE1364" s="602">
        <f t="shared" si="604"/>
        <v>0</v>
      </c>
      <c r="AG1364" s="602">
        <f t="shared" ca="1" si="608"/>
        <v>0</v>
      </c>
    </row>
    <row r="1365" spans="2:33" x14ac:dyDescent="0.25">
      <c r="B1365" s="30">
        <v>1344</v>
      </c>
      <c r="C1365" s="19">
        <f t="shared" ref="C1365:C1428" ca="1" si="611">IF(B1365=0,FECHA_1ER_PAGO,EDATE(C1364,1))</f>
        <v>86599</v>
      </c>
      <c r="D1365" s="30">
        <f t="shared" ref="D1365:D1428" ca="1" si="612">IF(B1365=0,FECHA_1ER_PAGO-FECHA_APERTURA, C1365-C1364)</f>
        <v>31</v>
      </c>
      <c r="E1365" s="599">
        <f t="shared" ref="E1365:E1428" si="613">IF(B1365=0,TASA,IF(B1365=MESES_INC_TASA,E1364+INCREMENTO_TASA,E1364))</f>
        <v>0.113</v>
      </c>
      <c r="F1365" s="599">
        <f t="shared" si="605"/>
        <v>0.13108</v>
      </c>
      <c r="G1365" s="33">
        <f t="shared" ref="G1365:G1428" ca="1" si="614">IF(B1365&lt;MESES_GRACIA, 0, 1 + D1365 * F1365 / 360 + FACTOR_SEG_DEUD)</f>
        <v>1.0120874444444443</v>
      </c>
      <c r="H1365" s="33">
        <f t="shared" ref="H1365:H1428" ca="1" si="615">IF(B1365 = 0, 0,            IF(H1364=0, G1365, H1364 * G1365 ))</f>
        <v>7847458.115931767</v>
      </c>
      <c r="I1365" s="33">
        <f t="shared" ca="1" si="610"/>
        <v>1.2742979767803005E-7</v>
      </c>
      <c r="J1365" s="30" t="b">
        <f t="shared" ref="J1365:J1428" si="616">MOD(B1365, MESES_INC)=0</f>
        <v>1</v>
      </c>
      <c r="K1365" s="33">
        <f t="shared" si="606"/>
        <v>1</v>
      </c>
      <c r="L1365" s="33">
        <f t="shared" ca="1" si="609"/>
        <v>1.2742979767803005E-7</v>
      </c>
      <c r="M1365" s="600">
        <f t="shared" ref="M1365:M1428" ca="1" si="617">ROUND(CUOTA_INIT*K1365,2)</f>
        <v>27271.35</v>
      </c>
      <c r="N1365" s="601">
        <f t="shared" ref="N1365:N1428" ca="1" si="618">IF(B1365=0,TOTAL_FINANCIADO, ROUND(N1364-O1364,2))</f>
        <v>-1057945933894.5699</v>
      </c>
      <c r="O1365" s="601">
        <f t="shared" ref="O1365:O1428" ca="1" si="619">IF(B1365=0, 0,
   IF((B1365+1) = PLAZO, N1365,
   IF(B1365&lt;MESES_GRACIA, 0, M1365-P1365-V1365-Q1365)))</f>
        <v>12787889972.540003</v>
      </c>
      <c r="P1365" s="601">
        <f t="shared" ref="P1365:P1428" ca="1" si="620" xml:space="preserve"> IF(B1365&lt;MESES_GRACIA, 0, ROUND(N1365 * D1365 *E1365 /360,2))</f>
        <v>-10294401684.540001</v>
      </c>
      <c r="Q1365" s="601">
        <f t="shared" ca="1" si="607"/>
        <v>-1647104269.53</v>
      </c>
      <c r="R1365" s="602">
        <f t="shared" ref="R1365:R1428" si="621" xml:space="preserve"> COMISION_AMORT</f>
        <v>399</v>
      </c>
      <c r="S1365" s="602">
        <f t="shared" ref="S1365:S1428" si="622">ROUND(R1365*IVA,2)</f>
        <v>63.84</v>
      </c>
      <c r="T1365" s="602">
        <f t="shared" ref="T1365:T1428" si="623">SEGURO_DAÑOS_MENS</f>
        <v>166.35080000000002</v>
      </c>
      <c r="U1365" s="602">
        <f t="shared" ref="U1365:U1428" si="624">T1365*IVA</f>
        <v>26.616128000000003</v>
      </c>
      <c r="V1365" s="602">
        <f t="shared" ref="V1365:V1428" ca="1" si="625">ROUND(N1365 * FACTOR_SEG_DEUD,2)</f>
        <v>-846356747.12</v>
      </c>
      <c r="W1365" s="602">
        <f t="shared" ref="W1365:W1428" si="626">ROUND(SEGURO_INTERIORES/(1+IVA),2)</f>
        <v>84.48</v>
      </c>
      <c r="X1365" s="602">
        <f t="shared" ref="X1365:X1428" si="627">ROUND(W1365*IVA,2)</f>
        <v>13.52</v>
      </c>
      <c r="Y1365" s="602">
        <f t="shared" ref="Y1365:Y1428" ca="1" si="628">ROUND((SUM(O1365:X1365)-Q1365) * FACTOR_SEG_DESEMPLEO,2)</f>
        <v>16141896.49</v>
      </c>
      <c r="Z1365" s="602">
        <f t="shared" ref="Z1365:Z1428" ca="1" si="629">ROUND(Y1365*IVA,2)</f>
        <v>2582703.44</v>
      </c>
      <c r="AA1365" s="603">
        <f t="shared" ref="AA1365:AA1428" si="630">IF(B1365&gt;=PLAZO,0,ROUND(SUM(O1365:Z1365),2))</f>
        <v>0</v>
      </c>
      <c r="AB1365" s="602"/>
      <c r="AC1365" s="604">
        <f t="shared" ref="AC1365:AC1428" si="631">IF(AB1365="SI",TASA_PP,TASA)</f>
        <v>0.113</v>
      </c>
      <c r="AD1365" s="602">
        <f t="shared" ref="AD1365:AD1428" ca="1" si="632">N1365 * D1365 * AC1365 /360</f>
        <v>-10294401684.535219</v>
      </c>
      <c r="AE1365" s="602">
        <f t="shared" ref="AE1365:AE1428" si="633">IF(B1365&gt;=PLAZO, 0, O1365+R1365+S1365+T1365+U1365+V1365+W1365+X1365+Y1365+Z1365+AD1365)</f>
        <v>0</v>
      </c>
      <c r="AG1365" s="602">
        <f t="shared" ca="1" si="608"/>
        <v>0</v>
      </c>
    </row>
    <row r="1366" spans="2:33" x14ac:dyDescent="0.25">
      <c r="B1366" s="30">
        <v>1345</v>
      </c>
      <c r="C1366" s="19">
        <f t="shared" ca="1" si="611"/>
        <v>86627</v>
      </c>
      <c r="D1366" s="30">
        <f t="shared" ca="1" si="612"/>
        <v>28</v>
      </c>
      <c r="E1366" s="599">
        <f t="shared" si="613"/>
        <v>0.113</v>
      </c>
      <c r="F1366" s="599">
        <f t="shared" ref="F1366:F1429" si="634">E1366*(1+$G$13)</f>
        <v>0.13108</v>
      </c>
      <c r="G1366" s="33">
        <f t="shared" ca="1" si="614"/>
        <v>1.0109951111111111</v>
      </c>
      <c r="H1366" s="33">
        <f t="shared" ca="1" si="615"/>
        <v>7933741.7898562271</v>
      </c>
      <c r="I1366" s="33">
        <f t="shared" ca="1" si="610"/>
        <v>1.2604393065559066E-7</v>
      </c>
      <c r="J1366" s="30" t="b">
        <f t="shared" si="616"/>
        <v>0</v>
      </c>
      <c r="K1366" s="33">
        <f t="shared" ref="K1366:K1429" si="635">IF(B1366=0, 1, IF(J1366,K1365*(1+INCREMENTO),K1365))</f>
        <v>1</v>
      </c>
      <c r="L1366" s="33">
        <f t="shared" ca="1" si="609"/>
        <v>1.2604393065559066E-7</v>
      </c>
      <c r="M1366" s="600">
        <f t="shared" ca="1" si="617"/>
        <v>27271.35</v>
      </c>
      <c r="N1366" s="601">
        <f t="shared" ca="1" si="618"/>
        <v>-1070733823867.11</v>
      </c>
      <c r="O1366" s="601">
        <f t="shared" ca="1" si="619"/>
        <v>11772864635.190002</v>
      </c>
      <c r="P1366" s="601">
        <f t="shared" ca="1" si="620"/>
        <v>-9410560607.5400009</v>
      </c>
      <c r="Q1366" s="601">
        <f t="shared" ref="Q1366:Q1429" ca="1" si="636">ROUND(P1366*$G$13,2)</f>
        <v>-1505689697.21</v>
      </c>
      <c r="R1366" s="602">
        <f t="shared" si="621"/>
        <v>399</v>
      </c>
      <c r="S1366" s="602">
        <f t="shared" si="622"/>
        <v>63.84</v>
      </c>
      <c r="T1366" s="602">
        <f t="shared" si="623"/>
        <v>166.35080000000002</v>
      </c>
      <c r="U1366" s="602">
        <f t="shared" si="624"/>
        <v>26.616128000000003</v>
      </c>
      <c r="V1366" s="602">
        <f t="shared" ca="1" si="625"/>
        <v>-856587059.09000003</v>
      </c>
      <c r="W1366" s="602">
        <f t="shared" si="626"/>
        <v>84.48</v>
      </c>
      <c r="X1366" s="602">
        <f t="shared" si="627"/>
        <v>13.52</v>
      </c>
      <c r="Y1366" s="602">
        <f t="shared" ca="1" si="628"/>
        <v>14756033.68</v>
      </c>
      <c r="Z1366" s="602">
        <f t="shared" ca="1" si="629"/>
        <v>2360965.39</v>
      </c>
      <c r="AA1366" s="603">
        <f t="shared" si="630"/>
        <v>0</v>
      </c>
      <c r="AB1366" s="602"/>
      <c r="AC1366" s="604">
        <f t="shared" si="631"/>
        <v>0.113</v>
      </c>
      <c r="AD1366" s="602">
        <f t="shared" ca="1" si="632"/>
        <v>-9410560607.5431557</v>
      </c>
      <c r="AE1366" s="602">
        <f t="shared" si="633"/>
        <v>0</v>
      </c>
      <c r="AG1366" s="602">
        <f t="shared" ref="AG1366:AG1429" ca="1" si="637">IF(N1366&gt; 0,O1366+P1366+V1366+R1366+T1366+W1366+Y1366, 0)</f>
        <v>0</v>
      </c>
    </row>
    <row r="1367" spans="2:33" x14ac:dyDescent="0.25">
      <c r="B1367" s="30">
        <v>1346</v>
      </c>
      <c r="C1367" s="19">
        <f t="shared" ca="1" si="611"/>
        <v>86658</v>
      </c>
      <c r="D1367" s="30">
        <f t="shared" ca="1" si="612"/>
        <v>31</v>
      </c>
      <c r="E1367" s="599">
        <f t="shared" si="613"/>
        <v>0.113</v>
      </c>
      <c r="F1367" s="599">
        <f t="shared" si="634"/>
        <v>0.13108</v>
      </c>
      <c r="G1367" s="33">
        <f t="shared" ca="1" si="614"/>
        <v>1.0120874444444443</v>
      </c>
      <c r="H1367" s="33">
        <f t="shared" ca="1" si="615"/>
        <v>8029640.4529776806</v>
      </c>
      <c r="I1367" s="33">
        <f t="shared" ca="1" si="610"/>
        <v>1.2453857751864391E-7</v>
      </c>
      <c r="J1367" s="30" t="b">
        <f t="shared" si="616"/>
        <v>0</v>
      </c>
      <c r="K1367" s="33">
        <f t="shared" si="635"/>
        <v>1</v>
      </c>
      <c r="L1367" s="33">
        <f t="shared" ref="L1367:L1430" ca="1" si="638" xml:space="preserve"> I1367*K1367</f>
        <v>1.2453857751864391E-7</v>
      </c>
      <c r="M1367" s="600">
        <f t="shared" ca="1" si="617"/>
        <v>27271.35</v>
      </c>
      <c r="N1367" s="601">
        <f t="shared" ca="1" si="618"/>
        <v>-1082506688502.3</v>
      </c>
      <c r="O1367" s="601">
        <f t="shared" ca="1" si="619"/>
        <v>13084766729.359999</v>
      </c>
      <c r="P1367" s="601">
        <f t="shared" ca="1" si="620"/>
        <v>-10533391471.73</v>
      </c>
      <c r="Q1367" s="601">
        <f t="shared" ca="1" si="636"/>
        <v>-1685342635.48</v>
      </c>
      <c r="R1367" s="602">
        <f t="shared" si="621"/>
        <v>399</v>
      </c>
      <c r="S1367" s="602">
        <f t="shared" si="622"/>
        <v>63.84</v>
      </c>
      <c r="T1367" s="602">
        <f t="shared" si="623"/>
        <v>166.35080000000002</v>
      </c>
      <c r="U1367" s="602">
        <f t="shared" si="624"/>
        <v>26.616128000000003</v>
      </c>
      <c r="V1367" s="602">
        <f t="shared" ca="1" si="625"/>
        <v>-866005350.79999995</v>
      </c>
      <c r="W1367" s="602">
        <f t="shared" si="626"/>
        <v>84.48</v>
      </c>
      <c r="X1367" s="602">
        <f t="shared" si="627"/>
        <v>13.52</v>
      </c>
      <c r="Y1367" s="602">
        <f t="shared" ca="1" si="628"/>
        <v>16516632.470000001</v>
      </c>
      <c r="Z1367" s="602">
        <f t="shared" ca="1" si="629"/>
        <v>2642661.2000000002</v>
      </c>
      <c r="AA1367" s="603">
        <f t="shared" si="630"/>
        <v>0</v>
      </c>
      <c r="AB1367" s="602"/>
      <c r="AC1367" s="604">
        <f t="shared" si="631"/>
        <v>0.113</v>
      </c>
      <c r="AD1367" s="602">
        <f t="shared" ca="1" si="632"/>
        <v>-10533391471.732103</v>
      </c>
      <c r="AE1367" s="602">
        <f t="shared" si="633"/>
        <v>0</v>
      </c>
      <c r="AG1367" s="602">
        <f t="shared" ca="1" si="637"/>
        <v>0</v>
      </c>
    </row>
    <row r="1368" spans="2:33" x14ac:dyDescent="0.25">
      <c r="B1368" s="30">
        <v>1347</v>
      </c>
      <c r="C1368" s="19">
        <f t="shared" ca="1" si="611"/>
        <v>86688</v>
      </c>
      <c r="D1368" s="30">
        <f t="shared" ca="1" si="612"/>
        <v>30</v>
      </c>
      <c r="E1368" s="599">
        <f t="shared" si="613"/>
        <v>0.113</v>
      </c>
      <c r="F1368" s="599">
        <f t="shared" si="634"/>
        <v>0.13108</v>
      </c>
      <c r="G1368" s="33">
        <f t="shared" ca="1" si="614"/>
        <v>1.0117233333333333</v>
      </c>
      <c r="H1368" s="33">
        <f t="shared" ca="1" si="615"/>
        <v>8123774.6045547556</v>
      </c>
      <c r="I1368" s="33">
        <f t="shared" ref="I1368:I1431" ca="1" si="639">IF(H1368=0, 0, 1/H1368)</f>
        <v>1.2309548808005211E-7</v>
      </c>
      <c r="J1368" s="30" t="b">
        <f t="shared" si="616"/>
        <v>0</v>
      </c>
      <c r="K1368" s="33">
        <f t="shared" si="635"/>
        <v>1</v>
      </c>
      <c r="L1368" s="33">
        <f t="shared" ca="1" si="638"/>
        <v>1.2309548808005211E-7</v>
      </c>
      <c r="M1368" s="600">
        <f t="shared" ca="1" si="617"/>
        <v>27271.35</v>
      </c>
      <c r="N1368" s="601">
        <f t="shared" ca="1" si="618"/>
        <v>-1095591455231.66</v>
      </c>
      <c r="O1368" s="601">
        <f t="shared" ca="1" si="619"/>
        <v>12844011098.18</v>
      </c>
      <c r="P1368" s="601">
        <f t="shared" ca="1" si="620"/>
        <v>-10316819536.76</v>
      </c>
      <c r="Q1368" s="601">
        <f t="shared" ca="1" si="636"/>
        <v>-1650691125.8800001</v>
      </c>
      <c r="R1368" s="602">
        <f t="shared" si="621"/>
        <v>399</v>
      </c>
      <c r="S1368" s="602">
        <f t="shared" si="622"/>
        <v>63.84</v>
      </c>
      <c r="T1368" s="602">
        <f t="shared" si="623"/>
        <v>166.35080000000002</v>
      </c>
      <c r="U1368" s="602">
        <f t="shared" si="624"/>
        <v>26.616128000000003</v>
      </c>
      <c r="V1368" s="602">
        <f t="shared" ca="1" si="625"/>
        <v>-876473164.19000006</v>
      </c>
      <c r="W1368" s="602">
        <f t="shared" si="626"/>
        <v>84.48</v>
      </c>
      <c r="X1368" s="602">
        <f t="shared" si="627"/>
        <v>13.52</v>
      </c>
      <c r="Y1368" s="602">
        <f t="shared" ca="1" si="628"/>
        <v>16177047.68</v>
      </c>
      <c r="Z1368" s="602">
        <f t="shared" ca="1" si="629"/>
        <v>2588327.63</v>
      </c>
      <c r="AA1368" s="603">
        <f t="shared" si="630"/>
        <v>0</v>
      </c>
      <c r="AB1368" s="602"/>
      <c r="AC1368" s="604">
        <f t="shared" si="631"/>
        <v>0.113</v>
      </c>
      <c r="AD1368" s="602">
        <f t="shared" ca="1" si="632"/>
        <v>-10316819536.764799</v>
      </c>
      <c r="AE1368" s="602">
        <f t="shared" si="633"/>
        <v>0</v>
      </c>
      <c r="AG1368" s="602">
        <f t="shared" ca="1" si="637"/>
        <v>0</v>
      </c>
    </row>
    <row r="1369" spans="2:33" x14ac:dyDescent="0.25">
      <c r="B1369" s="30">
        <v>1348</v>
      </c>
      <c r="C1369" s="19">
        <f t="shared" ca="1" si="611"/>
        <v>86719</v>
      </c>
      <c r="D1369" s="30">
        <f t="shared" ca="1" si="612"/>
        <v>31</v>
      </c>
      <c r="E1369" s="599">
        <f t="shared" si="613"/>
        <v>0.113</v>
      </c>
      <c r="F1369" s="599">
        <f t="shared" si="634"/>
        <v>0.13108</v>
      </c>
      <c r="G1369" s="33">
        <f t="shared" ca="1" si="614"/>
        <v>1.0120874444444443</v>
      </c>
      <c r="H1369" s="33">
        <f t="shared" ca="1" si="615"/>
        <v>8221970.2787664989</v>
      </c>
      <c r="I1369" s="33">
        <f t="shared" ca="1" si="639"/>
        <v>1.2162534843777434E-7</v>
      </c>
      <c r="J1369" s="30" t="b">
        <f t="shared" si="616"/>
        <v>0</v>
      </c>
      <c r="K1369" s="33">
        <f t="shared" si="635"/>
        <v>1</v>
      </c>
      <c r="L1369" s="33">
        <f t="shared" ca="1" si="638"/>
        <v>1.2162534843777434E-7</v>
      </c>
      <c r="M1369" s="600">
        <f t="shared" ca="1" si="617"/>
        <v>27271.35</v>
      </c>
      <c r="N1369" s="601">
        <f t="shared" ca="1" si="618"/>
        <v>-1108435466329.8401</v>
      </c>
      <c r="O1369" s="601">
        <f t="shared" ca="1" si="619"/>
        <v>13398179390.860001</v>
      </c>
      <c r="P1369" s="601">
        <f t="shared" ca="1" si="620"/>
        <v>-10785692884.870001</v>
      </c>
      <c r="Q1369" s="601">
        <f t="shared" ca="1" si="636"/>
        <v>-1725710861.5799999</v>
      </c>
      <c r="R1369" s="602">
        <f t="shared" si="621"/>
        <v>399</v>
      </c>
      <c r="S1369" s="602">
        <f t="shared" si="622"/>
        <v>63.84</v>
      </c>
      <c r="T1369" s="602">
        <f t="shared" si="623"/>
        <v>166.35080000000002</v>
      </c>
      <c r="U1369" s="602">
        <f t="shared" si="624"/>
        <v>26.616128000000003</v>
      </c>
      <c r="V1369" s="602">
        <f t="shared" ca="1" si="625"/>
        <v>-886748373.05999994</v>
      </c>
      <c r="W1369" s="602">
        <f t="shared" si="626"/>
        <v>84.48</v>
      </c>
      <c r="X1369" s="602">
        <f t="shared" si="627"/>
        <v>13.52</v>
      </c>
      <c r="Y1369" s="602">
        <f t="shared" ca="1" si="628"/>
        <v>16912241.09</v>
      </c>
      <c r="Z1369" s="602">
        <f t="shared" ca="1" si="629"/>
        <v>2705958.57</v>
      </c>
      <c r="AA1369" s="603">
        <f t="shared" si="630"/>
        <v>0</v>
      </c>
      <c r="AB1369" s="602"/>
      <c r="AC1369" s="604">
        <f t="shared" si="631"/>
        <v>0.113</v>
      </c>
      <c r="AD1369" s="602">
        <f t="shared" ca="1" si="632"/>
        <v>-10785692884.87064</v>
      </c>
      <c r="AE1369" s="602">
        <f t="shared" si="633"/>
        <v>0</v>
      </c>
      <c r="AG1369" s="602">
        <f t="shared" ca="1" si="637"/>
        <v>0</v>
      </c>
    </row>
    <row r="1370" spans="2:33" x14ac:dyDescent="0.25">
      <c r="B1370" s="30">
        <v>1349</v>
      </c>
      <c r="C1370" s="19">
        <f t="shared" ca="1" si="611"/>
        <v>86749</v>
      </c>
      <c r="D1370" s="30">
        <f t="shared" ca="1" si="612"/>
        <v>30</v>
      </c>
      <c r="E1370" s="599">
        <f t="shared" si="613"/>
        <v>0.113</v>
      </c>
      <c r="F1370" s="599">
        <f t="shared" si="634"/>
        <v>0.13108</v>
      </c>
      <c r="G1370" s="33">
        <f t="shared" ca="1" si="614"/>
        <v>1.0117233333333333</v>
      </c>
      <c r="H1370" s="33">
        <f t="shared" ca="1" si="615"/>
        <v>8318359.1770012379</v>
      </c>
      <c r="I1370" s="33">
        <f t="shared" ca="1" si="639"/>
        <v>1.2021601601008279E-7</v>
      </c>
      <c r="J1370" s="30" t="b">
        <f t="shared" si="616"/>
        <v>0</v>
      </c>
      <c r="K1370" s="33">
        <f t="shared" si="635"/>
        <v>1</v>
      </c>
      <c r="L1370" s="33">
        <f t="shared" ca="1" si="638"/>
        <v>1.2021601601008279E-7</v>
      </c>
      <c r="M1370" s="600">
        <f t="shared" ca="1" si="617"/>
        <v>27271.35</v>
      </c>
      <c r="N1370" s="601">
        <f t="shared" ca="1" si="618"/>
        <v>-1121833645720.7</v>
      </c>
      <c r="O1370" s="601">
        <f t="shared" ca="1" si="619"/>
        <v>13151657044.68</v>
      </c>
      <c r="P1370" s="601">
        <f t="shared" ca="1" si="620"/>
        <v>-10563933497.200001</v>
      </c>
      <c r="Q1370" s="601">
        <f t="shared" ca="1" si="636"/>
        <v>-1690229359.55</v>
      </c>
      <c r="R1370" s="602">
        <f t="shared" si="621"/>
        <v>399</v>
      </c>
      <c r="S1370" s="602">
        <f t="shared" si="622"/>
        <v>63.84</v>
      </c>
      <c r="T1370" s="602">
        <f t="shared" si="623"/>
        <v>166.35080000000002</v>
      </c>
      <c r="U1370" s="602">
        <f t="shared" si="624"/>
        <v>26.616128000000003</v>
      </c>
      <c r="V1370" s="602">
        <f t="shared" ca="1" si="625"/>
        <v>-897466916.58000004</v>
      </c>
      <c r="W1370" s="602">
        <f t="shared" si="626"/>
        <v>84.48</v>
      </c>
      <c r="X1370" s="602">
        <f t="shared" si="627"/>
        <v>13.52</v>
      </c>
      <c r="Y1370" s="602">
        <f t="shared" ca="1" si="628"/>
        <v>16564522.369999999</v>
      </c>
      <c r="Z1370" s="602">
        <f t="shared" ca="1" si="629"/>
        <v>2650323.58</v>
      </c>
      <c r="AA1370" s="603">
        <f t="shared" si="630"/>
        <v>0</v>
      </c>
      <c r="AB1370" s="602"/>
      <c r="AC1370" s="604">
        <f t="shared" si="631"/>
        <v>0.113</v>
      </c>
      <c r="AD1370" s="602">
        <f t="shared" ca="1" si="632"/>
        <v>-10563933497.203259</v>
      </c>
      <c r="AE1370" s="602">
        <f t="shared" si="633"/>
        <v>0</v>
      </c>
      <c r="AG1370" s="602">
        <f t="shared" ca="1" si="637"/>
        <v>0</v>
      </c>
    </row>
    <row r="1371" spans="2:33" x14ac:dyDescent="0.25">
      <c r="B1371" s="30">
        <v>1350</v>
      </c>
      <c r="C1371" s="19">
        <f t="shared" ca="1" si="611"/>
        <v>86780</v>
      </c>
      <c r="D1371" s="30">
        <f t="shared" ca="1" si="612"/>
        <v>31</v>
      </c>
      <c r="E1371" s="599">
        <f t="shared" si="613"/>
        <v>0.113</v>
      </c>
      <c r="F1371" s="599">
        <f t="shared" si="634"/>
        <v>0.13108</v>
      </c>
      <c r="G1371" s="33">
        <f t="shared" ca="1" si="614"/>
        <v>1.0120874444444443</v>
      </c>
      <c r="H1371" s="33">
        <f t="shared" ca="1" si="615"/>
        <v>8418906.8814221732</v>
      </c>
      <c r="I1371" s="33">
        <f t="shared" ca="1" si="639"/>
        <v>1.1878026614199513E-7</v>
      </c>
      <c r="J1371" s="30" t="b">
        <f t="shared" si="616"/>
        <v>0</v>
      </c>
      <c r="K1371" s="33">
        <f t="shared" si="635"/>
        <v>1</v>
      </c>
      <c r="L1371" s="33">
        <f t="shared" ca="1" si="638"/>
        <v>1.1878026614199513E-7</v>
      </c>
      <c r="M1371" s="600">
        <f t="shared" ca="1" si="617"/>
        <v>27271.35</v>
      </c>
      <c r="N1371" s="601">
        <f t="shared" ca="1" si="618"/>
        <v>-1134985302765.3799</v>
      </c>
      <c r="O1371" s="601">
        <f t="shared" ca="1" si="619"/>
        <v>13719099063.790001</v>
      </c>
      <c r="P1371" s="601">
        <f t="shared" ca="1" si="620"/>
        <v>-11044037543.299999</v>
      </c>
      <c r="Q1371" s="601">
        <f t="shared" ca="1" si="636"/>
        <v>-1767046006.9300001</v>
      </c>
      <c r="R1371" s="602">
        <f t="shared" si="621"/>
        <v>399</v>
      </c>
      <c r="S1371" s="602">
        <f t="shared" si="622"/>
        <v>63.84</v>
      </c>
      <c r="T1371" s="602">
        <f t="shared" si="623"/>
        <v>166.35080000000002</v>
      </c>
      <c r="U1371" s="602">
        <f t="shared" si="624"/>
        <v>26.616128000000003</v>
      </c>
      <c r="V1371" s="602">
        <f t="shared" ca="1" si="625"/>
        <v>-907988242.21000004</v>
      </c>
      <c r="W1371" s="602">
        <f t="shared" si="626"/>
        <v>84.48</v>
      </c>
      <c r="X1371" s="602">
        <f t="shared" si="627"/>
        <v>13.52</v>
      </c>
      <c r="Y1371" s="602">
        <f t="shared" ca="1" si="628"/>
        <v>17317325.510000002</v>
      </c>
      <c r="Z1371" s="602">
        <f t="shared" ca="1" si="629"/>
        <v>2770772.08</v>
      </c>
      <c r="AA1371" s="603">
        <f t="shared" si="630"/>
        <v>0</v>
      </c>
      <c r="AB1371" s="602"/>
      <c r="AC1371" s="604">
        <f t="shared" si="631"/>
        <v>0.113</v>
      </c>
      <c r="AD1371" s="602">
        <f t="shared" ca="1" si="632"/>
        <v>-11044037543.297571</v>
      </c>
      <c r="AE1371" s="602">
        <f t="shared" si="633"/>
        <v>0</v>
      </c>
      <c r="AG1371" s="602">
        <f t="shared" ca="1" si="637"/>
        <v>0</v>
      </c>
    </row>
    <row r="1372" spans="2:33" x14ac:dyDescent="0.25">
      <c r="B1372" s="30">
        <v>1351</v>
      </c>
      <c r="C1372" s="19">
        <f t="shared" ca="1" si="611"/>
        <v>86811</v>
      </c>
      <c r="D1372" s="30">
        <f t="shared" ca="1" si="612"/>
        <v>31</v>
      </c>
      <c r="E1372" s="599">
        <f t="shared" si="613"/>
        <v>0.113</v>
      </c>
      <c r="F1372" s="599">
        <f t="shared" si="634"/>
        <v>0.13108</v>
      </c>
      <c r="G1372" s="33">
        <f t="shared" ca="1" si="614"/>
        <v>1.0120874444444443</v>
      </c>
      <c r="H1372" s="33">
        <f t="shared" ca="1" si="615"/>
        <v>8520669.9506343137</v>
      </c>
      <c r="I1372" s="33">
        <f t="shared" ca="1" si="639"/>
        <v>1.1736166355388004E-7</v>
      </c>
      <c r="J1372" s="30" t="b">
        <f t="shared" si="616"/>
        <v>0</v>
      </c>
      <c r="K1372" s="33">
        <f t="shared" si="635"/>
        <v>1</v>
      </c>
      <c r="L1372" s="33">
        <f t="shared" ca="1" si="638"/>
        <v>1.1736166355388004E-7</v>
      </c>
      <c r="M1372" s="600">
        <f t="shared" ca="1" si="617"/>
        <v>27271.35</v>
      </c>
      <c r="N1372" s="601">
        <f t="shared" ca="1" si="618"/>
        <v>-1148704401829.1699</v>
      </c>
      <c r="O1372" s="601">
        <f t="shared" ca="1" si="619"/>
        <v>13884927911.550001</v>
      </c>
      <c r="P1372" s="601">
        <f t="shared" ca="1" si="620"/>
        <v>-11177531998.91</v>
      </c>
      <c r="Q1372" s="601">
        <f t="shared" ca="1" si="636"/>
        <v>-1788405119.8299999</v>
      </c>
      <c r="R1372" s="602">
        <f t="shared" si="621"/>
        <v>399</v>
      </c>
      <c r="S1372" s="602">
        <f t="shared" si="622"/>
        <v>63.84</v>
      </c>
      <c r="T1372" s="602">
        <f t="shared" si="623"/>
        <v>166.35080000000002</v>
      </c>
      <c r="U1372" s="602">
        <f t="shared" si="624"/>
        <v>26.616128000000003</v>
      </c>
      <c r="V1372" s="602">
        <f t="shared" ca="1" si="625"/>
        <v>-918963521.46000004</v>
      </c>
      <c r="W1372" s="602">
        <f t="shared" si="626"/>
        <v>84.48</v>
      </c>
      <c r="X1372" s="602">
        <f t="shared" si="627"/>
        <v>13.52</v>
      </c>
      <c r="Y1372" s="602">
        <f t="shared" ca="1" si="628"/>
        <v>17526644.82</v>
      </c>
      <c r="Z1372" s="602">
        <f t="shared" ca="1" si="629"/>
        <v>2804263.17</v>
      </c>
      <c r="AA1372" s="603">
        <f t="shared" si="630"/>
        <v>0</v>
      </c>
      <c r="AB1372" s="602"/>
      <c r="AC1372" s="604">
        <f t="shared" si="631"/>
        <v>0.113</v>
      </c>
      <c r="AD1372" s="602">
        <f t="shared" ca="1" si="632"/>
        <v>-11177531998.90995</v>
      </c>
      <c r="AE1372" s="602">
        <f t="shared" si="633"/>
        <v>0</v>
      </c>
      <c r="AG1372" s="602">
        <f t="shared" ca="1" si="637"/>
        <v>0</v>
      </c>
    </row>
    <row r="1373" spans="2:33" x14ac:dyDescent="0.25">
      <c r="B1373" s="30">
        <v>1352</v>
      </c>
      <c r="C1373" s="19">
        <f t="shared" ca="1" si="611"/>
        <v>86841</v>
      </c>
      <c r="D1373" s="30">
        <f t="shared" ca="1" si="612"/>
        <v>30</v>
      </c>
      <c r="E1373" s="599">
        <f t="shared" si="613"/>
        <v>0.113</v>
      </c>
      <c r="F1373" s="599">
        <f t="shared" si="634"/>
        <v>0.13108</v>
      </c>
      <c r="G1373" s="33">
        <f t="shared" ca="1" si="614"/>
        <v>1.0117233333333333</v>
      </c>
      <c r="H1373" s="33">
        <f t="shared" ca="1" si="615"/>
        <v>8620560.6046889164</v>
      </c>
      <c r="I1373" s="33">
        <f t="shared" ca="1" si="639"/>
        <v>1.1600173652930154E-7</v>
      </c>
      <c r="J1373" s="30" t="b">
        <f t="shared" si="616"/>
        <v>0</v>
      </c>
      <c r="K1373" s="33">
        <f t="shared" si="635"/>
        <v>1</v>
      </c>
      <c r="L1373" s="33">
        <f t="shared" ca="1" si="638"/>
        <v>1.1600173652930154E-7</v>
      </c>
      <c r="M1373" s="600">
        <f t="shared" ca="1" si="617"/>
        <v>27271.35</v>
      </c>
      <c r="N1373" s="601">
        <f t="shared" ca="1" si="618"/>
        <v>-1162589329740.72</v>
      </c>
      <c r="O1373" s="601">
        <f t="shared" ca="1" si="619"/>
        <v>13629449513.669998</v>
      </c>
      <c r="P1373" s="601">
        <f t="shared" ca="1" si="620"/>
        <v>-10947716188.389999</v>
      </c>
      <c r="Q1373" s="601">
        <f t="shared" ca="1" si="636"/>
        <v>-1751634590.1400001</v>
      </c>
      <c r="R1373" s="602">
        <f t="shared" si="621"/>
        <v>399</v>
      </c>
      <c r="S1373" s="602">
        <f t="shared" si="622"/>
        <v>63.84</v>
      </c>
      <c r="T1373" s="602">
        <f t="shared" si="623"/>
        <v>166.35080000000002</v>
      </c>
      <c r="U1373" s="602">
        <f t="shared" si="624"/>
        <v>26.616128000000003</v>
      </c>
      <c r="V1373" s="602">
        <f t="shared" ca="1" si="625"/>
        <v>-930071463.78999996</v>
      </c>
      <c r="W1373" s="602">
        <f t="shared" si="626"/>
        <v>84.48</v>
      </c>
      <c r="X1373" s="602">
        <f t="shared" si="627"/>
        <v>13.52</v>
      </c>
      <c r="Y1373" s="602">
        <f t="shared" ca="1" si="628"/>
        <v>17166293.629999999</v>
      </c>
      <c r="Z1373" s="602">
        <f t="shared" ca="1" si="629"/>
        <v>2746606.98</v>
      </c>
      <c r="AA1373" s="603">
        <f t="shared" si="630"/>
        <v>0</v>
      </c>
      <c r="AB1373" s="602"/>
      <c r="AC1373" s="604">
        <f t="shared" si="631"/>
        <v>0.113</v>
      </c>
      <c r="AD1373" s="602">
        <f t="shared" ca="1" si="632"/>
        <v>-10947716188.391779</v>
      </c>
      <c r="AE1373" s="602">
        <f t="shared" si="633"/>
        <v>0</v>
      </c>
      <c r="AG1373" s="602">
        <f t="shared" ca="1" si="637"/>
        <v>0</v>
      </c>
    </row>
    <row r="1374" spans="2:33" x14ac:dyDescent="0.25">
      <c r="B1374" s="30">
        <v>1353</v>
      </c>
      <c r="C1374" s="19">
        <f t="shared" ca="1" si="611"/>
        <v>86872</v>
      </c>
      <c r="D1374" s="30">
        <f t="shared" ca="1" si="612"/>
        <v>31</v>
      </c>
      <c r="E1374" s="599">
        <f t="shared" si="613"/>
        <v>0.113</v>
      </c>
      <c r="F1374" s="599">
        <f t="shared" si="634"/>
        <v>0.13108</v>
      </c>
      <c r="G1374" s="33">
        <f t="shared" ca="1" si="614"/>
        <v>1.0120874444444443</v>
      </c>
      <c r="H1374" s="33">
        <f t="shared" ca="1" si="615"/>
        <v>8724761.1520780586</v>
      </c>
      <c r="I1374" s="33">
        <f t="shared" ca="1" si="639"/>
        <v>1.1461631815122189E-7</v>
      </c>
      <c r="J1374" s="30" t="b">
        <f t="shared" si="616"/>
        <v>0</v>
      </c>
      <c r="K1374" s="33">
        <f t="shared" si="635"/>
        <v>1</v>
      </c>
      <c r="L1374" s="33">
        <f t="shared" ca="1" si="638"/>
        <v>1.1461631815122189E-7</v>
      </c>
      <c r="M1374" s="600">
        <f t="shared" ca="1" si="617"/>
        <v>27271.35</v>
      </c>
      <c r="N1374" s="601">
        <f t="shared" ca="1" si="618"/>
        <v>-1176218779254.3899</v>
      </c>
      <c r="O1374" s="601">
        <f t="shared" ca="1" si="619"/>
        <v>14217506420.09</v>
      </c>
      <c r="P1374" s="601">
        <f t="shared" ca="1" si="620"/>
        <v>-11445262177.02</v>
      </c>
      <c r="Q1374" s="601">
        <f t="shared" ca="1" si="636"/>
        <v>-1831241948.3199999</v>
      </c>
      <c r="R1374" s="602">
        <f t="shared" si="621"/>
        <v>399</v>
      </c>
      <c r="S1374" s="602">
        <f t="shared" si="622"/>
        <v>63.84</v>
      </c>
      <c r="T1374" s="602">
        <f t="shared" si="623"/>
        <v>166.35080000000002</v>
      </c>
      <c r="U1374" s="602">
        <f t="shared" si="624"/>
        <v>26.616128000000003</v>
      </c>
      <c r="V1374" s="602">
        <f t="shared" ca="1" si="625"/>
        <v>-940975023.39999998</v>
      </c>
      <c r="W1374" s="602">
        <f t="shared" si="626"/>
        <v>84.48</v>
      </c>
      <c r="X1374" s="602">
        <f t="shared" si="627"/>
        <v>13.52</v>
      </c>
      <c r="Y1374" s="602">
        <f t="shared" ca="1" si="628"/>
        <v>17946445.739999998</v>
      </c>
      <c r="Z1374" s="602">
        <f t="shared" ca="1" si="629"/>
        <v>2871431.32</v>
      </c>
      <c r="AA1374" s="603">
        <f t="shared" si="630"/>
        <v>0</v>
      </c>
      <c r="AB1374" s="602"/>
      <c r="AC1374" s="604">
        <f t="shared" si="631"/>
        <v>0.113</v>
      </c>
      <c r="AD1374" s="602">
        <f t="shared" ca="1" si="632"/>
        <v>-11445262177.022577</v>
      </c>
      <c r="AE1374" s="602">
        <f t="shared" si="633"/>
        <v>0</v>
      </c>
      <c r="AG1374" s="602">
        <f t="shared" ca="1" si="637"/>
        <v>0</v>
      </c>
    </row>
    <row r="1375" spans="2:33" x14ac:dyDescent="0.25">
      <c r="B1375" s="30">
        <v>1354</v>
      </c>
      <c r="C1375" s="19">
        <f t="shared" ca="1" si="611"/>
        <v>86902</v>
      </c>
      <c r="D1375" s="30">
        <f t="shared" ca="1" si="612"/>
        <v>30</v>
      </c>
      <c r="E1375" s="599">
        <f t="shared" si="613"/>
        <v>0.113</v>
      </c>
      <c r="F1375" s="599">
        <f t="shared" si="634"/>
        <v>0.13108</v>
      </c>
      <c r="G1375" s="33">
        <f t="shared" ca="1" si="614"/>
        <v>1.0117233333333333</v>
      </c>
      <c r="H1375" s="33">
        <f t="shared" ca="1" si="615"/>
        <v>8827044.4353175871</v>
      </c>
      <c r="I1375" s="33">
        <f t="shared" ca="1" si="639"/>
        <v>1.1328820278721313E-7</v>
      </c>
      <c r="J1375" s="30" t="b">
        <f t="shared" si="616"/>
        <v>0</v>
      </c>
      <c r="K1375" s="33">
        <f t="shared" si="635"/>
        <v>1</v>
      </c>
      <c r="L1375" s="33">
        <f t="shared" ca="1" si="638"/>
        <v>1.1328820278721313E-7</v>
      </c>
      <c r="M1375" s="600">
        <f t="shared" ca="1" si="617"/>
        <v>27271.35</v>
      </c>
      <c r="N1375" s="601">
        <f t="shared" ca="1" si="618"/>
        <v>-1190436285674.48</v>
      </c>
      <c r="O1375" s="601">
        <f t="shared" ca="1" si="619"/>
        <v>13955908660.410002</v>
      </c>
      <c r="P1375" s="601">
        <f t="shared" ca="1" si="620"/>
        <v>-11209941690.1</v>
      </c>
      <c r="Q1375" s="601">
        <f t="shared" ca="1" si="636"/>
        <v>-1793590670.4200001</v>
      </c>
      <c r="R1375" s="602">
        <f t="shared" si="621"/>
        <v>399</v>
      </c>
      <c r="S1375" s="602">
        <f t="shared" si="622"/>
        <v>63.84</v>
      </c>
      <c r="T1375" s="602">
        <f t="shared" si="623"/>
        <v>166.35080000000002</v>
      </c>
      <c r="U1375" s="602">
        <f t="shared" si="624"/>
        <v>26.616128000000003</v>
      </c>
      <c r="V1375" s="602">
        <f t="shared" ca="1" si="625"/>
        <v>-952349028.53999996</v>
      </c>
      <c r="W1375" s="602">
        <f t="shared" si="626"/>
        <v>84.48</v>
      </c>
      <c r="X1375" s="602">
        <f t="shared" si="627"/>
        <v>13.52</v>
      </c>
      <c r="Y1375" s="602">
        <f t="shared" ca="1" si="628"/>
        <v>17577463.219999999</v>
      </c>
      <c r="Z1375" s="602">
        <f t="shared" ca="1" si="629"/>
        <v>2812394.12</v>
      </c>
      <c r="AA1375" s="603">
        <f t="shared" si="630"/>
        <v>0</v>
      </c>
      <c r="AB1375" s="602"/>
      <c r="AC1375" s="604">
        <f t="shared" si="631"/>
        <v>0.113</v>
      </c>
      <c r="AD1375" s="602">
        <f t="shared" ca="1" si="632"/>
        <v>-11209941690.101353</v>
      </c>
      <c r="AE1375" s="602">
        <f t="shared" si="633"/>
        <v>0</v>
      </c>
      <c r="AG1375" s="602">
        <f t="shared" ca="1" si="637"/>
        <v>0</v>
      </c>
    </row>
    <row r="1376" spans="2:33" x14ac:dyDescent="0.25">
      <c r="B1376" s="30">
        <v>1355</v>
      </c>
      <c r="C1376" s="19">
        <f t="shared" ca="1" si="611"/>
        <v>86933</v>
      </c>
      <c r="D1376" s="30">
        <f t="shared" ca="1" si="612"/>
        <v>31</v>
      </c>
      <c r="E1376" s="599">
        <f t="shared" si="613"/>
        <v>0.113</v>
      </c>
      <c r="F1376" s="599">
        <f t="shared" si="634"/>
        <v>0.13108</v>
      </c>
      <c r="G1376" s="33">
        <f t="shared" ca="1" si="614"/>
        <v>1.0120874444444443</v>
      </c>
      <c r="H1376" s="33">
        <f t="shared" ca="1" si="615"/>
        <v>8933740.8445381299</v>
      </c>
      <c r="I1376" s="33">
        <f t="shared" ca="1" si="639"/>
        <v>1.1193519236808571E-7</v>
      </c>
      <c r="J1376" s="30" t="b">
        <f t="shared" si="616"/>
        <v>0</v>
      </c>
      <c r="K1376" s="33">
        <f t="shared" si="635"/>
        <v>1</v>
      </c>
      <c r="L1376" s="33">
        <f t="shared" ca="1" si="638"/>
        <v>1.1193519236808571E-7</v>
      </c>
      <c r="M1376" s="600">
        <f t="shared" ca="1" si="617"/>
        <v>27271.35</v>
      </c>
      <c r="N1376" s="601">
        <f t="shared" ca="1" si="618"/>
        <v>-1204392194334.8899</v>
      </c>
      <c r="O1376" s="601">
        <f t="shared" ca="1" si="619"/>
        <v>14558051009.689999</v>
      </c>
      <c r="P1376" s="601">
        <f t="shared" ca="1" si="620"/>
        <v>-11719405157.65</v>
      </c>
      <c r="Q1376" s="601">
        <f t="shared" ca="1" si="636"/>
        <v>-1875104825.22</v>
      </c>
      <c r="R1376" s="602">
        <f t="shared" si="621"/>
        <v>399</v>
      </c>
      <c r="S1376" s="602">
        <f t="shared" si="622"/>
        <v>63.84</v>
      </c>
      <c r="T1376" s="602">
        <f t="shared" si="623"/>
        <v>166.35080000000002</v>
      </c>
      <c r="U1376" s="602">
        <f t="shared" si="624"/>
        <v>26.616128000000003</v>
      </c>
      <c r="V1376" s="602">
        <f t="shared" ca="1" si="625"/>
        <v>-963513755.47000003</v>
      </c>
      <c r="W1376" s="602">
        <f t="shared" si="626"/>
        <v>84.48</v>
      </c>
      <c r="X1376" s="602">
        <f t="shared" si="627"/>
        <v>13.52</v>
      </c>
      <c r="Y1376" s="602">
        <f t="shared" ca="1" si="628"/>
        <v>18376301.93</v>
      </c>
      <c r="Z1376" s="602">
        <f t="shared" ca="1" si="629"/>
        <v>2940208.31</v>
      </c>
      <c r="AA1376" s="603">
        <f t="shared" si="630"/>
        <v>0</v>
      </c>
      <c r="AB1376" s="602"/>
      <c r="AC1376" s="604">
        <f t="shared" si="631"/>
        <v>0.113</v>
      </c>
      <c r="AD1376" s="602">
        <f t="shared" ca="1" si="632"/>
        <v>-11719405157.653109</v>
      </c>
      <c r="AE1376" s="602">
        <f t="shared" si="633"/>
        <v>0</v>
      </c>
      <c r="AG1376" s="602">
        <f t="shared" ca="1" si="637"/>
        <v>0</v>
      </c>
    </row>
    <row r="1377" spans="2:33" x14ac:dyDescent="0.25">
      <c r="B1377" s="30">
        <v>1356</v>
      </c>
      <c r="C1377" s="19">
        <f t="shared" ca="1" si="611"/>
        <v>86964</v>
      </c>
      <c r="D1377" s="30">
        <f t="shared" ca="1" si="612"/>
        <v>31</v>
      </c>
      <c r="E1377" s="599">
        <f t="shared" si="613"/>
        <v>0.113</v>
      </c>
      <c r="F1377" s="599">
        <f t="shared" si="634"/>
        <v>0.13108</v>
      </c>
      <c r="G1377" s="33">
        <f t="shared" ca="1" si="614"/>
        <v>1.0120874444444443</v>
      </c>
      <c r="H1377" s="33">
        <f t="shared" ca="1" si="615"/>
        <v>9041726.9406775478</v>
      </c>
      <c r="I1377" s="33">
        <f t="shared" ca="1" si="639"/>
        <v>1.1059834106481701E-7</v>
      </c>
      <c r="J1377" s="30" t="b">
        <f t="shared" si="616"/>
        <v>1</v>
      </c>
      <c r="K1377" s="33">
        <f t="shared" si="635"/>
        <v>1</v>
      </c>
      <c r="L1377" s="33">
        <f t="shared" ca="1" si="638"/>
        <v>1.1059834106481701E-7</v>
      </c>
      <c r="M1377" s="600">
        <f t="shared" ca="1" si="617"/>
        <v>27271.35</v>
      </c>
      <c r="N1377" s="601">
        <f t="shared" ca="1" si="618"/>
        <v>-1218950245344.5801</v>
      </c>
      <c r="O1377" s="601">
        <f t="shared" ca="1" si="619"/>
        <v>14734020642.490002</v>
      </c>
      <c r="P1377" s="601">
        <f t="shared" ca="1" si="620"/>
        <v>-11861063081.780001</v>
      </c>
      <c r="Q1377" s="601">
        <f t="shared" ca="1" si="636"/>
        <v>-1897770093.0799999</v>
      </c>
      <c r="R1377" s="602">
        <f t="shared" si="621"/>
        <v>399</v>
      </c>
      <c r="S1377" s="602">
        <f t="shared" si="622"/>
        <v>63.84</v>
      </c>
      <c r="T1377" s="602">
        <f t="shared" si="623"/>
        <v>166.35080000000002</v>
      </c>
      <c r="U1377" s="602">
        <f t="shared" si="624"/>
        <v>26.616128000000003</v>
      </c>
      <c r="V1377" s="602">
        <f t="shared" ca="1" si="625"/>
        <v>-975160196.27999997</v>
      </c>
      <c r="W1377" s="602">
        <f t="shared" si="626"/>
        <v>84.48</v>
      </c>
      <c r="X1377" s="602">
        <f t="shared" si="627"/>
        <v>13.52</v>
      </c>
      <c r="Y1377" s="602">
        <f t="shared" ca="1" si="628"/>
        <v>18598421.559999999</v>
      </c>
      <c r="Z1377" s="602">
        <f t="shared" ca="1" si="629"/>
        <v>2975747.45</v>
      </c>
      <c r="AA1377" s="603">
        <f t="shared" si="630"/>
        <v>0</v>
      </c>
      <c r="AB1377" s="602"/>
      <c r="AC1377" s="604">
        <f t="shared" si="631"/>
        <v>0.113</v>
      </c>
      <c r="AD1377" s="602">
        <f t="shared" ca="1" si="632"/>
        <v>-11861063081.783512</v>
      </c>
      <c r="AE1377" s="602">
        <f t="shared" si="633"/>
        <v>0</v>
      </c>
      <c r="AG1377" s="602">
        <f t="shared" ca="1" si="637"/>
        <v>0</v>
      </c>
    </row>
    <row r="1378" spans="2:33" x14ac:dyDescent="0.25">
      <c r="B1378" s="30">
        <v>1357</v>
      </c>
      <c r="C1378" s="19">
        <f t="shared" ca="1" si="611"/>
        <v>86992</v>
      </c>
      <c r="D1378" s="30">
        <f t="shared" ca="1" si="612"/>
        <v>28</v>
      </c>
      <c r="E1378" s="599">
        <f t="shared" si="613"/>
        <v>0.113</v>
      </c>
      <c r="F1378" s="599">
        <f t="shared" si="634"/>
        <v>0.13108</v>
      </c>
      <c r="G1378" s="33">
        <f t="shared" ca="1" si="614"/>
        <v>1.0109951111111111</v>
      </c>
      <c r="H1378" s="33">
        <f t="shared" ca="1" si="615"/>
        <v>9141141.7330266237</v>
      </c>
      <c r="I1378" s="33">
        <f t="shared" ca="1" si="639"/>
        <v>1.0939552511116146E-7</v>
      </c>
      <c r="J1378" s="30" t="b">
        <f t="shared" si="616"/>
        <v>0</v>
      </c>
      <c r="K1378" s="33">
        <f t="shared" si="635"/>
        <v>1</v>
      </c>
      <c r="L1378" s="33">
        <f t="shared" ca="1" si="638"/>
        <v>1.0939552511116146E-7</v>
      </c>
      <c r="M1378" s="600">
        <f t="shared" ca="1" si="617"/>
        <v>27271.35</v>
      </c>
      <c r="N1378" s="601">
        <f t="shared" ca="1" si="618"/>
        <v>-1233684265987.0701</v>
      </c>
      <c r="O1378" s="601">
        <f t="shared" ca="1" si="619"/>
        <v>13564522851.91</v>
      </c>
      <c r="P1378" s="601">
        <f t="shared" ca="1" si="620"/>
        <v>-10842713937.73</v>
      </c>
      <c r="Q1378" s="601">
        <f t="shared" ca="1" si="636"/>
        <v>-1734834230.04</v>
      </c>
      <c r="R1378" s="602">
        <f t="shared" si="621"/>
        <v>399</v>
      </c>
      <c r="S1378" s="602">
        <f t="shared" si="622"/>
        <v>63.84</v>
      </c>
      <c r="T1378" s="602">
        <f t="shared" si="623"/>
        <v>166.35080000000002</v>
      </c>
      <c r="U1378" s="602">
        <f t="shared" si="624"/>
        <v>26.616128000000003</v>
      </c>
      <c r="V1378" s="602">
        <f t="shared" ca="1" si="625"/>
        <v>-986947412.78999996</v>
      </c>
      <c r="W1378" s="602">
        <f t="shared" si="626"/>
        <v>84.48</v>
      </c>
      <c r="X1378" s="602">
        <f t="shared" si="627"/>
        <v>13.52</v>
      </c>
      <c r="Y1378" s="602">
        <f t="shared" ca="1" si="628"/>
        <v>17001650.100000001</v>
      </c>
      <c r="Z1378" s="602">
        <f t="shared" ca="1" si="629"/>
        <v>2720264.02</v>
      </c>
      <c r="AA1378" s="603">
        <f t="shared" si="630"/>
        <v>0</v>
      </c>
      <c r="AB1378" s="602"/>
      <c r="AC1378" s="604">
        <f t="shared" si="631"/>
        <v>0.113</v>
      </c>
      <c r="AD1378" s="602">
        <f t="shared" ca="1" si="632"/>
        <v>-10842713937.730804</v>
      </c>
      <c r="AE1378" s="602">
        <f t="shared" si="633"/>
        <v>0</v>
      </c>
      <c r="AG1378" s="602">
        <f t="shared" ca="1" si="637"/>
        <v>0</v>
      </c>
    </row>
    <row r="1379" spans="2:33" x14ac:dyDescent="0.25">
      <c r="B1379" s="30">
        <v>1358</v>
      </c>
      <c r="C1379" s="19">
        <f t="shared" ca="1" si="611"/>
        <v>87023</v>
      </c>
      <c r="D1379" s="30">
        <f t="shared" ca="1" si="612"/>
        <v>31</v>
      </c>
      <c r="E1379" s="599">
        <f t="shared" si="613"/>
        <v>0.113</v>
      </c>
      <c r="F1379" s="599">
        <f t="shared" si="634"/>
        <v>0.13108</v>
      </c>
      <c r="G1379" s="33">
        <f t="shared" ca="1" si="614"/>
        <v>1.0120874444444443</v>
      </c>
      <c r="H1379" s="33">
        <f t="shared" ca="1" si="615"/>
        <v>9251634.7758833747</v>
      </c>
      <c r="I1379" s="33">
        <f t="shared" ca="1" si="639"/>
        <v>1.0808900526496594E-7</v>
      </c>
      <c r="J1379" s="30" t="b">
        <f t="shared" si="616"/>
        <v>0</v>
      </c>
      <c r="K1379" s="33">
        <f t="shared" si="635"/>
        <v>1</v>
      </c>
      <c r="L1379" s="33">
        <f t="shared" ca="1" si="638"/>
        <v>1.0808900526496594E-7</v>
      </c>
      <c r="M1379" s="600">
        <f t="shared" ca="1" si="617"/>
        <v>27271.35</v>
      </c>
      <c r="N1379" s="601">
        <f t="shared" ca="1" si="618"/>
        <v>-1247248788838.98</v>
      </c>
      <c r="O1379" s="601">
        <f t="shared" ca="1" si="619"/>
        <v>15076077714.84</v>
      </c>
      <c r="P1379" s="601">
        <f t="shared" ca="1" si="620"/>
        <v>-12136423631.4</v>
      </c>
      <c r="Q1379" s="601">
        <f t="shared" ca="1" si="636"/>
        <v>-1941827781.02</v>
      </c>
      <c r="R1379" s="602">
        <f t="shared" si="621"/>
        <v>399</v>
      </c>
      <c r="S1379" s="602">
        <f t="shared" si="622"/>
        <v>63.84</v>
      </c>
      <c r="T1379" s="602">
        <f t="shared" si="623"/>
        <v>166.35080000000002</v>
      </c>
      <c r="U1379" s="602">
        <f t="shared" si="624"/>
        <v>26.616128000000003</v>
      </c>
      <c r="V1379" s="602">
        <f t="shared" ca="1" si="625"/>
        <v>-997799031.07000005</v>
      </c>
      <c r="W1379" s="602">
        <f t="shared" si="626"/>
        <v>84.48</v>
      </c>
      <c r="X1379" s="602">
        <f t="shared" si="627"/>
        <v>13.52</v>
      </c>
      <c r="Y1379" s="602">
        <f t="shared" ca="1" si="628"/>
        <v>19030186.899999999</v>
      </c>
      <c r="Z1379" s="602">
        <f t="shared" ca="1" si="629"/>
        <v>3044829.9</v>
      </c>
      <c r="AA1379" s="603">
        <f t="shared" si="630"/>
        <v>0</v>
      </c>
      <c r="AB1379" s="602"/>
      <c r="AC1379" s="604">
        <f t="shared" si="631"/>
        <v>0.113</v>
      </c>
      <c r="AD1379" s="602">
        <f t="shared" ca="1" si="632"/>
        <v>-12136423631.397076</v>
      </c>
      <c r="AE1379" s="602">
        <f t="shared" si="633"/>
        <v>0</v>
      </c>
      <c r="AG1379" s="602">
        <f t="shared" ca="1" si="637"/>
        <v>0</v>
      </c>
    </row>
    <row r="1380" spans="2:33" x14ac:dyDescent="0.25">
      <c r="B1380" s="30">
        <v>1359</v>
      </c>
      <c r="C1380" s="19">
        <f t="shared" ca="1" si="611"/>
        <v>87053</v>
      </c>
      <c r="D1380" s="30">
        <f t="shared" ca="1" si="612"/>
        <v>30</v>
      </c>
      <c r="E1380" s="599">
        <f t="shared" si="613"/>
        <v>0.113</v>
      </c>
      <c r="F1380" s="599">
        <f t="shared" si="634"/>
        <v>0.13108</v>
      </c>
      <c r="G1380" s="33">
        <f t="shared" ca="1" si="614"/>
        <v>1.0117233333333333</v>
      </c>
      <c r="H1380" s="33">
        <f t="shared" ca="1" si="615"/>
        <v>9360094.7742393147</v>
      </c>
      <c r="I1380" s="33">
        <f t="shared" ca="1" si="639"/>
        <v>1.068365250694023E-7</v>
      </c>
      <c r="J1380" s="30" t="b">
        <f t="shared" si="616"/>
        <v>0</v>
      </c>
      <c r="K1380" s="33">
        <f t="shared" si="635"/>
        <v>1</v>
      </c>
      <c r="L1380" s="33">
        <f t="shared" ca="1" si="638"/>
        <v>1.068365250694023E-7</v>
      </c>
      <c r="M1380" s="600">
        <f t="shared" ca="1" si="617"/>
        <v>27271.35</v>
      </c>
      <c r="N1380" s="601">
        <f t="shared" ca="1" si="618"/>
        <v>-1262324866553.8201</v>
      </c>
      <c r="O1380" s="601">
        <f t="shared" ca="1" si="619"/>
        <v>14798682456.91</v>
      </c>
      <c r="P1380" s="601">
        <f t="shared" ca="1" si="620"/>
        <v>-11886892493.379999</v>
      </c>
      <c r="Q1380" s="601">
        <f t="shared" ca="1" si="636"/>
        <v>-1901902798.9400001</v>
      </c>
      <c r="R1380" s="602">
        <f t="shared" si="621"/>
        <v>399</v>
      </c>
      <c r="S1380" s="602">
        <f t="shared" si="622"/>
        <v>63.84</v>
      </c>
      <c r="T1380" s="602">
        <f t="shared" si="623"/>
        <v>166.35080000000002</v>
      </c>
      <c r="U1380" s="602">
        <f t="shared" si="624"/>
        <v>26.616128000000003</v>
      </c>
      <c r="V1380" s="602">
        <f t="shared" ca="1" si="625"/>
        <v>-1009859893.24</v>
      </c>
      <c r="W1380" s="602">
        <f t="shared" si="626"/>
        <v>84.48</v>
      </c>
      <c r="X1380" s="602">
        <f t="shared" si="627"/>
        <v>13.52</v>
      </c>
      <c r="Y1380" s="602">
        <f t="shared" ca="1" si="628"/>
        <v>18638922.079999998</v>
      </c>
      <c r="Z1380" s="602">
        <f t="shared" ca="1" si="629"/>
        <v>2982227.53</v>
      </c>
      <c r="AA1380" s="603">
        <f t="shared" si="630"/>
        <v>0</v>
      </c>
      <c r="AB1380" s="602"/>
      <c r="AC1380" s="604">
        <f t="shared" si="631"/>
        <v>0.113</v>
      </c>
      <c r="AD1380" s="602">
        <f t="shared" ca="1" si="632"/>
        <v>-11886892493.381805</v>
      </c>
      <c r="AE1380" s="602">
        <f t="shared" si="633"/>
        <v>0</v>
      </c>
      <c r="AG1380" s="602">
        <f t="shared" ca="1" si="637"/>
        <v>0</v>
      </c>
    </row>
    <row r="1381" spans="2:33" x14ac:dyDescent="0.25">
      <c r="B1381" s="30">
        <v>1360</v>
      </c>
      <c r="C1381" s="19">
        <f t="shared" ca="1" si="611"/>
        <v>87084</v>
      </c>
      <c r="D1381" s="30">
        <f t="shared" ca="1" si="612"/>
        <v>31</v>
      </c>
      <c r="E1381" s="599">
        <f t="shared" si="613"/>
        <v>0.113</v>
      </c>
      <c r="F1381" s="599">
        <f t="shared" si="634"/>
        <v>0.13108</v>
      </c>
      <c r="G1381" s="33">
        <f t="shared" ca="1" si="614"/>
        <v>1.0120874444444443</v>
      </c>
      <c r="H1381" s="33">
        <f t="shared" ca="1" si="615"/>
        <v>9473234.399817666</v>
      </c>
      <c r="I1381" s="33">
        <f t="shared" ca="1" si="639"/>
        <v>1.0556056757333559E-7</v>
      </c>
      <c r="J1381" s="30" t="b">
        <f t="shared" si="616"/>
        <v>0</v>
      </c>
      <c r="K1381" s="33">
        <f t="shared" si="635"/>
        <v>1</v>
      </c>
      <c r="L1381" s="33">
        <f t="shared" ca="1" si="638"/>
        <v>1.0556056757333559E-7</v>
      </c>
      <c r="M1381" s="600">
        <f t="shared" ca="1" si="617"/>
        <v>27271.35</v>
      </c>
      <c r="N1381" s="601">
        <f t="shared" ca="1" si="618"/>
        <v>-1277123549010.73</v>
      </c>
      <c r="O1381" s="601">
        <f t="shared" ca="1" si="619"/>
        <v>15437187218.710001</v>
      </c>
      <c r="P1381" s="601">
        <f t="shared" ca="1" si="620"/>
        <v>-12427121644.959999</v>
      </c>
      <c r="Q1381" s="601">
        <f t="shared" ca="1" si="636"/>
        <v>-1988339463.1900001</v>
      </c>
      <c r="R1381" s="602">
        <f t="shared" si="621"/>
        <v>399</v>
      </c>
      <c r="S1381" s="602">
        <f t="shared" si="622"/>
        <v>63.84</v>
      </c>
      <c r="T1381" s="602">
        <f t="shared" si="623"/>
        <v>166.35080000000002</v>
      </c>
      <c r="U1381" s="602">
        <f t="shared" si="624"/>
        <v>26.616128000000003</v>
      </c>
      <c r="V1381" s="602">
        <f t="shared" ca="1" si="625"/>
        <v>-1021698839.21</v>
      </c>
      <c r="W1381" s="602">
        <f t="shared" si="626"/>
        <v>84.48</v>
      </c>
      <c r="X1381" s="602">
        <f t="shared" si="627"/>
        <v>13.52</v>
      </c>
      <c r="Y1381" s="602">
        <f t="shared" ca="1" si="628"/>
        <v>19486001.390000001</v>
      </c>
      <c r="Z1381" s="602">
        <f t="shared" ca="1" si="629"/>
        <v>3117760.22</v>
      </c>
      <c r="AA1381" s="603">
        <f t="shared" si="630"/>
        <v>0</v>
      </c>
      <c r="AB1381" s="602"/>
      <c r="AC1381" s="604">
        <f t="shared" si="631"/>
        <v>0.113</v>
      </c>
      <c r="AD1381" s="602">
        <f t="shared" ca="1" si="632"/>
        <v>-12427121644.957188</v>
      </c>
      <c r="AE1381" s="602">
        <f t="shared" si="633"/>
        <v>0</v>
      </c>
      <c r="AG1381" s="602">
        <f t="shared" ca="1" si="637"/>
        <v>0</v>
      </c>
    </row>
    <row r="1382" spans="2:33" x14ac:dyDescent="0.25">
      <c r="B1382" s="30">
        <v>1361</v>
      </c>
      <c r="C1382" s="19">
        <f t="shared" ca="1" si="611"/>
        <v>87114</v>
      </c>
      <c r="D1382" s="30">
        <f t="shared" ca="1" si="612"/>
        <v>30</v>
      </c>
      <c r="E1382" s="599">
        <f t="shared" si="613"/>
        <v>0.113</v>
      </c>
      <c r="F1382" s="599">
        <f t="shared" si="634"/>
        <v>0.13108</v>
      </c>
      <c r="G1382" s="33">
        <f t="shared" ca="1" si="614"/>
        <v>1.0117233333333333</v>
      </c>
      <c r="H1382" s="33">
        <f t="shared" ca="1" si="615"/>
        <v>9584292.2844315283</v>
      </c>
      <c r="I1382" s="33">
        <f t="shared" ca="1" si="639"/>
        <v>1.0433738562255386E-7</v>
      </c>
      <c r="J1382" s="30" t="b">
        <f t="shared" si="616"/>
        <v>0</v>
      </c>
      <c r="K1382" s="33">
        <f t="shared" si="635"/>
        <v>1</v>
      </c>
      <c r="L1382" s="33">
        <f t="shared" ca="1" si="638"/>
        <v>1.0433738562255386E-7</v>
      </c>
      <c r="M1382" s="600">
        <f t="shared" ca="1" si="617"/>
        <v>27271.35</v>
      </c>
      <c r="N1382" s="601">
        <f t="shared" ca="1" si="618"/>
        <v>-1292560736229.4399</v>
      </c>
      <c r="O1382" s="601">
        <f t="shared" ca="1" si="619"/>
        <v>15153147635.74</v>
      </c>
      <c r="P1382" s="601">
        <f t="shared" ca="1" si="620"/>
        <v>-12171613599.49</v>
      </c>
      <c r="Q1382" s="601">
        <f t="shared" ca="1" si="636"/>
        <v>-1947458175.9200001</v>
      </c>
      <c r="R1382" s="602">
        <f t="shared" si="621"/>
        <v>399</v>
      </c>
      <c r="S1382" s="602">
        <f t="shared" si="622"/>
        <v>63.84</v>
      </c>
      <c r="T1382" s="602">
        <f t="shared" si="623"/>
        <v>166.35080000000002</v>
      </c>
      <c r="U1382" s="602">
        <f t="shared" si="624"/>
        <v>26.616128000000003</v>
      </c>
      <c r="V1382" s="602">
        <f t="shared" ca="1" si="625"/>
        <v>-1034048588.98</v>
      </c>
      <c r="W1382" s="602">
        <f t="shared" si="626"/>
        <v>84.48</v>
      </c>
      <c r="X1382" s="602">
        <f t="shared" si="627"/>
        <v>13.52</v>
      </c>
      <c r="Y1382" s="602">
        <f t="shared" ca="1" si="628"/>
        <v>19085364.77</v>
      </c>
      <c r="Z1382" s="602">
        <f t="shared" ca="1" si="629"/>
        <v>3053658.36</v>
      </c>
      <c r="AA1382" s="603">
        <f t="shared" si="630"/>
        <v>0</v>
      </c>
      <c r="AB1382" s="602"/>
      <c r="AC1382" s="604">
        <f t="shared" si="631"/>
        <v>0.113</v>
      </c>
      <c r="AD1382" s="602">
        <f t="shared" ca="1" si="632"/>
        <v>-12171613599.493893</v>
      </c>
      <c r="AE1382" s="602">
        <f t="shared" si="633"/>
        <v>0</v>
      </c>
      <c r="AG1382" s="602">
        <f t="shared" ca="1" si="637"/>
        <v>0</v>
      </c>
    </row>
    <row r="1383" spans="2:33" x14ac:dyDescent="0.25">
      <c r="B1383" s="30">
        <v>1362</v>
      </c>
      <c r="C1383" s="19">
        <f t="shared" ca="1" si="611"/>
        <v>87145</v>
      </c>
      <c r="D1383" s="30">
        <f t="shared" ca="1" si="612"/>
        <v>31</v>
      </c>
      <c r="E1383" s="599">
        <f t="shared" si="613"/>
        <v>0.113</v>
      </c>
      <c r="F1383" s="599">
        <f t="shared" si="634"/>
        <v>0.13108</v>
      </c>
      <c r="G1383" s="33">
        <f t="shared" ca="1" si="614"/>
        <v>1.0120874444444443</v>
      </c>
      <c r="H1383" s="33">
        <f t="shared" ca="1" si="615"/>
        <v>9700141.8849589098</v>
      </c>
      <c r="I1383" s="33">
        <f t="shared" ca="1" si="639"/>
        <v>1.0309127555655708E-7</v>
      </c>
      <c r="J1383" s="30" t="b">
        <f t="shared" si="616"/>
        <v>0</v>
      </c>
      <c r="K1383" s="33">
        <f t="shared" si="635"/>
        <v>1</v>
      </c>
      <c r="L1383" s="33">
        <f t="shared" ca="1" si="638"/>
        <v>1.0309127555655708E-7</v>
      </c>
      <c r="M1383" s="600">
        <f t="shared" ca="1" si="617"/>
        <v>27271.35</v>
      </c>
      <c r="N1383" s="601">
        <f t="shared" ca="1" si="618"/>
        <v>-1307713883865.1799</v>
      </c>
      <c r="O1383" s="601">
        <f t="shared" ca="1" si="619"/>
        <v>15806946191.799999</v>
      </c>
      <c r="P1383" s="601">
        <f t="shared" ca="1" si="620"/>
        <v>-12724782597.719999</v>
      </c>
      <c r="Q1383" s="601">
        <f t="shared" ca="1" si="636"/>
        <v>-2035965215.6400001</v>
      </c>
      <c r="R1383" s="602">
        <f t="shared" si="621"/>
        <v>399</v>
      </c>
      <c r="S1383" s="602">
        <f t="shared" si="622"/>
        <v>63.84</v>
      </c>
      <c r="T1383" s="602">
        <f t="shared" si="623"/>
        <v>166.35080000000002</v>
      </c>
      <c r="U1383" s="602">
        <f t="shared" si="624"/>
        <v>26.616128000000003</v>
      </c>
      <c r="V1383" s="602">
        <f t="shared" ca="1" si="625"/>
        <v>-1046171107.09</v>
      </c>
      <c r="W1383" s="602">
        <f t="shared" si="626"/>
        <v>84.48</v>
      </c>
      <c r="X1383" s="602">
        <f t="shared" si="627"/>
        <v>13.52</v>
      </c>
      <c r="Y1383" s="602">
        <f t="shared" ca="1" si="628"/>
        <v>19952733.760000002</v>
      </c>
      <c r="Z1383" s="602">
        <f t="shared" ca="1" si="629"/>
        <v>3192437.4</v>
      </c>
      <c r="AA1383" s="603">
        <f t="shared" si="630"/>
        <v>0</v>
      </c>
      <c r="AB1383" s="602"/>
      <c r="AC1383" s="604">
        <f t="shared" si="631"/>
        <v>0.113</v>
      </c>
      <c r="AD1383" s="602">
        <f t="shared" ca="1" si="632"/>
        <v>-12724782597.72146</v>
      </c>
      <c r="AE1383" s="602">
        <f t="shared" si="633"/>
        <v>0</v>
      </c>
      <c r="AG1383" s="602">
        <f t="shared" ca="1" si="637"/>
        <v>0</v>
      </c>
    </row>
    <row r="1384" spans="2:33" x14ac:dyDescent="0.25">
      <c r="B1384" s="30">
        <v>1363</v>
      </c>
      <c r="C1384" s="19">
        <f t="shared" ca="1" si="611"/>
        <v>87176</v>
      </c>
      <c r="D1384" s="30">
        <f t="shared" ca="1" si="612"/>
        <v>31</v>
      </c>
      <c r="E1384" s="599">
        <f t="shared" si="613"/>
        <v>0.113</v>
      </c>
      <c r="F1384" s="599">
        <f t="shared" si="634"/>
        <v>0.13108</v>
      </c>
      <c r="G1384" s="33">
        <f t="shared" ca="1" si="614"/>
        <v>1.0120874444444443</v>
      </c>
      <c r="H1384" s="33">
        <f t="shared" ca="1" si="615"/>
        <v>9817391.8110965788</v>
      </c>
      <c r="I1384" s="33">
        <f t="shared" ca="1" si="639"/>
        <v>1.0186004788661912E-7</v>
      </c>
      <c r="J1384" s="30" t="b">
        <f t="shared" si="616"/>
        <v>0</v>
      </c>
      <c r="K1384" s="33">
        <f t="shared" si="635"/>
        <v>1</v>
      </c>
      <c r="L1384" s="33">
        <f t="shared" ca="1" si="638"/>
        <v>1.0186004788661912E-7</v>
      </c>
      <c r="M1384" s="600">
        <f t="shared" ca="1" si="617"/>
        <v>27271.35</v>
      </c>
      <c r="N1384" s="601">
        <f t="shared" ca="1" si="618"/>
        <v>-1323520830056.98</v>
      </c>
      <c r="O1384" s="601">
        <f t="shared" ca="1" si="619"/>
        <v>15998011775.73</v>
      </c>
      <c r="P1384" s="601">
        <f t="shared" ca="1" si="620"/>
        <v>-12878592965.799999</v>
      </c>
      <c r="Q1384" s="601">
        <f t="shared" ca="1" si="636"/>
        <v>-2060574874.53</v>
      </c>
      <c r="R1384" s="602">
        <f t="shared" si="621"/>
        <v>399</v>
      </c>
      <c r="S1384" s="602">
        <f t="shared" si="622"/>
        <v>63.84</v>
      </c>
      <c r="T1384" s="602">
        <f t="shared" si="623"/>
        <v>166.35080000000002</v>
      </c>
      <c r="U1384" s="602">
        <f t="shared" si="624"/>
        <v>26.616128000000003</v>
      </c>
      <c r="V1384" s="602">
        <f t="shared" ca="1" si="625"/>
        <v>-1058816664.05</v>
      </c>
      <c r="W1384" s="602">
        <f t="shared" si="626"/>
        <v>84.48</v>
      </c>
      <c r="X1384" s="602">
        <f t="shared" si="627"/>
        <v>13.52</v>
      </c>
      <c r="Y1384" s="602">
        <f t="shared" ca="1" si="628"/>
        <v>20193908.420000002</v>
      </c>
      <c r="Z1384" s="602">
        <f t="shared" ca="1" si="629"/>
        <v>3231025.35</v>
      </c>
      <c r="AA1384" s="603">
        <f t="shared" si="630"/>
        <v>0</v>
      </c>
      <c r="AB1384" s="602"/>
      <c r="AC1384" s="604">
        <f t="shared" si="631"/>
        <v>0.113</v>
      </c>
      <c r="AD1384" s="602">
        <f t="shared" ca="1" si="632"/>
        <v>-12878592965.804449</v>
      </c>
      <c r="AE1384" s="602">
        <f t="shared" si="633"/>
        <v>0</v>
      </c>
      <c r="AG1384" s="602">
        <f t="shared" ca="1" si="637"/>
        <v>0</v>
      </c>
    </row>
    <row r="1385" spans="2:33" x14ac:dyDescent="0.25">
      <c r="B1385" s="30">
        <v>1364</v>
      </c>
      <c r="C1385" s="19">
        <f t="shared" ca="1" si="611"/>
        <v>87206</v>
      </c>
      <c r="D1385" s="30">
        <f t="shared" ca="1" si="612"/>
        <v>30</v>
      </c>
      <c r="E1385" s="599">
        <f t="shared" si="613"/>
        <v>0.113</v>
      </c>
      <c r="F1385" s="599">
        <f t="shared" si="634"/>
        <v>0.13108</v>
      </c>
      <c r="G1385" s="33">
        <f t="shared" ca="1" si="614"/>
        <v>1.0117233333333333</v>
      </c>
      <c r="H1385" s="33">
        <f t="shared" ca="1" si="615"/>
        <v>9932484.3677620012</v>
      </c>
      <c r="I1385" s="33">
        <f t="shared" ca="1" si="639"/>
        <v>1.0067974566823518E-7</v>
      </c>
      <c r="J1385" s="30" t="b">
        <f t="shared" si="616"/>
        <v>0</v>
      </c>
      <c r="K1385" s="33">
        <f t="shared" si="635"/>
        <v>1</v>
      </c>
      <c r="L1385" s="33">
        <f t="shared" ca="1" si="638"/>
        <v>1.0067974566823518E-7</v>
      </c>
      <c r="M1385" s="600">
        <f t="shared" ca="1" si="617"/>
        <v>27271.35</v>
      </c>
      <c r="N1385" s="601">
        <f t="shared" ca="1" si="618"/>
        <v>-1339518841832.71</v>
      </c>
      <c r="O1385" s="601">
        <f t="shared" ca="1" si="619"/>
        <v>15703653160.440001</v>
      </c>
      <c r="P1385" s="601">
        <f t="shared" ca="1" si="620"/>
        <v>-12613802427.26</v>
      </c>
      <c r="Q1385" s="601">
        <f t="shared" ca="1" si="636"/>
        <v>-2018208388.3599999</v>
      </c>
      <c r="R1385" s="602">
        <f t="shared" si="621"/>
        <v>399</v>
      </c>
      <c r="S1385" s="602">
        <f t="shared" si="622"/>
        <v>63.84</v>
      </c>
      <c r="T1385" s="602">
        <f t="shared" si="623"/>
        <v>166.35080000000002</v>
      </c>
      <c r="U1385" s="602">
        <f t="shared" si="624"/>
        <v>26.616128000000003</v>
      </c>
      <c r="V1385" s="602">
        <f t="shared" ca="1" si="625"/>
        <v>-1071615073.47</v>
      </c>
      <c r="W1385" s="602">
        <f t="shared" si="626"/>
        <v>84.48</v>
      </c>
      <c r="X1385" s="602">
        <f t="shared" si="627"/>
        <v>13.52</v>
      </c>
      <c r="Y1385" s="602">
        <f t="shared" ca="1" si="628"/>
        <v>19778716.850000001</v>
      </c>
      <c r="Z1385" s="602">
        <f t="shared" ca="1" si="629"/>
        <v>3164594.7</v>
      </c>
      <c r="AA1385" s="603">
        <f t="shared" si="630"/>
        <v>0</v>
      </c>
      <c r="AB1385" s="602"/>
      <c r="AC1385" s="604">
        <f t="shared" si="631"/>
        <v>0.113</v>
      </c>
      <c r="AD1385" s="602">
        <f t="shared" ca="1" si="632"/>
        <v>-12613802427.258018</v>
      </c>
      <c r="AE1385" s="602">
        <f t="shared" si="633"/>
        <v>0</v>
      </c>
      <c r="AG1385" s="602">
        <f t="shared" ca="1" si="637"/>
        <v>0</v>
      </c>
    </row>
    <row r="1386" spans="2:33" x14ac:dyDescent="0.25">
      <c r="B1386" s="30">
        <v>1365</v>
      </c>
      <c r="C1386" s="19">
        <f t="shared" ca="1" si="611"/>
        <v>87237</v>
      </c>
      <c r="D1386" s="30">
        <f t="shared" ca="1" si="612"/>
        <v>31</v>
      </c>
      <c r="E1386" s="599">
        <f t="shared" si="613"/>
        <v>0.113</v>
      </c>
      <c r="F1386" s="599">
        <f t="shared" si="634"/>
        <v>0.13108</v>
      </c>
      <c r="G1386" s="33">
        <f t="shared" ca="1" si="614"/>
        <v>1.0120874444444443</v>
      </c>
      <c r="H1386" s="33">
        <f t="shared" ca="1" si="615"/>
        <v>10052542.720752636</v>
      </c>
      <c r="I1386" s="33">
        <f t="shared" ca="1" si="639"/>
        <v>9.9477319100130098E-8</v>
      </c>
      <c r="J1386" s="30" t="b">
        <f t="shared" si="616"/>
        <v>0</v>
      </c>
      <c r="K1386" s="33">
        <f t="shared" si="635"/>
        <v>1</v>
      </c>
      <c r="L1386" s="33">
        <f t="shared" ca="1" si="638"/>
        <v>9.9477319100130098E-8</v>
      </c>
      <c r="M1386" s="600">
        <f t="shared" ca="1" si="617"/>
        <v>27271.35</v>
      </c>
      <c r="N1386" s="601">
        <f t="shared" ca="1" si="618"/>
        <v>-1355222494993.1499</v>
      </c>
      <c r="O1386" s="601">
        <f t="shared" ca="1" si="619"/>
        <v>16381203889.440001</v>
      </c>
      <c r="P1386" s="601">
        <f t="shared" ca="1" si="620"/>
        <v>-13187067777.67</v>
      </c>
      <c r="Q1386" s="601">
        <f t="shared" ca="1" si="636"/>
        <v>-2109930844.4300001</v>
      </c>
      <c r="R1386" s="602">
        <f t="shared" si="621"/>
        <v>399</v>
      </c>
      <c r="S1386" s="602">
        <f t="shared" si="622"/>
        <v>63.84</v>
      </c>
      <c r="T1386" s="602">
        <f t="shared" si="623"/>
        <v>166.35080000000002</v>
      </c>
      <c r="U1386" s="602">
        <f t="shared" si="624"/>
        <v>26.616128000000003</v>
      </c>
      <c r="V1386" s="602">
        <f t="shared" ca="1" si="625"/>
        <v>-1084177995.99</v>
      </c>
      <c r="W1386" s="602">
        <f t="shared" si="626"/>
        <v>84.48</v>
      </c>
      <c r="X1386" s="602">
        <f t="shared" si="627"/>
        <v>13.52</v>
      </c>
      <c r="Y1386" s="602">
        <f t="shared" ca="1" si="628"/>
        <v>20677596.920000002</v>
      </c>
      <c r="Z1386" s="602">
        <f t="shared" ca="1" si="629"/>
        <v>3308415.51</v>
      </c>
      <c r="AA1386" s="603">
        <f t="shared" si="630"/>
        <v>0</v>
      </c>
      <c r="AB1386" s="602"/>
      <c r="AC1386" s="604">
        <f t="shared" si="631"/>
        <v>0.113</v>
      </c>
      <c r="AD1386" s="602">
        <f t="shared" ca="1" si="632"/>
        <v>-13187067777.669458</v>
      </c>
      <c r="AE1386" s="602">
        <f t="shared" si="633"/>
        <v>0</v>
      </c>
      <c r="AG1386" s="602">
        <f t="shared" ca="1" si="637"/>
        <v>0</v>
      </c>
    </row>
    <row r="1387" spans="2:33" x14ac:dyDescent="0.25">
      <c r="B1387" s="30">
        <v>1366</v>
      </c>
      <c r="C1387" s="19">
        <f t="shared" ca="1" si="611"/>
        <v>87267</v>
      </c>
      <c r="D1387" s="30">
        <f t="shared" ca="1" si="612"/>
        <v>30</v>
      </c>
      <c r="E1387" s="599">
        <f t="shared" si="613"/>
        <v>0.113</v>
      </c>
      <c r="F1387" s="599">
        <f t="shared" si="634"/>
        <v>0.13108</v>
      </c>
      <c r="G1387" s="33">
        <f t="shared" ca="1" si="614"/>
        <v>1.0117233333333333</v>
      </c>
      <c r="H1387" s="33">
        <f t="shared" ca="1" si="615"/>
        <v>10170392.029915592</v>
      </c>
      <c r="I1387" s="33">
        <f t="shared" ca="1" si="639"/>
        <v>9.832462672614395E-8</v>
      </c>
      <c r="J1387" s="30" t="b">
        <f t="shared" si="616"/>
        <v>0</v>
      </c>
      <c r="K1387" s="33">
        <f t="shared" si="635"/>
        <v>1</v>
      </c>
      <c r="L1387" s="33">
        <f t="shared" ca="1" si="638"/>
        <v>9.832462672614395E-8</v>
      </c>
      <c r="M1387" s="600">
        <f t="shared" ca="1" si="617"/>
        <v>27271.35</v>
      </c>
      <c r="N1387" s="601">
        <f t="shared" ca="1" si="618"/>
        <v>-1371603698882.5901</v>
      </c>
      <c r="O1387" s="601">
        <f t="shared" ca="1" si="619"/>
        <v>16079794634.58</v>
      </c>
      <c r="P1387" s="601">
        <f t="shared" ca="1" si="620"/>
        <v>-12915934831.139999</v>
      </c>
      <c r="Q1387" s="601">
        <f t="shared" ca="1" si="636"/>
        <v>-2066549572.98</v>
      </c>
      <c r="R1387" s="602">
        <f t="shared" si="621"/>
        <v>399</v>
      </c>
      <c r="S1387" s="602">
        <f t="shared" si="622"/>
        <v>63.84</v>
      </c>
      <c r="T1387" s="602">
        <f t="shared" si="623"/>
        <v>166.35080000000002</v>
      </c>
      <c r="U1387" s="602">
        <f t="shared" si="624"/>
        <v>26.616128000000003</v>
      </c>
      <c r="V1387" s="602">
        <f t="shared" ca="1" si="625"/>
        <v>-1097282959.1099999</v>
      </c>
      <c r="W1387" s="602">
        <f t="shared" si="626"/>
        <v>84.48</v>
      </c>
      <c r="X1387" s="602">
        <f t="shared" si="627"/>
        <v>13.52</v>
      </c>
      <c r="Y1387" s="602">
        <f t="shared" ca="1" si="628"/>
        <v>20252460.460000001</v>
      </c>
      <c r="Z1387" s="602">
        <f t="shared" ca="1" si="629"/>
        <v>3240393.67</v>
      </c>
      <c r="AA1387" s="603">
        <f t="shared" si="630"/>
        <v>0</v>
      </c>
      <c r="AB1387" s="602"/>
      <c r="AC1387" s="604">
        <f t="shared" si="631"/>
        <v>0.113</v>
      </c>
      <c r="AD1387" s="602">
        <f t="shared" ca="1" si="632"/>
        <v>-12915934831.14439</v>
      </c>
      <c r="AE1387" s="602">
        <f t="shared" si="633"/>
        <v>0</v>
      </c>
      <c r="AG1387" s="602">
        <f t="shared" ca="1" si="637"/>
        <v>0</v>
      </c>
    </row>
    <row r="1388" spans="2:33" x14ac:dyDescent="0.25">
      <c r="B1388" s="30">
        <v>1367</v>
      </c>
      <c r="C1388" s="19">
        <f t="shared" ca="1" si="611"/>
        <v>87298</v>
      </c>
      <c r="D1388" s="30">
        <f t="shared" ca="1" si="612"/>
        <v>31</v>
      </c>
      <c r="E1388" s="599">
        <f t="shared" si="613"/>
        <v>0.113</v>
      </c>
      <c r="F1388" s="599">
        <f t="shared" si="634"/>
        <v>0.13108</v>
      </c>
      <c r="G1388" s="33">
        <f t="shared" ca="1" si="614"/>
        <v>1.0120874444444443</v>
      </c>
      <c r="H1388" s="33">
        <f t="shared" ca="1" si="615"/>
        <v>10293326.078555416</v>
      </c>
      <c r="I1388" s="33">
        <f t="shared" ca="1" si="639"/>
        <v>9.7150327539253641E-8</v>
      </c>
      <c r="J1388" s="30" t="b">
        <f t="shared" si="616"/>
        <v>0</v>
      </c>
      <c r="K1388" s="33">
        <f t="shared" si="635"/>
        <v>1</v>
      </c>
      <c r="L1388" s="33">
        <f t="shared" ca="1" si="638"/>
        <v>9.7150327539253641E-8</v>
      </c>
      <c r="M1388" s="600">
        <f t="shared" ca="1" si="617"/>
        <v>27271.35</v>
      </c>
      <c r="N1388" s="601">
        <f t="shared" ca="1" si="618"/>
        <v>-1387683493517.1699</v>
      </c>
      <c r="O1388" s="601">
        <f t="shared" ca="1" si="619"/>
        <v>16773574405.710001</v>
      </c>
      <c r="P1388" s="601">
        <f t="shared" ca="1" si="620"/>
        <v>-13502931327.200001</v>
      </c>
      <c r="Q1388" s="601">
        <f t="shared" ca="1" si="636"/>
        <v>-2160469012.3499999</v>
      </c>
      <c r="R1388" s="602">
        <f t="shared" si="621"/>
        <v>399</v>
      </c>
      <c r="S1388" s="602">
        <f t="shared" si="622"/>
        <v>63.84</v>
      </c>
      <c r="T1388" s="602">
        <f t="shared" si="623"/>
        <v>166.35080000000002</v>
      </c>
      <c r="U1388" s="602">
        <f t="shared" si="624"/>
        <v>26.616128000000003</v>
      </c>
      <c r="V1388" s="602">
        <f t="shared" ca="1" si="625"/>
        <v>-1110146794.8099999</v>
      </c>
      <c r="W1388" s="602">
        <f t="shared" si="626"/>
        <v>84.48</v>
      </c>
      <c r="X1388" s="602">
        <f t="shared" si="627"/>
        <v>13.52</v>
      </c>
      <c r="Y1388" s="602">
        <f t="shared" ca="1" si="628"/>
        <v>21172870.969999999</v>
      </c>
      <c r="Z1388" s="602">
        <f t="shared" ca="1" si="629"/>
        <v>3387659.36</v>
      </c>
      <c r="AA1388" s="603">
        <f t="shared" si="630"/>
        <v>0</v>
      </c>
      <c r="AB1388" s="602"/>
      <c r="AC1388" s="604">
        <f t="shared" si="631"/>
        <v>0.113</v>
      </c>
      <c r="AD1388" s="602">
        <f t="shared" ca="1" si="632"/>
        <v>-13502931327.196239</v>
      </c>
      <c r="AE1388" s="602">
        <f t="shared" si="633"/>
        <v>0</v>
      </c>
      <c r="AG1388" s="602">
        <f t="shared" ca="1" si="637"/>
        <v>0</v>
      </c>
    </row>
    <row r="1389" spans="2:33" x14ac:dyDescent="0.25">
      <c r="B1389" s="30">
        <v>1368</v>
      </c>
      <c r="C1389" s="19">
        <f t="shared" ca="1" si="611"/>
        <v>87329</v>
      </c>
      <c r="D1389" s="30">
        <f t="shared" ca="1" si="612"/>
        <v>31</v>
      </c>
      <c r="E1389" s="599">
        <f t="shared" si="613"/>
        <v>0.113</v>
      </c>
      <c r="F1389" s="599">
        <f t="shared" si="634"/>
        <v>0.13108</v>
      </c>
      <c r="G1389" s="33">
        <f t="shared" ca="1" si="614"/>
        <v>1.0120874444444443</v>
      </c>
      <c r="H1389" s="33">
        <f t="shared" ca="1" si="615"/>
        <v>10417746.085678505</v>
      </c>
      <c r="I1389" s="33">
        <f t="shared" ca="1" si="639"/>
        <v>9.5990053105126167E-8</v>
      </c>
      <c r="J1389" s="30" t="b">
        <f t="shared" si="616"/>
        <v>1</v>
      </c>
      <c r="K1389" s="33">
        <f t="shared" si="635"/>
        <v>1</v>
      </c>
      <c r="L1389" s="33">
        <f t="shared" ca="1" si="638"/>
        <v>9.5990053105126167E-8</v>
      </c>
      <c r="M1389" s="600">
        <f t="shared" ca="1" si="617"/>
        <v>27271.35</v>
      </c>
      <c r="N1389" s="601">
        <f t="shared" ca="1" si="618"/>
        <v>-1404457067922.8799</v>
      </c>
      <c r="O1389" s="601">
        <f t="shared" ca="1" si="619"/>
        <v>16976324054.48</v>
      </c>
      <c r="P1389" s="601">
        <f t="shared" ca="1" si="620"/>
        <v>-13666147524.82</v>
      </c>
      <c r="Q1389" s="601">
        <f t="shared" ca="1" si="636"/>
        <v>-2186583603.9699998</v>
      </c>
      <c r="R1389" s="602">
        <f t="shared" si="621"/>
        <v>399</v>
      </c>
      <c r="S1389" s="602">
        <f t="shared" si="622"/>
        <v>63.84</v>
      </c>
      <c r="T1389" s="602">
        <f t="shared" si="623"/>
        <v>166.35080000000002</v>
      </c>
      <c r="U1389" s="602">
        <f t="shared" si="624"/>
        <v>26.616128000000003</v>
      </c>
      <c r="V1389" s="602">
        <f t="shared" ca="1" si="625"/>
        <v>-1123565654.3399999</v>
      </c>
      <c r="W1389" s="602">
        <f t="shared" si="626"/>
        <v>84.48</v>
      </c>
      <c r="X1389" s="602">
        <f t="shared" si="627"/>
        <v>13.52</v>
      </c>
      <c r="Y1389" s="602">
        <f t="shared" ca="1" si="628"/>
        <v>21428793.969999999</v>
      </c>
      <c r="Z1389" s="602">
        <f t="shared" ca="1" si="629"/>
        <v>3428607.04</v>
      </c>
      <c r="AA1389" s="603">
        <f t="shared" si="630"/>
        <v>0</v>
      </c>
      <c r="AB1389" s="602"/>
      <c r="AC1389" s="604">
        <f t="shared" si="631"/>
        <v>0.113</v>
      </c>
      <c r="AD1389" s="602">
        <f t="shared" ca="1" si="632"/>
        <v>-13666147524.816244</v>
      </c>
      <c r="AE1389" s="602">
        <f t="shared" si="633"/>
        <v>0</v>
      </c>
      <c r="AG1389" s="602">
        <f t="shared" ca="1" si="637"/>
        <v>0</v>
      </c>
    </row>
    <row r="1390" spans="2:33" x14ac:dyDescent="0.25">
      <c r="B1390" s="30">
        <v>1369</v>
      </c>
      <c r="C1390" s="19">
        <f t="shared" ca="1" si="611"/>
        <v>87357</v>
      </c>
      <c r="D1390" s="30">
        <f t="shared" ca="1" si="612"/>
        <v>28</v>
      </c>
      <c r="E1390" s="599">
        <f t="shared" si="613"/>
        <v>0.113</v>
      </c>
      <c r="F1390" s="599">
        <f t="shared" si="634"/>
        <v>0.13108</v>
      </c>
      <c r="G1390" s="33">
        <f t="shared" ca="1" si="614"/>
        <v>1.0109951111111111</v>
      </c>
      <c r="H1390" s="33">
        <f t="shared" ca="1" si="615"/>
        <v>10532290.361417882</v>
      </c>
      <c r="I1390" s="33">
        <f t="shared" ca="1" si="639"/>
        <v>9.4946110075280686E-8</v>
      </c>
      <c r="J1390" s="30" t="b">
        <f t="shared" si="616"/>
        <v>0</v>
      </c>
      <c r="K1390" s="33">
        <f t="shared" si="635"/>
        <v>1</v>
      </c>
      <c r="L1390" s="33">
        <f t="shared" ca="1" si="638"/>
        <v>9.4946110075280686E-8</v>
      </c>
      <c r="M1390" s="600">
        <f t="shared" ca="1" si="617"/>
        <v>27271.35</v>
      </c>
      <c r="N1390" s="601">
        <f t="shared" ca="1" si="618"/>
        <v>-1421433391977.3601</v>
      </c>
      <c r="O1390" s="601">
        <f t="shared" ca="1" si="619"/>
        <v>15628845353.189999</v>
      </c>
      <c r="P1390" s="601">
        <f t="shared" ca="1" si="620"/>
        <v>-12492820145.049999</v>
      </c>
      <c r="Q1390" s="601">
        <f t="shared" ca="1" si="636"/>
        <v>-1998851223.21</v>
      </c>
      <c r="R1390" s="602">
        <f t="shared" si="621"/>
        <v>399</v>
      </c>
      <c r="S1390" s="602">
        <f t="shared" si="622"/>
        <v>63.84</v>
      </c>
      <c r="T1390" s="602">
        <f t="shared" si="623"/>
        <v>166.35080000000002</v>
      </c>
      <c r="U1390" s="602">
        <f t="shared" si="624"/>
        <v>26.616128000000003</v>
      </c>
      <c r="V1390" s="602">
        <f t="shared" ca="1" si="625"/>
        <v>-1137146713.5799999</v>
      </c>
      <c r="W1390" s="602">
        <f t="shared" si="626"/>
        <v>84.48</v>
      </c>
      <c r="X1390" s="602">
        <f t="shared" si="627"/>
        <v>13.52</v>
      </c>
      <c r="Y1390" s="602">
        <f t="shared" ca="1" si="628"/>
        <v>19589016.629999999</v>
      </c>
      <c r="Z1390" s="602">
        <f t="shared" ca="1" si="629"/>
        <v>3134242.66</v>
      </c>
      <c r="AA1390" s="603">
        <f t="shared" si="630"/>
        <v>0</v>
      </c>
      <c r="AB1390" s="602"/>
      <c r="AC1390" s="604">
        <f t="shared" si="631"/>
        <v>0.113</v>
      </c>
      <c r="AD1390" s="602">
        <f t="shared" ca="1" si="632"/>
        <v>-12492820145.045467</v>
      </c>
      <c r="AE1390" s="602">
        <f t="shared" si="633"/>
        <v>0</v>
      </c>
      <c r="AG1390" s="602">
        <f t="shared" ca="1" si="637"/>
        <v>0</v>
      </c>
    </row>
    <row r="1391" spans="2:33" x14ac:dyDescent="0.25">
      <c r="B1391" s="30">
        <v>1370</v>
      </c>
      <c r="C1391" s="19">
        <f t="shared" ca="1" si="611"/>
        <v>87388</v>
      </c>
      <c r="D1391" s="30">
        <f t="shared" ca="1" si="612"/>
        <v>31</v>
      </c>
      <c r="E1391" s="599">
        <f t="shared" si="613"/>
        <v>0.113</v>
      </c>
      <c r="F1391" s="599">
        <f t="shared" si="634"/>
        <v>0.13108</v>
      </c>
      <c r="G1391" s="33">
        <f t="shared" ca="1" si="614"/>
        <v>1.0120874444444443</v>
      </c>
      <c r="H1391" s="33">
        <f t="shared" ca="1" si="615"/>
        <v>10659598.836034277</v>
      </c>
      <c r="I1391" s="33">
        <f t="shared" ca="1" si="639"/>
        <v>9.3812160793476263E-8</v>
      </c>
      <c r="J1391" s="30" t="b">
        <f t="shared" si="616"/>
        <v>0</v>
      </c>
      <c r="K1391" s="33">
        <f t="shared" si="635"/>
        <v>1</v>
      </c>
      <c r="L1391" s="33">
        <f t="shared" ca="1" si="638"/>
        <v>9.3812160793476263E-8</v>
      </c>
      <c r="M1391" s="600">
        <f t="shared" ca="1" si="617"/>
        <v>27271.35</v>
      </c>
      <c r="N1391" s="601">
        <f t="shared" ca="1" si="618"/>
        <v>-1437062237330.55</v>
      </c>
      <c r="O1391" s="601">
        <f t="shared" ca="1" si="619"/>
        <v>17370437228.290001</v>
      </c>
      <c r="P1391" s="601">
        <f t="shared" ca="1" si="620"/>
        <v>-13983413937.139999</v>
      </c>
      <c r="Q1391" s="601">
        <f t="shared" ca="1" si="636"/>
        <v>-2237346229.9400001</v>
      </c>
      <c r="R1391" s="602">
        <f t="shared" si="621"/>
        <v>399</v>
      </c>
      <c r="S1391" s="602">
        <f t="shared" si="622"/>
        <v>63.84</v>
      </c>
      <c r="T1391" s="602">
        <f t="shared" si="623"/>
        <v>166.35080000000002</v>
      </c>
      <c r="U1391" s="602">
        <f t="shared" si="624"/>
        <v>26.616128000000003</v>
      </c>
      <c r="V1391" s="602">
        <f t="shared" ca="1" si="625"/>
        <v>-1149649789.8599999</v>
      </c>
      <c r="W1391" s="602">
        <f t="shared" si="626"/>
        <v>84.48</v>
      </c>
      <c r="X1391" s="602">
        <f t="shared" si="627"/>
        <v>13.52</v>
      </c>
      <c r="Y1391" s="602">
        <f t="shared" ca="1" si="628"/>
        <v>21926267.699999999</v>
      </c>
      <c r="Z1391" s="602">
        <f t="shared" ca="1" si="629"/>
        <v>3508202.83</v>
      </c>
      <c r="AA1391" s="603">
        <f t="shared" si="630"/>
        <v>0</v>
      </c>
      <c r="AB1391" s="602"/>
      <c r="AC1391" s="604">
        <f t="shared" si="631"/>
        <v>0.113</v>
      </c>
      <c r="AD1391" s="602">
        <f t="shared" ca="1" si="632"/>
        <v>-13983413937.135881</v>
      </c>
      <c r="AE1391" s="602">
        <f t="shared" si="633"/>
        <v>0</v>
      </c>
      <c r="AG1391" s="602">
        <f t="shared" ca="1" si="637"/>
        <v>0</v>
      </c>
    </row>
    <row r="1392" spans="2:33" x14ac:dyDescent="0.25">
      <c r="B1392" s="30">
        <v>1371</v>
      </c>
      <c r="C1392" s="19">
        <f t="shared" ca="1" si="611"/>
        <v>87418</v>
      </c>
      <c r="D1392" s="30">
        <f t="shared" ca="1" si="612"/>
        <v>30</v>
      </c>
      <c r="E1392" s="599">
        <f t="shared" si="613"/>
        <v>0.113</v>
      </c>
      <c r="F1392" s="599">
        <f t="shared" si="634"/>
        <v>0.13108</v>
      </c>
      <c r="G1392" s="33">
        <f t="shared" ca="1" si="614"/>
        <v>1.0117233333333333</v>
      </c>
      <c r="H1392" s="33">
        <f t="shared" ca="1" si="615"/>
        <v>10784564.86638872</v>
      </c>
      <c r="I1392" s="33">
        <f t="shared" ca="1" si="639"/>
        <v>9.2725113380940367E-8</v>
      </c>
      <c r="J1392" s="30" t="b">
        <f t="shared" si="616"/>
        <v>0</v>
      </c>
      <c r="K1392" s="33">
        <f t="shared" si="635"/>
        <v>1</v>
      </c>
      <c r="L1392" s="33">
        <f t="shared" ca="1" si="638"/>
        <v>9.2725113380940367E-8</v>
      </c>
      <c r="M1392" s="600">
        <f t="shared" ca="1" si="617"/>
        <v>27271.35</v>
      </c>
      <c r="N1392" s="601">
        <f t="shared" ca="1" si="618"/>
        <v>-1454432674558.8401</v>
      </c>
      <c r="O1392" s="601">
        <f t="shared" ca="1" si="619"/>
        <v>17050826326.1</v>
      </c>
      <c r="P1392" s="601">
        <f t="shared" ca="1" si="620"/>
        <v>-13695907685.43</v>
      </c>
      <c r="Q1392" s="601">
        <f t="shared" ca="1" si="636"/>
        <v>-2191345229.6700001</v>
      </c>
      <c r="R1392" s="602">
        <f t="shared" si="621"/>
        <v>399</v>
      </c>
      <c r="S1392" s="602">
        <f t="shared" si="622"/>
        <v>63.84</v>
      </c>
      <c r="T1392" s="602">
        <f t="shared" si="623"/>
        <v>166.35080000000002</v>
      </c>
      <c r="U1392" s="602">
        <f t="shared" si="624"/>
        <v>26.616128000000003</v>
      </c>
      <c r="V1392" s="602">
        <f t="shared" ca="1" si="625"/>
        <v>-1163546139.6500001</v>
      </c>
      <c r="W1392" s="602">
        <f t="shared" si="626"/>
        <v>84.48</v>
      </c>
      <c r="X1392" s="602">
        <f t="shared" si="627"/>
        <v>13.52</v>
      </c>
      <c r="Y1392" s="602">
        <f t="shared" ca="1" si="628"/>
        <v>21475457.899999999</v>
      </c>
      <c r="Z1392" s="602">
        <f t="shared" ca="1" si="629"/>
        <v>3436073.26</v>
      </c>
      <c r="AA1392" s="603">
        <f t="shared" si="630"/>
        <v>0</v>
      </c>
      <c r="AB1392" s="602"/>
      <c r="AC1392" s="604">
        <f t="shared" si="631"/>
        <v>0.113</v>
      </c>
      <c r="AD1392" s="602">
        <f t="shared" ca="1" si="632"/>
        <v>-13695907685.429077</v>
      </c>
      <c r="AE1392" s="602">
        <f t="shared" si="633"/>
        <v>0</v>
      </c>
      <c r="AG1392" s="602">
        <f t="shared" ca="1" si="637"/>
        <v>0</v>
      </c>
    </row>
    <row r="1393" spans="2:33" x14ac:dyDescent="0.25">
      <c r="B1393" s="30">
        <v>1372</v>
      </c>
      <c r="C1393" s="19">
        <f t="shared" ca="1" si="611"/>
        <v>87449</v>
      </c>
      <c r="D1393" s="30">
        <f t="shared" ca="1" si="612"/>
        <v>31</v>
      </c>
      <c r="E1393" s="599">
        <f t="shared" si="613"/>
        <v>0.113</v>
      </c>
      <c r="F1393" s="599">
        <f t="shared" si="634"/>
        <v>0.13108</v>
      </c>
      <c r="G1393" s="33">
        <f t="shared" ca="1" si="614"/>
        <v>1.0120874444444443</v>
      </c>
      <c r="H1393" s="33">
        <f t="shared" ca="1" si="615"/>
        <v>10914922.695068698</v>
      </c>
      <c r="I1393" s="33">
        <f t="shared" ca="1" si="639"/>
        <v>9.1617689647201481E-8</v>
      </c>
      <c r="J1393" s="30" t="b">
        <f t="shared" si="616"/>
        <v>0</v>
      </c>
      <c r="K1393" s="33">
        <f t="shared" si="635"/>
        <v>1</v>
      </c>
      <c r="L1393" s="33">
        <f t="shared" ca="1" si="638"/>
        <v>9.1617689647201481E-8</v>
      </c>
      <c r="M1393" s="600">
        <f t="shared" ca="1" si="617"/>
        <v>27271.35</v>
      </c>
      <c r="N1393" s="601">
        <f t="shared" ca="1" si="618"/>
        <v>-1471483500884.9399</v>
      </c>
      <c r="O1393" s="601">
        <f t="shared" ca="1" si="619"/>
        <v>17786502339.209999</v>
      </c>
      <c r="P1393" s="601">
        <f t="shared" ca="1" si="620"/>
        <v>-14318351954.440001</v>
      </c>
      <c r="Q1393" s="601">
        <f t="shared" ca="1" si="636"/>
        <v>-2290936312.71</v>
      </c>
      <c r="R1393" s="602">
        <f t="shared" si="621"/>
        <v>399</v>
      </c>
      <c r="S1393" s="602">
        <f t="shared" si="622"/>
        <v>63.84</v>
      </c>
      <c r="T1393" s="602">
        <f t="shared" si="623"/>
        <v>166.35080000000002</v>
      </c>
      <c r="U1393" s="602">
        <f t="shared" si="624"/>
        <v>26.616128000000003</v>
      </c>
      <c r="V1393" s="602">
        <f t="shared" ca="1" si="625"/>
        <v>-1177186800.71</v>
      </c>
      <c r="W1393" s="602">
        <f t="shared" si="626"/>
        <v>84.48</v>
      </c>
      <c r="X1393" s="602">
        <f t="shared" si="627"/>
        <v>13.52</v>
      </c>
      <c r="Y1393" s="602">
        <f t="shared" ca="1" si="628"/>
        <v>22451450.510000002</v>
      </c>
      <c r="Z1393" s="602">
        <f t="shared" ca="1" si="629"/>
        <v>3592232.08</v>
      </c>
      <c r="AA1393" s="603">
        <f t="shared" si="630"/>
        <v>0</v>
      </c>
      <c r="AB1393" s="602"/>
      <c r="AC1393" s="604">
        <f t="shared" si="631"/>
        <v>0.113</v>
      </c>
      <c r="AD1393" s="602">
        <f t="shared" ca="1" si="632"/>
        <v>-14318351954.444292</v>
      </c>
      <c r="AE1393" s="602">
        <f t="shared" si="633"/>
        <v>0</v>
      </c>
      <c r="AG1393" s="602">
        <f t="shared" ca="1" si="637"/>
        <v>0</v>
      </c>
    </row>
    <row r="1394" spans="2:33" x14ac:dyDescent="0.25">
      <c r="B1394" s="30">
        <v>1373</v>
      </c>
      <c r="C1394" s="19">
        <f t="shared" ca="1" si="611"/>
        <v>87479</v>
      </c>
      <c r="D1394" s="30">
        <f t="shared" ca="1" si="612"/>
        <v>30</v>
      </c>
      <c r="E1394" s="599">
        <f t="shared" si="613"/>
        <v>0.113</v>
      </c>
      <c r="F1394" s="599">
        <f t="shared" si="634"/>
        <v>0.13108</v>
      </c>
      <c r="G1394" s="33">
        <f t="shared" ca="1" si="614"/>
        <v>1.0117233333333333</v>
      </c>
      <c r="H1394" s="33">
        <f t="shared" ca="1" si="615"/>
        <v>11042881.972130554</v>
      </c>
      <c r="I1394" s="33">
        <f t="shared" ca="1" si="639"/>
        <v>9.0556070645665458E-8</v>
      </c>
      <c r="J1394" s="30" t="b">
        <f t="shared" si="616"/>
        <v>0</v>
      </c>
      <c r="K1394" s="33">
        <f t="shared" si="635"/>
        <v>1</v>
      </c>
      <c r="L1394" s="33">
        <f t="shared" ca="1" si="638"/>
        <v>9.0556070645665458E-8</v>
      </c>
      <c r="M1394" s="600">
        <f t="shared" ca="1" si="617"/>
        <v>27271.35</v>
      </c>
      <c r="N1394" s="601">
        <f t="shared" ca="1" si="618"/>
        <v>-1489270003224.1499</v>
      </c>
      <c r="O1394" s="601">
        <f t="shared" ca="1" si="619"/>
        <v>17459235942.48</v>
      </c>
      <c r="P1394" s="601">
        <f t="shared" ca="1" si="620"/>
        <v>-14023959197.030001</v>
      </c>
      <c r="Q1394" s="601">
        <f t="shared" ca="1" si="636"/>
        <v>-2243833471.52</v>
      </c>
      <c r="R1394" s="602">
        <f t="shared" si="621"/>
        <v>399</v>
      </c>
      <c r="S1394" s="602">
        <f t="shared" si="622"/>
        <v>63.84</v>
      </c>
      <c r="T1394" s="602">
        <f t="shared" si="623"/>
        <v>166.35080000000002</v>
      </c>
      <c r="U1394" s="602">
        <f t="shared" si="624"/>
        <v>26.616128000000003</v>
      </c>
      <c r="V1394" s="602">
        <f t="shared" ca="1" si="625"/>
        <v>-1191416002.5799999</v>
      </c>
      <c r="W1394" s="602">
        <f t="shared" si="626"/>
        <v>84.48</v>
      </c>
      <c r="X1394" s="602">
        <f t="shared" si="627"/>
        <v>13.52</v>
      </c>
      <c r="Y1394" s="602">
        <f t="shared" ca="1" si="628"/>
        <v>21989842.670000002</v>
      </c>
      <c r="Z1394" s="602">
        <f t="shared" ca="1" si="629"/>
        <v>3518374.83</v>
      </c>
      <c r="AA1394" s="603">
        <f t="shared" si="630"/>
        <v>0</v>
      </c>
      <c r="AB1394" s="602"/>
      <c r="AC1394" s="604">
        <f t="shared" si="631"/>
        <v>0.113</v>
      </c>
      <c r="AD1394" s="602">
        <f t="shared" ca="1" si="632"/>
        <v>-14023959197.027412</v>
      </c>
      <c r="AE1394" s="602">
        <f t="shared" si="633"/>
        <v>0</v>
      </c>
      <c r="AG1394" s="602">
        <f t="shared" ca="1" si="637"/>
        <v>0</v>
      </c>
    </row>
    <row r="1395" spans="2:33" x14ac:dyDescent="0.25">
      <c r="B1395" s="30">
        <v>1374</v>
      </c>
      <c r="C1395" s="19">
        <f t="shared" ca="1" si="611"/>
        <v>87510</v>
      </c>
      <c r="D1395" s="30">
        <f t="shared" ca="1" si="612"/>
        <v>31</v>
      </c>
      <c r="E1395" s="599">
        <f t="shared" si="613"/>
        <v>0.113</v>
      </c>
      <c r="F1395" s="599">
        <f t="shared" si="634"/>
        <v>0.13108</v>
      </c>
      <c r="G1395" s="33">
        <f t="shared" ca="1" si="614"/>
        <v>1.0120874444444443</v>
      </c>
      <c r="H1395" s="33">
        <f t="shared" ca="1" si="615"/>
        <v>11176362.194475237</v>
      </c>
      <c r="I1395" s="33">
        <f t="shared" ca="1" si="639"/>
        <v>8.9474551969542086E-8</v>
      </c>
      <c r="J1395" s="30" t="b">
        <f t="shared" si="616"/>
        <v>0</v>
      </c>
      <c r="K1395" s="33">
        <f t="shared" si="635"/>
        <v>1</v>
      </c>
      <c r="L1395" s="33">
        <f t="shared" ca="1" si="638"/>
        <v>8.9474551969542086E-8</v>
      </c>
      <c r="M1395" s="600">
        <f t="shared" ca="1" si="617"/>
        <v>27271.35</v>
      </c>
      <c r="N1395" s="601">
        <f t="shared" ca="1" si="618"/>
        <v>-1506729239166.6299</v>
      </c>
      <c r="O1395" s="601">
        <f t="shared" ca="1" si="619"/>
        <v>18212533242.59</v>
      </c>
      <c r="P1395" s="601">
        <f t="shared" ca="1" si="620"/>
        <v>-14661312568.889999</v>
      </c>
      <c r="Q1395" s="601">
        <f t="shared" ca="1" si="636"/>
        <v>-2345810011.02</v>
      </c>
      <c r="R1395" s="602">
        <f t="shared" si="621"/>
        <v>399</v>
      </c>
      <c r="S1395" s="602">
        <f t="shared" si="622"/>
        <v>63.84</v>
      </c>
      <c r="T1395" s="602">
        <f t="shared" si="623"/>
        <v>166.35080000000002</v>
      </c>
      <c r="U1395" s="602">
        <f t="shared" si="624"/>
        <v>26.616128000000003</v>
      </c>
      <c r="V1395" s="602">
        <f t="shared" ca="1" si="625"/>
        <v>-1205383391.3299999</v>
      </c>
      <c r="W1395" s="602">
        <f t="shared" si="626"/>
        <v>84.48</v>
      </c>
      <c r="X1395" s="602">
        <f t="shared" si="627"/>
        <v>13.52</v>
      </c>
      <c r="Y1395" s="602">
        <f t="shared" ca="1" si="628"/>
        <v>22989212.75</v>
      </c>
      <c r="Z1395" s="602">
        <f t="shared" ca="1" si="629"/>
        <v>3678274.04</v>
      </c>
      <c r="AA1395" s="603">
        <f t="shared" si="630"/>
        <v>0</v>
      </c>
      <c r="AB1395" s="602"/>
      <c r="AC1395" s="604">
        <f t="shared" si="631"/>
        <v>0.113</v>
      </c>
      <c r="AD1395" s="602">
        <f t="shared" ca="1" si="632"/>
        <v>-14661312568.890844</v>
      </c>
      <c r="AE1395" s="602">
        <f t="shared" si="633"/>
        <v>0</v>
      </c>
      <c r="AG1395" s="602">
        <f t="shared" ca="1" si="637"/>
        <v>0</v>
      </c>
    </row>
    <row r="1396" spans="2:33" x14ac:dyDescent="0.25">
      <c r="B1396" s="30">
        <v>1375</v>
      </c>
      <c r="C1396" s="19">
        <f t="shared" ca="1" si="611"/>
        <v>87541</v>
      </c>
      <c r="D1396" s="30">
        <f t="shared" ca="1" si="612"/>
        <v>31</v>
      </c>
      <c r="E1396" s="599">
        <f t="shared" si="613"/>
        <v>0.113</v>
      </c>
      <c r="F1396" s="599">
        <f t="shared" si="634"/>
        <v>0.13108</v>
      </c>
      <c r="G1396" s="33">
        <f t="shared" ca="1" si="614"/>
        <v>1.0120874444444443</v>
      </c>
      <c r="H1396" s="33">
        <f t="shared" ca="1" si="615"/>
        <v>11311455.851591945</v>
      </c>
      <c r="I1396" s="33">
        <f t="shared" ca="1" si="639"/>
        <v>8.8405949960832199E-8</v>
      </c>
      <c r="J1396" s="30" t="b">
        <f t="shared" si="616"/>
        <v>0</v>
      </c>
      <c r="K1396" s="33">
        <f t="shared" si="635"/>
        <v>1</v>
      </c>
      <c r="L1396" s="33">
        <f t="shared" ca="1" si="638"/>
        <v>8.8405949960832199E-8</v>
      </c>
      <c r="M1396" s="600">
        <f t="shared" ca="1" si="617"/>
        <v>27271.35</v>
      </c>
      <c r="N1396" s="601">
        <f t="shared" ca="1" si="618"/>
        <v>-1524941772409.22</v>
      </c>
      <c r="O1396" s="601">
        <f t="shared" ca="1" si="619"/>
        <v>18432676226.370003</v>
      </c>
      <c r="P1396" s="601">
        <f t="shared" ca="1" si="620"/>
        <v>-14838530635.42</v>
      </c>
      <c r="Q1396" s="601">
        <f t="shared" ca="1" si="636"/>
        <v>-2374164901.6700001</v>
      </c>
      <c r="R1396" s="602">
        <f t="shared" si="621"/>
        <v>399</v>
      </c>
      <c r="S1396" s="602">
        <f t="shared" si="622"/>
        <v>63.84</v>
      </c>
      <c r="T1396" s="602">
        <f t="shared" si="623"/>
        <v>166.35080000000002</v>
      </c>
      <c r="U1396" s="602">
        <f t="shared" si="624"/>
        <v>26.616128000000003</v>
      </c>
      <c r="V1396" s="602">
        <f t="shared" ca="1" si="625"/>
        <v>-1219953417.9300001</v>
      </c>
      <c r="W1396" s="602">
        <f t="shared" si="626"/>
        <v>84.48</v>
      </c>
      <c r="X1396" s="602">
        <f t="shared" si="627"/>
        <v>13.52</v>
      </c>
      <c r="Y1396" s="602">
        <f t="shared" ca="1" si="628"/>
        <v>23267090.68</v>
      </c>
      <c r="Z1396" s="602">
        <f t="shared" ca="1" si="629"/>
        <v>3722734.51</v>
      </c>
      <c r="AA1396" s="603">
        <f t="shared" si="630"/>
        <v>0</v>
      </c>
      <c r="AB1396" s="602"/>
      <c r="AC1396" s="604">
        <f t="shared" si="631"/>
        <v>0.113</v>
      </c>
      <c r="AD1396" s="602">
        <f t="shared" ca="1" si="632"/>
        <v>-14838530635.415272</v>
      </c>
      <c r="AE1396" s="602">
        <f t="shared" si="633"/>
        <v>0</v>
      </c>
      <c r="AG1396" s="602">
        <f t="shared" ca="1" si="637"/>
        <v>0</v>
      </c>
    </row>
    <row r="1397" spans="2:33" x14ac:dyDescent="0.25">
      <c r="B1397" s="30">
        <v>1376</v>
      </c>
      <c r="C1397" s="19">
        <f t="shared" ca="1" si="611"/>
        <v>87571</v>
      </c>
      <c r="D1397" s="30">
        <f t="shared" ca="1" si="612"/>
        <v>30</v>
      </c>
      <c r="E1397" s="599">
        <f t="shared" si="613"/>
        <v>0.113</v>
      </c>
      <c r="F1397" s="599">
        <f t="shared" si="634"/>
        <v>0.13108</v>
      </c>
      <c r="G1397" s="33">
        <f t="shared" ca="1" si="614"/>
        <v>1.0117233333333333</v>
      </c>
      <c r="H1397" s="33">
        <f t="shared" ca="1" si="615"/>
        <v>11444063.81902544</v>
      </c>
      <c r="I1397" s="33">
        <f t="shared" ca="1" si="639"/>
        <v>8.7381546958653588E-8</v>
      </c>
      <c r="J1397" s="30" t="b">
        <f t="shared" si="616"/>
        <v>0</v>
      </c>
      <c r="K1397" s="33">
        <f t="shared" si="635"/>
        <v>1</v>
      </c>
      <c r="L1397" s="33">
        <f t="shared" ca="1" si="638"/>
        <v>8.7381546958653588E-8</v>
      </c>
      <c r="M1397" s="600">
        <f t="shared" ca="1" si="617"/>
        <v>27271.35</v>
      </c>
      <c r="N1397" s="601">
        <f t="shared" ca="1" si="618"/>
        <v>-1543374448635.5901</v>
      </c>
      <c r="O1397" s="601">
        <f t="shared" ca="1" si="619"/>
        <v>18093520390.849998</v>
      </c>
      <c r="P1397" s="601">
        <f t="shared" ca="1" si="620"/>
        <v>-14533442724.65</v>
      </c>
      <c r="Q1397" s="601">
        <f t="shared" ca="1" si="636"/>
        <v>-2325350835.9400001</v>
      </c>
      <c r="R1397" s="602">
        <f t="shared" si="621"/>
        <v>399</v>
      </c>
      <c r="S1397" s="602">
        <f t="shared" si="622"/>
        <v>63.84</v>
      </c>
      <c r="T1397" s="602">
        <f t="shared" si="623"/>
        <v>166.35080000000002</v>
      </c>
      <c r="U1397" s="602">
        <f t="shared" si="624"/>
        <v>26.616128000000003</v>
      </c>
      <c r="V1397" s="602">
        <f t="shared" ca="1" si="625"/>
        <v>-1234699558.9100001</v>
      </c>
      <c r="W1397" s="602">
        <f t="shared" si="626"/>
        <v>84.48</v>
      </c>
      <c r="X1397" s="602">
        <f t="shared" si="627"/>
        <v>13.52</v>
      </c>
      <c r="Y1397" s="602">
        <f t="shared" ca="1" si="628"/>
        <v>22788712.84</v>
      </c>
      <c r="Z1397" s="602">
        <f t="shared" ca="1" si="629"/>
        <v>3646194.05</v>
      </c>
      <c r="AA1397" s="603">
        <f t="shared" si="630"/>
        <v>0</v>
      </c>
      <c r="AB1397" s="602"/>
      <c r="AC1397" s="604">
        <f t="shared" si="631"/>
        <v>0.113</v>
      </c>
      <c r="AD1397" s="602">
        <f t="shared" ca="1" si="632"/>
        <v>-14533442724.651806</v>
      </c>
      <c r="AE1397" s="602">
        <f t="shared" si="633"/>
        <v>0</v>
      </c>
      <c r="AG1397" s="602">
        <f t="shared" ca="1" si="637"/>
        <v>0</v>
      </c>
    </row>
    <row r="1398" spans="2:33" x14ac:dyDescent="0.25">
      <c r="B1398" s="30">
        <v>1377</v>
      </c>
      <c r="C1398" s="19">
        <f t="shared" ca="1" si="611"/>
        <v>87602</v>
      </c>
      <c r="D1398" s="30">
        <f t="shared" ca="1" si="612"/>
        <v>31</v>
      </c>
      <c r="E1398" s="599">
        <f t="shared" si="613"/>
        <v>0.113</v>
      </c>
      <c r="F1398" s="599">
        <f t="shared" si="634"/>
        <v>0.13108</v>
      </c>
      <c r="G1398" s="33">
        <f t="shared" ca="1" si="614"/>
        <v>1.0120874444444443</v>
      </c>
      <c r="H1398" s="33">
        <f t="shared" ca="1" si="615"/>
        <v>11582393.304656586</v>
      </c>
      <c r="I1398" s="33">
        <f t="shared" ca="1" si="639"/>
        <v>8.6337941882698804E-8</v>
      </c>
      <c r="J1398" s="30" t="b">
        <f t="shared" si="616"/>
        <v>0</v>
      </c>
      <c r="K1398" s="33">
        <f t="shared" si="635"/>
        <v>1</v>
      </c>
      <c r="L1398" s="33">
        <f t="shared" ca="1" si="638"/>
        <v>8.6337941882698804E-8</v>
      </c>
      <c r="M1398" s="600">
        <f t="shared" ca="1" si="617"/>
        <v>27271.35</v>
      </c>
      <c r="N1398" s="601">
        <f t="shared" ca="1" si="618"/>
        <v>-1561467969026.4399</v>
      </c>
      <c r="O1398" s="601">
        <f t="shared" ca="1" si="619"/>
        <v>18874184598.73</v>
      </c>
      <c r="P1398" s="601">
        <f t="shared" ca="1" si="620"/>
        <v>-15193950820.83</v>
      </c>
      <c r="Q1398" s="601">
        <f t="shared" ca="1" si="636"/>
        <v>-2431032131.3299999</v>
      </c>
      <c r="R1398" s="602">
        <f t="shared" si="621"/>
        <v>399</v>
      </c>
      <c r="S1398" s="602">
        <f t="shared" si="622"/>
        <v>63.84</v>
      </c>
      <c r="T1398" s="602">
        <f t="shared" si="623"/>
        <v>166.35080000000002</v>
      </c>
      <c r="U1398" s="602">
        <f t="shared" si="624"/>
        <v>26.616128000000003</v>
      </c>
      <c r="V1398" s="602">
        <f t="shared" ca="1" si="625"/>
        <v>-1249174375.22</v>
      </c>
      <c r="W1398" s="602">
        <f t="shared" si="626"/>
        <v>84.48</v>
      </c>
      <c r="X1398" s="602">
        <f t="shared" si="627"/>
        <v>13.52</v>
      </c>
      <c r="Y1398" s="602">
        <f t="shared" ca="1" si="628"/>
        <v>23824389.530000001</v>
      </c>
      <c r="Z1398" s="602">
        <f t="shared" ca="1" si="629"/>
        <v>3811902.32</v>
      </c>
      <c r="AA1398" s="603">
        <f t="shared" si="630"/>
        <v>0</v>
      </c>
      <c r="AB1398" s="602"/>
      <c r="AC1398" s="604">
        <f t="shared" si="631"/>
        <v>0.113</v>
      </c>
      <c r="AD1398" s="602">
        <f t="shared" ca="1" si="632"/>
        <v>-15193950820.832275</v>
      </c>
      <c r="AE1398" s="602">
        <f t="shared" si="633"/>
        <v>0</v>
      </c>
      <c r="AG1398" s="602">
        <f t="shared" ca="1" si="637"/>
        <v>0</v>
      </c>
    </row>
    <row r="1399" spans="2:33" x14ac:dyDescent="0.25">
      <c r="B1399" s="30">
        <v>1378</v>
      </c>
      <c r="C1399" s="19">
        <f t="shared" ca="1" si="611"/>
        <v>87632</v>
      </c>
      <c r="D1399" s="30">
        <f t="shared" ca="1" si="612"/>
        <v>30</v>
      </c>
      <c r="E1399" s="599">
        <f t="shared" si="613"/>
        <v>0.113</v>
      </c>
      <c r="F1399" s="599">
        <f t="shared" si="634"/>
        <v>0.13108</v>
      </c>
      <c r="G1399" s="33">
        <f t="shared" ca="1" si="614"/>
        <v>1.0117233333333333</v>
      </c>
      <c r="H1399" s="33">
        <f t="shared" ca="1" si="615"/>
        <v>11718177.562164843</v>
      </c>
      <c r="I1399" s="33">
        <f t="shared" ca="1" si="639"/>
        <v>8.5337501902066897E-8</v>
      </c>
      <c r="J1399" s="30" t="b">
        <f t="shared" si="616"/>
        <v>0</v>
      </c>
      <c r="K1399" s="33">
        <f t="shared" si="635"/>
        <v>1</v>
      </c>
      <c r="L1399" s="33">
        <f t="shared" ca="1" si="638"/>
        <v>8.5337501902066897E-8</v>
      </c>
      <c r="M1399" s="600">
        <f t="shared" ca="1" si="617"/>
        <v>27271.35</v>
      </c>
      <c r="N1399" s="601">
        <f t="shared" ca="1" si="618"/>
        <v>-1580342153625.1699</v>
      </c>
      <c r="O1399" s="601">
        <f t="shared" ca="1" si="619"/>
        <v>18526905119.02</v>
      </c>
      <c r="P1399" s="601">
        <f t="shared" ca="1" si="620"/>
        <v>-14881555279.969999</v>
      </c>
      <c r="Q1399" s="601">
        <f t="shared" ca="1" si="636"/>
        <v>-2381048844.8000002</v>
      </c>
      <c r="R1399" s="602">
        <f t="shared" si="621"/>
        <v>399</v>
      </c>
      <c r="S1399" s="602">
        <f t="shared" si="622"/>
        <v>63.84</v>
      </c>
      <c r="T1399" s="602">
        <f t="shared" si="623"/>
        <v>166.35080000000002</v>
      </c>
      <c r="U1399" s="602">
        <f t="shared" si="624"/>
        <v>26.616128000000003</v>
      </c>
      <c r="V1399" s="602">
        <f t="shared" ca="1" si="625"/>
        <v>-1264273722.9000001</v>
      </c>
      <c r="W1399" s="602">
        <f t="shared" si="626"/>
        <v>84.48</v>
      </c>
      <c r="X1399" s="602">
        <f t="shared" si="627"/>
        <v>13.52</v>
      </c>
      <c r="Y1399" s="602">
        <f t="shared" ca="1" si="628"/>
        <v>23334553.329999998</v>
      </c>
      <c r="Z1399" s="602">
        <f t="shared" ca="1" si="629"/>
        <v>3733528.53</v>
      </c>
      <c r="AA1399" s="603">
        <f t="shared" si="630"/>
        <v>0</v>
      </c>
      <c r="AB1399" s="602"/>
      <c r="AC1399" s="604">
        <f t="shared" si="631"/>
        <v>0.113</v>
      </c>
      <c r="AD1399" s="602">
        <f t="shared" ca="1" si="632"/>
        <v>-14881555279.97035</v>
      </c>
      <c r="AE1399" s="602">
        <f t="shared" si="633"/>
        <v>0</v>
      </c>
      <c r="AG1399" s="602">
        <f t="shared" ca="1" si="637"/>
        <v>0</v>
      </c>
    </row>
    <row r="1400" spans="2:33" x14ac:dyDescent="0.25">
      <c r="B1400" s="30">
        <v>1379</v>
      </c>
      <c r="C1400" s="19">
        <f t="shared" ca="1" si="611"/>
        <v>87663</v>
      </c>
      <c r="D1400" s="30">
        <f t="shared" ca="1" si="612"/>
        <v>31</v>
      </c>
      <c r="E1400" s="599">
        <f t="shared" si="613"/>
        <v>0.113</v>
      </c>
      <c r="F1400" s="599">
        <f t="shared" si="634"/>
        <v>0.13108</v>
      </c>
      <c r="G1400" s="33">
        <f t="shared" ca="1" si="614"/>
        <v>1.0120874444444443</v>
      </c>
      <c r="H1400" s="33">
        <f t="shared" ca="1" si="615"/>
        <v>11859820.382437645</v>
      </c>
      <c r="I1400" s="33">
        <f t="shared" ca="1" si="639"/>
        <v>8.4318309026064855E-8</v>
      </c>
      <c r="J1400" s="30" t="b">
        <f t="shared" si="616"/>
        <v>0</v>
      </c>
      <c r="K1400" s="33">
        <f t="shared" si="635"/>
        <v>1</v>
      </c>
      <c r="L1400" s="33">
        <f t="shared" ca="1" si="638"/>
        <v>8.4318309026064855E-8</v>
      </c>
      <c r="M1400" s="600">
        <f t="shared" ca="1" si="617"/>
        <v>27271.35</v>
      </c>
      <c r="N1400" s="601">
        <f t="shared" ca="1" si="618"/>
        <v>-1598869058744.1899</v>
      </c>
      <c r="O1400" s="601">
        <f t="shared" ca="1" si="619"/>
        <v>19326268192.869999</v>
      </c>
      <c r="P1400" s="601">
        <f t="shared" ca="1" si="620"/>
        <v>-15557884202.17</v>
      </c>
      <c r="Q1400" s="601">
        <f t="shared" ca="1" si="636"/>
        <v>-2489261472.3499999</v>
      </c>
      <c r="R1400" s="602">
        <f t="shared" si="621"/>
        <v>399</v>
      </c>
      <c r="S1400" s="602">
        <f t="shared" si="622"/>
        <v>63.84</v>
      </c>
      <c r="T1400" s="602">
        <f t="shared" si="623"/>
        <v>166.35080000000002</v>
      </c>
      <c r="U1400" s="602">
        <f t="shared" si="624"/>
        <v>26.616128000000003</v>
      </c>
      <c r="V1400" s="602">
        <f t="shared" ca="1" si="625"/>
        <v>-1279095247</v>
      </c>
      <c r="W1400" s="602">
        <f t="shared" si="626"/>
        <v>84.48</v>
      </c>
      <c r="X1400" s="602">
        <f t="shared" si="627"/>
        <v>13.52</v>
      </c>
      <c r="Y1400" s="602">
        <f t="shared" ca="1" si="628"/>
        <v>24395037.079999998</v>
      </c>
      <c r="Z1400" s="602">
        <f t="shared" ca="1" si="629"/>
        <v>3903205.93</v>
      </c>
      <c r="AA1400" s="603">
        <f t="shared" si="630"/>
        <v>0</v>
      </c>
      <c r="AB1400" s="602"/>
      <c r="AC1400" s="604">
        <f t="shared" si="631"/>
        <v>0.113</v>
      </c>
      <c r="AD1400" s="602">
        <f t="shared" ca="1" si="632"/>
        <v>-15557884202.169159</v>
      </c>
      <c r="AE1400" s="602">
        <f t="shared" si="633"/>
        <v>0</v>
      </c>
      <c r="AG1400" s="602">
        <f t="shared" ca="1" si="637"/>
        <v>0</v>
      </c>
    </row>
    <row r="1401" spans="2:33" x14ac:dyDescent="0.25">
      <c r="B1401" s="30">
        <v>1380</v>
      </c>
      <c r="C1401" s="19">
        <f t="shared" ca="1" si="611"/>
        <v>87694</v>
      </c>
      <c r="D1401" s="30">
        <f t="shared" ca="1" si="612"/>
        <v>31</v>
      </c>
      <c r="E1401" s="599">
        <f t="shared" si="613"/>
        <v>0.113</v>
      </c>
      <c r="F1401" s="599">
        <f t="shared" si="634"/>
        <v>0.13108</v>
      </c>
      <c r="G1401" s="33">
        <f t="shared" ca="1" si="614"/>
        <v>1.0120874444444443</v>
      </c>
      <c r="H1401" s="33">
        <f t="shared" ca="1" si="615"/>
        <v>12003175.302431447</v>
      </c>
      <c r="I1401" s="33">
        <f t="shared" ca="1" si="639"/>
        <v>8.3311288455266746E-8</v>
      </c>
      <c r="J1401" s="30" t="b">
        <f t="shared" si="616"/>
        <v>1</v>
      </c>
      <c r="K1401" s="33">
        <f t="shared" si="635"/>
        <v>1</v>
      </c>
      <c r="L1401" s="33">
        <f t="shared" ca="1" si="638"/>
        <v>8.3311288455266746E-8</v>
      </c>
      <c r="M1401" s="600">
        <f t="shared" ca="1" si="617"/>
        <v>27271.35</v>
      </c>
      <c r="N1401" s="601">
        <f t="shared" ca="1" si="618"/>
        <v>-1618195326937.0601</v>
      </c>
      <c r="O1401" s="601">
        <f t="shared" ca="1" si="619"/>
        <v>19559873385.959999</v>
      </c>
      <c r="P1401" s="601">
        <f t="shared" ca="1" si="620"/>
        <v>-15745939528.5</v>
      </c>
      <c r="Q1401" s="601">
        <f t="shared" ca="1" si="636"/>
        <v>-2519350324.5599999</v>
      </c>
      <c r="R1401" s="602">
        <f t="shared" si="621"/>
        <v>399</v>
      </c>
      <c r="S1401" s="602">
        <f t="shared" si="622"/>
        <v>63.84</v>
      </c>
      <c r="T1401" s="602">
        <f t="shared" si="623"/>
        <v>166.35080000000002</v>
      </c>
      <c r="U1401" s="602">
        <f t="shared" si="624"/>
        <v>26.616128000000003</v>
      </c>
      <c r="V1401" s="602">
        <f t="shared" ca="1" si="625"/>
        <v>-1294556261.55</v>
      </c>
      <c r="W1401" s="602">
        <f t="shared" si="626"/>
        <v>84.48</v>
      </c>
      <c r="X1401" s="602">
        <f t="shared" si="627"/>
        <v>13.52</v>
      </c>
      <c r="Y1401" s="602">
        <f t="shared" ca="1" si="628"/>
        <v>24689907.829999998</v>
      </c>
      <c r="Z1401" s="602">
        <f t="shared" ca="1" si="629"/>
        <v>3950385.25</v>
      </c>
      <c r="AA1401" s="603">
        <f t="shared" si="630"/>
        <v>0</v>
      </c>
      <c r="AB1401" s="602"/>
      <c r="AC1401" s="604">
        <f t="shared" si="631"/>
        <v>0.113</v>
      </c>
      <c r="AD1401" s="602">
        <f t="shared" ca="1" si="632"/>
        <v>-15745939528.501448</v>
      </c>
      <c r="AE1401" s="602">
        <f t="shared" si="633"/>
        <v>0</v>
      </c>
      <c r="AG1401" s="602">
        <f t="shared" ca="1" si="637"/>
        <v>0</v>
      </c>
    </row>
    <row r="1402" spans="2:33" x14ac:dyDescent="0.25">
      <c r="B1402" s="30">
        <v>1381</v>
      </c>
      <c r="C1402" s="19">
        <f t="shared" ca="1" si="611"/>
        <v>87723</v>
      </c>
      <c r="D1402" s="30">
        <f t="shared" ca="1" si="612"/>
        <v>29</v>
      </c>
      <c r="E1402" s="599">
        <f t="shared" si="613"/>
        <v>0.113</v>
      </c>
      <c r="F1402" s="599">
        <f t="shared" si="634"/>
        <v>0.13108</v>
      </c>
      <c r="G1402" s="33">
        <f t="shared" ca="1" si="614"/>
        <v>1.0113592222222221</v>
      </c>
      <c r="H1402" s="33">
        <f t="shared" ca="1" si="615"/>
        <v>12139522.038064053</v>
      </c>
      <c r="I1402" s="33">
        <f t="shared" ca="1" si="639"/>
        <v>8.2375566094320027E-8</v>
      </c>
      <c r="J1402" s="30" t="b">
        <f t="shared" si="616"/>
        <v>0</v>
      </c>
      <c r="K1402" s="33">
        <f t="shared" si="635"/>
        <v>1</v>
      </c>
      <c r="L1402" s="33">
        <f t="shared" ca="1" si="638"/>
        <v>8.2375566094320027E-8</v>
      </c>
      <c r="M1402" s="600">
        <f t="shared" ca="1" si="617"/>
        <v>27271.35</v>
      </c>
      <c r="N1402" s="601">
        <f t="shared" ca="1" si="618"/>
        <v>-1637755200323.02</v>
      </c>
      <c r="O1402" s="601">
        <f t="shared" ca="1" si="619"/>
        <v>18603652537.420002</v>
      </c>
      <c r="P1402" s="601">
        <f t="shared" ca="1" si="620"/>
        <v>-14908121642.940001</v>
      </c>
      <c r="Q1402" s="601">
        <f t="shared" ca="1" si="636"/>
        <v>-2385299462.8699999</v>
      </c>
      <c r="R1402" s="602">
        <f t="shared" si="621"/>
        <v>399</v>
      </c>
      <c r="S1402" s="602">
        <f t="shared" si="622"/>
        <v>63.84</v>
      </c>
      <c r="T1402" s="602">
        <f t="shared" si="623"/>
        <v>166.35080000000002</v>
      </c>
      <c r="U1402" s="602">
        <f t="shared" si="624"/>
        <v>26.616128000000003</v>
      </c>
      <c r="V1402" s="602">
        <f t="shared" ca="1" si="625"/>
        <v>-1310204160.26</v>
      </c>
      <c r="W1402" s="602">
        <f t="shared" si="626"/>
        <v>84.48</v>
      </c>
      <c r="X1402" s="602">
        <f t="shared" si="627"/>
        <v>13.52</v>
      </c>
      <c r="Y1402" s="602">
        <f t="shared" ca="1" si="628"/>
        <v>23376209.379999999</v>
      </c>
      <c r="Z1402" s="602">
        <f t="shared" ca="1" si="629"/>
        <v>3740193.5</v>
      </c>
      <c r="AA1402" s="603">
        <f t="shared" si="630"/>
        <v>0</v>
      </c>
      <c r="AB1402" s="602"/>
      <c r="AC1402" s="604">
        <f t="shared" si="631"/>
        <v>0.113</v>
      </c>
      <c r="AD1402" s="602">
        <f t="shared" ca="1" si="632"/>
        <v>-14908121642.940378</v>
      </c>
      <c r="AE1402" s="602">
        <f t="shared" si="633"/>
        <v>0</v>
      </c>
      <c r="AG1402" s="602">
        <f t="shared" ca="1" si="637"/>
        <v>0</v>
      </c>
    </row>
    <row r="1403" spans="2:33" x14ac:dyDescent="0.25">
      <c r="B1403" s="30">
        <v>1382</v>
      </c>
      <c r="C1403" s="19">
        <f t="shared" ca="1" si="611"/>
        <v>87754</v>
      </c>
      <c r="D1403" s="30">
        <f t="shared" ca="1" si="612"/>
        <v>31</v>
      </c>
      <c r="E1403" s="599">
        <f t="shared" si="613"/>
        <v>0.113</v>
      </c>
      <c r="F1403" s="599">
        <f t="shared" si="634"/>
        <v>0.13108</v>
      </c>
      <c r="G1403" s="33">
        <f t="shared" ca="1" si="614"/>
        <v>1.0120874444444443</v>
      </c>
      <c r="H1403" s="33">
        <f t="shared" ca="1" si="615"/>
        <v>12286257.83628126</v>
      </c>
      <c r="I1403" s="33">
        <f t="shared" ca="1" si="639"/>
        <v>8.1391747863780364E-8</v>
      </c>
      <c r="J1403" s="30" t="b">
        <f t="shared" si="616"/>
        <v>0</v>
      </c>
      <c r="K1403" s="33">
        <f t="shared" si="635"/>
        <v>1</v>
      </c>
      <c r="L1403" s="33">
        <f t="shared" ca="1" si="638"/>
        <v>8.1391747863780364E-8</v>
      </c>
      <c r="M1403" s="600">
        <f t="shared" ca="1" si="617"/>
        <v>27271.35</v>
      </c>
      <c r="N1403" s="601">
        <f t="shared" ca="1" si="618"/>
        <v>-1656358852860.4399</v>
      </c>
      <c r="O1403" s="601">
        <f t="shared" ca="1" si="619"/>
        <v>20021172885.360001</v>
      </c>
      <c r="P1403" s="601">
        <f t="shared" ca="1" si="620"/>
        <v>-16117291837.690001</v>
      </c>
      <c r="Q1403" s="601">
        <f t="shared" ca="1" si="636"/>
        <v>-2578766694.0300002</v>
      </c>
      <c r="R1403" s="602">
        <f t="shared" si="621"/>
        <v>399</v>
      </c>
      <c r="S1403" s="602">
        <f t="shared" si="622"/>
        <v>63.84</v>
      </c>
      <c r="T1403" s="602">
        <f t="shared" si="623"/>
        <v>166.35080000000002</v>
      </c>
      <c r="U1403" s="602">
        <f t="shared" si="624"/>
        <v>26.616128000000003</v>
      </c>
      <c r="V1403" s="602">
        <f t="shared" ca="1" si="625"/>
        <v>-1325087082.29</v>
      </c>
      <c r="W1403" s="602">
        <f t="shared" si="626"/>
        <v>84.48</v>
      </c>
      <c r="X1403" s="602">
        <f t="shared" si="627"/>
        <v>13.52</v>
      </c>
      <c r="Y1403" s="602">
        <f t="shared" ca="1" si="628"/>
        <v>25272188.25</v>
      </c>
      <c r="Z1403" s="602">
        <f t="shared" ca="1" si="629"/>
        <v>4043550.12</v>
      </c>
      <c r="AA1403" s="603">
        <f t="shared" si="630"/>
        <v>0</v>
      </c>
      <c r="AB1403" s="602"/>
      <c r="AC1403" s="604">
        <f t="shared" si="631"/>
        <v>0.113</v>
      </c>
      <c r="AD1403" s="602">
        <f t="shared" ca="1" si="632"/>
        <v>-16117291837.69478</v>
      </c>
      <c r="AE1403" s="602">
        <f t="shared" si="633"/>
        <v>0</v>
      </c>
      <c r="AG1403" s="602">
        <f t="shared" ca="1" si="637"/>
        <v>0</v>
      </c>
    </row>
    <row r="1404" spans="2:33" x14ac:dyDescent="0.25">
      <c r="B1404" s="30">
        <v>1383</v>
      </c>
      <c r="C1404" s="19">
        <f t="shared" ca="1" si="611"/>
        <v>87784</v>
      </c>
      <c r="D1404" s="30">
        <f t="shared" ca="1" si="612"/>
        <v>30</v>
      </c>
      <c r="E1404" s="599">
        <f t="shared" si="613"/>
        <v>0.113</v>
      </c>
      <c r="F1404" s="599">
        <f t="shared" si="634"/>
        <v>0.13108</v>
      </c>
      <c r="G1404" s="33">
        <f t="shared" ca="1" si="614"/>
        <v>1.0117233333333333</v>
      </c>
      <c r="H1404" s="33">
        <f t="shared" ca="1" si="615"/>
        <v>12430293.732315265</v>
      </c>
      <c r="I1404" s="33">
        <f t="shared" ca="1" si="639"/>
        <v>8.0448621853583513E-8</v>
      </c>
      <c r="J1404" s="30" t="b">
        <f t="shared" si="616"/>
        <v>0</v>
      </c>
      <c r="K1404" s="33">
        <f t="shared" si="635"/>
        <v>1</v>
      </c>
      <c r="L1404" s="33">
        <f t="shared" ca="1" si="638"/>
        <v>8.0448621853583513E-8</v>
      </c>
      <c r="M1404" s="600">
        <f t="shared" ca="1" si="617"/>
        <v>27271.35</v>
      </c>
      <c r="N1404" s="601">
        <f t="shared" ca="1" si="618"/>
        <v>-1676380025745.8</v>
      </c>
      <c r="O1404" s="601">
        <f t="shared" ca="1" si="619"/>
        <v>19652789106.52</v>
      </c>
      <c r="P1404" s="601">
        <f t="shared" ca="1" si="620"/>
        <v>-15785911909.110001</v>
      </c>
      <c r="Q1404" s="601">
        <f t="shared" ca="1" si="636"/>
        <v>-2525745905.46</v>
      </c>
      <c r="R1404" s="602">
        <f t="shared" si="621"/>
        <v>399</v>
      </c>
      <c r="S1404" s="602">
        <f t="shared" si="622"/>
        <v>63.84</v>
      </c>
      <c r="T1404" s="602">
        <f t="shared" si="623"/>
        <v>166.35080000000002</v>
      </c>
      <c r="U1404" s="602">
        <f t="shared" si="624"/>
        <v>26.616128000000003</v>
      </c>
      <c r="V1404" s="602">
        <f t="shared" ca="1" si="625"/>
        <v>-1341104020.5999999</v>
      </c>
      <c r="W1404" s="602">
        <f t="shared" si="626"/>
        <v>84.48</v>
      </c>
      <c r="X1404" s="602">
        <f t="shared" si="627"/>
        <v>13.52</v>
      </c>
      <c r="Y1404" s="602">
        <f t="shared" ca="1" si="628"/>
        <v>24752584.52</v>
      </c>
      <c r="Z1404" s="602">
        <f t="shared" ca="1" si="629"/>
        <v>3960413.52</v>
      </c>
      <c r="AA1404" s="603">
        <f t="shared" si="630"/>
        <v>0</v>
      </c>
      <c r="AB1404" s="602"/>
      <c r="AC1404" s="604">
        <f t="shared" si="631"/>
        <v>0.113</v>
      </c>
      <c r="AD1404" s="602">
        <f t="shared" ca="1" si="632"/>
        <v>-15785911909.106283</v>
      </c>
      <c r="AE1404" s="602">
        <f t="shared" si="633"/>
        <v>0</v>
      </c>
      <c r="AG1404" s="602">
        <f t="shared" ca="1" si="637"/>
        <v>0</v>
      </c>
    </row>
    <row r="1405" spans="2:33" x14ac:dyDescent="0.25">
      <c r="B1405" s="30">
        <v>1384</v>
      </c>
      <c r="C1405" s="19">
        <f t="shared" ca="1" si="611"/>
        <v>87815</v>
      </c>
      <c r="D1405" s="30">
        <f t="shared" ca="1" si="612"/>
        <v>31</v>
      </c>
      <c r="E1405" s="599">
        <f t="shared" si="613"/>
        <v>0.113</v>
      </c>
      <c r="F1405" s="599">
        <f t="shared" si="634"/>
        <v>0.13108</v>
      </c>
      <c r="G1405" s="33">
        <f t="shared" ca="1" si="614"/>
        <v>1.0120874444444443</v>
      </c>
      <c r="H1405" s="33">
        <f t="shared" ca="1" si="615"/>
        <v>12580544.217232751</v>
      </c>
      <c r="I1405" s="33">
        <f t="shared" ca="1" si="639"/>
        <v>7.9487817278222849E-8</v>
      </c>
      <c r="J1405" s="30" t="b">
        <f t="shared" si="616"/>
        <v>0</v>
      </c>
      <c r="K1405" s="33">
        <f t="shared" si="635"/>
        <v>1</v>
      </c>
      <c r="L1405" s="33">
        <f t="shared" ca="1" si="638"/>
        <v>7.9487817278222849E-8</v>
      </c>
      <c r="M1405" s="600">
        <f t="shared" ca="1" si="617"/>
        <v>27271.35</v>
      </c>
      <c r="N1405" s="601">
        <f t="shared" ca="1" si="618"/>
        <v>-1696032814852.3201</v>
      </c>
      <c r="O1405" s="601">
        <f t="shared" ca="1" si="619"/>
        <v>20500729696.84</v>
      </c>
      <c r="P1405" s="601">
        <f t="shared" ca="1" si="620"/>
        <v>-16503341528.969999</v>
      </c>
      <c r="Q1405" s="601">
        <f t="shared" ca="1" si="636"/>
        <v>-2640534644.6399999</v>
      </c>
      <c r="R1405" s="602">
        <f t="shared" si="621"/>
        <v>399</v>
      </c>
      <c r="S1405" s="602">
        <f t="shared" si="622"/>
        <v>63.84</v>
      </c>
      <c r="T1405" s="602">
        <f t="shared" si="623"/>
        <v>166.35080000000002</v>
      </c>
      <c r="U1405" s="602">
        <f t="shared" si="624"/>
        <v>26.616128000000003</v>
      </c>
      <c r="V1405" s="602">
        <f t="shared" ca="1" si="625"/>
        <v>-1356826251.8800001</v>
      </c>
      <c r="W1405" s="602">
        <f t="shared" si="626"/>
        <v>84.48</v>
      </c>
      <c r="X1405" s="602">
        <f t="shared" si="627"/>
        <v>13.52</v>
      </c>
      <c r="Y1405" s="602">
        <f t="shared" ca="1" si="628"/>
        <v>25877514.16</v>
      </c>
      <c r="Z1405" s="602">
        <f t="shared" ca="1" si="629"/>
        <v>4140402.27</v>
      </c>
      <c r="AA1405" s="603">
        <f t="shared" si="630"/>
        <v>0</v>
      </c>
      <c r="AB1405" s="602"/>
      <c r="AC1405" s="604">
        <f t="shared" si="631"/>
        <v>0.113</v>
      </c>
      <c r="AD1405" s="602">
        <f t="shared" ca="1" si="632"/>
        <v>-16503341528.965771</v>
      </c>
      <c r="AE1405" s="602">
        <f t="shared" si="633"/>
        <v>0</v>
      </c>
      <c r="AG1405" s="602">
        <f t="shared" ca="1" si="637"/>
        <v>0</v>
      </c>
    </row>
    <row r="1406" spans="2:33" x14ac:dyDescent="0.25">
      <c r="B1406" s="30">
        <v>1385</v>
      </c>
      <c r="C1406" s="19">
        <f t="shared" ca="1" si="611"/>
        <v>87845</v>
      </c>
      <c r="D1406" s="30">
        <f t="shared" ca="1" si="612"/>
        <v>30</v>
      </c>
      <c r="E1406" s="599">
        <f t="shared" si="613"/>
        <v>0.113</v>
      </c>
      <c r="F1406" s="599">
        <f t="shared" si="634"/>
        <v>0.13108</v>
      </c>
      <c r="G1406" s="33">
        <f t="shared" ca="1" si="614"/>
        <v>1.0117233333333333</v>
      </c>
      <c r="H1406" s="33">
        <f t="shared" ca="1" si="615"/>
        <v>12728030.130606109</v>
      </c>
      <c r="I1406" s="33">
        <f t="shared" ca="1" si="639"/>
        <v>7.8566753043377651E-8</v>
      </c>
      <c r="J1406" s="30" t="b">
        <f t="shared" si="616"/>
        <v>0</v>
      </c>
      <c r="K1406" s="33">
        <f t="shared" si="635"/>
        <v>1</v>
      </c>
      <c r="L1406" s="33">
        <f t="shared" ca="1" si="638"/>
        <v>7.8566753043377651E-8</v>
      </c>
      <c r="M1406" s="600">
        <f t="shared" ca="1" si="617"/>
        <v>27271.35</v>
      </c>
      <c r="N1406" s="601">
        <f t="shared" ca="1" si="618"/>
        <v>-1716533544549.1599</v>
      </c>
      <c r="O1406" s="601">
        <f t="shared" ca="1" si="619"/>
        <v>20123522191.950001</v>
      </c>
      <c r="P1406" s="601">
        <f t="shared" ca="1" si="620"/>
        <v>-16164024211.17</v>
      </c>
      <c r="Q1406" s="601">
        <f t="shared" ca="1" si="636"/>
        <v>-2586243873.79</v>
      </c>
      <c r="R1406" s="602">
        <f t="shared" si="621"/>
        <v>399</v>
      </c>
      <c r="S1406" s="602">
        <f t="shared" si="622"/>
        <v>63.84</v>
      </c>
      <c r="T1406" s="602">
        <f t="shared" si="623"/>
        <v>166.35080000000002</v>
      </c>
      <c r="U1406" s="602">
        <f t="shared" si="624"/>
        <v>26.616128000000003</v>
      </c>
      <c r="V1406" s="602">
        <f t="shared" ca="1" si="625"/>
        <v>-1373226835.6400001</v>
      </c>
      <c r="W1406" s="602">
        <f t="shared" si="626"/>
        <v>84.48</v>
      </c>
      <c r="X1406" s="602">
        <f t="shared" si="627"/>
        <v>13.52</v>
      </c>
      <c r="Y1406" s="602">
        <f t="shared" ca="1" si="628"/>
        <v>25345464.609999999</v>
      </c>
      <c r="Z1406" s="602">
        <f t="shared" ca="1" si="629"/>
        <v>4055274.34</v>
      </c>
      <c r="AA1406" s="603">
        <f t="shared" si="630"/>
        <v>0</v>
      </c>
      <c r="AB1406" s="602"/>
      <c r="AC1406" s="604">
        <f t="shared" si="631"/>
        <v>0.113</v>
      </c>
      <c r="AD1406" s="602">
        <f t="shared" ca="1" si="632"/>
        <v>-16164024211.171257</v>
      </c>
      <c r="AE1406" s="602">
        <f t="shared" si="633"/>
        <v>0</v>
      </c>
      <c r="AG1406" s="602">
        <f t="shared" ca="1" si="637"/>
        <v>0</v>
      </c>
    </row>
    <row r="1407" spans="2:33" x14ac:dyDescent="0.25">
      <c r="B1407" s="30">
        <v>1386</v>
      </c>
      <c r="C1407" s="19">
        <f t="shared" ca="1" si="611"/>
        <v>87876</v>
      </c>
      <c r="D1407" s="30">
        <f t="shared" ca="1" si="612"/>
        <v>31</v>
      </c>
      <c r="E1407" s="599">
        <f t="shared" si="613"/>
        <v>0.113</v>
      </c>
      <c r="F1407" s="599">
        <f t="shared" si="634"/>
        <v>0.13108</v>
      </c>
      <c r="G1407" s="33">
        <f t="shared" ca="1" si="614"/>
        <v>1.0120874444444443</v>
      </c>
      <c r="H1407" s="33">
        <f t="shared" ca="1" si="615"/>
        <v>12881879.487697024</v>
      </c>
      <c r="I1407" s="33">
        <f t="shared" ca="1" si="639"/>
        <v>7.7628423783583798E-8</v>
      </c>
      <c r="J1407" s="30" t="b">
        <f t="shared" si="616"/>
        <v>0</v>
      </c>
      <c r="K1407" s="33">
        <f t="shared" si="635"/>
        <v>1</v>
      </c>
      <c r="L1407" s="33">
        <f t="shared" ca="1" si="638"/>
        <v>7.7628423783583798E-8</v>
      </c>
      <c r="M1407" s="600">
        <f t="shared" ca="1" si="617"/>
        <v>27271.35</v>
      </c>
      <c r="N1407" s="601">
        <f t="shared" ca="1" si="618"/>
        <v>-1736657066741.1101</v>
      </c>
      <c r="O1407" s="601">
        <f t="shared" ca="1" si="619"/>
        <v>20991773084.630001</v>
      </c>
      <c r="P1407" s="601">
        <f t="shared" ca="1" si="620"/>
        <v>-16898638068.870001</v>
      </c>
      <c r="Q1407" s="601">
        <f t="shared" ca="1" si="636"/>
        <v>-2703782091.02</v>
      </c>
      <c r="R1407" s="602">
        <f t="shared" si="621"/>
        <v>399</v>
      </c>
      <c r="S1407" s="602">
        <f t="shared" si="622"/>
        <v>63.84</v>
      </c>
      <c r="T1407" s="602">
        <f t="shared" si="623"/>
        <v>166.35080000000002</v>
      </c>
      <c r="U1407" s="602">
        <f t="shared" si="624"/>
        <v>26.616128000000003</v>
      </c>
      <c r="V1407" s="602">
        <f t="shared" ca="1" si="625"/>
        <v>-1389325653.3900001</v>
      </c>
      <c r="W1407" s="602">
        <f t="shared" si="626"/>
        <v>84.48</v>
      </c>
      <c r="X1407" s="602">
        <f t="shared" si="627"/>
        <v>13.52</v>
      </c>
      <c r="Y1407" s="602">
        <f t="shared" ca="1" si="628"/>
        <v>26497339.140000001</v>
      </c>
      <c r="Z1407" s="602">
        <f t="shared" ca="1" si="629"/>
        <v>4239574.26</v>
      </c>
      <c r="AA1407" s="603">
        <f t="shared" si="630"/>
        <v>0</v>
      </c>
      <c r="AB1407" s="602"/>
      <c r="AC1407" s="604">
        <f t="shared" si="631"/>
        <v>0.113</v>
      </c>
      <c r="AD1407" s="602">
        <f t="shared" ca="1" si="632"/>
        <v>-16898638068.872526</v>
      </c>
      <c r="AE1407" s="602">
        <f t="shared" si="633"/>
        <v>0</v>
      </c>
      <c r="AG1407" s="602">
        <f t="shared" ca="1" si="637"/>
        <v>0</v>
      </c>
    </row>
    <row r="1408" spans="2:33" x14ac:dyDescent="0.25">
      <c r="B1408" s="30">
        <v>1387</v>
      </c>
      <c r="C1408" s="19">
        <f t="shared" ca="1" si="611"/>
        <v>87907</v>
      </c>
      <c r="D1408" s="30">
        <f t="shared" ca="1" si="612"/>
        <v>31</v>
      </c>
      <c r="E1408" s="599">
        <f t="shared" si="613"/>
        <v>0.113</v>
      </c>
      <c r="F1408" s="599">
        <f t="shared" si="634"/>
        <v>0.13108</v>
      </c>
      <c r="G1408" s="33">
        <f t="shared" ca="1" si="614"/>
        <v>1.0120874444444443</v>
      </c>
      <c r="H1408" s="33">
        <f t="shared" ca="1" si="615"/>
        <v>13037588.490344588</v>
      </c>
      <c r="I1408" s="33">
        <f t="shared" ca="1" si="639"/>
        <v>7.6701301068106478E-8</v>
      </c>
      <c r="J1408" s="30" t="b">
        <f t="shared" si="616"/>
        <v>0</v>
      </c>
      <c r="K1408" s="33">
        <f t="shared" si="635"/>
        <v>1</v>
      </c>
      <c r="L1408" s="33">
        <f t="shared" ca="1" si="638"/>
        <v>7.6701301068106478E-8</v>
      </c>
      <c r="M1408" s="600">
        <f t="shared" ca="1" si="617"/>
        <v>27271.35</v>
      </c>
      <c r="N1408" s="601">
        <f t="shared" ca="1" si="618"/>
        <v>-1757648839825.74</v>
      </c>
      <c r="O1408" s="601">
        <f t="shared" ca="1" si="619"/>
        <v>21245509975.580002</v>
      </c>
      <c r="P1408" s="601">
        <f t="shared" ca="1" si="620"/>
        <v>-17102899683.08</v>
      </c>
      <c r="Q1408" s="601">
        <f t="shared" ca="1" si="636"/>
        <v>-2736463949.29</v>
      </c>
      <c r="R1408" s="602">
        <f t="shared" si="621"/>
        <v>399</v>
      </c>
      <c r="S1408" s="602">
        <f t="shared" si="622"/>
        <v>63.84</v>
      </c>
      <c r="T1408" s="602">
        <f t="shared" si="623"/>
        <v>166.35080000000002</v>
      </c>
      <c r="U1408" s="602">
        <f t="shared" si="624"/>
        <v>26.616128000000003</v>
      </c>
      <c r="V1408" s="602">
        <f t="shared" ca="1" si="625"/>
        <v>-1406119071.8599999</v>
      </c>
      <c r="W1408" s="602">
        <f t="shared" si="626"/>
        <v>84.48</v>
      </c>
      <c r="X1408" s="602">
        <f t="shared" si="627"/>
        <v>13.52</v>
      </c>
      <c r="Y1408" s="602">
        <f t="shared" ca="1" si="628"/>
        <v>26817621.350000001</v>
      </c>
      <c r="Z1408" s="602">
        <f t="shared" ca="1" si="629"/>
        <v>4290819.42</v>
      </c>
      <c r="AA1408" s="603">
        <f t="shared" si="630"/>
        <v>0</v>
      </c>
      <c r="AB1408" s="602"/>
      <c r="AC1408" s="604">
        <f t="shared" si="631"/>
        <v>0.113</v>
      </c>
      <c r="AD1408" s="602">
        <f t="shared" ca="1" si="632"/>
        <v>-17102899683.082132</v>
      </c>
      <c r="AE1408" s="602">
        <f t="shared" si="633"/>
        <v>0</v>
      </c>
      <c r="AG1408" s="602">
        <f t="shared" ca="1" si="637"/>
        <v>0</v>
      </c>
    </row>
    <row r="1409" spans="2:33" x14ac:dyDescent="0.25">
      <c r="B1409" s="30">
        <v>1388</v>
      </c>
      <c r="C1409" s="19">
        <f t="shared" ca="1" si="611"/>
        <v>87937</v>
      </c>
      <c r="D1409" s="30">
        <f t="shared" ca="1" si="612"/>
        <v>30</v>
      </c>
      <c r="E1409" s="599">
        <f t="shared" si="613"/>
        <v>0.113</v>
      </c>
      <c r="F1409" s="599">
        <f t="shared" si="634"/>
        <v>0.13108</v>
      </c>
      <c r="G1409" s="33">
        <f t="shared" ca="1" si="614"/>
        <v>1.0117233333333333</v>
      </c>
      <c r="H1409" s="33">
        <f t="shared" ca="1" si="615"/>
        <v>13190432.486079726</v>
      </c>
      <c r="I1409" s="33">
        <f t="shared" ca="1" si="639"/>
        <v>7.5812525560123303E-8</v>
      </c>
      <c r="J1409" s="30" t="b">
        <f t="shared" si="616"/>
        <v>0</v>
      </c>
      <c r="K1409" s="33">
        <f t="shared" si="635"/>
        <v>1</v>
      </c>
      <c r="L1409" s="33">
        <f t="shared" ca="1" si="638"/>
        <v>7.5812525560123303E-8</v>
      </c>
      <c r="M1409" s="600">
        <f t="shared" ca="1" si="617"/>
        <v>27271.35</v>
      </c>
      <c r="N1409" s="601">
        <f t="shared" ca="1" si="618"/>
        <v>-1778894349801.3201</v>
      </c>
      <c r="O1409" s="601">
        <f t="shared" ca="1" si="619"/>
        <v>20854598698.859997</v>
      </c>
      <c r="P1409" s="601">
        <f t="shared" ca="1" si="620"/>
        <v>-16751255127.299999</v>
      </c>
      <c r="Q1409" s="601">
        <f t="shared" ca="1" si="636"/>
        <v>-2680200820.3699999</v>
      </c>
      <c r="R1409" s="602">
        <f t="shared" si="621"/>
        <v>399</v>
      </c>
      <c r="S1409" s="602">
        <f t="shared" si="622"/>
        <v>63.84</v>
      </c>
      <c r="T1409" s="602">
        <f t="shared" si="623"/>
        <v>166.35080000000002</v>
      </c>
      <c r="U1409" s="602">
        <f t="shared" si="624"/>
        <v>26.616128000000003</v>
      </c>
      <c r="V1409" s="602">
        <f t="shared" ca="1" si="625"/>
        <v>-1423115479.8399999</v>
      </c>
      <c r="W1409" s="602">
        <f t="shared" si="626"/>
        <v>84.48</v>
      </c>
      <c r="X1409" s="602">
        <f t="shared" si="627"/>
        <v>13.52</v>
      </c>
      <c r="Y1409" s="602">
        <f t="shared" ca="1" si="628"/>
        <v>26266242.690000001</v>
      </c>
      <c r="Z1409" s="602">
        <f t="shared" ca="1" si="629"/>
        <v>4202598.83</v>
      </c>
      <c r="AA1409" s="603">
        <f t="shared" si="630"/>
        <v>0</v>
      </c>
      <c r="AB1409" s="602"/>
      <c r="AC1409" s="604">
        <f t="shared" si="631"/>
        <v>0.113</v>
      </c>
      <c r="AD1409" s="602">
        <f t="shared" ca="1" si="632"/>
        <v>-16751255127.295765</v>
      </c>
      <c r="AE1409" s="602">
        <f t="shared" si="633"/>
        <v>0</v>
      </c>
      <c r="AG1409" s="602">
        <f t="shared" ca="1" si="637"/>
        <v>0</v>
      </c>
    </row>
    <row r="1410" spans="2:33" x14ac:dyDescent="0.25">
      <c r="B1410" s="30">
        <v>1389</v>
      </c>
      <c r="C1410" s="19">
        <f t="shared" ca="1" si="611"/>
        <v>87968</v>
      </c>
      <c r="D1410" s="30">
        <f t="shared" ca="1" si="612"/>
        <v>31</v>
      </c>
      <c r="E1410" s="599">
        <f t="shared" si="613"/>
        <v>0.113</v>
      </c>
      <c r="F1410" s="599">
        <f t="shared" si="634"/>
        <v>0.13108</v>
      </c>
      <c r="G1410" s="33">
        <f t="shared" ca="1" si="614"/>
        <v>1.0120874444444443</v>
      </c>
      <c r="H1410" s="33">
        <f t="shared" ca="1" si="615"/>
        <v>13349871.105953408</v>
      </c>
      <c r="I1410" s="33">
        <f t="shared" ca="1" si="639"/>
        <v>7.4907090268013711E-8</v>
      </c>
      <c r="J1410" s="30" t="b">
        <f t="shared" si="616"/>
        <v>0</v>
      </c>
      <c r="K1410" s="33">
        <f t="shared" si="635"/>
        <v>1</v>
      </c>
      <c r="L1410" s="33">
        <f t="shared" ca="1" si="638"/>
        <v>7.4907090268013711E-8</v>
      </c>
      <c r="M1410" s="600">
        <f t="shared" ca="1" si="617"/>
        <v>27271.35</v>
      </c>
      <c r="N1410" s="601">
        <f t="shared" ca="1" si="618"/>
        <v>-1799748948500.1799</v>
      </c>
      <c r="O1410" s="601">
        <f t="shared" ca="1" si="619"/>
        <v>21754392700.289997</v>
      </c>
      <c r="P1410" s="601">
        <f t="shared" ca="1" si="620"/>
        <v>-17512557129.43</v>
      </c>
      <c r="Q1410" s="601">
        <f t="shared" ca="1" si="636"/>
        <v>-2802009140.71</v>
      </c>
      <c r="R1410" s="602">
        <f t="shared" si="621"/>
        <v>399</v>
      </c>
      <c r="S1410" s="602">
        <f t="shared" si="622"/>
        <v>63.84</v>
      </c>
      <c r="T1410" s="602">
        <f t="shared" si="623"/>
        <v>166.35080000000002</v>
      </c>
      <c r="U1410" s="602">
        <f t="shared" si="624"/>
        <v>26.616128000000003</v>
      </c>
      <c r="V1410" s="602">
        <f t="shared" ca="1" si="625"/>
        <v>-1439799158.8</v>
      </c>
      <c r="W1410" s="602">
        <f t="shared" si="626"/>
        <v>84.48</v>
      </c>
      <c r="X1410" s="602">
        <f t="shared" si="627"/>
        <v>13.52</v>
      </c>
      <c r="Y1410" s="602">
        <f t="shared" ca="1" si="628"/>
        <v>27459964.23</v>
      </c>
      <c r="Z1410" s="602">
        <f t="shared" ca="1" si="629"/>
        <v>4393594.28</v>
      </c>
      <c r="AA1410" s="603">
        <f t="shared" si="630"/>
        <v>0</v>
      </c>
      <c r="AB1410" s="602"/>
      <c r="AC1410" s="604">
        <f t="shared" si="631"/>
        <v>0.113</v>
      </c>
      <c r="AD1410" s="602">
        <f t="shared" ca="1" si="632"/>
        <v>-17512557129.433697</v>
      </c>
      <c r="AE1410" s="602">
        <f t="shared" si="633"/>
        <v>0</v>
      </c>
      <c r="AG1410" s="602">
        <f t="shared" ca="1" si="637"/>
        <v>0</v>
      </c>
    </row>
    <row r="1411" spans="2:33" x14ac:dyDescent="0.25">
      <c r="B1411" s="30">
        <v>1390</v>
      </c>
      <c r="C1411" s="19">
        <f t="shared" ca="1" si="611"/>
        <v>87998</v>
      </c>
      <c r="D1411" s="30">
        <f t="shared" ca="1" si="612"/>
        <v>30</v>
      </c>
      <c r="E1411" s="599">
        <f t="shared" si="613"/>
        <v>0.113</v>
      </c>
      <c r="F1411" s="599">
        <f t="shared" si="634"/>
        <v>0.13108</v>
      </c>
      <c r="G1411" s="33">
        <f t="shared" ca="1" si="614"/>
        <v>1.0117233333333333</v>
      </c>
      <c r="H1411" s="33">
        <f t="shared" ca="1" si="615"/>
        <v>13506376.094885536</v>
      </c>
      <c r="I1411" s="33">
        <f t="shared" ca="1" si="639"/>
        <v>7.4039105158538445E-8</v>
      </c>
      <c r="J1411" s="30" t="b">
        <f t="shared" si="616"/>
        <v>0</v>
      </c>
      <c r="K1411" s="33">
        <f t="shared" si="635"/>
        <v>1</v>
      </c>
      <c r="L1411" s="33">
        <f t="shared" ca="1" si="638"/>
        <v>7.4039105158538445E-8</v>
      </c>
      <c r="M1411" s="600">
        <f t="shared" ca="1" si="617"/>
        <v>27271.35</v>
      </c>
      <c r="N1411" s="601">
        <f t="shared" ca="1" si="618"/>
        <v>-1821503341200.47</v>
      </c>
      <c r="O1411" s="601">
        <f t="shared" ca="1" si="619"/>
        <v>21354118108.02</v>
      </c>
      <c r="P1411" s="601">
        <f t="shared" ca="1" si="620"/>
        <v>-17152489796.299999</v>
      </c>
      <c r="Q1411" s="601">
        <f t="shared" ca="1" si="636"/>
        <v>-2744398367.4099998</v>
      </c>
      <c r="R1411" s="602">
        <f t="shared" si="621"/>
        <v>399</v>
      </c>
      <c r="S1411" s="602">
        <f t="shared" si="622"/>
        <v>63.84</v>
      </c>
      <c r="T1411" s="602">
        <f t="shared" si="623"/>
        <v>166.35080000000002</v>
      </c>
      <c r="U1411" s="602">
        <f t="shared" si="624"/>
        <v>26.616128000000003</v>
      </c>
      <c r="V1411" s="602">
        <f t="shared" ca="1" si="625"/>
        <v>-1457202672.96</v>
      </c>
      <c r="W1411" s="602">
        <f t="shared" si="626"/>
        <v>84.48</v>
      </c>
      <c r="X1411" s="602">
        <f t="shared" si="627"/>
        <v>13.52</v>
      </c>
      <c r="Y1411" s="602">
        <f t="shared" ca="1" si="628"/>
        <v>26895378.649999999</v>
      </c>
      <c r="Z1411" s="602">
        <f t="shared" ca="1" si="629"/>
        <v>4303260.58</v>
      </c>
      <c r="AA1411" s="603">
        <f t="shared" si="630"/>
        <v>0</v>
      </c>
      <c r="AB1411" s="602"/>
      <c r="AC1411" s="604">
        <f t="shared" si="631"/>
        <v>0.113</v>
      </c>
      <c r="AD1411" s="602">
        <f t="shared" ca="1" si="632"/>
        <v>-17152489796.304426</v>
      </c>
      <c r="AE1411" s="602">
        <f t="shared" si="633"/>
        <v>0</v>
      </c>
      <c r="AG1411" s="602">
        <f t="shared" ca="1" si="637"/>
        <v>0</v>
      </c>
    </row>
    <row r="1412" spans="2:33" x14ac:dyDescent="0.25">
      <c r="B1412" s="30">
        <v>1391</v>
      </c>
      <c r="C1412" s="19">
        <f t="shared" ca="1" si="611"/>
        <v>88029</v>
      </c>
      <c r="D1412" s="30">
        <f t="shared" ca="1" si="612"/>
        <v>31</v>
      </c>
      <c r="E1412" s="599">
        <f t="shared" si="613"/>
        <v>0.113</v>
      </c>
      <c r="F1412" s="599">
        <f t="shared" si="634"/>
        <v>0.13108</v>
      </c>
      <c r="G1412" s="33">
        <f t="shared" ca="1" si="614"/>
        <v>1.0120874444444443</v>
      </c>
      <c r="H1412" s="33">
        <f t="shared" ca="1" si="615"/>
        <v>13669633.665578235</v>
      </c>
      <c r="I1412" s="33">
        <f t="shared" ca="1" si="639"/>
        <v>7.3154849973640408E-8</v>
      </c>
      <c r="J1412" s="30" t="b">
        <f t="shared" si="616"/>
        <v>0</v>
      </c>
      <c r="K1412" s="33">
        <f t="shared" si="635"/>
        <v>1</v>
      </c>
      <c r="L1412" s="33">
        <f t="shared" ca="1" si="638"/>
        <v>7.3154849973640408E-8</v>
      </c>
      <c r="M1412" s="600">
        <f t="shared" ca="1" si="617"/>
        <v>27271.35</v>
      </c>
      <c r="N1412" s="601">
        <f t="shared" ca="1" si="618"/>
        <v>-1842857459308.49</v>
      </c>
      <c r="O1412" s="601">
        <f t="shared" ca="1" si="619"/>
        <v>22275464429.77</v>
      </c>
      <c r="P1412" s="601">
        <f t="shared" ca="1" si="620"/>
        <v>-17932026888.77</v>
      </c>
      <c r="Q1412" s="601">
        <f t="shared" ca="1" si="636"/>
        <v>-2869124302.1999998</v>
      </c>
      <c r="R1412" s="602">
        <f t="shared" si="621"/>
        <v>399</v>
      </c>
      <c r="S1412" s="602">
        <f t="shared" si="622"/>
        <v>63.84</v>
      </c>
      <c r="T1412" s="602">
        <f t="shared" si="623"/>
        <v>166.35080000000002</v>
      </c>
      <c r="U1412" s="602">
        <f t="shared" si="624"/>
        <v>26.616128000000003</v>
      </c>
      <c r="V1412" s="602">
        <f t="shared" ca="1" si="625"/>
        <v>-1474285967.45</v>
      </c>
      <c r="W1412" s="602">
        <f t="shared" si="626"/>
        <v>84.48</v>
      </c>
      <c r="X1412" s="602">
        <f t="shared" si="627"/>
        <v>13.52</v>
      </c>
      <c r="Y1412" s="602">
        <f t="shared" ca="1" si="628"/>
        <v>28117692.809999999</v>
      </c>
      <c r="Z1412" s="602">
        <f t="shared" ca="1" si="629"/>
        <v>4498830.8499999996</v>
      </c>
      <c r="AA1412" s="603">
        <f t="shared" si="630"/>
        <v>0</v>
      </c>
      <c r="AB1412" s="602"/>
      <c r="AC1412" s="604">
        <f t="shared" si="631"/>
        <v>0.113</v>
      </c>
      <c r="AD1412" s="602">
        <f t="shared" ca="1" si="632"/>
        <v>-17932026888.771225</v>
      </c>
      <c r="AE1412" s="602">
        <f t="shared" si="633"/>
        <v>0</v>
      </c>
      <c r="AG1412" s="602">
        <f t="shared" ca="1" si="637"/>
        <v>0</v>
      </c>
    </row>
    <row r="1413" spans="2:33" x14ac:dyDescent="0.25">
      <c r="B1413" s="30">
        <v>1392</v>
      </c>
      <c r="C1413" s="19">
        <f t="shared" ca="1" si="611"/>
        <v>88060</v>
      </c>
      <c r="D1413" s="30">
        <f t="shared" ca="1" si="612"/>
        <v>31</v>
      </c>
      <c r="E1413" s="599">
        <f t="shared" si="613"/>
        <v>0.113</v>
      </c>
      <c r="F1413" s="599">
        <f t="shared" si="634"/>
        <v>0.13108</v>
      </c>
      <c r="G1413" s="33">
        <f t="shared" ca="1" si="614"/>
        <v>1.0120874444444443</v>
      </c>
      <c r="H1413" s="33">
        <f t="shared" ca="1" si="615"/>
        <v>13834864.603086818</v>
      </c>
      <c r="I1413" s="33">
        <f t="shared" ca="1" si="639"/>
        <v>7.2281155521889335E-8</v>
      </c>
      <c r="J1413" s="30" t="b">
        <f t="shared" si="616"/>
        <v>1</v>
      </c>
      <c r="K1413" s="33">
        <f t="shared" si="635"/>
        <v>1</v>
      </c>
      <c r="L1413" s="33">
        <f t="shared" ca="1" si="638"/>
        <v>7.2281155521889335E-8</v>
      </c>
      <c r="M1413" s="600">
        <f t="shared" ca="1" si="617"/>
        <v>27271.35</v>
      </c>
      <c r="N1413" s="601">
        <f t="shared" ca="1" si="618"/>
        <v>-1865132923738.26</v>
      </c>
      <c r="O1413" s="601">
        <f t="shared" ca="1" si="619"/>
        <v>22544717868.540001</v>
      </c>
      <c r="P1413" s="601">
        <f t="shared" ca="1" si="620"/>
        <v>-18148779532.93</v>
      </c>
      <c r="Q1413" s="601">
        <f t="shared" ca="1" si="636"/>
        <v>-2903804725.27</v>
      </c>
      <c r="R1413" s="602">
        <f t="shared" si="621"/>
        <v>399</v>
      </c>
      <c r="S1413" s="602">
        <f t="shared" si="622"/>
        <v>63.84</v>
      </c>
      <c r="T1413" s="602">
        <f t="shared" si="623"/>
        <v>166.35080000000002</v>
      </c>
      <c r="U1413" s="602">
        <f t="shared" si="624"/>
        <v>26.616128000000003</v>
      </c>
      <c r="V1413" s="602">
        <f t="shared" ca="1" si="625"/>
        <v>-1492106338.99</v>
      </c>
      <c r="W1413" s="602">
        <f t="shared" si="626"/>
        <v>84.48</v>
      </c>
      <c r="X1413" s="602">
        <f t="shared" si="627"/>
        <v>13.52</v>
      </c>
      <c r="Y1413" s="602">
        <f t="shared" ca="1" si="628"/>
        <v>28457560.949999999</v>
      </c>
      <c r="Z1413" s="602">
        <f t="shared" ca="1" si="629"/>
        <v>4553209.75</v>
      </c>
      <c r="AA1413" s="603">
        <f t="shared" si="630"/>
        <v>0</v>
      </c>
      <c r="AB1413" s="602"/>
      <c r="AC1413" s="604">
        <f t="shared" si="631"/>
        <v>0.113</v>
      </c>
      <c r="AD1413" s="602">
        <f t="shared" ca="1" si="632"/>
        <v>-18148779532.930904</v>
      </c>
      <c r="AE1413" s="602">
        <f t="shared" si="633"/>
        <v>0</v>
      </c>
      <c r="AG1413" s="602">
        <f t="shared" ca="1" si="637"/>
        <v>0</v>
      </c>
    </row>
    <row r="1414" spans="2:33" x14ac:dyDescent="0.25">
      <c r="B1414" s="30">
        <v>1393</v>
      </c>
      <c r="C1414" s="19">
        <f t="shared" ca="1" si="611"/>
        <v>88088</v>
      </c>
      <c r="D1414" s="30">
        <f t="shared" ca="1" si="612"/>
        <v>28</v>
      </c>
      <c r="E1414" s="599">
        <f t="shared" si="613"/>
        <v>0.113</v>
      </c>
      <c r="F1414" s="599">
        <f t="shared" si="634"/>
        <v>0.13108</v>
      </c>
      <c r="G1414" s="33">
        <f t="shared" ca="1" si="614"/>
        <v>1.0109951111111111</v>
      </c>
      <c r="H1414" s="33">
        <f t="shared" ca="1" si="615"/>
        <v>13986980.476604935</v>
      </c>
      <c r="I1414" s="33">
        <f t="shared" ca="1" si="639"/>
        <v>7.1495059399892031E-8</v>
      </c>
      <c r="J1414" s="30" t="b">
        <f t="shared" si="616"/>
        <v>0</v>
      </c>
      <c r="K1414" s="33">
        <f t="shared" si="635"/>
        <v>1</v>
      </c>
      <c r="L1414" s="33">
        <f t="shared" ca="1" si="638"/>
        <v>7.1495059399892031E-8</v>
      </c>
      <c r="M1414" s="600">
        <f t="shared" ca="1" si="617"/>
        <v>27271.35</v>
      </c>
      <c r="N1414" s="601">
        <f t="shared" ca="1" si="618"/>
        <v>-1887677641606.8</v>
      </c>
      <c r="O1414" s="601">
        <f t="shared" ca="1" si="619"/>
        <v>20755252682.780003</v>
      </c>
      <c r="P1414" s="601">
        <f t="shared" ca="1" si="620"/>
        <v>-16590589050.120001</v>
      </c>
      <c r="Q1414" s="601">
        <f t="shared" ca="1" si="636"/>
        <v>-2654494248.02</v>
      </c>
      <c r="R1414" s="602">
        <f t="shared" si="621"/>
        <v>399</v>
      </c>
      <c r="S1414" s="602">
        <f t="shared" si="622"/>
        <v>63.84</v>
      </c>
      <c r="T1414" s="602">
        <f t="shared" si="623"/>
        <v>166.35080000000002</v>
      </c>
      <c r="U1414" s="602">
        <f t="shared" si="624"/>
        <v>26.616128000000003</v>
      </c>
      <c r="V1414" s="602">
        <f t="shared" ca="1" si="625"/>
        <v>-1510142113.29</v>
      </c>
      <c r="W1414" s="602">
        <f t="shared" si="626"/>
        <v>84.48</v>
      </c>
      <c r="X1414" s="602">
        <f t="shared" si="627"/>
        <v>13.52</v>
      </c>
      <c r="Y1414" s="602">
        <f t="shared" ca="1" si="628"/>
        <v>26014318.280000001</v>
      </c>
      <c r="Z1414" s="602">
        <f t="shared" ca="1" si="629"/>
        <v>4162290.92</v>
      </c>
      <c r="AA1414" s="603">
        <f t="shared" si="630"/>
        <v>0</v>
      </c>
      <c r="AB1414" s="602"/>
      <c r="AC1414" s="604">
        <f t="shared" si="631"/>
        <v>0.113</v>
      </c>
      <c r="AD1414" s="602">
        <f t="shared" ca="1" si="632"/>
        <v>-16590589050.121986</v>
      </c>
      <c r="AE1414" s="602">
        <f t="shared" si="633"/>
        <v>0</v>
      </c>
      <c r="AG1414" s="602">
        <f t="shared" ca="1" si="637"/>
        <v>0</v>
      </c>
    </row>
    <row r="1415" spans="2:33" x14ac:dyDescent="0.25">
      <c r="B1415" s="30">
        <v>1394</v>
      </c>
      <c r="C1415" s="19">
        <f t="shared" ca="1" si="611"/>
        <v>88119</v>
      </c>
      <c r="D1415" s="30">
        <f t="shared" ca="1" si="612"/>
        <v>31</v>
      </c>
      <c r="E1415" s="599">
        <f t="shared" si="613"/>
        <v>0.113</v>
      </c>
      <c r="F1415" s="599">
        <f t="shared" si="634"/>
        <v>0.13108</v>
      </c>
      <c r="G1415" s="33">
        <f t="shared" ca="1" si="614"/>
        <v>1.0120874444444443</v>
      </c>
      <c r="H1415" s="33">
        <f t="shared" ca="1" si="615"/>
        <v>14156047.326061424</v>
      </c>
      <c r="I1415" s="33">
        <f t="shared" ca="1" si="639"/>
        <v>7.0641187964877035E-8</v>
      </c>
      <c r="J1415" s="30" t="b">
        <f t="shared" si="616"/>
        <v>0</v>
      </c>
      <c r="K1415" s="33">
        <f t="shared" si="635"/>
        <v>1</v>
      </c>
      <c r="L1415" s="33">
        <f t="shared" ca="1" si="638"/>
        <v>7.0641187964877035E-8</v>
      </c>
      <c r="M1415" s="600">
        <f t="shared" ca="1" si="617"/>
        <v>27271.35</v>
      </c>
      <c r="N1415" s="601">
        <f t="shared" ca="1" si="618"/>
        <v>-1908432894289.5801</v>
      </c>
      <c r="O1415" s="601">
        <f t="shared" ca="1" si="619"/>
        <v>23068103857.02</v>
      </c>
      <c r="P1415" s="601">
        <f t="shared" ca="1" si="620"/>
        <v>-18570112301.93</v>
      </c>
      <c r="Q1415" s="601">
        <f t="shared" ca="1" si="636"/>
        <v>-2971217968.3099999</v>
      </c>
      <c r="R1415" s="602">
        <f t="shared" si="621"/>
        <v>399</v>
      </c>
      <c r="S1415" s="602">
        <f t="shared" si="622"/>
        <v>63.84</v>
      </c>
      <c r="T1415" s="602">
        <f t="shared" si="623"/>
        <v>166.35080000000002</v>
      </c>
      <c r="U1415" s="602">
        <f t="shared" si="624"/>
        <v>26.616128000000003</v>
      </c>
      <c r="V1415" s="602">
        <f t="shared" ca="1" si="625"/>
        <v>-1526746315.4300001</v>
      </c>
      <c r="W1415" s="602">
        <f t="shared" si="626"/>
        <v>84.48</v>
      </c>
      <c r="X1415" s="602">
        <f t="shared" si="627"/>
        <v>13.52</v>
      </c>
      <c r="Y1415" s="602">
        <f t="shared" ca="1" si="628"/>
        <v>29118210.739999998</v>
      </c>
      <c r="Z1415" s="602">
        <f t="shared" ca="1" si="629"/>
        <v>4658913.72</v>
      </c>
      <c r="AA1415" s="603">
        <f t="shared" si="630"/>
        <v>0</v>
      </c>
      <c r="AB1415" s="602"/>
      <c r="AC1415" s="604">
        <f t="shared" si="631"/>
        <v>0.113</v>
      </c>
      <c r="AD1415" s="602">
        <f t="shared" ca="1" si="632"/>
        <v>-18570112301.934444</v>
      </c>
      <c r="AE1415" s="602">
        <f t="shared" si="633"/>
        <v>0</v>
      </c>
      <c r="AG1415" s="602">
        <f t="shared" ca="1" si="637"/>
        <v>0</v>
      </c>
    </row>
    <row r="1416" spans="2:33" x14ac:dyDescent="0.25">
      <c r="B1416" s="30">
        <v>1395</v>
      </c>
      <c r="C1416" s="19">
        <f t="shared" ca="1" si="611"/>
        <v>88149</v>
      </c>
      <c r="D1416" s="30">
        <f t="shared" ca="1" si="612"/>
        <v>30</v>
      </c>
      <c r="E1416" s="599">
        <f t="shared" si="613"/>
        <v>0.113</v>
      </c>
      <c r="F1416" s="599">
        <f t="shared" si="634"/>
        <v>0.13108</v>
      </c>
      <c r="G1416" s="33">
        <f t="shared" ca="1" si="614"/>
        <v>1.0117233333333333</v>
      </c>
      <c r="H1416" s="33">
        <f t="shared" ca="1" si="615"/>
        <v>14322003.387547284</v>
      </c>
      <c r="I1416" s="33">
        <f t="shared" ca="1" si="639"/>
        <v>6.9822633952836608E-8</v>
      </c>
      <c r="J1416" s="30" t="b">
        <f t="shared" si="616"/>
        <v>0</v>
      </c>
      <c r="K1416" s="33">
        <f t="shared" si="635"/>
        <v>1</v>
      </c>
      <c r="L1416" s="33">
        <f t="shared" ca="1" si="638"/>
        <v>6.9822633952836608E-8</v>
      </c>
      <c r="M1416" s="600">
        <f t="shared" ca="1" si="617"/>
        <v>27271.35</v>
      </c>
      <c r="N1416" s="601">
        <f t="shared" ca="1" si="618"/>
        <v>-1931500998146.6001</v>
      </c>
      <c r="O1416" s="601">
        <f t="shared" ca="1" si="619"/>
        <v>22643657306.290001</v>
      </c>
      <c r="P1416" s="601">
        <f t="shared" ca="1" si="620"/>
        <v>-18188301065.880001</v>
      </c>
      <c r="Q1416" s="601">
        <f t="shared" ca="1" si="636"/>
        <v>-2910128170.54</v>
      </c>
      <c r="R1416" s="602">
        <f t="shared" si="621"/>
        <v>399</v>
      </c>
      <c r="S1416" s="602">
        <f t="shared" si="622"/>
        <v>63.84</v>
      </c>
      <c r="T1416" s="602">
        <f t="shared" si="623"/>
        <v>166.35080000000002</v>
      </c>
      <c r="U1416" s="602">
        <f t="shared" si="624"/>
        <v>26.616128000000003</v>
      </c>
      <c r="V1416" s="602">
        <f t="shared" ca="1" si="625"/>
        <v>-1545200798.52</v>
      </c>
      <c r="W1416" s="602">
        <f t="shared" si="626"/>
        <v>84.48</v>
      </c>
      <c r="X1416" s="602">
        <f t="shared" si="627"/>
        <v>13.52</v>
      </c>
      <c r="Y1416" s="602">
        <f t="shared" ca="1" si="628"/>
        <v>28519530.719999999</v>
      </c>
      <c r="Z1416" s="602">
        <f t="shared" ca="1" si="629"/>
        <v>4563124.92</v>
      </c>
      <c r="AA1416" s="603">
        <f t="shared" si="630"/>
        <v>0</v>
      </c>
      <c r="AB1416" s="602"/>
      <c r="AC1416" s="604">
        <f t="shared" si="631"/>
        <v>0.113</v>
      </c>
      <c r="AD1416" s="602">
        <f t="shared" ca="1" si="632"/>
        <v>-18188301065.880486</v>
      </c>
      <c r="AE1416" s="602">
        <f t="shared" si="633"/>
        <v>0</v>
      </c>
      <c r="AG1416" s="602">
        <f t="shared" ca="1" si="637"/>
        <v>0</v>
      </c>
    </row>
    <row r="1417" spans="2:33" x14ac:dyDescent="0.25">
      <c r="B1417" s="30">
        <v>1396</v>
      </c>
      <c r="C1417" s="19">
        <f t="shared" ca="1" si="611"/>
        <v>88180</v>
      </c>
      <c r="D1417" s="30">
        <f t="shared" ca="1" si="612"/>
        <v>31</v>
      </c>
      <c r="E1417" s="599">
        <f t="shared" si="613"/>
        <v>0.113</v>
      </c>
      <c r="F1417" s="599">
        <f t="shared" si="634"/>
        <v>0.13108</v>
      </c>
      <c r="G1417" s="33">
        <f t="shared" ca="1" si="614"/>
        <v>1.0120874444444443</v>
      </c>
      <c r="H1417" s="33">
        <f t="shared" ca="1" si="615"/>
        <v>14495119.807827406</v>
      </c>
      <c r="I1417" s="33">
        <f t="shared" ca="1" si="639"/>
        <v>6.8988736433899435E-8</v>
      </c>
      <c r="J1417" s="30" t="b">
        <f t="shared" si="616"/>
        <v>0</v>
      </c>
      <c r="K1417" s="33">
        <f t="shared" si="635"/>
        <v>1</v>
      </c>
      <c r="L1417" s="33">
        <f t="shared" ca="1" si="638"/>
        <v>6.8988736433899435E-8</v>
      </c>
      <c r="M1417" s="600">
        <f t="shared" ca="1" si="617"/>
        <v>27271.35</v>
      </c>
      <c r="N1417" s="601">
        <f t="shared" ca="1" si="618"/>
        <v>-1954144655452.8899</v>
      </c>
      <c r="O1417" s="601">
        <f t="shared" ca="1" si="619"/>
        <v>23620642230.549999</v>
      </c>
      <c r="P1417" s="601">
        <f t="shared" ca="1" si="620"/>
        <v>-19014913133.48</v>
      </c>
      <c r="Q1417" s="601">
        <f t="shared" ca="1" si="636"/>
        <v>-3042386101.3600001</v>
      </c>
      <c r="R1417" s="602">
        <f t="shared" si="621"/>
        <v>399</v>
      </c>
      <c r="S1417" s="602">
        <f t="shared" si="622"/>
        <v>63.84</v>
      </c>
      <c r="T1417" s="602">
        <f t="shared" si="623"/>
        <v>166.35080000000002</v>
      </c>
      <c r="U1417" s="602">
        <f t="shared" si="624"/>
        <v>26.616128000000003</v>
      </c>
      <c r="V1417" s="602">
        <f t="shared" ca="1" si="625"/>
        <v>-1563315724.3599999</v>
      </c>
      <c r="W1417" s="602">
        <f t="shared" si="626"/>
        <v>84.48</v>
      </c>
      <c r="X1417" s="602">
        <f t="shared" si="627"/>
        <v>13.52</v>
      </c>
      <c r="Y1417" s="602">
        <f t="shared" ca="1" si="628"/>
        <v>29815658.440000001</v>
      </c>
      <c r="Z1417" s="602">
        <f t="shared" ca="1" si="629"/>
        <v>4770505.3499999996</v>
      </c>
      <c r="AA1417" s="603">
        <f t="shared" si="630"/>
        <v>0</v>
      </c>
      <c r="AB1417" s="602"/>
      <c r="AC1417" s="604">
        <f t="shared" si="631"/>
        <v>0.113</v>
      </c>
      <c r="AD1417" s="602">
        <f t="shared" ca="1" si="632"/>
        <v>-19014913133.476315</v>
      </c>
      <c r="AE1417" s="602">
        <f t="shared" si="633"/>
        <v>0</v>
      </c>
      <c r="AG1417" s="602">
        <f t="shared" ca="1" si="637"/>
        <v>0</v>
      </c>
    </row>
    <row r="1418" spans="2:33" x14ac:dyDescent="0.25">
      <c r="B1418" s="30">
        <v>1397</v>
      </c>
      <c r="C1418" s="19">
        <f t="shared" ca="1" si="611"/>
        <v>88210</v>
      </c>
      <c r="D1418" s="30">
        <f t="shared" ca="1" si="612"/>
        <v>30</v>
      </c>
      <c r="E1418" s="599">
        <f t="shared" si="613"/>
        <v>0.113</v>
      </c>
      <c r="F1418" s="599">
        <f t="shared" si="634"/>
        <v>0.13108</v>
      </c>
      <c r="G1418" s="33">
        <f t="shared" ca="1" si="614"/>
        <v>1.0117233333333333</v>
      </c>
      <c r="H1418" s="33">
        <f t="shared" ca="1" si="615"/>
        <v>14665050.929041168</v>
      </c>
      <c r="I1418" s="33">
        <f t="shared" ca="1" si="639"/>
        <v>6.8189330186348157E-8</v>
      </c>
      <c r="J1418" s="30" t="b">
        <f t="shared" si="616"/>
        <v>0</v>
      </c>
      <c r="K1418" s="33">
        <f t="shared" si="635"/>
        <v>1</v>
      </c>
      <c r="L1418" s="33">
        <f t="shared" ca="1" si="638"/>
        <v>6.8189330186348157E-8</v>
      </c>
      <c r="M1418" s="600">
        <f t="shared" ca="1" si="617"/>
        <v>27271.35</v>
      </c>
      <c r="N1418" s="601">
        <f t="shared" ca="1" si="618"/>
        <v>-1977765297683.4399</v>
      </c>
      <c r="O1418" s="601">
        <f t="shared" ca="1" si="619"/>
        <v>23186029111.199997</v>
      </c>
      <c r="P1418" s="601">
        <f t="shared" ca="1" si="620"/>
        <v>-18623956553.189999</v>
      </c>
      <c r="Q1418" s="601">
        <f t="shared" ca="1" si="636"/>
        <v>-2979833048.5100002</v>
      </c>
      <c r="R1418" s="602">
        <f t="shared" si="621"/>
        <v>399</v>
      </c>
      <c r="S1418" s="602">
        <f t="shared" si="622"/>
        <v>63.84</v>
      </c>
      <c r="T1418" s="602">
        <f t="shared" si="623"/>
        <v>166.35080000000002</v>
      </c>
      <c r="U1418" s="602">
        <f t="shared" si="624"/>
        <v>26.616128000000003</v>
      </c>
      <c r="V1418" s="602">
        <f t="shared" ca="1" si="625"/>
        <v>-1582212238.1500001</v>
      </c>
      <c r="W1418" s="602">
        <f t="shared" si="626"/>
        <v>84.48</v>
      </c>
      <c r="X1418" s="602">
        <f t="shared" si="627"/>
        <v>13.52</v>
      </c>
      <c r="Y1418" s="602">
        <f t="shared" ca="1" si="628"/>
        <v>29202638.52</v>
      </c>
      <c r="Z1418" s="602">
        <f t="shared" ca="1" si="629"/>
        <v>4672422.16</v>
      </c>
      <c r="AA1418" s="603">
        <f t="shared" si="630"/>
        <v>0</v>
      </c>
      <c r="AB1418" s="602"/>
      <c r="AC1418" s="604">
        <f t="shared" si="631"/>
        <v>0.113</v>
      </c>
      <c r="AD1418" s="602">
        <f t="shared" ca="1" si="632"/>
        <v>-18623956553.185726</v>
      </c>
      <c r="AE1418" s="602">
        <f t="shared" si="633"/>
        <v>0</v>
      </c>
      <c r="AG1418" s="602">
        <f t="shared" ca="1" si="637"/>
        <v>0</v>
      </c>
    </row>
    <row r="1419" spans="2:33" x14ac:dyDescent="0.25">
      <c r="B1419" s="30">
        <v>1398</v>
      </c>
      <c r="C1419" s="19">
        <f t="shared" ca="1" si="611"/>
        <v>88241</v>
      </c>
      <c r="D1419" s="30">
        <f t="shared" ca="1" si="612"/>
        <v>31</v>
      </c>
      <c r="E1419" s="599">
        <f t="shared" si="613"/>
        <v>0.113</v>
      </c>
      <c r="F1419" s="599">
        <f t="shared" si="634"/>
        <v>0.13108</v>
      </c>
      <c r="G1419" s="33">
        <f t="shared" ca="1" si="614"/>
        <v>1.0120874444444443</v>
      </c>
      <c r="H1419" s="33">
        <f t="shared" ca="1" si="615"/>
        <v>14842313.917420899</v>
      </c>
      <c r="I1419" s="33">
        <f t="shared" ca="1" si="639"/>
        <v>6.7374939350007139E-8</v>
      </c>
      <c r="J1419" s="30" t="b">
        <f t="shared" si="616"/>
        <v>0</v>
      </c>
      <c r="K1419" s="33">
        <f t="shared" si="635"/>
        <v>1</v>
      </c>
      <c r="L1419" s="33">
        <f t="shared" ca="1" si="638"/>
        <v>6.7374939350007139E-8</v>
      </c>
      <c r="M1419" s="600">
        <f t="shared" ca="1" si="617"/>
        <v>27271.35</v>
      </c>
      <c r="N1419" s="601">
        <f t="shared" ca="1" si="618"/>
        <v>-2000951326794.6399</v>
      </c>
      <c r="O1419" s="601">
        <f t="shared" ca="1" si="619"/>
        <v>24186415270.019997</v>
      </c>
      <c r="P1419" s="601">
        <f t="shared" ca="1" si="620"/>
        <v>-19470368049.34</v>
      </c>
      <c r="Q1419" s="601">
        <f t="shared" ca="1" si="636"/>
        <v>-3115258887.8899999</v>
      </c>
      <c r="R1419" s="602">
        <f t="shared" si="621"/>
        <v>399</v>
      </c>
      <c r="S1419" s="602">
        <f t="shared" si="622"/>
        <v>63.84</v>
      </c>
      <c r="T1419" s="602">
        <f t="shared" si="623"/>
        <v>166.35080000000002</v>
      </c>
      <c r="U1419" s="602">
        <f t="shared" si="624"/>
        <v>26.616128000000003</v>
      </c>
      <c r="V1419" s="602">
        <f t="shared" ca="1" si="625"/>
        <v>-1600761061.4400001</v>
      </c>
      <c r="W1419" s="602">
        <f t="shared" si="626"/>
        <v>84.48</v>
      </c>
      <c r="X1419" s="602">
        <f t="shared" si="627"/>
        <v>13.52</v>
      </c>
      <c r="Y1419" s="602">
        <f t="shared" ca="1" si="628"/>
        <v>30529811.75</v>
      </c>
      <c r="Z1419" s="602">
        <f t="shared" ca="1" si="629"/>
        <v>4884769.88</v>
      </c>
      <c r="AA1419" s="603">
        <f t="shared" si="630"/>
        <v>0</v>
      </c>
      <c r="AB1419" s="602"/>
      <c r="AC1419" s="604">
        <f t="shared" si="631"/>
        <v>0.113</v>
      </c>
      <c r="AD1419" s="602">
        <f t="shared" ca="1" si="632"/>
        <v>-19470368049.337845</v>
      </c>
      <c r="AE1419" s="602">
        <f t="shared" si="633"/>
        <v>0</v>
      </c>
      <c r="AG1419" s="602">
        <f t="shared" ca="1" si="637"/>
        <v>0</v>
      </c>
    </row>
    <row r="1420" spans="2:33" x14ac:dyDescent="0.25">
      <c r="B1420" s="30">
        <v>1399</v>
      </c>
      <c r="C1420" s="19">
        <f t="shared" ca="1" si="611"/>
        <v>88272</v>
      </c>
      <c r="D1420" s="30">
        <f t="shared" ca="1" si="612"/>
        <v>31</v>
      </c>
      <c r="E1420" s="599">
        <f t="shared" si="613"/>
        <v>0.113</v>
      </c>
      <c r="F1420" s="599">
        <f t="shared" si="634"/>
        <v>0.13108</v>
      </c>
      <c r="G1420" s="33">
        <f t="shared" ca="1" si="614"/>
        <v>1.0120874444444443</v>
      </c>
      <c r="H1420" s="33">
        <f t="shared" ca="1" si="615"/>
        <v>15021719.562324727</v>
      </c>
      <c r="I1420" s="33">
        <f t="shared" ca="1" si="639"/>
        <v>6.6570274851093168E-8</v>
      </c>
      <c r="J1420" s="30" t="b">
        <f t="shared" si="616"/>
        <v>0</v>
      </c>
      <c r="K1420" s="33">
        <f t="shared" si="635"/>
        <v>1</v>
      </c>
      <c r="L1420" s="33">
        <f t="shared" ca="1" si="638"/>
        <v>6.6570274851093168E-8</v>
      </c>
      <c r="M1420" s="600">
        <f t="shared" ca="1" si="617"/>
        <v>27271.35</v>
      </c>
      <c r="N1420" s="601">
        <f t="shared" ca="1" si="618"/>
        <v>-2025137742064.6599</v>
      </c>
      <c r="O1420" s="601">
        <f t="shared" ca="1" si="619"/>
        <v>24478767220.900002</v>
      </c>
      <c r="P1420" s="601">
        <f t="shared" ca="1" si="620"/>
        <v>-19705715306.810001</v>
      </c>
      <c r="Q1420" s="601">
        <f t="shared" ca="1" si="636"/>
        <v>-3152914449.0900002</v>
      </c>
      <c r="R1420" s="602">
        <f t="shared" si="621"/>
        <v>399</v>
      </c>
      <c r="S1420" s="602">
        <f t="shared" si="622"/>
        <v>63.84</v>
      </c>
      <c r="T1420" s="602">
        <f t="shared" si="623"/>
        <v>166.35080000000002</v>
      </c>
      <c r="U1420" s="602">
        <f t="shared" si="624"/>
        <v>26.616128000000003</v>
      </c>
      <c r="V1420" s="602">
        <f t="shared" ca="1" si="625"/>
        <v>-1620110193.6500001</v>
      </c>
      <c r="W1420" s="602">
        <f t="shared" si="626"/>
        <v>84.48</v>
      </c>
      <c r="X1420" s="602">
        <f t="shared" si="627"/>
        <v>13.52</v>
      </c>
      <c r="Y1420" s="602">
        <f t="shared" ca="1" si="628"/>
        <v>30898836.25</v>
      </c>
      <c r="Z1420" s="602">
        <f t="shared" ca="1" si="629"/>
        <v>4943813.8</v>
      </c>
      <c r="AA1420" s="603">
        <f t="shared" si="630"/>
        <v>0</v>
      </c>
      <c r="AB1420" s="602"/>
      <c r="AC1420" s="604">
        <f t="shared" si="631"/>
        <v>0.113</v>
      </c>
      <c r="AD1420" s="602">
        <f t="shared" ca="1" si="632"/>
        <v>-19705715306.812511</v>
      </c>
      <c r="AE1420" s="602">
        <f t="shared" si="633"/>
        <v>0</v>
      </c>
      <c r="AG1420" s="602">
        <f t="shared" ca="1" si="637"/>
        <v>0</v>
      </c>
    </row>
    <row r="1421" spans="2:33" x14ac:dyDescent="0.25">
      <c r="B1421" s="30">
        <v>1400</v>
      </c>
      <c r="C1421" s="19">
        <f t="shared" ca="1" si="611"/>
        <v>88302</v>
      </c>
      <c r="D1421" s="30">
        <f t="shared" ca="1" si="612"/>
        <v>30</v>
      </c>
      <c r="E1421" s="599">
        <f t="shared" si="613"/>
        <v>0.113</v>
      </c>
      <c r="F1421" s="599">
        <f t="shared" si="634"/>
        <v>0.13108</v>
      </c>
      <c r="G1421" s="33">
        <f t="shared" ca="1" si="614"/>
        <v>1.0117233333333333</v>
      </c>
      <c r="H1421" s="33">
        <f t="shared" ca="1" si="615"/>
        <v>15197824.187993713</v>
      </c>
      <c r="I1421" s="33">
        <f t="shared" ca="1" si="639"/>
        <v>6.5798892501335837E-8</v>
      </c>
      <c r="J1421" s="30" t="b">
        <f t="shared" si="616"/>
        <v>0</v>
      </c>
      <c r="K1421" s="33">
        <f t="shared" si="635"/>
        <v>1</v>
      </c>
      <c r="L1421" s="33">
        <f t="shared" ca="1" si="638"/>
        <v>6.5798892501335837E-8</v>
      </c>
      <c r="M1421" s="600">
        <f t="shared" ca="1" si="617"/>
        <v>27271.35</v>
      </c>
      <c r="N1421" s="601">
        <f t="shared" ca="1" si="618"/>
        <v>-2049616509285.5601</v>
      </c>
      <c r="O1421" s="601">
        <f t="shared" ca="1" si="619"/>
        <v>24028364815.209999</v>
      </c>
      <c r="P1421" s="601">
        <f t="shared" ca="1" si="620"/>
        <v>-19300555462.439999</v>
      </c>
      <c r="Q1421" s="601">
        <f t="shared" ca="1" si="636"/>
        <v>-3088088873.9899998</v>
      </c>
      <c r="R1421" s="602">
        <f t="shared" si="621"/>
        <v>399</v>
      </c>
      <c r="S1421" s="602">
        <f t="shared" si="622"/>
        <v>63.84</v>
      </c>
      <c r="T1421" s="602">
        <f t="shared" si="623"/>
        <v>166.35080000000002</v>
      </c>
      <c r="U1421" s="602">
        <f t="shared" si="624"/>
        <v>26.616128000000003</v>
      </c>
      <c r="V1421" s="602">
        <f t="shared" ca="1" si="625"/>
        <v>-1639693207.4300001</v>
      </c>
      <c r="W1421" s="602">
        <f t="shared" si="626"/>
        <v>84.48</v>
      </c>
      <c r="X1421" s="602">
        <f t="shared" si="627"/>
        <v>13.52</v>
      </c>
      <c r="Y1421" s="602">
        <f t="shared" ca="1" si="628"/>
        <v>30263545.609999999</v>
      </c>
      <c r="Z1421" s="602">
        <f t="shared" ca="1" si="629"/>
        <v>4842167.3</v>
      </c>
      <c r="AA1421" s="603">
        <f t="shared" si="630"/>
        <v>0</v>
      </c>
      <c r="AB1421" s="602"/>
      <c r="AC1421" s="604">
        <f t="shared" si="631"/>
        <v>0.113</v>
      </c>
      <c r="AD1421" s="602">
        <f t="shared" ca="1" si="632"/>
        <v>-19300555462.439026</v>
      </c>
      <c r="AE1421" s="602">
        <f t="shared" si="633"/>
        <v>0</v>
      </c>
      <c r="AG1421" s="602">
        <f t="shared" ca="1" si="637"/>
        <v>0</v>
      </c>
    </row>
    <row r="1422" spans="2:33" x14ac:dyDescent="0.25">
      <c r="B1422" s="30">
        <v>1401</v>
      </c>
      <c r="C1422" s="19">
        <f t="shared" ca="1" si="611"/>
        <v>88333</v>
      </c>
      <c r="D1422" s="30">
        <f t="shared" ca="1" si="612"/>
        <v>31</v>
      </c>
      <c r="E1422" s="599">
        <f t="shared" si="613"/>
        <v>0.113</v>
      </c>
      <c r="F1422" s="599">
        <f t="shared" si="634"/>
        <v>0.13108</v>
      </c>
      <c r="G1422" s="33">
        <f t="shared" ca="1" si="614"/>
        <v>1.0120874444444443</v>
      </c>
      <c r="H1422" s="33">
        <f t="shared" ca="1" si="615"/>
        <v>15381527.043542519</v>
      </c>
      <c r="I1422" s="33">
        <f t="shared" ca="1" si="639"/>
        <v>6.5013050860890986E-8</v>
      </c>
      <c r="J1422" s="30" t="b">
        <f t="shared" si="616"/>
        <v>0</v>
      </c>
      <c r="K1422" s="33">
        <f t="shared" si="635"/>
        <v>1</v>
      </c>
      <c r="L1422" s="33">
        <f t="shared" ca="1" si="638"/>
        <v>6.5013050860890986E-8</v>
      </c>
      <c r="M1422" s="600">
        <f t="shared" ca="1" si="617"/>
        <v>27271.35</v>
      </c>
      <c r="N1422" s="601">
        <f t="shared" ca="1" si="618"/>
        <v>-2073644874100.77</v>
      </c>
      <c r="O1422" s="601">
        <f t="shared" ca="1" si="619"/>
        <v>25065094484.549995</v>
      </c>
      <c r="P1422" s="601">
        <f t="shared" ca="1" si="620"/>
        <v>-20177716649.93</v>
      </c>
      <c r="Q1422" s="601">
        <f t="shared" ca="1" si="636"/>
        <v>-3228434663.9899998</v>
      </c>
      <c r="R1422" s="602">
        <f t="shared" si="621"/>
        <v>399</v>
      </c>
      <c r="S1422" s="602">
        <f t="shared" si="622"/>
        <v>63.84</v>
      </c>
      <c r="T1422" s="602">
        <f t="shared" si="623"/>
        <v>166.35080000000002</v>
      </c>
      <c r="U1422" s="602">
        <f t="shared" si="624"/>
        <v>26.616128000000003</v>
      </c>
      <c r="V1422" s="602">
        <f t="shared" ca="1" si="625"/>
        <v>-1658915899.28</v>
      </c>
      <c r="W1422" s="602">
        <f t="shared" si="626"/>
        <v>84.48</v>
      </c>
      <c r="X1422" s="602">
        <f t="shared" si="627"/>
        <v>13.52</v>
      </c>
      <c r="Y1422" s="602">
        <f t="shared" ca="1" si="628"/>
        <v>31638934.350000001</v>
      </c>
      <c r="Z1422" s="602">
        <f t="shared" ca="1" si="629"/>
        <v>5062229.5</v>
      </c>
      <c r="AA1422" s="603">
        <f t="shared" si="630"/>
        <v>0</v>
      </c>
      <c r="AB1422" s="602"/>
      <c r="AC1422" s="604">
        <f t="shared" si="631"/>
        <v>0.113</v>
      </c>
      <c r="AD1422" s="602">
        <f t="shared" ca="1" si="632"/>
        <v>-20177716649.930546</v>
      </c>
      <c r="AE1422" s="602">
        <f t="shared" si="633"/>
        <v>0</v>
      </c>
      <c r="AG1422" s="602">
        <f t="shared" ca="1" si="637"/>
        <v>0</v>
      </c>
    </row>
    <row r="1423" spans="2:33" x14ac:dyDescent="0.25">
      <c r="B1423" s="30">
        <v>1402</v>
      </c>
      <c r="C1423" s="19">
        <f t="shared" ca="1" si="611"/>
        <v>88363</v>
      </c>
      <c r="D1423" s="30">
        <f t="shared" ca="1" si="612"/>
        <v>30</v>
      </c>
      <c r="E1423" s="599">
        <f t="shared" si="613"/>
        <v>0.113</v>
      </c>
      <c r="F1423" s="599">
        <f t="shared" si="634"/>
        <v>0.13108</v>
      </c>
      <c r="G1423" s="33">
        <f t="shared" ca="1" si="614"/>
        <v>1.0117233333333333</v>
      </c>
      <c r="H1423" s="33">
        <f t="shared" ca="1" si="615"/>
        <v>15561849.812249649</v>
      </c>
      <c r="I1423" s="33">
        <f t="shared" ca="1" si="639"/>
        <v>6.4259712827509812E-8</v>
      </c>
      <c r="J1423" s="30" t="b">
        <f t="shared" si="616"/>
        <v>0</v>
      </c>
      <c r="K1423" s="33">
        <f t="shared" si="635"/>
        <v>1</v>
      </c>
      <c r="L1423" s="33">
        <f t="shared" ca="1" si="638"/>
        <v>6.4259712827509812E-8</v>
      </c>
      <c r="M1423" s="600">
        <f t="shared" ca="1" si="617"/>
        <v>27271.35</v>
      </c>
      <c r="N1423" s="601">
        <f t="shared" ca="1" si="618"/>
        <v>-2098709968585.3201</v>
      </c>
      <c r="O1423" s="601">
        <f t="shared" ca="1" si="619"/>
        <v>24603903803.07</v>
      </c>
      <c r="P1423" s="601">
        <f t="shared" ca="1" si="620"/>
        <v>-19762852204.18</v>
      </c>
      <c r="Q1423" s="601">
        <f t="shared" ca="1" si="636"/>
        <v>-3162056352.6700001</v>
      </c>
      <c r="R1423" s="602">
        <f t="shared" si="621"/>
        <v>399</v>
      </c>
      <c r="S1423" s="602">
        <f t="shared" si="622"/>
        <v>63.84</v>
      </c>
      <c r="T1423" s="602">
        <f t="shared" si="623"/>
        <v>166.35080000000002</v>
      </c>
      <c r="U1423" s="602">
        <f t="shared" si="624"/>
        <v>26.616128000000003</v>
      </c>
      <c r="V1423" s="602">
        <f t="shared" ca="1" si="625"/>
        <v>-1678967974.8699999</v>
      </c>
      <c r="W1423" s="602">
        <f t="shared" si="626"/>
        <v>84.48</v>
      </c>
      <c r="X1423" s="602">
        <f t="shared" si="627"/>
        <v>13.52</v>
      </c>
      <c r="Y1423" s="602">
        <f t="shared" ca="1" si="628"/>
        <v>30988426.899999999</v>
      </c>
      <c r="Z1423" s="602">
        <f t="shared" ca="1" si="629"/>
        <v>4958148.3</v>
      </c>
      <c r="AA1423" s="603">
        <f t="shared" si="630"/>
        <v>0</v>
      </c>
      <c r="AB1423" s="602"/>
      <c r="AC1423" s="604">
        <f t="shared" si="631"/>
        <v>0.113</v>
      </c>
      <c r="AD1423" s="602">
        <f t="shared" ca="1" si="632"/>
        <v>-19762852204.178432</v>
      </c>
      <c r="AE1423" s="602">
        <f t="shared" si="633"/>
        <v>0</v>
      </c>
      <c r="AG1423" s="602">
        <f t="shared" ca="1" si="637"/>
        <v>0</v>
      </c>
    </row>
    <row r="1424" spans="2:33" x14ac:dyDescent="0.25">
      <c r="B1424" s="30">
        <v>1403</v>
      </c>
      <c r="C1424" s="19">
        <f t="shared" ca="1" si="611"/>
        <v>88394</v>
      </c>
      <c r="D1424" s="30">
        <f t="shared" ca="1" si="612"/>
        <v>31</v>
      </c>
      <c r="E1424" s="599">
        <f t="shared" si="613"/>
        <v>0.113</v>
      </c>
      <c r="F1424" s="599">
        <f t="shared" si="634"/>
        <v>0.13108</v>
      </c>
      <c r="G1424" s="33">
        <f t="shared" ca="1" si="614"/>
        <v>1.0120874444444443</v>
      </c>
      <c r="H1424" s="33">
        <f t="shared" ca="1" si="615"/>
        <v>15749952.807308003</v>
      </c>
      <c r="I1424" s="33">
        <f t="shared" ca="1" si="639"/>
        <v>6.3492253737801578E-8</v>
      </c>
      <c r="J1424" s="30" t="b">
        <f t="shared" si="616"/>
        <v>0</v>
      </c>
      <c r="K1424" s="33">
        <f t="shared" si="635"/>
        <v>1</v>
      </c>
      <c r="L1424" s="33">
        <f t="shared" ca="1" si="638"/>
        <v>6.3492253737801578E-8</v>
      </c>
      <c r="M1424" s="600">
        <f t="shared" ca="1" si="617"/>
        <v>27271.35</v>
      </c>
      <c r="N1424" s="601">
        <f t="shared" ca="1" si="618"/>
        <v>-2123313872388.3899</v>
      </c>
      <c r="O1424" s="601">
        <f t="shared" ca="1" si="619"/>
        <v>25665465741.969997</v>
      </c>
      <c r="P1424" s="601">
        <f t="shared" ca="1" si="620"/>
        <v>-20661023597.16</v>
      </c>
      <c r="Q1424" s="601">
        <f t="shared" ca="1" si="636"/>
        <v>-3305763775.5500002</v>
      </c>
      <c r="R1424" s="602">
        <f t="shared" si="621"/>
        <v>399</v>
      </c>
      <c r="S1424" s="602">
        <f t="shared" si="622"/>
        <v>63.84</v>
      </c>
      <c r="T1424" s="602">
        <f t="shared" si="623"/>
        <v>166.35080000000002</v>
      </c>
      <c r="U1424" s="602">
        <f t="shared" si="624"/>
        <v>26.616128000000003</v>
      </c>
      <c r="V1424" s="602">
        <f t="shared" ca="1" si="625"/>
        <v>-1698651097.9100001</v>
      </c>
      <c r="W1424" s="602">
        <f t="shared" si="626"/>
        <v>84.48</v>
      </c>
      <c r="X1424" s="602">
        <f t="shared" si="627"/>
        <v>13.52</v>
      </c>
      <c r="Y1424" s="602">
        <f t="shared" ca="1" si="628"/>
        <v>32396759.649999999</v>
      </c>
      <c r="Z1424" s="602">
        <f t="shared" ca="1" si="629"/>
        <v>5183481.54</v>
      </c>
      <c r="AA1424" s="603">
        <f t="shared" si="630"/>
        <v>0</v>
      </c>
      <c r="AB1424" s="602"/>
      <c r="AC1424" s="604">
        <f t="shared" si="631"/>
        <v>0.113</v>
      </c>
      <c r="AD1424" s="602">
        <f t="shared" ca="1" si="632"/>
        <v>-20661023597.157028</v>
      </c>
      <c r="AE1424" s="602">
        <f t="shared" si="633"/>
        <v>0</v>
      </c>
      <c r="AG1424" s="602">
        <f t="shared" ca="1" si="637"/>
        <v>0</v>
      </c>
    </row>
    <row r="1425" spans="2:33" x14ac:dyDescent="0.25">
      <c r="B1425" s="30">
        <v>1404</v>
      </c>
      <c r="C1425" s="19">
        <f t="shared" ca="1" si="611"/>
        <v>88425</v>
      </c>
      <c r="D1425" s="30">
        <f t="shared" ca="1" si="612"/>
        <v>31</v>
      </c>
      <c r="E1425" s="599">
        <f t="shared" si="613"/>
        <v>0.113</v>
      </c>
      <c r="F1425" s="599">
        <f t="shared" si="634"/>
        <v>0.13108</v>
      </c>
      <c r="G1425" s="33">
        <f t="shared" ca="1" si="614"/>
        <v>1.0120874444444443</v>
      </c>
      <c r="H1425" s="33">
        <f t="shared" ca="1" si="615"/>
        <v>15940329.486868959</v>
      </c>
      <c r="I1425" s="33">
        <f t="shared" ca="1" si="639"/>
        <v>6.2733960475770729E-8</v>
      </c>
      <c r="J1425" s="30" t="b">
        <f t="shared" si="616"/>
        <v>1</v>
      </c>
      <c r="K1425" s="33">
        <f t="shared" si="635"/>
        <v>1</v>
      </c>
      <c r="L1425" s="33">
        <f t="shared" ca="1" si="638"/>
        <v>6.2733960475770729E-8</v>
      </c>
      <c r="M1425" s="600">
        <f t="shared" ca="1" si="617"/>
        <v>27271.35</v>
      </c>
      <c r="N1425" s="601">
        <f t="shared" ca="1" si="618"/>
        <v>-2148979338130.3601</v>
      </c>
      <c r="O1425" s="601">
        <f t="shared" ca="1" si="619"/>
        <v>25975695633.259995</v>
      </c>
      <c r="P1425" s="601">
        <f t="shared" ca="1" si="620"/>
        <v>-20910762837.419998</v>
      </c>
      <c r="Q1425" s="601">
        <f t="shared" ca="1" si="636"/>
        <v>-3345722053.9899998</v>
      </c>
      <c r="R1425" s="602">
        <f t="shared" si="621"/>
        <v>399</v>
      </c>
      <c r="S1425" s="602">
        <f t="shared" si="622"/>
        <v>63.84</v>
      </c>
      <c r="T1425" s="602">
        <f t="shared" si="623"/>
        <v>166.35080000000002</v>
      </c>
      <c r="U1425" s="602">
        <f t="shared" si="624"/>
        <v>26.616128000000003</v>
      </c>
      <c r="V1425" s="602">
        <f t="shared" ca="1" si="625"/>
        <v>-1719183470.5</v>
      </c>
      <c r="W1425" s="602">
        <f t="shared" si="626"/>
        <v>84.48</v>
      </c>
      <c r="X1425" s="602">
        <f t="shared" si="627"/>
        <v>13.52</v>
      </c>
      <c r="Y1425" s="602">
        <f t="shared" ca="1" si="628"/>
        <v>32788350.780000001</v>
      </c>
      <c r="Z1425" s="602">
        <f t="shared" ca="1" si="629"/>
        <v>5246136.12</v>
      </c>
      <c r="AA1425" s="603">
        <f t="shared" si="630"/>
        <v>0</v>
      </c>
      <c r="AB1425" s="602"/>
      <c r="AC1425" s="604">
        <f t="shared" si="631"/>
        <v>0.113</v>
      </c>
      <c r="AD1425" s="602">
        <f t="shared" ca="1" si="632"/>
        <v>-20910762837.418476</v>
      </c>
      <c r="AE1425" s="602">
        <f t="shared" si="633"/>
        <v>0</v>
      </c>
      <c r="AG1425" s="602">
        <f t="shared" ca="1" si="637"/>
        <v>0</v>
      </c>
    </row>
    <row r="1426" spans="2:33" x14ac:dyDescent="0.25">
      <c r="B1426" s="30">
        <v>1405</v>
      </c>
      <c r="C1426" s="19">
        <f t="shared" ca="1" si="611"/>
        <v>88453</v>
      </c>
      <c r="D1426" s="30">
        <f t="shared" ca="1" si="612"/>
        <v>28</v>
      </c>
      <c r="E1426" s="599">
        <f t="shared" si="613"/>
        <v>0.113</v>
      </c>
      <c r="F1426" s="599">
        <f t="shared" si="634"/>
        <v>0.13108</v>
      </c>
      <c r="G1426" s="33">
        <f t="shared" ca="1" si="614"/>
        <v>1.0109951111111111</v>
      </c>
      <c r="H1426" s="33">
        <f t="shared" ca="1" si="615"/>
        <v>16115595.180724803</v>
      </c>
      <c r="I1426" s="33">
        <f t="shared" ca="1" si="639"/>
        <v>6.205169519249644E-8</v>
      </c>
      <c r="J1426" s="30" t="b">
        <f t="shared" si="616"/>
        <v>0</v>
      </c>
      <c r="K1426" s="33">
        <f t="shared" si="635"/>
        <v>1</v>
      </c>
      <c r="L1426" s="33">
        <f t="shared" ca="1" si="638"/>
        <v>6.205169519249644E-8</v>
      </c>
      <c r="M1426" s="600">
        <f t="shared" ca="1" si="617"/>
        <v>27271.35</v>
      </c>
      <c r="N1426" s="601">
        <f t="shared" ca="1" si="618"/>
        <v>-2174955033763.6201</v>
      </c>
      <c r="O1426" s="601">
        <f t="shared" ca="1" si="619"/>
        <v>23913899529.25</v>
      </c>
      <c r="P1426" s="601">
        <f t="shared" ca="1" si="620"/>
        <v>-19115438130.080002</v>
      </c>
      <c r="Q1426" s="601">
        <f t="shared" ca="1" si="636"/>
        <v>-3058470100.8099999</v>
      </c>
      <c r="R1426" s="602">
        <f t="shared" si="621"/>
        <v>399</v>
      </c>
      <c r="S1426" s="602">
        <f t="shared" si="622"/>
        <v>63.84</v>
      </c>
      <c r="T1426" s="602">
        <f t="shared" si="623"/>
        <v>166.35080000000002</v>
      </c>
      <c r="U1426" s="602">
        <f t="shared" si="624"/>
        <v>26.616128000000003</v>
      </c>
      <c r="V1426" s="602">
        <f t="shared" ca="1" si="625"/>
        <v>-1739964027.01</v>
      </c>
      <c r="W1426" s="602">
        <f t="shared" si="626"/>
        <v>84.48</v>
      </c>
      <c r="X1426" s="602">
        <f t="shared" si="627"/>
        <v>13.52</v>
      </c>
      <c r="Y1426" s="602">
        <f t="shared" ca="1" si="628"/>
        <v>29973281.629999999</v>
      </c>
      <c r="Z1426" s="602">
        <f t="shared" ca="1" si="629"/>
        <v>4795725.0599999996</v>
      </c>
      <c r="AA1426" s="603">
        <f t="shared" si="630"/>
        <v>0</v>
      </c>
      <c r="AB1426" s="602"/>
      <c r="AC1426" s="604">
        <f t="shared" si="631"/>
        <v>0.113</v>
      </c>
      <c r="AD1426" s="602">
        <f t="shared" ca="1" si="632"/>
        <v>-19115438130.078037</v>
      </c>
      <c r="AE1426" s="602">
        <f t="shared" si="633"/>
        <v>0</v>
      </c>
      <c r="AG1426" s="602">
        <f t="shared" ca="1" si="637"/>
        <v>0</v>
      </c>
    </row>
    <row r="1427" spans="2:33" x14ac:dyDescent="0.25">
      <c r="B1427" s="30">
        <v>1406</v>
      </c>
      <c r="C1427" s="19">
        <f t="shared" ca="1" si="611"/>
        <v>88484</v>
      </c>
      <c r="D1427" s="30">
        <f t="shared" ca="1" si="612"/>
        <v>31</v>
      </c>
      <c r="E1427" s="599">
        <f t="shared" si="613"/>
        <v>0.113</v>
      </c>
      <c r="F1427" s="599">
        <f t="shared" si="634"/>
        <v>0.13108</v>
      </c>
      <c r="G1427" s="33">
        <f t="shared" ca="1" si="614"/>
        <v>1.0120874444444443</v>
      </c>
      <c r="H1427" s="33">
        <f t="shared" ca="1" si="615"/>
        <v>16310391.542160969</v>
      </c>
      <c r="I1427" s="33">
        <f t="shared" ca="1" si="639"/>
        <v>6.1310606640869746E-8</v>
      </c>
      <c r="J1427" s="30" t="b">
        <f t="shared" si="616"/>
        <v>0</v>
      </c>
      <c r="K1427" s="33">
        <f t="shared" si="635"/>
        <v>1</v>
      </c>
      <c r="L1427" s="33">
        <f t="shared" ca="1" si="638"/>
        <v>6.1310606640869746E-8</v>
      </c>
      <c r="M1427" s="600">
        <f t="shared" ca="1" si="617"/>
        <v>27271.35</v>
      </c>
      <c r="N1427" s="601">
        <f t="shared" ca="1" si="618"/>
        <v>-2198868933292.8701</v>
      </c>
      <c r="O1427" s="601">
        <f t="shared" ca="1" si="619"/>
        <v>26578733343.139999</v>
      </c>
      <c r="P1427" s="601">
        <f t="shared" ca="1" si="620"/>
        <v>-21396216314.790001</v>
      </c>
      <c r="Q1427" s="601">
        <f t="shared" ca="1" si="636"/>
        <v>-3423394610.3699999</v>
      </c>
      <c r="R1427" s="602">
        <f t="shared" si="621"/>
        <v>399</v>
      </c>
      <c r="S1427" s="602">
        <f t="shared" si="622"/>
        <v>63.84</v>
      </c>
      <c r="T1427" s="602">
        <f t="shared" si="623"/>
        <v>166.35080000000002</v>
      </c>
      <c r="U1427" s="602">
        <f t="shared" si="624"/>
        <v>26.616128000000003</v>
      </c>
      <c r="V1427" s="602">
        <f t="shared" ca="1" si="625"/>
        <v>-1759095146.6300001</v>
      </c>
      <c r="W1427" s="602">
        <f t="shared" si="626"/>
        <v>84.48</v>
      </c>
      <c r="X1427" s="602">
        <f t="shared" si="627"/>
        <v>13.52</v>
      </c>
      <c r="Y1427" s="602">
        <f t="shared" ca="1" si="628"/>
        <v>33549541.829999998</v>
      </c>
      <c r="Z1427" s="602">
        <f t="shared" ca="1" si="629"/>
        <v>5367926.6900000004</v>
      </c>
      <c r="AA1427" s="603">
        <f t="shared" si="630"/>
        <v>0</v>
      </c>
      <c r="AB1427" s="602"/>
      <c r="AC1427" s="604">
        <f t="shared" si="631"/>
        <v>0.113</v>
      </c>
      <c r="AD1427" s="602">
        <f t="shared" ca="1" si="632"/>
        <v>-21396216314.791458</v>
      </c>
      <c r="AE1427" s="602">
        <f t="shared" si="633"/>
        <v>0</v>
      </c>
      <c r="AG1427" s="602">
        <f t="shared" ca="1" si="637"/>
        <v>0</v>
      </c>
    </row>
    <row r="1428" spans="2:33" x14ac:dyDescent="0.25">
      <c r="B1428" s="30">
        <v>1407</v>
      </c>
      <c r="C1428" s="19">
        <f t="shared" ca="1" si="611"/>
        <v>88514</v>
      </c>
      <c r="D1428" s="30">
        <f t="shared" ca="1" si="612"/>
        <v>30</v>
      </c>
      <c r="E1428" s="599">
        <f t="shared" si="613"/>
        <v>0.113</v>
      </c>
      <c r="F1428" s="599">
        <f t="shared" si="634"/>
        <v>0.13108</v>
      </c>
      <c r="G1428" s="33">
        <f t="shared" ca="1" si="614"/>
        <v>1.0117233333333333</v>
      </c>
      <c r="H1428" s="33">
        <f t="shared" ca="1" si="615"/>
        <v>16501603.699006902</v>
      </c>
      <c r="I1428" s="33">
        <f t="shared" ca="1" si="639"/>
        <v>6.0600170640395509E-8</v>
      </c>
      <c r="J1428" s="30" t="b">
        <f t="shared" si="616"/>
        <v>0</v>
      </c>
      <c r="K1428" s="33">
        <f t="shared" si="635"/>
        <v>1</v>
      </c>
      <c r="L1428" s="33">
        <f t="shared" ca="1" si="638"/>
        <v>6.0600170640395509E-8</v>
      </c>
      <c r="M1428" s="600">
        <f t="shared" ca="1" si="617"/>
        <v>27271.35</v>
      </c>
      <c r="N1428" s="601">
        <f t="shared" ca="1" si="618"/>
        <v>-2225447666636.0098</v>
      </c>
      <c r="O1428" s="601">
        <f t="shared" ca="1" si="619"/>
        <v>26089692083.209999</v>
      </c>
      <c r="P1428" s="601">
        <f t="shared" ca="1" si="620"/>
        <v>-20956298860.82</v>
      </c>
      <c r="Q1428" s="601">
        <f t="shared" ca="1" si="636"/>
        <v>-3353007817.73</v>
      </c>
      <c r="R1428" s="602">
        <f t="shared" si="621"/>
        <v>399</v>
      </c>
      <c r="S1428" s="602">
        <f t="shared" si="622"/>
        <v>63.84</v>
      </c>
      <c r="T1428" s="602">
        <f t="shared" si="623"/>
        <v>166.35080000000002</v>
      </c>
      <c r="U1428" s="602">
        <f t="shared" si="624"/>
        <v>26.616128000000003</v>
      </c>
      <c r="V1428" s="602">
        <f t="shared" ca="1" si="625"/>
        <v>-1780358133.3099999</v>
      </c>
      <c r="W1428" s="602">
        <f t="shared" si="626"/>
        <v>84.48</v>
      </c>
      <c r="X1428" s="602">
        <f t="shared" si="627"/>
        <v>13.52</v>
      </c>
      <c r="Y1428" s="602">
        <f t="shared" ca="1" si="628"/>
        <v>32859751.260000002</v>
      </c>
      <c r="Z1428" s="602">
        <f t="shared" ca="1" si="629"/>
        <v>5257560.2</v>
      </c>
      <c r="AA1428" s="603">
        <f t="shared" si="630"/>
        <v>0</v>
      </c>
      <c r="AB1428" s="602"/>
      <c r="AC1428" s="604">
        <f t="shared" si="631"/>
        <v>0.113</v>
      </c>
      <c r="AD1428" s="602">
        <f t="shared" ca="1" si="632"/>
        <v>-20956298860.82243</v>
      </c>
      <c r="AE1428" s="602">
        <f t="shared" si="633"/>
        <v>0</v>
      </c>
      <c r="AG1428" s="602">
        <f t="shared" ca="1" si="637"/>
        <v>0</v>
      </c>
    </row>
    <row r="1429" spans="2:33" x14ac:dyDescent="0.25">
      <c r="B1429" s="30">
        <v>1408</v>
      </c>
      <c r="C1429" s="19">
        <f t="shared" ref="C1429:C1492" ca="1" si="640">IF(B1429=0,FECHA_1ER_PAGO,EDATE(C1428,1))</f>
        <v>88545</v>
      </c>
      <c r="D1429" s="30">
        <f t="shared" ref="D1429:D1492" ca="1" si="641">IF(B1429=0,FECHA_1ER_PAGO-FECHA_APERTURA, C1429-C1428)</f>
        <v>31</v>
      </c>
      <c r="E1429" s="599">
        <f t="shared" ref="E1429:E1492" si="642">IF(B1429=0,TASA,IF(B1429=MESES_INC_TASA,E1428+INCREMENTO_TASA,E1428))</f>
        <v>0.113</v>
      </c>
      <c r="F1429" s="599">
        <f t="shared" si="634"/>
        <v>0.13108</v>
      </c>
      <c r="G1429" s="33">
        <f t="shared" ref="G1429:G1492" ca="1" si="643">IF(B1429&lt;MESES_GRACIA, 0, 1 + D1429 * F1429 / 360 + FACTOR_SEG_DEUD)</f>
        <v>1.0120874444444443</v>
      </c>
      <c r="H1429" s="33">
        <f t="shared" ref="H1429:H1492" ca="1" si="644">IF(B1429 = 0, 0,            IF(H1428=0, G1429, H1428 * G1429 ))</f>
        <v>16701065.916962884</v>
      </c>
      <c r="I1429" s="33">
        <f t="shared" ca="1" si="639"/>
        <v>5.9876417767103309E-8</v>
      </c>
      <c r="J1429" s="30" t="b">
        <f t="shared" ref="J1429:J1492" si="645">MOD(B1429, MESES_INC)=0</f>
        <v>0</v>
      </c>
      <c r="K1429" s="33">
        <f t="shared" si="635"/>
        <v>1</v>
      </c>
      <c r="L1429" s="33">
        <f t="shared" ca="1" si="638"/>
        <v>5.9876417767103309E-8</v>
      </c>
      <c r="M1429" s="600">
        <f t="shared" ref="M1429:M1492" ca="1" si="646">ROUND(CUOTA_INIT*K1429,2)</f>
        <v>27271.35</v>
      </c>
      <c r="N1429" s="601">
        <f t="shared" ref="N1429:N1492" ca="1" si="647">IF(B1429=0,TOTAL_FINANCIADO, ROUND(N1428-O1428,2))</f>
        <v>-2251537358719.2202</v>
      </c>
      <c r="O1429" s="601">
        <f t="shared" ref="O1429:O1492" ca="1" si="648">IF(B1429=0, 0,
   IF((B1429+1) = PLAZO, N1429,
   IF(B1429&lt;MESES_GRACIA, 0, M1429-P1429-V1429-Q1429)))</f>
        <v>27215360009.469997</v>
      </c>
      <c r="P1429" s="601">
        <f t="shared" ref="P1429:P1492" ca="1" si="649" xml:space="preserve"> IF(B1429&lt;MESES_GRACIA, 0, ROUND(N1429 * D1429 *E1429 /360,2))</f>
        <v>-21908709354.43</v>
      </c>
      <c r="Q1429" s="601">
        <f t="shared" ca="1" si="636"/>
        <v>-3505393496.71</v>
      </c>
      <c r="R1429" s="602">
        <f t="shared" ref="R1429:R1492" si="650" xml:space="preserve"> COMISION_AMORT</f>
        <v>399</v>
      </c>
      <c r="S1429" s="602">
        <f t="shared" ref="S1429:S1492" si="651">ROUND(R1429*IVA,2)</f>
        <v>63.84</v>
      </c>
      <c r="T1429" s="602">
        <f t="shared" ref="T1429:T1492" si="652">SEGURO_DAÑOS_MENS</f>
        <v>166.35080000000002</v>
      </c>
      <c r="U1429" s="602">
        <f t="shared" ref="U1429:U1492" si="653">T1429*IVA</f>
        <v>26.616128000000003</v>
      </c>
      <c r="V1429" s="602">
        <f t="shared" ref="V1429:V1492" ca="1" si="654">ROUND(N1429 * FACTOR_SEG_DEUD,2)</f>
        <v>-1801229886.98</v>
      </c>
      <c r="W1429" s="602">
        <f t="shared" ref="W1429:W1492" si="655">ROUND(SEGURO_INTERIORES/(1+IVA),2)</f>
        <v>84.48</v>
      </c>
      <c r="X1429" s="602">
        <f t="shared" ref="X1429:X1492" si="656">ROUND(W1429*IVA,2)</f>
        <v>13.52</v>
      </c>
      <c r="Y1429" s="602">
        <f t="shared" ref="Y1429:Y1492" ca="1" si="657">ROUND((SUM(O1429:X1429)-Q1429) * FACTOR_SEG_DESEMPLEO,2)</f>
        <v>34353130.909999996</v>
      </c>
      <c r="Z1429" s="602">
        <f t="shared" ref="Z1429:Z1492" ca="1" si="658">ROUND(Y1429*IVA,2)</f>
        <v>5496500.9500000002</v>
      </c>
      <c r="AA1429" s="603">
        <f t="shared" ref="AA1429:AA1492" si="659">IF(B1429&gt;=PLAZO,0,ROUND(SUM(O1429:Z1429),2))</f>
        <v>0</v>
      </c>
      <c r="AB1429" s="602"/>
      <c r="AC1429" s="604">
        <f t="shared" ref="AC1429:AC1492" si="660">IF(AB1429="SI",TASA_PP,TASA)</f>
        <v>0.113</v>
      </c>
      <c r="AD1429" s="602">
        <f t="shared" ref="AD1429:AD1492" ca="1" si="661">N1429 * D1429 * AC1429 /360</f>
        <v>-21908709354.426189</v>
      </c>
      <c r="AE1429" s="602">
        <f t="shared" ref="AE1429:AE1492" si="662">IF(B1429&gt;=PLAZO, 0, O1429+R1429+S1429+T1429+U1429+V1429+W1429+X1429+Y1429+Z1429+AD1429)</f>
        <v>0</v>
      </c>
      <c r="AG1429" s="602">
        <f t="shared" ca="1" si="637"/>
        <v>0</v>
      </c>
    </row>
    <row r="1430" spans="2:33" x14ac:dyDescent="0.25">
      <c r="B1430" s="30">
        <v>1409</v>
      </c>
      <c r="C1430" s="19">
        <f t="shared" ca="1" si="640"/>
        <v>88575</v>
      </c>
      <c r="D1430" s="30">
        <f t="shared" ca="1" si="641"/>
        <v>30</v>
      </c>
      <c r="E1430" s="599">
        <f t="shared" si="642"/>
        <v>0.113</v>
      </c>
      <c r="F1430" s="599">
        <f t="shared" ref="F1430:F1493" si="663">E1430*(1+$G$13)</f>
        <v>0.13108</v>
      </c>
      <c r="G1430" s="33">
        <f t="shared" ca="1" si="643"/>
        <v>1.0117233333333333</v>
      </c>
      <c r="H1430" s="33">
        <f t="shared" ca="1" si="644"/>
        <v>16896858.079729412</v>
      </c>
      <c r="I1430" s="33">
        <f t="shared" ca="1" si="639"/>
        <v>5.91826004149059E-8</v>
      </c>
      <c r="J1430" s="30" t="b">
        <f t="shared" si="645"/>
        <v>0</v>
      </c>
      <c r="K1430" s="33">
        <f t="shared" ref="K1430:K1493" si="664">IF(B1430=0, 1, IF(J1430,K1429*(1+INCREMENTO),K1429))</f>
        <v>1</v>
      </c>
      <c r="L1430" s="33">
        <f t="shared" ca="1" si="638"/>
        <v>5.91826004149059E-8</v>
      </c>
      <c r="M1430" s="600">
        <f t="shared" ca="1" si="646"/>
        <v>27271.35</v>
      </c>
      <c r="N1430" s="601">
        <f t="shared" ca="1" si="647"/>
        <v>-2278752718728.6899</v>
      </c>
      <c r="O1430" s="601">
        <f t="shared" ca="1" si="648"/>
        <v>26714604977.239998</v>
      </c>
      <c r="P1430" s="601">
        <f t="shared" ca="1" si="649"/>
        <v>-21458254768.029999</v>
      </c>
      <c r="Q1430" s="601">
        <f t="shared" ref="Q1430:Q1493" ca="1" si="665">ROUND(P1430*$G$13,2)</f>
        <v>-3433320762.8800001</v>
      </c>
      <c r="R1430" s="602">
        <f t="shared" si="650"/>
        <v>399</v>
      </c>
      <c r="S1430" s="602">
        <f t="shared" si="651"/>
        <v>63.84</v>
      </c>
      <c r="T1430" s="602">
        <f t="shared" si="652"/>
        <v>166.35080000000002</v>
      </c>
      <c r="U1430" s="602">
        <f t="shared" si="653"/>
        <v>26.616128000000003</v>
      </c>
      <c r="V1430" s="602">
        <f t="shared" ca="1" si="654"/>
        <v>-1823002174.98</v>
      </c>
      <c r="W1430" s="602">
        <f t="shared" si="655"/>
        <v>84.48</v>
      </c>
      <c r="X1430" s="602">
        <f t="shared" si="656"/>
        <v>13.52</v>
      </c>
      <c r="Y1430" s="602">
        <f t="shared" ca="1" si="657"/>
        <v>33646818.119999997</v>
      </c>
      <c r="Z1430" s="602">
        <f t="shared" ca="1" si="658"/>
        <v>5383490.9000000004</v>
      </c>
      <c r="AA1430" s="603">
        <f t="shared" si="659"/>
        <v>0</v>
      </c>
      <c r="AB1430" s="602"/>
      <c r="AC1430" s="604">
        <f t="shared" si="660"/>
        <v>0.113</v>
      </c>
      <c r="AD1430" s="602">
        <f t="shared" ca="1" si="661"/>
        <v>-21458254768.028496</v>
      </c>
      <c r="AE1430" s="602">
        <f t="shared" si="662"/>
        <v>0</v>
      </c>
      <c r="AG1430" s="602">
        <f t="shared" ref="AG1430:AG1493" ca="1" si="666">IF(N1430&gt; 0,O1430+P1430+V1430+R1430+T1430+W1430+Y1430, 0)</f>
        <v>0</v>
      </c>
    </row>
    <row r="1431" spans="2:33" x14ac:dyDescent="0.25">
      <c r="B1431" s="30">
        <v>1410</v>
      </c>
      <c r="C1431" s="19">
        <f t="shared" ca="1" si="640"/>
        <v>88606</v>
      </c>
      <c r="D1431" s="30">
        <f t="shared" ca="1" si="641"/>
        <v>31</v>
      </c>
      <c r="E1431" s="599">
        <f t="shared" si="642"/>
        <v>0.113</v>
      </c>
      <c r="F1431" s="599">
        <f t="shared" si="663"/>
        <v>0.13108</v>
      </c>
      <c r="G1431" s="33">
        <f t="shared" ca="1" si="643"/>
        <v>1.0120874444444443</v>
      </c>
      <c r="H1431" s="33">
        <f t="shared" ca="1" si="644"/>
        <v>17101097.913053799</v>
      </c>
      <c r="I1431" s="33">
        <f t="shared" ca="1" si="639"/>
        <v>5.8475777700604177E-8</v>
      </c>
      <c r="J1431" s="30" t="b">
        <f t="shared" si="645"/>
        <v>0</v>
      </c>
      <c r="K1431" s="33">
        <f t="shared" si="664"/>
        <v>1</v>
      </c>
      <c r="L1431" s="33">
        <f t="shared" ref="L1431:L1494" ca="1" si="667" xml:space="preserve"> I1431*K1431</f>
        <v>5.8475777700604177E-8</v>
      </c>
      <c r="M1431" s="600">
        <f t="shared" ca="1" si="646"/>
        <v>27271.35</v>
      </c>
      <c r="N1431" s="601">
        <f t="shared" ca="1" si="647"/>
        <v>-2305467323705.9302</v>
      </c>
      <c r="O1431" s="601">
        <f t="shared" ca="1" si="648"/>
        <v>27867235465.119999</v>
      </c>
      <c r="P1431" s="601">
        <f t="shared" ca="1" si="649"/>
        <v>-22433477874.84</v>
      </c>
      <c r="Q1431" s="601">
        <f t="shared" ca="1" si="665"/>
        <v>-3589356459.9699998</v>
      </c>
      <c r="R1431" s="602">
        <f t="shared" si="650"/>
        <v>399</v>
      </c>
      <c r="S1431" s="602">
        <f t="shared" si="651"/>
        <v>63.84</v>
      </c>
      <c r="T1431" s="602">
        <f t="shared" si="652"/>
        <v>166.35080000000002</v>
      </c>
      <c r="U1431" s="602">
        <f t="shared" si="653"/>
        <v>26.616128000000003</v>
      </c>
      <c r="V1431" s="602">
        <f t="shared" ca="1" si="654"/>
        <v>-1844373858.96</v>
      </c>
      <c r="W1431" s="602">
        <f t="shared" si="655"/>
        <v>84.48</v>
      </c>
      <c r="X1431" s="602">
        <f t="shared" si="656"/>
        <v>13.52</v>
      </c>
      <c r="Y1431" s="602">
        <f t="shared" ca="1" si="657"/>
        <v>35175967.950000003</v>
      </c>
      <c r="Z1431" s="602">
        <f t="shared" ca="1" si="658"/>
        <v>5628154.8700000001</v>
      </c>
      <c r="AA1431" s="603">
        <f t="shared" si="659"/>
        <v>0</v>
      </c>
      <c r="AB1431" s="602"/>
      <c r="AC1431" s="604">
        <f t="shared" si="660"/>
        <v>0.113</v>
      </c>
      <c r="AD1431" s="602">
        <f t="shared" ca="1" si="661"/>
        <v>-22433477874.838535</v>
      </c>
      <c r="AE1431" s="602">
        <f t="shared" si="662"/>
        <v>0</v>
      </c>
      <c r="AG1431" s="602">
        <f t="shared" ca="1" si="666"/>
        <v>0</v>
      </c>
    </row>
    <row r="1432" spans="2:33" x14ac:dyDescent="0.25">
      <c r="B1432" s="30">
        <v>1411</v>
      </c>
      <c r="C1432" s="19">
        <f t="shared" ca="1" si="640"/>
        <v>88637</v>
      </c>
      <c r="D1432" s="30">
        <f t="shared" ca="1" si="641"/>
        <v>31</v>
      </c>
      <c r="E1432" s="599">
        <f t="shared" si="642"/>
        <v>0.113</v>
      </c>
      <c r="F1432" s="599">
        <f t="shared" si="663"/>
        <v>0.13108</v>
      </c>
      <c r="G1432" s="33">
        <f t="shared" ca="1" si="643"/>
        <v>1.0120874444444443</v>
      </c>
      <c r="H1432" s="33">
        <f t="shared" ca="1" si="644"/>
        <v>17307806.484016839</v>
      </c>
      <c r="I1432" s="33">
        <f t="shared" ref="I1432:I1495" ca="1" si="668">IF(H1432=0, 0, 1/H1432)</f>
        <v>5.7777396628710022E-8</v>
      </c>
      <c r="J1432" s="30" t="b">
        <f t="shared" si="645"/>
        <v>0</v>
      </c>
      <c r="K1432" s="33">
        <f t="shared" si="664"/>
        <v>1</v>
      </c>
      <c r="L1432" s="33">
        <f t="shared" ca="1" si="667"/>
        <v>5.7777396628710022E-8</v>
      </c>
      <c r="M1432" s="600">
        <f t="shared" ca="1" si="646"/>
        <v>27271.35</v>
      </c>
      <c r="N1432" s="601">
        <f t="shared" ca="1" si="647"/>
        <v>-2333334559171.0498</v>
      </c>
      <c r="O1432" s="601">
        <f t="shared" ca="1" si="648"/>
        <v>28204079125.629997</v>
      </c>
      <c r="P1432" s="601">
        <f t="shared" ca="1" si="649"/>
        <v>-22704641557.709999</v>
      </c>
      <c r="Q1432" s="601">
        <f t="shared" ca="1" si="665"/>
        <v>-3632742649.23</v>
      </c>
      <c r="R1432" s="602">
        <f t="shared" si="650"/>
        <v>399</v>
      </c>
      <c r="S1432" s="602">
        <f t="shared" si="651"/>
        <v>63.84</v>
      </c>
      <c r="T1432" s="602">
        <f t="shared" si="652"/>
        <v>166.35080000000002</v>
      </c>
      <c r="U1432" s="602">
        <f t="shared" si="653"/>
        <v>26.616128000000003</v>
      </c>
      <c r="V1432" s="602">
        <f t="shared" ca="1" si="654"/>
        <v>-1866667647.3399999</v>
      </c>
      <c r="W1432" s="602">
        <f t="shared" si="655"/>
        <v>84.48</v>
      </c>
      <c r="X1432" s="602">
        <f t="shared" si="656"/>
        <v>13.52</v>
      </c>
      <c r="Y1432" s="602">
        <f t="shared" ca="1" si="657"/>
        <v>35601152.609999999</v>
      </c>
      <c r="Z1432" s="602">
        <f t="shared" ca="1" si="658"/>
        <v>5696184.4199999999</v>
      </c>
      <c r="AA1432" s="603">
        <f t="shared" si="659"/>
        <v>0</v>
      </c>
      <c r="AB1432" s="602"/>
      <c r="AC1432" s="604">
        <f t="shared" si="660"/>
        <v>0.113</v>
      </c>
      <c r="AD1432" s="602">
        <f t="shared" ca="1" si="661"/>
        <v>-22704641557.711636</v>
      </c>
      <c r="AE1432" s="602">
        <f t="shared" si="662"/>
        <v>0</v>
      </c>
      <c r="AG1432" s="602">
        <f t="shared" ca="1" si="666"/>
        <v>0</v>
      </c>
    </row>
    <row r="1433" spans="2:33" x14ac:dyDescent="0.25">
      <c r="B1433" s="30">
        <v>1412</v>
      </c>
      <c r="C1433" s="19">
        <f t="shared" ca="1" si="640"/>
        <v>88667</v>
      </c>
      <c r="D1433" s="30">
        <f t="shared" ca="1" si="641"/>
        <v>30</v>
      </c>
      <c r="E1433" s="599">
        <f t="shared" si="642"/>
        <v>0.113</v>
      </c>
      <c r="F1433" s="599">
        <f t="shared" si="663"/>
        <v>0.13108</v>
      </c>
      <c r="G1433" s="33">
        <f t="shared" ca="1" si="643"/>
        <v>1.0117233333333333</v>
      </c>
      <c r="H1433" s="33">
        <f t="shared" ca="1" si="644"/>
        <v>17510711.668697797</v>
      </c>
      <c r="I1433" s="33">
        <f t="shared" ca="1" si="668"/>
        <v>5.7107901661564286E-8</v>
      </c>
      <c r="J1433" s="30" t="b">
        <f t="shared" si="645"/>
        <v>0</v>
      </c>
      <c r="K1433" s="33">
        <f t="shared" si="664"/>
        <v>1</v>
      </c>
      <c r="L1433" s="33">
        <f t="shared" ca="1" si="667"/>
        <v>5.7107901661564286E-8</v>
      </c>
      <c r="M1433" s="600">
        <f t="shared" ca="1" si="646"/>
        <v>27271.35</v>
      </c>
      <c r="N1433" s="601">
        <f t="shared" ca="1" si="647"/>
        <v>-2361538638296.6802</v>
      </c>
      <c r="O1433" s="601">
        <f t="shared" ca="1" si="648"/>
        <v>27685131907.649998</v>
      </c>
      <c r="P1433" s="601">
        <f t="shared" ca="1" si="649"/>
        <v>-22237822177.290001</v>
      </c>
      <c r="Q1433" s="601">
        <f t="shared" ca="1" si="665"/>
        <v>-3558051548.3699999</v>
      </c>
      <c r="R1433" s="602">
        <f t="shared" si="650"/>
        <v>399</v>
      </c>
      <c r="S1433" s="602">
        <f t="shared" si="651"/>
        <v>63.84</v>
      </c>
      <c r="T1433" s="602">
        <f t="shared" si="652"/>
        <v>166.35080000000002</v>
      </c>
      <c r="U1433" s="602">
        <f t="shared" si="653"/>
        <v>26.616128000000003</v>
      </c>
      <c r="V1433" s="602">
        <f t="shared" ca="1" si="654"/>
        <v>-1889230910.6400001</v>
      </c>
      <c r="W1433" s="602">
        <f t="shared" si="655"/>
        <v>84.48</v>
      </c>
      <c r="X1433" s="602">
        <f t="shared" si="656"/>
        <v>13.52</v>
      </c>
      <c r="Y1433" s="602">
        <f t="shared" ca="1" si="657"/>
        <v>34869179.82</v>
      </c>
      <c r="Z1433" s="602">
        <f t="shared" ca="1" si="658"/>
        <v>5579068.7699999996</v>
      </c>
      <c r="AA1433" s="603">
        <f t="shared" si="659"/>
        <v>0</v>
      </c>
      <c r="AB1433" s="602"/>
      <c r="AC1433" s="604">
        <f t="shared" si="660"/>
        <v>0.113</v>
      </c>
      <c r="AD1433" s="602">
        <f t="shared" ca="1" si="661"/>
        <v>-22237822177.293739</v>
      </c>
      <c r="AE1433" s="602">
        <f t="shared" si="662"/>
        <v>0</v>
      </c>
      <c r="AG1433" s="602">
        <f t="shared" ca="1" si="666"/>
        <v>0</v>
      </c>
    </row>
    <row r="1434" spans="2:33" x14ac:dyDescent="0.25">
      <c r="B1434" s="30">
        <v>1413</v>
      </c>
      <c r="C1434" s="19">
        <f t="shared" ca="1" si="640"/>
        <v>88698</v>
      </c>
      <c r="D1434" s="30">
        <f t="shared" ca="1" si="641"/>
        <v>31</v>
      </c>
      <c r="E1434" s="599">
        <f t="shared" si="642"/>
        <v>0.113</v>
      </c>
      <c r="F1434" s="599">
        <f t="shared" si="663"/>
        <v>0.13108</v>
      </c>
      <c r="G1434" s="33">
        <f t="shared" ca="1" si="643"/>
        <v>1.0120874444444443</v>
      </c>
      <c r="H1434" s="33">
        <f t="shared" ca="1" si="644"/>
        <v>17722371.423175864</v>
      </c>
      <c r="I1434" s="33">
        <f t="shared" ca="1" si="668"/>
        <v>5.6425857246862686E-8</v>
      </c>
      <c r="J1434" s="30" t="b">
        <f t="shared" si="645"/>
        <v>0</v>
      </c>
      <c r="K1434" s="33">
        <f t="shared" si="664"/>
        <v>1</v>
      </c>
      <c r="L1434" s="33">
        <f t="shared" ca="1" si="667"/>
        <v>5.6425857246862686E-8</v>
      </c>
      <c r="M1434" s="600">
        <f t="shared" ca="1" si="646"/>
        <v>27271.35</v>
      </c>
      <c r="N1434" s="601">
        <f t="shared" ca="1" si="647"/>
        <v>-2389223770204.3301</v>
      </c>
      <c r="O1434" s="601">
        <f t="shared" ca="1" si="648"/>
        <v>28879636859.040001</v>
      </c>
      <c r="P1434" s="601">
        <f t="shared" ca="1" si="649"/>
        <v>-23248474630.630001</v>
      </c>
      <c r="Q1434" s="601">
        <f t="shared" ca="1" si="665"/>
        <v>-3719755940.9000001</v>
      </c>
      <c r="R1434" s="602">
        <f t="shared" si="650"/>
        <v>399</v>
      </c>
      <c r="S1434" s="602">
        <f t="shared" si="651"/>
        <v>63.84</v>
      </c>
      <c r="T1434" s="602">
        <f t="shared" si="652"/>
        <v>166.35080000000002</v>
      </c>
      <c r="U1434" s="602">
        <f t="shared" si="653"/>
        <v>26.616128000000003</v>
      </c>
      <c r="V1434" s="602">
        <f t="shared" ca="1" si="654"/>
        <v>-1911379016.1600001</v>
      </c>
      <c r="W1434" s="602">
        <f t="shared" si="655"/>
        <v>84.48</v>
      </c>
      <c r="X1434" s="602">
        <f t="shared" si="656"/>
        <v>13.52</v>
      </c>
      <c r="Y1434" s="602">
        <f t="shared" ca="1" si="657"/>
        <v>36453882.869999997</v>
      </c>
      <c r="Z1434" s="602">
        <f t="shared" ca="1" si="658"/>
        <v>5832621.2599999998</v>
      </c>
      <c r="AA1434" s="603">
        <f t="shared" si="659"/>
        <v>0</v>
      </c>
      <c r="AB1434" s="602"/>
      <c r="AC1434" s="604">
        <f t="shared" si="660"/>
        <v>0.113</v>
      </c>
      <c r="AD1434" s="602">
        <f t="shared" ca="1" si="661"/>
        <v>-23248474630.627136</v>
      </c>
      <c r="AE1434" s="602">
        <f t="shared" si="662"/>
        <v>0</v>
      </c>
      <c r="AG1434" s="602">
        <f t="shared" ca="1" si="666"/>
        <v>0</v>
      </c>
    </row>
    <row r="1435" spans="2:33" x14ac:dyDescent="0.25">
      <c r="B1435" s="30">
        <v>1414</v>
      </c>
      <c r="C1435" s="19">
        <f t="shared" ca="1" si="640"/>
        <v>88728</v>
      </c>
      <c r="D1435" s="30">
        <f t="shared" ca="1" si="641"/>
        <v>30</v>
      </c>
      <c r="E1435" s="599">
        <f t="shared" si="642"/>
        <v>0.113</v>
      </c>
      <c r="F1435" s="599">
        <f t="shared" si="663"/>
        <v>0.13108</v>
      </c>
      <c r="G1435" s="33">
        <f t="shared" ca="1" si="643"/>
        <v>1.0117233333333333</v>
      </c>
      <c r="H1435" s="33">
        <f t="shared" ca="1" si="644"/>
        <v>17930136.690826897</v>
      </c>
      <c r="I1435" s="33">
        <f t="shared" ca="1" si="668"/>
        <v>5.5772023227887745E-8</v>
      </c>
      <c r="J1435" s="30" t="b">
        <f t="shared" si="645"/>
        <v>0</v>
      </c>
      <c r="K1435" s="33">
        <f t="shared" si="664"/>
        <v>1</v>
      </c>
      <c r="L1435" s="33">
        <f t="shared" ca="1" si="667"/>
        <v>5.5772023227887745E-8</v>
      </c>
      <c r="M1435" s="600">
        <f t="shared" ca="1" si="646"/>
        <v>27271.35</v>
      </c>
      <c r="N1435" s="601">
        <f t="shared" ca="1" si="647"/>
        <v>-2418103407063.3701</v>
      </c>
      <c r="O1435" s="601">
        <f t="shared" ca="1" si="648"/>
        <v>28348259546.829998</v>
      </c>
      <c r="P1435" s="601">
        <f t="shared" ca="1" si="649"/>
        <v>-22770473749.849998</v>
      </c>
      <c r="Q1435" s="601">
        <f t="shared" ca="1" si="665"/>
        <v>-3643275799.98</v>
      </c>
      <c r="R1435" s="602">
        <f t="shared" si="650"/>
        <v>399</v>
      </c>
      <c r="S1435" s="602">
        <f t="shared" si="651"/>
        <v>63.84</v>
      </c>
      <c r="T1435" s="602">
        <f t="shared" si="652"/>
        <v>166.35080000000002</v>
      </c>
      <c r="U1435" s="602">
        <f t="shared" si="653"/>
        <v>26.616128000000003</v>
      </c>
      <c r="V1435" s="602">
        <f t="shared" ca="1" si="654"/>
        <v>-1934482725.6500001</v>
      </c>
      <c r="W1435" s="602">
        <f t="shared" si="655"/>
        <v>84.48</v>
      </c>
      <c r="X1435" s="602">
        <f t="shared" si="656"/>
        <v>13.52</v>
      </c>
      <c r="Y1435" s="602">
        <f t="shared" ca="1" si="657"/>
        <v>35704377.490000002</v>
      </c>
      <c r="Z1435" s="602">
        <f t="shared" ca="1" si="658"/>
        <v>5712700.4000000004</v>
      </c>
      <c r="AA1435" s="603">
        <f t="shared" si="659"/>
        <v>0</v>
      </c>
      <c r="AB1435" s="602"/>
      <c r="AC1435" s="604">
        <f t="shared" si="660"/>
        <v>0.113</v>
      </c>
      <c r="AD1435" s="602">
        <f t="shared" ca="1" si="661"/>
        <v>-22770473749.846737</v>
      </c>
      <c r="AE1435" s="602">
        <f t="shared" si="662"/>
        <v>0</v>
      </c>
      <c r="AG1435" s="602">
        <f t="shared" ca="1" si="666"/>
        <v>0</v>
      </c>
    </row>
    <row r="1436" spans="2:33" x14ac:dyDescent="0.25">
      <c r="B1436" s="30">
        <v>1415</v>
      </c>
      <c r="C1436" s="19">
        <f t="shared" ca="1" si="640"/>
        <v>88759</v>
      </c>
      <c r="D1436" s="30">
        <f t="shared" ca="1" si="641"/>
        <v>31</v>
      </c>
      <c r="E1436" s="599">
        <f t="shared" si="642"/>
        <v>0.113</v>
      </c>
      <c r="F1436" s="599">
        <f t="shared" si="663"/>
        <v>0.13108</v>
      </c>
      <c r="G1436" s="33">
        <f t="shared" ca="1" si="643"/>
        <v>1.0120874444444443</v>
      </c>
      <c r="H1436" s="33">
        <f t="shared" ca="1" si="644"/>
        <v>18146866.221958559</v>
      </c>
      <c r="I1436" s="33">
        <f t="shared" ca="1" si="668"/>
        <v>5.5105933320319133E-8</v>
      </c>
      <c r="J1436" s="30" t="b">
        <f t="shared" si="645"/>
        <v>0</v>
      </c>
      <c r="K1436" s="33">
        <f t="shared" si="664"/>
        <v>1</v>
      </c>
      <c r="L1436" s="33">
        <f t="shared" ca="1" si="667"/>
        <v>5.5105933320319133E-8</v>
      </c>
      <c r="M1436" s="600">
        <f t="shared" ca="1" si="646"/>
        <v>27271.35</v>
      </c>
      <c r="N1436" s="601">
        <f t="shared" ca="1" si="647"/>
        <v>-2446451666610.2002</v>
      </c>
      <c r="O1436" s="601">
        <f t="shared" ca="1" si="648"/>
        <v>29571375877.52</v>
      </c>
      <c r="P1436" s="601">
        <f t="shared" ca="1" si="649"/>
        <v>-23805333855.93</v>
      </c>
      <c r="Q1436" s="601">
        <f t="shared" ca="1" si="665"/>
        <v>-3808853416.9499998</v>
      </c>
      <c r="R1436" s="602">
        <f t="shared" si="650"/>
        <v>399</v>
      </c>
      <c r="S1436" s="602">
        <f t="shared" si="651"/>
        <v>63.84</v>
      </c>
      <c r="T1436" s="602">
        <f t="shared" si="652"/>
        <v>166.35080000000002</v>
      </c>
      <c r="U1436" s="602">
        <f t="shared" si="653"/>
        <v>26.616128000000003</v>
      </c>
      <c r="V1436" s="602">
        <f t="shared" ca="1" si="654"/>
        <v>-1957161333.29</v>
      </c>
      <c r="W1436" s="602">
        <f t="shared" si="655"/>
        <v>84.48</v>
      </c>
      <c r="X1436" s="602">
        <f t="shared" si="656"/>
        <v>13.52</v>
      </c>
      <c r="Y1436" s="602">
        <f t="shared" ca="1" si="657"/>
        <v>37327038.130000003</v>
      </c>
      <c r="Z1436" s="602">
        <f t="shared" ca="1" si="658"/>
        <v>5972326.0999999996</v>
      </c>
      <c r="AA1436" s="603">
        <f t="shared" si="659"/>
        <v>0</v>
      </c>
      <c r="AB1436" s="602"/>
      <c r="AC1436" s="604">
        <f t="shared" si="660"/>
        <v>0.113</v>
      </c>
      <c r="AD1436" s="602">
        <f t="shared" ca="1" si="661"/>
        <v>-23805333855.93203</v>
      </c>
      <c r="AE1436" s="602">
        <f t="shared" si="662"/>
        <v>0</v>
      </c>
      <c r="AG1436" s="602">
        <f t="shared" ca="1" si="666"/>
        <v>0</v>
      </c>
    </row>
    <row r="1437" spans="2:33" x14ac:dyDescent="0.25">
      <c r="B1437" s="30">
        <v>1416</v>
      </c>
      <c r="C1437" s="19">
        <f t="shared" ca="1" si="640"/>
        <v>88790</v>
      </c>
      <c r="D1437" s="30">
        <f t="shared" ca="1" si="641"/>
        <v>31</v>
      </c>
      <c r="E1437" s="599">
        <f t="shared" si="642"/>
        <v>0.113</v>
      </c>
      <c r="F1437" s="599">
        <f t="shared" si="663"/>
        <v>0.13108</v>
      </c>
      <c r="G1437" s="33">
        <f t="shared" ca="1" si="643"/>
        <v>1.0120874444444443</v>
      </c>
      <c r="H1437" s="33">
        <f t="shared" ca="1" si="644"/>
        <v>18366215.459257245</v>
      </c>
      <c r="I1437" s="33">
        <f t="shared" ca="1" si="668"/>
        <v>5.4447798579862755E-8</v>
      </c>
      <c r="J1437" s="30" t="b">
        <f t="shared" si="645"/>
        <v>1</v>
      </c>
      <c r="K1437" s="33">
        <f t="shared" si="664"/>
        <v>1</v>
      </c>
      <c r="L1437" s="33">
        <f t="shared" ca="1" si="667"/>
        <v>5.4447798579862755E-8</v>
      </c>
      <c r="M1437" s="600">
        <f t="shared" ca="1" si="646"/>
        <v>27271.35</v>
      </c>
      <c r="N1437" s="601">
        <f t="shared" ca="1" si="647"/>
        <v>-2476023042487.7202</v>
      </c>
      <c r="O1437" s="601">
        <f t="shared" ca="1" si="648"/>
        <v>29928818240.579998</v>
      </c>
      <c r="P1437" s="601">
        <f t="shared" ca="1" si="649"/>
        <v>-24093079771.759998</v>
      </c>
      <c r="Q1437" s="601">
        <f t="shared" ca="1" si="665"/>
        <v>-3854892763.48</v>
      </c>
      <c r="R1437" s="602">
        <f t="shared" si="650"/>
        <v>399</v>
      </c>
      <c r="S1437" s="602">
        <f t="shared" si="651"/>
        <v>63.84</v>
      </c>
      <c r="T1437" s="602">
        <f t="shared" si="652"/>
        <v>166.35080000000002</v>
      </c>
      <c r="U1437" s="602">
        <f t="shared" si="653"/>
        <v>26.616128000000003</v>
      </c>
      <c r="V1437" s="602">
        <f t="shared" ca="1" si="654"/>
        <v>-1980818433.99</v>
      </c>
      <c r="W1437" s="602">
        <f t="shared" si="655"/>
        <v>84.48</v>
      </c>
      <c r="X1437" s="602">
        <f t="shared" si="656"/>
        <v>13.52</v>
      </c>
      <c r="Y1437" s="602">
        <f t="shared" ca="1" si="657"/>
        <v>37778223.729999997</v>
      </c>
      <c r="Z1437" s="602">
        <f t="shared" ca="1" si="658"/>
        <v>6044515.7999999998</v>
      </c>
      <c r="AA1437" s="603">
        <f t="shared" si="659"/>
        <v>0</v>
      </c>
      <c r="AB1437" s="602"/>
      <c r="AC1437" s="604">
        <f t="shared" si="660"/>
        <v>0.113</v>
      </c>
      <c r="AD1437" s="602">
        <f t="shared" ca="1" si="661"/>
        <v>-24093079771.762455</v>
      </c>
      <c r="AE1437" s="602">
        <f t="shared" si="662"/>
        <v>0</v>
      </c>
      <c r="AG1437" s="602">
        <f t="shared" ca="1" si="666"/>
        <v>0</v>
      </c>
    </row>
    <row r="1438" spans="2:33" x14ac:dyDescent="0.25">
      <c r="B1438" s="30">
        <v>1417</v>
      </c>
      <c r="C1438" s="19">
        <f t="shared" ca="1" si="640"/>
        <v>88818</v>
      </c>
      <c r="D1438" s="30">
        <f t="shared" ca="1" si="641"/>
        <v>28</v>
      </c>
      <c r="E1438" s="599">
        <f t="shared" si="642"/>
        <v>0.113</v>
      </c>
      <c r="F1438" s="599">
        <f t="shared" si="663"/>
        <v>0.13108</v>
      </c>
      <c r="G1438" s="33">
        <f t="shared" ca="1" si="643"/>
        <v>1.0109951111111111</v>
      </c>
      <c r="H1438" s="33">
        <f t="shared" ca="1" si="644"/>
        <v>18568154.038922384</v>
      </c>
      <c r="I1438" s="33">
        <f t="shared" ca="1" si="668"/>
        <v>5.3855649727151646E-8</v>
      </c>
      <c r="J1438" s="30" t="b">
        <f t="shared" si="645"/>
        <v>0</v>
      </c>
      <c r="K1438" s="33">
        <f t="shared" si="664"/>
        <v>1</v>
      </c>
      <c r="L1438" s="33">
        <f t="shared" ca="1" si="667"/>
        <v>5.3855649727151646E-8</v>
      </c>
      <c r="M1438" s="600">
        <f t="shared" ca="1" si="646"/>
        <v>27271.35</v>
      </c>
      <c r="N1438" s="601">
        <f t="shared" ca="1" si="647"/>
        <v>-2505951860728.2998</v>
      </c>
      <c r="O1438" s="601">
        <f t="shared" ca="1" si="648"/>
        <v>27553246419.16</v>
      </c>
      <c r="P1438" s="601">
        <f t="shared" ca="1" si="649"/>
        <v>-22024532464.849998</v>
      </c>
      <c r="Q1438" s="601">
        <f t="shared" ca="1" si="665"/>
        <v>-3523925194.3800001</v>
      </c>
      <c r="R1438" s="602">
        <f t="shared" si="650"/>
        <v>399</v>
      </c>
      <c r="S1438" s="602">
        <f t="shared" si="651"/>
        <v>63.84</v>
      </c>
      <c r="T1438" s="602">
        <f t="shared" si="652"/>
        <v>166.35080000000002</v>
      </c>
      <c r="U1438" s="602">
        <f t="shared" si="653"/>
        <v>26.616128000000003</v>
      </c>
      <c r="V1438" s="602">
        <f t="shared" ca="1" si="654"/>
        <v>-2004761488.5799999</v>
      </c>
      <c r="W1438" s="602">
        <f t="shared" si="655"/>
        <v>84.48</v>
      </c>
      <c r="X1438" s="602">
        <f t="shared" si="656"/>
        <v>13.52</v>
      </c>
      <c r="Y1438" s="602">
        <f t="shared" ca="1" si="657"/>
        <v>34534741.549999997</v>
      </c>
      <c r="Z1438" s="602">
        <f t="shared" ca="1" si="658"/>
        <v>5525558.6500000004</v>
      </c>
      <c r="AA1438" s="603">
        <f t="shared" si="659"/>
        <v>0</v>
      </c>
      <c r="AB1438" s="602"/>
      <c r="AC1438" s="604">
        <f t="shared" si="660"/>
        <v>0.113</v>
      </c>
      <c r="AD1438" s="602">
        <f t="shared" ca="1" si="661"/>
        <v>-22024532464.84539</v>
      </c>
      <c r="AE1438" s="602">
        <f t="shared" si="662"/>
        <v>0</v>
      </c>
      <c r="AG1438" s="602">
        <f t="shared" ca="1" si="666"/>
        <v>0</v>
      </c>
    </row>
    <row r="1439" spans="2:33" x14ac:dyDescent="0.25">
      <c r="B1439" s="30">
        <v>1418</v>
      </c>
      <c r="C1439" s="19">
        <f t="shared" ca="1" si="640"/>
        <v>88849</v>
      </c>
      <c r="D1439" s="30">
        <f t="shared" ca="1" si="641"/>
        <v>31</v>
      </c>
      <c r="E1439" s="599">
        <f t="shared" si="642"/>
        <v>0.113</v>
      </c>
      <c r="F1439" s="599">
        <f t="shared" si="663"/>
        <v>0.13108</v>
      </c>
      <c r="G1439" s="33">
        <f t="shared" ca="1" si="643"/>
        <v>1.0120874444444443</v>
      </c>
      <c r="H1439" s="33">
        <f t="shared" ca="1" si="644"/>
        <v>18792595.569303744</v>
      </c>
      <c r="I1439" s="33">
        <f t="shared" ca="1" si="668"/>
        <v>5.321244722753588E-8</v>
      </c>
      <c r="J1439" s="30" t="b">
        <f t="shared" si="645"/>
        <v>0</v>
      </c>
      <c r="K1439" s="33">
        <f t="shared" si="664"/>
        <v>1</v>
      </c>
      <c r="L1439" s="33">
        <f t="shared" ca="1" si="667"/>
        <v>5.321244722753588E-8</v>
      </c>
      <c r="M1439" s="600">
        <f t="shared" ca="1" si="646"/>
        <v>27271.35</v>
      </c>
      <c r="N1439" s="601">
        <f t="shared" ca="1" si="647"/>
        <v>-2533505107147.46</v>
      </c>
      <c r="O1439" s="601">
        <f t="shared" ca="1" si="648"/>
        <v>30623629503.709999</v>
      </c>
      <c r="P1439" s="601">
        <f t="shared" ca="1" si="649"/>
        <v>-24652412195.380001</v>
      </c>
      <c r="Q1439" s="601">
        <f t="shared" ca="1" si="665"/>
        <v>-3944385951.2600002</v>
      </c>
      <c r="R1439" s="602">
        <f t="shared" si="650"/>
        <v>399</v>
      </c>
      <c r="S1439" s="602">
        <f t="shared" si="651"/>
        <v>63.84</v>
      </c>
      <c r="T1439" s="602">
        <f t="shared" si="652"/>
        <v>166.35080000000002</v>
      </c>
      <c r="U1439" s="602">
        <f t="shared" si="653"/>
        <v>26.616128000000003</v>
      </c>
      <c r="V1439" s="602">
        <f t="shared" ca="1" si="654"/>
        <v>-2026804085.72</v>
      </c>
      <c r="W1439" s="602">
        <f t="shared" si="655"/>
        <v>84.48</v>
      </c>
      <c r="X1439" s="602">
        <f t="shared" si="656"/>
        <v>13.52</v>
      </c>
      <c r="Y1439" s="602">
        <f t="shared" ca="1" si="657"/>
        <v>38655256.969999999</v>
      </c>
      <c r="Z1439" s="602">
        <f t="shared" ca="1" si="658"/>
        <v>6184841.1200000001</v>
      </c>
      <c r="AA1439" s="603">
        <f t="shared" si="659"/>
        <v>0</v>
      </c>
      <c r="AB1439" s="602"/>
      <c r="AC1439" s="604">
        <f t="shared" si="660"/>
        <v>0.113</v>
      </c>
      <c r="AD1439" s="602">
        <f t="shared" ca="1" si="661"/>
        <v>-24652412195.382092</v>
      </c>
      <c r="AE1439" s="602">
        <f t="shared" si="662"/>
        <v>0</v>
      </c>
      <c r="AG1439" s="602">
        <f t="shared" ca="1" si="666"/>
        <v>0</v>
      </c>
    </row>
    <row r="1440" spans="2:33" x14ac:dyDescent="0.25">
      <c r="B1440" s="30">
        <v>1419</v>
      </c>
      <c r="C1440" s="19">
        <f t="shared" ca="1" si="640"/>
        <v>88879</v>
      </c>
      <c r="D1440" s="30">
        <f t="shared" ca="1" si="641"/>
        <v>30</v>
      </c>
      <c r="E1440" s="599">
        <f t="shared" si="642"/>
        <v>0.113</v>
      </c>
      <c r="F1440" s="599">
        <f t="shared" si="663"/>
        <v>0.13108</v>
      </c>
      <c r="G1440" s="33">
        <f t="shared" ca="1" si="643"/>
        <v>1.0117233333333333</v>
      </c>
      <c r="H1440" s="33">
        <f t="shared" ca="1" si="644"/>
        <v>19012907.431361213</v>
      </c>
      <c r="I1440" s="33">
        <f t="shared" ca="1" si="668"/>
        <v>5.2595848562883676E-8</v>
      </c>
      <c r="J1440" s="30" t="b">
        <f t="shared" si="645"/>
        <v>0</v>
      </c>
      <c r="K1440" s="33">
        <f t="shared" si="664"/>
        <v>1</v>
      </c>
      <c r="L1440" s="33">
        <f t="shared" ca="1" si="667"/>
        <v>5.2595848562883676E-8</v>
      </c>
      <c r="M1440" s="600">
        <f t="shared" ca="1" si="646"/>
        <v>27271.35</v>
      </c>
      <c r="N1440" s="601">
        <f t="shared" ca="1" si="647"/>
        <v>-2564128736651.1699</v>
      </c>
      <c r="O1440" s="601">
        <f t="shared" ca="1" si="648"/>
        <v>30060163160.700001</v>
      </c>
      <c r="P1440" s="601">
        <f t="shared" ca="1" si="649"/>
        <v>-24145545603.470001</v>
      </c>
      <c r="Q1440" s="601">
        <f t="shared" ca="1" si="665"/>
        <v>-3863287296.5599999</v>
      </c>
      <c r="R1440" s="602">
        <f t="shared" si="650"/>
        <v>399</v>
      </c>
      <c r="S1440" s="602">
        <f t="shared" si="651"/>
        <v>63.84</v>
      </c>
      <c r="T1440" s="602">
        <f t="shared" si="652"/>
        <v>166.35080000000002</v>
      </c>
      <c r="U1440" s="602">
        <f t="shared" si="653"/>
        <v>26.616128000000003</v>
      </c>
      <c r="V1440" s="602">
        <f t="shared" ca="1" si="654"/>
        <v>-2051302989.3199999</v>
      </c>
      <c r="W1440" s="602">
        <f t="shared" si="655"/>
        <v>84.48</v>
      </c>
      <c r="X1440" s="602">
        <f t="shared" si="656"/>
        <v>13.52</v>
      </c>
      <c r="Y1440" s="602">
        <f t="shared" ca="1" si="657"/>
        <v>37860490.149999999</v>
      </c>
      <c r="Z1440" s="602">
        <f t="shared" ca="1" si="658"/>
        <v>6057678.4199999999</v>
      </c>
      <c r="AA1440" s="603">
        <f t="shared" si="659"/>
        <v>0</v>
      </c>
      <c r="AB1440" s="602"/>
      <c r="AC1440" s="604">
        <f t="shared" si="660"/>
        <v>0.113</v>
      </c>
      <c r="AD1440" s="602">
        <f t="shared" ca="1" si="661"/>
        <v>-24145545603.465183</v>
      </c>
      <c r="AE1440" s="602">
        <f t="shared" si="662"/>
        <v>0</v>
      </c>
      <c r="AG1440" s="602">
        <f t="shared" ca="1" si="666"/>
        <v>0</v>
      </c>
    </row>
    <row r="1441" spans="2:33" x14ac:dyDescent="0.25">
      <c r="B1441" s="30">
        <v>1420</v>
      </c>
      <c r="C1441" s="19">
        <f t="shared" ca="1" si="640"/>
        <v>88910</v>
      </c>
      <c r="D1441" s="30">
        <f t="shared" ca="1" si="641"/>
        <v>31</v>
      </c>
      <c r="E1441" s="599">
        <f t="shared" si="642"/>
        <v>0.113</v>
      </c>
      <c r="F1441" s="599">
        <f t="shared" si="663"/>
        <v>0.13108</v>
      </c>
      <c r="G1441" s="33">
        <f t="shared" ca="1" si="643"/>
        <v>1.0120874444444443</v>
      </c>
      <c r="H1441" s="33">
        <f t="shared" ca="1" si="644"/>
        <v>19242724.893665154</v>
      </c>
      <c r="I1441" s="33">
        <f t="shared" ca="1" si="668"/>
        <v>5.1967691973251011E-8</v>
      </c>
      <c r="J1441" s="30" t="b">
        <f t="shared" si="645"/>
        <v>0</v>
      </c>
      <c r="K1441" s="33">
        <f t="shared" si="664"/>
        <v>1</v>
      </c>
      <c r="L1441" s="33">
        <f t="shared" ca="1" si="667"/>
        <v>5.1967691973251011E-8</v>
      </c>
      <c r="M1441" s="600">
        <f t="shared" ca="1" si="646"/>
        <v>27271.35</v>
      </c>
      <c r="N1441" s="601">
        <f t="shared" ca="1" si="647"/>
        <v>-2594188899811.8701</v>
      </c>
      <c r="O1441" s="601">
        <f t="shared" ca="1" si="648"/>
        <v>31357141476.219997</v>
      </c>
      <c r="P1441" s="601">
        <f t="shared" ca="1" si="649"/>
        <v>-25242899211.220001</v>
      </c>
      <c r="Q1441" s="601">
        <f t="shared" ca="1" si="665"/>
        <v>-4038863873.8000002</v>
      </c>
      <c r="R1441" s="602">
        <f t="shared" si="650"/>
        <v>399</v>
      </c>
      <c r="S1441" s="602">
        <f t="shared" si="651"/>
        <v>63.84</v>
      </c>
      <c r="T1441" s="602">
        <f t="shared" si="652"/>
        <v>166.35080000000002</v>
      </c>
      <c r="U1441" s="602">
        <f t="shared" si="653"/>
        <v>26.616128000000003</v>
      </c>
      <c r="V1441" s="602">
        <f t="shared" ca="1" si="654"/>
        <v>-2075351119.8499999</v>
      </c>
      <c r="W1441" s="602">
        <f t="shared" si="655"/>
        <v>84.48</v>
      </c>
      <c r="X1441" s="602">
        <f t="shared" si="656"/>
        <v>13.52</v>
      </c>
      <c r="Y1441" s="602">
        <f t="shared" ca="1" si="657"/>
        <v>39581140.609999999</v>
      </c>
      <c r="Z1441" s="602">
        <f t="shared" ca="1" si="658"/>
        <v>6332982.5</v>
      </c>
      <c r="AA1441" s="603">
        <f t="shared" si="659"/>
        <v>0</v>
      </c>
      <c r="AB1441" s="602"/>
      <c r="AC1441" s="604">
        <f t="shared" si="660"/>
        <v>0.113</v>
      </c>
      <c r="AD1441" s="602">
        <f t="shared" ca="1" si="661"/>
        <v>-25242899211.224945</v>
      </c>
      <c r="AE1441" s="602">
        <f t="shared" si="662"/>
        <v>0</v>
      </c>
      <c r="AG1441" s="602">
        <f t="shared" ca="1" si="666"/>
        <v>0</v>
      </c>
    </row>
    <row r="1442" spans="2:33" x14ac:dyDescent="0.25">
      <c r="B1442" s="30">
        <v>1421</v>
      </c>
      <c r="C1442" s="19">
        <f t="shared" ca="1" si="640"/>
        <v>88940</v>
      </c>
      <c r="D1442" s="30">
        <f t="shared" ca="1" si="641"/>
        <v>30</v>
      </c>
      <c r="E1442" s="599">
        <f t="shared" si="642"/>
        <v>0.113</v>
      </c>
      <c r="F1442" s="599">
        <f t="shared" si="663"/>
        <v>0.13108</v>
      </c>
      <c r="G1442" s="33">
        <f t="shared" ca="1" si="643"/>
        <v>1.0117233333333333</v>
      </c>
      <c r="H1442" s="33">
        <f t="shared" ca="1" si="644"/>
        <v>19468313.771835219</v>
      </c>
      <c r="I1442" s="33">
        <f t="shared" ca="1" si="668"/>
        <v>5.1365516896830507E-8</v>
      </c>
      <c r="J1442" s="30" t="b">
        <f t="shared" si="645"/>
        <v>0</v>
      </c>
      <c r="K1442" s="33">
        <f t="shared" si="664"/>
        <v>1</v>
      </c>
      <c r="L1442" s="33">
        <f t="shared" ca="1" si="667"/>
        <v>5.1365516896830507E-8</v>
      </c>
      <c r="M1442" s="600">
        <f t="shared" ca="1" si="646"/>
        <v>27271.35</v>
      </c>
      <c r="N1442" s="601">
        <f t="shared" ca="1" si="647"/>
        <v>-2625546041288.0898</v>
      </c>
      <c r="O1442" s="601">
        <f t="shared" ca="1" si="648"/>
        <v>30780178695.389996</v>
      </c>
      <c r="P1442" s="601">
        <f t="shared" ca="1" si="649"/>
        <v>-24723891888.799999</v>
      </c>
      <c r="Q1442" s="601">
        <f t="shared" ca="1" si="665"/>
        <v>-3955822702.21</v>
      </c>
      <c r="R1442" s="602">
        <f t="shared" si="650"/>
        <v>399</v>
      </c>
      <c r="S1442" s="602">
        <f t="shared" si="651"/>
        <v>63.84</v>
      </c>
      <c r="T1442" s="602">
        <f t="shared" si="652"/>
        <v>166.35080000000002</v>
      </c>
      <c r="U1442" s="602">
        <f t="shared" si="653"/>
        <v>26.616128000000003</v>
      </c>
      <c r="V1442" s="602">
        <f t="shared" ca="1" si="654"/>
        <v>-2100436833.03</v>
      </c>
      <c r="W1442" s="602">
        <f t="shared" si="655"/>
        <v>84.48</v>
      </c>
      <c r="X1442" s="602">
        <f t="shared" si="656"/>
        <v>13.52</v>
      </c>
      <c r="Y1442" s="602">
        <f t="shared" ca="1" si="657"/>
        <v>38767337.130000003</v>
      </c>
      <c r="Z1442" s="602">
        <f t="shared" ca="1" si="658"/>
        <v>6202773.9400000004</v>
      </c>
      <c r="AA1442" s="603">
        <f t="shared" si="659"/>
        <v>0</v>
      </c>
      <c r="AB1442" s="602"/>
      <c r="AC1442" s="604">
        <f t="shared" si="660"/>
        <v>0.113</v>
      </c>
      <c r="AD1442" s="602">
        <f t="shared" ca="1" si="661"/>
        <v>-24723891888.796177</v>
      </c>
      <c r="AE1442" s="602">
        <f t="shared" si="662"/>
        <v>0</v>
      </c>
      <c r="AG1442" s="602">
        <f t="shared" ca="1" si="666"/>
        <v>0</v>
      </c>
    </row>
    <row r="1443" spans="2:33" x14ac:dyDescent="0.25">
      <c r="B1443" s="30">
        <v>1422</v>
      </c>
      <c r="C1443" s="19">
        <f t="shared" ca="1" si="640"/>
        <v>88971</v>
      </c>
      <c r="D1443" s="30">
        <f t="shared" ca="1" si="641"/>
        <v>31</v>
      </c>
      <c r="E1443" s="599">
        <f t="shared" si="642"/>
        <v>0.113</v>
      </c>
      <c r="F1443" s="599">
        <f t="shared" si="663"/>
        <v>0.13108</v>
      </c>
      <c r="G1443" s="33">
        <f t="shared" ca="1" si="643"/>
        <v>1.0120874444444443</v>
      </c>
      <c r="H1443" s="33">
        <f t="shared" ca="1" si="644"/>
        <v>19703635.932979286</v>
      </c>
      <c r="I1443" s="33">
        <f t="shared" ca="1" si="668"/>
        <v>5.0752054260515108E-8</v>
      </c>
      <c r="J1443" s="30" t="b">
        <f t="shared" si="645"/>
        <v>0</v>
      </c>
      <c r="K1443" s="33">
        <f t="shared" si="664"/>
        <v>1</v>
      </c>
      <c r="L1443" s="33">
        <f t="shared" ca="1" si="667"/>
        <v>5.0752054260515108E-8</v>
      </c>
      <c r="M1443" s="600">
        <f t="shared" ca="1" si="646"/>
        <v>27271.35</v>
      </c>
      <c r="N1443" s="601">
        <f t="shared" ca="1" si="647"/>
        <v>-2656326219983.48</v>
      </c>
      <c r="O1443" s="601">
        <f t="shared" ca="1" si="648"/>
        <v>32108222881.73</v>
      </c>
      <c r="P1443" s="601">
        <f t="shared" ca="1" si="649"/>
        <v>-25847529857.23</v>
      </c>
      <c r="Q1443" s="601">
        <f t="shared" ca="1" si="665"/>
        <v>-4135604777.1599998</v>
      </c>
      <c r="R1443" s="602">
        <f t="shared" si="650"/>
        <v>399</v>
      </c>
      <c r="S1443" s="602">
        <f t="shared" si="651"/>
        <v>63.84</v>
      </c>
      <c r="T1443" s="602">
        <f t="shared" si="652"/>
        <v>166.35080000000002</v>
      </c>
      <c r="U1443" s="602">
        <f t="shared" si="653"/>
        <v>26.616128000000003</v>
      </c>
      <c r="V1443" s="602">
        <f t="shared" ca="1" si="654"/>
        <v>-2125060975.99</v>
      </c>
      <c r="W1443" s="602">
        <f t="shared" si="655"/>
        <v>84.48</v>
      </c>
      <c r="X1443" s="602">
        <f t="shared" si="656"/>
        <v>13.52</v>
      </c>
      <c r="Y1443" s="602">
        <f t="shared" ca="1" si="657"/>
        <v>40529201.460000001</v>
      </c>
      <c r="Z1443" s="602">
        <f t="shared" ca="1" si="658"/>
        <v>6484672.2300000004</v>
      </c>
      <c r="AA1443" s="603">
        <f t="shared" si="659"/>
        <v>0</v>
      </c>
      <c r="AB1443" s="602"/>
      <c r="AC1443" s="604">
        <f t="shared" si="660"/>
        <v>0.113</v>
      </c>
      <c r="AD1443" s="602">
        <f t="shared" ca="1" si="661"/>
        <v>-25847529857.228142</v>
      </c>
      <c r="AE1443" s="602">
        <f t="shared" si="662"/>
        <v>0</v>
      </c>
      <c r="AG1443" s="602">
        <f t="shared" ca="1" si="666"/>
        <v>0</v>
      </c>
    </row>
    <row r="1444" spans="2:33" x14ac:dyDescent="0.25">
      <c r="B1444" s="30">
        <v>1423</v>
      </c>
      <c r="C1444" s="19">
        <f t="shared" ca="1" si="640"/>
        <v>89002</v>
      </c>
      <c r="D1444" s="30">
        <f t="shared" ca="1" si="641"/>
        <v>31</v>
      </c>
      <c r="E1444" s="599">
        <f t="shared" si="642"/>
        <v>0.113</v>
      </c>
      <c r="F1444" s="599">
        <f t="shared" si="663"/>
        <v>0.13108</v>
      </c>
      <c r="G1444" s="33">
        <f t="shared" ca="1" si="643"/>
        <v>1.0120874444444443</v>
      </c>
      <c r="H1444" s="33">
        <f t="shared" ca="1" si="644"/>
        <v>19941802.537672728</v>
      </c>
      <c r="I1444" s="33">
        <f t="shared" ca="1" si="668"/>
        <v>5.0145918259438507E-8</v>
      </c>
      <c r="J1444" s="30" t="b">
        <f t="shared" si="645"/>
        <v>0</v>
      </c>
      <c r="K1444" s="33">
        <f t="shared" si="664"/>
        <v>1</v>
      </c>
      <c r="L1444" s="33">
        <f t="shared" ca="1" si="667"/>
        <v>5.0145918259438507E-8</v>
      </c>
      <c r="M1444" s="600">
        <f t="shared" ca="1" si="646"/>
        <v>27271.35</v>
      </c>
      <c r="N1444" s="601">
        <f t="shared" ca="1" si="647"/>
        <v>-2688434442865.21</v>
      </c>
      <c r="O1444" s="601">
        <f t="shared" ca="1" si="648"/>
        <v>32496329242.009998</v>
      </c>
      <c r="P1444" s="601">
        <f t="shared" ca="1" si="649"/>
        <v>-26159960703.77</v>
      </c>
      <c r="Q1444" s="601">
        <f t="shared" ca="1" si="665"/>
        <v>-4185593712.5999999</v>
      </c>
      <c r="R1444" s="602">
        <f t="shared" si="650"/>
        <v>399</v>
      </c>
      <c r="S1444" s="602">
        <f t="shared" si="651"/>
        <v>63.84</v>
      </c>
      <c r="T1444" s="602">
        <f t="shared" si="652"/>
        <v>166.35080000000002</v>
      </c>
      <c r="U1444" s="602">
        <f t="shared" si="653"/>
        <v>26.616128000000003</v>
      </c>
      <c r="V1444" s="602">
        <f t="shared" ca="1" si="654"/>
        <v>-2150747554.29</v>
      </c>
      <c r="W1444" s="602">
        <f t="shared" si="655"/>
        <v>84.48</v>
      </c>
      <c r="X1444" s="602">
        <f t="shared" si="656"/>
        <v>13.52</v>
      </c>
      <c r="Y1444" s="602">
        <f t="shared" ca="1" si="657"/>
        <v>41019093.030000001</v>
      </c>
      <c r="Z1444" s="602">
        <f t="shared" ca="1" si="658"/>
        <v>6563054.8799999999</v>
      </c>
      <c r="AA1444" s="603">
        <f t="shared" si="659"/>
        <v>0</v>
      </c>
      <c r="AB1444" s="602"/>
      <c r="AC1444" s="604">
        <f t="shared" si="660"/>
        <v>0.113</v>
      </c>
      <c r="AD1444" s="602">
        <f t="shared" ca="1" si="661"/>
        <v>-26159960703.768978</v>
      </c>
      <c r="AE1444" s="602">
        <f t="shared" si="662"/>
        <v>0</v>
      </c>
      <c r="AG1444" s="602">
        <f t="shared" ca="1" si="666"/>
        <v>0</v>
      </c>
    </row>
    <row r="1445" spans="2:33" x14ac:dyDescent="0.25">
      <c r="B1445" s="30">
        <v>1424</v>
      </c>
      <c r="C1445" s="19">
        <f t="shared" ca="1" si="640"/>
        <v>89032</v>
      </c>
      <c r="D1445" s="30">
        <f t="shared" ca="1" si="641"/>
        <v>30</v>
      </c>
      <c r="E1445" s="599">
        <f t="shared" si="642"/>
        <v>0.113</v>
      </c>
      <c r="F1445" s="599">
        <f t="shared" si="663"/>
        <v>0.13108</v>
      </c>
      <c r="G1445" s="33">
        <f t="shared" ca="1" si="643"/>
        <v>1.0117233333333333</v>
      </c>
      <c r="H1445" s="33">
        <f t="shared" ca="1" si="644"/>
        <v>20175586.936089378</v>
      </c>
      <c r="I1445" s="33">
        <f t="shared" ca="1" si="668"/>
        <v>4.9564852966494636E-8</v>
      </c>
      <c r="J1445" s="30" t="b">
        <f t="shared" si="645"/>
        <v>0</v>
      </c>
      <c r="K1445" s="33">
        <f t="shared" si="664"/>
        <v>1</v>
      </c>
      <c r="L1445" s="33">
        <f t="shared" ca="1" si="667"/>
        <v>4.9564852966494636E-8</v>
      </c>
      <c r="M1445" s="600">
        <f t="shared" ca="1" si="646"/>
        <v>27271.35</v>
      </c>
      <c r="N1445" s="601">
        <f t="shared" ca="1" si="647"/>
        <v>-2720930772107.2202</v>
      </c>
      <c r="O1445" s="601">
        <f t="shared" ca="1" si="648"/>
        <v>31898405689.689995</v>
      </c>
      <c r="P1445" s="601">
        <f t="shared" ca="1" si="649"/>
        <v>-25622098104.009998</v>
      </c>
      <c r="Q1445" s="601">
        <f t="shared" ca="1" si="665"/>
        <v>-4099535696.6399999</v>
      </c>
      <c r="R1445" s="602">
        <f t="shared" si="650"/>
        <v>399</v>
      </c>
      <c r="S1445" s="602">
        <f t="shared" si="651"/>
        <v>63.84</v>
      </c>
      <c r="T1445" s="602">
        <f t="shared" si="652"/>
        <v>166.35080000000002</v>
      </c>
      <c r="U1445" s="602">
        <f t="shared" si="653"/>
        <v>26.616128000000003</v>
      </c>
      <c r="V1445" s="602">
        <f t="shared" ca="1" si="654"/>
        <v>-2176744617.6900001</v>
      </c>
      <c r="W1445" s="602">
        <f t="shared" si="655"/>
        <v>84.48</v>
      </c>
      <c r="X1445" s="602">
        <f t="shared" si="656"/>
        <v>13.52</v>
      </c>
      <c r="Y1445" s="602">
        <f t="shared" ca="1" si="657"/>
        <v>40175724.469999999</v>
      </c>
      <c r="Z1445" s="602">
        <f t="shared" ca="1" si="658"/>
        <v>6428115.9199999999</v>
      </c>
      <c r="AA1445" s="603">
        <f t="shared" si="659"/>
        <v>0</v>
      </c>
      <c r="AB1445" s="602"/>
      <c r="AC1445" s="604">
        <f t="shared" si="660"/>
        <v>0.113</v>
      </c>
      <c r="AD1445" s="602">
        <f t="shared" ca="1" si="661"/>
        <v>-25622098104.009659</v>
      </c>
      <c r="AE1445" s="602">
        <f t="shared" si="662"/>
        <v>0</v>
      </c>
      <c r="AG1445" s="602">
        <f t="shared" ca="1" si="666"/>
        <v>0</v>
      </c>
    </row>
    <row r="1446" spans="2:33" x14ac:dyDescent="0.25">
      <c r="B1446" s="30">
        <v>1425</v>
      </c>
      <c r="C1446" s="19">
        <f t="shared" ca="1" si="640"/>
        <v>89063</v>
      </c>
      <c r="D1446" s="30">
        <f t="shared" ca="1" si="641"/>
        <v>31</v>
      </c>
      <c r="E1446" s="599">
        <f t="shared" si="642"/>
        <v>0.113</v>
      </c>
      <c r="F1446" s="599">
        <f t="shared" si="663"/>
        <v>0.13108</v>
      </c>
      <c r="G1446" s="33">
        <f t="shared" ca="1" si="643"/>
        <v>1.0120874444444443</v>
      </c>
      <c r="H1446" s="33">
        <f t="shared" ca="1" si="644"/>
        <v>20419458.222313415</v>
      </c>
      <c r="I1446" s="33">
        <f t="shared" ca="1" si="668"/>
        <v>4.8972895809118357E-8</v>
      </c>
      <c r="J1446" s="30" t="b">
        <f t="shared" si="645"/>
        <v>0</v>
      </c>
      <c r="K1446" s="33">
        <f t="shared" si="664"/>
        <v>1</v>
      </c>
      <c r="L1446" s="33">
        <f t="shared" ca="1" si="667"/>
        <v>4.8972895809118357E-8</v>
      </c>
      <c r="M1446" s="600">
        <f t="shared" ca="1" si="646"/>
        <v>27271.35</v>
      </c>
      <c r="N1446" s="601">
        <f t="shared" ca="1" si="647"/>
        <v>-2752829177796.9102</v>
      </c>
      <c r="O1446" s="601">
        <f t="shared" ca="1" si="648"/>
        <v>33274697023.019997</v>
      </c>
      <c r="P1446" s="601">
        <f t="shared" ca="1" si="649"/>
        <v>-26786557249.509998</v>
      </c>
      <c r="Q1446" s="601">
        <f t="shared" ca="1" si="665"/>
        <v>-4285849159.9200001</v>
      </c>
      <c r="R1446" s="602">
        <f t="shared" si="650"/>
        <v>399</v>
      </c>
      <c r="S1446" s="602">
        <f t="shared" si="651"/>
        <v>63.84</v>
      </c>
      <c r="T1446" s="602">
        <f t="shared" si="652"/>
        <v>166.35080000000002</v>
      </c>
      <c r="U1446" s="602">
        <f t="shared" si="653"/>
        <v>26.616128000000003</v>
      </c>
      <c r="V1446" s="602">
        <f t="shared" ca="1" si="654"/>
        <v>-2202263342.2399998</v>
      </c>
      <c r="W1446" s="602">
        <f t="shared" si="655"/>
        <v>84.48</v>
      </c>
      <c r="X1446" s="602">
        <f t="shared" si="656"/>
        <v>13.52</v>
      </c>
      <c r="Y1446" s="602">
        <f t="shared" ca="1" si="657"/>
        <v>42001596.409999996</v>
      </c>
      <c r="Z1446" s="602">
        <f t="shared" ca="1" si="658"/>
        <v>6720255.4299999997</v>
      </c>
      <c r="AA1446" s="603">
        <f t="shared" si="659"/>
        <v>0</v>
      </c>
      <c r="AB1446" s="602"/>
      <c r="AC1446" s="604">
        <f t="shared" si="660"/>
        <v>0.113</v>
      </c>
      <c r="AD1446" s="602">
        <f t="shared" ca="1" si="661"/>
        <v>-26786557249.507156</v>
      </c>
      <c r="AE1446" s="602">
        <f t="shared" si="662"/>
        <v>0</v>
      </c>
      <c r="AG1446" s="602">
        <f t="shared" ca="1" si="666"/>
        <v>0</v>
      </c>
    </row>
    <row r="1447" spans="2:33" x14ac:dyDescent="0.25">
      <c r="B1447" s="30">
        <v>1426</v>
      </c>
      <c r="C1447" s="19">
        <f t="shared" ca="1" si="640"/>
        <v>89093</v>
      </c>
      <c r="D1447" s="30">
        <f t="shared" ca="1" si="641"/>
        <v>30</v>
      </c>
      <c r="E1447" s="599">
        <f t="shared" si="642"/>
        <v>0.113</v>
      </c>
      <c r="F1447" s="599">
        <f t="shared" si="663"/>
        <v>0.13108</v>
      </c>
      <c r="G1447" s="33">
        <f t="shared" ca="1" si="643"/>
        <v>1.0117233333333333</v>
      </c>
      <c r="H1447" s="33">
        <f t="shared" ca="1" si="644"/>
        <v>20658842.337539669</v>
      </c>
      <c r="I1447" s="33">
        <f t="shared" ca="1" si="668"/>
        <v>4.8405422901305383E-8</v>
      </c>
      <c r="J1447" s="30" t="b">
        <f t="shared" si="645"/>
        <v>0</v>
      </c>
      <c r="K1447" s="33">
        <f t="shared" si="664"/>
        <v>1</v>
      </c>
      <c r="L1447" s="33">
        <f t="shared" ca="1" si="667"/>
        <v>4.8405422901305383E-8</v>
      </c>
      <c r="M1447" s="600">
        <f t="shared" ca="1" si="646"/>
        <v>27271.35</v>
      </c>
      <c r="N1447" s="601">
        <f t="shared" ca="1" si="647"/>
        <v>-2786103874819.9302</v>
      </c>
      <c r="O1447" s="601">
        <f t="shared" ca="1" si="648"/>
        <v>32662451697.16</v>
      </c>
      <c r="P1447" s="601">
        <f t="shared" ca="1" si="649"/>
        <v>-26235811487.889999</v>
      </c>
      <c r="Q1447" s="601">
        <f t="shared" ca="1" si="665"/>
        <v>-4197729838.0599999</v>
      </c>
      <c r="R1447" s="602">
        <f t="shared" si="650"/>
        <v>399</v>
      </c>
      <c r="S1447" s="602">
        <f t="shared" si="651"/>
        <v>63.84</v>
      </c>
      <c r="T1447" s="602">
        <f t="shared" si="652"/>
        <v>166.35080000000002</v>
      </c>
      <c r="U1447" s="602">
        <f t="shared" si="653"/>
        <v>26.616128000000003</v>
      </c>
      <c r="V1447" s="602">
        <f t="shared" ca="1" si="654"/>
        <v>-2228883099.8600001</v>
      </c>
      <c r="W1447" s="602">
        <f t="shared" si="655"/>
        <v>84.48</v>
      </c>
      <c r="X1447" s="602">
        <f t="shared" si="656"/>
        <v>13.52</v>
      </c>
      <c r="Y1447" s="602">
        <f t="shared" ca="1" si="657"/>
        <v>41138027.060000002</v>
      </c>
      <c r="Z1447" s="602">
        <f t="shared" ca="1" si="658"/>
        <v>6582084.3300000001</v>
      </c>
      <c r="AA1447" s="603">
        <f t="shared" si="659"/>
        <v>0</v>
      </c>
      <c r="AB1447" s="602"/>
      <c r="AC1447" s="604">
        <f t="shared" si="660"/>
        <v>0.113</v>
      </c>
      <c r="AD1447" s="602">
        <f t="shared" ca="1" si="661"/>
        <v>-26235811487.88768</v>
      </c>
      <c r="AE1447" s="602">
        <f t="shared" si="662"/>
        <v>0</v>
      </c>
      <c r="AG1447" s="602">
        <f t="shared" ca="1" si="666"/>
        <v>0</v>
      </c>
    </row>
    <row r="1448" spans="2:33" x14ac:dyDescent="0.25">
      <c r="B1448" s="30">
        <v>1427</v>
      </c>
      <c r="C1448" s="19">
        <f t="shared" ca="1" si="640"/>
        <v>89124</v>
      </c>
      <c r="D1448" s="30">
        <f t="shared" ca="1" si="641"/>
        <v>31</v>
      </c>
      <c r="E1448" s="599">
        <f t="shared" si="642"/>
        <v>0.113</v>
      </c>
      <c r="F1448" s="599">
        <f t="shared" si="663"/>
        <v>0.13108</v>
      </c>
      <c r="G1448" s="33">
        <f t="shared" ca="1" si="643"/>
        <v>1.0120874444444443</v>
      </c>
      <c r="H1448" s="33">
        <f t="shared" ca="1" si="644"/>
        <v>20908554.946581215</v>
      </c>
      <c r="I1448" s="33">
        <f t="shared" ca="1" si="668"/>
        <v>4.7827312913535968E-8</v>
      </c>
      <c r="J1448" s="30" t="b">
        <f t="shared" si="645"/>
        <v>0</v>
      </c>
      <c r="K1448" s="33">
        <f t="shared" si="664"/>
        <v>1</v>
      </c>
      <c r="L1448" s="33">
        <f t="shared" ca="1" si="667"/>
        <v>4.7827312913535968E-8</v>
      </c>
      <c r="M1448" s="600">
        <f t="shared" ca="1" si="646"/>
        <v>27271.35</v>
      </c>
      <c r="N1448" s="601">
        <f t="shared" ca="1" si="647"/>
        <v>-2818766326517.0898</v>
      </c>
      <c r="O1448" s="601">
        <f t="shared" ca="1" si="648"/>
        <v>34071708644.989998</v>
      </c>
      <c r="P1448" s="601">
        <f t="shared" ca="1" si="649"/>
        <v>-27428162338.299999</v>
      </c>
      <c r="Q1448" s="601">
        <f t="shared" ca="1" si="665"/>
        <v>-4388505974.1300001</v>
      </c>
      <c r="R1448" s="602">
        <f t="shared" si="650"/>
        <v>399</v>
      </c>
      <c r="S1448" s="602">
        <f t="shared" si="651"/>
        <v>63.84</v>
      </c>
      <c r="T1448" s="602">
        <f t="shared" si="652"/>
        <v>166.35080000000002</v>
      </c>
      <c r="U1448" s="602">
        <f t="shared" si="653"/>
        <v>26.616128000000003</v>
      </c>
      <c r="V1448" s="602">
        <f t="shared" ca="1" si="654"/>
        <v>-2255013061.21</v>
      </c>
      <c r="W1448" s="602">
        <f t="shared" si="655"/>
        <v>84.48</v>
      </c>
      <c r="X1448" s="602">
        <f t="shared" si="656"/>
        <v>13.52</v>
      </c>
      <c r="Y1448" s="602">
        <f t="shared" ca="1" si="657"/>
        <v>43007633.189999998</v>
      </c>
      <c r="Z1448" s="602">
        <f t="shared" ca="1" si="658"/>
        <v>6881221.3099999996</v>
      </c>
      <c r="AA1448" s="603">
        <f t="shared" si="659"/>
        <v>0</v>
      </c>
      <c r="AB1448" s="602"/>
      <c r="AC1448" s="604">
        <f t="shared" si="660"/>
        <v>0.113</v>
      </c>
      <c r="AD1448" s="602">
        <f t="shared" ca="1" si="661"/>
        <v>-27428162338.303791</v>
      </c>
      <c r="AE1448" s="602">
        <f t="shared" si="662"/>
        <v>0</v>
      </c>
      <c r="AG1448" s="602">
        <f t="shared" ca="1" si="666"/>
        <v>0</v>
      </c>
    </row>
    <row r="1449" spans="2:33" x14ac:dyDescent="0.25">
      <c r="B1449" s="30">
        <v>1428</v>
      </c>
      <c r="C1449" s="19">
        <f t="shared" ca="1" si="640"/>
        <v>89155</v>
      </c>
      <c r="D1449" s="30">
        <f t="shared" ca="1" si="641"/>
        <v>31</v>
      </c>
      <c r="E1449" s="599">
        <f t="shared" si="642"/>
        <v>0.113</v>
      </c>
      <c r="F1449" s="599">
        <f t="shared" si="663"/>
        <v>0.13108</v>
      </c>
      <c r="G1449" s="33">
        <f t="shared" ca="1" si="643"/>
        <v>1.0120874444444443</v>
      </c>
      <c r="H1449" s="33">
        <f t="shared" ca="1" si="644"/>
        <v>21161285.942911625</v>
      </c>
      <c r="I1449" s="33">
        <f t="shared" ca="1" si="668"/>
        <v>4.7256107341386267E-8</v>
      </c>
      <c r="J1449" s="30" t="b">
        <f t="shared" si="645"/>
        <v>1</v>
      </c>
      <c r="K1449" s="33">
        <f t="shared" si="664"/>
        <v>1</v>
      </c>
      <c r="L1449" s="33">
        <f t="shared" ca="1" si="667"/>
        <v>4.7256107341386267E-8</v>
      </c>
      <c r="M1449" s="600">
        <f t="shared" ca="1" si="646"/>
        <v>27271.35</v>
      </c>
      <c r="N1449" s="601">
        <f t="shared" ca="1" si="647"/>
        <v>-2852838035162.0801</v>
      </c>
      <c r="O1449" s="601">
        <f t="shared" ca="1" si="648"/>
        <v>34483548530.370003</v>
      </c>
      <c r="P1449" s="601">
        <f t="shared" ca="1" si="649"/>
        <v>-27759698992.150002</v>
      </c>
      <c r="Q1449" s="601">
        <f t="shared" ca="1" si="665"/>
        <v>-4441551838.7399998</v>
      </c>
      <c r="R1449" s="602">
        <f t="shared" si="650"/>
        <v>399</v>
      </c>
      <c r="S1449" s="602">
        <f t="shared" si="651"/>
        <v>63.84</v>
      </c>
      <c r="T1449" s="602">
        <f t="shared" si="652"/>
        <v>166.35080000000002</v>
      </c>
      <c r="U1449" s="602">
        <f t="shared" si="653"/>
        <v>26.616128000000003</v>
      </c>
      <c r="V1449" s="602">
        <f t="shared" ca="1" si="654"/>
        <v>-2282270428.1300001</v>
      </c>
      <c r="W1449" s="602">
        <f t="shared" si="655"/>
        <v>84.48</v>
      </c>
      <c r="X1449" s="602">
        <f t="shared" si="656"/>
        <v>13.52</v>
      </c>
      <c r="Y1449" s="602">
        <f t="shared" ca="1" si="657"/>
        <v>43527482.670000002</v>
      </c>
      <c r="Z1449" s="602">
        <f t="shared" ca="1" si="658"/>
        <v>6964397.2300000004</v>
      </c>
      <c r="AA1449" s="603">
        <f t="shared" si="659"/>
        <v>0</v>
      </c>
      <c r="AB1449" s="602"/>
      <c r="AC1449" s="604">
        <f t="shared" si="660"/>
        <v>0.113</v>
      </c>
      <c r="AD1449" s="602">
        <f t="shared" ca="1" si="661"/>
        <v>-27759698992.146576</v>
      </c>
      <c r="AE1449" s="602">
        <f t="shared" si="662"/>
        <v>0</v>
      </c>
      <c r="AG1449" s="602">
        <f t="shared" ca="1" si="666"/>
        <v>0</v>
      </c>
    </row>
    <row r="1450" spans="2:33" x14ac:dyDescent="0.25">
      <c r="B1450" s="30">
        <v>1429</v>
      </c>
      <c r="C1450" s="19">
        <f t="shared" ca="1" si="640"/>
        <v>89184</v>
      </c>
      <c r="D1450" s="30">
        <f t="shared" ca="1" si="641"/>
        <v>29</v>
      </c>
      <c r="E1450" s="599">
        <f t="shared" si="642"/>
        <v>0.113</v>
      </c>
      <c r="F1450" s="599">
        <f t="shared" si="663"/>
        <v>0.13108</v>
      </c>
      <c r="G1450" s="33">
        <f t="shared" ca="1" si="643"/>
        <v>1.0113592222222221</v>
      </c>
      <c r="H1450" s="33">
        <f t="shared" ca="1" si="644"/>
        <v>21401661.692445144</v>
      </c>
      <c r="I1450" s="33">
        <f t="shared" ca="1" si="668"/>
        <v>4.6725343778002214E-8</v>
      </c>
      <c r="J1450" s="30" t="b">
        <f t="shared" si="645"/>
        <v>0</v>
      </c>
      <c r="K1450" s="33">
        <f t="shared" si="664"/>
        <v>1</v>
      </c>
      <c r="L1450" s="33">
        <f t="shared" ca="1" si="667"/>
        <v>4.6725343778002214E-8</v>
      </c>
      <c r="M1450" s="600">
        <f t="shared" ca="1" si="646"/>
        <v>27271.35</v>
      </c>
      <c r="N1450" s="601">
        <f t="shared" ca="1" si="647"/>
        <v>-2887321583692.4502</v>
      </c>
      <c r="O1450" s="601">
        <f t="shared" ca="1" si="648"/>
        <v>32797754767.52</v>
      </c>
      <c r="P1450" s="601">
        <f t="shared" ca="1" si="649"/>
        <v>-26282646749.330002</v>
      </c>
      <c r="Q1450" s="601">
        <f t="shared" ca="1" si="665"/>
        <v>-4205223479.8899999</v>
      </c>
      <c r="R1450" s="602">
        <f t="shared" si="650"/>
        <v>399</v>
      </c>
      <c r="S1450" s="602">
        <f t="shared" si="651"/>
        <v>63.84</v>
      </c>
      <c r="T1450" s="602">
        <f t="shared" si="652"/>
        <v>166.35080000000002</v>
      </c>
      <c r="U1450" s="602">
        <f t="shared" si="653"/>
        <v>26.616128000000003</v>
      </c>
      <c r="V1450" s="602">
        <f t="shared" ca="1" si="654"/>
        <v>-2309857266.9499998</v>
      </c>
      <c r="W1450" s="602">
        <f t="shared" si="655"/>
        <v>84.48</v>
      </c>
      <c r="X1450" s="602">
        <f t="shared" si="656"/>
        <v>13.52</v>
      </c>
      <c r="Y1450" s="602">
        <f t="shared" ca="1" si="657"/>
        <v>41211464.75</v>
      </c>
      <c r="Z1450" s="602">
        <f t="shared" ca="1" si="658"/>
        <v>6593834.3600000003</v>
      </c>
      <c r="AA1450" s="603">
        <f t="shared" si="659"/>
        <v>0</v>
      </c>
      <c r="AB1450" s="602"/>
      <c r="AC1450" s="604">
        <f t="shared" si="660"/>
        <v>0.113</v>
      </c>
      <c r="AD1450" s="602">
        <f t="shared" ca="1" si="661"/>
        <v>-26282646749.333778</v>
      </c>
      <c r="AE1450" s="602">
        <f t="shared" si="662"/>
        <v>0</v>
      </c>
      <c r="AG1450" s="602">
        <f t="shared" ca="1" si="666"/>
        <v>0</v>
      </c>
    </row>
    <row r="1451" spans="2:33" x14ac:dyDescent="0.25">
      <c r="B1451" s="30">
        <v>1430</v>
      </c>
      <c r="C1451" s="19">
        <f t="shared" ca="1" si="640"/>
        <v>89215</v>
      </c>
      <c r="D1451" s="30">
        <f t="shared" ca="1" si="641"/>
        <v>31</v>
      </c>
      <c r="E1451" s="599">
        <f t="shared" si="642"/>
        <v>0.113</v>
      </c>
      <c r="F1451" s="599">
        <f t="shared" si="663"/>
        <v>0.13108</v>
      </c>
      <c r="G1451" s="33">
        <f t="shared" ca="1" si="643"/>
        <v>1.0120874444444443</v>
      </c>
      <c r="H1451" s="33">
        <f t="shared" ca="1" si="644"/>
        <v>21660353.089171369</v>
      </c>
      <c r="I1451" s="33">
        <f t="shared" ca="1" si="668"/>
        <v>4.6167299114801994E-8</v>
      </c>
      <c r="J1451" s="30" t="b">
        <f t="shared" si="645"/>
        <v>0</v>
      </c>
      <c r="K1451" s="33">
        <f t="shared" si="664"/>
        <v>1</v>
      </c>
      <c r="L1451" s="33">
        <f t="shared" ca="1" si="667"/>
        <v>4.6167299114801994E-8</v>
      </c>
      <c r="M1451" s="600">
        <f t="shared" ca="1" si="646"/>
        <v>27271.35</v>
      </c>
      <c r="N1451" s="601">
        <f t="shared" ca="1" si="647"/>
        <v>-2920119338459.9702</v>
      </c>
      <c r="O1451" s="601">
        <f t="shared" ca="1" si="648"/>
        <v>35296807546.139999</v>
      </c>
      <c r="P1451" s="601">
        <f t="shared" ca="1" si="649"/>
        <v>-28414383451.740002</v>
      </c>
      <c r="Q1451" s="601">
        <f t="shared" ca="1" si="665"/>
        <v>-4546301352.2799997</v>
      </c>
      <c r="R1451" s="602">
        <f t="shared" si="650"/>
        <v>399</v>
      </c>
      <c r="S1451" s="602">
        <f t="shared" si="651"/>
        <v>63.84</v>
      </c>
      <c r="T1451" s="602">
        <f t="shared" si="652"/>
        <v>166.35080000000002</v>
      </c>
      <c r="U1451" s="602">
        <f t="shared" si="653"/>
        <v>26.616128000000003</v>
      </c>
      <c r="V1451" s="602">
        <f t="shared" ca="1" si="654"/>
        <v>-2336095470.77</v>
      </c>
      <c r="W1451" s="602">
        <f t="shared" si="655"/>
        <v>84.48</v>
      </c>
      <c r="X1451" s="602">
        <f t="shared" si="656"/>
        <v>13.52</v>
      </c>
      <c r="Y1451" s="602">
        <f t="shared" ca="1" si="657"/>
        <v>44554027.899999999</v>
      </c>
      <c r="Z1451" s="602">
        <f t="shared" ca="1" si="658"/>
        <v>7128644.46</v>
      </c>
      <c r="AA1451" s="603">
        <f t="shared" si="659"/>
        <v>0</v>
      </c>
      <c r="AB1451" s="602"/>
      <c r="AC1451" s="604">
        <f t="shared" si="660"/>
        <v>0.113</v>
      </c>
      <c r="AD1451" s="602">
        <f t="shared" ca="1" si="661"/>
        <v>-28414383451.736877</v>
      </c>
      <c r="AE1451" s="602">
        <f t="shared" si="662"/>
        <v>0</v>
      </c>
      <c r="AG1451" s="602">
        <f t="shared" ca="1" si="666"/>
        <v>0</v>
      </c>
    </row>
    <row r="1452" spans="2:33" x14ac:dyDescent="0.25">
      <c r="B1452" s="30">
        <v>1431</v>
      </c>
      <c r="C1452" s="19">
        <f t="shared" ca="1" si="640"/>
        <v>89245</v>
      </c>
      <c r="D1452" s="30">
        <f t="shared" ca="1" si="641"/>
        <v>30</v>
      </c>
      <c r="E1452" s="599">
        <f t="shared" si="642"/>
        <v>0.113</v>
      </c>
      <c r="F1452" s="599">
        <f t="shared" si="663"/>
        <v>0.13108</v>
      </c>
      <c r="G1452" s="33">
        <f t="shared" ca="1" si="643"/>
        <v>1.0117233333333333</v>
      </c>
      <c r="H1452" s="33">
        <f t="shared" ca="1" si="644"/>
        <v>21914284.62855342</v>
      </c>
      <c r="I1452" s="33">
        <f t="shared" ca="1" si="668"/>
        <v>4.5632336028758187E-8</v>
      </c>
      <c r="J1452" s="30" t="b">
        <f t="shared" si="645"/>
        <v>0</v>
      </c>
      <c r="K1452" s="33">
        <f t="shared" si="664"/>
        <v>1</v>
      </c>
      <c r="L1452" s="33">
        <f t="shared" ca="1" si="667"/>
        <v>4.5632336028758187E-8</v>
      </c>
      <c r="M1452" s="600">
        <f t="shared" ca="1" si="646"/>
        <v>27271.35</v>
      </c>
      <c r="N1452" s="601">
        <f t="shared" ca="1" si="647"/>
        <v>-2955416146006.1099</v>
      </c>
      <c r="O1452" s="601">
        <f t="shared" ca="1" si="648"/>
        <v>34647355889.690002</v>
      </c>
      <c r="P1452" s="601">
        <f t="shared" ca="1" si="649"/>
        <v>-27830168708.220001</v>
      </c>
      <c r="Q1452" s="601">
        <f t="shared" ca="1" si="665"/>
        <v>-4452826993.3199997</v>
      </c>
      <c r="R1452" s="602">
        <f t="shared" si="650"/>
        <v>399</v>
      </c>
      <c r="S1452" s="602">
        <f t="shared" si="651"/>
        <v>63.84</v>
      </c>
      <c r="T1452" s="602">
        <f t="shared" si="652"/>
        <v>166.35080000000002</v>
      </c>
      <c r="U1452" s="602">
        <f t="shared" si="653"/>
        <v>26.616128000000003</v>
      </c>
      <c r="V1452" s="602">
        <f t="shared" ca="1" si="654"/>
        <v>-2364332916.8000002</v>
      </c>
      <c r="W1452" s="602">
        <f t="shared" si="655"/>
        <v>84.48</v>
      </c>
      <c r="X1452" s="602">
        <f t="shared" si="656"/>
        <v>13.52</v>
      </c>
      <c r="Y1452" s="602">
        <f t="shared" ca="1" si="657"/>
        <v>43637979.18</v>
      </c>
      <c r="Z1452" s="602">
        <f t="shared" ca="1" si="658"/>
        <v>6982076.6699999999</v>
      </c>
      <c r="AA1452" s="603">
        <f t="shared" si="659"/>
        <v>0</v>
      </c>
      <c r="AB1452" s="602"/>
      <c r="AC1452" s="604">
        <f t="shared" si="660"/>
        <v>0.113</v>
      </c>
      <c r="AD1452" s="602">
        <f t="shared" ca="1" si="661"/>
        <v>-27830168708.224201</v>
      </c>
      <c r="AE1452" s="602">
        <f t="shared" si="662"/>
        <v>0</v>
      </c>
      <c r="AG1452" s="602">
        <f t="shared" ca="1" si="666"/>
        <v>0</v>
      </c>
    </row>
    <row r="1453" spans="2:33" x14ac:dyDescent="0.25">
      <c r="B1453" s="30">
        <v>1432</v>
      </c>
      <c r="C1453" s="19">
        <f t="shared" ca="1" si="640"/>
        <v>89276</v>
      </c>
      <c r="D1453" s="30">
        <f t="shared" ca="1" si="641"/>
        <v>31</v>
      </c>
      <c r="E1453" s="599">
        <f t="shared" si="642"/>
        <v>0.113</v>
      </c>
      <c r="F1453" s="599">
        <f t="shared" si="663"/>
        <v>0.13108</v>
      </c>
      <c r="G1453" s="33">
        <f t="shared" ca="1" si="643"/>
        <v>1.0120874444444443</v>
      </c>
      <c r="H1453" s="33">
        <f t="shared" ca="1" si="644"/>
        <v>22179172.326540802</v>
      </c>
      <c r="I1453" s="33">
        <f t="shared" ca="1" si="668"/>
        <v>4.5087345247926391E-8</v>
      </c>
      <c r="J1453" s="30" t="b">
        <f t="shared" si="645"/>
        <v>0</v>
      </c>
      <c r="K1453" s="33">
        <f t="shared" si="664"/>
        <v>1</v>
      </c>
      <c r="L1453" s="33">
        <f t="shared" ca="1" si="667"/>
        <v>4.5087345247926391E-8</v>
      </c>
      <c r="M1453" s="600">
        <f t="shared" ca="1" si="646"/>
        <v>27271.35</v>
      </c>
      <c r="N1453" s="601">
        <f t="shared" ca="1" si="647"/>
        <v>-2990063501895.7998</v>
      </c>
      <c r="O1453" s="601">
        <f t="shared" ca="1" si="648"/>
        <v>36142253735.879997</v>
      </c>
      <c r="P1453" s="601">
        <f t="shared" ca="1" si="649"/>
        <v>-29094979019.84</v>
      </c>
      <c r="Q1453" s="601">
        <f t="shared" ca="1" si="665"/>
        <v>-4655196643.1700001</v>
      </c>
      <c r="R1453" s="602">
        <f t="shared" si="650"/>
        <v>399</v>
      </c>
      <c r="S1453" s="602">
        <f t="shared" si="651"/>
        <v>63.84</v>
      </c>
      <c r="T1453" s="602">
        <f t="shared" si="652"/>
        <v>166.35080000000002</v>
      </c>
      <c r="U1453" s="602">
        <f t="shared" si="653"/>
        <v>26.616128000000003</v>
      </c>
      <c r="V1453" s="602">
        <f t="shared" ca="1" si="654"/>
        <v>-2392050801.52</v>
      </c>
      <c r="W1453" s="602">
        <f t="shared" si="655"/>
        <v>84.48</v>
      </c>
      <c r="X1453" s="602">
        <f t="shared" si="656"/>
        <v>13.52</v>
      </c>
      <c r="Y1453" s="602">
        <f t="shared" ca="1" si="657"/>
        <v>45621201.75</v>
      </c>
      <c r="Z1453" s="602">
        <f t="shared" ca="1" si="658"/>
        <v>7299392.2800000003</v>
      </c>
      <c r="AA1453" s="603">
        <f t="shared" si="659"/>
        <v>0</v>
      </c>
      <c r="AB1453" s="602"/>
      <c r="AC1453" s="604">
        <f t="shared" si="660"/>
        <v>0.113</v>
      </c>
      <c r="AD1453" s="602">
        <f t="shared" ca="1" si="661"/>
        <v>-29094979019.836079</v>
      </c>
      <c r="AE1453" s="602">
        <f t="shared" si="662"/>
        <v>0</v>
      </c>
      <c r="AG1453" s="602">
        <f t="shared" ca="1" si="666"/>
        <v>0</v>
      </c>
    </row>
    <row r="1454" spans="2:33" x14ac:dyDescent="0.25">
      <c r="B1454" s="30">
        <v>1433</v>
      </c>
      <c r="C1454" s="19">
        <f t="shared" ca="1" si="640"/>
        <v>89306</v>
      </c>
      <c r="D1454" s="30">
        <f t="shared" ca="1" si="641"/>
        <v>30</v>
      </c>
      <c r="E1454" s="599">
        <f t="shared" si="642"/>
        <v>0.113</v>
      </c>
      <c r="F1454" s="599">
        <f t="shared" si="663"/>
        <v>0.13108</v>
      </c>
      <c r="G1454" s="33">
        <f t="shared" ca="1" si="643"/>
        <v>1.0117233333333333</v>
      </c>
      <c r="H1454" s="33">
        <f t="shared" ca="1" si="644"/>
        <v>22439186.156782281</v>
      </c>
      <c r="I1454" s="33">
        <f t="shared" ca="1" si="668"/>
        <v>4.4564896115795554E-8</v>
      </c>
      <c r="J1454" s="30" t="b">
        <f t="shared" si="645"/>
        <v>0</v>
      </c>
      <c r="K1454" s="33">
        <f t="shared" si="664"/>
        <v>1</v>
      </c>
      <c r="L1454" s="33">
        <f t="shared" ca="1" si="667"/>
        <v>4.4564896115795554E-8</v>
      </c>
      <c r="M1454" s="600">
        <f t="shared" ca="1" si="646"/>
        <v>27271.35</v>
      </c>
      <c r="N1454" s="601">
        <f t="shared" ca="1" si="647"/>
        <v>-3026205755631.6802</v>
      </c>
      <c r="O1454" s="601">
        <f t="shared" ca="1" si="648"/>
        <v>35477246079.869995</v>
      </c>
      <c r="P1454" s="601">
        <f t="shared" ca="1" si="649"/>
        <v>-28496770865.529999</v>
      </c>
      <c r="Q1454" s="601">
        <f t="shared" ca="1" si="665"/>
        <v>-4559483338.4799995</v>
      </c>
      <c r="R1454" s="602">
        <f t="shared" si="650"/>
        <v>399</v>
      </c>
      <c r="S1454" s="602">
        <f t="shared" si="651"/>
        <v>63.84</v>
      </c>
      <c r="T1454" s="602">
        <f t="shared" si="652"/>
        <v>166.35080000000002</v>
      </c>
      <c r="U1454" s="602">
        <f t="shared" si="653"/>
        <v>26.616128000000003</v>
      </c>
      <c r="V1454" s="602">
        <f t="shared" ca="1" si="654"/>
        <v>-2420964604.5100002</v>
      </c>
      <c r="W1454" s="602">
        <f t="shared" si="655"/>
        <v>84.48</v>
      </c>
      <c r="X1454" s="602">
        <f t="shared" si="656"/>
        <v>13.52</v>
      </c>
      <c r="Y1454" s="602">
        <f t="shared" ca="1" si="657"/>
        <v>44683211.359999999</v>
      </c>
      <c r="Z1454" s="602">
        <f t="shared" ca="1" si="658"/>
        <v>7149313.8200000003</v>
      </c>
      <c r="AA1454" s="603">
        <f t="shared" si="659"/>
        <v>0</v>
      </c>
      <c r="AB1454" s="602"/>
      <c r="AC1454" s="604">
        <f t="shared" si="660"/>
        <v>0.113</v>
      </c>
      <c r="AD1454" s="602">
        <f t="shared" ca="1" si="661"/>
        <v>-28496770865.531658</v>
      </c>
      <c r="AE1454" s="602">
        <f t="shared" si="662"/>
        <v>0</v>
      </c>
      <c r="AG1454" s="602">
        <f t="shared" ca="1" si="666"/>
        <v>0</v>
      </c>
    </row>
    <row r="1455" spans="2:33" x14ac:dyDescent="0.25">
      <c r="B1455" s="30">
        <v>1434</v>
      </c>
      <c r="C1455" s="19">
        <f t="shared" ca="1" si="640"/>
        <v>89337</v>
      </c>
      <c r="D1455" s="30">
        <f t="shared" ca="1" si="641"/>
        <v>31</v>
      </c>
      <c r="E1455" s="599">
        <f t="shared" si="642"/>
        <v>0.113</v>
      </c>
      <c r="F1455" s="599">
        <f t="shared" si="663"/>
        <v>0.13108</v>
      </c>
      <c r="G1455" s="33">
        <f t="shared" ca="1" si="643"/>
        <v>1.0120874444444443</v>
      </c>
      <c r="H1455" s="33">
        <f t="shared" ca="1" si="644"/>
        <v>22710418.57283093</v>
      </c>
      <c r="I1455" s="33">
        <f t="shared" ca="1" si="668"/>
        <v>4.4032653858539016E-8</v>
      </c>
      <c r="J1455" s="30" t="b">
        <f t="shared" si="645"/>
        <v>0</v>
      </c>
      <c r="K1455" s="33">
        <f t="shared" si="664"/>
        <v>1</v>
      </c>
      <c r="L1455" s="33">
        <f t="shared" ca="1" si="667"/>
        <v>4.4032653858539016E-8</v>
      </c>
      <c r="M1455" s="600">
        <f t="shared" ca="1" si="646"/>
        <v>27271.35</v>
      </c>
      <c r="N1455" s="601">
        <f t="shared" ca="1" si="647"/>
        <v>-3061683001711.5498</v>
      </c>
      <c r="O1455" s="601">
        <f t="shared" ca="1" si="648"/>
        <v>37007950461.029999</v>
      </c>
      <c r="P1455" s="601">
        <f t="shared" ca="1" si="649"/>
        <v>-29791876541.650002</v>
      </c>
      <c r="Q1455" s="601">
        <f t="shared" ca="1" si="665"/>
        <v>-4766700246.6599998</v>
      </c>
      <c r="R1455" s="602">
        <f t="shared" si="650"/>
        <v>399</v>
      </c>
      <c r="S1455" s="602">
        <f t="shared" si="651"/>
        <v>63.84</v>
      </c>
      <c r="T1455" s="602">
        <f t="shared" si="652"/>
        <v>166.35080000000002</v>
      </c>
      <c r="U1455" s="602">
        <f t="shared" si="653"/>
        <v>26.616128000000003</v>
      </c>
      <c r="V1455" s="602">
        <f t="shared" ca="1" si="654"/>
        <v>-2449346401.3699999</v>
      </c>
      <c r="W1455" s="602">
        <f t="shared" si="655"/>
        <v>84.48</v>
      </c>
      <c r="X1455" s="602">
        <f t="shared" si="656"/>
        <v>13.52</v>
      </c>
      <c r="Y1455" s="602">
        <f t="shared" ca="1" si="657"/>
        <v>46713937.060000002</v>
      </c>
      <c r="Z1455" s="602">
        <f t="shared" ca="1" si="658"/>
        <v>7474229.9299999997</v>
      </c>
      <c r="AA1455" s="603">
        <f t="shared" si="659"/>
        <v>0</v>
      </c>
      <c r="AB1455" s="602"/>
      <c r="AC1455" s="604">
        <f t="shared" si="660"/>
        <v>0.113</v>
      </c>
      <c r="AD1455" s="602">
        <f t="shared" ca="1" si="661"/>
        <v>-29791876541.654335</v>
      </c>
      <c r="AE1455" s="602">
        <f t="shared" si="662"/>
        <v>0</v>
      </c>
      <c r="AG1455" s="602">
        <f t="shared" ca="1" si="666"/>
        <v>0</v>
      </c>
    </row>
    <row r="1456" spans="2:33" x14ac:dyDescent="0.25">
      <c r="B1456" s="30">
        <v>1435</v>
      </c>
      <c r="C1456" s="19">
        <f t="shared" ca="1" si="640"/>
        <v>89368</v>
      </c>
      <c r="D1456" s="30">
        <f t="shared" ca="1" si="641"/>
        <v>31</v>
      </c>
      <c r="E1456" s="599">
        <f t="shared" si="642"/>
        <v>0.113</v>
      </c>
      <c r="F1456" s="599">
        <f t="shared" si="663"/>
        <v>0.13108</v>
      </c>
      <c r="G1456" s="33">
        <f t="shared" ca="1" si="643"/>
        <v>1.0120874444444443</v>
      </c>
      <c r="H1456" s="33">
        <f t="shared" ca="1" si="644"/>
        <v>22984929.495640099</v>
      </c>
      <c r="I1456" s="33">
        <f t="shared" ca="1" si="668"/>
        <v>4.3506768214785485E-8</v>
      </c>
      <c r="J1456" s="30" t="b">
        <f t="shared" si="645"/>
        <v>0</v>
      </c>
      <c r="K1456" s="33">
        <f t="shared" si="664"/>
        <v>1</v>
      </c>
      <c r="L1456" s="33">
        <f t="shared" ca="1" si="667"/>
        <v>4.3506768214785485E-8</v>
      </c>
      <c r="M1456" s="600">
        <f t="shared" ca="1" si="646"/>
        <v>27271.35</v>
      </c>
      <c r="N1456" s="601">
        <f t="shared" ca="1" si="647"/>
        <v>-3098690952172.5801</v>
      </c>
      <c r="O1456" s="601">
        <f t="shared" ca="1" si="648"/>
        <v>37455282006.239998</v>
      </c>
      <c r="P1456" s="601">
        <f t="shared" ca="1" si="649"/>
        <v>-30151984459.610001</v>
      </c>
      <c r="Q1456" s="601">
        <f t="shared" ca="1" si="665"/>
        <v>-4824317513.54</v>
      </c>
      <c r="R1456" s="602">
        <f t="shared" si="650"/>
        <v>399</v>
      </c>
      <c r="S1456" s="602">
        <f t="shared" si="651"/>
        <v>63.84</v>
      </c>
      <c r="T1456" s="602">
        <f t="shared" si="652"/>
        <v>166.35080000000002</v>
      </c>
      <c r="U1456" s="602">
        <f t="shared" si="653"/>
        <v>26.616128000000003</v>
      </c>
      <c r="V1456" s="602">
        <f t="shared" ca="1" si="654"/>
        <v>-2478952761.7399998</v>
      </c>
      <c r="W1456" s="602">
        <f t="shared" si="655"/>
        <v>84.48</v>
      </c>
      <c r="X1456" s="602">
        <f t="shared" si="656"/>
        <v>13.52</v>
      </c>
      <c r="Y1456" s="602">
        <f t="shared" ca="1" si="657"/>
        <v>47278586.280000001</v>
      </c>
      <c r="Z1456" s="602">
        <f t="shared" ca="1" si="658"/>
        <v>7564573.7999999998</v>
      </c>
      <c r="AA1456" s="603">
        <f t="shared" si="659"/>
        <v>0</v>
      </c>
      <c r="AB1456" s="602"/>
      <c r="AC1456" s="604">
        <f t="shared" si="660"/>
        <v>0.113</v>
      </c>
      <c r="AD1456" s="602">
        <f t="shared" ca="1" si="661"/>
        <v>-30151984459.612637</v>
      </c>
      <c r="AE1456" s="602">
        <f t="shared" si="662"/>
        <v>0</v>
      </c>
      <c r="AG1456" s="602">
        <f t="shared" ca="1" si="666"/>
        <v>0</v>
      </c>
    </row>
    <row r="1457" spans="2:33" x14ac:dyDescent="0.25">
      <c r="B1457" s="30">
        <v>1436</v>
      </c>
      <c r="C1457" s="19">
        <f t="shared" ca="1" si="640"/>
        <v>89398</v>
      </c>
      <c r="D1457" s="30">
        <f t="shared" ca="1" si="641"/>
        <v>30</v>
      </c>
      <c r="E1457" s="599">
        <f t="shared" si="642"/>
        <v>0.113</v>
      </c>
      <c r="F1457" s="599">
        <f t="shared" si="663"/>
        <v>0.13108</v>
      </c>
      <c r="G1457" s="33">
        <f t="shared" ca="1" si="643"/>
        <v>1.0117233333333333</v>
      </c>
      <c r="H1457" s="33">
        <f t="shared" ca="1" si="644"/>
        <v>23254389.485760652</v>
      </c>
      <c r="I1457" s="33">
        <f t="shared" ca="1" si="668"/>
        <v>4.300263400216675E-8</v>
      </c>
      <c r="J1457" s="30" t="b">
        <f t="shared" si="645"/>
        <v>0</v>
      </c>
      <c r="K1457" s="33">
        <f t="shared" si="664"/>
        <v>1</v>
      </c>
      <c r="L1457" s="33">
        <f t="shared" ca="1" si="667"/>
        <v>4.300263400216675E-8</v>
      </c>
      <c r="M1457" s="600">
        <f t="shared" ca="1" si="646"/>
        <v>27271.35</v>
      </c>
      <c r="N1457" s="601">
        <f t="shared" ca="1" si="647"/>
        <v>-3136146234178.8198</v>
      </c>
      <c r="O1457" s="601">
        <f t="shared" ca="1" si="648"/>
        <v>36766114956.699997</v>
      </c>
      <c r="P1457" s="601">
        <f t="shared" ca="1" si="649"/>
        <v>-29532043705.18</v>
      </c>
      <c r="Q1457" s="601">
        <f t="shared" ca="1" si="665"/>
        <v>-4725126992.8299999</v>
      </c>
      <c r="R1457" s="602">
        <f t="shared" si="650"/>
        <v>399</v>
      </c>
      <c r="S1457" s="602">
        <f t="shared" si="651"/>
        <v>63.84</v>
      </c>
      <c r="T1457" s="602">
        <f t="shared" si="652"/>
        <v>166.35080000000002</v>
      </c>
      <c r="U1457" s="602">
        <f t="shared" si="653"/>
        <v>26.616128000000003</v>
      </c>
      <c r="V1457" s="602">
        <f t="shared" ca="1" si="654"/>
        <v>-2508916987.3400002</v>
      </c>
      <c r="W1457" s="602">
        <f t="shared" si="655"/>
        <v>84.48</v>
      </c>
      <c r="X1457" s="602">
        <f t="shared" si="656"/>
        <v>13.52</v>
      </c>
      <c r="Y1457" s="602">
        <f t="shared" ca="1" si="657"/>
        <v>46306519.18</v>
      </c>
      <c r="Z1457" s="602">
        <f t="shared" ca="1" si="658"/>
        <v>7409043.0700000003</v>
      </c>
      <c r="AA1457" s="603">
        <f t="shared" si="659"/>
        <v>0</v>
      </c>
      <c r="AB1457" s="602"/>
      <c r="AC1457" s="604">
        <f t="shared" si="660"/>
        <v>0.113</v>
      </c>
      <c r="AD1457" s="602">
        <f t="shared" ca="1" si="661"/>
        <v>-29532043705.183887</v>
      </c>
      <c r="AE1457" s="602">
        <f t="shared" si="662"/>
        <v>0</v>
      </c>
      <c r="AG1457" s="602">
        <f t="shared" ca="1" si="666"/>
        <v>0</v>
      </c>
    </row>
    <row r="1458" spans="2:33" x14ac:dyDescent="0.25">
      <c r="B1458" s="30">
        <v>1437</v>
      </c>
      <c r="C1458" s="19">
        <f t="shared" ca="1" si="640"/>
        <v>89429</v>
      </c>
      <c r="D1458" s="30">
        <f t="shared" ca="1" si="641"/>
        <v>31</v>
      </c>
      <c r="E1458" s="599">
        <f t="shared" si="642"/>
        <v>0.113</v>
      </c>
      <c r="F1458" s="599">
        <f t="shared" si="663"/>
        <v>0.13108</v>
      </c>
      <c r="G1458" s="33">
        <f t="shared" ca="1" si="643"/>
        <v>1.0120874444444443</v>
      </c>
      <c r="H1458" s="33">
        <f t="shared" ca="1" si="644"/>
        <v>23535475.626759253</v>
      </c>
      <c r="I1458" s="33">
        <f t="shared" ca="1" si="668"/>
        <v>4.2489049971143341E-8</v>
      </c>
      <c r="J1458" s="30" t="b">
        <f t="shared" si="645"/>
        <v>0</v>
      </c>
      <c r="K1458" s="33">
        <f t="shared" si="664"/>
        <v>1</v>
      </c>
      <c r="L1458" s="33">
        <f t="shared" ca="1" si="667"/>
        <v>4.2489049971143341E-8</v>
      </c>
      <c r="M1458" s="600">
        <f t="shared" ca="1" si="646"/>
        <v>27271.35</v>
      </c>
      <c r="N1458" s="601">
        <f t="shared" ca="1" si="647"/>
        <v>-3172912349135.52</v>
      </c>
      <c r="O1458" s="601">
        <f t="shared" ca="1" si="648"/>
        <v>38352429018.619995</v>
      </c>
      <c r="P1458" s="601">
        <f t="shared" ca="1" si="649"/>
        <v>-30874199886.169998</v>
      </c>
      <c r="Q1458" s="601">
        <f t="shared" ca="1" si="665"/>
        <v>-4939871981.79</v>
      </c>
      <c r="R1458" s="602">
        <f t="shared" si="650"/>
        <v>399</v>
      </c>
      <c r="S1458" s="602">
        <f t="shared" si="651"/>
        <v>63.84</v>
      </c>
      <c r="T1458" s="602">
        <f t="shared" si="652"/>
        <v>166.35080000000002</v>
      </c>
      <c r="U1458" s="602">
        <f t="shared" si="653"/>
        <v>26.616128000000003</v>
      </c>
      <c r="V1458" s="602">
        <f t="shared" ca="1" si="654"/>
        <v>-2538329879.3099999</v>
      </c>
      <c r="W1458" s="602">
        <f t="shared" si="655"/>
        <v>84.48</v>
      </c>
      <c r="X1458" s="602">
        <f t="shared" si="656"/>
        <v>13.52</v>
      </c>
      <c r="Y1458" s="602">
        <f t="shared" ca="1" si="657"/>
        <v>48411020.07</v>
      </c>
      <c r="Z1458" s="602">
        <f t="shared" ca="1" si="658"/>
        <v>7745763.21</v>
      </c>
      <c r="AA1458" s="603">
        <f t="shared" si="659"/>
        <v>0</v>
      </c>
      <c r="AB1458" s="602"/>
      <c r="AC1458" s="604">
        <f t="shared" si="660"/>
        <v>0.113</v>
      </c>
      <c r="AD1458" s="602">
        <f t="shared" ca="1" si="661"/>
        <v>-30874199886.171463</v>
      </c>
      <c r="AE1458" s="602">
        <f t="shared" si="662"/>
        <v>0</v>
      </c>
      <c r="AG1458" s="602">
        <f t="shared" ca="1" si="666"/>
        <v>0</v>
      </c>
    </row>
    <row r="1459" spans="2:33" x14ac:dyDescent="0.25">
      <c r="B1459" s="30">
        <v>1438</v>
      </c>
      <c r="C1459" s="19">
        <f t="shared" ca="1" si="640"/>
        <v>89459</v>
      </c>
      <c r="D1459" s="30">
        <f t="shared" ca="1" si="641"/>
        <v>30</v>
      </c>
      <c r="E1459" s="599">
        <f t="shared" si="642"/>
        <v>0.113</v>
      </c>
      <c r="F1459" s="599">
        <f t="shared" si="663"/>
        <v>0.13108</v>
      </c>
      <c r="G1459" s="33">
        <f t="shared" ca="1" si="643"/>
        <v>1.0117233333333333</v>
      </c>
      <c r="H1459" s="33">
        <f t="shared" ca="1" si="644"/>
        <v>23811389.852690294</v>
      </c>
      <c r="I1459" s="33">
        <f t="shared" ca="1" si="668"/>
        <v>4.1996708557817195E-8</v>
      </c>
      <c r="J1459" s="30" t="b">
        <f t="shared" si="645"/>
        <v>0</v>
      </c>
      <c r="K1459" s="33">
        <f t="shared" si="664"/>
        <v>1</v>
      </c>
      <c r="L1459" s="33">
        <f t="shared" ca="1" si="667"/>
        <v>4.1996708557817195E-8</v>
      </c>
      <c r="M1459" s="600">
        <f t="shared" ca="1" si="646"/>
        <v>27271.35</v>
      </c>
      <c r="N1459" s="601">
        <f t="shared" ca="1" si="647"/>
        <v>-3211264778154.1401</v>
      </c>
      <c r="O1459" s="601">
        <f t="shared" ca="1" si="648"/>
        <v>37646754687.229996</v>
      </c>
      <c r="P1459" s="601">
        <f t="shared" ca="1" si="649"/>
        <v>-30239409994.279999</v>
      </c>
      <c r="Q1459" s="601">
        <f t="shared" ca="1" si="665"/>
        <v>-4838305599.0799999</v>
      </c>
      <c r="R1459" s="602">
        <f t="shared" si="650"/>
        <v>399</v>
      </c>
      <c r="S1459" s="602">
        <f t="shared" si="651"/>
        <v>63.84</v>
      </c>
      <c r="T1459" s="602">
        <f t="shared" si="652"/>
        <v>166.35080000000002</v>
      </c>
      <c r="U1459" s="602">
        <f t="shared" si="653"/>
        <v>26.616128000000003</v>
      </c>
      <c r="V1459" s="602">
        <f t="shared" ca="1" si="654"/>
        <v>-2569011822.52</v>
      </c>
      <c r="W1459" s="602">
        <f t="shared" si="655"/>
        <v>84.48</v>
      </c>
      <c r="X1459" s="602">
        <f t="shared" si="656"/>
        <v>13.52</v>
      </c>
      <c r="Y1459" s="602">
        <f t="shared" ca="1" si="657"/>
        <v>47415669.520000003</v>
      </c>
      <c r="Z1459" s="602">
        <f t="shared" ca="1" si="658"/>
        <v>7586507.1200000001</v>
      </c>
      <c r="AA1459" s="603">
        <f t="shared" si="659"/>
        <v>0</v>
      </c>
      <c r="AB1459" s="602"/>
      <c r="AC1459" s="604">
        <f t="shared" si="660"/>
        <v>0.113</v>
      </c>
      <c r="AD1459" s="602">
        <f t="shared" ca="1" si="661"/>
        <v>-30239409994.284821</v>
      </c>
      <c r="AE1459" s="602">
        <f t="shared" si="662"/>
        <v>0</v>
      </c>
      <c r="AG1459" s="602">
        <f t="shared" ca="1" si="666"/>
        <v>0</v>
      </c>
    </row>
    <row r="1460" spans="2:33" x14ac:dyDescent="0.25">
      <c r="B1460" s="30">
        <v>1439</v>
      </c>
      <c r="C1460" s="19">
        <f t="shared" ca="1" si="640"/>
        <v>89490</v>
      </c>
      <c r="D1460" s="30">
        <f t="shared" ca="1" si="641"/>
        <v>31</v>
      </c>
      <c r="E1460" s="599">
        <f t="shared" si="642"/>
        <v>0.113</v>
      </c>
      <c r="F1460" s="599">
        <f t="shared" si="663"/>
        <v>0.13108</v>
      </c>
      <c r="G1460" s="33">
        <f t="shared" ca="1" si="643"/>
        <v>1.0120874444444443</v>
      </c>
      <c r="H1460" s="33">
        <f t="shared" ca="1" si="644"/>
        <v>24099208.704679694</v>
      </c>
      <c r="I1460" s="33">
        <f t="shared" ca="1" si="668"/>
        <v>4.1495138377959084E-8</v>
      </c>
      <c r="J1460" s="30" t="b">
        <f t="shared" si="645"/>
        <v>0</v>
      </c>
      <c r="K1460" s="33">
        <f t="shared" si="664"/>
        <v>1</v>
      </c>
      <c r="L1460" s="33">
        <f t="shared" ca="1" si="667"/>
        <v>4.1495138377959084E-8</v>
      </c>
      <c r="M1460" s="600">
        <f t="shared" ca="1" si="646"/>
        <v>27271.35</v>
      </c>
      <c r="N1460" s="601">
        <f t="shared" ca="1" si="647"/>
        <v>-3248911532841.3701</v>
      </c>
      <c r="O1460" s="601">
        <f t="shared" ca="1" si="648"/>
        <v>39271064929.480003</v>
      </c>
      <c r="P1460" s="601">
        <f t="shared" ca="1" si="649"/>
        <v>-31613714165.400002</v>
      </c>
      <c r="Q1460" s="601">
        <f t="shared" ca="1" si="665"/>
        <v>-5058194266.46</v>
      </c>
      <c r="R1460" s="602">
        <f t="shared" si="650"/>
        <v>399</v>
      </c>
      <c r="S1460" s="602">
        <f t="shared" si="651"/>
        <v>63.84</v>
      </c>
      <c r="T1460" s="602">
        <f t="shared" si="652"/>
        <v>166.35080000000002</v>
      </c>
      <c r="U1460" s="602">
        <f t="shared" si="653"/>
        <v>26.616128000000003</v>
      </c>
      <c r="V1460" s="602">
        <f t="shared" ca="1" si="654"/>
        <v>-2599129226.27</v>
      </c>
      <c r="W1460" s="602">
        <f t="shared" si="655"/>
        <v>84.48</v>
      </c>
      <c r="X1460" s="602">
        <f t="shared" si="656"/>
        <v>13.52</v>
      </c>
      <c r="Y1460" s="602">
        <f t="shared" ca="1" si="657"/>
        <v>49570578.460000001</v>
      </c>
      <c r="Z1460" s="602">
        <f t="shared" ca="1" si="658"/>
        <v>7931292.5499999998</v>
      </c>
      <c r="AA1460" s="603">
        <f t="shared" si="659"/>
        <v>0</v>
      </c>
      <c r="AB1460" s="602"/>
      <c r="AC1460" s="604">
        <f t="shared" si="660"/>
        <v>0.113</v>
      </c>
      <c r="AD1460" s="602">
        <f t="shared" ca="1" si="661"/>
        <v>-31613714165.398106</v>
      </c>
      <c r="AE1460" s="602">
        <f t="shared" si="662"/>
        <v>0</v>
      </c>
      <c r="AG1460" s="602">
        <f t="shared" ca="1" si="666"/>
        <v>0</v>
      </c>
    </row>
    <row r="1461" spans="2:33" x14ac:dyDescent="0.25">
      <c r="B1461" s="30">
        <v>1440</v>
      </c>
      <c r="C1461" s="19">
        <f t="shared" ca="1" si="640"/>
        <v>89521</v>
      </c>
      <c r="D1461" s="30">
        <f t="shared" ca="1" si="641"/>
        <v>31</v>
      </c>
      <c r="E1461" s="599">
        <f t="shared" si="642"/>
        <v>0.113</v>
      </c>
      <c r="F1461" s="599">
        <f t="shared" si="663"/>
        <v>0.13108</v>
      </c>
      <c r="G1461" s="33">
        <f t="shared" ca="1" si="643"/>
        <v>1.0120874444444443</v>
      </c>
      <c r="H1461" s="33">
        <f t="shared" ca="1" si="644"/>
        <v>24390506.551052578</v>
      </c>
      <c r="I1461" s="33">
        <f t="shared" ca="1" si="668"/>
        <v>4.0999558492435033E-8</v>
      </c>
      <c r="J1461" s="30" t="b">
        <f t="shared" si="645"/>
        <v>1</v>
      </c>
      <c r="K1461" s="33">
        <f t="shared" si="664"/>
        <v>1</v>
      </c>
      <c r="L1461" s="33">
        <f t="shared" ca="1" si="667"/>
        <v>4.0999558492435033E-8</v>
      </c>
      <c r="M1461" s="600">
        <f t="shared" ca="1" si="646"/>
        <v>27271.35</v>
      </c>
      <c r="N1461" s="601">
        <f t="shared" ca="1" si="647"/>
        <v>-3288182597770.8501</v>
      </c>
      <c r="O1461" s="601">
        <f t="shared" ca="1" si="648"/>
        <v>39745751745.099998</v>
      </c>
      <c r="P1461" s="601">
        <f t="shared" ca="1" si="649"/>
        <v>-31995843444.419998</v>
      </c>
      <c r="Q1461" s="601">
        <f t="shared" ca="1" si="665"/>
        <v>-5119334951.1099997</v>
      </c>
      <c r="R1461" s="602">
        <f t="shared" si="650"/>
        <v>399</v>
      </c>
      <c r="S1461" s="602">
        <f t="shared" si="651"/>
        <v>63.84</v>
      </c>
      <c r="T1461" s="602">
        <f t="shared" si="652"/>
        <v>166.35080000000002</v>
      </c>
      <c r="U1461" s="602">
        <f t="shared" si="653"/>
        <v>26.616128000000003</v>
      </c>
      <c r="V1461" s="602">
        <f t="shared" ca="1" si="654"/>
        <v>-2630546078.2199998</v>
      </c>
      <c r="W1461" s="602">
        <f t="shared" si="655"/>
        <v>84.48</v>
      </c>
      <c r="X1461" s="602">
        <f t="shared" si="656"/>
        <v>13.52</v>
      </c>
      <c r="Y1461" s="602">
        <f t="shared" ca="1" si="657"/>
        <v>50169757.170000002</v>
      </c>
      <c r="Z1461" s="602">
        <f t="shared" ca="1" si="658"/>
        <v>8027161.1500000004</v>
      </c>
      <c r="AA1461" s="603">
        <f t="shared" si="659"/>
        <v>0</v>
      </c>
      <c r="AB1461" s="602"/>
      <c r="AC1461" s="604">
        <f t="shared" si="660"/>
        <v>0.113</v>
      </c>
      <c r="AD1461" s="602">
        <f t="shared" ca="1" si="661"/>
        <v>-31995843444.420246</v>
      </c>
      <c r="AE1461" s="602">
        <f t="shared" si="662"/>
        <v>0</v>
      </c>
      <c r="AG1461" s="602">
        <f t="shared" ca="1" si="666"/>
        <v>0</v>
      </c>
    </row>
    <row r="1462" spans="2:33" x14ac:dyDescent="0.25">
      <c r="B1462" s="30">
        <v>1441</v>
      </c>
      <c r="C1462" s="19">
        <f t="shared" ca="1" si="640"/>
        <v>89549</v>
      </c>
      <c r="D1462" s="30">
        <f t="shared" ca="1" si="641"/>
        <v>28</v>
      </c>
      <c r="E1462" s="599">
        <f t="shared" si="642"/>
        <v>0.113</v>
      </c>
      <c r="F1462" s="599">
        <f t="shared" si="663"/>
        <v>0.13108</v>
      </c>
      <c r="G1462" s="33">
        <f t="shared" ca="1" si="643"/>
        <v>1.0109951111111111</v>
      </c>
      <c r="H1462" s="33">
        <f t="shared" ca="1" si="644"/>
        <v>24658682.880637683</v>
      </c>
      <c r="I1462" s="33">
        <f t="shared" ca="1" si="668"/>
        <v>4.0553666424138692E-8</v>
      </c>
      <c r="J1462" s="30" t="b">
        <f t="shared" si="645"/>
        <v>0</v>
      </c>
      <c r="K1462" s="33">
        <f t="shared" si="664"/>
        <v>1</v>
      </c>
      <c r="L1462" s="33">
        <f t="shared" ca="1" si="667"/>
        <v>4.0553666424138692E-8</v>
      </c>
      <c r="M1462" s="600">
        <f t="shared" ca="1" si="646"/>
        <v>27271.35</v>
      </c>
      <c r="N1462" s="601">
        <f t="shared" ca="1" si="647"/>
        <v>-3327928349515.9502</v>
      </c>
      <c r="O1462" s="601">
        <f t="shared" ca="1" si="648"/>
        <v>36590969244.090004</v>
      </c>
      <c r="P1462" s="601">
        <f t="shared" ca="1" si="649"/>
        <v>-29248792494.080002</v>
      </c>
      <c r="Q1462" s="601">
        <f t="shared" ca="1" si="665"/>
        <v>-4679806799.0500002</v>
      </c>
      <c r="R1462" s="602">
        <f t="shared" si="650"/>
        <v>399</v>
      </c>
      <c r="S1462" s="602">
        <f t="shared" si="651"/>
        <v>63.84</v>
      </c>
      <c r="T1462" s="602">
        <f t="shared" si="652"/>
        <v>166.35080000000002</v>
      </c>
      <c r="U1462" s="602">
        <f t="shared" si="653"/>
        <v>26.616128000000003</v>
      </c>
      <c r="V1462" s="602">
        <f t="shared" ca="1" si="654"/>
        <v>-2662342679.6100001</v>
      </c>
      <c r="W1462" s="602">
        <f t="shared" si="655"/>
        <v>84.48</v>
      </c>
      <c r="X1462" s="602">
        <f t="shared" si="656"/>
        <v>13.52</v>
      </c>
      <c r="Y1462" s="602">
        <f t="shared" ca="1" si="657"/>
        <v>45862381.280000001</v>
      </c>
      <c r="Z1462" s="602">
        <f t="shared" ca="1" si="658"/>
        <v>7337981</v>
      </c>
      <c r="AA1462" s="603">
        <f t="shared" si="659"/>
        <v>0</v>
      </c>
      <c r="AB1462" s="602"/>
      <c r="AC1462" s="604">
        <f t="shared" si="660"/>
        <v>0.113</v>
      </c>
      <c r="AD1462" s="602">
        <f t="shared" ca="1" si="661"/>
        <v>-29248792494.079075</v>
      </c>
      <c r="AE1462" s="602">
        <f t="shared" si="662"/>
        <v>0</v>
      </c>
      <c r="AG1462" s="602">
        <f t="shared" ca="1" si="666"/>
        <v>0</v>
      </c>
    </row>
    <row r="1463" spans="2:33" x14ac:dyDescent="0.25">
      <c r="B1463" s="30">
        <v>1442</v>
      </c>
      <c r="C1463" s="19">
        <f t="shared" ca="1" si="640"/>
        <v>89580</v>
      </c>
      <c r="D1463" s="30">
        <f t="shared" ca="1" si="641"/>
        <v>31</v>
      </c>
      <c r="E1463" s="599">
        <f t="shared" si="642"/>
        <v>0.113</v>
      </c>
      <c r="F1463" s="599">
        <f t="shared" si="663"/>
        <v>0.13108</v>
      </c>
      <c r="G1463" s="33">
        <f t="shared" ca="1" si="643"/>
        <v>1.0120874444444443</v>
      </c>
      <c r="H1463" s="33">
        <f t="shared" ca="1" si="644"/>
        <v>24956743.340030562</v>
      </c>
      <c r="I1463" s="33">
        <f t="shared" ca="1" si="668"/>
        <v>4.0069330616387039E-8</v>
      </c>
      <c r="J1463" s="30" t="b">
        <f t="shared" si="645"/>
        <v>0</v>
      </c>
      <c r="K1463" s="33">
        <f t="shared" si="664"/>
        <v>1</v>
      </c>
      <c r="L1463" s="33">
        <f t="shared" ca="1" si="667"/>
        <v>4.0069330616387039E-8</v>
      </c>
      <c r="M1463" s="600">
        <f t="shared" ca="1" si="646"/>
        <v>27271.35</v>
      </c>
      <c r="N1463" s="601">
        <f t="shared" ca="1" si="647"/>
        <v>-3364519318760.04</v>
      </c>
      <c r="O1463" s="601">
        <f t="shared" ca="1" si="648"/>
        <v>40668467619.120003</v>
      </c>
      <c r="P1463" s="601">
        <f t="shared" ca="1" si="649"/>
        <v>-32738642148.93</v>
      </c>
      <c r="Q1463" s="601">
        <f t="shared" ca="1" si="665"/>
        <v>-5238182743.8299999</v>
      </c>
      <c r="R1463" s="602">
        <f t="shared" si="650"/>
        <v>399</v>
      </c>
      <c r="S1463" s="602">
        <f t="shared" si="651"/>
        <v>63.84</v>
      </c>
      <c r="T1463" s="602">
        <f t="shared" si="652"/>
        <v>166.35080000000002</v>
      </c>
      <c r="U1463" s="602">
        <f t="shared" si="653"/>
        <v>26.616128000000003</v>
      </c>
      <c r="V1463" s="602">
        <f t="shared" ca="1" si="654"/>
        <v>-2691615455.0100002</v>
      </c>
      <c r="W1463" s="602">
        <f t="shared" si="655"/>
        <v>84.48</v>
      </c>
      <c r="X1463" s="602">
        <f t="shared" si="656"/>
        <v>13.52</v>
      </c>
      <c r="Y1463" s="602">
        <f t="shared" ca="1" si="657"/>
        <v>51334465.539999999</v>
      </c>
      <c r="Z1463" s="602">
        <f t="shared" ca="1" si="658"/>
        <v>8213514.4900000002</v>
      </c>
      <c r="AA1463" s="603">
        <f t="shared" si="659"/>
        <v>0</v>
      </c>
      <c r="AB1463" s="602"/>
      <c r="AC1463" s="604">
        <f t="shared" si="660"/>
        <v>0.113</v>
      </c>
      <c r="AD1463" s="602">
        <f t="shared" ca="1" si="661"/>
        <v>-32738642148.934502</v>
      </c>
      <c r="AE1463" s="602">
        <f t="shared" si="662"/>
        <v>0</v>
      </c>
      <c r="AG1463" s="602">
        <f t="shared" ca="1" si="666"/>
        <v>0</v>
      </c>
    </row>
    <row r="1464" spans="2:33" x14ac:dyDescent="0.25">
      <c r="B1464" s="30">
        <v>1443</v>
      </c>
      <c r="C1464" s="19">
        <f t="shared" ca="1" si="640"/>
        <v>89610</v>
      </c>
      <c r="D1464" s="30">
        <f t="shared" ca="1" si="641"/>
        <v>30</v>
      </c>
      <c r="E1464" s="599">
        <f t="shared" si="642"/>
        <v>0.113</v>
      </c>
      <c r="F1464" s="599">
        <f t="shared" si="663"/>
        <v>0.13108</v>
      </c>
      <c r="G1464" s="33">
        <f t="shared" ca="1" si="643"/>
        <v>1.0117233333333333</v>
      </c>
      <c r="H1464" s="33">
        <f t="shared" ca="1" si="644"/>
        <v>25249319.561120186</v>
      </c>
      <c r="I1464" s="33">
        <f t="shared" ca="1" si="668"/>
        <v>3.9605027675273917E-8</v>
      </c>
      <c r="J1464" s="30" t="b">
        <f t="shared" si="645"/>
        <v>0</v>
      </c>
      <c r="K1464" s="33">
        <f t="shared" si="664"/>
        <v>1</v>
      </c>
      <c r="L1464" s="33">
        <f t="shared" ca="1" si="667"/>
        <v>3.9605027675273917E-8</v>
      </c>
      <c r="M1464" s="600">
        <f t="shared" ca="1" si="646"/>
        <v>27271.35</v>
      </c>
      <c r="N1464" s="601">
        <f t="shared" ca="1" si="647"/>
        <v>-3405187786379.1602</v>
      </c>
      <c r="O1464" s="601">
        <f t="shared" ca="1" si="648"/>
        <v>39920178753.669998</v>
      </c>
      <c r="P1464" s="601">
        <f t="shared" ca="1" si="649"/>
        <v>-32065518321.740002</v>
      </c>
      <c r="Q1464" s="601">
        <f t="shared" ca="1" si="665"/>
        <v>-5130482931.4799995</v>
      </c>
      <c r="R1464" s="602">
        <f t="shared" si="650"/>
        <v>399</v>
      </c>
      <c r="S1464" s="602">
        <f t="shared" si="651"/>
        <v>63.84</v>
      </c>
      <c r="T1464" s="602">
        <f t="shared" si="652"/>
        <v>166.35080000000002</v>
      </c>
      <c r="U1464" s="602">
        <f t="shared" si="653"/>
        <v>26.616128000000003</v>
      </c>
      <c r="V1464" s="602">
        <f t="shared" ca="1" si="654"/>
        <v>-2724150229.0999999</v>
      </c>
      <c r="W1464" s="602">
        <f t="shared" si="655"/>
        <v>84.48</v>
      </c>
      <c r="X1464" s="602">
        <f t="shared" si="656"/>
        <v>13.52</v>
      </c>
      <c r="Y1464" s="602">
        <f t="shared" ca="1" si="657"/>
        <v>50279007.380000003</v>
      </c>
      <c r="Z1464" s="602">
        <f t="shared" ca="1" si="658"/>
        <v>8044641.1799999997</v>
      </c>
      <c r="AA1464" s="603">
        <f t="shared" si="659"/>
        <v>0</v>
      </c>
      <c r="AB1464" s="602"/>
      <c r="AC1464" s="604">
        <f t="shared" si="660"/>
        <v>0.113</v>
      </c>
      <c r="AD1464" s="602">
        <f t="shared" ca="1" si="661"/>
        <v>-32065518321.737095</v>
      </c>
      <c r="AE1464" s="602">
        <f t="shared" si="662"/>
        <v>0</v>
      </c>
      <c r="AG1464" s="602">
        <f t="shared" ca="1" si="666"/>
        <v>0</v>
      </c>
    </row>
    <row r="1465" spans="2:33" x14ac:dyDescent="0.25">
      <c r="B1465" s="30">
        <v>1444</v>
      </c>
      <c r="C1465" s="19">
        <f t="shared" ca="1" si="640"/>
        <v>89641</v>
      </c>
      <c r="D1465" s="30">
        <f t="shared" ca="1" si="641"/>
        <v>31</v>
      </c>
      <c r="E1465" s="599">
        <f t="shared" si="642"/>
        <v>0.113</v>
      </c>
      <c r="F1465" s="599">
        <f t="shared" si="663"/>
        <v>0.13108</v>
      </c>
      <c r="G1465" s="33">
        <f t="shared" ca="1" si="643"/>
        <v>1.0120874444444443</v>
      </c>
      <c r="H1465" s="33">
        <f t="shared" ca="1" si="644"/>
        <v>25554519.308575246</v>
      </c>
      <c r="I1465" s="33">
        <f t="shared" ca="1" si="668"/>
        <v>3.9132021538923382E-8</v>
      </c>
      <c r="J1465" s="30" t="b">
        <f t="shared" si="645"/>
        <v>0</v>
      </c>
      <c r="K1465" s="33">
        <f t="shared" si="664"/>
        <v>1</v>
      </c>
      <c r="L1465" s="33">
        <f t="shared" ca="1" si="667"/>
        <v>3.9132021538923382E-8</v>
      </c>
      <c r="M1465" s="600">
        <f t="shared" ca="1" si="646"/>
        <v>27271.35</v>
      </c>
      <c r="N1465" s="601">
        <f t="shared" ca="1" si="647"/>
        <v>-3445107965132.8301</v>
      </c>
      <c r="O1465" s="601">
        <f t="shared" ca="1" si="648"/>
        <v>41642578405.010002</v>
      </c>
      <c r="P1465" s="601">
        <f t="shared" ca="1" si="649"/>
        <v>-33522814449.610001</v>
      </c>
      <c r="Q1465" s="601">
        <f t="shared" ca="1" si="665"/>
        <v>-5363650311.9399996</v>
      </c>
      <c r="R1465" s="602">
        <f t="shared" si="650"/>
        <v>399</v>
      </c>
      <c r="S1465" s="602">
        <f t="shared" si="651"/>
        <v>63.84</v>
      </c>
      <c r="T1465" s="602">
        <f t="shared" si="652"/>
        <v>166.35080000000002</v>
      </c>
      <c r="U1465" s="602">
        <f t="shared" si="653"/>
        <v>26.616128000000003</v>
      </c>
      <c r="V1465" s="602">
        <f t="shared" ca="1" si="654"/>
        <v>-2756086372.1100001</v>
      </c>
      <c r="W1465" s="602">
        <f t="shared" si="655"/>
        <v>84.48</v>
      </c>
      <c r="X1465" s="602">
        <f t="shared" si="656"/>
        <v>13.52</v>
      </c>
      <c r="Y1465" s="602">
        <f t="shared" ca="1" si="657"/>
        <v>52564047.700000003</v>
      </c>
      <c r="Z1465" s="602">
        <f t="shared" ca="1" si="658"/>
        <v>8410247.6300000008</v>
      </c>
      <c r="AA1465" s="603">
        <f t="shared" si="659"/>
        <v>0</v>
      </c>
      <c r="AB1465" s="602"/>
      <c r="AC1465" s="604">
        <f t="shared" si="660"/>
        <v>0.113</v>
      </c>
      <c r="AD1465" s="602">
        <f t="shared" ca="1" si="661"/>
        <v>-33522814449.611958</v>
      </c>
      <c r="AE1465" s="602">
        <f t="shared" si="662"/>
        <v>0</v>
      </c>
      <c r="AG1465" s="602">
        <f t="shared" ca="1" si="666"/>
        <v>0</v>
      </c>
    </row>
    <row r="1466" spans="2:33" x14ac:dyDescent="0.25">
      <c r="B1466" s="30">
        <v>1445</v>
      </c>
      <c r="C1466" s="19">
        <f t="shared" ca="1" si="640"/>
        <v>89671</v>
      </c>
      <c r="D1466" s="30">
        <f t="shared" ca="1" si="641"/>
        <v>30</v>
      </c>
      <c r="E1466" s="599">
        <f t="shared" si="642"/>
        <v>0.113</v>
      </c>
      <c r="F1466" s="599">
        <f t="shared" si="663"/>
        <v>0.13108</v>
      </c>
      <c r="G1466" s="33">
        <f t="shared" ca="1" si="643"/>
        <v>1.0117233333333333</v>
      </c>
      <c r="H1466" s="33">
        <f t="shared" ca="1" si="644"/>
        <v>25854103.456602775</v>
      </c>
      <c r="I1466" s="33">
        <f t="shared" ca="1" si="668"/>
        <v>3.8678579656747452E-8</v>
      </c>
      <c r="J1466" s="30" t="b">
        <f t="shared" si="645"/>
        <v>0</v>
      </c>
      <c r="K1466" s="33">
        <f t="shared" si="664"/>
        <v>1</v>
      </c>
      <c r="L1466" s="33">
        <f t="shared" ca="1" si="667"/>
        <v>3.8678579656747452E-8</v>
      </c>
      <c r="M1466" s="600">
        <f t="shared" ca="1" si="646"/>
        <v>27271.35</v>
      </c>
      <c r="N1466" s="601">
        <f t="shared" ca="1" si="647"/>
        <v>-3486750543537.8398</v>
      </c>
      <c r="O1466" s="601">
        <f t="shared" ca="1" si="648"/>
        <v>40876366143.419998</v>
      </c>
      <c r="P1466" s="601">
        <f t="shared" ca="1" si="649"/>
        <v>-32833567618.310001</v>
      </c>
      <c r="Q1466" s="601">
        <f t="shared" ca="1" si="665"/>
        <v>-5253370818.9300003</v>
      </c>
      <c r="R1466" s="602">
        <f t="shared" si="650"/>
        <v>399</v>
      </c>
      <c r="S1466" s="602">
        <f t="shared" si="651"/>
        <v>63.84</v>
      </c>
      <c r="T1466" s="602">
        <f t="shared" si="652"/>
        <v>166.35080000000002</v>
      </c>
      <c r="U1466" s="602">
        <f t="shared" si="653"/>
        <v>26.616128000000003</v>
      </c>
      <c r="V1466" s="602">
        <f t="shared" ca="1" si="654"/>
        <v>-2789400434.8299999</v>
      </c>
      <c r="W1466" s="602">
        <f t="shared" si="655"/>
        <v>84.48</v>
      </c>
      <c r="X1466" s="602">
        <f t="shared" si="656"/>
        <v>13.52</v>
      </c>
      <c r="Y1466" s="602">
        <f t="shared" ca="1" si="657"/>
        <v>51483308.670000002</v>
      </c>
      <c r="Z1466" s="602">
        <f t="shared" ca="1" si="658"/>
        <v>8237329.3899999997</v>
      </c>
      <c r="AA1466" s="603">
        <f t="shared" si="659"/>
        <v>0</v>
      </c>
      <c r="AB1466" s="602"/>
      <c r="AC1466" s="604">
        <f t="shared" si="660"/>
        <v>0.113</v>
      </c>
      <c r="AD1466" s="602">
        <f t="shared" ca="1" si="661"/>
        <v>-32833567618.314659</v>
      </c>
      <c r="AE1466" s="602">
        <f t="shared" si="662"/>
        <v>0</v>
      </c>
      <c r="AG1466" s="602">
        <f t="shared" ca="1" si="666"/>
        <v>0</v>
      </c>
    </row>
    <row r="1467" spans="2:33" x14ac:dyDescent="0.25">
      <c r="B1467" s="30">
        <v>1446</v>
      </c>
      <c r="C1467" s="19">
        <f t="shared" ca="1" si="640"/>
        <v>89702</v>
      </c>
      <c r="D1467" s="30">
        <f t="shared" ca="1" si="641"/>
        <v>31</v>
      </c>
      <c r="E1467" s="599">
        <f t="shared" si="642"/>
        <v>0.113</v>
      </c>
      <c r="F1467" s="599">
        <f t="shared" si="663"/>
        <v>0.13108</v>
      </c>
      <c r="G1467" s="33">
        <f t="shared" ca="1" si="643"/>
        <v>1.0120874444444443</v>
      </c>
      <c r="H1467" s="33">
        <f t="shared" ca="1" si="644"/>
        <v>26166613.495795377</v>
      </c>
      <c r="I1467" s="33">
        <f t="shared" ca="1" si="668"/>
        <v>3.821663816606175E-8</v>
      </c>
      <c r="J1467" s="30" t="b">
        <f t="shared" si="645"/>
        <v>0</v>
      </c>
      <c r="K1467" s="33">
        <f t="shared" si="664"/>
        <v>1</v>
      </c>
      <c r="L1467" s="33">
        <f t="shared" ca="1" si="667"/>
        <v>3.821663816606175E-8</v>
      </c>
      <c r="M1467" s="600">
        <f t="shared" ca="1" si="646"/>
        <v>27271.35</v>
      </c>
      <c r="N1467" s="601">
        <f t="shared" ca="1" si="647"/>
        <v>-3527626909681.2598</v>
      </c>
      <c r="O1467" s="601">
        <f t="shared" ca="1" si="648"/>
        <v>42640021562.860001</v>
      </c>
      <c r="P1467" s="601">
        <f t="shared" ca="1" si="649"/>
        <v>-34325769623.93</v>
      </c>
      <c r="Q1467" s="601">
        <f t="shared" ca="1" si="665"/>
        <v>-5492123139.8299999</v>
      </c>
      <c r="R1467" s="602">
        <f t="shared" si="650"/>
        <v>399</v>
      </c>
      <c r="S1467" s="602">
        <f t="shared" si="651"/>
        <v>63.84</v>
      </c>
      <c r="T1467" s="602">
        <f t="shared" si="652"/>
        <v>166.35080000000002</v>
      </c>
      <c r="U1467" s="602">
        <f t="shared" si="653"/>
        <v>26.616128000000003</v>
      </c>
      <c r="V1467" s="602">
        <f t="shared" ca="1" si="654"/>
        <v>-2822101527.75</v>
      </c>
      <c r="W1467" s="602">
        <f t="shared" si="655"/>
        <v>84.48</v>
      </c>
      <c r="X1467" s="602">
        <f t="shared" si="656"/>
        <v>13.52</v>
      </c>
      <c r="Y1467" s="602">
        <f t="shared" ca="1" si="657"/>
        <v>53823081.420000002</v>
      </c>
      <c r="Z1467" s="602">
        <f t="shared" ca="1" si="658"/>
        <v>8611693.0299999993</v>
      </c>
      <c r="AA1467" s="603">
        <f t="shared" si="659"/>
        <v>0</v>
      </c>
      <c r="AB1467" s="602"/>
      <c r="AC1467" s="604">
        <f t="shared" si="660"/>
        <v>0.113</v>
      </c>
      <c r="AD1467" s="602">
        <f t="shared" ca="1" si="661"/>
        <v>-34325769623.926258</v>
      </c>
      <c r="AE1467" s="602">
        <f t="shared" si="662"/>
        <v>0</v>
      </c>
      <c r="AG1467" s="602">
        <f t="shared" ca="1" si="666"/>
        <v>0</v>
      </c>
    </row>
    <row r="1468" spans="2:33" x14ac:dyDescent="0.25">
      <c r="B1468" s="30">
        <v>1447</v>
      </c>
      <c r="C1468" s="19">
        <f t="shared" ca="1" si="640"/>
        <v>89733</v>
      </c>
      <c r="D1468" s="30">
        <f t="shared" ca="1" si="641"/>
        <v>31</v>
      </c>
      <c r="E1468" s="599">
        <f t="shared" si="642"/>
        <v>0.113</v>
      </c>
      <c r="F1468" s="599">
        <f t="shared" si="663"/>
        <v>0.13108</v>
      </c>
      <c r="G1468" s="33">
        <f t="shared" ca="1" si="643"/>
        <v>1.0120874444444443</v>
      </c>
      <c r="H1468" s="33">
        <f t="shared" ca="1" si="644"/>
        <v>26482900.98272505</v>
      </c>
      <c r="I1468" s="33">
        <f t="shared" ca="1" si="668"/>
        <v>3.7760213680982528E-8</v>
      </c>
      <c r="J1468" s="30" t="b">
        <f t="shared" si="645"/>
        <v>0</v>
      </c>
      <c r="K1468" s="33">
        <f t="shared" si="664"/>
        <v>1</v>
      </c>
      <c r="L1468" s="33">
        <f t="shared" ca="1" si="667"/>
        <v>3.7760213680982528E-8</v>
      </c>
      <c r="M1468" s="600">
        <f t="shared" ca="1" si="646"/>
        <v>27271.35</v>
      </c>
      <c r="N1468" s="601">
        <f t="shared" ca="1" si="647"/>
        <v>-3570266931244.1201</v>
      </c>
      <c r="O1468" s="601">
        <f t="shared" ca="1" si="648"/>
        <v>43155430454.599998</v>
      </c>
      <c r="P1468" s="601">
        <f t="shared" ca="1" si="649"/>
        <v>-34740680722.629997</v>
      </c>
      <c r="Q1468" s="601">
        <f t="shared" ca="1" si="665"/>
        <v>-5558508915.6199999</v>
      </c>
      <c r="R1468" s="602">
        <f t="shared" si="650"/>
        <v>399</v>
      </c>
      <c r="S1468" s="602">
        <f t="shared" si="651"/>
        <v>63.84</v>
      </c>
      <c r="T1468" s="602">
        <f t="shared" si="652"/>
        <v>166.35080000000002</v>
      </c>
      <c r="U1468" s="602">
        <f t="shared" si="653"/>
        <v>26.616128000000003</v>
      </c>
      <c r="V1468" s="602">
        <f t="shared" ca="1" si="654"/>
        <v>-2856213545</v>
      </c>
      <c r="W1468" s="602">
        <f t="shared" si="655"/>
        <v>84.48</v>
      </c>
      <c r="X1468" s="602">
        <f t="shared" si="656"/>
        <v>13.52</v>
      </c>
      <c r="Y1468" s="602">
        <f t="shared" ca="1" si="657"/>
        <v>54473662.020000003</v>
      </c>
      <c r="Z1468" s="602">
        <f t="shared" ca="1" si="658"/>
        <v>8715785.9199999999</v>
      </c>
      <c r="AA1468" s="603">
        <f t="shared" si="659"/>
        <v>0</v>
      </c>
      <c r="AB1468" s="602"/>
      <c r="AC1468" s="604">
        <f t="shared" si="660"/>
        <v>0.113</v>
      </c>
      <c r="AD1468" s="602">
        <f t="shared" ca="1" si="661"/>
        <v>-34740680722.633759</v>
      </c>
      <c r="AE1468" s="602">
        <f t="shared" si="662"/>
        <v>0</v>
      </c>
      <c r="AG1468" s="602">
        <f t="shared" ca="1" si="666"/>
        <v>0</v>
      </c>
    </row>
    <row r="1469" spans="2:33" x14ac:dyDescent="0.25">
      <c r="B1469" s="30">
        <v>1448</v>
      </c>
      <c r="C1469" s="19">
        <f t="shared" ca="1" si="640"/>
        <v>89763</v>
      </c>
      <c r="D1469" s="30">
        <f t="shared" ca="1" si="641"/>
        <v>30</v>
      </c>
      <c r="E1469" s="599">
        <f t="shared" si="642"/>
        <v>0.113</v>
      </c>
      <c r="F1469" s="599">
        <f t="shared" si="663"/>
        <v>0.13108</v>
      </c>
      <c r="G1469" s="33">
        <f t="shared" ca="1" si="643"/>
        <v>1.0117233333333333</v>
      </c>
      <c r="H1469" s="33">
        <f t="shared" ca="1" si="644"/>
        <v>26793368.858579196</v>
      </c>
      <c r="I1469" s="33">
        <f t="shared" ca="1" si="668"/>
        <v>3.7322667607727928E-8</v>
      </c>
      <c r="J1469" s="30" t="b">
        <f t="shared" si="645"/>
        <v>0</v>
      </c>
      <c r="K1469" s="33">
        <f t="shared" si="664"/>
        <v>1</v>
      </c>
      <c r="L1469" s="33">
        <f t="shared" ca="1" si="667"/>
        <v>3.7322667607727928E-8</v>
      </c>
      <c r="M1469" s="600">
        <f t="shared" ca="1" si="646"/>
        <v>27271.35</v>
      </c>
      <c r="N1469" s="601">
        <f t="shared" ca="1" si="647"/>
        <v>-3613422361698.7202</v>
      </c>
      <c r="O1469" s="601">
        <f t="shared" ca="1" si="648"/>
        <v>42361382091.669998</v>
      </c>
      <c r="P1469" s="601">
        <f t="shared" ca="1" si="649"/>
        <v>-34026393906</v>
      </c>
      <c r="Q1469" s="601">
        <f t="shared" ca="1" si="665"/>
        <v>-5444223024.96</v>
      </c>
      <c r="R1469" s="602">
        <f t="shared" si="650"/>
        <v>399</v>
      </c>
      <c r="S1469" s="602">
        <f t="shared" si="651"/>
        <v>63.84</v>
      </c>
      <c r="T1469" s="602">
        <f t="shared" si="652"/>
        <v>166.35080000000002</v>
      </c>
      <c r="U1469" s="602">
        <f t="shared" si="653"/>
        <v>26.616128000000003</v>
      </c>
      <c r="V1469" s="602">
        <f t="shared" ca="1" si="654"/>
        <v>-2890737889.3600001</v>
      </c>
      <c r="W1469" s="602">
        <f t="shared" si="655"/>
        <v>84.48</v>
      </c>
      <c r="X1469" s="602">
        <f t="shared" si="656"/>
        <v>13.52</v>
      </c>
      <c r="Y1469" s="602">
        <f t="shared" ca="1" si="657"/>
        <v>53353660.289999999</v>
      </c>
      <c r="Z1469" s="602">
        <f t="shared" ca="1" si="658"/>
        <v>8536585.6500000004</v>
      </c>
      <c r="AA1469" s="603">
        <f t="shared" si="659"/>
        <v>0</v>
      </c>
      <c r="AB1469" s="602"/>
      <c r="AC1469" s="604">
        <f t="shared" si="660"/>
        <v>0.113</v>
      </c>
      <c r="AD1469" s="602">
        <f t="shared" ca="1" si="661"/>
        <v>-34026393905.996284</v>
      </c>
      <c r="AE1469" s="602">
        <f t="shared" si="662"/>
        <v>0</v>
      </c>
      <c r="AG1469" s="602">
        <f t="shared" ca="1" si="666"/>
        <v>0</v>
      </c>
    </row>
    <row r="1470" spans="2:33" x14ac:dyDescent="0.25">
      <c r="B1470" s="30">
        <v>1449</v>
      </c>
      <c r="C1470" s="19">
        <f t="shared" ca="1" si="640"/>
        <v>89794</v>
      </c>
      <c r="D1470" s="30">
        <f t="shared" ca="1" si="641"/>
        <v>31</v>
      </c>
      <c r="E1470" s="599">
        <f t="shared" si="642"/>
        <v>0.113</v>
      </c>
      <c r="F1470" s="599">
        <f t="shared" si="663"/>
        <v>0.13108</v>
      </c>
      <c r="G1470" s="33">
        <f t="shared" ca="1" si="643"/>
        <v>1.0120874444444443</v>
      </c>
      <c r="H1470" s="33">
        <f t="shared" ca="1" si="644"/>
        <v>27117232.216136776</v>
      </c>
      <c r="I1470" s="33">
        <f t="shared" ca="1" si="668"/>
        <v>3.6876919887307872E-8</v>
      </c>
      <c r="J1470" s="30" t="b">
        <f t="shared" si="645"/>
        <v>0</v>
      </c>
      <c r="K1470" s="33">
        <f t="shared" si="664"/>
        <v>1</v>
      </c>
      <c r="L1470" s="33">
        <f t="shared" ca="1" si="667"/>
        <v>3.6876919887307872E-8</v>
      </c>
      <c r="M1470" s="600">
        <f t="shared" ca="1" si="646"/>
        <v>27271.35</v>
      </c>
      <c r="N1470" s="601">
        <f t="shared" ca="1" si="647"/>
        <v>-3655783743790.3901</v>
      </c>
      <c r="O1470" s="601">
        <f t="shared" ca="1" si="648"/>
        <v>44189110175.32</v>
      </c>
      <c r="P1470" s="601">
        <f t="shared" ca="1" si="649"/>
        <v>-35572806818.050003</v>
      </c>
      <c r="Q1470" s="601">
        <f t="shared" ca="1" si="665"/>
        <v>-5691649090.8900003</v>
      </c>
      <c r="R1470" s="602">
        <f t="shared" si="650"/>
        <v>399</v>
      </c>
      <c r="S1470" s="602">
        <f t="shared" si="651"/>
        <v>63.84</v>
      </c>
      <c r="T1470" s="602">
        <f t="shared" si="652"/>
        <v>166.35080000000002</v>
      </c>
      <c r="U1470" s="602">
        <f t="shared" si="653"/>
        <v>26.616128000000003</v>
      </c>
      <c r="V1470" s="602">
        <f t="shared" ca="1" si="654"/>
        <v>-2924626995.0300002</v>
      </c>
      <c r="W1470" s="602">
        <f t="shared" si="655"/>
        <v>84.48</v>
      </c>
      <c r="X1470" s="602">
        <f t="shared" si="656"/>
        <v>13.52</v>
      </c>
      <c r="Y1470" s="602">
        <f t="shared" ca="1" si="657"/>
        <v>55778435.740000002</v>
      </c>
      <c r="Z1470" s="602">
        <f t="shared" ca="1" si="658"/>
        <v>8924549.7200000007</v>
      </c>
      <c r="AA1470" s="603">
        <f t="shared" si="659"/>
        <v>0</v>
      </c>
      <c r="AB1470" s="602"/>
      <c r="AC1470" s="604">
        <f t="shared" si="660"/>
        <v>0.113</v>
      </c>
      <c r="AD1470" s="602">
        <f t="shared" ca="1" si="661"/>
        <v>-35572806818.049271</v>
      </c>
      <c r="AE1470" s="602">
        <f t="shared" si="662"/>
        <v>0</v>
      </c>
      <c r="AG1470" s="602">
        <f t="shared" ca="1" si="666"/>
        <v>0</v>
      </c>
    </row>
    <row r="1471" spans="2:33" x14ac:dyDescent="0.25">
      <c r="B1471" s="30">
        <v>1450</v>
      </c>
      <c r="C1471" s="19">
        <f t="shared" ca="1" si="640"/>
        <v>89824</v>
      </c>
      <c r="D1471" s="30">
        <f t="shared" ca="1" si="641"/>
        <v>30</v>
      </c>
      <c r="E1471" s="599">
        <f t="shared" si="642"/>
        <v>0.113</v>
      </c>
      <c r="F1471" s="599">
        <f t="shared" si="663"/>
        <v>0.13108</v>
      </c>
      <c r="G1471" s="33">
        <f t="shared" ca="1" si="643"/>
        <v>1.0117233333333333</v>
      </c>
      <c r="H1471" s="33">
        <f t="shared" ca="1" si="644"/>
        <v>27435136.568483952</v>
      </c>
      <c r="I1471" s="33">
        <f t="shared" ca="1" si="668"/>
        <v>3.644960897146572E-8</v>
      </c>
      <c r="J1471" s="30" t="b">
        <f t="shared" si="645"/>
        <v>0</v>
      </c>
      <c r="K1471" s="33">
        <f t="shared" si="664"/>
        <v>1</v>
      </c>
      <c r="L1471" s="33">
        <f t="shared" ca="1" si="667"/>
        <v>3.644960897146572E-8</v>
      </c>
      <c r="M1471" s="600">
        <f t="shared" ca="1" si="646"/>
        <v>27271.35</v>
      </c>
      <c r="N1471" s="601">
        <f t="shared" ca="1" si="647"/>
        <v>-3699972853965.71</v>
      </c>
      <c r="O1471" s="601">
        <f t="shared" ca="1" si="648"/>
        <v>43376042362.669998</v>
      </c>
      <c r="P1471" s="601">
        <f t="shared" ca="1" si="649"/>
        <v>-34841411041.510002</v>
      </c>
      <c r="Q1471" s="601">
        <f t="shared" ca="1" si="665"/>
        <v>-5574625766.6400003</v>
      </c>
      <c r="R1471" s="602">
        <f t="shared" si="650"/>
        <v>399</v>
      </c>
      <c r="S1471" s="602">
        <f t="shared" si="651"/>
        <v>63.84</v>
      </c>
      <c r="T1471" s="602">
        <f t="shared" si="652"/>
        <v>166.35080000000002</v>
      </c>
      <c r="U1471" s="602">
        <f t="shared" si="653"/>
        <v>26.616128000000003</v>
      </c>
      <c r="V1471" s="602">
        <f t="shared" ca="1" si="654"/>
        <v>-2959978283.1700001</v>
      </c>
      <c r="W1471" s="602">
        <f t="shared" si="655"/>
        <v>84.48</v>
      </c>
      <c r="X1471" s="602">
        <f t="shared" si="656"/>
        <v>13.52</v>
      </c>
      <c r="Y1471" s="602">
        <f t="shared" ca="1" si="657"/>
        <v>54631607.159999996</v>
      </c>
      <c r="Z1471" s="602">
        <f t="shared" ca="1" si="658"/>
        <v>8741057.1500000004</v>
      </c>
      <c r="AA1471" s="603">
        <f t="shared" si="659"/>
        <v>0</v>
      </c>
      <c r="AB1471" s="602"/>
      <c r="AC1471" s="604">
        <f t="shared" si="660"/>
        <v>0.113</v>
      </c>
      <c r="AD1471" s="602">
        <f t="shared" ca="1" si="661"/>
        <v>-34841411041.510437</v>
      </c>
      <c r="AE1471" s="602">
        <f t="shared" si="662"/>
        <v>0</v>
      </c>
      <c r="AG1471" s="602">
        <f t="shared" ca="1" si="666"/>
        <v>0</v>
      </c>
    </row>
    <row r="1472" spans="2:33" x14ac:dyDescent="0.25">
      <c r="B1472" s="30">
        <v>1451</v>
      </c>
      <c r="C1472" s="19">
        <f t="shared" ca="1" si="640"/>
        <v>89855</v>
      </c>
      <c r="D1472" s="30">
        <f t="shared" ca="1" si="641"/>
        <v>31</v>
      </c>
      <c r="E1472" s="599">
        <f t="shared" si="642"/>
        <v>0.113</v>
      </c>
      <c r="F1472" s="599">
        <f t="shared" si="663"/>
        <v>0.13108</v>
      </c>
      <c r="G1472" s="33">
        <f t="shared" ca="1" si="643"/>
        <v>1.0120874444444443</v>
      </c>
      <c r="H1472" s="33">
        <f t="shared" ca="1" si="644"/>
        <v>27766757.257581245</v>
      </c>
      <c r="I1472" s="33">
        <f t="shared" ca="1" si="668"/>
        <v>3.6014288262881936E-8</v>
      </c>
      <c r="J1472" s="30" t="b">
        <f t="shared" si="645"/>
        <v>0</v>
      </c>
      <c r="K1472" s="33">
        <f t="shared" si="664"/>
        <v>1</v>
      </c>
      <c r="L1472" s="33">
        <f t="shared" ca="1" si="667"/>
        <v>3.6014288262881936E-8</v>
      </c>
      <c r="M1472" s="600">
        <f t="shared" ca="1" si="646"/>
        <v>27271.35</v>
      </c>
      <c r="N1472" s="601">
        <f t="shared" ca="1" si="647"/>
        <v>-3743348896328.3799</v>
      </c>
      <c r="O1472" s="601">
        <f t="shared" ca="1" si="648"/>
        <v>45247549091.889999</v>
      </c>
      <c r="P1472" s="601">
        <f t="shared" ca="1" si="649"/>
        <v>-36424864399.550003</v>
      </c>
      <c r="Q1472" s="601">
        <f t="shared" ca="1" si="665"/>
        <v>-5827978303.9300003</v>
      </c>
      <c r="R1472" s="602">
        <f t="shared" si="650"/>
        <v>399</v>
      </c>
      <c r="S1472" s="602">
        <f t="shared" si="651"/>
        <v>63.84</v>
      </c>
      <c r="T1472" s="602">
        <f t="shared" si="652"/>
        <v>166.35080000000002</v>
      </c>
      <c r="U1472" s="602">
        <f t="shared" si="653"/>
        <v>26.616128000000003</v>
      </c>
      <c r="V1472" s="602">
        <f t="shared" ca="1" si="654"/>
        <v>-2994679117.0599999</v>
      </c>
      <c r="W1472" s="602">
        <f t="shared" si="655"/>
        <v>84.48</v>
      </c>
      <c r="X1472" s="602">
        <f t="shared" si="656"/>
        <v>13.52</v>
      </c>
      <c r="Y1472" s="602">
        <f t="shared" ca="1" si="657"/>
        <v>57114462.030000001</v>
      </c>
      <c r="Z1472" s="602">
        <f t="shared" ca="1" si="658"/>
        <v>9138313.9199999999</v>
      </c>
      <c r="AA1472" s="603">
        <f t="shared" si="659"/>
        <v>0</v>
      </c>
      <c r="AB1472" s="602"/>
      <c r="AC1472" s="604">
        <f t="shared" si="660"/>
        <v>0.113</v>
      </c>
      <c r="AD1472" s="602">
        <f t="shared" ca="1" si="661"/>
        <v>-36424864399.55088</v>
      </c>
      <c r="AE1472" s="602">
        <f t="shared" si="662"/>
        <v>0</v>
      </c>
      <c r="AG1472" s="602">
        <f t="shared" ca="1" si="666"/>
        <v>0</v>
      </c>
    </row>
    <row r="1473" spans="2:33" x14ac:dyDescent="0.25">
      <c r="B1473" s="30">
        <v>1452</v>
      </c>
      <c r="C1473" s="19">
        <f t="shared" ca="1" si="640"/>
        <v>89886</v>
      </c>
      <c r="D1473" s="30">
        <f t="shared" ca="1" si="641"/>
        <v>31</v>
      </c>
      <c r="E1473" s="599">
        <f t="shared" si="642"/>
        <v>0.113</v>
      </c>
      <c r="F1473" s="599">
        <f t="shared" si="663"/>
        <v>0.13108</v>
      </c>
      <c r="G1473" s="33">
        <f t="shared" ca="1" si="643"/>
        <v>1.0120874444444443</v>
      </c>
      <c r="H1473" s="33">
        <f t="shared" ca="1" si="644"/>
        <v>28102386.393334631</v>
      </c>
      <c r="I1473" s="33">
        <f t="shared" ca="1" si="668"/>
        <v>3.5584166625692031E-8</v>
      </c>
      <c r="J1473" s="30" t="b">
        <f t="shared" si="645"/>
        <v>1</v>
      </c>
      <c r="K1473" s="33">
        <f t="shared" si="664"/>
        <v>1</v>
      </c>
      <c r="L1473" s="33">
        <f t="shared" ca="1" si="667"/>
        <v>3.5584166625692031E-8</v>
      </c>
      <c r="M1473" s="600">
        <f t="shared" ca="1" si="646"/>
        <v>27271.35</v>
      </c>
      <c r="N1473" s="601">
        <f t="shared" ca="1" si="647"/>
        <v>-3788596445420.27</v>
      </c>
      <c r="O1473" s="601">
        <f t="shared" ca="1" si="648"/>
        <v>45794476327.789993</v>
      </c>
      <c r="P1473" s="601">
        <f t="shared" ca="1" si="649"/>
        <v>-36865148189.739998</v>
      </c>
      <c r="Q1473" s="601">
        <f t="shared" ca="1" si="665"/>
        <v>-5898423710.3599997</v>
      </c>
      <c r="R1473" s="602">
        <f t="shared" si="650"/>
        <v>399</v>
      </c>
      <c r="S1473" s="602">
        <f t="shared" si="651"/>
        <v>63.84</v>
      </c>
      <c r="T1473" s="602">
        <f t="shared" si="652"/>
        <v>166.35080000000002</v>
      </c>
      <c r="U1473" s="602">
        <f t="shared" si="653"/>
        <v>26.616128000000003</v>
      </c>
      <c r="V1473" s="602">
        <f t="shared" ca="1" si="654"/>
        <v>-3030877156.3400002</v>
      </c>
      <c r="W1473" s="602">
        <f t="shared" si="655"/>
        <v>84.48</v>
      </c>
      <c r="X1473" s="602">
        <f t="shared" si="656"/>
        <v>13.52</v>
      </c>
      <c r="Y1473" s="602">
        <f t="shared" ca="1" si="657"/>
        <v>57804827.009999998</v>
      </c>
      <c r="Z1473" s="602">
        <f t="shared" ca="1" si="658"/>
        <v>9248772.3200000003</v>
      </c>
      <c r="AA1473" s="603">
        <f t="shared" si="659"/>
        <v>0</v>
      </c>
      <c r="AB1473" s="602"/>
      <c r="AC1473" s="604">
        <f t="shared" si="660"/>
        <v>0.113</v>
      </c>
      <c r="AD1473" s="602">
        <f t="shared" ca="1" si="661"/>
        <v>-36865148189.742241</v>
      </c>
      <c r="AE1473" s="602">
        <f t="shared" si="662"/>
        <v>0</v>
      </c>
      <c r="AG1473" s="602">
        <f t="shared" ca="1" si="666"/>
        <v>0</v>
      </c>
    </row>
    <row r="1474" spans="2:33" x14ac:dyDescent="0.25">
      <c r="B1474" s="30">
        <v>1453</v>
      </c>
      <c r="C1474" s="19">
        <f t="shared" ca="1" si="640"/>
        <v>89914</v>
      </c>
      <c r="D1474" s="30">
        <f t="shared" ca="1" si="641"/>
        <v>28</v>
      </c>
      <c r="E1474" s="599">
        <f t="shared" si="642"/>
        <v>0.113</v>
      </c>
      <c r="F1474" s="599">
        <f t="shared" si="663"/>
        <v>0.13108</v>
      </c>
      <c r="G1474" s="33">
        <f t="shared" ca="1" si="643"/>
        <v>1.0109951111111111</v>
      </c>
      <c r="H1474" s="33">
        <f t="shared" ca="1" si="644"/>
        <v>28411375.254216719</v>
      </c>
      <c r="I1474" s="33">
        <f t="shared" ca="1" si="668"/>
        <v>3.5197169832586104E-8</v>
      </c>
      <c r="J1474" s="30" t="b">
        <f t="shared" si="645"/>
        <v>0</v>
      </c>
      <c r="K1474" s="33">
        <f t="shared" si="664"/>
        <v>1</v>
      </c>
      <c r="L1474" s="33">
        <f t="shared" ca="1" si="667"/>
        <v>3.5197169832586104E-8</v>
      </c>
      <c r="M1474" s="600">
        <f t="shared" ca="1" si="646"/>
        <v>27271.35</v>
      </c>
      <c r="N1474" s="601">
        <f t="shared" ca="1" si="647"/>
        <v>-3834390921748.0601</v>
      </c>
      <c r="O1474" s="601">
        <f t="shared" ca="1" si="648"/>
        <v>42159581499.409996</v>
      </c>
      <c r="P1474" s="601">
        <f t="shared" ca="1" si="649"/>
        <v>-33700035767.810001</v>
      </c>
      <c r="Q1474" s="601">
        <f t="shared" ca="1" si="665"/>
        <v>-5392005722.8500004</v>
      </c>
      <c r="R1474" s="602">
        <f t="shared" si="650"/>
        <v>399</v>
      </c>
      <c r="S1474" s="602">
        <f t="shared" si="651"/>
        <v>63.84</v>
      </c>
      <c r="T1474" s="602">
        <f t="shared" si="652"/>
        <v>166.35080000000002</v>
      </c>
      <c r="U1474" s="602">
        <f t="shared" si="653"/>
        <v>26.616128000000003</v>
      </c>
      <c r="V1474" s="602">
        <f t="shared" ca="1" si="654"/>
        <v>-3067512737.4000001</v>
      </c>
      <c r="W1474" s="602">
        <f t="shared" si="655"/>
        <v>84.48</v>
      </c>
      <c r="X1474" s="602">
        <f t="shared" si="656"/>
        <v>13.52</v>
      </c>
      <c r="Y1474" s="602">
        <f t="shared" ca="1" si="657"/>
        <v>52841930.729999997</v>
      </c>
      <c r="Z1474" s="602">
        <f t="shared" ca="1" si="658"/>
        <v>8454708.9199999999</v>
      </c>
      <c r="AA1474" s="603">
        <f t="shared" si="659"/>
        <v>0</v>
      </c>
      <c r="AB1474" s="602"/>
      <c r="AC1474" s="604">
        <f t="shared" si="660"/>
        <v>0.113</v>
      </c>
      <c r="AD1474" s="602">
        <f t="shared" ca="1" si="661"/>
        <v>-33700035767.807953</v>
      </c>
      <c r="AE1474" s="602">
        <f t="shared" si="662"/>
        <v>0</v>
      </c>
      <c r="AG1474" s="602">
        <f t="shared" ca="1" si="666"/>
        <v>0</v>
      </c>
    </row>
    <row r="1475" spans="2:33" x14ac:dyDescent="0.25">
      <c r="B1475" s="30">
        <v>1454</v>
      </c>
      <c r="C1475" s="19">
        <f t="shared" ca="1" si="640"/>
        <v>89945</v>
      </c>
      <c r="D1475" s="30">
        <f t="shared" ca="1" si="641"/>
        <v>31</v>
      </c>
      <c r="E1475" s="599">
        <f t="shared" si="642"/>
        <v>0.113</v>
      </c>
      <c r="F1475" s="599">
        <f t="shared" si="663"/>
        <v>0.13108</v>
      </c>
      <c r="G1475" s="33">
        <f t="shared" ca="1" si="643"/>
        <v>1.0120874444444443</v>
      </c>
      <c r="H1475" s="33">
        <f t="shared" ca="1" si="644"/>
        <v>28754796.174192324</v>
      </c>
      <c r="I1475" s="33">
        <f t="shared" ca="1" si="668"/>
        <v>3.4776807108704479E-8</v>
      </c>
      <c r="J1475" s="30" t="b">
        <f t="shared" si="645"/>
        <v>0</v>
      </c>
      <c r="K1475" s="33">
        <f t="shared" si="664"/>
        <v>1</v>
      </c>
      <c r="L1475" s="33">
        <f t="shared" ca="1" si="667"/>
        <v>3.4776807108704479E-8</v>
      </c>
      <c r="M1475" s="600">
        <f t="shared" ca="1" si="646"/>
        <v>27271.35</v>
      </c>
      <c r="N1475" s="601">
        <f t="shared" ca="1" si="647"/>
        <v>-3876550503247.4702</v>
      </c>
      <c r="O1475" s="601">
        <f t="shared" ca="1" si="648"/>
        <v>46857616115.439995</v>
      </c>
      <c r="P1475" s="601">
        <f t="shared" ca="1" si="649"/>
        <v>-37720990035.769997</v>
      </c>
      <c r="Q1475" s="601">
        <f t="shared" ca="1" si="665"/>
        <v>-6035358405.7200003</v>
      </c>
      <c r="R1475" s="602">
        <f t="shared" si="650"/>
        <v>399</v>
      </c>
      <c r="S1475" s="602">
        <f t="shared" si="651"/>
        <v>63.84</v>
      </c>
      <c r="T1475" s="602">
        <f t="shared" si="652"/>
        <v>166.35080000000002</v>
      </c>
      <c r="U1475" s="602">
        <f t="shared" si="653"/>
        <v>26.616128000000003</v>
      </c>
      <c r="V1475" s="602">
        <f t="shared" ca="1" si="654"/>
        <v>-3101240402.5999999</v>
      </c>
      <c r="W1475" s="602">
        <f t="shared" si="655"/>
        <v>84.48</v>
      </c>
      <c r="X1475" s="602">
        <f t="shared" si="656"/>
        <v>13.52</v>
      </c>
      <c r="Y1475" s="602">
        <f t="shared" ca="1" si="657"/>
        <v>59146787.020000003</v>
      </c>
      <c r="Z1475" s="602">
        <f t="shared" ca="1" si="658"/>
        <v>9463485.9199999999</v>
      </c>
      <c r="AA1475" s="603">
        <f t="shared" si="659"/>
        <v>0</v>
      </c>
      <c r="AB1475" s="602"/>
      <c r="AC1475" s="604">
        <f t="shared" si="660"/>
        <v>0.113</v>
      </c>
      <c r="AD1475" s="602">
        <f t="shared" ca="1" si="661"/>
        <v>-37720990035.766357</v>
      </c>
      <c r="AE1475" s="602">
        <f t="shared" si="662"/>
        <v>0</v>
      </c>
      <c r="AG1475" s="602">
        <f t="shared" ca="1" si="666"/>
        <v>0</v>
      </c>
    </row>
    <row r="1476" spans="2:33" x14ac:dyDescent="0.25">
      <c r="B1476" s="30">
        <v>1455</v>
      </c>
      <c r="C1476" s="19">
        <f t="shared" ca="1" si="640"/>
        <v>89975</v>
      </c>
      <c r="D1476" s="30">
        <f t="shared" ca="1" si="641"/>
        <v>30</v>
      </c>
      <c r="E1476" s="599">
        <f t="shared" si="642"/>
        <v>0.113</v>
      </c>
      <c r="F1476" s="599">
        <f t="shared" si="663"/>
        <v>0.13108</v>
      </c>
      <c r="G1476" s="33">
        <f t="shared" ca="1" si="643"/>
        <v>1.0117233333333333</v>
      </c>
      <c r="H1476" s="33">
        <f t="shared" ca="1" si="644"/>
        <v>29091898.234674439</v>
      </c>
      <c r="I1476" s="33">
        <f t="shared" ca="1" si="668"/>
        <v>3.4373831227283295E-8</v>
      </c>
      <c r="J1476" s="30" t="b">
        <f t="shared" si="645"/>
        <v>0</v>
      </c>
      <c r="K1476" s="33">
        <f t="shared" si="664"/>
        <v>1</v>
      </c>
      <c r="L1476" s="33">
        <f t="shared" ca="1" si="667"/>
        <v>3.4373831227283295E-8</v>
      </c>
      <c r="M1476" s="600">
        <f t="shared" ca="1" si="646"/>
        <v>27271.35</v>
      </c>
      <c r="N1476" s="601">
        <f t="shared" ca="1" si="647"/>
        <v>-3923408119362.9102</v>
      </c>
      <c r="O1476" s="601">
        <f t="shared" ca="1" si="648"/>
        <v>45995448457.339996</v>
      </c>
      <c r="P1476" s="601">
        <f t="shared" ca="1" si="649"/>
        <v>-36945426457.330002</v>
      </c>
      <c r="Q1476" s="601">
        <f t="shared" ca="1" si="665"/>
        <v>-5911268233.1700001</v>
      </c>
      <c r="R1476" s="602">
        <f t="shared" si="650"/>
        <v>399</v>
      </c>
      <c r="S1476" s="602">
        <f t="shared" si="651"/>
        <v>63.84</v>
      </c>
      <c r="T1476" s="602">
        <f t="shared" si="652"/>
        <v>166.35080000000002</v>
      </c>
      <c r="U1476" s="602">
        <f t="shared" si="653"/>
        <v>26.616128000000003</v>
      </c>
      <c r="V1476" s="602">
        <f t="shared" ca="1" si="654"/>
        <v>-3138726495.4899998</v>
      </c>
      <c r="W1476" s="602">
        <f t="shared" si="655"/>
        <v>84.48</v>
      </c>
      <c r="X1476" s="602">
        <f t="shared" si="656"/>
        <v>13.52</v>
      </c>
      <c r="Y1476" s="602">
        <f t="shared" ca="1" si="657"/>
        <v>57930703.329999998</v>
      </c>
      <c r="Z1476" s="602">
        <f t="shared" ca="1" si="658"/>
        <v>9268912.5299999993</v>
      </c>
      <c r="AA1476" s="603">
        <f t="shared" si="659"/>
        <v>0</v>
      </c>
      <c r="AB1476" s="602"/>
      <c r="AC1476" s="604">
        <f t="shared" si="660"/>
        <v>0.113</v>
      </c>
      <c r="AD1476" s="602">
        <f t="shared" ca="1" si="661"/>
        <v>-36945426457.334076</v>
      </c>
      <c r="AE1476" s="602">
        <f t="shared" si="662"/>
        <v>0</v>
      </c>
      <c r="AG1476" s="602">
        <f t="shared" ca="1" si="666"/>
        <v>0</v>
      </c>
    </row>
    <row r="1477" spans="2:33" x14ac:dyDescent="0.25">
      <c r="B1477" s="30">
        <v>1456</v>
      </c>
      <c r="C1477" s="19">
        <f t="shared" ca="1" si="640"/>
        <v>90006</v>
      </c>
      <c r="D1477" s="30">
        <f t="shared" ca="1" si="641"/>
        <v>31</v>
      </c>
      <c r="E1477" s="599">
        <f t="shared" si="642"/>
        <v>0.113</v>
      </c>
      <c r="F1477" s="599">
        <f t="shared" si="663"/>
        <v>0.13108</v>
      </c>
      <c r="G1477" s="33">
        <f t="shared" ca="1" si="643"/>
        <v>1.0120874444444443</v>
      </c>
      <c r="H1477" s="33">
        <f t="shared" ca="1" si="644"/>
        <v>29443544.938369494</v>
      </c>
      <c r="I1477" s="33">
        <f t="shared" ca="1" si="668"/>
        <v>3.3963301704776905E-8</v>
      </c>
      <c r="J1477" s="30" t="b">
        <f t="shared" si="645"/>
        <v>0</v>
      </c>
      <c r="K1477" s="33">
        <f t="shared" si="664"/>
        <v>1</v>
      </c>
      <c r="L1477" s="33">
        <f t="shared" ca="1" si="667"/>
        <v>3.3963301704776905E-8</v>
      </c>
      <c r="M1477" s="600">
        <f t="shared" ca="1" si="646"/>
        <v>27271.35</v>
      </c>
      <c r="N1477" s="601">
        <f t="shared" ca="1" si="647"/>
        <v>-3969403567820.25</v>
      </c>
      <c r="O1477" s="601">
        <f t="shared" ca="1" si="648"/>
        <v>47979972374.970001</v>
      </c>
      <c r="P1477" s="601">
        <f t="shared" ca="1" si="649"/>
        <v>-38624501939.099998</v>
      </c>
      <c r="Q1477" s="601">
        <f t="shared" ca="1" si="665"/>
        <v>-6179920310.2600002</v>
      </c>
      <c r="R1477" s="602">
        <f t="shared" si="650"/>
        <v>399</v>
      </c>
      <c r="S1477" s="602">
        <f t="shared" si="651"/>
        <v>63.84</v>
      </c>
      <c r="T1477" s="602">
        <f t="shared" si="652"/>
        <v>166.35080000000002</v>
      </c>
      <c r="U1477" s="602">
        <f t="shared" si="653"/>
        <v>26.616128000000003</v>
      </c>
      <c r="V1477" s="602">
        <f t="shared" ca="1" si="654"/>
        <v>-3175522854.2600002</v>
      </c>
      <c r="W1477" s="602">
        <f t="shared" si="655"/>
        <v>84.48</v>
      </c>
      <c r="X1477" s="602">
        <f t="shared" si="656"/>
        <v>13.52</v>
      </c>
      <c r="Y1477" s="602">
        <f t="shared" ca="1" si="657"/>
        <v>60563493.689999998</v>
      </c>
      <c r="Z1477" s="602">
        <f t="shared" ca="1" si="658"/>
        <v>9690158.9900000002</v>
      </c>
      <c r="AA1477" s="603">
        <f t="shared" si="659"/>
        <v>0</v>
      </c>
      <c r="AB1477" s="602"/>
      <c r="AC1477" s="604">
        <f t="shared" si="660"/>
        <v>0.113</v>
      </c>
      <c r="AD1477" s="602">
        <f t="shared" ca="1" si="661"/>
        <v>-38624501939.095375</v>
      </c>
      <c r="AE1477" s="602">
        <f t="shared" si="662"/>
        <v>0</v>
      </c>
      <c r="AG1477" s="602">
        <f t="shared" ca="1" si="666"/>
        <v>0</v>
      </c>
    </row>
    <row r="1478" spans="2:33" x14ac:dyDescent="0.25">
      <c r="B1478" s="30">
        <v>1457</v>
      </c>
      <c r="C1478" s="19">
        <f t="shared" ca="1" si="640"/>
        <v>90036</v>
      </c>
      <c r="D1478" s="30">
        <f t="shared" ca="1" si="641"/>
        <v>30</v>
      </c>
      <c r="E1478" s="599">
        <f t="shared" si="642"/>
        <v>0.113</v>
      </c>
      <c r="F1478" s="599">
        <f t="shared" si="663"/>
        <v>0.13108</v>
      </c>
      <c r="G1478" s="33">
        <f t="shared" ca="1" si="643"/>
        <v>1.0117233333333333</v>
      </c>
      <c r="H1478" s="33">
        <f t="shared" ca="1" si="644"/>
        <v>29788721.430196978</v>
      </c>
      <c r="I1478" s="33">
        <f t="shared" ca="1" si="668"/>
        <v>3.3569752308546378E-8</v>
      </c>
      <c r="J1478" s="30" t="b">
        <f t="shared" si="645"/>
        <v>0</v>
      </c>
      <c r="K1478" s="33">
        <f t="shared" si="664"/>
        <v>1</v>
      </c>
      <c r="L1478" s="33">
        <f t="shared" ca="1" si="667"/>
        <v>3.3569752308546378E-8</v>
      </c>
      <c r="M1478" s="600">
        <f t="shared" ca="1" si="646"/>
        <v>27271.35</v>
      </c>
      <c r="N1478" s="601">
        <f t="shared" ca="1" si="647"/>
        <v>-4017383540195.2202</v>
      </c>
      <c r="O1478" s="601">
        <f t="shared" ca="1" si="648"/>
        <v>47097153640.909988</v>
      </c>
      <c r="P1478" s="601">
        <f t="shared" ca="1" si="649"/>
        <v>-37830361670.169998</v>
      </c>
      <c r="Q1478" s="601">
        <f t="shared" ca="1" si="665"/>
        <v>-6052857867.2299995</v>
      </c>
      <c r="R1478" s="602">
        <f t="shared" si="650"/>
        <v>399</v>
      </c>
      <c r="S1478" s="602">
        <f t="shared" si="651"/>
        <v>63.84</v>
      </c>
      <c r="T1478" s="602">
        <f t="shared" si="652"/>
        <v>166.35080000000002</v>
      </c>
      <c r="U1478" s="602">
        <f t="shared" si="653"/>
        <v>26.616128000000003</v>
      </c>
      <c r="V1478" s="602">
        <f t="shared" ca="1" si="654"/>
        <v>-3213906832.1599998</v>
      </c>
      <c r="W1478" s="602">
        <f t="shared" si="655"/>
        <v>84.48</v>
      </c>
      <c r="X1478" s="602">
        <f t="shared" si="656"/>
        <v>13.52</v>
      </c>
      <c r="Y1478" s="602">
        <f t="shared" ca="1" si="657"/>
        <v>59318281.75</v>
      </c>
      <c r="Z1478" s="602">
        <f t="shared" ca="1" si="658"/>
        <v>9490925.0800000001</v>
      </c>
      <c r="AA1478" s="603">
        <f t="shared" si="659"/>
        <v>0</v>
      </c>
      <c r="AB1478" s="602"/>
      <c r="AC1478" s="604">
        <f t="shared" si="660"/>
        <v>0.113</v>
      </c>
      <c r="AD1478" s="602">
        <f t="shared" ca="1" si="661"/>
        <v>-37830361670.171661</v>
      </c>
      <c r="AE1478" s="602">
        <f t="shared" si="662"/>
        <v>0</v>
      </c>
      <c r="AG1478" s="602">
        <f t="shared" ca="1" si="666"/>
        <v>0</v>
      </c>
    </row>
    <row r="1479" spans="2:33" x14ac:dyDescent="0.25">
      <c r="B1479" s="30">
        <v>1458</v>
      </c>
      <c r="C1479" s="19">
        <f t="shared" ca="1" si="640"/>
        <v>90067</v>
      </c>
      <c r="D1479" s="30">
        <f t="shared" ca="1" si="641"/>
        <v>31</v>
      </c>
      <c r="E1479" s="599">
        <f t="shared" si="642"/>
        <v>0.113</v>
      </c>
      <c r="F1479" s="599">
        <f t="shared" si="663"/>
        <v>0.13108</v>
      </c>
      <c r="G1479" s="33">
        <f t="shared" ca="1" si="643"/>
        <v>1.0120874444444443</v>
      </c>
      <c r="H1479" s="33">
        <f t="shared" ca="1" si="644"/>
        <v>30148790.945555512</v>
      </c>
      <c r="I1479" s="33">
        <f t="shared" ca="1" si="668"/>
        <v>3.3168825967378255E-8</v>
      </c>
      <c r="J1479" s="30" t="b">
        <f t="shared" si="645"/>
        <v>0</v>
      </c>
      <c r="K1479" s="33">
        <f t="shared" si="664"/>
        <v>1</v>
      </c>
      <c r="L1479" s="33">
        <f t="shared" ca="1" si="667"/>
        <v>3.3168825967378255E-8</v>
      </c>
      <c r="M1479" s="600">
        <f t="shared" ca="1" si="646"/>
        <v>27271.35</v>
      </c>
      <c r="N1479" s="601">
        <f t="shared" ca="1" si="647"/>
        <v>-4064480693836.1299</v>
      </c>
      <c r="O1479" s="601">
        <f t="shared" ca="1" si="648"/>
        <v>49129211853.619995</v>
      </c>
      <c r="P1479" s="601">
        <f t="shared" ca="1" si="649"/>
        <v>-39549655195.860001</v>
      </c>
      <c r="Q1479" s="601">
        <f t="shared" ca="1" si="665"/>
        <v>-6327944831.3400002</v>
      </c>
      <c r="R1479" s="602">
        <f t="shared" si="650"/>
        <v>399</v>
      </c>
      <c r="S1479" s="602">
        <f t="shared" si="651"/>
        <v>63.84</v>
      </c>
      <c r="T1479" s="602">
        <f t="shared" si="652"/>
        <v>166.35080000000002</v>
      </c>
      <c r="U1479" s="602">
        <f t="shared" si="653"/>
        <v>26.616128000000003</v>
      </c>
      <c r="V1479" s="602">
        <f t="shared" ca="1" si="654"/>
        <v>-3251584555.0700002</v>
      </c>
      <c r="W1479" s="602">
        <f t="shared" si="655"/>
        <v>84.48</v>
      </c>
      <c r="X1479" s="602">
        <f t="shared" si="656"/>
        <v>13.52</v>
      </c>
      <c r="Y1479" s="602">
        <f t="shared" ca="1" si="657"/>
        <v>62014133.990000002</v>
      </c>
      <c r="Z1479" s="602">
        <f t="shared" ca="1" si="658"/>
        <v>9922261.4399999995</v>
      </c>
      <c r="AA1479" s="603">
        <f t="shared" si="659"/>
        <v>0</v>
      </c>
      <c r="AB1479" s="602"/>
      <c r="AC1479" s="604">
        <f t="shared" si="660"/>
        <v>0.113</v>
      </c>
      <c r="AD1479" s="602">
        <f t="shared" ca="1" si="661"/>
        <v>-39549655195.855461</v>
      </c>
      <c r="AE1479" s="602">
        <f t="shared" si="662"/>
        <v>0</v>
      </c>
      <c r="AG1479" s="602">
        <f t="shared" ca="1" si="666"/>
        <v>0</v>
      </c>
    </row>
    <row r="1480" spans="2:33" x14ac:dyDescent="0.25">
      <c r="B1480" s="30">
        <v>1459</v>
      </c>
      <c r="C1480" s="19">
        <f t="shared" ca="1" si="640"/>
        <v>90098</v>
      </c>
      <c r="D1480" s="30">
        <f t="shared" ca="1" si="641"/>
        <v>31</v>
      </c>
      <c r="E1480" s="599">
        <f t="shared" si="642"/>
        <v>0.113</v>
      </c>
      <c r="F1480" s="599">
        <f t="shared" si="663"/>
        <v>0.13108</v>
      </c>
      <c r="G1480" s="33">
        <f t="shared" ca="1" si="643"/>
        <v>1.0120874444444443</v>
      </c>
      <c r="H1480" s="33">
        <f t="shared" ca="1" si="644"/>
        <v>30513212.781177081</v>
      </c>
      <c r="I1480" s="33">
        <f t="shared" ca="1" si="668"/>
        <v>3.2772687922816099E-8</v>
      </c>
      <c r="J1480" s="30" t="b">
        <f t="shared" si="645"/>
        <v>0</v>
      </c>
      <c r="K1480" s="33">
        <f t="shared" si="664"/>
        <v>1</v>
      </c>
      <c r="L1480" s="33">
        <f t="shared" ca="1" si="667"/>
        <v>3.2772687922816099E-8</v>
      </c>
      <c r="M1480" s="600">
        <f t="shared" ca="1" si="646"/>
        <v>27271.35</v>
      </c>
      <c r="N1480" s="601">
        <f t="shared" ca="1" si="647"/>
        <v>-4113609905689.75</v>
      </c>
      <c r="O1480" s="601">
        <f t="shared" ca="1" si="648"/>
        <v>49723058472.489998</v>
      </c>
      <c r="P1480" s="601">
        <f t="shared" ca="1" si="649"/>
        <v>-40027709721.199997</v>
      </c>
      <c r="Q1480" s="601">
        <f t="shared" ca="1" si="665"/>
        <v>-6404433555.3900003</v>
      </c>
      <c r="R1480" s="602">
        <f t="shared" si="650"/>
        <v>399</v>
      </c>
      <c r="S1480" s="602">
        <f t="shared" si="651"/>
        <v>63.84</v>
      </c>
      <c r="T1480" s="602">
        <f t="shared" si="652"/>
        <v>166.35080000000002</v>
      </c>
      <c r="U1480" s="602">
        <f t="shared" si="653"/>
        <v>26.616128000000003</v>
      </c>
      <c r="V1480" s="602">
        <f t="shared" ca="1" si="654"/>
        <v>-3290887924.5500002</v>
      </c>
      <c r="W1480" s="602">
        <f t="shared" si="655"/>
        <v>84.48</v>
      </c>
      <c r="X1480" s="602">
        <f t="shared" si="656"/>
        <v>13.52</v>
      </c>
      <c r="Y1480" s="602">
        <f t="shared" ca="1" si="657"/>
        <v>62763723.490000002</v>
      </c>
      <c r="Z1480" s="602">
        <f t="shared" ca="1" si="658"/>
        <v>10042195.76</v>
      </c>
      <c r="AA1480" s="603">
        <f t="shared" si="659"/>
        <v>0</v>
      </c>
      <c r="AB1480" s="602"/>
      <c r="AC1480" s="604">
        <f t="shared" si="660"/>
        <v>0.113</v>
      </c>
      <c r="AD1480" s="602">
        <f t="shared" ca="1" si="661"/>
        <v>-40027709721.197762</v>
      </c>
      <c r="AE1480" s="602">
        <f t="shared" si="662"/>
        <v>0</v>
      </c>
      <c r="AG1480" s="602">
        <f t="shared" ca="1" si="666"/>
        <v>0</v>
      </c>
    </row>
    <row r="1481" spans="2:33" x14ac:dyDescent="0.25">
      <c r="B1481" s="30">
        <v>1460</v>
      </c>
      <c r="C1481" s="19">
        <f t="shared" ca="1" si="640"/>
        <v>90128</v>
      </c>
      <c r="D1481" s="30">
        <f t="shared" ca="1" si="641"/>
        <v>30</v>
      </c>
      <c r="E1481" s="599">
        <f t="shared" si="642"/>
        <v>0.113</v>
      </c>
      <c r="F1481" s="599">
        <f t="shared" si="663"/>
        <v>0.13108</v>
      </c>
      <c r="G1481" s="33">
        <f t="shared" ca="1" si="643"/>
        <v>1.0117233333333333</v>
      </c>
      <c r="H1481" s="33">
        <f t="shared" ca="1" si="644"/>
        <v>30870929.345681746</v>
      </c>
      <c r="I1481" s="33">
        <f t="shared" ca="1" si="668"/>
        <v>3.2392934751084228E-8</v>
      </c>
      <c r="J1481" s="30" t="b">
        <f t="shared" si="645"/>
        <v>0</v>
      </c>
      <c r="K1481" s="33">
        <f t="shared" si="664"/>
        <v>1</v>
      </c>
      <c r="L1481" s="33">
        <f t="shared" ca="1" si="667"/>
        <v>3.2392934751084228E-8</v>
      </c>
      <c r="M1481" s="600">
        <f t="shared" ca="1" si="646"/>
        <v>27271.35</v>
      </c>
      <c r="N1481" s="601">
        <f t="shared" ca="1" si="647"/>
        <v>-4163332964162.2402</v>
      </c>
      <c r="O1481" s="601">
        <f t="shared" ca="1" si="648"/>
        <v>48808167387.880005</v>
      </c>
      <c r="P1481" s="601">
        <f t="shared" ca="1" si="649"/>
        <v>-39204718745.860001</v>
      </c>
      <c r="Q1481" s="601">
        <f t="shared" ca="1" si="665"/>
        <v>-6272754999.3400002</v>
      </c>
      <c r="R1481" s="602">
        <f t="shared" si="650"/>
        <v>399</v>
      </c>
      <c r="S1481" s="602">
        <f t="shared" si="651"/>
        <v>63.84</v>
      </c>
      <c r="T1481" s="602">
        <f t="shared" si="652"/>
        <v>166.35080000000002</v>
      </c>
      <c r="U1481" s="602">
        <f t="shared" si="653"/>
        <v>26.616128000000003</v>
      </c>
      <c r="V1481" s="602">
        <f t="shared" ca="1" si="654"/>
        <v>-3330666371.3299999</v>
      </c>
      <c r="W1481" s="602">
        <f t="shared" si="655"/>
        <v>84.48</v>
      </c>
      <c r="X1481" s="602">
        <f t="shared" si="656"/>
        <v>13.52</v>
      </c>
      <c r="Y1481" s="602">
        <f t="shared" ca="1" si="657"/>
        <v>61473273.640000001</v>
      </c>
      <c r="Z1481" s="602">
        <f t="shared" ca="1" si="658"/>
        <v>9835723.7799999993</v>
      </c>
      <c r="AA1481" s="603">
        <f t="shared" si="659"/>
        <v>0</v>
      </c>
      <c r="AB1481" s="602"/>
      <c r="AC1481" s="604">
        <f t="shared" si="660"/>
        <v>0.113</v>
      </c>
      <c r="AD1481" s="602">
        <f t="shared" ca="1" si="661"/>
        <v>-39204718745.861092</v>
      </c>
      <c r="AE1481" s="602">
        <f t="shared" si="662"/>
        <v>0</v>
      </c>
      <c r="AG1481" s="602">
        <f t="shared" ca="1" si="666"/>
        <v>0</v>
      </c>
    </row>
    <row r="1482" spans="2:33" x14ac:dyDescent="0.25">
      <c r="B1482" s="30">
        <v>1461</v>
      </c>
      <c r="C1482" s="19">
        <f t="shared" ca="1" si="640"/>
        <v>90159</v>
      </c>
      <c r="D1482" s="30">
        <f t="shared" ca="1" si="641"/>
        <v>31</v>
      </c>
      <c r="E1482" s="599">
        <f t="shared" si="642"/>
        <v>0.113</v>
      </c>
      <c r="F1482" s="599">
        <f t="shared" si="663"/>
        <v>0.13108</v>
      </c>
      <c r="G1482" s="33">
        <f t="shared" ca="1" si="643"/>
        <v>1.0120874444444443</v>
      </c>
      <c r="H1482" s="33">
        <f t="shared" ca="1" si="644"/>
        <v>31244079.989096038</v>
      </c>
      <c r="I1482" s="33">
        <f t="shared" ca="1" si="668"/>
        <v>3.2006063239787919E-8</v>
      </c>
      <c r="J1482" s="30" t="b">
        <f t="shared" si="645"/>
        <v>0</v>
      </c>
      <c r="K1482" s="33">
        <f t="shared" si="664"/>
        <v>1</v>
      </c>
      <c r="L1482" s="33">
        <f t="shared" ca="1" si="667"/>
        <v>3.2006063239787919E-8</v>
      </c>
      <c r="M1482" s="600">
        <f t="shared" ca="1" si="646"/>
        <v>27271.35</v>
      </c>
      <c r="N1482" s="601">
        <f t="shared" ca="1" si="647"/>
        <v>-4212141131550.1201</v>
      </c>
      <c r="O1482" s="601">
        <f t="shared" ca="1" si="648"/>
        <v>50914049191.119995</v>
      </c>
      <c r="P1482" s="601">
        <f t="shared" ca="1" si="649"/>
        <v>-40986473288.389999</v>
      </c>
      <c r="Q1482" s="601">
        <f t="shared" ca="1" si="665"/>
        <v>-6557835726.1400003</v>
      </c>
      <c r="R1482" s="602">
        <f t="shared" si="650"/>
        <v>399</v>
      </c>
      <c r="S1482" s="602">
        <f t="shared" si="651"/>
        <v>63.84</v>
      </c>
      <c r="T1482" s="602">
        <f t="shared" si="652"/>
        <v>166.35080000000002</v>
      </c>
      <c r="U1482" s="602">
        <f t="shared" si="653"/>
        <v>26.616128000000003</v>
      </c>
      <c r="V1482" s="602">
        <f t="shared" ca="1" si="654"/>
        <v>-3369712905.2399998</v>
      </c>
      <c r="W1482" s="602">
        <f t="shared" si="655"/>
        <v>84.48</v>
      </c>
      <c r="X1482" s="602">
        <f t="shared" si="656"/>
        <v>13.52</v>
      </c>
      <c r="Y1482" s="602">
        <f t="shared" ca="1" si="657"/>
        <v>64267064.759999998</v>
      </c>
      <c r="Z1482" s="602">
        <f t="shared" ca="1" si="658"/>
        <v>10282730.359999999</v>
      </c>
      <c r="AA1482" s="603">
        <f t="shared" si="659"/>
        <v>0</v>
      </c>
      <c r="AB1482" s="602"/>
      <c r="AC1482" s="604">
        <f t="shared" si="660"/>
        <v>0.113</v>
      </c>
      <c r="AD1482" s="602">
        <f t="shared" ca="1" si="661"/>
        <v>-40986473288.389084</v>
      </c>
      <c r="AE1482" s="602">
        <f t="shared" si="662"/>
        <v>0</v>
      </c>
      <c r="AG1482" s="602">
        <f t="shared" ca="1" si="666"/>
        <v>0</v>
      </c>
    </row>
    <row r="1483" spans="2:33" x14ac:dyDescent="0.25">
      <c r="B1483" s="30">
        <v>1462</v>
      </c>
      <c r="C1483" s="19">
        <f t="shared" ca="1" si="640"/>
        <v>90189</v>
      </c>
      <c r="D1483" s="30">
        <f t="shared" ca="1" si="641"/>
        <v>30</v>
      </c>
      <c r="E1483" s="599">
        <f t="shared" si="642"/>
        <v>0.113</v>
      </c>
      <c r="F1483" s="599">
        <f t="shared" si="663"/>
        <v>0.13108</v>
      </c>
      <c r="G1483" s="33">
        <f t="shared" ca="1" si="643"/>
        <v>1.0117233333333333</v>
      </c>
      <c r="H1483" s="33">
        <f t="shared" ca="1" si="644"/>
        <v>31610364.753501538</v>
      </c>
      <c r="I1483" s="33">
        <f t="shared" ca="1" si="668"/>
        <v>3.1635193323393338E-8</v>
      </c>
      <c r="J1483" s="30" t="b">
        <f t="shared" si="645"/>
        <v>0</v>
      </c>
      <c r="K1483" s="33">
        <f t="shared" si="664"/>
        <v>1</v>
      </c>
      <c r="L1483" s="33">
        <f t="shared" ca="1" si="667"/>
        <v>3.1635193323393338E-8</v>
      </c>
      <c r="M1483" s="600">
        <f t="shared" ca="1" si="646"/>
        <v>27271.35</v>
      </c>
      <c r="N1483" s="601">
        <f t="shared" ca="1" si="647"/>
        <v>-4263055180741.2402</v>
      </c>
      <c r="O1483" s="601">
        <f t="shared" ca="1" si="648"/>
        <v>49977244173.569992</v>
      </c>
      <c r="P1483" s="601">
        <f t="shared" ca="1" si="649"/>
        <v>-40143769618.650002</v>
      </c>
      <c r="Q1483" s="601">
        <f t="shared" ca="1" si="665"/>
        <v>-6423003138.9799995</v>
      </c>
      <c r="R1483" s="602">
        <f t="shared" si="650"/>
        <v>399</v>
      </c>
      <c r="S1483" s="602">
        <f t="shared" si="651"/>
        <v>63.84</v>
      </c>
      <c r="T1483" s="602">
        <f t="shared" si="652"/>
        <v>166.35080000000002</v>
      </c>
      <c r="U1483" s="602">
        <f t="shared" si="653"/>
        <v>26.616128000000003</v>
      </c>
      <c r="V1483" s="602">
        <f t="shared" ca="1" si="654"/>
        <v>-3410444144.5900002</v>
      </c>
      <c r="W1483" s="602">
        <f t="shared" si="655"/>
        <v>84.48</v>
      </c>
      <c r="X1483" s="602">
        <f t="shared" si="656"/>
        <v>13.52</v>
      </c>
      <c r="Y1483" s="602">
        <f t="shared" ca="1" si="657"/>
        <v>62945705.409999996</v>
      </c>
      <c r="Z1483" s="602">
        <f t="shared" ca="1" si="658"/>
        <v>10071312.869999999</v>
      </c>
      <c r="AA1483" s="603">
        <f t="shared" si="659"/>
        <v>0</v>
      </c>
      <c r="AB1483" s="602"/>
      <c r="AC1483" s="604">
        <f t="shared" si="660"/>
        <v>0.113</v>
      </c>
      <c r="AD1483" s="602">
        <f t="shared" ca="1" si="661"/>
        <v>-40143769618.646683</v>
      </c>
      <c r="AE1483" s="602">
        <f t="shared" si="662"/>
        <v>0</v>
      </c>
      <c r="AG1483" s="602">
        <f t="shared" ca="1" si="666"/>
        <v>0</v>
      </c>
    </row>
    <row r="1484" spans="2:33" x14ac:dyDescent="0.25">
      <c r="B1484" s="30">
        <v>1463</v>
      </c>
      <c r="C1484" s="19">
        <f t="shared" ca="1" si="640"/>
        <v>90220</v>
      </c>
      <c r="D1484" s="30">
        <f t="shared" ca="1" si="641"/>
        <v>31</v>
      </c>
      <c r="E1484" s="599">
        <f t="shared" si="642"/>
        <v>0.113</v>
      </c>
      <c r="F1484" s="599">
        <f t="shared" si="663"/>
        <v>0.13108</v>
      </c>
      <c r="G1484" s="33">
        <f t="shared" ca="1" si="643"/>
        <v>1.0120874444444443</v>
      </c>
      <c r="H1484" s="33">
        <f t="shared" ca="1" si="644"/>
        <v>31992453.281328108</v>
      </c>
      <c r="I1484" s="33">
        <f t="shared" ca="1" si="668"/>
        <v>3.1257371580929502E-8</v>
      </c>
      <c r="J1484" s="30" t="b">
        <f t="shared" si="645"/>
        <v>0</v>
      </c>
      <c r="K1484" s="33">
        <f t="shared" si="664"/>
        <v>1</v>
      </c>
      <c r="L1484" s="33">
        <f t="shared" ca="1" si="667"/>
        <v>3.1257371580929502E-8</v>
      </c>
      <c r="M1484" s="600">
        <f t="shared" ca="1" si="646"/>
        <v>27271.35</v>
      </c>
      <c r="N1484" s="601">
        <f t="shared" ca="1" si="647"/>
        <v>-4313032424914.8101</v>
      </c>
      <c r="O1484" s="601">
        <f t="shared" ca="1" si="648"/>
        <v>52133567094.600006</v>
      </c>
      <c r="P1484" s="601">
        <f t="shared" ca="1" si="649"/>
        <v>-41968201623.550003</v>
      </c>
      <c r="Q1484" s="601">
        <f t="shared" ca="1" si="665"/>
        <v>-6714912259.7700005</v>
      </c>
      <c r="R1484" s="602">
        <f t="shared" si="650"/>
        <v>399</v>
      </c>
      <c r="S1484" s="602">
        <f t="shared" si="651"/>
        <v>63.84</v>
      </c>
      <c r="T1484" s="602">
        <f t="shared" si="652"/>
        <v>166.35080000000002</v>
      </c>
      <c r="U1484" s="602">
        <f t="shared" si="653"/>
        <v>26.616128000000003</v>
      </c>
      <c r="V1484" s="602">
        <f t="shared" ca="1" si="654"/>
        <v>-3450425939.9299998</v>
      </c>
      <c r="W1484" s="602">
        <f t="shared" si="655"/>
        <v>84.48</v>
      </c>
      <c r="X1484" s="602">
        <f t="shared" si="656"/>
        <v>13.52</v>
      </c>
      <c r="Y1484" s="602">
        <f t="shared" ca="1" si="657"/>
        <v>65806414.789999999</v>
      </c>
      <c r="Z1484" s="602">
        <f t="shared" ca="1" si="658"/>
        <v>10529026.369999999</v>
      </c>
      <c r="AA1484" s="603">
        <f t="shared" si="659"/>
        <v>0</v>
      </c>
      <c r="AB1484" s="602"/>
      <c r="AC1484" s="604">
        <f t="shared" si="660"/>
        <v>0.113</v>
      </c>
      <c r="AD1484" s="602">
        <f t="shared" ca="1" si="661"/>
        <v>-41968201623.546059</v>
      </c>
      <c r="AE1484" s="602">
        <f t="shared" si="662"/>
        <v>0</v>
      </c>
      <c r="AG1484" s="602">
        <f t="shared" ca="1" si="666"/>
        <v>0</v>
      </c>
    </row>
    <row r="1485" spans="2:33" x14ac:dyDescent="0.25">
      <c r="B1485" s="30">
        <v>1464</v>
      </c>
      <c r="C1485" s="19">
        <f t="shared" ca="1" si="640"/>
        <v>90251</v>
      </c>
      <c r="D1485" s="30">
        <f t="shared" ca="1" si="641"/>
        <v>31</v>
      </c>
      <c r="E1485" s="599">
        <f t="shared" si="642"/>
        <v>0.113</v>
      </c>
      <c r="F1485" s="599">
        <f t="shared" si="663"/>
        <v>0.13108</v>
      </c>
      <c r="G1485" s="33">
        <f t="shared" ca="1" si="643"/>
        <v>1.0120874444444443</v>
      </c>
      <c r="H1485" s="33">
        <f t="shared" ca="1" si="644"/>
        <v>32379160.28300764</v>
      </c>
      <c r="I1485" s="33">
        <f t="shared" ca="1" si="668"/>
        <v>3.0884062194929532E-8</v>
      </c>
      <c r="J1485" s="30" t="b">
        <f t="shared" si="645"/>
        <v>1</v>
      </c>
      <c r="K1485" s="33">
        <f t="shared" si="664"/>
        <v>1</v>
      </c>
      <c r="L1485" s="33">
        <f t="shared" ca="1" si="667"/>
        <v>3.0884062194929532E-8</v>
      </c>
      <c r="M1485" s="600">
        <f t="shared" ca="1" si="646"/>
        <v>27271.35</v>
      </c>
      <c r="N1485" s="601">
        <f t="shared" ca="1" si="647"/>
        <v>-4365165992009.4102</v>
      </c>
      <c r="O1485" s="601">
        <f t="shared" ca="1" si="648"/>
        <v>52763728690.550003</v>
      </c>
      <c r="P1485" s="601">
        <f t="shared" ca="1" si="649"/>
        <v>-42475490194.470001</v>
      </c>
      <c r="Q1485" s="601">
        <f t="shared" ca="1" si="665"/>
        <v>-6796078431.1199999</v>
      </c>
      <c r="R1485" s="602">
        <f t="shared" si="650"/>
        <v>399</v>
      </c>
      <c r="S1485" s="602">
        <f t="shared" si="651"/>
        <v>63.84</v>
      </c>
      <c r="T1485" s="602">
        <f t="shared" si="652"/>
        <v>166.35080000000002</v>
      </c>
      <c r="U1485" s="602">
        <f t="shared" si="653"/>
        <v>26.616128000000003</v>
      </c>
      <c r="V1485" s="602">
        <f t="shared" ca="1" si="654"/>
        <v>-3492132793.6100001</v>
      </c>
      <c r="W1485" s="602">
        <f t="shared" si="655"/>
        <v>84.48</v>
      </c>
      <c r="X1485" s="602">
        <f t="shared" si="656"/>
        <v>13.52</v>
      </c>
      <c r="Y1485" s="602">
        <f t="shared" ca="1" si="657"/>
        <v>66601843.270000003</v>
      </c>
      <c r="Z1485" s="602">
        <f t="shared" ca="1" si="658"/>
        <v>10656294.92</v>
      </c>
      <c r="AA1485" s="603">
        <f t="shared" si="659"/>
        <v>0</v>
      </c>
      <c r="AB1485" s="602"/>
      <c r="AC1485" s="604">
        <f t="shared" si="660"/>
        <v>0.113</v>
      </c>
      <c r="AD1485" s="602">
        <f t="shared" ca="1" si="661"/>
        <v>-42475490194.469345</v>
      </c>
      <c r="AE1485" s="602">
        <f t="shared" si="662"/>
        <v>0</v>
      </c>
      <c r="AG1485" s="602">
        <f t="shared" ca="1" si="666"/>
        <v>0</v>
      </c>
    </row>
    <row r="1486" spans="2:33" x14ac:dyDescent="0.25">
      <c r="B1486" s="30">
        <v>1465</v>
      </c>
      <c r="C1486" s="19">
        <f t="shared" ca="1" si="640"/>
        <v>90279</v>
      </c>
      <c r="D1486" s="30">
        <f t="shared" ca="1" si="641"/>
        <v>28</v>
      </c>
      <c r="E1486" s="599">
        <f t="shared" si="642"/>
        <v>0.113</v>
      </c>
      <c r="F1486" s="599">
        <f t="shared" si="663"/>
        <v>0.13108</v>
      </c>
      <c r="G1486" s="33">
        <f t="shared" ca="1" si="643"/>
        <v>1.0109951111111111</v>
      </c>
      <c r="H1486" s="33">
        <f t="shared" ca="1" si="644"/>
        <v>32735172.748003785</v>
      </c>
      <c r="I1486" s="33">
        <f t="shared" ca="1" si="668"/>
        <v>3.0548181544604212E-8</v>
      </c>
      <c r="J1486" s="30" t="b">
        <f t="shared" si="645"/>
        <v>0</v>
      </c>
      <c r="K1486" s="33">
        <f t="shared" si="664"/>
        <v>1</v>
      </c>
      <c r="L1486" s="33">
        <f t="shared" ca="1" si="667"/>
        <v>3.0548181544604212E-8</v>
      </c>
      <c r="M1486" s="600">
        <f t="shared" ca="1" si="646"/>
        <v>27271.35</v>
      </c>
      <c r="N1486" s="601">
        <f t="shared" ca="1" si="647"/>
        <v>-4417929720699.96</v>
      </c>
      <c r="O1486" s="601">
        <f t="shared" ca="1" si="648"/>
        <v>48575655431.519997</v>
      </c>
      <c r="P1486" s="601">
        <f t="shared" ca="1" si="649"/>
        <v>-38828693434.150002</v>
      </c>
      <c r="Q1486" s="601">
        <f t="shared" ca="1" si="665"/>
        <v>-6212590949.46</v>
      </c>
      <c r="R1486" s="602">
        <f t="shared" si="650"/>
        <v>399</v>
      </c>
      <c r="S1486" s="602">
        <f t="shared" si="651"/>
        <v>63.84</v>
      </c>
      <c r="T1486" s="602">
        <f t="shared" si="652"/>
        <v>166.35080000000002</v>
      </c>
      <c r="U1486" s="602">
        <f t="shared" si="653"/>
        <v>26.616128000000003</v>
      </c>
      <c r="V1486" s="602">
        <f t="shared" ca="1" si="654"/>
        <v>-3534343776.5599999</v>
      </c>
      <c r="W1486" s="602">
        <f t="shared" si="655"/>
        <v>84.48</v>
      </c>
      <c r="X1486" s="602">
        <f t="shared" si="656"/>
        <v>13.52</v>
      </c>
      <c r="Y1486" s="602">
        <f t="shared" ca="1" si="657"/>
        <v>60883665.950000003</v>
      </c>
      <c r="Z1486" s="602">
        <f t="shared" ca="1" si="658"/>
        <v>9741386.5500000007</v>
      </c>
      <c r="AA1486" s="603">
        <f t="shared" si="659"/>
        <v>0</v>
      </c>
      <c r="AB1486" s="602"/>
      <c r="AC1486" s="604">
        <f t="shared" si="660"/>
        <v>0.113</v>
      </c>
      <c r="AD1486" s="602">
        <f t="shared" ca="1" si="661"/>
        <v>-38828693434.151871</v>
      </c>
      <c r="AE1486" s="602">
        <f t="shared" si="662"/>
        <v>0</v>
      </c>
      <c r="AG1486" s="602">
        <f t="shared" ca="1" si="666"/>
        <v>0</v>
      </c>
    </row>
    <row r="1487" spans="2:33" x14ac:dyDescent="0.25">
      <c r="B1487" s="30">
        <v>1466</v>
      </c>
      <c r="C1487" s="19">
        <f t="shared" ca="1" si="640"/>
        <v>90310</v>
      </c>
      <c r="D1487" s="30">
        <f t="shared" ca="1" si="641"/>
        <v>31</v>
      </c>
      <c r="E1487" s="599">
        <f t="shared" si="642"/>
        <v>0.113</v>
      </c>
      <c r="F1487" s="599">
        <f t="shared" si="663"/>
        <v>0.13108</v>
      </c>
      <c r="G1487" s="33">
        <f t="shared" ca="1" si="643"/>
        <v>1.0120874444444443</v>
      </c>
      <c r="H1487" s="33">
        <f t="shared" ca="1" si="644"/>
        <v>33130857.329974569</v>
      </c>
      <c r="I1487" s="33">
        <f t="shared" ca="1" si="668"/>
        <v>3.0183342074135443E-8</v>
      </c>
      <c r="J1487" s="30" t="b">
        <f t="shared" si="645"/>
        <v>0</v>
      </c>
      <c r="K1487" s="33">
        <f t="shared" si="664"/>
        <v>1</v>
      </c>
      <c r="L1487" s="33">
        <f t="shared" ca="1" si="667"/>
        <v>3.0183342074135443E-8</v>
      </c>
      <c r="M1487" s="600">
        <f t="shared" ca="1" si="646"/>
        <v>27271.35</v>
      </c>
      <c r="N1487" s="601">
        <f t="shared" ca="1" si="647"/>
        <v>-4466505376131.4805</v>
      </c>
      <c r="O1487" s="601">
        <f t="shared" ca="1" si="648"/>
        <v>53988662866.150002</v>
      </c>
      <c r="P1487" s="601">
        <f t="shared" ca="1" si="649"/>
        <v>-43461578701.629997</v>
      </c>
      <c r="Q1487" s="601">
        <f t="shared" ca="1" si="665"/>
        <v>-6953852592.2600002</v>
      </c>
      <c r="R1487" s="602">
        <f t="shared" si="650"/>
        <v>399</v>
      </c>
      <c r="S1487" s="602">
        <f t="shared" si="651"/>
        <v>63.84</v>
      </c>
      <c r="T1487" s="602">
        <f t="shared" si="652"/>
        <v>166.35080000000002</v>
      </c>
      <c r="U1487" s="602">
        <f t="shared" si="653"/>
        <v>26.616128000000003</v>
      </c>
      <c r="V1487" s="602">
        <f t="shared" ca="1" si="654"/>
        <v>-3573204300.9099998</v>
      </c>
      <c r="W1487" s="602">
        <f t="shared" si="655"/>
        <v>84.48</v>
      </c>
      <c r="X1487" s="602">
        <f t="shared" si="656"/>
        <v>13.52</v>
      </c>
      <c r="Y1487" s="602">
        <f t="shared" ca="1" si="657"/>
        <v>68148030.049999997</v>
      </c>
      <c r="Z1487" s="602">
        <f t="shared" ca="1" si="658"/>
        <v>10903684.810000001</v>
      </c>
      <c r="AA1487" s="603">
        <f t="shared" si="659"/>
        <v>0</v>
      </c>
      <c r="AB1487" s="602"/>
      <c r="AC1487" s="604">
        <f t="shared" si="660"/>
        <v>0.113</v>
      </c>
      <c r="AD1487" s="602">
        <f t="shared" ca="1" si="661"/>
        <v>-43461578701.634933</v>
      </c>
      <c r="AE1487" s="602">
        <f t="shared" si="662"/>
        <v>0</v>
      </c>
      <c r="AG1487" s="602">
        <f t="shared" ca="1" si="666"/>
        <v>0</v>
      </c>
    </row>
    <row r="1488" spans="2:33" x14ac:dyDescent="0.25">
      <c r="B1488" s="30">
        <v>1467</v>
      </c>
      <c r="C1488" s="19">
        <f t="shared" ca="1" si="640"/>
        <v>90340</v>
      </c>
      <c r="D1488" s="30">
        <f t="shared" ca="1" si="641"/>
        <v>30</v>
      </c>
      <c r="E1488" s="599">
        <f t="shared" si="642"/>
        <v>0.113</v>
      </c>
      <c r="F1488" s="599">
        <f t="shared" si="663"/>
        <v>0.13108</v>
      </c>
      <c r="G1488" s="33">
        <f t="shared" ca="1" si="643"/>
        <v>1.0117233333333333</v>
      </c>
      <c r="H1488" s="33">
        <f t="shared" ca="1" si="644"/>
        <v>33519261.414072972</v>
      </c>
      <c r="I1488" s="33">
        <f t="shared" ca="1" si="668"/>
        <v>2.9833592919805588E-8</v>
      </c>
      <c r="J1488" s="30" t="b">
        <f t="shared" si="645"/>
        <v>0</v>
      </c>
      <c r="K1488" s="33">
        <f t="shared" si="664"/>
        <v>1</v>
      </c>
      <c r="L1488" s="33">
        <f t="shared" ca="1" si="667"/>
        <v>2.9833592919805588E-8</v>
      </c>
      <c r="M1488" s="600">
        <f t="shared" ca="1" si="646"/>
        <v>27271.35</v>
      </c>
      <c r="N1488" s="601">
        <f t="shared" ca="1" si="647"/>
        <v>-4520494038997.6299</v>
      </c>
      <c r="O1488" s="601">
        <f t="shared" ca="1" si="648"/>
        <v>52995285721.859993</v>
      </c>
      <c r="P1488" s="601">
        <f t="shared" ca="1" si="649"/>
        <v>-42567985533.889999</v>
      </c>
      <c r="Q1488" s="601">
        <f t="shared" ca="1" si="665"/>
        <v>-6810877685.4200001</v>
      </c>
      <c r="R1488" s="602">
        <f t="shared" si="650"/>
        <v>399</v>
      </c>
      <c r="S1488" s="602">
        <f t="shared" si="651"/>
        <v>63.84</v>
      </c>
      <c r="T1488" s="602">
        <f t="shared" si="652"/>
        <v>166.35080000000002</v>
      </c>
      <c r="U1488" s="602">
        <f t="shared" si="653"/>
        <v>26.616128000000003</v>
      </c>
      <c r="V1488" s="602">
        <f t="shared" ca="1" si="654"/>
        <v>-3616395231.1999998</v>
      </c>
      <c r="W1488" s="602">
        <f t="shared" si="655"/>
        <v>84.48</v>
      </c>
      <c r="X1488" s="602">
        <f t="shared" si="656"/>
        <v>13.52</v>
      </c>
      <c r="Y1488" s="602">
        <f t="shared" ca="1" si="657"/>
        <v>66746875.960000001</v>
      </c>
      <c r="Z1488" s="602">
        <f t="shared" ca="1" si="658"/>
        <v>10679500.15</v>
      </c>
      <c r="AA1488" s="603">
        <f t="shared" si="659"/>
        <v>0</v>
      </c>
      <c r="AB1488" s="602"/>
      <c r="AC1488" s="604">
        <f t="shared" si="660"/>
        <v>0.113</v>
      </c>
      <c r="AD1488" s="602">
        <f t="shared" ca="1" si="661"/>
        <v>-42567985533.894348</v>
      </c>
      <c r="AE1488" s="602">
        <f t="shared" si="662"/>
        <v>0</v>
      </c>
      <c r="AG1488" s="602">
        <f t="shared" ca="1" si="666"/>
        <v>0</v>
      </c>
    </row>
    <row r="1489" spans="2:33" x14ac:dyDescent="0.25">
      <c r="B1489" s="30">
        <v>1468</v>
      </c>
      <c r="C1489" s="19">
        <f t="shared" ca="1" si="640"/>
        <v>90371</v>
      </c>
      <c r="D1489" s="30">
        <f t="shared" ca="1" si="641"/>
        <v>31</v>
      </c>
      <c r="E1489" s="599">
        <f t="shared" si="642"/>
        <v>0.113</v>
      </c>
      <c r="F1489" s="599">
        <f t="shared" si="663"/>
        <v>0.13108</v>
      </c>
      <c r="G1489" s="33">
        <f t="shared" ca="1" si="643"/>
        <v>1.0120874444444443</v>
      </c>
      <c r="H1489" s="33">
        <f t="shared" ca="1" si="644"/>
        <v>33924423.624234386</v>
      </c>
      <c r="I1489" s="33">
        <f t="shared" ca="1" si="668"/>
        <v>2.9477287840658729E-8</v>
      </c>
      <c r="J1489" s="30" t="b">
        <f t="shared" si="645"/>
        <v>0</v>
      </c>
      <c r="K1489" s="33">
        <f t="shared" si="664"/>
        <v>1</v>
      </c>
      <c r="L1489" s="33">
        <f t="shared" ca="1" si="667"/>
        <v>2.9477287840658729E-8</v>
      </c>
      <c r="M1489" s="600">
        <f t="shared" ca="1" si="646"/>
        <v>27271.35</v>
      </c>
      <c r="N1489" s="601">
        <f t="shared" ca="1" si="647"/>
        <v>-4573489324719.4902</v>
      </c>
      <c r="O1489" s="601">
        <f t="shared" ca="1" si="648"/>
        <v>55281825401.159996</v>
      </c>
      <c r="P1489" s="601">
        <f t="shared" ca="1" si="649"/>
        <v>-44502591956.919998</v>
      </c>
      <c r="Q1489" s="601">
        <f t="shared" ca="1" si="665"/>
        <v>-7120414713.1099997</v>
      </c>
      <c r="R1489" s="602">
        <f t="shared" si="650"/>
        <v>399</v>
      </c>
      <c r="S1489" s="602">
        <f t="shared" si="651"/>
        <v>63.84</v>
      </c>
      <c r="T1489" s="602">
        <f t="shared" si="652"/>
        <v>166.35080000000002</v>
      </c>
      <c r="U1489" s="602">
        <f t="shared" si="653"/>
        <v>26.616128000000003</v>
      </c>
      <c r="V1489" s="602">
        <f t="shared" ca="1" si="654"/>
        <v>-3658791459.7800002</v>
      </c>
      <c r="W1489" s="602">
        <f t="shared" si="655"/>
        <v>84.48</v>
      </c>
      <c r="X1489" s="602">
        <f t="shared" si="656"/>
        <v>13.52</v>
      </c>
      <c r="Y1489" s="602">
        <f t="shared" ca="1" si="657"/>
        <v>69780338.840000004</v>
      </c>
      <c r="Z1489" s="602">
        <f t="shared" ca="1" si="658"/>
        <v>11164854.210000001</v>
      </c>
      <c r="AA1489" s="603">
        <f t="shared" si="659"/>
        <v>0</v>
      </c>
      <c r="AB1489" s="602"/>
      <c r="AC1489" s="604">
        <f t="shared" si="660"/>
        <v>0.113</v>
      </c>
      <c r="AD1489" s="602">
        <f t="shared" ca="1" si="661"/>
        <v>-44502591956.923256</v>
      </c>
      <c r="AE1489" s="602">
        <f t="shared" si="662"/>
        <v>0</v>
      </c>
      <c r="AG1489" s="602">
        <f t="shared" ca="1" si="666"/>
        <v>0</v>
      </c>
    </row>
    <row r="1490" spans="2:33" x14ac:dyDescent="0.25">
      <c r="B1490" s="30">
        <v>1469</v>
      </c>
      <c r="C1490" s="19">
        <f t="shared" ca="1" si="640"/>
        <v>90401</v>
      </c>
      <c r="D1490" s="30">
        <f t="shared" ca="1" si="641"/>
        <v>30</v>
      </c>
      <c r="E1490" s="599">
        <f t="shared" si="642"/>
        <v>0.113</v>
      </c>
      <c r="F1490" s="599">
        <f t="shared" si="663"/>
        <v>0.13108</v>
      </c>
      <c r="G1490" s="33">
        <f t="shared" ca="1" si="643"/>
        <v>1.0117233333333333</v>
      </c>
      <c r="H1490" s="33">
        <f t="shared" ca="1" si="644"/>
        <v>34322130.95052249</v>
      </c>
      <c r="I1490" s="33">
        <f t="shared" ca="1" si="668"/>
        <v>2.913572008222808E-8</v>
      </c>
      <c r="J1490" s="30" t="b">
        <f t="shared" si="645"/>
        <v>0</v>
      </c>
      <c r="K1490" s="33">
        <f t="shared" si="664"/>
        <v>1</v>
      </c>
      <c r="L1490" s="33">
        <f t="shared" ca="1" si="667"/>
        <v>2.913572008222808E-8</v>
      </c>
      <c r="M1490" s="600">
        <f t="shared" ca="1" si="646"/>
        <v>27271.35</v>
      </c>
      <c r="N1490" s="601">
        <f t="shared" ca="1" si="647"/>
        <v>-4628771150120.6504</v>
      </c>
      <c r="O1490" s="601">
        <f t="shared" ca="1" si="648"/>
        <v>54264654387.940002</v>
      </c>
      <c r="P1490" s="601">
        <f t="shared" ca="1" si="649"/>
        <v>-43587594996.970001</v>
      </c>
      <c r="Q1490" s="601">
        <f t="shared" ca="1" si="665"/>
        <v>-6974015199.5200005</v>
      </c>
      <c r="R1490" s="602">
        <f t="shared" si="650"/>
        <v>399</v>
      </c>
      <c r="S1490" s="602">
        <f t="shared" si="651"/>
        <v>63.84</v>
      </c>
      <c r="T1490" s="602">
        <f t="shared" si="652"/>
        <v>166.35080000000002</v>
      </c>
      <c r="U1490" s="602">
        <f t="shared" si="653"/>
        <v>26.616128000000003</v>
      </c>
      <c r="V1490" s="602">
        <f t="shared" ca="1" si="654"/>
        <v>-3703016920.0999999</v>
      </c>
      <c r="W1490" s="602">
        <f t="shared" si="655"/>
        <v>84.48</v>
      </c>
      <c r="X1490" s="602">
        <f t="shared" si="656"/>
        <v>13.52</v>
      </c>
      <c r="Y1490" s="602">
        <f t="shared" ca="1" si="657"/>
        <v>68345623.599999994</v>
      </c>
      <c r="Z1490" s="602">
        <f t="shared" ca="1" si="658"/>
        <v>10935299.779999999</v>
      </c>
      <c r="AA1490" s="603">
        <f t="shared" si="659"/>
        <v>0</v>
      </c>
      <c r="AB1490" s="602"/>
      <c r="AC1490" s="604">
        <f t="shared" si="660"/>
        <v>0.113</v>
      </c>
      <c r="AD1490" s="602">
        <f t="shared" ca="1" si="661"/>
        <v>-43587594996.96946</v>
      </c>
      <c r="AE1490" s="602">
        <f t="shared" si="662"/>
        <v>0</v>
      </c>
      <c r="AG1490" s="602">
        <f t="shared" ca="1" si="666"/>
        <v>0</v>
      </c>
    </row>
    <row r="1491" spans="2:33" x14ac:dyDescent="0.25">
      <c r="B1491" s="30">
        <v>1470</v>
      </c>
      <c r="C1491" s="19">
        <f t="shared" ca="1" si="640"/>
        <v>90432</v>
      </c>
      <c r="D1491" s="30">
        <f t="shared" ca="1" si="641"/>
        <v>31</v>
      </c>
      <c r="E1491" s="599">
        <f t="shared" si="642"/>
        <v>0.113</v>
      </c>
      <c r="F1491" s="599">
        <f t="shared" si="663"/>
        <v>0.13108</v>
      </c>
      <c r="G1491" s="33">
        <f t="shared" ca="1" si="643"/>
        <v>1.0120874444444443</v>
      </c>
      <c r="H1491" s="33">
        <f t="shared" ca="1" si="644"/>
        <v>34736997.801601872</v>
      </c>
      <c r="I1491" s="33">
        <f t="shared" ca="1" si="668"/>
        <v>2.8787749756367423E-8</v>
      </c>
      <c r="J1491" s="30" t="b">
        <f t="shared" si="645"/>
        <v>0</v>
      </c>
      <c r="K1491" s="33">
        <f t="shared" si="664"/>
        <v>1</v>
      </c>
      <c r="L1491" s="33">
        <f t="shared" ca="1" si="667"/>
        <v>2.8787749756367423E-8</v>
      </c>
      <c r="M1491" s="600">
        <f t="shared" ca="1" si="646"/>
        <v>27271.35</v>
      </c>
      <c r="N1491" s="601">
        <f t="shared" ca="1" si="647"/>
        <v>-4683035804508.5898</v>
      </c>
      <c r="O1491" s="601">
        <f t="shared" ca="1" si="648"/>
        <v>56605962389.699997</v>
      </c>
      <c r="P1491" s="601">
        <f t="shared" ca="1" si="649"/>
        <v>-45568540064.43</v>
      </c>
      <c r="Q1491" s="601">
        <f t="shared" ca="1" si="665"/>
        <v>-7290966410.3100004</v>
      </c>
      <c r="R1491" s="602">
        <f t="shared" si="650"/>
        <v>399</v>
      </c>
      <c r="S1491" s="602">
        <f t="shared" si="651"/>
        <v>63.84</v>
      </c>
      <c r="T1491" s="602">
        <f t="shared" si="652"/>
        <v>166.35080000000002</v>
      </c>
      <c r="U1491" s="602">
        <f t="shared" si="653"/>
        <v>26.616128000000003</v>
      </c>
      <c r="V1491" s="602">
        <f t="shared" ca="1" si="654"/>
        <v>-3746428643.6100001</v>
      </c>
      <c r="W1491" s="602">
        <f t="shared" si="655"/>
        <v>84.48</v>
      </c>
      <c r="X1491" s="602">
        <f t="shared" si="656"/>
        <v>13.52</v>
      </c>
      <c r="Y1491" s="602">
        <f t="shared" ca="1" si="657"/>
        <v>71451745.469999999</v>
      </c>
      <c r="Z1491" s="602">
        <f t="shared" ca="1" si="658"/>
        <v>11432279.279999999</v>
      </c>
      <c r="AA1491" s="603">
        <f t="shared" si="659"/>
        <v>0</v>
      </c>
      <c r="AB1491" s="602"/>
      <c r="AC1491" s="604">
        <f t="shared" si="660"/>
        <v>0.113</v>
      </c>
      <c r="AD1491" s="602">
        <f t="shared" ca="1" si="661"/>
        <v>-45568540064.426636</v>
      </c>
      <c r="AE1491" s="602">
        <f t="shared" si="662"/>
        <v>0</v>
      </c>
      <c r="AG1491" s="602">
        <f t="shared" ca="1" si="666"/>
        <v>0</v>
      </c>
    </row>
    <row r="1492" spans="2:33" x14ac:dyDescent="0.25">
      <c r="B1492" s="30">
        <v>1471</v>
      </c>
      <c r="C1492" s="19">
        <f t="shared" ca="1" si="640"/>
        <v>90463</v>
      </c>
      <c r="D1492" s="30">
        <f t="shared" ca="1" si="641"/>
        <v>31</v>
      </c>
      <c r="E1492" s="599">
        <f t="shared" si="642"/>
        <v>0.113</v>
      </c>
      <c r="F1492" s="599">
        <f t="shared" si="663"/>
        <v>0.13108</v>
      </c>
      <c r="G1492" s="33">
        <f t="shared" ca="1" si="643"/>
        <v>1.0120874444444443</v>
      </c>
      <c r="H1492" s="33">
        <f t="shared" ca="1" si="644"/>
        <v>35156879.332695521</v>
      </c>
      <c r="I1492" s="33">
        <f t="shared" ca="1" si="668"/>
        <v>2.8443935269021749E-8</v>
      </c>
      <c r="J1492" s="30" t="b">
        <f t="shared" si="645"/>
        <v>0</v>
      </c>
      <c r="K1492" s="33">
        <f t="shared" si="664"/>
        <v>1</v>
      </c>
      <c r="L1492" s="33">
        <f t="shared" ca="1" si="667"/>
        <v>2.8443935269021749E-8</v>
      </c>
      <c r="M1492" s="600">
        <f t="shared" ca="1" si="646"/>
        <v>27271.35</v>
      </c>
      <c r="N1492" s="601">
        <f t="shared" ca="1" si="647"/>
        <v>-4739641766898.29</v>
      </c>
      <c r="O1492" s="601">
        <f t="shared" ca="1" si="648"/>
        <v>57290183815.30999</v>
      </c>
      <c r="P1492" s="601">
        <f t="shared" ca="1" si="649"/>
        <v>-46119347526.239998</v>
      </c>
      <c r="Q1492" s="601">
        <f t="shared" ca="1" si="665"/>
        <v>-7379095604.1999998</v>
      </c>
      <c r="R1492" s="602">
        <f t="shared" si="650"/>
        <v>399</v>
      </c>
      <c r="S1492" s="602">
        <f t="shared" si="651"/>
        <v>63.84</v>
      </c>
      <c r="T1492" s="602">
        <f t="shared" si="652"/>
        <v>166.35080000000002</v>
      </c>
      <c r="U1492" s="602">
        <f t="shared" si="653"/>
        <v>26.616128000000003</v>
      </c>
      <c r="V1492" s="602">
        <f t="shared" ca="1" si="654"/>
        <v>-3791713413.52</v>
      </c>
      <c r="W1492" s="602">
        <f t="shared" si="655"/>
        <v>84.48</v>
      </c>
      <c r="X1492" s="602">
        <f t="shared" si="656"/>
        <v>13.52</v>
      </c>
      <c r="Y1492" s="602">
        <f t="shared" ca="1" si="657"/>
        <v>72315411.569999993</v>
      </c>
      <c r="Z1492" s="602">
        <f t="shared" ca="1" si="658"/>
        <v>11570465.85</v>
      </c>
      <c r="AA1492" s="603">
        <f t="shared" si="659"/>
        <v>0</v>
      </c>
      <c r="AB1492" s="602"/>
      <c r="AC1492" s="604">
        <f t="shared" si="660"/>
        <v>0.113</v>
      </c>
      <c r="AD1492" s="602">
        <f t="shared" ca="1" si="661"/>
        <v>-46119347526.235306</v>
      </c>
      <c r="AE1492" s="602">
        <f t="shared" si="662"/>
        <v>0</v>
      </c>
      <c r="AG1492" s="602">
        <f t="shared" ca="1" si="666"/>
        <v>0</v>
      </c>
    </row>
    <row r="1493" spans="2:33" x14ac:dyDescent="0.25">
      <c r="B1493" s="30">
        <v>1472</v>
      </c>
      <c r="C1493" s="19">
        <f t="shared" ref="C1493:C1556" ca="1" si="669">IF(B1493=0,FECHA_1ER_PAGO,EDATE(C1492,1))</f>
        <v>90493</v>
      </c>
      <c r="D1493" s="30">
        <f t="shared" ref="D1493:D1556" ca="1" si="670">IF(B1493=0,FECHA_1ER_PAGO-FECHA_APERTURA, C1493-C1492)</f>
        <v>30</v>
      </c>
      <c r="E1493" s="599">
        <f t="shared" ref="E1493:E1556" si="671">IF(B1493=0,TASA,IF(B1493=MESES_INC_TASA,E1492+INCREMENTO_TASA,E1492))</f>
        <v>0.113</v>
      </c>
      <c r="F1493" s="599">
        <f t="shared" si="663"/>
        <v>0.13108</v>
      </c>
      <c r="G1493" s="33">
        <f t="shared" ref="G1493:G1556" ca="1" si="672">IF(B1493&lt;MESES_GRACIA, 0, 1 + D1493 * F1493 / 360 + FACTOR_SEG_DEUD)</f>
        <v>1.0117233333333333</v>
      </c>
      <c r="H1493" s="33">
        <f t="shared" ref="H1493:H1556" ca="1" si="673">IF(B1493 = 0, 0,            IF(H1492=0, G1493, H1492 * G1493 ))</f>
        <v>35569035.148072489</v>
      </c>
      <c r="I1493" s="33">
        <f t="shared" ca="1" si="668"/>
        <v>2.8114341472492563E-8</v>
      </c>
      <c r="J1493" s="30" t="b">
        <f t="shared" ref="J1493:J1556" si="674">MOD(B1493, MESES_INC)=0</f>
        <v>0</v>
      </c>
      <c r="K1493" s="33">
        <f t="shared" si="664"/>
        <v>1</v>
      </c>
      <c r="L1493" s="33">
        <f t="shared" ca="1" si="667"/>
        <v>2.8114341472492563E-8</v>
      </c>
      <c r="M1493" s="600">
        <f t="shared" ref="M1493:M1556" ca="1" si="675">ROUND(CUOTA_INIT*K1493,2)</f>
        <v>27271.35</v>
      </c>
      <c r="N1493" s="601">
        <f t="shared" ref="N1493:N1556" ca="1" si="676">IF(B1493=0,TOTAL_FINANCIADO, ROUND(N1492-O1492,2))</f>
        <v>-4796931950713.5996</v>
      </c>
      <c r="O1493" s="601">
        <f t="shared" ref="O1493:O1556" ca="1" si="677">IF(B1493=0, 0,
   IF((B1493+1) = PLAZO, N1493,
   IF(B1493&lt;MESES_GRACIA, 0, M1493-P1493-V1493-Q1493)))</f>
        <v>56236059506.880005</v>
      </c>
      <c r="P1493" s="601">
        <f t="shared" ref="P1493:P1556" ca="1" si="678" xml:space="preserve"> IF(B1493&lt;MESES_GRACIA, 0, ROUND(N1493 * D1493 *E1493 /360,2))</f>
        <v>-45171109202.550003</v>
      </c>
      <c r="Q1493" s="601">
        <f t="shared" ca="1" si="665"/>
        <v>-7227377472.4099998</v>
      </c>
      <c r="R1493" s="602">
        <f t="shared" ref="R1493:R1556" si="679" xml:space="preserve"> COMISION_AMORT</f>
        <v>399</v>
      </c>
      <c r="S1493" s="602">
        <f t="shared" ref="S1493:S1556" si="680">ROUND(R1493*IVA,2)</f>
        <v>63.84</v>
      </c>
      <c r="T1493" s="602">
        <f t="shared" ref="T1493:T1556" si="681">SEGURO_DAÑOS_MENS</f>
        <v>166.35080000000002</v>
      </c>
      <c r="U1493" s="602">
        <f t="shared" ref="U1493:U1556" si="682">T1493*IVA</f>
        <v>26.616128000000003</v>
      </c>
      <c r="V1493" s="602">
        <f t="shared" ref="V1493:V1556" ca="1" si="683">ROUND(N1493 * FACTOR_SEG_DEUD,2)</f>
        <v>-3837545560.5700002</v>
      </c>
      <c r="W1493" s="602">
        <f t="shared" ref="W1493:W1556" si="684">ROUND(SEGURO_INTERIORES/(1+IVA),2)</f>
        <v>84.48</v>
      </c>
      <c r="X1493" s="602">
        <f t="shared" ref="X1493:X1556" si="685">ROUND(W1493*IVA,2)</f>
        <v>13.52</v>
      </c>
      <c r="Y1493" s="602">
        <f t="shared" ref="Y1493:Y1556" ca="1" si="686">ROUND((SUM(O1493:X1493)-Q1493) * FACTOR_SEG_DESEMPLEO,2)</f>
        <v>70828573.879999995</v>
      </c>
      <c r="Z1493" s="602">
        <f t="shared" ref="Z1493:Z1556" ca="1" si="687">ROUND(Y1493*IVA,2)</f>
        <v>11332571.82</v>
      </c>
      <c r="AA1493" s="603">
        <f t="shared" ref="AA1493:AA1556" si="688">IF(B1493&gt;=PLAZO,0,ROUND(SUM(O1493:Z1493),2))</f>
        <v>0</v>
      </c>
      <c r="AB1493" s="602"/>
      <c r="AC1493" s="604">
        <f t="shared" ref="AC1493:AC1556" si="689">IF(AB1493="SI",TASA_PP,TASA)</f>
        <v>0.113</v>
      </c>
      <c r="AD1493" s="602">
        <f t="shared" ref="AD1493:AD1556" ca="1" si="690">N1493 * D1493 * AC1493 /360</f>
        <v>-45171109202.553062</v>
      </c>
      <c r="AE1493" s="602">
        <f t="shared" ref="AE1493:AE1556" si="691">IF(B1493&gt;=PLAZO, 0, O1493+R1493+S1493+T1493+U1493+V1493+W1493+X1493+Y1493+Z1493+AD1493)</f>
        <v>0</v>
      </c>
      <c r="AG1493" s="602">
        <f t="shared" ca="1" si="666"/>
        <v>0</v>
      </c>
    </row>
    <row r="1494" spans="2:33" x14ac:dyDescent="0.25">
      <c r="B1494" s="30">
        <v>1473</v>
      </c>
      <c r="C1494" s="19">
        <f t="shared" ca="1" si="669"/>
        <v>90524</v>
      </c>
      <c r="D1494" s="30">
        <f t="shared" ca="1" si="670"/>
        <v>31</v>
      </c>
      <c r="E1494" s="599">
        <f t="shared" si="671"/>
        <v>0.113</v>
      </c>
      <c r="F1494" s="599">
        <f t="shared" ref="F1494:F1557" si="692">E1494*(1+$G$13)</f>
        <v>0.13108</v>
      </c>
      <c r="G1494" s="33">
        <f t="shared" ca="1" si="672"/>
        <v>1.0120874444444443</v>
      </c>
      <c r="H1494" s="33">
        <f t="shared" ca="1" si="673"/>
        <v>35998973.884367302</v>
      </c>
      <c r="I1494" s="33">
        <f t="shared" ca="1" si="668"/>
        <v>2.7778569556235434E-8</v>
      </c>
      <c r="J1494" s="30" t="b">
        <f t="shared" si="674"/>
        <v>0</v>
      </c>
      <c r="K1494" s="33">
        <f t="shared" ref="K1494:K1557" si="693">IF(B1494=0, 1, IF(J1494,K1493*(1+INCREMENTO),K1493))</f>
        <v>1</v>
      </c>
      <c r="L1494" s="33">
        <f t="shared" ca="1" si="667"/>
        <v>2.7778569556235434E-8</v>
      </c>
      <c r="M1494" s="600">
        <f t="shared" ca="1" si="675"/>
        <v>27271.35</v>
      </c>
      <c r="N1494" s="601">
        <f t="shared" ca="1" si="676"/>
        <v>-4853168010220.4805</v>
      </c>
      <c r="O1494" s="601">
        <f t="shared" ca="1" si="677"/>
        <v>58662425974.449997</v>
      </c>
      <c r="P1494" s="601">
        <f t="shared" ca="1" si="678"/>
        <v>-47224020943.900002</v>
      </c>
      <c r="Q1494" s="601">
        <f t="shared" ref="Q1494:Q1557" ca="1" si="694">ROUND(P1494*$G$13,2)</f>
        <v>-7555843351.0200005</v>
      </c>
      <c r="R1494" s="602">
        <f t="shared" si="679"/>
        <v>399</v>
      </c>
      <c r="S1494" s="602">
        <f t="shared" si="680"/>
        <v>63.84</v>
      </c>
      <c r="T1494" s="602">
        <f t="shared" si="681"/>
        <v>166.35080000000002</v>
      </c>
      <c r="U1494" s="602">
        <f t="shared" si="682"/>
        <v>26.616128000000003</v>
      </c>
      <c r="V1494" s="602">
        <f t="shared" ca="1" si="683"/>
        <v>-3882534408.1799998</v>
      </c>
      <c r="W1494" s="602">
        <f t="shared" si="684"/>
        <v>84.48</v>
      </c>
      <c r="X1494" s="602">
        <f t="shared" si="685"/>
        <v>13.52</v>
      </c>
      <c r="Y1494" s="602">
        <f t="shared" ca="1" si="686"/>
        <v>74047539.489999995</v>
      </c>
      <c r="Z1494" s="602">
        <f t="shared" ca="1" si="687"/>
        <v>11847606.32</v>
      </c>
      <c r="AA1494" s="603">
        <f t="shared" si="688"/>
        <v>0</v>
      </c>
      <c r="AB1494" s="602"/>
      <c r="AC1494" s="604">
        <f t="shared" si="689"/>
        <v>0.113</v>
      </c>
      <c r="AD1494" s="602">
        <f t="shared" ca="1" si="690"/>
        <v>-47224020943.895401</v>
      </c>
      <c r="AE1494" s="602">
        <f t="shared" si="691"/>
        <v>0</v>
      </c>
      <c r="AG1494" s="602">
        <f t="shared" ref="AG1494:AG1557" ca="1" si="695">IF(N1494&gt; 0,O1494+P1494+V1494+R1494+T1494+W1494+Y1494, 0)</f>
        <v>0</v>
      </c>
    </row>
    <row r="1495" spans="2:33" x14ac:dyDescent="0.25">
      <c r="B1495" s="30">
        <v>1474</v>
      </c>
      <c r="C1495" s="19">
        <f t="shared" ca="1" si="669"/>
        <v>90554</v>
      </c>
      <c r="D1495" s="30">
        <f t="shared" ca="1" si="670"/>
        <v>30</v>
      </c>
      <c r="E1495" s="599">
        <f t="shared" si="671"/>
        <v>0.113</v>
      </c>
      <c r="F1495" s="599">
        <f t="shared" si="692"/>
        <v>0.13108</v>
      </c>
      <c r="G1495" s="33">
        <f t="shared" ca="1" si="672"/>
        <v>1.0117233333333333</v>
      </c>
      <c r="H1495" s="33">
        <f t="shared" ca="1" si="673"/>
        <v>36421001.854871698</v>
      </c>
      <c r="I1495" s="33">
        <f t="shared" ca="1" si="668"/>
        <v>2.745668567780596E-8</v>
      </c>
      <c r="J1495" s="30" t="b">
        <f t="shared" si="674"/>
        <v>0</v>
      </c>
      <c r="K1495" s="33">
        <f t="shared" si="693"/>
        <v>1</v>
      </c>
      <c r="L1495" s="33">
        <f t="shared" ref="L1495:L1558" ca="1" si="696" xml:space="preserve"> I1495*K1495</f>
        <v>2.745668567780596E-8</v>
      </c>
      <c r="M1495" s="600">
        <f t="shared" ca="1" si="675"/>
        <v>27271.35</v>
      </c>
      <c r="N1495" s="601">
        <f t="shared" ca="1" si="676"/>
        <v>-4911830436194.9297</v>
      </c>
      <c r="O1495" s="601">
        <f t="shared" ca="1" si="677"/>
        <v>57583052751.679993</v>
      </c>
      <c r="P1495" s="601">
        <f t="shared" ca="1" si="678"/>
        <v>-46253069940.839996</v>
      </c>
      <c r="Q1495" s="601">
        <f t="shared" ca="1" si="694"/>
        <v>-7400491190.5299997</v>
      </c>
      <c r="R1495" s="602">
        <f t="shared" si="679"/>
        <v>399</v>
      </c>
      <c r="S1495" s="602">
        <f t="shared" si="680"/>
        <v>63.84</v>
      </c>
      <c r="T1495" s="602">
        <f t="shared" si="681"/>
        <v>166.35080000000002</v>
      </c>
      <c r="U1495" s="602">
        <f t="shared" si="682"/>
        <v>26.616128000000003</v>
      </c>
      <c r="V1495" s="602">
        <f t="shared" ca="1" si="683"/>
        <v>-3929464348.96</v>
      </c>
      <c r="W1495" s="602">
        <f t="shared" si="684"/>
        <v>84.48</v>
      </c>
      <c r="X1495" s="602">
        <f t="shared" si="685"/>
        <v>13.52</v>
      </c>
      <c r="Y1495" s="602">
        <f t="shared" ca="1" si="686"/>
        <v>72525088.310000002</v>
      </c>
      <c r="Z1495" s="602">
        <f t="shared" ca="1" si="687"/>
        <v>11604014.130000001</v>
      </c>
      <c r="AA1495" s="603">
        <f t="shared" si="688"/>
        <v>0</v>
      </c>
      <c r="AB1495" s="602"/>
      <c r="AC1495" s="604">
        <f t="shared" si="689"/>
        <v>0.113</v>
      </c>
      <c r="AD1495" s="602">
        <f t="shared" ca="1" si="690"/>
        <v>-46253069940.835587</v>
      </c>
      <c r="AE1495" s="602">
        <f t="shared" si="691"/>
        <v>0</v>
      </c>
      <c r="AG1495" s="602">
        <f t="shared" ca="1" si="695"/>
        <v>0</v>
      </c>
    </row>
    <row r="1496" spans="2:33" x14ac:dyDescent="0.25">
      <c r="B1496" s="30">
        <v>1475</v>
      </c>
      <c r="C1496" s="19">
        <f t="shared" ca="1" si="669"/>
        <v>90585</v>
      </c>
      <c r="D1496" s="30">
        <f t="shared" ca="1" si="670"/>
        <v>31</v>
      </c>
      <c r="E1496" s="599">
        <f t="shared" si="671"/>
        <v>0.113</v>
      </c>
      <c r="F1496" s="599">
        <f t="shared" si="692"/>
        <v>0.13108</v>
      </c>
      <c r="G1496" s="33">
        <f t="shared" ca="1" si="672"/>
        <v>1.0120874444444443</v>
      </c>
      <c r="H1496" s="33">
        <f t="shared" ca="1" si="673"/>
        <v>36861238.691403463</v>
      </c>
      <c r="I1496" s="33">
        <f t="shared" ref="I1496:I1559" ca="1" si="697">IF(H1496=0, 0, 1/H1496)</f>
        <v>2.7128768199350107E-8</v>
      </c>
      <c r="J1496" s="30" t="b">
        <f t="shared" si="674"/>
        <v>0</v>
      </c>
      <c r="K1496" s="33">
        <f t="shared" si="693"/>
        <v>1</v>
      </c>
      <c r="L1496" s="33">
        <f t="shared" ca="1" si="696"/>
        <v>2.7128768199350107E-8</v>
      </c>
      <c r="M1496" s="600">
        <f t="shared" ca="1" si="675"/>
        <v>27271.35</v>
      </c>
      <c r="N1496" s="601">
        <f t="shared" ca="1" si="676"/>
        <v>-4969413488946.6104</v>
      </c>
      <c r="O1496" s="601">
        <f t="shared" ca="1" si="677"/>
        <v>60067536740.469994</v>
      </c>
      <c r="P1496" s="601">
        <f t="shared" ca="1" si="678"/>
        <v>-48355154032.720001</v>
      </c>
      <c r="Q1496" s="601">
        <f t="shared" ca="1" si="694"/>
        <v>-7736824645.2399998</v>
      </c>
      <c r="R1496" s="602">
        <f t="shared" si="679"/>
        <v>399</v>
      </c>
      <c r="S1496" s="602">
        <f t="shared" si="680"/>
        <v>63.84</v>
      </c>
      <c r="T1496" s="602">
        <f t="shared" si="681"/>
        <v>166.35080000000002</v>
      </c>
      <c r="U1496" s="602">
        <f t="shared" si="682"/>
        <v>26.616128000000003</v>
      </c>
      <c r="V1496" s="602">
        <f t="shared" ca="1" si="683"/>
        <v>-3975530791.1599998</v>
      </c>
      <c r="W1496" s="602">
        <f t="shared" si="684"/>
        <v>84.48</v>
      </c>
      <c r="X1496" s="602">
        <f t="shared" si="685"/>
        <v>13.52</v>
      </c>
      <c r="Y1496" s="602">
        <f t="shared" ca="1" si="686"/>
        <v>75821156.170000002</v>
      </c>
      <c r="Z1496" s="602">
        <f t="shared" ca="1" si="687"/>
        <v>12131384.99</v>
      </c>
      <c r="AA1496" s="603">
        <f t="shared" si="688"/>
        <v>0</v>
      </c>
      <c r="AB1496" s="602"/>
      <c r="AC1496" s="604">
        <f t="shared" si="689"/>
        <v>0.113</v>
      </c>
      <c r="AD1496" s="602">
        <f t="shared" ca="1" si="690"/>
        <v>-48355154032.722153</v>
      </c>
      <c r="AE1496" s="602">
        <f t="shared" si="691"/>
        <v>0</v>
      </c>
      <c r="AG1496" s="602">
        <f t="shared" ca="1" si="695"/>
        <v>0</v>
      </c>
    </row>
    <row r="1497" spans="2:33" x14ac:dyDescent="0.25">
      <c r="B1497" s="30">
        <v>1476</v>
      </c>
      <c r="C1497" s="19">
        <f t="shared" ca="1" si="669"/>
        <v>90616</v>
      </c>
      <c r="D1497" s="30">
        <f t="shared" ca="1" si="670"/>
        <v>31</v>
      </c>
      <c r="E1497" s="599">
        <f t="shared" si="671"/>
        <v>0.113</v>
      </c>
      <c r="F1497" s="599">
        <f t="shared" si="692"/>
        <v>0.13108</v>
      </c>
      <c r="G1497" s="33">
        <f t="shared" ca="1" si="672"/>
        <v>1.0120874444444443</v>
      </c>
      <c r="H1497" s="33">
        <f t="shared" ca="1" si="673"/>
        <v>37306796.866239205</v>
      </c>
      <c r="I1497" s="33">
        <f t="shared" ca="1" si="697"/>
        <v>2.680476706658647E-8</v>
      </c>
      <c r="J1497" s="30" t="b">
        <f t="shared" si="674"/>
        <v>1</v>
      </c>
      <c r="K1497" s="33">
        <f t="shared" si="693"/>
        <v>1</v>
      </c>
      <c r="L1497" s="33">
        <f t="shared" ca="1" si="696"/>
        <v>2.680476706658647E-8</v>
      </c>
      <c r="M1497" s="600">
        <f t="shared" ca="1" si="675"/>
        <v>27271.35</v>
      </c>
      <c r="N1497" s="601">
        <f t="shared" ca="1" si="676"/>
        <v>-5029481025687.0801</v>
      </c>
      <c r="O1497" s="601">
        <f t="shared" ca="1" si="677"/>
        <v>60793599753.729996</v>
      </c>
      <c r="P1497" s="601">
        <f t="shared" ca="1" si="678"/>
        <v>-48939644536.059998</v>
      </c>
      <c r="Q1497" s="601">
        <f t="shared" ca="1" si="694"/>
        <v>-7830343125.7700005</v>
      </c>
      <c r="R1497" s="602">
        <f t="shared" si="679"/>
        <v>399</v>
      </c>
      <c r="S1497" s="602">
        <f t="shared" si="680"/>
        <v>63.84</v>
      </c>
      <c r="T1497" s="602">
        <f t="shared" si="681"/>
        <v>166.35080000000002</v>
      </c>
      <c r="U1497" s="602">
        <f t="shared" si="682"/>
        <v>26.616128000000003</v>
      </c>
      <c r="V1497" s="602">
        <f t="shared" ca="1" si="683"/>
        <v>-4023584820.5500002</v>
      </c>
      <c r="W1497" s="602">
        <f t="shared" si="684"/>
        <v>84.48</v>
      </c>
      <c r="X1497" s="602">
        <f t="shared" si="685"/>
        <v>13.52</v>
      </c>
      <c r="Y1497" s="602">
        <f t="shared" ca="1" si="686"/>
        <v>76737637.280000001</v>
      </c>
      <c r="Z1497" s="602">
        <f t="shared" ca="1" si="687"/>
        <v>12278021.960000001</v>
      </c>
      <c r="AA1497" s="603">
        <f t="shared" si="688"/>
        <v>0</v>
      </c>
      <c r="AB1497" s="602"/>
      <c r="AC1497" s="604">
        <f t="shared" si="689"/>
        <v>0.113</v>
      </c>
      <c r="AD1497" s="602">
        <f t="shared" ca="1" si="690"/>
        <v>-48939644536.060669</v>
      </c>
      <c r="AE1497" s="602">
        <f t="shared" si="691"/>
        <v>0</v>
      </c>
      <c r="AG1497" s="602">
        <f t="shared" ca="1" si="695"/>
        <v>0</v>
      </c>
    </row>
    <row r="1498" spans="2:33" x14ac:dyDescent="0.25">
      <c r="B1498" s="30">
        <v>1477</v>
      </c>
      <c r="C1498" s="19">
        <f t="shared" ca="1" si="669"/>
        <v>90645</v>
      </c>
      <c r="D1498" s="30">
        <f t="shared" ca="1" si="670"/>
        <v>29</v>
      </c>
      <c r="E1498" s="599">
        <f t="shared" si="671"/>
        <v>0.113</v>
      </c>
      <c r="F1498" s="599">
        <f t="shared" si="692"/>
        <v>0.13108</v>
      </c>
      <c r="G1498" s="33">
        <f t="shared" ca="1" si="672"/>
        <v>1.0113592222222221</v>
      </c>
      <c r="H1498" s="33">
        <f t="shared" ca="1" si="673"/>
        <v>37730573.062242113</v>
      </c>
      <c r="I1498" s="33">
        <f t="shared" ca="1" si="697"/>
        <v>2.6503705585132602E-8</v>
      </c>
      <c r="J1498" s="30" t="b">
        <f t="shared" si="674"/>
        <v>0</v>
      </c>
      <c r="K1498" s="33">
        <f t="shared" si="693"/>
        <v>1</v>
      </c>
      <c r="L1498" s="33">
        <f t="shared" ca="1" si="696"/>
        <v>2.6503705585132602E-8</v>
      </c>
      <c r="M1498" s="600">
        <f t="shared" ca="1" si="675"/>
        <v>27271.35</v>
      </c>
      <c r="N1498" s="601">
        <f t="shared" ca="1" si="676"/>
        <v>-5090274625440.8096</v>
      </c>
      <c r="O1498" s="601">
        <f t="shared" ca="1" si="677"/>
        <v>57821587913.869995</v>
      </c>
      <c r="P1498" s="601">
        <f t="shared" ca="1" si="678"/>
        <v>-46335638743.25</v>
      </c>
      <c r="Q1498" s="601">
        <f t="shared" ca="1" si="694"/>
        <v>-7413702198.9200001</v>
      </c>
      <c r="R1498" s="602">
        <f t="shared" si="679"/>
        <v>399</v>
      </c>
      <c r="S1498" s="602">
        <f t="shared" si="680"/>
        <v>63.84</v>
      </c>
      <c r="T1498" s="602">
        <f t="shared" si="681"/>
        <v>166.35080000000002</v>
      </c>
      <c r="U1498" s="602">
        <f t="shared" si="682"/>
        <v>26.616128000000003</v>
      </c>
      <c r="V1498" s="602">
        <f t="shared" ca="1" si="683"/>
        <v>-4072219700.3499999</v>
      </c>
      <c r="W1498" s="602">
        <f t="shared" si="684"/>
        <v>84.48</v>
      </c>
      <c r="X1498" s="602">
        <f t="shared" si="685"/>
        <v>13.52</v>
      </c>
      <c r="Y1498" s="602">
        <f t="shared" ca="1" si="686"/>
        <v>72654556.200000003</v>
      </c>
      <c r="Z1498" s="602">
        <f t="shared" ca="1" si="687"/>
        <v>11624728.99</v>
      </c>
      <c r="AA1498" s="603">
        <f t="shared" si="688"/>
        <v>0</v>
      </c>
      <c r="AB1498" s="602"/>
      <c r="AC1498" s="604">
        <f t="shared" si="689"/>
        <v>0.113</v>
      </c>
      <c r="AD1498" s="602">
        <f t="shared" ca="1" si="690"/>
        <v>-46335638743.248703</v>
      </c>
      <c r="AE1498" s="602">
        <f t="shared" si="691"/>
        <v>0</v>
      </c>
      <c r="AG1498" s="602">
        <f t="shared" ca="1" si="695"/>
        <v>0</v>
      </c>
    </row>
    <row r="1499" spans="2:33" x14ac:dyDescent="0.25">
      <c r="B1499" s="30">
        <v>1478</v>
      </c>
      <c r="C1499" s="19">
        <f t="shared" ca="1" si="669"/>
        <v>90676</v>
      </c>
      <c r="D1499" s="30">
        <f t="shared" ca="1" si="670"/>
        <v>31</v>
      </c>
      <c r="E1499" s="599">
        <f t="shared" si="671"/>
        <v>0.113</v>
      </c>
      <c r="F1499" s="599">
        <f t="shared" si="692"/>
        <v>0.13108</v>
      </c>
      <c r="G1499" s="33">
        <f t="shared" ca="1" si="672"/>
        <v>1.0120874444444443</v>
      </c>
      <c r="H1499" s="33">
        <f t="shared" ca="1" si="673"/>
        <v>38186639.26798901</v>
      </c>
      <c r="I1499" s="33">
        <f t="shared" ca="1" si="697"/>
        <v>2.6187169627107701E-8</v>
      </c>
      <c r="J1499" s="30" t="b">
        <f t="shared" si="674"/>
        <v>0</v>
      </c>
      <c r="K1499" s="33">
        <f t="shared" si="693"/>
        <v>1</v>
      </c>
      <c r="L1499" s="33">
        <f t="shared" ca="1" si="696"/>
        <v>2.6187169627107701E-8</v>
      </c>
      <c r="M1499" s="600">
        <f t="shared" ca="1" si="675"/>
        <v>27271.35</v>
      </c>
      <c r="N1499" s="601">
        <f t="shared" ca="1" si="676"/>
        <v>-5148096213354.6797</v>
      </c>
      <c r="O1499" s="601">
        <f t="shared" ca="1" si="677"/>
        <v>62227354244.919998</v>
      </c>
      <c r="P1499" s="601">
        <f t="shared" ca="1" si="678"/>
        <v>-50093836209.389999</v>
      </c>
      <c r="Q1499" s="601">
        <f t="shared" ca="1" si="694"/>
        <v>-8015013793.5</v>
      </c>
      <c r="R1499" s="602">
        <f t="shared" si="679"/>
        <v>399</v>
      </c>
      <c r="S1499" s="602">
        <f t="shared" si="680"/>
        <v>63.84</v>
      </c>
      <c r="T1499" s="602">
        <f t="shared" si="681"/>
        <v>166.35080000000002</v>
      </c>
      <c r="U1499" s="602">
        <f t="shared" si="682"/>
        <v>26.616128000000003</v>
      </c>
      <c r="V1499" s="602">
        <f t="shared" ca="1" si="683"/>
        <v>-4118476970.6799998</v>
      </c>
      <c r="W1499" s="602">
        <f t="shared" si="684"/>
        <v>84.48</v>
      </c>
      <c r="X1499" s="602">
        <f t="shared" si="685"/>
        <v>13.52</v>
      </c>
      <c r="Y1499" s="602">
        <f t="shared" ca="1" si="686"/>
        <v>78547409.819999993</v>
      </c>
      <c r="Z1499" s="602">
        <f t="shared" ca="1" si="687"/>
        <v>12567585.57</v>
      </c>
      <c r="AA1499" s="603">
        <f t="shared" si="688"/>
        <v>0</v>
      </c>
      <c r="AB1499" s="602"/>
      <c r="AC1499" s="604">
        <f t="shared" si="689"/>
        <v>0.113</v>
      </c>
      <c r="AD1499" s="602">
        <f t="shared" ca="1" si="690"/>
        <v>-50093836209.392891</v>
      </c>
      <c r="AE1499" s="602">
        <f t="shared" si="691"/>
        <v>0</v>
      </c>
      <c r="AG1499" s="602">
        <f t="shared" ca="1" si="695"/>
        <v>0</v>
      </c>
    </row>
    <row r="1500" spans="2:33" x14ac:dyDescent="0.25">
      <c r="B1500" s="30">
        <v>1479</v>
      </c>
      <c r="C1500" s="19">
        <f t="shared" ca="1" si="669"/>
        <v>90706</v>
      </c>
      <c r="D1500" s="30">
        <f t="shared" ca="1" si="670"/>
        <v>30</v>
      </c>
      <c r="E1500" s="599">
        <f t="shared" si="671"/>
        <v>0.113</v>
      </c>
      <c r="F1500" s="599">
        <f t="shared" si="692"/>
        <v>0.13108</v>
      </c>
      <c r="G1500" s="33">
        <f t="shared" ca="1" si="672"/>
        <v>1.0117233333333333</v>
      </c>
      <c r="H1500" s="33">
        <f t="shared" ca="1" si="673"/>
        <v>38634313.969007403</v>
      </c>
      <c r="I1500" s="33">
        <f t="shared" ca="1" si="697"/>
        <v>2.5883726078382133E-8</v>
      </c>
      <c r="J1500" s="30" t="b">
        <f t="shared" si="674"/>
        <v>0</v>
      </c>
      <c r="K1500" s="33">
        <f t="shared" si="693"/>
        <v>1</v>
      </c>
      <c r="L1500" s="33">
        <f t="shared" ca="1" si="696"/>
        <v>2.5883726078382133E-8</v>
      </c>
      <c r="M1500" s="600">
        <f t="shared" ca="1" si="675"/>
        <v>27271.35</v>
      </c>
      <c r="N1500" s="601">
        <f t="shared" ca="1" si="676"/>
        <v>-5210323567599.5996</v>
      </c>
      <c r="O1500" s="601">
        <f t="shared" ca="1" si="677"/>
        <v>61082387228.839996</v>
      </c>
      <c r="P1500" s="601">
        <f t="shared" ca="1" si="678"/>
        <v>-49063880261.559998</v>
      </c>
      <c r="Q1500" s="601">
        <f t="shared" ca="1" si="694"/>
        <v>-7850220841.8500004</v>
      </c>
      <c r="R1500" s="602">
        <f t="shared" si="679"/>
        <v>399</v>
      </c>
      <c r="S1500" s="602">
        <f t="shared" si="680"/>
        <v>63.84</v>
      </c>
      <c r="T1500" s="602">
        <f t="shared" si="681"/>
        <v>166.35080000000002</v>
      </c>
      <c r="U1500" s="602">
        <f t="shared" si="682"/>
        <v>26.616128000000003</v>
      </c>
      <c r="V1500" s="602">
        <f t="shared" ca="1" si="683"/>
        <v>-4168258854.0799999</v>
      </c>
      <c r="W1500" s="602">
        <f t="shared" si="684"/>
        <v>84.48</v>
      </c>
      <c r="X1500" s="602">
        <f t="shared" si="685"/>
        <v>13.52</v>
      </c>
      <c r="Y1500" s="602">
        <f t="shared" ca="1" si="686"/>
        <v>76932438.900000006</v>
      </c>
      <c r="Z1500" s="602">
        <f t="shared" ca="1" si="687"/>
        <v>12309190.220000001</v>
      </c>
      <c r="AA1500" s="603">
        <f t="shared" si="688"/>
        <v>0</v>
      </c>
      <c r="AB1500" s="602"/>
      <c r="AC1500" s="604">
        <f t="shared" si="689"/>
        <v>0.113</v>
      </c>
      <c r="AD1500" s="602">
        <f t="shared" ca="1" si="690"/>
        <v>-49063880261.562904</v>
      </c>
      <c r="AE1500" s="602">
        <f t="shared" si="691"/>
        <v>0</v>
      </c>
      <c r="AG1500" s="602">
        <f t="shared" ca="1" si="695"/>
        <v>0</v>
      </c>
    </row>
    <row r="1501" spans="2:33" x14ac:dyDescent="0.25">
      <c r="B1501" s="30">
        <v>1480</v>
      </c>
      <c r="C1501" s="19">
        <f t="shared" ca="1" si="669"/>
        <v>90737</v>
      </c>
      <c r="D1501" s="30">
        <f t="shared" ca="1" si="670"/>
        <v>31</v>
      </c>
      <c r="E1501" s="599">
        <f t="shared" si="671"/>
        <v>0.113</v>
      </c>
      <c r="F1501" s="599">
        <f t="shared" si="692"/>
        <v>0.13108</v>
      </c>
      <c r="G1501" s="33">
        <f t="shared" ca="1" si="672"/>
        <v>1.0120874444444443</v>
      </c>
      <c r="H1501" s="33">
        <f t="shared" ca="1" si="673"/>
        <v>39101304.092757002</v>
      </c>
      <c r="I1501" s="33">
        <f t="shared" ca="1" si="697"/>
        <v>2.5574594587121118E-8</v>
      </c>
      <c r="J1501" s="30" t="b">
        <f t="shared" si="674"/>
        <v>0</v>
      </c>
      <c r="K1501" s="33">
        <f t="shared" si="693"/>
        <v>1</v>
      </c>
      <c r="L1501" s="33">
        <f t="shared" ca="1" si="696"/>
        <v>2.5574594587121118E-8</v>
      </c>
      <c r="M1501" s="600">
        <f t="shared" ca="1" si="675"/>
        <v>27271.35</v>
      </c>
      <c r="N1501" s="601">
        <f t="shared" ca="1" si="676"/>
        <v>-5271405954828.4404</v>
      </c>
      <c r="O1501" s="601">
        <f t="shared" ca="1" si="677"/>
        <v>63717853894.439995</v>
      </c>
      <c r="P1501" s="601">
        <f t="shared" ca="1" si="678"/>
        <v>-51293708499.339996</v>
      </c>
      <c r="Q1501" s="601">
        <f t="shared" ca="1" si="694"/>
        <v>-8206993359.8900003</v>
      </c>
      <c r="R1501" s="602">
        <f t="shared" si="679"/>
        <v>399</v>
      </c>
      <c r="S1501" s="602">
        <f t="shared" si="680"/>
        <v>63.84</v>
      </c>
      <c r="T1501" s="602">
        <f t="shared" si="681"/>
        <v>166.35080000000002</v>
      </c>
      <c r="U1501" s="602">
        <f t="shared" si="682"/>
        <v>26.616128000000003</v>
      </c>
      <c r="V1501" s="602">
        <f t="shared" ca="1" si="683"/>
        <v>-4217124763.8600001</v>
      </c>
      <c r="W1501" s="602">
        <f t="shared" si="684"/>
        <v>84.48</v>
      </c>
      <c r="X1501" s="602">
        <f t="shared" si="685"/>
        <v>13.52</v>
      </c>
      <c r="Y1501" s="602">
        <f t="shared" ca="1" si="686"/>
        <v>80428809.569999993</v>
      </c>
      <c r="Z1501" s="602">
        <f t="shared" ca="1" si="687"/>
        <v>12868609.529999999</v>
      </c>
      <c r="AA1501" s="603">
        <f t="shared" si="688"/>
        <v>0</v>
      </c>
      <c r="AB1501" s="602"/>
      <c r="AC1501" s="604">
        <f t="shared" si="689"/>
        <v>0.113</v>
      </c>
      <c r="AD1501" s="602">
        <f t="shared" ca="1" si="690"/>
        <v>-51293708499.344521</v>
      </c>
      <c r="AE1501" s="602">
        <f t="shared" si="691"/>
        <v>0</v>
      </c>
      <c r="AG1501" s="602">
        <f t="shared" ca="1" si="695"/>
        <v>0</v>
      </c>
    </row>
    <row r="1502" spans="2:33" x14ac:dyDescent="0.25">
      <c r="B1502" s="30">
        <v>1481</v>
      </c>
      <c r="C1502" s="19">
        <f t="shared" ca="1" si="669"/>
        <v>90767</v>
      </c>
      <c r="D1502" s="30">
        <f t="shared" ca="1" si="670"/>
        <v>30</v>
      </c>
      <c r="E1502" s="599">
        <f t="shared" si="671"/>
        <v>0.113</v>
      </c>
      <c r="F1502" s="599">
        <f t="shared" si="692"/>
        <v>0.13108</v>
      </c>
      <c r="G1502" s="33">
        <f t="shared" ca="1" si="672"/>
        <v>1.0117233333333333</v>
      </c>
      <c r="H1502" s="33">
        <f t="shared" ca="1" si="673"/>
        <v>39559701.714404419</v>
      </c>
      <c r="I1502" s="33">
        <f t="shared" ca="1" si="697"/>
        <v>2.5278249245137294E-8</v>
      </c>
      <c r="J1502" s="30" t="b">
        <f t="shared" si="674"/>
        <v>0</v>
      </c>
      <c r="K1502" s="33">
        <f t="shared" si="693"/>
        <v>1</v>
      </c>
      <c r="L1502" s="33">
        <f t="shared" ca="1" si="696"/>
        <v>2.5278249245137294E-8</v>
      </c>
      <c r="M1502" s="600">
        <f t="shared" ca="1" si="675"/>
        <v>27271.35</v>
      </c>
      <c r="N1502" s="601">
        <f t="shared" ca="1" si="676"/>
        <v>-5335123808722.8799</v>
      </c>
      <c r="O1502" s="601">
        <f t="shared" ca="1" si="677"/>
        <v>62545462055.610001</v>
      </c>
      <c r="P1502" s="601">
        <f t="shared" ca="1" si="678"/>
        <v>-50239082532.139999</v>
      </c>
      <c r="Q1502" s="601">
        <f t="shared" ca="1" si="694"/>
        <v>-8038253205.1400003</v>
      </c>
      <c r="R1502" s="602">
        <f t="shared" si="679"/>
        <v>399</v>
      </c>
      <c r="S1502" s="602">
        <f t="shared" si="680"/>
        <v>63.84</v>
      </c>
      <c r="T1502" s="602">
        <f t="shared" si="681"/>
        <v>166.35080000000002</v>
      </c>
      <c r="U1502" s="602">
        <f t="shared" si="682"/>
        <v>26.616128000000003</v>
      </c>
      <c r="V1502" s="602">
        <f t="shared" ca="1" si="683"/>
        <v>-4268099046.98</v>
      </c>
      <c r="W1502" s="602">
        <f t="shared" si="684"/>
        <v>84.48</v>
      </c>
      <c r="X1502" s="602">
        <f t="shared" si="685"/>
        <v>13.52</v>
      </c>
      <c r="Y1502" s="602">
        <f t="shared" ca="1" si="686"/>
        <v>78775156.060000002</v>
      </c>
      <c r="Z1502" s="602">
        <f t="shared" ca="1" si="687"/>
        <v>12604024.970000001</v>
      </c>
      <c r="AA1502" s="603">
        <f t="shared" si="688"/>
        <v>0</v>
      </c>
      <c r="AB1502" s="602"/>
      <c r="AC1502" s="604">
        <f t="shared" si="689"/>
        <v>0.113</v>
      </c>
      <c r="AD1502" s="602">
        <f t="shared" ca="1" si="690"/>
        <v>-50239082532.14045</v>
      </c>
      <c r="AE1502" s="602">
        <f t="shared" si="691"/>
        <v>0</v>
      </c>
      <c r="AG1502" s="602">
        <f t="shared" ca="1" si="695"/>
        <v>0</v>
      </c>
    </row>
    <row r="1503" spans="2:33" x14ac:dyDescent="0.25">
      <c r="B1503" s="30">
        <v>1482</v>
      </c>
      <c r="C1503" s="19">
        <f t="shared" ca="1" si="669"/>
        <v>90798</v>
      </c>
      <c r="D1503" s="30">
        <f t="shared" ca="1" si="670"/>
        <v>31</v>
      </c>
      <c r="E1503" s="599">
        <f t="shared" si="671"/>
        <v>0.113</v>
      </c>
      <c r="F1503" s="599">
        <f t="shared" si="692"/>
        <v>0.13108</v>
      </c>
      <c r="G1503" s="33">
        <f t="shared" ca="1" si="672"/>
        <v>1.0120874444444443</v>
      </c>
      <c r="H1503" s="33">
        <f t="shared" ca="1" si="673"/>
        <v>40037877.411116071</v>
      </c>
      <c r="I1503" s="33">
        <f t="shared" ca="1" si="697"/>
        <v>2.4976349014005452E-8</v>
      </c>
      <c r="J1503" s="30" t="b">
        <f t="shared" si="674"/>
        <v>0</v>
      </c>
      <c r="K1503" s="33">
        <f t="shared" si="693"/>
        <v>1</v>
      </c>
      <c r="L1503" s="33">
        <f t="shared" ca="1" si="696"/>
        <v>2.4976349014005452E-8</v>
      </c>
      <c r="M1503" s="600">
        <f t="shared" ca="1" si="675"/>
        <v>27271.35</v>
      </c>
      <c r="N1503" s="601">
        <f t="shared" ca="1" si="676"/>
        <v>-5397669270778.4902</v>
      </c>
      <c r="O1503" s="601">
        <f t="shared" ca="1" si="677"/>
        <v>65244054711.370003</v>
      </c>
      <c r="P1503" s="601">
        <f t="shared" ca="1" si="678"/>
        <v>-52522320709.830002</v>
      </c>
      <c r="Q1503" s="601">
        <f t="shared" ca="1" si="694"/>
        <v>-8403571313.5699997</v>
      </c>
      <c r="R1503" s="602">
        <f t="shared" si="679"/>
        <v>399</v>
      </c>
      <c r="S1503" s="602">
        <f t="shared" si="680"/>
        <v>63.84</v>
      </c>
      <c r="T1503" s="602">
        <f t="shared" si="681"/>
        <v>166.35080000000002</v>
      </c>
      <c r="U1503" s="602">
        <f t="shared" si="682"/>
        <v>26.616128000000003</v>
      </c>
      <c r="V1503" s="602">
        <f t="shared" ca="1" si="683"/>
        <v>-4318135416.6199999</v>
      </c>
      <c r="W1503" s="602">
        <f t="shared" si="684"/>
        <v>84.48</v>
      </c>
      <c r="X1503" s="602">
        <f t="shared" si="685"/>
        <v>13.52</v>
      </c>
      <c r="Y1503" s="602">
        <f t="shared" ca="1" si="686"/>
        <v>82355273.519999996</v>
      </c>
      <c r="Z1503" s="602">
        <f t="shared" ca="1" si="687"/>
        <v>13176843.76</v>
      </c>
      <c r="AA1503" s="603">
        <f t="shared" si="688"/>
        <v>0</v>
      </c>
      <c r="AB1503" s="602"/>
      <c r="AC1503" s="604">
        <f t="shared" si="689"/>
        <v>0.113</v>
      </c>
      <c r="AD1503" s="602">
        <f t="shared" ca="1" si="690"/>
        <v>-52522320709.825142</v>
      </c>
      <c r="AE1503" s="602">
        <f t="shared" si="691"/>
        <v>0</v>
      </c>
      <c r="AG1503" s="602">
        <f t="shared" ca="1" si="695"/>
        <v>0</v>
      </c>
    </row>
    <row r="1504" spans="2:33" x14ac:dyDescent="0.25">
      <c r="B1504" s="30">
        <v>1483</v>
      </c>
      <c r="C1504" s="19">
        <f t="shared" ca="1" si="669"/>
        <v>90829</v>
      </c>
      <c r="D1504" s="30">
        <f t="shared" ca="1" si="670"/>
        <v>31</v>
      </c>
      <c r="E1504" s="599">
        <f t="shared" si="671"/>
        <v>0.113</v>
      </c>
      <c r="F1504" s="599">
        <f t="shared" si="692"/>
        <v>0.13108</v>
      </c>
      <c r="G1504" s="33">
        <f t="shared" ca="1" si="672"/>
        <v>1.0120874444444443</v>
      </c>
      <c r="H1504" s="33">
        <f t="shared" ca="1" si="673"/>
        <v>40521833.02999641</v>
      </c>
      <c r="I1504" s="33">
        <f t="shared" ca="1" si="697"/>
        <v>2.4678054402419234E-8</v>
      </c>
      <c r="J1504" s="30" t="b">
        <f t="shared" si="674"/>
        <v>0</v>
      </c>
      <c r="K1504" s="33">
        <f t="shared" si="693"/>
        <v>1</v>
      </c>
      <c r="L1504" s="33">
        <f t="shared" ca="1" si="696"/>
        <v>2.4678054402419234E-8</v>
      </c>
      <c r="M1504" s="600">
        <f t="shared" ca="1" si="675"/>
        <v>27271.35</v>
      </c>
      <c r="N1504" s="601">
        <f t="shared" ca="1" si="676"/>
        <v>-5462913325489.8604</v>
      </c>
      <c r="O1504" s="601">
        <f t="shared" ca="1" si="677"/>
        <v>66032688598.019997</v>
      </c>
      <c r="P1504" s="601">
        <f t="shared" ca="1" si="678"/>
        <v>-53157181608.860001</v>
      </c>
      <c r="Q1504" s="601">
        <f t="shared" ca="1" si="694"/>
        <v>-8505149057.4200001</v>
      </c>
      <c r="R1504" s="602">
        <f t="shared" si="679"/>
        <v>399</v>
      </c>
      <c r="S1504" s="602">
        <f t="shared" si="680"/>
        <v>63.84</v>
      </c>
      <c r="T1504" s="602">
        <f t="shared" si="681"/>
        <v>166.35080000000002</v>
      </c>
      <c r="U1504" s="602">
        <f t="shared" si="682"/>
        <v>26.616128000000003</v>
      </c>
      <c r="V1504" s="602">
        <f t="shared" ca="1" si="683"/>
        <v>-4370330660.3900003</v>
      </c>
      <c r="W1504" s="602">
        <f t="shared" si="684"/>
        <v>84.48</v>
      </c>
      <c r="X1504" s="602">
        <f t="shared" si="685"/>
        <v>13.52</v>
      </c>
      <c r="Y1504" s="602">
        <f t="shared" ca="1" si="686"/>
        <v>83350735.409999996</v>
      </c>
      <c r="Z1504" s="602">
        <f t="shared" ca="1" si="687"/>
        <v>13336117.67</v>
      </c>
      <c r="AA1504" s="603">
        <f t="shared" si="688"/>
        <v>0</v>
      </c>
      <c r="AB1504" s="602"/>
      <c r="AC1504" s="604">
        <f t="shared" si="689"/>
        <v>0.113</v>
      </c>
      <c r="AD1504" s="602">
        <f t="shared" ca="1" si="690"/>
        <v>-53157181608.863838</v>
      </c>
      <c r="AE1504" s="602">
        <f t="shared" si="691"/>
        <v>0</v>
      </c>
      <c r="AG1504" s="602">
        <f t="shared" ca="1" si="695"/>
        <v>0</v>
      </c>
    </row>
    <row r="1505" spans="2:33" x14ac:dyDescent="0.25">
      <c r="B1505" s="30">
        <v>1484</v>
      </c>
      <c r="C1505" s="19">
        <f t="shared" ca="1" si="669"/>
        <v>90859</v>
      </c>
      <c r="D1505" s="30">
        <f t="shared" ca="1" si="670"/>
        <v>30</v>
      </c>
      <c r="E1505" s="599">
        <f t="shared" si="671"/>
        <v>0.113</v>
      </c>
      <c r="F1505" s="599">
        <f t="shared" si="692"/>
        <v>0.13108</v>
      </c>
      <c r="G1505" s="33">
        <f t="shared" ca="1" si="672"/>
        <v>1.0117233333333333</v>
      </c>
      <c r="H1505" s="33">
        <f t="shared" ca="1" si="673"/>
        <v>40996883.985884733</v>
      </c>
      <c r="I1505" s="33">
        <f t="shared" ca="1" si="697"/>
        <v>2.4392097710262589E-8</v>
      </c>
      <c r="J1505" s="30" t="b">
        <f t="shared" si="674"/>
        <v>0</v>
      </c>
      <c r="K1505" s="33">
        <f t="shared" si="693"/>
        <v>1</v>
      </c>
      <c r="L1505" s="33">
        <f t="shared" ca="1" si="696"/>
        <v>2.4392097710262589E-8</v>
      </c>
      <c r="M1505" s="600">
        <f t="shared" ca="1" si="675"/>
        <v>27271.35</v>
      </c>
      <c r="N1505" s="601">
        <f t="shared" ca="1" si="676"/>
        <v>-5528946014087.8799</v>
      </c>
      <c r="O1505" s="601">
        <f t="shared" ca="1" si="677"/>
        <v>64817704376.509995</v>
      </c>
      <c r="P1505" s="601">
        <f t="shared" ca="1" si="678"/>
        <v>-52064241632.660004</v>
      </c>
      <c r="Q1505" s="601">
        <f t="shared" ca="1" si="694"/>
        <v>-8330278661.2299995</v>
      </c>
      <c r="R1505" s="602">
        <f t="shared" si="679"/>
        <v>399</v>
      </c>
      <c r="S1505" s="602">
        <f t="shared" si="680"/>
        <v>63.84</v>
      </c>
      <c r="T1505" s="602">
        <f t="shared" si="681"/>
        <v>166.35080000000002</v>
      </c>
      <c r="U1505" s="602">
        <f t="shared" si="682"/>
        <v>26.616128000000003</v>
      </c>
      <c r="V1505" s="602">
        <f t="shared" ca="1" si="683"/>
        <v>-4423156811.2700005</v>
      </c>
      <c r="W1505" s="602">
        <f t="shared" si="684"/>
        <v>84.48</v>
      </c>
      <c r="X1505" s="602">
        <f t="shared" si="685"/>
        <v>13.52</v>
      </c>
      <c r="Y1505" s="602">
        <f t="shared" ca="1" si="686"/>
        <v>81637005.530000001</v>
      </c>
      <c r="Z1505" s="602">
        <f t="shared" ca="1" si="687"/>
        <v>13061920.880000001</v>
      </c>
      <c r="AA1505" s="603">
        <f t="shared" si="688"/>
        <v>0</v>
      </c>
      <c r="AB1505" s="602"/>
      <c r="AC1505" s="604">
        <f t="shared" si="689"/>
        <v>0.113</v>
      </c>
      <c r="AD1505" s="602">
        <f t="shared" ca="1" si="690"/>
        <v>-52064241632.660873</v>
      </c>
      <c r="AE1505" s="602">
        <f t="shared" si="691"/>
        <v>0</v>
      </c>
      <c r="AG1505" s="602">
        <f t="shared" ca="1" si="695"/>
        <v>0</v>
      </c>
    </row>
    <row r="1506" spans="2:33" x14ac:dyDescent="0.25">
      <c r="B1506" s="30">
        <v>1485</v>
      </c>
      <c r="C1506" s="19">
        <f t="shared" ca="1" si="669"/>
        <v>90890</v>
      </c>
      <c r="D1506" s="30">
        <f t="shared" ca="1" si="670"/>
        <v>31</v>
      </c>
      <c r="E1506" s="599">
        <f t="shared" si="671"/>
        <v>0.113</v>
      </c>
      <c r="F1506" s="599">
        <f t="shared" si="692"/>
        <v>0.13108</v>
      </c>
      <c r="G1506" s="33">
        <f t="shared" ca="1" si="672"/>
        <v>1.0120874444444443</v>
      </c>
      <c r="H1506" s="33">
        <f t="shared" ca="1" si="673"/>
        <v>41492431.543459445</v>
      </c>
      <c r="I1506" s="33">
        <f t="shared" ca="1" si="697"/>
        <v>2.4100780860543048E-8</v>
      </c>
      <c r="J1506" s="30" t="b">
        <f t="shared" si="674"/>
        <v>0</v>
      </c>
      <c r="K1506" s="33">
        <f t="shared" si="693"/>
        <v>1</v>
      </c>
      <c r="L1506" s="33">
        <f t="shared" ca="1" si="696"/>
        <v>2.4100780860543048E-8</v>
      </c>
      <c r="M1506" s="600">
        <f t="shared" ca="1" si="675"/>
        <v>27271.35</v>
      </c>
      <c r="N1506" s="601">
        <f t="shared" ca="1" si="676"/>
        <v>-5593763718464.3896</v>
      </c>
      <c r="O1506" s="601">
        <f t="shared" ca="1" si="677"/>
        <v>67614335453.639992</v>
      </c>
      <c r="P1506" s="601">
        <f t="shared" ca="1" si="678"/>
        <v>-54430428627.169998</v>
      </c>
      <c r="Q1506" s="601">
        <f t="shared" ca="1" si="694"/>
        <v>-8708868580.3500004</v>
      </c>
      <c r="R1506" s="602">
        <f t="shared" si="679"/>
        <v>399</v>
      </c>
      <c r="S1506" s="602">
        <f t="shared" si="680"/>
        <v>63.84</v>
      </c>
      <c r="T1506" s="602">
        <f t="shared" si="681"/>
        <v>166.35080000000002</v>
      </c>
      <c r="U1506" s="602">
        <f t="shared" si="682"/>
        <v>26.616128000000003</v>
      </c>
      <c r="V1506" s="602">
        <f t="shared" ca="1" si="683"/>
        <v>-4475010974.7700005</v>
      </c>
      <c r="W1506" s="602">
        <f t="shared" si="684"/>
        <v>84.48</v>
      </c>
      <c r="X1506" s="602">
        <f t="shared" si="685"/>
        <v>13.52</v>
      </c>
      <c r="Y1506" s="602">
        <f t="shared" ca="1" si="686"/>
        <v>85347186.730000004</v>
      </c>
      <c r="Z1506" s="602">
        <f t="shared" ca="1" si="687"/>
        <v>13655549.880000001</v>
      </c>
      <c r="AA1506" s="603">
        <f t="shared" si="688"/>
        <v>0</v>
      </c>
      <c r="AB1506" s="602"/>
      <c r="AC1506" s="604">
        <f t="shared" si="689"/>
        <v>0.113</v>
      </c>
      <c r="AD1506" s="602">
        <f t="shared" ca="1" si="690"/>
        <v>-54430428627.16877</v>
      </c>
      <c r="AE1506" s="602">
        <f t="shared" si="691"/>
        <v>0</v>
      </c>
      <c r="AG1506" s="602">
        <f t="shared" ca="1" si="695"/>
        <v>0</v>
      </c>
    </row>
    <row r="1507" spans="2:33" x14ac:dyDescent="0.25">
      <c r="B1507" s="30">
        <v>1486</v>
      </c>
      <c r="C1507" s="19">
        <f t="shared" ca="1" si="669"/>
        <v>90920</v>
      </c>
      <c r="D1507" s="30">
        <f t="shared" ca="1" si="670"/>
        <v>30</v>
      </c>
      <c r="E1507" s="599">
        <f t="shared" si="671"/>
        <v>0.113</v>
      </c>
      <c r="F1507" s="599">
        <f t="shared" si="692"/>
        <v>0.13108</v>
      </c>
      <c r="G1507" s="33">
        <f t="shared" ca="1" si="672"/>
        <v>1.0117233333333333</v>
      </c>
      <c r="H1507" s="33">
        <f t="shared" ca="1" si="673"/>
        <v>41978861.149253935</v>
      </c>
      <c r="I1507" s="33">
        <f t="shared" ca="1" si="697"/>
        <v>2.3821513319395336E-8</v>
      </c>
      <c r="J1507" s="30" t="b">
        <f t="shared" si="674"/>
        <v>0</v>
      </c>
      <c r="K1507" s="33">
        <f t="shared" si="693"/>
        <v>1</v>
      </c>
      <c r="L1507" s="33">
        <f t="shared" ca="1" si="696"/>
        <v>2.3821513319395336E-8</v>
      </c>
      <c r="M1507" s="600">
        <f t="shared" ca="1" si="675"/>
        <v>27271.35</v>
      </c>
      <c r="N1507" s="601">
        <f t="shared" ca="1" si="676"/>
        <v>-5661378053918.0303</v>
      </c>
      <c r="O1507" s="601">
        <f t="shared" ca="1" si="677"/>
        <v>66370249323.449997</v>
      </c>
      <c r="P1507" s="601">
        <f t="shared" ca="1" si="678"/>
        <v>-53311310007.730003</v>
      </c>
      <c r="Q1507" s="601">
        <f t="shared" ca="1" si="694"/>
        <v>-8529809601.2399998</v>
      </c>
      <c r="R1507" s="602">
        <f t="shared" si="679"/>
        <v>399</v>
      </c>
      <c r="S1507" s="602">
        <f t="shared" si="680"/>
        <v>63.84</v>
      </c>
      <c r="T1507" s="602">
        <f t="shared" si="681"/>
        <v>166.35080000000002</v>
      </c>
      <c r="U1507" s="602">
        <f t="shared" si="682"/>
        <v>26.616128000000003</v>
      </c>
      <c r="V1507" s="602">
        <f t="shared" ca="1" si="683"/>
        <v>-4529102443.1300001</v>
      </c>
      <c r="W1507" s="602">
        <f t="shared" si="684"/>
        <v>84.48</v>
      </c>
      <c r="X1507" s="602">
        <f t="shared" si="685"/>
        <v>13.52</v>
      </c>
      <c r="Y1507" s="602">
        <f t="shared" ca="1" si="686"/>
        <v>83592408.739999995</v>
      </c>
      <c r="Z1507" s="602">
        <f t="shared" ca="1" si="687"/>
        <v>13374785.4</v>
      </c>
      <c r="AA1507" s="603">
        <f t="shared" si="688"/>
        <v>0</v>
      </c>
      <c r="AB1507" s="602"/>
      <c r="AC1507" s="604">
        <f t="shared" si="689"/>
        <v>0.113</v>
      </c>
      <c r="AD1507" s="602">
        <f t="shared" ca="1" si="690"/>
        <v>-53311310007.728111</v>
      </c>
      <c r="AE1507" s="602">
        <f t="shared" si="691"/>
        <v>0</v>
      </c>
      <c r="AG1507" s="602">
        <f t="shared" ca="1" si="695"/>
        <v>0</v>
      </c>
    </row>
    <row r="1508" spans="2:33" x14ac:dyDescent="0.25">
      <c r="B1508" s="30">
        <v>1487</v>
      </c>
      <c r="C1508" s="19">
        <f t="shared" ca="1" si="669"/>
        <v>90951</v>
      </c>
      <c r="D1508" s="30">
        <f t="shared" ca="1" si="670"/>
        <v>31</v>
      </c>
      <c r="E1508" s="599">
        <f t="shared" si="671"/>
        <v>0.113</v>
      </c>
      <c r="F1508" s="599">
        <f t="shared" si="692"/>
        <v>0.13108</v>
      </c>
      <c r="G1508" s="33">
        <f t="shared" ca="1" si="672"/>
        <v>1.0120874444444443</v>
      </c>
      <c r="H1508" s="33">
        <f t="shared" ca="1" si="673"/>
        <v>42486278.301236585</v>
      </c>
      <c r="I1508" s="33">
        <f t="shared" ca="1" si="697"/>
        <v>2.35370110064664E-8</v>
      </c>
      <c r="J1508" s="30" t="b">
        <f t="shared" si="674"/>
        <v>0</v>
      </c>
      <c r="K1508" s="33">
        <f t="shared" si="693"/>
        <v>1</v>
      </c>
      <c r="L1508" s="33">
        <f t="shared" ca="1" si="696"/>
        <v>2.35370110064664E-8</v>
      </c>
      <c r="M1508" s="600">
        <f t="shared" ca="1" si="675"/>
        <v>27271.35</v>
      </c>
      <c r="N1508" s="601">
        <f t="shared" ca="1" si="676"/>
        <v>-5727748303241.4805</v>
      </c>
      <c r="O1508" s="601">
        <f t="shared" ca="1" si="677"/>
        <v>69233866678.539993</v>
      </c>
      <c r="P1508" s="601">
        <f t="shared" ca="1" si="678"/>
        <v>-55734173072.93</v>
      </c>
      <c r="Q1508" s="601">
        <f t="shared" ca="1" si="694"/>
        <v>-8917467691.6700001</v>
      </c>
      <c r="R1508" s="602">
        <f t="shared" si="679"/>
        <v>399</v>
      </c>
      <c r="S1508" s="602">
        <f t="shared" si="680"/>
        <v>63.84</v>
      </c>
      <c r="T1508" s="602">
        <f t="shared" si="681"/>
        <v>166.35080000000002</v>
      </c>
      <c r="U1508" s="602">
        <f t="shared" si="682"/>
        <v>26.616128000000003</v>
      </c>
      <c r="V1508" s="602">
        <f t="shared" ca="1" si="683"/>
        <v>-4582198642.5900002</v>
      </c>
      <c r="W1508" s="602">
        <f t="shared" si="684"/>
        <v>84.48</v>
      </c>
      <c r="X1508" s="602">
        <f t="shared" si="685"/>
        <v>13.52</v>
      </c>
      <c r="Y1508" s="602">
        <f t="shared" ca="1" si="686"/>
        <v>87391458.019999996</v>
      </c>
      <c r="Z1508" s="602">
        <f t="shared" ca="1" si="687"/>
        <v>13982633.279999999</v>
      </c>
      <c r="AA1508" s="603">
        <f t="shared" si="688"/>
        <v>0</v>
      </c>
      <c r="AB1508" s="602"/>
      <c r="AC1508" s="604">
        <f t="shared" si="689"/>
        <v>0.113</v>
      </c>
      <c r="AD1508" s="602">
        <f t="shared" ca="1" si="690"/>
        <v>-55734173072.930298</v>
      </c>
      <c r="AE1508" s="602">
        <f t="shared" si="691"/>
        <v>0</v>
      </c>
      <c r="AG1508" s="602">
        <f t="shared" ca="1" si="695"/>
        <v>0</v>
      </c>
    </row>
    <row r="1509" spans="2:33" x14ac:dyDescent="0.25">
      <c r="B1509" s="30">
        <v>1488</v>
      </c>
      <c r="C1509" s="19">
        <f t="shared" ca="1" si="669"/>
        <v>90982</v>
      </c>
      <c r="D1509" s="30">
        <f t="shared" ca="1" si="670"/>
        <v>31</v>
      </c>
      <c r="E1509" s="599">
        <f t="shared" si="671"/>
        <v>0.113</v>
      </c>
      <c r="F1509" s="599">
        <f t="shared" si="692"/>
        <v>0.13108</v>
      </c>
      <c r="G1509" s="33">
        <f t="shared" ca="1" si="672"/>
        <v>1.0120874444444443</v>
      </c>
      <c r="H1509" s="33">
        <f t="shared" ca="1" si="673"/>
        <v>42999828.829853982</v>
      </c>
      <c r="I1509" s="33">
        <f t="shared" ca="1" si="697"/>
        <v>2.3255906528300378E-8</v>
      </c>
      <c r="J1509" s="30" t="b">
        <f t="shared" si="674"/>
        <v>1</v>
      </c>
      <c r="K1509" s="33">
        <f t="shared" si="693"/>
        <v>1</v>
      </c>
      <c r="L1509" s="33">
        <f t="shared" ca="1" si="696"/>
        <v>2.3255906528300378E-8</v>
      </c>
      <c r="M1509" s="600">
        <f t="shared" ca="1" si="675"/>
        <v>27271.35</v>
      </c>
      <c r="N1509" s="601">
        <f t="shared" ca="1" si="676"/>
        <v>-5796982169920.0195</v>
      </c>
      <c r="O1509" s="601">
        <f t="shared" ca="1" si="677"/>
        <v>70070727195.699997</v>
      </c>
      <c r="P1509" s="601">
        <f t="shared" ca="1" si="678"/>
        <v>-56407857058.970001</v>
      </c>
      <c r="Q1509" s="601">
        <f t="shared" ca="1" si="694"/>
        <v>-9025257129.4400005</v>
      </c>
      <c r="R1509" s="602">
        <f t="shared" si="679"/>
        <v>399</v>
      </c>
      <c r="S1509" s="602">
        <f t="shared" si="680"/>
        <v>63.84</v>
      </c>
      <c r="T1509" s="602">
        <f t="shared" si="681"/>
        <v>166.35080000000002</v>
      </c>
      <c r="U1509" s="602">
        <f t="shared" si="682"/>
        <v>26.616128000000003</v>
      </c>
      <c r="V1509" s="602">
        <f t="shared" ca="1" si="683"/>
        <v>-4637585735.9399996</v>
      </c>
      <c r="W1509" s="602">
        <f t="shared" si="684"/>
        <v>84.48</v>
      </c>
      <c r="X1509" s="602">
        <f t="shared" si="685"/>
        <v>13.52</v>
      </c>
      <c r="Y1509" s="602">
        <f t="shared" ca="1" si="686"/>
        <v>88447794.519999996</v>
      </c>
      <c r="Z1509" s="602">
        <f t="shared" ca="1" si="687"/>
        <v>14151647.119999999</v>
      </c>
      <c r="AA1509" s="603">
        <f t="shared" si="688"/>
        <v>0</v>
      </c>
      <c r="AB1509" s="602"/>
      <c r="AC1509" s="604">
        <f t="shared" si="689"/>
        <v>0.113</v>
      </c>
      <c r="AD1509" s="602">
        <f t="shared" ca="1" si="690"/>
        <v>-56407857058.971748</v>
      </c>
      <c r="AE1509" s="602">
        <f t="shared" si="691"/>
        <v>0</v>
      </c>
      <c r="AG1509" s="602">
        <f t="shared" ca="1" si="695"/>
        <v>0</v>
      </c>
    </row>
    <row r="1510" spans="2:33" x14ac:dyDescent="0.25">
      <c r="B1510" s="30">
        <v>1489</v>
      </c>
      <c r="C1510" s="19">
        <f t="shared" ca="1" si="669"/>
        <v>91010</v>
      </c>
      <c r="D1510" s="30">
        <f t="shared" ca="1" si="670"/>
        <v>28</v>
      </c>
      <c r="E1510" s="599">
        <f t="shared" si="671"/>
        <v>0.113</v>
      </c>
      <c r="F1510" s="599">
        <f t="shared" si="692"/>
        <v>0.13108</v>
      </c>
      <c r="G1510" s="33">
        <f t="shared" ca="1" si="672"/>
        <v>1.0109951111111111</v>
      </c>
      <c r="H1510" s="33">
        <f t="shared" ca="1" si="673"/>
        <v>43472616.725596987</v>
      </c>
      <c r="I1510" s="33">
        <f t="shared" ca="1" si="697"/>
        <v>2.3002986139805861E-8</v>
      </c>
      <c r="J1510" s="30" t="b">
        <f t="shared" si="674"/>
        <v>0</v>
      </c>
      <c r="K1510" s="33">
        <f t="shared" si="693"/>
        <v>1</v>
      </c>
      <c r="L1510" s="33">
        <f t="shared" ca="1" si="696"/>
        <v>2.3002986139805861E-8</v>
      </c>
      <c r="M1510" s="600">
        <f t="shared" ca="1" si="675"/>
        <v>27271.35</v>
      </c>
      <c r="N1510" s="601">
        <f t="shared" ca="1" si="676"/>
        <v>-5867052897115.7197</v>
      </c>
      <c r="O1510" s="601">
        <f t="shared" ca="1" si="677"/>
        <v>64508925769.900002</v>
      </c>
      <c r="P1510" s="601">
        <f t="shared" ca="1" si="678"/>
        <v>-51564876017.980003</v>
      </c>
      <c r="Q1510" s="601">
        <f t="shared" ca="1" si="694"/>
        <v>-8250380162.8800001</v>
      </c>
      <c r="R1510" s="602">
        <f t="shared" si="679"/>
        <v>399</v>
      </c>
      <c r="S1510" s="602">
        <f t="shared" si="680"/>
        <v>63.84</v>
      </c>
      <c r="T1510" s="602">
        <f t="shared" si="681"/>
        <v>166.35080000000002</v>
      </c>
      <c r="U1510" s="602">
        <f t="shared" si="682"/>
        <v>26.616128000000003</v>
      </c>
      <c r="V1510" s="602">
        <f t="shared" ca="1" si="683"/>
        <v>-4693642317.6899996</v>
      </c>
      <c r="W1510" s="602">
        <f t="shared" si="684"/>
        <v>84.48</v>
      </c>
      <c r="X1510" s="602">
        <f t="shared" si="685"/>
        <v>13.52</v>
      </c>
      <c r="Y1510" s="602">
        <f t="shared" ca="1" si="686"/>
        <v>80854000.239999995</v>
      </c>
      <c r="Z1510" s="602">
        <f t="shared" ca="1" si="687"/>
        <v>12936640.039999999</v>
      </c>
      <c r="AA1510" s="603">
        <f t="shared" si="688"/>
        <v>0</v>
      </c>
      <c r="AB1510" s="602"/>
      <c r="AC1510" s="604">
        <f t="shared" si="689"/>
        <v>0.113</v>
      </c>
      <c r="AD1510" s="602">
        <f t="shared" ca="1" si="690"/>
        <v>-51564876017.983711</v>
      </c>
      <c r="AE1510" s="602">
        <f t="shared" si="691"/>
        <v>0</v>
      </c>
      <c r="AG1510" s="602">
        <f t="shared" ca="1" si="695"/>
        <v>0</v>
      </c>
    </row>
    <row r="1511" spans="2:33" x14ac:dyDescent="0.25">
      <c r="B1511" s="30">
        <v>1490</v>
      </c>
      <c r="C1511" s="19">
        <f t="shared" ca="1" si="669"/>
        <v>91041</v>
      </c>
      <c r="D1511" s="30">
        <f t="shared" ca="1" si="670"/>
        <v>31</v>
      </c>
      <c r="E1511" s="599">
        <f t="shared" si="671"/>
        <v>0.113</v>
      </c>
      <c r="F1511" s="599">
        <f t="shared" si="692"/>
        <v>0.13108</v>
      </c>
      <c r="G1511" s="33">
        <f t="shared" ca="1" si="672"/>
        <v>1.0120874444444443</v>
      </c>
      <c r="H1511" s="33">
        <f t="shared" ca="1" si="673"/>
        <v>43998089.565122262</v>
      </c>
      <c r="I1511" s="33">
        <f t="shared" ca="1" si="697"/>
        <v>2.2728259564995073E-8</v>
      </c>
      <c r="J1511" s="30" t="b">
        <f t="shared" si="674"/>
        <v>0</v>
      </c>
      <c r="K1511" s="33">
        <f t="shared" si="693"/>
        <v>1</v>
      </c>
      <c r="L1511" s="33">
        <f t="shared" ca="1" si="696"/>
        <v>2.2728259564995073E-8</v>
      </c>
      <c r="M1511" s="600">
        <f t="shared" ca="1" si="675"/>
        <v>27271.35</v>
      </c>
      <c r="N1511" s="601">
        <f t="shared" ca="1" si="676"/>
        <v>-5931561822885.6201</v>
      </c>
      <c r="O1511" s="601">
        <f t="shared" ca="1" si="677"/>
        <v>71697451274.270004</v>
      </c>
      <c r="P1511" s="601">
        <f t="shared" ca="1" si="678"/>
        <v>-57717391848.800003</v>
      </c>
      <c r="Q1511" s="601">
        <f t="shared" ca="1" si="694"/>
        <v>-9234782695.8099995</v>
      </c>
      <c r="R1511" s="602">
        <f t="shared" si="679"/>
        <v>399</v>
      </c>
      <c r="S1511" s="602">
        <f t="shared" si="680"/>
        <v>63.84</v>
      </c>
      <c r="T1511" s="602">
        <f t="shared" si="681"/>
        <v>166.35080000000002</v>
      </c>
      <c r="U1511" s="602">
        <f t="shared" si="682"/>
        <v>26.616128000000003</v>
      </c>
      <c r="V1511" s="602">
        <f t="shared" ca="1" si="683"/>
        <v>-4745249458.3100004</v>
      </c>
      <c r="W1511" s="602">
        <f t="shared" si="684"/>
        <v>84.48</v>
      </c>
      <c r="X1511" s="602">
        <f t="shared" si="685"/>
        <v>13.52</v>
      </c>
      <c r="Y1511" s="602">
        <f t="shared" ca="1" si="686"/>
        <v>90501145.069999993</v>
      </c>
      <c r="Z1511" s="602">
        <f t="shared" ca="1" si="687"/>
        <v>14480183.210000001</v>
      </c>
      <c r="AA1511" s="603">
        <f t="shared" si="688"/>
        <v>0</v>
      </c>
      <c r="AB1511" s="602"/>
      <c r="AC1511" s="604">
        <f t="shared" si="689"/>
        <v>0.113</v>
      </c>
      <c r="AD1511" s="602">
        <f t="shared" ca="1" si="690"/>
        <v>-57717391848.800911</v>
      </c>
      <c r="AE1511" s="602">
        <f t="shared" si="691"/>
        <v>0</v>
      </c>
      <c r="AG1511" s="602">
        <f t="shared" ca="1" si="695"/>
        <v>0</v>
      </c>
    </row>
    <row r="1512" spans="2:33" x14ac:dyDescent="0.25">
      <c r="B1512" s="30">
        <v>1491</v>
      </c>
      <c r="C1512" s="19">
        <f t="shared" ca="1" si="669"/>
        <v>91071</v>
      </c>
      <c r="D1512" s="30">
        <f t="shared" ca="1" si="670"/>
        <v>30</v>
      </c>
      <c r="E1512" s="599">
        <f t="shared" si="671"/>
        <v>0.113</v>
      </c>
      <c r="F1512" s="599">
        <f t="shared" si="692"/>
        <v>0.13108</v>
      </c>
      <c r="G1512" s="33">
        <f t="shared" ca="1" si="672"/>
        <v>1.0117233333333333</v>
      </c>
      <c r="H1512" s="33">
        <f t="shared" ca="1" si="673"/>
        <v>44513893.835124046</v>
      </c>
      <c r="I1512" s="33">
        <f t="shared" ca="1" si="697"/>
        <v>2.2464896099719362E-8</v>
      </c>
      <c r="J1512" s="30" t="b">
        <f t="shared" si="674"/>
        <v>0</v>
      </c>
      <c r="K1512" s="33">
        <f t="shared" si="693"/>
        <v>1</v>
      </c>
      <c r="L1512" s="33">
        <f t="shared" ca="1" si="696"/>
        <v>2.2464896099719362E-8</v>
      </c>
      <c r="M1512" s="600">
        <f t="shared" ca="1" si="675"/>
        <v>27271.35</v>
      </c>
      <c r="N1512" s="601">
        <f t="shared" ca="1" si="676"/>
        <v>-6003259274159.8896</v>
      </c>
      <c r="O1512" s="601">
        <f t="shared" ca="1" si="677"/>
        <v>70378236828.75</v>
      </c>
      <c r="P1512" s="601">
        <f t="shared" ca="1" si="678"/>
        <v>-56530691498.339996</v>
      </c>
      <c r="Q1512" s="601">
        <f t="shared" ca="1" si="694"/>
        <v>-9044910639.7299995</v>
      </c>
      <c r="R1512" s="602">
        <f t="shared" si="679"/>
        <v>399</v>
      </c>
      <c r="S1512" s="602">
        <f t="shared" si="680"/>
        <v>63.84</v>
      </c>
      <c r="T1512" s="602">
        <f t="shared" si="681"/>
        <v>166.35080000000002</v>
      </c>
      <c r="U1512" s="602">
        <f t="shared" si="682"/>
        <v>26.616128000000003</v>
      </c>
      <c r="V1512" s="602">
        <f t="shared" ca="1" si="683"/>
        <v>-4802607419.3299999</v>
      </c>
      <c r="W1512" s="602">
        <f t="shared" si="684"/>
        <v>84.48</v>
      </c>
      <c r="X1512" s="602">
        <f t="shared" si="685"/>
        <v>13.52</v>
      </c>
      <c r="Y1512" s="602">
        <f t="shared" ca="1" si="686"/>
        <v>88640398.920000002</v>
      </c>
      <c r="Z1512" s="602">
        <f t="shared" ca="1" si="687"/>
        <v>14182463.83</v>
      </c>
      <c r="AA1512" s="603">
        <f t="shared" si="688"/>
        <v>0</v>
      </c>
      <c r="AB1512" s="602"/>
      <c r="AC1512" s="604">
        <f t="shared" si="689"/>
        <v>0.113</v>
      </c>
      <c r="AD1512" s="602">
        <f t="shared" ca="1" si="690"/>
        <v>-56530691498.338966</v>
      </c>
      <c r="AE1512" s="602">
        <f t="shared" si="691"/>
        <v>0</v>
      </c>
      <c r="AG1512" s="602">
        <f t="shared" ca="1" si="695"/>
        <v>0</v>
      </c>
    </row>
    <row r="1513" spans="2:33" x14ac:dyDescent="0.25">
      <c r="B1513" s="30">
        <v>1492</v>
      </c>
      <c r="C1513" s="19">
        <f t="shared" ca="1" si="669"/>
        <v>91102</v>
      </c>
      <c r="D1513" s="30">
        <f t="shared" ca="1" si="670"/>
        <v>31</v>
      </c>
      <c r="E1513" s="599">
        <f t="shared" si="671"/>
        <v>0.113</v>
      </c>
      <c r="F1513" s="599">
        <f t="shared" si="692"/>
        <v>0.13108</v>
      </c>
      <c r="G1513" s="33">
        <f t="shared" ca="1" si="672"/>
        <v>1.0120874444444443</v>
      </c>
      <c r="H1513" s="33">
        <f t="shared" ca="1" si="673"/>
        <v>45051953.053861998</v>
      </c>
      <c r="I1513" s="33">
        <f t="shared" ca="1" si="697"/>
        <v>2.2196595978967815E-8</v>
      </c>
      <c r="J1513" s="30" t="b">
        <f t="shared" si="674"/>
        <v>0</v>
      </c>
      <c r="K1513" s="33">
        <f t="shared" si="693"/>
        <v>1</v>
      </c>
      <c r="L1513" s="33">
        <f t="shared" ca="1" si="696"/>
        <v>2.2196595978967815E-8</v>
      </c>
      <c r="M1513" s="600">
        <f t="shared" ca="1" si="675"/>
        <v>27271.35</v>
      </c>
      <c r="N1513" s="601">
        <f t="shared" ca="1" si="676"/>
        <v>-6073637510988.6396</v>
      </c>
      <c r="O1513" s="601">
        <f t="shared" ca="1" si="677"/>
        <v>73414783261.119995</v>
      </c>
      <c r="P1513" s="601">
        <f t="shared" ca="1" si="678"/>
        <v>-59099867224.980003</v>
      </c>
      <c r="Q1513" s="601">
        <f t="shared" ca="1" si="694"/>
        <v>-9455978756</v>
      </c>
      <c r="R1513" s="602">
        <f t="shared" si="679"/>
        <v>399</v>
      </c>
      <c r="S1513" s="602">
        <f t="shared" si="680"/>
        <v>63.84</v>
      </c>
      <c r="T1513" s="602">
        <f t="shared" si="681"/>
        <v>166.35080000000002</v>
      </c>
      <c r="U1513" s="602">
        <f t="shared" si="682"/>
        <v>26.616128000000003</v>
      </c>
      <c r="V1513" s="602">
        <f t="shared" ca="1" si="683"/>
        <v>-4858910008.79</v>
      </c>
      <c r="W1513" s="602">
        <f t="shared" si="684"/>
        <v>84.48</v>
      </c>
      <c r="X1513" s="602">
        <f t="shared" si="685"/>
        <v>13.52</v>
      </c>
      <c r="Y1513" s="602">
        <f t="shared" ca="1" si="686"/>
        <v>92668866.459999993</v>
      </c>
      <c r="Z1513" s="602">
        <f t="shared" ca="1" si="687"/>
        <v>14827018.630000001</v>
      </c>
      <c r="AA1513" s="603">
        <f t="shared" si="688"/>
        <v>0</v>
      </c>
      <c r="AB1513" s="602"/>
      <c r="AC1513" s="604">
        <f t="shared" si="689"/>
        <v>0.113</v>
      </c>
      <c r="AD1513" s="602">
        <f t="shared" ca="1" si="690"/>
        <v>-59099867224.981133</v>
      </c>
      <c r="AE1513" s="602">
        <f t="shared" si="691"/>
        <v>0</v>
      </c>
      <c r="AG1513" s="602">
        <f t="shared" ca="1" si="695"/>
        <v>0</v>
      </c>
    </row>
    <row r="1514" spans="2:33" x14ac:dyDescent="0.25">
      <c r="B1514" s="30">
        <v>1493</v>
      </c>
      <c r="C1514" s="19">
        <f t="shared" ca="1" si="669"/>
        <v>91132</v>
      </c>
      <c r="D1514" s="30">
        <f t="shared" ca="1" si="670"/>
        <v>30</v>
      </c>
      <c r="E1514" s="599">
        <f t="shared" si="671"/>
        <v>0.113</v>
      </c>
      <c r="F1514" s="599">
        <f t="shared" si="692"/>
        <v>0.13108</v>
      </c>
      <c r="G1514" s="33">
        <f t="shared" ca="1" si="672"/>
        <v>1.0117233333333333</v>
      </c>
      <c r="H1514" s="33">
        <f t="shared" ca="1" si="673"/>
        <v>45580112.116830103</v>
      </c>
      <c r="I1514" s="33">
        <f t="shared" ca="1" si="697"/>
        <v>2.1939393159824144E-8</v>
      </c>
      <c r="J1514" s="30" t="b">
        <f t="shared" si="674"/>
        <v>0</v>
      </c>
      <c r="K1514" s="33">
        <f t="shared" si="693"/>
        <v>1</v>
      </c>
      <c r="L1514" s="33">
        <f t="shared" ca="1" si="696"/>
        <v>2.1939393159824144E-8</v>
      </c>
      <c r="M1514" s="600">
        <f t="shared" ca="1" si="675"/>
        <v>27271.35</v>
      </c>
      <c r="N1514" s="601">
        <f t="shared" ca="1" si="676"/>
        <v>-6147052294249.7598</v>
      </c>
      <c r="O1514" s="601">
        <f t="shared" ca="1" si="677"/>
        <v>72063970334.269989</v>
      </c>
      <c r="P1514" s="601">
        <f t="shared" ca="1" si="678"/>
        <v>-57884742437.519997</v>
      </c>
      <c r="Q1514" s="601">
        <f t="shared" ca="1" si="694"/>
        <v>-9261558790</v>
      </c>
      <c r="R1514" s="602">
        <f t="shared" si="679"/>
        <v>399</v>
      </c>
      <c r="S1514" s="602">
        <f t="shared" si="680"/>
        <v>63.84</v>
      </c>
      <c r="T1514" s="602">
        <f t="shared" si="681"/>
        <v>166.35080000000002</v>
      </c>
      <c r="U1514" s="602">
        <f t="shared" si="682"/>
        <v>26.616128000000003</v>
      </c>
      <c r="V1514" s="602">
        <f t="shared" ca="1" si="683"/>
        <v>-4917641835.3999996</v>
      </c>
      <c r="W1514" s="602">
        <f t="shared" si="684"/>
        <v>84.48</v>
      </c>
      <c r="X1514" s="602">
        <f t="shared" si="685"/>
        <v>13.52</v>
      </c>
      <c r="Y1514" s="602">
        <f t="shared" ca="1" si="686"/>
        <v>90763550.790000007</v>
      </c>
      <c r="Z1514" s="602">
        <f t="shared" ca="1" si="687"/>
        <v>14522168.130000001</v>
      </c>
      <c r="AA1514" s="603">
        <f t="shared" si="688"/>
        <v>0</v>
      </c>
      <c r="AB1514" s="602"/>
      <c r="AC1514" s="604">
        <f t="shared" si="689"/>
        <v>0.113</v>
      </c>
      <c r="AD1514" s="602">
        <f t="shared" ca="1" si="690"/>
        <v>-57884742437.518562</v>
      </c>
      <c r="AE1514" s="602">
        <f t="shared" si="691"/>
        <v>0</v>
      </c>
      <c r="AG1514" s="602">
        <f t="shared" ca="1" si="695"/>
        <v>0</v>
      </c>
    </row>
    <row r="1515" spans="2:33" x14ac:dyDescent="0.25">
      <c r="B1515" s="30">
        <v>1494</v>
      </c>
      <c r="C1515" s="19">
        <f t="shared" ca="1" si="669"/>
        <v>91163</v>
      </c>
      <c r="D1515" s="30">
        <f t="shared" ca="1" si="670"/>
        <v>31</v>
      </c>
      <c r="E1515" s="599">
        <f t="shared" si="671"/>
        <v>0.113</v>
      </c>
      <c r="F1515" s="599">
        <f t="shared" si="692"/>
        <v>0.13108</v>
      </c>
      <c r="G1515" s="33">
        <f t="shared" ca="1" si="672"/>
        <v>1.0120874444444443</v>
      </c>
      <c r="H1515" s="33">
        <f t="shared" ca="1" si="673"/>
        <v>46131059.18981383</v>
      </c>
      <c r="I1515" s="33">
        <f t="shared" ca="1" si="697"/>
        <v>2.1677369164348375E-8</v>
      </c>
      <c r="J1515" s="30" t="b">
        <f t="shared" si="674"/>
        <v>0</v>
      </c>
      <c r="K1515" s="33">
        <f t="shared" si="693"/>
        <v>1</v>
      </c>
      <c r="L1515" s="33">
        <f t="shared" ca="1" si="696"/>
        <v>2.1677369164348375E-8</v>
      </c>
      <c r="M1515" s="600">
        <f t="shared" ca="1" si="675"/>
        <v>27271.35</v>
      </c>
      <c r="N1515" s="601">
        <f t="shared" ca="1" si="676"/>
        <v>-6219116264584.0303</v>
      </c>
      <c r="O1515" s="601">
        <f t="shared" ca="1" si="677"/>
        <v>75173249613.049988</v>
      </c>
      <c r="P1515" s="601">
        <f t="shared" ca="1" si="678"/>
        <v>-60515456318.989998</v>
      </c>
      <c r="Q1515" s="601">
        <f t="shared" ca="1" si="694"/>
        <v>-9682473011.0400009</v>
      </c>
      <c r="R1515" s="602">
        <f t="shared" si="679"/>
        <v>399</v>
      </c>
      <c r="S1515" s="602">
        <f t="shared" si="680"/>
        <v>63.84</v>
      </c>
      <c r="T1515" s="602">
        <f t="shared" si="681"/>
        <v>166.35080000000002</v>
      </c>
      <c r="U1515" s="602">
        <f t="shared" si="682"/>
        <v>26.616128000000003</v>
      </c>
      <c r="V1515" s="602">
        <f t="shared" ca="1" si="683"/>
        <v>-4975293011.6700001</v>
      </c>
      <c r="W1515" s="602">
        <f t="shared" si="684"/>
        <v>84.48</v>
      </c>
      <c r="X1515" s="602">
        <f t="shared" si="685"/>
        <v>13.52</v>
      </c>
      <c r="Y1515" s="602">
        <f t="shared" ca="1" si="686"/>
        <v>94888510.150000006</v>
      </c>
      <c r="Z1515" s="602">
        <f t="shared" ca="1" si="687"/>
        <v>15182161.619999999</v>
      </c>
      <c r="AA1515" s="603">
        <f t="shared" si="688"/>
        <v>0</v>
      </c>
      <c r="AB1515" s="602"/>
      <c r="AC1515" s="604">
        <f t="shared" si="689"/>
        <v>0.113</v>
      </c>
      <c r="AD1515" s="602">
        <f t="shared" ca="1" si="690"/>
        <v>-60515456318.994057</v>
      </c>
      <c r="AE1515" s="602">
        <f t="shared" si="691"/>
        <v>0</v>
      </c>
      <c r="AG1515" s="602">
        <f t="shared" ca="1" si="695"/>
        <v>0</v>
      </c>
    </row>
    <row r="1516" spans="2:33" x14ac:dyDescent="0.25">
      <c r="B1516" s="30">
        <v>1495</v>
      </c>
      <c r="C1516" s="19">
        <f t="shared" ca="1" si="669"/>
        <v>91194</v>
      </c>
      <c r="D1516" s="30">
        <f t="shared" ca="1" si="670"/>
        <v>31</v>
      </c>
      <c r="E1516" s="599">
        <f t="shared" si="671"/>
        <v>0.113</v>
      </c>
      <c r="F1516" s="599">
        <f t="shared" si="692"/>
        <v>0.13108</v>
      </c>
      <c r="G1516" s="33">
        <f t="shared" ca="1" si="672"/>
        <v>1.0120874444444443</v>
      </c>
      <c r="H1516" s="33">
        <f t="shared" ca="1" si="673"/>
        <v>46688665.804934077</v>
      </c>
      <c r="I1516" s="33">
        <f t="shared" ca="1" si="697"/>
        <v>2.1418474543222428E-8</v>
      </c>
      <c r="J1516" s="30" t="b">
        <f t="shared" si="674"/>
        <v>0</v>
      </c>
      <c r="K1516" s="33">
        <f t="shared" si="693"/>
        <v>1</v>
      </c>
      <c r="L1516" s="33">
        <f t="shared" ca="1" si="696"/>
        <v>2.1418474543222428E-8</v>
      </c>
      <c r="M1516" s="600">
        <f t="shared" ca="1" si="675"/>
        <v>27271.35</v>
      </c>
      <c r="N1516" s="601">
        <f t="shared" ca="1" si="676"/>
        <v>-6294289514197.0801</v>
      </c>
      <c r="O1516" s="601">
        <f t="shared" ca="1" si="677"/>
        <v>76081902091.460007</v>
      </c>
      <c r="P1516" s="601">
        <f t="shared" ca="1" si="678"/>
        <v>-61246933800.650002</v>
      </c>
      <c r="Q1516" s="601">
        <f t="shared" ca="1" si="694"/>
        <v>-9799509408.1000004</v>
      </c>
      <c r="R1516" s="602">
        <f t="shared" si="679"/>
        <v>399</v>
      </c>
      <c r="S1516" s="602">
        <f t="shared" si="680"/>
        <v>63.84</v>
      </c>
      <c r="T1516" s="602">
        <f t="shared" si="681"/>
        <v>166.35080000000002</v>
      </c>
      <c r="U1516" s="602">
        <f t="shared" si="682"/>
        <v>26.616128000000003</v>
      </c>
      <c r="V1516" s="602">
        <f t="shared" ca="1" si="683"/>
        <v>-5035431611.3599997</v>
      </c>
      <c r="W1516" s="602">
        <f t="shared" si="684"/>
        <v>84.48</v>
      </c>
      <c r="X1516" s="602">
        <f t="shared" si="685"/>
        <v>13.52</v>
      </c>
      <c r="Y1516" s="602">
        <f t="shared" ca="1" si="686"/>
        <v>96035466.849999994</v>
      </c>
      <c r="Z1516" s="602">
        <f t="shared" ca="1" si="687"/>
        <v>15365674.699999999</v>
      </c>
      <c r="AA1516" s="603">
        <f t="shared" si="688"/>
        <v>0</v>
      </c>
      <c r="AB1516" s="602"/>
      <c r="AC1516" s="604">
        <f t="shared" si="689"/>
        <v>0.113</v>
      </c>
      <c r="AD1516" s="602">
        <f t="shared" ca="1" si="690"/>
        <v>-61246933800.645477</v>
      </c>
      <c r="AE1516" s="602">
        <f t="shared" si="691"/>
        <v>0</v>
      </c>
      <c r="AG1516" s="602">
        <f t="shared" ca="1" si="695"/>
        <v>0</v>
      </c>
    </row>
    <row r="1517" spans="2:33" x14ac:dyDescent="0.25">
      <c r="B1517" s="30">
        <v>1496</v>
      </c>
      <c r="C1517" s="19">
        <f t="shared" ca="1" si="669"/>
        <v>91224</v>
      </c>
      <c r="D1517" s="30">
        <f t="shared" ca="1" si="670"/>
        <v>30</v>
      </c>
      <c r="E1517" s="599">
        <f t="shared" si="671"/>
        <v>0.113</v>
      </c>
      <c r="F1517" s="599">
        <f t="shared" si="692"/>
        <v>0.13108</v>
      </c>
      <c r="G1517" s="33">
        <f t="shared" ca="1" si="672"/>
        <v>1.0117233333333333</v>
      </c>
      <c r="H1517" s="33">
        <f t="shared" ca="1" si="673"/>
        <v>47236012.597053923</v>
      </c>
      <c r="I1517" s="33">
        <f t="shared" ca="1" si="697"/>
        <v>2.1170288197915531E-8</v>
      </c>
      <c r="J1517" s="30" t="b">
        <f t="shared" si="674"/>
        <v>0</v>
      </c>
      <c r="K1517" s="33">
        <f t="shared" si="693"/>
        <v>1</v>
      </c>
      <c r="L1517" s="33">
        <f t="shared" ca="1" si="696"/>
        <v>2.1170288197915531E-8</v>
      </c>
      <c r="M1517" s="600">
        <f t="shared" ca="1" si="675"/>
        <v>27271.35</v>
      </c>
      <c r="N1517" s="601">
        <f t="shared" ca="1" si="676"/>
        <v>-6370371416288.54</v>
      </c>
      <c r="O1517" s="601">
        <f t="shared" ca="1" si="677"/>
        <v>74682014841.639999</v>
      </c>
      <c r="P1517" s="601">
        <f t="shared" ca="1" si="678"/>
        <v>-59987664170.050003</v>
      </c>
      <c r="Q1517" s="601">
        <f t="shared" ca="1" si="694"/>
        <v>-9598026267.2099991</v>
      </c>
      <c r="R1517" s="602">
        <f t="shared" si="679"/>
        <v>399</v>
      </c>
      <c r="S1517" s="602">
        <f t="shared" si="680"/>
        <v>63.84</v>
      </c>
      <c r="T1517" s="602">
        <f t="shared" si="681"/>
        <v>166.35080000000002</v>
      </c>
      <c r="U1517" s="602">
        <f t="shared" si="682"/>
        <v>26.616128000000003</v>
      </c>
      <c r="V1517" s="602">
        <f t="shared" ca="1" si="683"/>
        <v>-5096297133.0299997</v>
      </c>
      <c r="W1517" s="602">
        <f t="shared" si="684"/>
        <v>84.48</v>
      </c>
      <c r="X1517" s="602">
        <f t="shared" si="685"/>
        <v>13.52</v>
      </c>
      <c r="Y1517" s="602">
        <f t="shared" ca="1" si="686"/>
        <v>94060932.069999993</v>
      </c>
      <c r="Z1517" s="602">
        <f t="shared" ca="1" si="687"/>
        <v>15049749.130000001</v>
      </c>
      <c r="AA1517" s="603">
        <f t="shared" si="688"/>
        <v>0</v>
      </c>
      <c r="AB1517" s="602"/>
      <c r="AC1517" s="604">
        <f t="shared" si="689"/>
        <v>0.113</v>
      </c>
      <c r="AD1517" s="602">
        <f t="shared" ca="1" si="690"/>
        <v>-59987664170.050415</v>
      </c>
      <c r="AE1517" s="602">
        <f t="shared" si="691"/>
        <v>0</v>
      </c>
      <c r="AG1517" s="602">
        <f t="shared" ca="1" si="695"/>
        <v>0</v>
      </c>
    </row>
    <row r="1518" spans="2:33" x14ac:dyDescent="0.25">
      <c r="B1518" s="30">
        <v>1497</v>
      </c>
      <c r="C1518" s="19">
        <f t="shared" ca="1" si="669"/>
        <v>91255</v>
      </c>
      <c r="D1518" s="30">
        <f t="shared" ca="1" si="670"/>
        <v>31</v>
      </c>
      <c r="E1518" s="599">
        <f t="shared" si="671"/>
        <v>0.113</v>
      </c>
      <c r="F1518" s="599">
        <f t="shared" si="692"/>
        <v>0.13108</v>
      </c>
      <c r="G1518" s="33">
        <f t="shared" ca="1" si="672"/>
        <v>1.0120874444444443</v>
      </c>
      <c r="H1518" s="33">
        <f t="shared" ca="1" si="673"/>
        <v>47806975.275097884</v>
      </c>
      <c r="I1518" s="33">
        <f t="shared" ca="1" si="697"/>
        <v>2.0917449686905599E-8</v>
      </c>
      <c r="J1518" s="30" t="b">
        <f t="shared" si="674"/>
        <v>0</v>
      </c>
      <c r="K1518" s="33">
        <f t="shared" si="693"/>
        <v>1</v>
      </c>
      <c r="L1518" s="33">
        <f t="shared" ca="1" si="696"/>
        <v>2.0917449686905599E-8</v>
      </c>
      <c r="M1518" s="600">
        <f t="shared" ca="1" si="675"/>
        <v>27271.35</v>
      </c>
      <c r="N1518" s="601">
        <f t="shared" ca="1" si="676"/>
        <v>-6445053431130.1797</v>
      </c>
      <c r="O1518" s="601">
        <f t="shared" ca="1" si="677"/>
        <v>77904252561.610001</v>
      </c>
      <c r="P1518" s="601">
        <f t="shared" ca="1" si="678"/>
        <v>-62713950470.139999</v>
      </c>
      <c r="Q1518" s="601">
        <f t="shared" ca="1" si="694"/>
        <v>-10034232075.219999</v>
      </c>
      <c r="R1518" s="602">
        <f t="shared" si="679"/>
        <v>399</v>
      </c>
      <c r="S1518" s="602">
        <f t="shared" si="680"/>
        <v>63.84</v>
      </c>
      <c r="T1518" s="602">
        <f t="shared" si="681"/>
        <v>166.35080000000002</v>
      </c>
      <c r="U1518" s="602">
        <f t="shared" si="682"/>
        <v>26.616128000000003</v>
      </c>
      <c r="V1518" s="602">
        <f t="shared" ca="1" si="683"/>
        <v>-5156042744.8999996</v>
      </c>
      <c r="W1518" s="602">
        <f t="shared" si="684"/>
        <v>84.48</v>
      </c>
      <c r="X1518" s="602">
        <f t="shared" si="685"/>
        <v>13.52</v>
      </c>
      <c r="Y1518" s="602">
        <f t="shared" ca="1" si="686"/>
        <v>98335748.980000004</v>
      </c>
      <c r="Z1518" s="602">
        <f t="shared" ca="1" si="687"/>
        <v>15733719.84</v>
      </c>
      <c r="AA1518" s="603">
        <f t="shared" si="688"/>
        <v>0</v>
      </c>
      <c r="AB1518" s="602"/>
      <c r="AC1518" s="604">
        <f t="shared" si="689"/>
        <v>0.113</v>
      </c>
      <c r="AD1518" s="602">
        <f t="shared" ca="1" si="690"/>
        <v>-62713950470.136162</v>
      </c>
      <c r="AE1518" s="602">
        <f t="shared" si="691"/>
        <v>0</v>
      </c>
      <c r="AG1518" s="602">
        <f t="shared" ca="1" si="695"/>
        <v>0</v>
      </c>
    </row>
    <row r="1519" spans="2:33" x14ac:dyDescent="0.25">
      <c r="B1519" s="30">
        <v>1498</v>
      </c>
      <c r="C1519" s="19">
        <f t="shared" ca="1" si="669"/>
        <v>91285</v>
      </c>
      <c r="D1519" s="30">
        <f t="shared" ca="1" si="670"/>
        <v>30</v>
      </c>
      <c r="E1519" s="599">
        <f t="shared" si="671"/>
        <v>0.113</v>
      </c>
      <c r="F1519" s="599">
        <f t="shared" si="692"/>
        <v>0.13108</v>
      </c>
      <c r="G1519" s="33">
        <f t="shared" ca="1" si="672"/>
        <v>1.0117233333333333</v>
      </c>
      <c r="H1519" s="33">
        <f t="shared" ca="1" si="673"/>
        <v>48367432.381906278</v>
      </c>
      <c r="I1519" s="33">
        <f t="shared" ca="1" si="697"/>
        <v>2.0675068961777036E-8</v>
      </c>
      <c r="J1519" s="30" t="b">
        <f t="shared" si="674"/>
        <v>0</v>
      </c>
      <c r="K1519" s="33">
        <f t="shared" si="693"/>
        <v>1</v>
      </c>
      <c r="L1519" s="33">
        <f t="shared" ca="1" si="696"/>
        <v>2.0675068961777036E-8</v>
      </c>
      <c r="M1519" s="600">
        <f t="shared" ca="1" si="675"/>
        <v>27271.35</v>
      </c>
      <c r="N1519" s="601">
        <f t="shared" ca="1" si="676"/>
        <v>-6522957683691.79</v>
      </c>
      <c r="O1519" s="601">
        <f t="shared" ca="1" si="677"/>
        <v>76470834516.5</v>
      </c>
      <c r="P1519" s="601">
        <f t="shared" ca="1" si="678"/>
        <v>-61424518188.099998</v>
      </c>
      <c r="Q1519" s="601">
        <f t="shared" ca="1" si="694"/>
        <v>-9827922910.1000004</v>
      </c>
      <c r="R1519" s="602">
        <f t="shared" si="679"/>
        <v>399</v>
      </c>
      <c r="S1519" s="602">
        <f t="shared" si="680"/>
        <v>63.84</v>
      </c>
      <c r="T1519" s="602">
        <f t="shared" si="681"/>
        <v>166.35080000000002</v>
      </c>
      <c r="U1519" s="602">
        <f t="shared" si="682"/>
        <v>26.616128000000003</v>
      </c>
      <c r="V1519" s="602">
        <f t="shared" ca="1" si="683"/>
        <v>-5218366146.9499998</v>
      </c>
      <c r="W1519" s="602">
        <f t="shared" si="684"/>
        <v>84.48</v>
      </c>
      <c r="X1519" s="602">
        <f t="shared" si="685"/>
        <v>13.52</v>
      </c>
      <c r="Y1519" s="602">
        <f t="shared" ca="1" si="686"/>
        <v>96313919.170000002</v>
      </c>
      <c r="Z1519" s="602">
        <f t="shared" ca="1" si="687"/>
        <v>15410227.07</v>
      </c>
      <c r="AA1519" s="603">
        <f t="shared" si="688"/>
        <v>0</v>
      </c>
      <c r="AB1519" s="602"/>
      <c r="AC1519" s="604">
        <f t="shared" si="689"/>
        <v>0.113</v>
      </c>
      <c r="AD1519" s="602">
        <f t="shared" ca="1" si="690"/>
        <v>-61424518188.097687</v>
      </c>
      <c r="AE1519" s="602">
        <f t="shared" si="691"/>
        <v>0</v>
      </c>
      <c r="AG1519" s="602">
        <f t="shared" ca="1" si="695"/>
        <v>0</v>
      </c>
    </row>
    <row r="1520" spans="2:33" x14ac:dyDescent="0.25">
      <c r="B1520" s="30">
        <v>1499</v>
      </c>
      <c r="C1520" s="19">
        <f t="shared" ca="1" si="669"/>
        <v>91316</v>
      </c>
      <c r="D1520" s="30">
        <f t="shared" ca="1" si="670"/>
        <v>31</v>
      </c>
      <c r="E1520" s="599">
        <f t="shared" si="671"/>
        <v>0.113</v>
      </c>
      <c r="F1520" s="599">
        <f t="shared" si="692"/>
        <v>0.13108</v>
      </c>
      <c r="G1520" s="33">
        <f t="shared" ca="1" si="672"/>
        <v>1.0120874444444443</v>
      </c>
      <c r="H1520" s="33">
        <f t="shared" ca="1" si="673"/>
        <v>48952071.033742987</v>
      </c>
      <c r="I1520" s="33">
        <f t="shared" ca="1" si="697"/>
        <v>2.042814489525261E-8</v>
      </c>
      <c r="J1520" s="30" t="b">
        <f t="shared" si="674"/>
        <v>0</v>
      </c>
      <c r="K1520" s="33">
        <f t="shared" si="693"/>
        <v>1</v>
      </c>
      <c r="L1520" s="33">
        <f t="shared" ca="1" si="696"/>
        <v>2.042814489525261E-8</v>
      </c>
      <c r="M1520" s="600">
        <f t="shared" ca="1" si="675"/>
        <v>27271.35</v>
      </c>
      <c r="N1520" s="601">
        <f t="shared" ca="1" si="676"/>
        <v>-6599428518208.29</v>
      </c>
      <c r="O1520" s="601">
        <f t="shared" ca="1" si="677"/>
        <v>79770252850.269989</v>
      </c>
      <c r="P1520" s="601">
        <f t="shared" ca="1" si="678"/>
        <v>-64216105831.339996</v>
      </c>
      <c r="Q1520" s="601">
        <f t="shared" ca="1" si="694"/>
        <v>-10274576933.01</v>
      </c>
      <c r="R1520" s="602">
        <f t="shared" si="679"/>
        <v>399</v>
      </c>
      <c r="S1520" s="602">
        <f t="shared" si="680"/>
        <v>63.84</v>
      </c>
      <c r="T1520" s="602">
        <f t="shared" si="681"/>
        <v>166.35080000000002</v>
      </c>
      <c r="U1520" s="602">
        <f t="shared" si="682"/>
        <v>26.616128000000003</v>
      </c>
      <c r="V1520" s="602">
        <f t="shared" ca="1" si="683"/>
        <v>-5279542814.5699997</v>
      </c>
      <c r="W1520" s="602">
        <f t="shared" si="684"/>
        <v>84.48</v>
      </c>
      <c r="X1520" s="602">
        <f t="shared" si="685"/>
        <v>13.52</v>
      </c>
      <c r="Y1520" s="602">
        <f t="shared" ca="1" si="686"/>
        <v>100691128.59</v>
      </c>
      <c r="Z1520" s="602">
        <f t="shared" ca="1" si="687"/>
        <v>16110580.57</v>
      </c>
      <c r="AA1520" s="603">
        <f t="shared" si="688"/>
        <v>0</v>
      </c>
      <c r="AB1520" s="602"/>
      <c r="AC1520" s="604">
        <f t="shared" si="689"/>
        <v>0.113</v>
      </c>
      <c r="AD1520" s="602">
        <f t="shared" ca="1" si="690"/>
        <v>-64216105831.343445</v>
      </c>
      <c r="AE1520" s="602">
        <f t="shared" si="691"/>
        <v>0</v>
      </c>
      <c r="AG1520" s="602">
        <f t="shared" ca="1" si="695"/>
        <v>0</v>
      </c>
    </row>
    <row r="1521" spans="2:33" x14ac:dyDescent="0.25">
      <c r="B1521" s="30">
        <v>1500</v>
      </c>
      <c r="C1521" s="19">
        <f t="shared" ca="1" si="669"/>
        <v>91347</v>
      </c>
      <c r="D1521" s="30">
        <f t="shared" ca="1" si="670"/>
        <v>31</v>
      </c>
      <c r="E1521" s="599">
        <f t="shared" si="671"/>
        <v>0.113</v>
      </c>
      <c r="F1521" s="599">
        <f t="shared" si="692"/>
        <v>0.13108</v>
      </c>
      <c r="G1521" s="33">
        <f t="shared" ca="1" si="672"/>
        <v>1.0120874444444443</v>
      </c>
      <c r="H1521" s="33">
        <f t="shared" ca="1" si="673"/>
        <v>49543776.472803846</v>
      </c>
      <c r="I1521" s="33">
        <f t="shared" ca="1" si="697"/>
        <v>2.0184169863371877E-8</v>
      </c>
      <c r="J1521" s="30" t="b">
        <f t="shared" si="674"/>
        <v>1</v>
      </c>
      <c r="K1521" s="33">
        <f t="shared" si="693"/>
        <v>1</v>
      </c>
      <c r="L1521" s="33">
        <f t="shared" ca="1" si="696"/>
        <v>2.0184169863371877E-8</v>
      </c>
      <c r="M1521" s="600">
        <f t="shared" ca="1" si="675"/>
        <v>27271.35</v>
      </c>
      <c r="N1521" s="601">
        <f t="shared" ca="1" si="676"/>
        <v>-6679198771058.5596</v>
      </c>
      <c r="O1521" s="601">
        <f t="shared" ca="1" si="677"/>
        <v>80734471349.919998</v>
      </c>
      <c r="P1521" s="601">
        <f t="shared" ca="1" si="678"/>
        <v>-64992314708.379997</v>
      </c>
      <c r="Q1521" s="601">
        <f t="shared" ca="1" si="694"/>
        <v>-10398770353.34</v>
      </c>
      <c r="R1521" s="602">
        <f t="shared" si="679"/>
        <v>399</v>
      </c>
      <c r="S1521" s="602">
        <f t="shared" si="680"/>
        <v>63.84</v>
      </c>
      <c r="T1521" s="602">
        <f t="shared" si="681"/>
        <v>166.35080000000002</v>
      </c>
      <c r="U1521" s="602">
        <f t="shared" si="682"/>
        <v>26.616128000000003</v>
      </c>
      <c r="V1521" s="602">
        <f t="shared" ca="1" si="683"/>
        <v>-5343359016.8500004</v>
      </c>
      <c r="W1521" s="602">
        <f t="shared" si="684"/>
        <v>84.48</v>
      </c>
      <c r="X1521" s="602">
        <f t="shared" si="685"/>
        <v>13.52</v>
      </c>
      <c r="Y1521" s="602">
        <f t="shared" ca="1" si="686"/>
        <v>101908224.11</v>
      </c>
      <c r="Z1521" s="602">
        <f t="shared" ca="1" si="687"/>
        <v>16305315.859999999</v>
      </c>
      <c r="AA1521" s="603">
        <f t="shared" si="688"/>
        <v>0</v>
      </c>
      <c r="AB1521" s="602"/>
      <c r="AC1521" s="604">
        <f t="shared" si="689"/>
        <v>0.113</v>
      </c>
      <c r="AD1521" s="602">
        <f t="shared" ca="1" si="690"/>
        <v>-64992314708.383705</v>
      </c>
      <c r="AE1521" s="602">
        <f t="shared" si="691"/>
        <v>0</v>
      </c>
      <c r="AG1521" s="602">
        <f t="shared" ca="1" si="695"/>
        <v>0</v>
      </c>
    </row>
    <row r="1522" spans="2:33" x14ac:dyDescent="0.25">
      <c r="B1522" s="30">
        <v>1501</v>
      </c>
      <c r="C1522" s="19">
        <f t="shared" ca="1" si="669"/>
        <v>91375</v>
      </c>
      <c r="D1522" s="30">
        <f t="shared" ca="1" si="670"/>
        <v>28</v>
      </c>
      <c r="E1522" s="599">
        <f t="shared" si="671"/>
        <v>0.113</v>
      </c>
      <c r="F1522" s="599">
        <f t="shared" si="692"/>
        <v>0.13108</v>
      </c>
      <c r="G1522" s="33">
        <f t="shared" ca="1" si="672"/>
        <v>1.0109951111111111</v>
      </c>
      <c r="H1522" s="33">
        <f t="shared" ca="1" si="673"/>
        <v>50088515.799986377</v>
      </c>
      <c r="I1522" s="33">
        <f t="shared" ca="1" si="697"/>
        <v>1.9964656249612252E-8</v>
      </c>
      <c r="J1522" s="30" t="b">
        <f t="shared" si="674"/>
        <v>0</v>
      </c>
      <c r="K1522" s="33">
        <f t="shared" si="693"/>
        <v>1</v>
      </c>
      <c r="L1522" s="33">
        <f t="shared" ca="1" si="696"/>
        <v>1.9964656249612252E-8</v>
      </c>
      <c r="M1522" s="600">
        <f t="shared" ca="1" si="675"/>
        <v>27271.35</v>
      </c>
      <c r="N1522" s="601">
        <f t="shared" ca="1" si="676"/>
        <v>-6759933242408.4805</v>
      </c>
      <c r="O1522" s="601">
        <f t="shared" ca="1" si="677"/>
        <v>74326244375.320007</v>
      </c>
      <c r="P1522" s="601">
        <f t="shared" ca="1" si="678"/>
        <v>-59412302163.830002</v>
      </c>
      <c r="Q1522" s="601">
        <f t="shared" ca="1" si="694"/>
        <v>-9505968346.2099991</v>
      </c>
      <c r="R1522" s="602">
        <f t="shared" si="679"/>
        <v>399</v>
      </c>
      <c r="S1522" s="602">
        <f t="shared" si="680"/>
        <v>63.84</v>
      </c>
      <c r="T1522" s="602">
        <f t="shared" si="681"/>
        <v>166.35080000000002</v>
      </c>
      <c r="U1522" s="602">
        <f t="shared" si="682"/>
        <v>26.616128000000003</v>
      </c>
      <c r="V1522" s="602">
        <f t="shared" ca="1" si="683"/>
        <v>-5407946593.9300003</v>
      </c>
      <c r="W1522" s="602">
        <f t="shared" si="684"/>
        <v>84.48</v>
      </c>
      <c r="X1522" s="602">
        <f t="shared" si="685"/>
        <v>13.52</v>
      </c>
      <c r="Y1522" s="602">
        <f t="shared" ca="1" si="686"/>
        <v>93158764.439999998</v>
      </c>
      <c r="Z1522" s="602">
        <f t="shared" ca="1" si="687"/>
        <v>14905402.310000001</v>
      </c>
      <c r="AA1522" s="603">
        <f t="shared" si="688"/>
        <v>0</v>
      </c>
      <c r="AB1522" s="602"/>
      <c r="AC1522" s="604">
        <f t="shared" si="689"/>
        <v>0.113</v>
      </c>
      <c r="AD1522" s="602">
        <f t="shared" ca="1" si="690"/>
        <v>-59412302163.834526</v>
      </c>
      <c r="AE1522" s="602">
        <f t="shared" si="691"/>
        <v>0</v>
      </c>
      <c r="AG1522" s="602">
        <f t="shared" ca="1" si="695"/>
        <v>0</v>
      </c>
    </row>
    <row r="1523" spans="2:33" x14ac:dyDescent="0.25">
      <c r="B1523" s="30">
        <v>1502</v>
      </c>
      <c r="C1523" s="19">
        <f t="shared" ca="1" si="669"/>
        <v>91406</v>
      </c>
      <c r="D1523" s="30">
        <f t="shared" ca="1" si="670"/>
        <v>31</v>
      </c>
      <c r="E1523" s="599">
        <f t="shared" si="671"/>
        <v>0.113</v>
      </c>
      <c r="F1523" s="599">
        <f t="shared" si="692"/>
        <v>0.13108</v>
      </c>
      <c r="G1523" s="33">
        <f t="shared" ca="1" si="672"/>
        <v>1.0120874444444443</v>
      </c>
      <c r="H1523" s="33">
        <f t="shared" ca="1" si="673"/>
        <v>50693957.952023387</v>
      </c>
      <c r="I1523" s="33">
        <f t="shared" ca="1" si="697"/>
        <v>1.9726216701138173E-8</v>
      </c>
      <c r="J1523" s="30" t="b">
        <f t="shared" si="674"/>
        <v>0</v>
      </c>
      <c r="K1523" s="33">
        <f t="shared" si="693"/>
        <v>1</v>
      </c>
      <c r="L1523" s="33">
        <f t="shared" ca="1" si="696"/>
        <v>1.9726216701138173E-8</v>
      </c>
      <c r="M1523" s="600">
        <f t="shared" ca="1" si="675"/>
        <v>27271.35</v>
      </c>
      <c r="N1523" s="601">
        <f t="shared" ca="1" si="676"/>
        <v>-6834259486783.7998</v>
      </c>
      <c r="O1523" s="601">
        <f t="shared" ca="1" si="677"/>
        <v>82608759136.770004</v>
      </c>
      <c r="P1523" s="601">
        <f t="shared" ca="1" si="678"/>
        <v>-66501141617.230003</v>
      </c>
      <c r="Q1523" s="601">
        <f t="shared" ca="1" si="694"/>
        <v>-10640182658.76</v>
      </c>
      <c r="R1523" s="602">
        <f t="shared" si="679"/>
        <v>399</v>
      </c>
      <c r="S1523" s="602">
        <f t="shared" si="680"/>
        <v>63.84</v>
      </c>
      <c r="T1523" s="602">
        <f t="shared" si="681"/>
        <v>166.35080000000002</v>
      </c>
      <c r="U1523" s="602">
        <f t="shared" si="682"/>
        <v>26.616128000000003</v>
      </c>
      <c r="V1523" s="602">
        <f t="shared" ca="1" si="683"/>
        <v>-5467407589.4300003</v>
      </c>
      <c r="W1523" s="602">
        <f t="shared" si="684"/>
        <v>84.48</v>
      </c>
      <c r="X1523" s="602">
        <f t="shared" si="685"/>
        <v>13.52</v>
      </c>
      <c r="Y1523" s="602">
        <f t="shared" ca="1" si="686"/>
        <v>104274064.7</v>
      </c>
      <c r="Z1523" s="602">
        <f t="shared" ca="1" si="687"/>
        <v>16683850.35</v>
      </c>
      <c r="AA1523" s="603">
        <f t="shared" si="688"/>
        <v>0</v>
      </c>
      <c r="AB1523" s="602"/>
      <c r="AC1523" s="604">
        <f t="shared" si="689"/>
        <v>0.113</v>
      </c>
      <c r="AD1523" s="602">
        <f t="shared" ca="1" si="690"/>
        <v>-66501141617.232353</v>
      </c>
      <c r="AE1523" s="602">
        <f t="shared" si="691"/>
        <v>0</v>
      </c>
      <c r="AG1523" s="602">
        <f t="shared" ca="1" si="695"/>
        <v>0</v>
      </c>
    </row>
    <row r="1524" spans="2:33" x14ac:dyDescent="0.25">
      <c r="B1524" s="30">
        <v>1503</v>
      </c>
      <c r="C1524" s="19">
        <f t="shared" ca="1" si="669"/>
        <v>91436</v>
      </c>
      <c r="D1524" s="30">
        <f t="shared" ca="1" si="670"/>
        <v>30</v>
      </c>
      <c r="E1524" s="599">
        <f t="shared" si="671"/>
        <v>0.113</v>
      </c>
      <c r="F1524" s="599">
        <f t="shared" si="692"/>
        <v>0.13108</v>
      </c>
      <c r="G1524" s="33">
        <f t="shared" ca="1" si="672"/>
        <v>1.0117233333333333</v>
      </c>
      <c r="H1524" s="33">
        <f t="shared" ca="1" si="673"/>
        <v>51288260.119080938</v>
      </c>
      <c r="I1524" s="33">
        <f t="shared" ca="1" si="697"/>
        <v>1.9497639375525758E-8</v>
      </c>
      <c r="J1524" s="30" t="b">
        <f t="shared" si="674"/>
        <v>0</v>
      </c>
      <c r="K1524" s="33">
        <f t="shared" si="693"/>
        <v>1</v>
      </c>
      <c r="L1524" s="33">
        <f t="shared" ca="1" si="696"/>
        <v>1.9497639375525758E-8</v>
      </c>
      <c r="M1524" s="600">
        <f t="shared" ca="1" si="675"/>
        <v>27271.35</v>
      </c>
      <c r="N1524" s="601">
        <f t="shared" ca="1" si="676"/>
        <v>-6916868245920.5703</v>
      </c>
      <c r="O1524" s="601">
        <f t="shared" ca="1" si="677"/>
        <v>81088779341.029999</v>
      </c>
      <c r="P1524" s="601">
        <f t="shared" ca="1" si="678"/>
        <v>-65133842649.089996</v>
      </c>
      <c r="Q1524" s="601">
        <f t="shared" ca="1" si="694"/>
        <v>-10421414823.85</v>
      </c>
      <c r="R1524" s="602">
        <f t="shared" si="679"/>
        <v>399</v>
      </c>
      <c r="S1524" s="602">
        <f t="shared" si="680"/>
        <v>63.84</v>
      </c>
      <c r="T1524" s="602">
        <f t="shared" si="681"/>
        <v>166.35080000000002</v>
      </c>
      <c r="U1524" s="602">
        <f t="shared" si="682"/>
        <v>26.616128000000003</v>
      </c>
      <c r="V1524" s="602">
        <f t="shared" ca="1" si="683"/>
        <v>-5533494596.7399998</v>
      </c>
      <c r="W1524" s="602">
        <f t="shared" si="684"/>
        <v>84.48</v>
      </c>
      <c r="X1524" s="602">
        <f t="shared" si="685"/>
        <v>13.52</v>
      </c>
      <c r="Y1524" s="602">
        <f t="shared" ca="1" si="686"/>
        <v>102130139.92</v>
      </c>
      <c r="Z1524" s="602">
        <f t="shared" ca="1" si="687"/>
        <v>16340822.390000001</v>
      </c>
      <c r="AA1524" s="603">
        <f t="shared" si="688"/>
        <v>0</v>
      </c>
      <c r="AB1524" s="602"/>
      <c r="AC1524" s="604">
        <f t="shared" si="689"/>
        <v>0.113</v>
      </c>
      <c r="AD1524" s="602">
        <f t="shared" ca="1" si="690"/>
        <v>-65133842649.085373</v>
      </c>
      <c r="AE1524" s="602">
        <f t="shared" si="691"/>
        <v>0</v>
      </c>
      <c r="AG1524" s="602">
        <f t="shared" ca="1" si="695"/>
        <v>0</v>
      </c>
    </row>
    <row r="1525" spans="2:33" x14ac:dyDescent="0.25">
      <c r="B1525" s="30">
        <v>1504</v>
      </c>
      <c r="C1525" s="19">
        <f t="shared" ca="1" si="669"/>
        <v>91467</v>
      </c>
      <c r="D1525" s="30">
        <f t="shared" ca="1" si="670"/>
        <v>31</v>
      </c>
      <c r="E1525" s="599">
        <f t="shared" si="671"/>
        <v>0.113</v>
      </c>
      <c r="F1525" s="599">
        <f t="shared" si="692"/>
        <v>0.13108</v>
      </c>
      <c r="G1525" s="33">
        <f t="shared" ca="1" si="672"/>
        <v>1.0120874444444443</v>
      </c>
      <c r="H1525" s="33">
        <f t="shared" ca="1" si="673"/>
        <v>51908204.113922536</v>
      </c>
      <c r="I1525" s="33">
        <f t="shared" ca="1" si="697"/>
        <v>1.9264777448383838E-8</v>
      </c>
      <c r="J1525" s="30" t="b">
        <f t="shared" si="674"/>
        <v>0</v>
      </c>
      <c r="K1525" s="33">
        <f t="shared" si="693"/>
        <v>1</v>
      </c>
      <c r="L1525" s="33">
        <f t="shared" ca="1" si="696"/>
        <v>1.9264777448383838E-8</v>
      </c>
      <c r="M1525" s="600">
        <f t="shared" ca="1" si="675"/>
        <v>27271.35</v>
      </c>
      <c r="N1525" s="601">
        <f t="shared" ca="1" si="676"/>
        <v>-6997957025261.5996</v>
      </c>
      <c r="O1525" s="601">
        <f t="shared" ca="1" si="677"/>
        <v>84587444038.809998</v>
      </c>
      <c r="P1525" s="601">
        <f t="shared" ca="1" si="678"/>
        <v>-68094009609.699997</v>
      </c>
      <c r="Q1525" s="601">
        <f t="shared" ca="1" si="694"/>
        <v>-10895041537.549999</v>
      </c>
      <c r="R1525" s="602">
        <f t="shared" si="679"/>
        <v>399</v>
      </c>
      <c r="S1525" s="602">
        <f t="shared" si="680"/>
        <v>63.84</v>
      </c>
      <c r="T1525" s="602">
        <f t="shared" si="681"/>
        <v>166.35080000000002</v>
      </c>
      <c r="U1525" s="602">
        <f t="shared" si="682"/>
        <v>26.616128000000003</v>
      </c>
      <c r="V1525" s="602">
        <f t="shared" ca="1" si="683"/>
        <v>-5598365620.21</v>
      </c>
      <c r="W1525" s="602">
        <f t="shared" si="684"/>
        <v>84.48</v>
      </c>
      <c r="X1525" s="602">
        <f t="shared" si="685"/>
        <v>13.52</v>
      </c>
      <c r="Y1525" s="602">
        <f t="shared" ca="1" si="686"/>
        <v>106771681.70999999</v>
      </c>
      <c r="Z1525" s="602">
        <f t="shared" ca="1" si="687"/>
        <v>17083469.07</v>
      </c>
      <c r="AA1525" s="603">
        <f t="shared" si="688"/>
        <v>0</v>
      </c>
      <c r="AB1525" s="602"/>
      <c r="AC1525" s="604">
        <f t="shared" si="689"/>
        <v>0.113</v>
      </c>
      <c r="AD1525" s="602">
        <f t="shared" ca="1" si="690"/>
        <v>-68094009609.698296</v>
      </c>
      <c r="AE1525" s="602">
        <f t="shared" si="691"/>
        <v>0</v>
      </c>
      <c r="AG1525" s="602">
        <f t="shared" ca="1" si="695"/>
        <v>0</v>
      </c>
    </row>
    <row r="1526" spans="2:33" x14ac:dyDescent="0.25">
      <c r="B1526" s="30">
        <v>1505</v>
      </c>
      <c r="C1526" s="19">
        <f t="shared" ca="1" si="669"/>
        <v>91497</v>
      </c>
      <c r="D1526" s="30">
        <f t="shared" ca="1" si="670"/>
        <v>30</v>
      </c>
      <c r="E1526" s="599">
        <f t="shared" si="671"/>
        <v>0.113</v>
      </c>
      <c r="F1526" s="599">
        <f t="shared" si="692"/>
        <v>0.13108</v>
      </c>
      <c r="G1526" s="33">
        <f t="shared" ca="1" si="672"/>
        <v>1.0117233333333333</v>
      </c>
      <c r="H1526" s="33">
        <f t="shared" ca="1" si="673"/>
        <v>52516741.293484755</v>
      </c>
      <c r="I1526" s="33">
        <f t="shared" ca="1" si="697"/>
        <v>1.9041547045190717E-8</v>
      </c>
      <c r="J1526" s="30" t="b">
        <f t="shared" si="674"/>
        <v>0</v>
      </c>
      <c r="K1526" s="33">
        <f t="shared" si="693"/>
        <v>1</v>
      </c>
      <c r="L1526" s="33">
        <f t="shared" ca="1" si="696"/>
        <v>1.9041547045190717E-8</v>
      </c>
      <c r="M1526" s="600">
        <f t="shared" ca="1" si="675"/>
        <v>27271.35</v>
      </c>
      <c r="N1526" s="601">
        <f t="shared" ca="1" si="676"/>
        <v>-7082544469300.4102</v>
      </c>
      <c r="O1526" s="601">
        <f t="shared" ca="1" si="677"/>
        <v>83031056933.119995</v>
      </c>
      <c r="P1526" s="601">
        <f t="shared" ca="1" si="678"/>
        <v>-66693960419.25</v>
      </c>
      <c r="Q1526" s="601">
        <f t="shared" ca="1" si="694"/>
        <v>-10671033667.08</v>
      </c>
      <c r="R1526" s="602">
        <f t="shared" si="679"/>
        <v>399</v>
      </c>
      <c r="S1526" s="602">
        <f t="shared" si="680"/>
        <v>63.84</v>
      </c>
      <c r="T1526" s="602">
        <f t="shared" si="681"/>
        <v>166.35080000000002</v>
      </c>
      <c r="U1526" s="602">
        <f t="shared" si="682"/>
        <v>26.616128000000003</v>
      </c>
      <c r="V1526" s="602">
        <f t="shared" ca="1" si="683"/>
        <v>-5666035575.4399996</v>
      </c>
      <c r="W1526" s="602">
        <f t="shared" si="684"/>
        <v>84.48</v>
      </c>
      <c r="X1526" s="602">
        <f t="shared" si="685"/>
        <v>13.52</v>
      </c>
      <c r="Y1526" s="602">
        <f t="shared" ca="1" si="686"/>
        <v>104576404.58</v>
      </c>
      <c r="Z1526" s="602">
        <f t="shared" ca="1" si="687"/>
        <v>16732224.73</v>
      </c>
      <c r="AA1526" s="603">
        <f t="shared" si="688"/>
        <v>0</v>
      </c>
      <c r="AB1526" s="602"/>
      <c r="AC1526" s="604">
        <f t="shared" si="689"/>
        <v>0.113</v>
      </c>
      <c r="AD1526" s="602">
        <f t="shared" ca="1" si="690"/>
        <v>-66693960419.245529</v>
      </c>
      <c r="AE1526" s="602">
        <f t="shared" si="691"/>
        <v>0</v>
      </c>
      <c r="AG1526" s="602">
        <f t="shared" ca="1" si="695"/>
        <v>0</v>
      </c>
    </row>
    <row r="1527" spans="2:33" x14ac:dyDescent="0.25">
      <c r="B1527" s="30">
        <v>1506</v>
      </c>
      <c r="C1527" s="19">
        <f t="shared" ca="1" si="669"/>
        <v>91528</v>
      </c>
      <c r="D1527" s="30">
        <f t="shared" ca="1" si="670"/>
        <v>31</v>
      </c>
      <c r="E1527" s="599">
        <f t="shared" si="671"/>
        <v>0.113</v>
      </c>
      <c r="F1527" s="599">
        <f t="shared" si="692"/>
        <v>0.13108</v>
      </c>
      <c r="G1527" s="33">
        <f t="shared" ca="1" si="672"/>
        <v>1.0120874444444443</v>
      </c>
      <c r="H1527" s="33">
        <f t="shared" ca="1" si="673"/>
        <v>53151534.486273006</v>
      </c>
      <c r="I1527" s="33">
        <f t="shared" ca="1" si="697"/>
        <v>1.8814132266647194E-8</v>
      </c>
      <c r="J1527" s="30" t="b">
        <f t="shared" si="674"/>
        <v>0</v>
      </c>
      <c r="K1527" s="33">
        <f t="shared" si="693"/>
        <v>1</v>
      </c>
      <c r="L1527" s="33">
        <f t="shared" ca="1" si="696"/>
        <v>1.8814132266647194E-8</v>
      </c>
      <c r="M1527" s="600">
        <f t="shared" ca="1" si="675"/>
        <v>27271.35</v>
      </c>
      <c r="N1527" s="601">
        <f t="shared" ca="1" si="676"/>
        <v>-7165575526233.5303</v>
      </c>
      <c r="O1527" s="601">
        <f t="shared" ca="1" si="677"/>
        <v>86613523357.170013</v>
      </c>
      <c r="P1527" s="601">
        <f t="shared" ca="1" si="678"/>
        <v>-69725030745.539993</v>
      </c>
      <c r="Q1527" s="601">
        <f t="shared" ca="1" si="694"/>
        <v>-11156004919.290001</v>
      </c>
      <c r="R1527" s="602">
        <f t="shared" si="679"/>
        <v>399</v>
      </c>
      <c r="S1527" s="602">
        <f t="shared" si="680"/>
        <v>63.84</v>
      </c>
      <c r="T1527" s="602">
        <f t="shared" si="681"/>
        <v>166.35080000000002</v>
      </c>
      <c r="U1527" s="602">
        <f t="shared" si="682"/>
        <v>26.616128000000003</v>
      </c>
      <c r="V1527" s="602">
        <f t="shared" ca="1" si="683"/>
        <v>-5732460420.9899998</v>
      </c>
      <c r="W1527" s="602">
        <f t="shared" si="684"/>
        <v>84.48</v>
      </c>
      <c r="X1527" s="602">
        <f t="shared" si="685"/>
        <v>13.52</v>
      </c>
      <c r="Y1527" s="602">
        <f t="shared" ca="1" si="686"/>
        <v>109329122.86</v>
      </c>
      <c r="Z1527" s="602">
        <f t="shared" ca="1" si="687"/>
        <v>17492659.66</v>
      </c>
      <c r="AA1527" s="603">
        <f t="shared" si="688"/>
        <v>0</v>
      </c>
      <c r="AB1527" s="602"/>
      <c r="AC1527" s="604">
        <f t="shared" si="689"/>
        <v>0.113</v>
      </c>
      <c r="AD1527" s="602">
        <f t="shared" ca="1" si="690"/>
        <v>-69725030745.544601</v>
      </c>
      <c r="AE1527" s="602">
        <f t="shared" si="691"/>
        <v>0</v>
      </c>
      <c r="AG1527" s="602">
        <f t="shared" ca="1" si="695"/>
        <v>0</v>
      </c>
    </row>
    <row r="1528" spans="2:33" x14ac:dyDescent="0.25">
      <c r="B1528" s="30">
        <v>1507</v>
      </c>
      <c r="C1528" s="19">
        <f t="shared" ca="1" si="669"/>
        <v>91559</v>
      </c>
      <c r="D1528" s="30">
        <f t="shared" ca="1" si="670"/>
        <v>31</v>
      </c>
      <c r="E1528" s="599">
        <f t="shared" si="671"/>
        <v>0.113</v>
      </c>
      <c r="F1528" s="599">
        <f t="shared" si="692"/>
        <v>0.13108</v>
      </c>
      <c r="G1528" s="33">
        <f t="shared" ca="1" si="672"/>
        <v>1.0120874444444443</v>
      </c>
      <c r="H1528" s="33">
        <f t="shared" ca="1" si="673"/>
        <v>53794000.706512794</v>
      </c>
      <c r="I1528" s="33">
        <f t="shared" ca="1" si="697"/>
        <v>1.8589433521699955E-8</v>
      </c>
      <c r="J1528" s="30" t="b">
        <f t="shared" si="674"/>
        <v>0</v>
      </c>
      <c r="K1528" s="33">
        <f t="shared" si="693"/>
        <v>1</v>
      </c>
      <c r="L1528" s="33">
        <f t="shared" ca="1" si="696"/>
        <v>1.8589433521699955E-8</v>
      </c>
      <c r="M1528" s="600">
        <f t="shared" ca="1" si="675"/>
        <v>27271.35</v>
      </c>
      <c r="N1528" s="601">
        <f t="shared" ca="1" si="676"/>
        <v>-7252189049590.7002</v>
      </c>
      <c r="O1528" s="601">
        <f t="shared" ca="1" si="677"/>
        <v>87660459508.880005</v>
      </c>
      <c r="P1528" s="601">
        <f t="shared" ca="1" si="678"/>
        <v>-70567828446.429993</v>
      </c>
      <c r="Q1528" s="601">
        <f t="shared" ca="1" si="694"/>
        <v>-11290852551.43</v>
      </c>
      <c r="R1528" s="602">
        <f t="shared" si="679"/>
        <v>399</v>
      </c>
      <c r="S1528" s="602">
        <f t="shared" si="680"/>
        <v>63.84</v>
      </c>
      <c r="T1528" s="602">
        <f t="shared" si="681"/>
        <v>166.35080000000002</v>
      </c>
      <c r="U1528" s="602">
        <f t="shared" si="682"/>
        <v>26.616128000000003</v>
      </c>
      <c r="V1528" s="602">
        <f t="shared" ca="1" si="683"/>
        <v>-5801751239.6700001</v>
      </c>
      <c r="W1528" s="602">
        <f t="shared" si="684"/>
        <v>84.48</v>
      </c>
      <c r="X1528" s="602">
        <f t="shared" si="685"/>
        <v>13.52</v>
      </c>
      <c r="Y1528" s="602">
        <f t="shared" ca="1" si="686"/>
        <v>110650629.65000001</v>
      </c>
      <c r="Z1528" s="602">
        <f t="shared" ca="1" si="687"/>
        <v>17704100.739999998</v>
      </c>
      <c r="AA1528" s="603">
        <f t="shared" si="688"/>
        <v>0</v>
      </c>
      <c r="AB1528" s="602"/>
      <c r="AC1528" s="604">
        <f t="shared" si="689"/>
        <v>0.113</v>
      </c>
      <c r="AD1528" s="602">
        <f t="shared" ca="1" si="690"/>
        <v>-70567828446.43396</v>
      </c>
      <c r="AE1528" s="602">
        <f t="shared" si="691"/>
        <v>0</v>
      </c>
      <c r="AG1528" s="602">
        <f t="shared" ca="1" si="695"/>
        <v>0</v>
      </c>
    </row>
    <row r="1529" spans="2:33" x14ac:dyDescent="0.25">
      <c r="B1529" s="30">
        <v>1508</v>
      </c>
      <c r="C1529" s="19">
        <f t="shared" ca="1" si="669"/>
        <v>91589</v>
      </c>
      <c r="D1529" s="30">
        <f t="shared" ca="1" si="670"/>
        <v>30</v>
      </c>
      <c r="E1529" s="599">
        <f t="shared" si="671"/>
        <v>0.113</v>
      </c>
      <c r="F1529" s="599">
        <f t="shared" si="692"/>
        <v>0.13108</v>
      </c>
      <c r="G1529" s="33">
        <f t="shared" ca="1" si="672"/>
        <v>1.0117233333333333</v>
      </c>
      <c r="H1529" s="33">
        <f t="shared" ca="1" si="673"/>
        <v>54424645.70812881</v>
      </c>
      <c r="I1529" s="33">
        <f t="shared" ca="1" si="697"/>
        <v>1.837402865905365E-8</v>
      </c>
      <c r="J1529" s="30" t="b">
        <f t="shared" si="674"/>
        <v>0</v>
      </c>
      <c r="K1529" s="33">
        <f t="shared" si="693"/>
        <v>1</v>
      </c>
      <c r="L1529" s="33">
        <f t="shared" ca="1" si="696"/>
        <v>1.837402865905365E-8</v>
      </c>
      <c r="M1529" s="600">
        <f t="shared" ca="1" si="675"/>
        <v>27271.35</v>
      </c>
      <c r="N1529" s="601">
        <f t="shared" ca="1" si="676"/>
        <v>-7339849509099.5801</v>
      </c>
      <c r="O1529" s="601">
        <f t="shared" ca="1" si="677"/>
        <v>86047529683.029999</v>
      </c>
      <c r="P1529" s="601">
        <f t="shared" ca="1" si="678"/>
        <v>-69116916210.690002</v>
      </c>
      <c r="Q1529" s="601">
        <f t="shared" ca="1" si="694"/>
        <v>-11058706593.709999</v>
      </c>
      <c r="R1529" s="602">
        <f t="shared" si="679"/>
        <v>399</v>
      </c>
      <c r="S1529" s="602">
        <f t="shared" si="680"/>
        <v>63.84</v>
      </c>
      <c r="T1529" s="602">
        <f t="shared" si="681"/>
        <v>166.35080000000002</v>
      </c>
      <c r="U1529" s="602">
        <f t="shared" si="682"/>
        <v>26.616128000000003</v>
      </c>
      <c r="V1529" s="602">
        <f t="shared" ca="1" si="683"/>
        <v>-5871879607.2799997</v>
      </c>
      <c r="W1529" s="602">
        <f t="shared" si="684"/>
        <v>84.48</v>
      </c>
      <c r="X1529" s="602">
        <f t="shared" si="685"/>
        <v>13.52</v>
      </c>
      <c r="Y1529" s="602">
        <f t="shared" ca="1" si="686"/>
        <v>108375599.26000001</v>
      </c>
      <c r="Z1529" s="602">
        <f t="shared" ca="1" si="687"/>
        <v>17340095.879999999</v>
      </c>
      <c r="AA1529" s="603">
        <f t="shared" si="688"/>
        <v>0</v>
      </c>
      <c r="AB1529" s="602"/>
      <c r="AC1529" s="604">
        <f t="shared" si="689"/>
        <v>0.113</v>
      </c>
      <c r="AD1529" s="602">
        <f t="shared" ca="1" si="690"/>
        <v>-69116916210.687714</v>
      </c>
      <c r="AE1529" s="602">
        <f t="shared" si="691"/>
        <v>0</v>
      </c>
      <c r="AG1529" s="602">
        <f t="shared" ca="1" si="695"/>
        <v>0</v>
      </c>
    </row>
    <row r="1530" spans="2:33" x14ac:dyDescent="0.25">
      <c r="B1530" s="30">
        <v>1509</v>
      </c>
      <c r="C1530" s="19">
        <f t="shared" ca="1" si="669"/>
        <v>91620</v>
      </c>
      <c r="D1530" s="30">
        <f t="shared" ca="1" si="670"/>
        <v>31</v>
      </c>
      <c r="E1530" s="599">
        <f t="shared" si="671"/>
        <v>0.113</v>
      </c>
      <c r="F1530" s="599">
        <f t="shared" si="692"/>
        <v>0.13108</v>
      </c>
      <c r="G1530" s="33">
        <f t="shared" ca="1" si="672"/>
        <v>1.0120874444444443</v>
      </c>
      <c r="H1530" s="33">
        <f t="shared" ca="1" si="673"/>
        <v>55082500.58953438</v>
      </c>
      <c r="I1530" s="33">
        <f t="shared" ca="1" si="697"/>
        <v>1.8154586108060589E-8</v>
      </c>
      <c r="J1530" s="30" t="b">
        <f t="shared" si="674"/>
        <v>0</v>
      </c>
      <c r="K1530" s="33">
        <f t="shared" si="693"/>
        <v>1</v>
      </c>
      <c r="L1530" s="33">
        <f t="shared" ca="1" si="696"/>
        <v>1.8154586108060589E-8</v>
      </c>
      <c r="M1530" s="600">
        <f t="shared" ca="1" si="675"/>
        <v>27271.35</v>
      </c>
      <c r="N1530" s="601">
        <f t="shared" ca="1" si="676"/>
        <v>-7425897038782.6104</v>
      </c>
      <c r="O1530" s="601">
        <f t="shared" ca="1" si="677"/>
        <v>89760145177.800018</v>
      </c>
      <c r="P1530" s="601">
        <f t="shared" ca="1" si="678"/>
        <v>-72258103685.710007</v>
      </c>
      <c r="Q1530" s="601">
        <f t="shared" ca="1" si="694"/>
        <v>-11561296589.709999</v>
      </c>
      <c r="R1530" s="602">
        <f t="shared" si="679"/>
        <v>399</v>
      </c>
      <c r="S1530" s="602">
        <f t="shared" si="680"/>
        <v>63.84</v>
      </c>
      <c r="T1530" s="602">
        <f t="shared" si="681"/>
        <v>166.35080000000002</v>
      </c>
      <c r="U1530" s="602">
        <f t="shared" si="682"/>
        <v>26.616128000000003</v>
      </c>
      <c r="V1530" s="602">
        <f t="shared" ca="1" si="683"/>
        <v>-5940717631.0299997</v>
      </c>
      <c r="W1530" s="602">
        <f t="shared" si="684"/>
        <v>84.48</v>
      </c>
      <c r="X1530" s="602">
        <f t="shared" si="685"/>
        <v>13.52</v>
      </c>
      <c r="Y1530" s="602">
        <f t="shared" ca="1" si="686"/>
        <v>113300981.23</v>
      </c>
      <c r="Z1530" s="602">
        <f t="shared" ca="1" si="687"/>
        <v>18128157</v>
      </c>
      <c r="AA1530" s="603">
        <f t="shared" si="688"/>
        <v>0</v>
      </c>
      <c r="AB1530" s="602"/>
      <c r="AC1530" s="604">
        <f t="shared" si="689"/>
        <v>0.113</v>
      </c>
      <c r="AD1530" s="602">
        <f t="shared" ca="1" si="690"/>
        <v>-72258103685.709686</v>
      </c>
      <c r="AE1530" s="602">
        <f t="shared" si="691"/>
        <v>0</v>
      </c>
      <c r="AG1530" s="602">
        <f t="shared" ca="1" si="695"/>
        <v>0</v>
      </c>
    </row>
    <row r="1531" spans="2:33" x14ac:dyDescent="0.25">
      <c r="B1531" s="30">
        <v>1510</v>
      </c>
      <c r="C1531" s="19">
        <f t="shared" ca="1" si="669"/>
        <v>91650</v>
      </c>
      <c r="D1531" s="30">
        <f t="shared" ca="1" si="670"/>
        <v>30</v>
      </c>
      <c r="E1531" s="599">
        <f t="shared" si="671"/>
        <v>0.113</v>
      </c>
      <c r="F1531" s="599">
        <f t="shared" si="692"/>
        <v>0.13108</v>
      </c>
      <c r="G1531" s="33">
        <f t="shared" ca="1" si="672"/>
        <v>1.0117233333333333</v>
      </c>
      <c r="H1531" s="33">
        <f t="shared" ca="1" si="673"/>
        <v>55728251.10477902</v>
      </c>
      <c r="I1531" s="33">
        <f t="shared" ca="1" si="697"/>
        <v>1.7944220035181476E-8</v>
      </c>
      <c r="J1531" s="30" t="b">
        <f t="shared" si="674"/>
        <v>0</v>
      </c>
      <c r="K1531" s="33">
        <f t="shared" si="693"/>
        <v>1</v>
      </c>
      <c r="L1531" s="33">
        <f t="shared" ca="1" si="696"/>
        <v>1.7944220035181476E-8</v>
      </c>
      <c r="M1531" s="600">
        <f t="shared" ca="1" si="675"/>
        <v>27271.35</v>
      </c>
      <c r="N1531" s="601">
        <f t="shared" ca="1" si="676"/>
        <v>-7515657183960.4102</v>
      </c>
      <c r="O1531" s="601">
        <f t="shared" ca="1" si="677"/>
        <v>88108581657.979996</v>
      </c>
      <c r="P1531" s="601">
        <f t="shared" ca="1" si="678"/>
        <v>-70772438482.289993</v>
      </c>
      <c r="Q1531" s="601">
        <f t="shared" ca="1" si="694"/>
        <v>-11323590157.17</v>
      </c>
      <c r="R1531" s="602">
        <f t="shared" si="679"/>
        <v>399</v>
      </c>
      <c r="S1531" s="602">
        <f t="shared" si="680"/>
        <v>63.84</v>
      </c>
      <c r="T1531" s="602">
        <f t="shared" si="681"/>
        <v>166.35080000000002</v>
      </c>
      <c r="U1531" s="602">
        <f t="shared" si="682"/>
        <v>26.616128000000003</v>
      </c>
      <c r="V1531" s="602">
        <f t="shared" ca="1" si="683"/>
        <v>-6012525747.1700001</v>
      </c>
      <c r="W1531" s="602">
        <f t="shared" si="684"/>
        <v>84.48</v>
      </c>
      <c r="X1531" s="602">
        <f t="shared" si="685"/>
        <v>13.52</v>
      </c>
      <c r="Y1531" s="602">
        <f t="shared" ca="1" si="686"/>
        <v>110971458.19</v>
      </c>
      <c r="Z1531" s="602">
        <f t="shared" ca="1" si="687"/>
        <v>17755433.309999999</v>
      </c>
      <c r="AA1531" s="603">
        <f t="shared" si="688"/>
        <v>0</v>
      </c>
      <c r="AB1531" s="602"/>
      <c r="AC1531" s="604">
        <f t="shared" si="689"/>
        <v>0.113</v>
      </c>
      <c r="AD1531" s="602">
        <f t="shared" ca="1" si="690"/>
        <v>-70772438482.293869</v>
      </c>
      <c r="AE1531" s="602">
        <f t="shared" si="691"/>
        <v>0</v>
      </c>
      <c r="AG1531" s="602">
        <f t="shared" ca="1" si="695"/>
        <v>0</v>
      </c>
    </row>
    <row r="1532" spans="2:33" x14ac:dyDescent="0.25">
      <c r="B1532" s="30">
        <v>1511</v>
      </c>
      <c r="C1532" s="19">
        <f t="shared" ca="1" si="669"/>
        <v>91681</v>
      </c>
      <c r="D1532" s="30">
        <f t="shared" ca="1" si="670"/>
        <v>31</v>
      </c>
      <c r="E1532" s="599">
        <f t="shared" si="671"/>
        <v>0.113</v>
      </c>
      <c r="F1532" s="599">
        <f t="shared" si="692"/>
        <v>0.13108</v>
      </c>
      <c r="G1532" s="33">
        <f t="shared" ca="1" si="672"/>
        <v>1.0120874444444443</v>
      </c>
      <c r="H1532" s="33">
        <f t="shared" ca="1" si="673"/>
        <v>56401863.24399408</v>
      </c>
      <c r="I1532" s="33">
        <f t="shared" ca="1" si="697"/>
        <v>1.7729910724296584E-8</v>
      </c>
      <c r="J1532" s="30" t="b">
        <f t="shared" si="674"/>
        <v>0</v>
      </c>
      <c r="K1532" s="33">
        <f t="shared" si="693"/>
        <v>1</v>
      </c>
      <c r="L1532" s="33">
        <f t="shared" ca="1" si="696"/>
        <v>1.7729910724296584E-8</v>
      </c>
      <c r="M1532" s="600">
        <f t="shared" ca="1" si="675"/>
        <v>27271.35</v>
      </c>
      <c r="N1532" s="601">
        <f t="shared" ca="1" si="676"/>
        <v>-7603765765618.3896</v>
      </c>
      <c r="O1532" s="601">
        <f t="shared" ca="1" si="677"/>
        <v>91910123531.820007</v>
      </c>
      <c r="P1532" s="601">
        <f t="shared" ca="1" si="678"/>
        <v>-73988865213.779999</v>
      </c>
      <c r="Q1532" s="601">
        <f t="shared" ca="1" si="694"/>
        <v>-11838218434.200001</v>
      </c>
      <c r="R1532" s="602">
        <f t="shared" si="679"/>
        <v>399</v>
      </c>
      <c r="S1532" s="602">
        <f t="shared" si="680"/>
        <v>63.84</v>
      </c>
      <c r="T1532" s="602">
        <f t="shared" si="681"/>
        <v>166.35080000000002</v>
      </c>
      <c r="U1532" s="602">
        <f t="shared" si="682"/>
        <v>26.616128000000003</v>
      </c>
      <c r="V1532" s="602">
        <f t="shared" ca="1" si="683"/>
        <v>-6083012612.4899998</v>
      </c>
      <c r="W1532" s="602">
        <f t="shared" si="684"/>
        <v>84.48</v>
      </c>
      <c r="X1532" s="602">
        <f t="shared" si="685"/>
        <v>13.52</v>
      </c>
      <c r="Y1532" s="602">
        <f t="shared" ca="1" si="686"/>
        <v>116014815.3</v>
      </c>
      <c r="Z1532" s="602">
        <f t="shared" ca="1" si="687"/>
        <v>18562370.449999999</v>
      </c>
      <c r="AA1532" s="603">
        <f t="shared" si="688"/>
        <v>0</v>
      </c>
      <c r="AB1532" s="602"/>
      <c r="AC1532" s="604">
        <f t="shared" si="689"/>
        <v>0.113</v>
      </c>
      <c r="AD1532" s="602">
        <f t="shared" ca="1" si="690"/>
        <v>-73988865213.781174</v>
      </c>
      <c r="AE1532" s="602">
        <f t="shared" si="691"/>
        <v>0</v>
      </c>
      <c r="AG1532" s="602">
        <f t="shared" ca="1" si="695"/>
        <v>0</v>
      </c>
    </row>
    <row r="1533" spans="2:33" x14ac:dyDescent="0.25">
      <c r="B1533" s="30">
        <v>1512</v>
      </c>
      <c r="C1533" s="19">
        <f t="shared" ca="1" si="669"/>
        <v>91712</v>
      </c>
      <c r="D1533" s="30">
        <f t="shared" ca="1" si="670"/>
        <v>31</v>
      </c>
      <c r="E1533" s="599">
        <f t="shared" si="671"/>
        <v>0.113</v>
      </c>
      <c r="F1533" s="599">
        <f t="shared" si="692"/>
        <v>0.13108</v>
      </c>
      <c r="G1533" s="33">
        <f t="shared" ca="1" si="672"/>
        <v>1.0120874444444443</v>
      </c>
      <c r="H1533" s="33">
        <f t="shared" ca="1" si="673"/>
        <v>57083617.632519007</v>
      </c>
      <c r="I1533" s="33">
        <f t="shared" ca="1" si="697"/>
        <v>1.7518160927318783E-8</v>
      </c>
      <c r="J1533" s="30" t="b">
        <f t="shared" si="674"/>
        <v>1</v>
      </c>
      <c r="K1533" s="33">
        <f t="shared" si="693"/>
        <v>1</v>
      </c>
      <c r="L1533" s="33">
        <f t="shared" ca="1" si="696"/>
        <v>1.7518160927318783E-8</v>
      </c>
      <c r="M1533" s="600">
        <f t="shared" ca="1" si="675"/>
        <v>27271.35</v>
      </c>
      <c r="N1533" s="601">
        <f t="shared" ca="1" si="676"/>
        <v>-7695675889150.21</v>
      </c>
      <c r="O1533" s="601">
        <f t="shared" ca="1" si="677"/>
        <v>93021082043.910004</v>
      </c>
      <c r="P1533" s="601">
        <f t="shared" ca="1" si="678"/>
        <v>-74883201776.929993</v>
      </c>
      <c r="Q1533" s="601">
        <f t="shared" ca="1" si="694"/>
        <v>-11981312284.309999</v>
      </c>
      <c r="R1533" s="602">
        <f t="shared" si="679"/>
        <v>399</v>
      </c>
      <c r="S1533" s="602">
        <f t="shared" si="680"/>
        <v>63.84</v>
      </c>
      <c r="T1533" s="602">
        <f t="shared" si="681"/>
        <v>166.35080000000002</v>
      </c>
      <c r="U1533" s="602">
        <f t="shared" si="682"/>
        <v>26.616128000000003</v>
      </c>
      <c r="V1533" s="602">
        <f t="shared" ca="1" si="683"/>
        <v>-6156540711.3199997</v>
      </c>
      <c r="W1533" s="602">
        <f t="shared" si="684"/>
        <v>84.48</v>
      </c>
      <c r="X1533" s="602">
        <f t="shared" si="685"/>
        <v>13.52</v>
      </c>
      <c r="Y1533" s="602">
        <f t="shared" ca="1" si="686"/>
        <v>117417135.03</v>
      </c>
      <c r="Z1533" s="602">
        <f t="shared" ca="1" si="687"/>
        <v>18786741.600000001</v>
      </c>
      <c r="AA1533" s="603">
        <f t="shared" si="688"/>
        <v>0</v>
      </c>
      <c r="AB1533" s="602"/>
      <c r="AC1533" s="604">
        <f t="shared" si="689"/>
        <v>0.113</v>
      </c>
      <c r="AD1533" s="602">
        <f t="shared" ca="1" si="690"/>
        <v>-74883201776.925507</v>
      </c>
      <c r="AE1533" s="602">
        <f t="shared" si="691"/>
        <v>0</v>
      </c>
      <c r="AG1533" s="602">
        <f t="shared" ca="1" si="695"/>
        <v>0</v>
      </c>
    </row>
    <row r="1534" spans="2:33" x14ac:dyDescent="0.25">
      <c r="B1534" s="30">
        <v>1513</v>
      </c>
      <c r="C1534" s="19">
        <f t="shared" ca="1" si="669"/>
        <v>91740</v>
      </c>
      <c r="D1534" s="30">
        <f t="shared" ca="1" si="670"/>
        <v>28</v>
      </c>
      <c r="E1534" s="599">
        <f t="shared" si="671"/>
        <v>0.113</v>
      </c>
      <c r="F1534" s="599">
        <f t="shared" si="692"/>
        <v>0.13108</v>
      </c>
      <c r="G1534" s="33">
        <f t="shared" ca="1" si="672"/>
        <v>1.0109951111111111</v>
      </c>
      <c r="H1534" s="33">
        <f t="shared" ca="1" si="673"/>
        <v>57711258.351012729</v>
      </c>
      <c r="I1534" s="33">
        <f t="shared" ca="1" si="697"/>
        <v>1.7327641582822145E-8</v>
      </c>
      <c r="J1534" s="30" t="b">
        <f t="shared" si="674"/>
        <v>0</v>
      </c>
      <c r="K1534" s="33">
        <f t="shared" si="693"/>
        <v>1</v>
      </c>
      <c r="L1534" s="33">
        <f t="shared" ca="1" si="696"/>
        <v>1.7327641582822145E-8</v>
      </c>
      <c r="M1534" s="600">
        <f t="shared" ca="1" si="675"/>
        <v>27271.35</v>
      </c>
      <c r="N1534" s="601">
        <f t="shared" ca="1" si="676"/>
        <v>-7788696971194.1201</v>
      </c>
      <c r="O1534" s="601">
        <f t="shared" ca="1" si="677"/>
        <v>85637615880.410004</v>
      </c>
      <c r="P1534" s="601">
        <f t="shared" ca="1" si="678"/>
        <v>-68453992269.050003</v>
      </c>
      <c r="Q1534" s="601">
        <f t="shared" ca="1" si="694"/>
        <v>-10952638763.049999</v>
      </c>
      <c r="R1534" s="602">
        <f t="shared" si="679"/>
        <v>399</v>
      </c>
      <c r="S1534" s="602">
        <f t="shared" si="680"/>
        <v>63.84</v>
      </c>
      <c r="T1534" s="602">
        <f t="shared" si="681"/>
        <v>166.35080000000002</v>
      </c>
      <c r="U1534" s="602">
        <f t="shared" si="682"/>
        <v>26.616128000000003</v>
      </c>
      <c r="V1534" s="602">
        <f t="shared" ca="1" si="683"/>
        <v>-6230957576.96</v>
      </c>
      <c r="W1534" s="602">
        <f t="shared" si="684"/>
        <v>84.48</v>
      </c>
      <c r="X1534" s="602">
        <f t="shared" si="685"/>
        <v>13.52</v>
      </c>
      <c r="Y1534" s="602">
        <f t="shared" ca="1" si="686"/>
        <v>107336134.52</v>
      </c>
      <c r="Z1534" s="602">
        <f t="shared" ca="1" si="687"/>
        <v>17173781.52</v>
      </c>
      <c r="AA1534" s="603">
        <f t="shared" si="688"/>
        <v>0</v>
      </c>
      <c r="AB1534" s="602"/>
      <c r="AC1534" s="604">
        <f t="shared" si="689"/>
        <v>0.113</v>
      </c>
      <c r="AD1534" s="602">
        <f t="shared" ca="1" si="690"/>
        <v>-68453992269.050552</v>
      </c>
      <c r="AE1534" s="602">
        <f t="shared" si="691"/>
        <v>0</v>
      </c>
      <c r="AG1534" s="602">
        <f t="shared" ca="1" si="695"/>
        <v>0</v>
      </c>
    </row>
    <row r="1535" spans="2:33" x14ac:dyDescent="0.25">
      <c r="B1535" s="30">
        <v>1514</v>
      </c>
      <c r="C1535" s="19">
        <f t="shared" ca="1" si="669"/>
        <v>91771</v>
      </c>
      <c r="D1535" s="30">
        <f t="shared" ca="1" si="670"/>
        <v>31</v>
      </c>
      <c r="E1535" s="599">
        <f t="shared" si="671"/>
        <v>0.113</v>
      </c>
      <c r="F1535" s="599">
        <f t="shared" si="692"/>
        <v>0.13108</v>
      </c>
      <c r="G1535" s="33">
        <f t="shared" ca="1" si="672"/>
        <v>1.0120874444444443</v>
      </c>
      <c r="H1535" s="33">
        <f t="shared" ca="1" si="673"/>
        <v>58408839.980149567</v>
      </c>
      <c r="I1535" s="33">
        <f t="shared" ca="1" si="697"/>
        <v>1.7120696119625954E-8</v>
      </c>
      <c r="J1535" s="30" t="b">
        <f t="shared" si="674"/>
        <v>0</v>
      </c>
      <c r="K1535" s="33">
        <f t="shared" si="693"/>
        <v>1</v>
      </c>
      <c r="L1535" s="33">
        <f t="shared" ca="1" si="696"/>
        <v>1.7120696119625954E-8</v>
      </c>
      <c r="M1535" s="600">
        <f t="shared" ca="1" si="675"/>
        <v>27271.35</v>
      </c>
      <c r="N1535" s="601">
        <f t="shared" ca="1" si="676"/>
        <v>-7874334587074.5303</v>
      </c>
      <c r="O1535" s="601">
        <f t="shared" ca="1" si="677"/>
        <v>95180609129.580002</v>
      </c>
      <c r="P1535" s="601">
        <f t="shared" ca="1" si="678"/>
        <v>-76621650162.559998</v>
      </c>
      <c r="Q1535" s="601">
        <f t="shared" ca="1" si="694"/>
        <v>-12259464026.01</v>
      </c>
      <c r="R1535" s="602">
        <f t="shared" si="679"/>
        <v>399</v>
      </c>
      <c r="S1535" s="602">
        <f t="shared" si="680"/>
        <v>63.84</v>
      </c>
      <c r="T1535" s="602">
        <f t="shared" si="681"/>
        <v>166.35080000000002</v>
      </c>
      <c r="U1535" s="602">
        <f t="shared" si="682"/>
        <v>26.616128000000003</v>
      </c>
      <c r="V1535" s="602">
        <f t="shared" ca="1" si="683"/>
        <v>-6299467669.6599998</v>
      </c>
      <c r="W1535" s="602">
        <f t="shared" si="684"/>
        <v>84.48</v>
      </c>
      <c r="X1535" s="602">
        <f t="shared" si="685"/>
        <v>13.52</v>
      </c>
      <c r="Y1535" s="602">
        <f t="shared" ca="1" si="686"/>
        <v>120143022.09999999</v>
      </c>
      <c r="Z1535" s="602">
        <f t="shared" ca="1" si="687"/>
        <v>19222883.539999999</v>
      </c>
      <c r="AA1535" s="603">
        <f t="shared" si="688"/>
        <v>0</v>
      </c>
      <c r="AB1535" s="602"/>
      <c r="AC1535" s="604">
        <f t="shared" si="689"/>
        <v>0.113</v>
      </c>
      <c r="AD1535" s="602">
        <f t="shared" ca="1" si="690"/>
        <v>-76621650162.56134</v>
      </c>
      <c r="AE1535" s="602">
        <f t="shared" si="691"/>
        <v>0</v>
      </c>
      <c r="AG1535" s="602">
        <f t="shared" ca="1" si="695"/>
        <v>0</v>
      </c>
    </row>
    <row r="1536" spans="2:33" x14ac:dyDescent="0.25">
      <c r="B1536" s="30">
        <v>1515</v>
      </c>
      <c r="C1536" s="19">
        <f t="shared" ca="1" si="669"/>
        <v>91801</v>
      </c>
      <c r="D1536" s="30">
        <f t="shared" ca="1" si="670"/>
        <v>30</v>
      </c>
      <c r="E1536" s="599">
        <f t="shared" si="671"/>
        <v>0.113</v>
      </c>
      <c r="F1536" s="599">
        <f t="shared" si="692"/>
        <v>0.13108</v>
      </c>
      <c r="G1536" s="33">
        <f t="shared" ca="1" si="672"/>
        <v>1.0117233333333333</v>
      </c>
      <c r="H1536" s="33">
        <f t="shared" ca="1" si="673"/>
        <v>59093586.280850187</v>
      </c>
      <c r="I1536" s="33">
        <f t="shared" ca="1" si="697"/>
        <v>1.6922310235959719E-8</v>
      </c>
      <c r="J1536" s="30" t="b">
        <f t="shared" si="674"/>
        <v>0</v>
      </c>
      <c r="K1536" s="33">
        <f t="shared" si="693"/>
        <v>1</v>
      </c>
      <c r="L1536" s="33">
        <f t="shared" ca="1" si="696"/>
        <v>1.6922310235959719E-8</v>
      </c>
      <c r="M1536" s="600">
        <f t="shared" ca="1" si="675"/>
        <v>27271.35</v>
      </c>
      <c r="N1536" s="601">
        <f t="shared" ca="1" si="676"/>
        <v>-7969515196204.1104</v>
      </c>
      <c r="O1536" s="601">
        <f t="shared" ca="1" si="677"/>
        <v>93429310421.51001</v>
      </c>
      <c r="P1536" s="601">
        <f t="shared" ca="1" si="678"/>
        <v>-75046268097.589996</v>
      </c>
      <c r="Q1536" s="601">
        <f t="shared" ca="1" si="694"/>
        <v>-12007402895.610001</v>
      </c>
      <c r="R1536" s="602">
        <f t="shared" si="679"/>
        <v>399</v>
      </c>
      <c r="S1536" s="602">
        <f t="shared" si="680"/>
        <v>63.84</v>
      </c>
      <c r="T1536" s="602">
        <f t="shared" si="681"/>
        <v>166.35080000000002</v>
      </c>
      <c r="U1536" s="602">
        <f t="shared" si="682"/>
        <v>26.616128000000003</v>
      </c>
      <c r="V1536" s="602">
        <f t="shared" ca="1" si="683"/>
        <v>-6375612156.96</v>
      </c>
      <c r="W1536" s="602">
        <f t="shared" si="684"/>
        <v>84.48</v>
      </c>
      <c r="X1536" s="602">
        <f t="shared" si="685"/>
        <v>13.52</v>
      </c>
      <c r="Y1536" s="602">
        <f t="shared" ca="1" si="686"/>
        <v>117672823.02</v>
      </c>
      <c r="Z1536" s="602">
        <f t="shared" ca="1" si="687"/>
        <v>18827651.68</v>
      </c>
      <c r="AA1536" s="603">
        <f t="shared" si="688"/>
        <v>0</v>
      </c>
      <c r="AB1536" s="602"/>
      <c r="AC1536" s="604">
        <f t="shared" si="689"/>
        <v>0.113</v>
      </c>
      <c r="AD1536" s="602">
        <f t="shared" ca="1" si="690"/>
        <v>-75046268097.588699</v>
      </c>
      <c r="AE1536" s="602">
        <f t="shared" si="691"/>
        <v>0</v>
      </c>
      <c r="AG1536" s="602">
        <f t="shared" ca="1" si="695"/>
        <v>0</v>
      </c>
    </row>
    <row r="1537" spans="2:33" x14ac:dyDescent="0.25">
      <c r="B1537" s="30">
        <v>1516</v>
      </c>
      <c r="C1537" s="19">
        <f t="shared" ca="1" si="669"/>
        <v>91832</v>
      </c>
      <c r="D1537" s="30">
        <f t="shared" ca="1" si="670"/>
        <v>31</v>
      </c>
      <c r="E1537" s="599">
        <f t="shared" si="671"/>
        <v>0.113</v>
      </c>
      <c r="F1537" s="599">
        <f t="shared" si="692"/>
        <v>0.13108</v>
      </c>
      <c r="G1537" s="33">
        <f t="shared" ca="1" si="672"/>
        <v>1.0120874444444443</v>
      </c>
      <c r="H1537" s="33">
        <f t="shared" ca="1" si="673"/>
        <v>59807876.722042941</v>
      </c>
      <c r="I1537" s="33">
        <f t="shared" ca="1" si="697"/>
        <v>1.6720205678718527E-8</v>
      </c>
      <c r="J1537" s="30" t="b">
        <f t="shared" si="674"/>
        <v>0</v>
      </c>
      <c r="K1537" s="33">
        <f t="shared" si="693"/>
        <v>1</v>
      </c>
      <c r="L1537" s="33">
        <f t="shared" ca="1" si="696"/>
        <v>1.6720205678718527E-8</v>
      </c>
      <c r="M1537" s="600">
        <f t="shared" ca="1" si="675"/>
        <v>27271.35</v>
      </c>
      <c r="N1537" s="601">
        <f t="shared" ca="1" si="676"/>
        <v>-8062944506625.6201</v>
      </c>
      <c r="O1537" s="601">
        <f t="shared" ca="1" si="677"/>
        <v>97460421053.820007</v>
      </c>
      <c r="P1537" s="601">
        <f t="shared" ca="1" si="678"/>
        <v>-78456929463.080002</v>
      </c>
      <c r="Q1537" s="601">
        <f t="shared" ca="1" si="694"/>
        <v>-12553108714.09</v>
      </c>
      <c r="R1537" s="602">
        <f t="shared" si="679"/>
        <v>399</v>
      </c>
      <c r="S1537" s="602">
        <f t="shared" si="680"/>
        <v>63.84</v>
      </c>
      <c r="T1537" s="602">
        <f t="shared" si="681"/>
        <v>166.35080000000002</v>
      </c>
      <c r="U1537" s="602">
        <f t="shared" si="682"/>
        <v>26.616128000000003</v>
      </c>
      <c r="V1537" s="602">
        <f t="shared" ca="1" si="683"/>
        <v>-6450355605.3000002</v>
      </c>
      <c r="W1537" s="602">
        <f t="shared" si="684"/>
        <v>84.48</v>
      </c>
      <c r="X1537" s="602">
        <f t="shared" si="685"/>
        <v>13.52</v>
      </c>
      <c r="Y1537" s="602">
        <f t="shared" ca="1" si="686"/>
        <v>123020740.04000001</v>
      </c>
      <c r="Z1537" s="602">
        <f t="shared" ca="1" si="687"/>
        <v>19683318.41</v>
      </c>
      <c r="AA1537" s="603">
        <f t="shared" si="688"/>
        <v>0</v>
      </c>
      <c r="AB1537" s="602"/>
      <c r="AC1537" s="604">
        <f t="shared" si="689"/>
        <v>0.113</v>
      </c>
      <c r="AD1537" s="602">
        <f t="shared" ca="1" si="690"/>
        <v>-78456929463.082077</v>
      </c>
      <c r="AE1537" s="602">
        <f t="shared" si="691"/>
        <v>0</v>
      </c>
      <c r="AG1537" s="602">
        <f t="shared" ca="1" si="695"/>
        <v>0</v>
      </c>
    </row>
    <row r="1538" spans="2:33" x14ac:dyDescent="0.25">
      <c r="B1538" s="30">
        <v>1517</v>
      </c>
      <c r="C1538" s="19">
        <f t="shared" ca="1" si="669"/>
        <v>91862</v>
      </c>
      <c r="D1538" s="30">
        <f t="shared" ca="1" si="670"/>
        <v>30</v>
      </c>
      <c r="E1538" s="599">
        <f t="shared" si="671"/>
        <v>0.113</v>
      </c>
      <c r="F1538" s="599">
        <f t="shared" si="692"/>
        <v>0.13108</v>
      </c>
      <c r="G1538" s="33">
        <f t="shared" ca="1" si="672"/>
        <v>1.0117233333333333</v>
      </c>
      <c r="H1538" s="33">
        <f t="shared" ca="1" si="673"/>
        <v>60509024.396814354</v>
      </c>
      <c r="I1538" s="33">
        <f t="shared" ca="1" si="697"/>
        <v>1.652646047376443E-8</v>
      </c>
      <c r="J1538" s="30" t="b">
        <f t="shared" si="674"/>
        <v>0</v>
      </c>
      <c r="K1538" s="33">
        <f t="shared" si="693"/>
        <v>1</v>
      </c>
      <c r="L1538" s="33">
        <f t="shared" ca="1" si="696"/>
        <v>1.652646047376443E-8</v>
      </c>
      <c r="M1538" s="600">
        <f t="shared" ca="1" si="675"/>
        <v>27271.35</v>
      </c>
      <c r="N1538" s="601">
        <f t="shared" ca="1" si="676"/>
        <v>-8160404927679.4404</v>
      </c>
      <c r="O1538" s="601">
        <f t="shared" ca="1" si="677"/>
        <v>95667174373.51001</v>
      </c>
      <c r="P1538" s="601">
        <f t="shared" ca="1" si="678"/>
        <v>-76843813068.979996</v>
      </c>
      <c r="Q1538" s="601">
        <f t="shared" ca="1" si="694"/>
        <v>-12295010091.040001</v>
      </c>
      <c r="R1538" s="602">
        <f t="shared" si="679"/>
        <v>399</v>
      </c>
      <c r="S1538" s="602">
        <f t="shared" si="680"/>
        <v>63.84</v>
      </c>
      <c r="T1538" s="602">
        <f t="shared" si="681"/>
        <v>166.35080000000002</v>
      </c>
      <c r="U1538" s="602">
        <f t="shared" si="682"/>
        <v>26.616128000000003</v>
      </c>
      <c r="V1538" s="602">
        <f t="shared" ca="1" si="683"/>
        <v>-6528323942.1400003</v>
      </c>
      <c r="W1538" s="602">
        <f t="shared" si="684"/>
        <v>84.48</v>
      </c>
      <c r="X1538" s="602">
        <f t="shared" si="685"/>
        <v>13.52</v>
      </c>
      <c r="Y1538" s="602">
        <f t="shared" ca="1" si="686"/>
        <v>120491373.54000001</v>
      </c>
      <c r="Z1538" s="602">
        <f t="shared" ca="1" si="687"/>
        <v>19278619.77</v>
      </c>
      <c r="AA1538" s="603">
        <f t="shared" si="688"/>
        <v>0</v>
      </c>
      <c r="AB1538" s="602"/>
      <c r="AC1538" s="604">
        <f t="shared" si="689"/>
        <v>0.113</v>
      </c>
      <c r="AD1538" s="602">
        <f t="shared" ca="1" si="690"/>
        <v>-76843813068.9814</v>
      </c>
      <c r="AE1538" s="602">
        <f t="shared" si="691"/>
        <v>0</v>
      </c>
      <c r="AG1538" s="602">
        <f t="shared" ca="1" si="695"/>
        <v>0</v>
      </c>
    </row>
    <row r="1539" spans="2:33" x14ac:dyDescent="0.25">
      <c r="B1539" s="30">
        <v>1518</v>
      </c>
      <c r="C1539" s="19">
        <f t="shared" ca="1" si="669"/>
        <v>91893</v>
      </c>
      <c r="D1539" s="30">
        <f t="shared" ca="1" si="670"/>
        <v>31</v>
      </c>
      <c r="E1539" s="599">
        <f t="shared" si="671"/>
        <v>0.113</v>
      </c>
      <c r="F1539" s="599">
        <f t="shared" si="692"/>
        <v>0.13108</v>
      </c>
      <c r="G1539" s="33">
        <f t="shared" ca="1" si="672"/>
        <v>1.0120874444444443</v>
      </c>
      <c r="H1539" s="33">
        <f t="shared" ca="1" si="673"/>
        <v>61240423.86759837</v>
      </c>
      <c r="I1539" s="33">
        <f t="shared" ca="1" si="697"/>
        <v>1.6329083583124722E-8</v>
      </c>
      <c r="J1539" s="30" t="b">
        <f t="shared" si="674"/>
        <v>0</v>
      </c>
      <c r="K1539" s="33">
        <f t="shared" si="693"/>
        <v>1</v>
      </c>
      <c r="L1539" s="33">
        <f t="shared" ca="1" si="696"/>
        <v>1.6329083583124722E-8</v>
      </c>
      <c r="M1539" s="600">
        <f t="shared" ca="1" si="675"/>
        <v>27271.35</v>
      </c>
      <c r="N1539" s="601">
        <f t="shared" ca="1" si="676"/>
        <v>-8256072102052.9502</v>
      </c>
      <c r="O1539" s="601">
        <f t="shared" ca="1" si="677"/>
        <v>99794840134.240005</v>
      </c>
      <c r="P1539" s="601">
        <f t="shared" ca="1" si="678"/>
        <v>-80336168259.699997</v>
      </c>
      <c r="Q1539" s="601">
        <f t="shared" ca="1" si="694"/>
        <v>-12853786921.549999</v>
      </c>
      <c r="R1539" s="602">
        <f t="shared" si="679"/>
        <v>399</v>
      </c>
      <c r="S1539" s="602">
        <f t="shared" si="680"/>
        <v>63.84</v>
      </c>
      <c r="T1539" s="602">
        <f t="shared" si="681"/>
        <v>166.35080000000002</v>
      </c>
      <c r="U1539" s="602">
        <f t="shared" si="682"/>
        <v>26.616128000000003</v>
      </c>
      <c r="V1539" s="602">
        <f t="shared" ca="1" si="683"/>
        <v>-6604857681.6400003</v>
      </c>
      <c r="W1539" s="602">
        <f t="shared" si="684"/>
        <v>84.48</v>
      </c>
      <c r="X1539" s="602">
        <f t="shared" si="685"/>
        <v>13.52</v>
      </c>
      <c r="Y1539" s="602">
        <f t="shared" ca="1" si="686"/>
        <v>125967386.48</v>
      </c>
      <c r="Z1539" s="602">
        <f t="shared" ca="1" si="687"/>
        <v>20154781.84</v>
      </c>
      <c r="AA1539" s="603">
        <f t="shared" si="688"/>
        <v>0</v>
      </c>
      <c r="AB1539" s="602"/>
      <c r="AC1539" s="604">
        <f t="shared" si="689"/>
        <v>0.113</v>
      </c>
      <c r="AD1539" s="602">
        <f t="shared" ca="1" si="690"/>
        <v>-80336168259.698578</v>
      </c>
      <c r="AE1539" s="602">
        <f t="shared" si="691"/>
        <v>0</v>
      </c>
      <c r="AG1539" s="602">
        <f t="shared" ca="1" si="695"/>
        <v>0</v>
      </c>
    </row>
    <row r="1540" spans="2:33" x14ac:dyDescent="0.25">
      <c r="B1540" s="30">
        <v>1519</v>
      </c>
      <c r="C1540" s="19">
        <f t="shared" ca="1" si="669"/>
        <v>91924</v>
      </c>
      <c r="D1540" s="30">
        <f t="shared" ca="1" si="670"/>
        <v>31</v>
      </c>
      <c r="E1540" s="599">
        <f t="shared" si="671"/>
        <v>0.113</v>
      </c>
      <c r="F1540" s="599">
        <f t="shared" si="692"/>
        <v>0.13108</v>
      </c>
      <c r="G1540" s="33">
        <f t="shared" ca="1" si="672"/>
        <v>1.0120874444444443</v>
      </c>
      <c r="H1540" s="33">
        <f t="shared" ca="1" si="673"/>
        <v>61980664.088852189</v>
      </c>
      <c r="I1540" s="33">
        <f t="shared" ca="1" si="697"/>
        <v>1.6134063981090186E-8</v>
      </c>
      <c r="J1540" s="30" t="b">
        <f t="shared" si="674"/>
        <v>0</v>
      </c>
      <c r="K1540" s="33">
        <f t="shared" si="693"/>
        <v>1</v>
      </c>
      <c r="L1540" s="33">
        <f t="shared" ca="1" si="696"/>
        <v>1.6134063981090186E-8</v>
      </c>
      <c r="M1540" s="600">
        <f t="shared" ca="1" si="675"/>
        <v>27271.35</v>
      </c>
      <c r="N1540" s="601">
        <f t="shared" ca="1" si="676"/>
        <v>-8355866942187.1904</v>
      </c>
      <c r="O1540" s="601">
        <f t="shared" ca="1" si="677"/>
        <v>101001104720.20001</v>
      </c>
      <c r="P1540" s="601">
        <f t="shared" ca="1" si="678"/>
        <v>-81307227495.779999</v>
      </c>
      <c r="Q1540" s="601">
        <f t="shared" ca="1" si="694"/>
        <v>-13009156399.32</v>
      </c>
      <c r="R1540" s="602">
        <f t="shared" si="679"/>
        <v>399</v>
      </c>
      <c r="S1540" s="602">
        <f t="shared" si="680"/>
        <v>63.84</v>
      </c>
      <c r="T1540" s="602">
        <f t="shared" si="681"/>
        <v>166.35080000000002</v>
      </c>
      <c r="U1540" s="602">
        <f t="shared" si="682"/>
        <v>26.616128000000003</v>
      </c>
      <c r="V1540" s="602">
        <f t="shared" ca="1" si="683"/>
        <v>-6684693553.75</v>
      </c>
      <c r="W1540" s="602">
        <f t="shared" si="684"/>
        <v>84.48</v>
      </c>
      <c r="X1540" s="602">
        <f t="shared" si="685"/>
        <v>13.52</v>
      </c>
      <c r="Y1540" s="602">
        <f t="shared" ca="1" si="686"/>
        <v>127490007.36</v>
      </c>
      <c r="Z1540" s="602">
        <f t="shared" ca="1" si="687"/>
        <v>20398401.18</v>
      </c>
      <c r="AA1540" s="603">
        <f t="shared" si="688"/>
        <v>0</v>
      </c>
      <c r="AB1540" s="602"/>
      <c r="AC1540" s="604">
        <f t="shared" si="689"/>
        <v>0.113</v>
      </c>
      <c r="AD1540" s="602">
        <f t="shared" ca="1" si="690"/>
        <v>-81307227495.782578</v>
      </c>
      <c r="AE1540" s="602">
        <f t="shared" si="691"/>
        <v>0</v>
      </c>
      <c r="AG1540" s="602">
        <f t="shared" ca="1" si="695"/>
        <v>0</v>
      </c>
    </row>
    <row r="1541" spans="2:33" x14ac:dyDescent="0.25">
      <c r="B1541" s="30">
        <v>1520</v>
      </c>
      <c r="C1541" s="19">
        <f t="shared" ca="1" si="669"/>
        <v>91954</v>
      </c>
      <c r="D1541" s="30">
        <f t="shared" ca="1" si="670"/>
        <v>30</v>
      </c>
      <c r="E1541" s="599">
        <f t="shared" si="671"/>
        <v>0.113</v>
      </c>
      <c r="F1541" s="599">
        <f t="shared" si="692"/>
        <v>0.13108</v>
      </c>
      <c r="G1541" s="33">
        <f t="shared" ca="1" si="672"/>
        <v>1.0117233333333333</v>
      </c>
      <c r="H1541" s="33">
        <f t="shared" ca="1" si="673"/>
        <v>62707284.074187167</v>
      </c>
      <c r="I1541" s="33">
        <f t="shared" ca="1" si="697"/>
        <v>1.5947110686805206E-8</v>
      </c>
      <c r="J1541" s="30" t="b">
        <f t="shared" si="674"/>
        <v>0</v>
      </c>
      <c r="K1541" s="33">
        <f t="shared" si="693"/>
        <v>1</v>
      </c>
      <c r="L1541" s="33">
        <f t="shared" ca="1" si="696"/>
        <v>1.5947110686805206E-8</v>
      </c>
      <c r="M1541" s="600">
        <f t="shared" ca="1" si="675"/>
        <v>27271.35</v>
      </c>
      <c r="N1541" s="601">
        <f t="shared" ca="1" si="676"/>
        <v>-8456868046907.3896</v>
      </c>
      <c r="O1541" s="601">
        <f t="shared" ca="1" si="677"/>
        <v>99142710341.26001</v>
      </c>
      <c r="P1541" s="601">
        <f t="shared" ca="1" si="678"/>
        <v>-79635507441.710007</v>
      </c>
      <c r="Q1541" s="601">
        <f t="shared" ca="1" si="694"/>
        <v>-12741681190.67</v>
      </c>
      <c r="R1541" s="602">
        <f t="shared" si="679"/>
        <v>399</v>
      </c>
      <c r="S1541" s="602">
        <f t="shared" si="680"/>
        <v>63.84</v>
      </c>
      <c r="T1541" s="602">
        <f t="shared" si="681"/>
        <v>166.35080000000002</v>
      </c>
      <c r="U1541" s="602">
        <f t="shared" si="682"/>
        <v>26.616128000000003</v>
      </c>
      <c r="V1541" s="602">
        <f t="shared" ca="1" si="683"/>
        <v>-6765494437.5299997</v>
      </c>
      <c r="W1541" s="602">
        <f t="shared" si="684"/>
        <v>84.48</v>
      </c>
      <c r="X1541" s="602">
        <f t="shared" si="685"/>
        <v>13.52</v>
      </c>
      <c r="Y1541" s="602">
        <f t="shared" ca="1" si="686"/>
        <v>124868750.31999999</v>
      </c>
      <c r="Z1541" s="602">
        <f t="shared" ca="1" si="687"/>
        <v>19979000.050000001</v>
      </c>
      <c r="AA1541" s="603">
        <f t="shared" si="688"/>
        <v>0</v>
      </c>
      <c r="AB1541" s="602"/>
      <c r="AC1541" s="604">
        <f t="shared" si="689"/>
        <v>0.113</v>
      </c>
      <c r="AD1541" s="602">
        <f t="shared" ca="1" si="690"/>
        <v>-79635507441.711258</v>
      </c>
      <c r="AE1541" s="602">
        <f t="shared" si="691"/>
        <v>0</v>
      </c>
      <c r="AG1541" s="602">
        <f t="shared" ca="1" si="695"/>
        <v>0</v>
      </c>
    </row>
    <row r="1542" spans="2:33" x14ac:dyDescent="0.25">
      <c r="B1542" s="30">
        <v>1521</v>
      </c>
      <c r="C1542" s="19">
        <f t="shared" ca="1" si="669"/>
        <v>91985</v>
      </c>
      <c r="D1542" s="30">
        <f t="shared" ca="1" si="670"/>
        <v>31</v>
      </c>
      <c r="E1542" s="599">
        <f t="shared" si="671"/>
        <v>0.113</v>
      </c>
      <c r="F1542" s="599">
        <f t="shared" si="692"/>
        <v>0.13108</v>
      </c>
      <c r="G1542" s="33">
        <f t="shared" ca="1" si="672"/>
        <v>1.0120874444444443</v>
      </c>
      <c r="H1542" s="33">
        <f t="shared" ca="1" si="673"/>
        <v>63465254.886695892</v>
      </c>
      <c r="I1542" s="33">
        <f t="shared" ca="1" si="697"/>
        <v>1.5756653018809953E-8</v>
      </c>
      <c r="J1542" s="30" t="b">
        <f t="shared" si="674"/>
        <v>0</v>
      </c>
      <c r="K1542" s="33">
        <f t="shared" si="693"/>
        <v>1</v>
      </c>
      <c r="L1542" s="33">
        <f t="shared" ca="1" si="696"/>
        <v>1.5756653018809953E-8</v>
      </c>
      <c r="M1542" s="600">
        <f t="shared" ca="1" si="675"/>
        <v>27271.35</v>
      </c>
      <c r="N1542" s="601">
        <f t="shared" ca="1" si="676"/>
        <v>-8556010757248.6504</v>
      </c>
      <c r="O1542" s="601">
        <f t="shared" ca="1" si="677"/>
        <v>103420331965.66</v>
      </c>
      <c r="P1542" s="601">
        <f t="shared" ca="1" si="678"/>
        <v>-83254738007.339996</v>
      </c>
      <c r="Q1542" s="601">
        <f t="shared" ca="1" si="694"/>
        <v>-13320758081.17</v>
      </c>
      <c r="R1542" s="602">
        <f t="shared" si="679"/>
        <v>399</v>
      </c>
      <c r="S1542" s="602">
        <f t="shared" si="680"/>
        <v>63.84</v>
      </c>
      <c r="T1542" s="602">
        <f t="shared" si="681"/>
        <v>166.35080000000002</v>
      </c>
      <c r="U1542" s="602">
        <f t="shared" si="682"/>
        <v>26.616128000000003</v>
      </c>
      <c r="V1542" s="602">
        <f t="shared" ca="1" si="683"/>
        <v>-6844808605.8000002</v>
      </c>
      <c r="W1542" s="602">
        <f t="shared" si="684"/>
        <v>84.48</v>
      </c>
      <c r="X1542" s="602">
        <f t="shared" si="685"/>
        <v>13.52</v>
      </c>
      <c r="Y1542" s="602">
        <f t="shared" ca="1" si="686"/>
        <v>130543703.84</v>
      </c>
      <c r="Z1542" s="602">
        <f t="shared" ca="1" si="687"/>
        <v>20886992.609999999</v>
      </c>
      <c r="AA1542" s="603">
        <f t="shared" si="688"/>
        <v>0</v>
      </c>
      <c r="AB1542" s="602"/>
      <c r="AC1542" s="604">
        <f t="shared" si="689"/>
        <v>0.113</v>
      </c>
      <c r="AD1542" s="602">
        <f t="shared" ca="1" si="690"/>
        <v>-83254738007.338959</v>
      </c>
      <c r="AE1542" s="602">
        <f t="shared" si="691"/>
        <v>0</v>
      </c>
      <c r="AG1542" s="602">
        <f t="shared" ca="1" si="695"/>
        <v>0</v>
      </c>
    </row>
    <row r="1543" spans="2:33" x14ac:dyDescent="0.25">
      <c r="B1543" s="30">
        <v>1522</v>
      </c>
      <c r="C1543" s="19">
        <f t="shared" ca="1" si="669"/>
        <v>92015</v>
      </c>
      <c r="D1543" s="30">
        <f t="shared" ca="1" si="670"/>
        <v>30</v>
      </c>
      <c r="E1543" s="599">
        <f t="shared" si="671"/>
        <v>0.113</v>
      </c>
      <c r="F1543" s="599">
        <f t="shared" si="692"/>
        <v>0.13108</v>
      </c>
      <c r="G1543" s="33">
        <f t="shared" ca="1" si="672"/>
        <v>1.0117233333333333</v>
      </c>
      <c r="H1543" s="33">
        <f t="shared" ca="1" si="673"/>
        <v>64209279.224817589</v>
      </c>
      <c r="I1543" s="33">
        <f t="shared" ca="1" si="697"/>
        <v>1.5574072970024696E-8</v>
      </c>
      <c r="J1543" s="30" t="b">
        <f t="shared" si="674"/>
        <v>0</v>
      </c>
      <c r="K1543" s="33">
        <f t="shared" si="693"/>
        <v>1</v>
      </c>
      <c r="L1543" s="33">
        <f t="shared" ca="1" si="696"/>
        <v>1.5574072970024696E-8</v>
      </c>
      <c r="M1543" s="600">
        <f t="shared" ca="1" si="675"/>
        <v>27271.35</v>
      </c>
      <c r="N1543" s="601">
        <f t="shared" ca="1" si="676"/>
        <v>-8659431089214.3096</v>
      </c>
      <c r="O1543" s="601">
        <f t="shared" ca="1" si="677"/>
        <v>101517424407.24001</v>
      </c>
      <c r="P1543" s="601">
        <f t="shared" ca="1" si="678"/>
        <v>-81542976090.100006</v>
      </c>
      <c r="Q1543" s="601">
        <f t="shared" ca="1" si="694"/>
        <v>-13046876174.42</v>
      </c>
      <c r="R1543" s="602">
        <f t="shared" si="679"/>
        <v>399</v>
      </c>
      <c r="S1543" s="602">
        <f t="shared" si="680"/>
        <v>63.84</v>
      </c>
      <c r="T1543" s="602">
        <f t="shared" si="681"/>
        <v>166.35080000000002</v>
      </c>
      <c r="U1543" s="602">
        <f t="shared" si="682"/>
        <v>26.616128000000003</v>
      </c>
      <c r="V1543" s="602">
        <f t="shared" ca="1" si="683"/>
        <v>-6927544871.3699999</v>
      </c>
      <c r="W1543" s="602">
        <f t="shared" si="684"/>
        <v>84.48</v>
      </c>
      <c r="X1543" s="602">
        <f t="shared" si="685"/>
        <v>13.52</v>
      </c>
      <c r="Y1543" s="602">
        <f t="shared" ca="1" si="686"/>
        <v>127859661.16</v>
      </c>
      <c r="Z1543" s="602">
        <f t="shared" ca="1" si="687"/>
        <v>20457545.789999999</v>
      </c>
      <c r="AA1543" s="603">
        <f t="shared" si="688"/>
        <v>0</v>
      </c>
      <c r="AB1543" s="602"/>
      <c r="AC1543" s="604">
        <f t="shared" si="689"/>
        <v>0.113</v>
      </c>
      <c r="AD1543" s="602">
        <f t="shared" ca="1" si="690"/>
        <v>-81542976090.10141</v>
      </c>
      <c r="AE1543" s="602">
        <f t="shared" si="691"/>
        <v>0</v>
      </c>
      <c r="AG1543" s="602">
        <f t="shared" ca="1" si="695"/>
        <v>0</v>
      </c>
    </row>
    <row r="1544" spans="2:33" x14ac:dyDescent="0.25">
      <c r="B1544" s="30">
        <v>1523</v>
      </c>
      <c r="C1544" s="19">
        <f t="shared" ca="1" si="669"/>
        <v>92046</v>
      </c>
      <c r="D1544" s="30">
        <f t="shared" ca="1" si="670"/>
        <v>31</v>
      </c>
      <c r="E1544" s="599">
        <f t="shared" si="671"/>
        <v>0.113</v>
      </c>
      <c r="F1544" s="599">
        <f t="shared" si="692"/>
        <v>0.13108</v>
      </c>
      <c r="G1544" s="33">
        <f t="shared" ca="1" si="672"/>
        <v>1.0120874444444443</v>
      </c>
      <c r="H1544" s="33">
        <f t="shared" ca="1" si="673"/>
        <v>64985405.320265383</v>
      </c>
      <c r="I1544" s="33">
        <f t="shared" ca="1" si="697"/>
        <v>1.5388070522477064E-8</v>
      </c>
      <c r="J1544" s="30" t="b">
        <f t="shared" si="674"/>
        <v>0</v>
      </c>
      <c r="K1544" s="33">
        <f t="shared" si="693"/>
        <v>1</v>
      </c>
      <c r="L1544" s="33">
        <f t="shared" ca="1" si="696"/>
        <v>1.5388070522477064E-8</v>
      </c>
      <c r="M1544" s="600">
        <f t="shared" ca="1" si="675"/>
        <v>27271.35</v>
      </c>
      <c r="N1544" s="601">
        <f t="shared" ca="1" si="676"/>
        <v>-8760948513621.5498</v>
      </c>
      <c r="O1544" s="601">
        <f t="shared" ca="1" si="677"/>
        <v>105897505710.40001</v>
      </c>
      <c r="P1544" s="601">
        <f t="shared" ca="1" si="678"/>
        <v>-85248896231.160004</v>
      </c>
      <c r="Q1544" s="601">
        <f t="shared" ca="1" si="694"/>
        <v>-13639823396.99</v>
      </c>
      <c r="R1544" s="602">
        <f t="shared" si="679"/>
        <v>399</v>
      </c>
      <c r="S1544" s="602">
        <f t="shared" si="680"/>
        <v>63.84</v>
      </c>
      <c r="T1544" s="602">
        <f t="shared" si="681"/>
        <v>166.35080000000002</v>
      </c>
      <c r="U1544" s="602">
        <f t="shared" si="682"/>
        <v>26.616128000000003</v>
      </c>
      <c r="V1544" s="602">
        <f t="shared" ca="1" si="683"/>
        <v>-7008758810.8999996</v>
      </c>
      <c r="W1544" s="602">
        <f t="shared" si="684"/>
        <v>84.48</v>
      </c>
      <c r="X1544" s="602">
        <f t="shared" si="685"/>
        <v>13.52</v>
      </c>
      <c r="Y1544" s="602">
        <f t="shared" ca="1" si="686"/>
        <v>133670543.94</v>
      </c>
      <c r="Z1544" s="602">
        <f t="shared" ca="1" si="687"/>
        <v>21387287.030000001</v>
      </c>
      <c r="AA1544" s="603">
        <f t="shared" si="688"/>
        <v>0</v>
      </c>
      <c r="AB1544" s="602"/>
      <c r="AC1544" s="604">
        <f t="shared" si="689"/>
        <v>0.113</v>
      </c>
      <c r="AD1544" s="602">
        <f t="shared" ca="1" si="690"/>
        <v>-85248896231.156357</v>
      </c>
      <c r="AE1544" s="602">
        <f t="shared" si="691"/>
        <v>0</v>
      </c>
      <c r="AG1544" s="602">
        <f t="shared" ca="1" si="695"/>
        <v>0</v>
      </c>
    </row>
    <row r="1545" spans="2:33" x14ac:dyDescent="0.25">
      <c r="B1545" s="30">
        <v>1524</v>
      </c>
      <c r="C1545" s="19">
        <f t="shared" ca="1" si="669"/>
        <v>92077</v>
      </c>
      <c r="D1545" s="30">
        <f t="shared" ca="1" si="670"/>
        <v>31</v>
      </c>
      <c r="E1545" s="599">
        <f t="shared" si="671"/>
        <v>0.113</v>
      </c>
      <c r="F1545" s="599">
        <f t="shared" si="692"/>
        <v>0.13108</v>
      </c>
      <c r="G1545" s="33">
        <f t="shared" ca="1" si="672"/>
        <v>1.0120874444444443</v>
      </c>
      <c r="H1545" s="33">
        <f t="shared" ca="1" si="673"/>
        <v>65770912.796773784</v>
      </c>
      <c r="I1545" s="33">
        <f t="shared" ca="1" si="697"/>
        <v>1.5204289517615641E-8</v>
      </c>
      <c r="J1545" s="30" t="b">
        <f t="shared" si="674"/>
        <v>1</v>
      </c>
      <c r="K1545" s="33">
        <f t="shared" si="693"/>
        <v>1</v>
      </c>
      <c r="L1545" s="33">
        <f t="shared" ca="1" si="696"/>
        <v>1.5204289517615641E-8</v>
      </c>
      <c r="M1545" s="600">
        <f t="shared" ca="1" si="675"/>
        <v>27271.35</v>
      </c>
      <c r="N1545" s="601">
        <f t="shared" ca="1" si="676"/>
        <v>-8866846019331.9492</v>
      </c>
      <c r="O1545" s="601">
        <f t="shared" ca="1" si="677"/>
        <v>107177535927.48001</v>
      </c>
      <c r="P1545" s="601">
        <f t="shared" ca="1" si="678"/>
        <v>-86279337793.669998</v>
      </c>
      <c r="Q1545" s="601">
        <f t="shared" ca="1" si="694"/>
        <v>-13804694046.99</v>
      </c>
      <c r="R1545" s="602">
        <f t="shared" si="679"/>
        <v>399</v>
      </c>
      <c r="S1545" s="602">
        <f t="shared" si="680"/>
        <v>63.84</v>
      </c>
      <c r="T1545" s="602">
        <f t="shared" si="681"/>
        <v>166.35080000000002</v>
      </c>
      <c r="U1545" s="602">
        <f t="shared" si="682"/>
        <v>26.616128000000003</v>
      </c>
      <c r="V1545" s="602">
        <f t="shared" ca="1" si="683"/>
        <v>-7093476815.4700003</v>
      </c>
      <c r="W1545" s="602">
        <f t="shared" si="684"/>
        <v>84.48</v>
      </c>
      <c r="X1545" s="602">
        <f t="shared" si="685"/>
        <v>13.52</v>
      </c>
      <c r="Y1545" s="602">
        <f t="shared" ca="1" si="686"/>
        <v>135286276.31</v>
      </c>
      <c r="Z1545" s="602">
        <f t="shared" ca="1" si="687"/>
        <v>21645804.210000001</v>
      </c>
      <c r="AA1545" s="603">
        <f t="shared" si="688"/>
        <v>0</v>
      </c>
      <c r="AB1545" s="602"/>
      <c r="AC1545" s="604">
        <f t="shared" si="689"/>
        <v>0.113</v>
      </c>
      <c r="AD1545" s="602">
        <f t="shared" ca="1" si="690"/>
        <v>-86279337793.666168</v>
      </c>
      <c r="AE1545" s="602">
        <f t="shared" si="691"/>
        <v>0</v>
      </c>
      <c r="AG1545" s="602">
        <f t="shared" ca="1" si="695"/>
        <v>0</v>
      </c>
    </row>
    <row r="1546" spans="2:33" x14ac:dyDescent="0.25">
      <c r="B1546" s="30">
        <v>1525</v>
      </c>
      <c r="C1546" s="19">
        <f t="shared" ca="1" si="669"/>
        <v>92106</v>
      </c>
      <c r="D1546" s="30">
        <f t="shared" ca="1" si="670"/>
        <v>29</v>
      </c>
      <c r="E1546" s="599">
        <f t="shared" si="671"/>
        <v>0.113</v>
      </c>
      <c r="F1546" s="599">
        <f t="shared" si="692"/>
        <v>0.13108</v>
      </c>
      <c r="G1546" s="33">
        <f t="shared" ca="1" si="672"/>
        <v>1.0113592222222221</v>
      </c>
      <c r="H1546" s="33">
        <f t="shared" ca="1" si="673"/>
        <v>66518019.210990727</v>
      </c>
      <c r="I1546" s="33">
        <f t="shared" ca="1" si="697"/>
        <v>1.5033520418400712E-8</v>
      </c>
      <c r="J1546" s="30" t="b">
        <f t="shared" si="674"/>
        <v>0</v>
      </c>
      <c r="K1546" s="33">
        <f t="shared" si="693"/>
        <v>1</v>
      </c>
      <c r="L1546" s="33">
        <f t="shared" ca="1" si="696"/>
        <v>1.5033520418400712E-8</v>
      </c>
      <c r="M1546" s="600">
        <f t="shared" ca="1" si="675"/>
        <v>27271.35</v>
      </c>
      <c r="N1546" s="601">
        <f t="shared" ca="1" si="676"/>
        <v>-8974023555259.4297</v>
      </c>
      <c r="O1546" s="601">
        <f t="shared" ca="1" si="677"/>
        <v>101937955063.00002</v>
      </c>
      <c r="P1546" s="601">
        <f t="shared" ca="1" si="678"/>
        <v>-81688542196.070007</v>
      </c>
      <c r="Q1546" s="601">
        <f t="shared" ca="1" si="694"/>
        <v>-13070166751.370001</v>
      </c>
      <c r="R1546" s="602">
        <f t="shared" si="679"/>
        <v>399</v>
      </c>
      <c r="S1546" s="602">
        <f t="shared" si="680"/>
        <v>63.84</v>
      </c>
      <c r="T1546" s="602">
        <f t="shared" si="681"/>
        <v>166.35080000000002</v>
      </c>
      <c r="U1546" s="602">
        <f t="shared" si="682"/>
        <v>26.616128000000003</v>
      </c>
      <c r="V1546" s="602">
        <f t="shared" ca="1" si="683"/>
        <v>-7179218844.21</v>
      </c>
      <c r="W1546" s="602">
        <f t="shared" si="684"/>
        <v>84.48</v>
      </c>
      <c r="X1546" s="602">
        <f t="shared" si="685"/>
        <v>13.52</v>
      </c>
      <c r="Y1546" s="602">
        <f t="shared" ca="1" si="686"/>
        <v>128087908.81</v>
      </c>
      <c r="Z1546" s="602">
        <f t="shared" ca="1" si="687"/>
        <v>20494065.41</v>
      </c>
      <c r="AA1546" s="603">
        <f t="shared" si="688"/>
        <v>0</v>
      </c>
      <c r="AB1546" s="602"/>
      <c r="AC1546" s="604">
        <f t="shared" si="689"/>
        <v>0.113</v>
      </c>
      <c r="AD1546" s="602">
        <f t="shared" ca="1" si="690"/>
        <v>-81688542196.06987</v>
      </c>
      <c r="AE1546" s="602">
        <f t="shared" si="691"/>
        <v>0</v>
      </c>
      <c r="AG1546" s="602">
        <f t="shared" ca="1" si="695"/>
        <v>0</v>
      </c>
    </row>
    <row r="1547" spans="2:33" x14ac:dyDescent="0.25">
      <c r="B1547" s="30">
        <v>1526</v>
      </c>
      <c r="C1547" s="19">
        <f t="shared" ca="1" si="669"/>
        <v>92137</v>
      </c>
      <c r="D1547" s="30">
        <f t="shared" ca="1" si="670"/>
        <v>31</v>
      </c>
      <c r="E1547" s="599">
        <f t="shared" si="671"/>
        <v>0.113</v>
      </c>
      <c r="F1547" s="599">
        <f t="shared" si="692"/>
        <v>0.13108</v>
      </c>
      <c r="G1547" s="33">
        <f t="shared" ca="1" si="672"/>
        <v>1.0120874444444443</v>
      </c>
      <c r="H1547" s="33">
        <f t="shared" ca="1" si="673"/>
        <v>67322052.072758064</v>
      </c>
      <c r="I1547" s="33">
        <f t="shared" ca="1" si="697"/>
        <v>1.4853973834892222E-8</v>
      </c>
      <c r="J1547" s="30" t="b">
        <f t="shared" si="674"/>
        <v>0</v>
      </c>
      <c r="K1547" s="33">
        <f t="shared" si="693"/>
        <v>1</v>
      </c>
      <c r="L1547" s="33">
        <f t="shared" ca="1" si="696"/>
        <v>1.4853973834892222E-8</v>
      </c>
      <c r="M1547" s="600">
        <f t="shared" ca="1" si="675"/>
        <v>27271.35</v>
      </c>
      <c r="N1547" s="601">
        <f t="shared" ca="1" si="676"/>
        <v>-9075961510322.4297</v>
      </c>
      <c r="O1547" s="601">
        <f t="shared" ca="1" si="677"/>
        <v>109705207807.28999</v>
      </c>
      <c r="P1547" s="601">
        <f t="shared" ca="1" si="678"/>
        <v>-88314147696.279999</v>
      </c>
      <c r="Q1547" s="601">
        <f t="shared" ca="1" si="694"/>
        <v>-14130263631.4</v>
      </c>
      <c r="R1547" s="602">
        <f t="shared" si="679"/>
        <v>399</v>
      </c>
      <c r="S1547" s="602">
        <f t="shared" si="680"/>
        <v>63.84</v>
      </c>
      <c r="T1547" s="602">
        <f t="shared" si="681"/>
        <v>166.35080000000002</v>
      </c>
      <c r="U1547" s="602">
        <f t="shared" si="682"/>
        <v>26.616128000000003</v>
      </c>
      <c r="V1547" s="602">
        <f t="shared" ca="1" si="683"/>
        <v>-7260769208.2600002</v>
      </c>
      <c r="W1547" s="602">
        <f t="shared" si="684"/>
        <v>84.48</v>
      </c>
      <c r="X1547" s="602">
        <f t="shared" si="685"/>
        <v>13.52</v>
      </c>
      <c r="Y1547" s="602">
        <f t="shared" ca="1" si="686"/>
        <v>138476858.22999999</v>
      </c>
      <c r="Z1547" s="602">
        <f t="shared" ca="1" si="687"/>
        <v>22156297.32</v>
      </c>
      <c r="AA1547" s="603">
        <f t="shared" si="688"/>
        <v>0</v>
      </c>
      <c r="AB1547" s="602"/>
      <c r="AC1547" s="604">
        <f t="shared" si="689"/>
        <v>0.113</v>
      </c>
      <c r="AD1547" s="602">
        <f t="shared" ca="1" si="690"/>
        <v>-88314147696.276306</v>
      </c>
      <c r="AE1547" s="602">
        <f t="shared" si="691"/>
        <v>0</v>
      </c>
      <c r="AG1547" s="602">
        <f t="shared" ca="1" si="695"/>
        <v>0</v>
      </c>
    </row>
    <row r="1548" spans="2:33" x14ac:dyDescent="0.25">
      <c r="B1548" s="30">
        <v>1527</v>
      </c>
      <c r="C1548" s="19">
        <f t="shared" ca="1" si="669"/>
        <v>92167</v>
      </c>
      <c r="D1548" s="30">
        <f t="shared" ca="1" si="670"/>
        <v>30</v>
      </c>
      <c r="E1548" s="599">
        <f t="shared" si="671"/>
        <v>0.113</v>
      </c>
      <c r="F1548" s="599">
        <f t="shared" si="692"/>
        <v>0.13108</v>
      </c>
      <c r="G1548" s="33">
        <f t="shared" ca="1" si="672"/>
        <v>1.0117233333333333</v>
      </c>
      <c r="H1548" s="33">
        <f t="shared" ca="1" si="673"/>
        <v>68111290.929891035</v>
      </c>
      <c r="I1548" s="33">
        <f t="shared" ca="1" si="697"/>
        <v>1.4681853571522077E-8</v>
      </c>
      <c r="J1548" s="30" t="b">
        <f t="shared" si="674"/>
        <v>0</v>
      </c>
      <c r="K1548" s="33">
        <f t="shared" si="693"/>
        <v>1</v>
      </c>
      <c r="L1548" s="33">
        <f t="shared" ca="1" si="696"/>
        <v>1.4681853571522077E-8</v>
      </c>
      <c r="M1548" s="600">
        <f t="shared" ca="1" si="675"/>
        <v>27271.35</v>
      </c>
      <c r="N1548" s="601">
        <f t="shared" ca="1" si="676"/>
        <v>-9185666718129.7207</v>
      </c>
      <c r="O1548" s="601">
        <f t="shared" ca="1" si="677"/>
        <v>107686660096.89001</v>
      </c>
      <c r="P1548" s="601">
        <f t="shared" ca="1" si="678"/>
        <v>-86498361595.720001</v>
      </c>
      <c r="Q1548" s="601">
        <f t="shared" ca="1" si="694"/>
        <v>-13839737855.32</v>
      </c>
      <c r="R1548" s="602">
        <f t="shared" si="679"/>
        <v>399</v>
      </c>
      <c r="S1548" s="602">
        <f t="shared" si="680"/>
        <v>63.84</v>
      </c>
      <c r="T1548" s="602">
        <f t="shared" si="681"/>
        <v>166.35080000000002</v>
      </c>
      <c r="U1548" s="602">
        <f t="shared" si="682"/>
        <v>26.616128000000003</v>
      </c>
      <c r="V1548" s="602">
        <f t="shared" ca="1" si="683"/>
        <v>-7348533374.5</v>
      </c>
      <c r="W1548" s="602">
        <f t="shared" si="684"/>
        <v>84.48</v>
      </c>
      <c r="X1548" s="602">
        <f t="shared" si="685"/>
        <v>13.52</v>
      </c>
      <c r="Y1548" s="602">
        <f t="shared" ca="1" si="686"/>
        <v>135629705.63</v>
      </c>
      <c r="Z1548" s="602">
        <f t="shared" ca="1" si="687"/>
        <v>21700752.899999999</v>
      </c>
      <c r="AA1548" s="603">
        <f t="shared" si="688"/>
        <v>0</v>
      </c>
      <c r="AB1548" s="602"/>
      <c r="AC1548" s="604">
        <f t="shared" si="689"/>
        <v>0.113</v>
      </c>
      <c r="AD1548" s="602">
        <f t="shared" ca="1" si="690"/>
        <v>-86498361595.721542</v>
      </c>
      <c r="AE1548" s="602">
        <f t="shared" si="691"/>
        <v>0</v>
      </c>
      <c r="AG1548" s="602">
        <f t="shared" ca="1" si="695"/>
        <v>0</v>
      </c>
    </row>
    <row r="1549" spans="2:33" x14ac:dyDescent="0.25">
      <c r="B1549" s="30">
        <v>1528</v>
      </c>
      <c r="C1549" s="19">
        <f t="shared" ca="1" si="669"/>
        <v>92198</v>
      </c>
      <c r="D1549" s="30">
        <f t="shared" ca="1" si="670"/>
        <v>31</v>
      </c>
      <c r="E1549" s="599">
        <f t="shared" si="671"/>
        <v>0.113</v>
      </c>
      <c r="F1549" s="599">
        <f t="shared" si="692"/>
        <v>0.13108</v>
      </c>
      <c r="G1549" s="33">
        <f t="shared" ca="1" si="672"/>
        <v>1.0120874444444443</v>
      </c>
      <c r="H1549" s="33">
        <f t="shared" ca="1" si="673"/>
        <v>68934582.375045478</v>
      </c>
      <c r="I1549" s="33">
        <f t="shared" ca="1" si="697"/>
        <v>1.450650697438624E-8</v>
      </c>
      <c r="J1549" s="30" t="b">
        <f t="shared" si="674"/>
        <v>0</v>
      </c>
      <c r="K1549" s="33">
        <f t="shared" si="693"/>
        <v>1</v>
      </c>
      <c r="L1549" s="33">
        <f t="shared" ca="1" si="696"/>
        <v>1.450650697438624E-8</v>
      </c>
      <c r="M1549" s="600">
        <f t="shared" ca="1" si="675"/>
        <v>27271.35</v>
      </c>
      <c r="N1549" s="601">
        <f t="shared" ca="1" si="676"/>
        <v>-9293353378226.6094</v>
      </c>
      <c r="O1549" s="601">
        <f t="shared" ca="1" si="677"/>
        <v>112332919933.25002</v>
      </c>
      <c r="P1549" s="601">
        <f t="shared" ca="1" si="678"/>
        <v>-90429491344.240005</v>
      </c>
      <c r="Q1549" s="601">
        <f t="shared" ca="1" si="694"/>
        <v>-14468718615.08</v>
      </c>
      <c r="R1549" s="602">
        <f t="shared" si="679"/>
        <v>399</v>
      </c>
      <c r="S1549" s="602">
        <f t="shared" si="680"/>
        <v>63.84</v>
      </c>
      <c r="T1549" s="602">
        <f t="shared" si="681"/>
        <v>166.35080000000002</v>
      </c>
      <c r="U1549" s="602">
        <f t="shared" si="682"/>
        <v>26.616128000000003</v>
      </c>
      <c r="V1549" s="602">
        <f t="shared" ca="1" si="683"/>
        <v>-7434682702.5799999</v>
      </c>
      <c r="W1549" s="602">
        <f t="shared" si="684"/>
        <v>84.48</v>
      </c>
      <c r="X1549" s="602">
        <f t="shared" si="685"/>
        <v>13.52</v>
      </c>
      <c r="Y1549" s="602">
        <f t="shared" ca="1" si="686"/>
        <v>141793717.06999999</v>
      </c>
      <c r="Z1549" s="602">
        <f t="shared" ca="1" si="687"/>
        <v>22686994.73</v>
      </c>
      <c r="AA1549" s="603">
        <f t="shared" si="688"/>
        <v>0</v>
      </c>
      <c r="AB1549" s="602"/>
      <c r="AC1549" s="604">
        <f t="shared" si="689"/>
        <v>0.113</v>
      </c>
      <c r="AD1549" s="602">
        <f t="shared" ca="1" si="690"/>
        <v>-90429491344.243927</v>
      </c>
      <c r="AE1549" s="602">
        <f t="shared" si="691"/>
        <v>0</v>
      </c>
      <c r="AG1549" s="602">
        <f t="shared" ca="1" si="695"/>
        <v>0</v>
      </c>
    </row>
    <row r="1550" spans="2:33" x14ac:dyDescent="0.25">
      <c r="B1550" s="30">
        <v>1529</v>
      </c>
      <c r="C1550" s="19">
        <f t="shared" ca="1" si="669"/>
        <v>92228</v>
      </c>
      <c r="D1550" s="30">
        <f t="shared" ca="1" si="670"/>
        <v>30</v>
      </c>
      <c r="E1550" s="599">
        <f t="shared" si="671"/>
        <v>0.113</v>
      </c>
      <c r="F1550" s="599">
        <f t="shared" si="692"/>
        <v>0.13108</v>
      </c>
      <c r="G1550" s="33">
        <f t="shared" ca="1" si="672"/>
        <v>1.0117233333333333</v>
      </c>
      <c r="H1550" s="33">
        <f t="shared" ca="1" si="673"/>
        <v>69742725.462422267</v>
      </c>
      <c r="I1550" s="33">
        <f t="shared" ca="1" si="697"/>
        <v>1.4338412979555912E-8</v>
      </c>
      <c r="J1550" s="30" t="b">
        <f t="shared" si="674"/>
        <v>0</v>
      </c>
      <c r="K1550" s="33">
        <f t="shared" si="693"/>
        <v>1</v>
      </c>
      <c r="L1550" s="33">
        <f t="shared" ca="1" si="696"/>
        <v>1.4338412979555912E-8</v>
      </c>
      <c r="M1550" s="600">
        <f t="shared" ca="1" si="675"/>
        <v>27271.35</v>
      </c>
      <c r="N1550" s="601">
        <f t="shared" ca="1" si="676"/>
        <v>-9405686298159.8594</v>
      </c>
      <c r="O1550" s="601">
        <f t="shared" ca="1" si="677"/>
        <v>110266022973.45</v>
      </c>
      <c r="P1550" s="601">
        <f t="shared" ca="1" si="678"/>
        <v>-88570212641.009995</v>
      </c>
      <c r="Q1550" s="601">
        <f t="shared" ca="1" si="694"/>
        <v>-14171234022.559999</v>
      </c>
      <c r="R1550" s="602">
        <f t="shared" si="679"/>
        <v>399</v>
      </c>
      <c r="S1550" s="602">
        <f t="shared" si="680"/>
        <v>63.84</v>
      </c>
      <c r="T1550" s="602">
        <f t="shared" si="681"/>
        <v>166.35080000000002</v>
      </c>
      <c r="U1550" s="602">
        <f t="shared" si="682"/>
        <v>26.616128000000003</v>
      </c>
      <c r="V1550" s="602">
        <f t="shared" ca="1" si="683"/>
        <v>-7524549038.5299997</v>
      </c>
      <c r="W1550" s="602">
        <f t="shared" si="684"/>
        <v>84.48</v>
      </c>
      <c r="X1550" s="602">
        <f t="shared" si="685"/>
        <v>13.52</v>
      </c>
      <c r="Y1550" s="602">
        <f t="shared" ca="1" si="686"/>
        <v>138878368.06999999</v>
      </c>
      <c r="Z1550" s="602">
        <f t="shared" ca="1" si="687"/>
        <v>22220538.890000001</v>
      </c>
      <c r="AA1550" s="603">
        <f t="shared" si="688"/>
        <v>0</v>
      </c>
      <c r="AB1550" s="602"/>
      <c r="AC1550" s="604">
        <f t="shared" si="689"/>
        <v>0.113</v>
      </c>
      <c r="AD1550" s="602">
        <f t="shared" ca="1" si="690"/>
        <v>-88570212641.005341</v>
      </c>
      <c r="AE1550" s="602">
        <f t="shared" si="691"/>
        <v>0</v>
      </c>
      <c r="AG1550" s="602">
        <f t="shared" ca="1" si="695"/>
        <v>0</v>
      </c>
    </row>
    <row r="1551" spans="2:33" x14ac:dyDescent="0.25">
      <c r="B1551" s="30">
        <v>1530</v>
      </c>
      <c r="C1551" s="19">
        <f t="shared" ca="1" si="669"/>
        <v>92259</v>
      </c>
      <c r="D1551" s="30">
        <f t="shared" ca="1" si="670"/>
        <v>31</v>
      </c>
      <c r="E1551" s="599">
        <f t="shared" si="671"/>
        <v>0.113</v>
      </c>
      <c r="F1551" s="599">
        <f t="shared" si="692"/>
        <v>0.13108</v>
      </c>
      <c r="G1551" s="33">
        <f t="shared" ca="1" si="672"/>
        <v>1.0120874444444443</v>
      </c>
      <c r="H1551" s="33">
        <f t="shared" ca="1" si="673"/>
        <v>70585736.781853423</v>
      </c>
      <c r="I1551" s="33">
        <f t="shared" ca="1" si="697"/>
        <v>1.4167168121946779E-8</v>
      </c>
      <c r="J1551" s="30" t="b">
        <f t="shared" si="674"/>
        <v>0</v>
      </c>
      <c r="K1551" s="33">
        <f t="shared" si="693"/>
        <v>1</v>
      </c>
      <c r="L1551" s="33">
        <f t="shared" ca="1" si="696"/>
        <v>1.4167168121946779E-8</v>
      </c>
      <c r="M1551" s="600">
        <f t="shared" ca="1" si="675"/>
        <v>27271.35</v>
      </c>
      <c r="N1551" s="601">
        <f t="shared" ca="1" si="676"/>
        <v>-9515952321133.3105</v>
      </c>
      <c r="O1551" s="601">
        <f t="shared" ca="1" si="677"/>
        <v>115023572289.04001</v>
      </c>
      <c r="P1551" s="601">
        <f t="shared" ca="1" si="678"/>
        <v>-92595502724.809998</v>
      </c>
      <c r="Q1551" s="601">
        <f t="shared" ca="1" si="694"/>
        <v>-14815280435.969999</v>
      </c>
      <c r="R1551" s="602">
        <f t="shared" si="679"/>
        <v>399</v>
      </c>
      <c r="S1551" s="602">
        <f t="shared" si="680"/>
        <v>63.84</v>
      </c>
      <c r="T1551" s="602">
        <f t="shared" si="681"/>
        <v>166.35080000000002</v>
      </c>
      <c r="U1551" s="602">
        <f t="shared" si="682"/>
        <v>26.616128000000003</v>
      </c>
      <c r="V1551" s="602">
        <f t="shared" ca="1" si="683"/>
        <v>-7612761856.9099998</v>
      </c>
      <c r="W1551" s="602">
        <f t="shared" si="684"/>
        <v>84.48</v>
      </c>
      <c r="X1551" s="602">
        <f t="shared" si="685"/>
        <v>13.52</v>
      </c>
      <c r="Y1551" s="602">
        <f t="shared" ca="1" si="686"/>
        <v>145190022.91999999</v>
      </c>
      <c r="Z1551" s="602">
        <f t="shared" ca="1" si="687"/>
        <v>23230403.670000002</v>
      </c>
      <c r="AA1551" s="603">
        <f t="shared" si="688"/>
        <v>0</v>
      </c>
      <c r="AB1551" s="602"/>
      <c r="AC1551" s="604">
        <f t="shared" si="689"/>
        <v>0.113</v>
      </c>
      <c r="AD1551" s="602">
        <f t="shared" ca="1" si="690"/>
        <v>-92595502724.805527</v>
      </c>
      <c r="AE1551" s="602">
        <f t="shared" si="691"/>
        <v>0</v>
      </c>
      <c r="AG1551" s="602">
        <f t="shared" ca="1" si="695"/>
        <v>0</v>
      </c>
    </row>
    <row r="1552" spans="2:33" x14ac:dyDescent="0.25">
      <c r="B1552" s="30">
        <v>1531</v>
      </c>
      <c r="C1552" s="19">
        <f t="shared" ca="1" si="669"/>
        <v>92290</v>
      </c>
      <c r="D1552" s="30">
        <f t="shared" ca="1" si="670"/>
        <v>31</v>
      </c>
      <c r="E1552" s="599">
        <f t="shared" si="671"/>
        <v>0.113</v>
      </c>
      <c r="F1552" s="599">
        <f t="shared" si="692"/>
        <v>0.13108</v>
      </c>
      <c r="G1552" s="33">
        <f t="shared" ca="1" si="672"/>
        <v>1.0120874444444443</v>
      </c>
      <c r="H1552" s="33">
        <f t="shared" ca="1" si="673"/>
        <v>71438937.953774244</v>
      </c>
      <c r="I1552" s="33">
        <f t="shared" ca="1" si="697"/>
        <v>1.3997968455900992E-8</v>
      </c>
      <c r="J1552" s="30" t="b">
        <f t="shared" si="674"/>
        <v>0</v>
      </c>
      <c r="K1552" s="33">
        <f t="shared" si="693"/>
        <v>1</v>
      </c>
      <c r="L1552" s="33">
        <f t="shared" ca="1" si="696"/>
        <v>1.3997968455900992E-8</v>
      </c>
      <c r="M1552" s="600">
        <f t="shared" ca="1" si="675"/>
        <v>27271.35</v>
      </c>
      <c r="N1552" s="601">
        <f t="shared" ca="1" si="676"/>
        <v>-9630975893422.3496</v>
      </c>
      <c r="O1552" s="601">
        <f t="shared" ca="1" si="677"/>
        <v>116413913328.88002</v>
      </c>
      <c r="P1552" s="601">
        <f t="shared" ca="1" si="678"/>
        <v>-93714745985.160004</v>
      </c>
      <c r="Q1552" s="601">
        <f t="shared" ca="1" si="694"/>
        <v>-14994359357.629999</v>
      </c>
      <c r="R1552" s="602">
        <f t="shared" si="679"/>
        <v>399</v>
      </c>
      <c r="S1552" s="602">
        <f t="shared" si="680"/>
        <v>63.84</v>
      </c>
      <c r="T1552" s="602">
        <f t="shared" si="681"/>
        <v>166.35080000000002</v>
      </c>
      <c r="U1552" s="602">
        <f t="shared" si="682"/>
        <v>26.616128000000003</v>
      </c>
      <c r="V1552" s="602">
        <f t="shared" ca="1" si="683"/>
        <v>-7704780714.7399998</v>
      </c>
      <c r="W1552" s="602">
        <f t="shared" si="684"/>
        <v>84.48</v>
      </c>
      <c r="X1552" s="602">
        <f t="shared" si="685"/>
        <v>13.52</v>
      </c>
      <c r="Y1552" s="602">
        <f t="shared" ca="1" si="686"/>
        <v>146944996.34999999</v>
      </c>
      <c r="Z1552" s="602">
        <f t="shared" ca="1" si="687"/>
        <v>23511199.420000002</v>
      </c>
      <c r="AA1552" s="603">
        <f t="shared" si="688"/>
        <v>0</v>
      </c>
      <c r="AB1552" s="602"/>
      <c r="AC1552" s="604">
        <f t="shared" si="689"/>
        <v>0.113</v>
      </c>
      <c r="AD1552" s="602">
        <f t="shared" ca="1" si="690"/>
        <v>-93714745985.16246</v>
      </c>
      <c r="AE1552" s="602">
        <f t="shared" si="691"/>
        <v>0</v>
      </c>
      <c r="AG1552" s="602">
        <f t="shared" ca="1" si="695"/>
        <v>0</v>
      </c>
    </row>
    <row r="1553" spans="2:33" x14ac:dyDescent="0.25">
      <c r="B1553" s="30">
        <v>1532</v>
      </c>
      <c r="C1553" s="19">
        <f t="shared" ca="1" si="669"/>
        <v>92320</v>
      </c>
      <c r="D1553" s="30">
        <f t="shared" ca="1" si="670"/>
        <v>30</v>
      </c>
      <c r="E1553" s="599">
        <f t="shared" si="671"/>
        <v>0.113</v>
      </c>
      <c r="F1553" s="599">
        <f t="shared" si="692"/>
        <v>0.13108</v>
      </c>
      <c r="G1553" s="33">
        <f t="shared" ca="1" si="672"/>
        <v>1.0117233333333333</v>
      </c>
      <c r="H1553" s="33">
        <f t="shared" ca="1" si="673"/>
        <v>72276440.436385661</v>
      </c>
      <c r="I1553" s="33">
        <f t="shared" ca="1" si="697"/>
        <v>1.3835767145729225E-8</v>
      </c>
      <c r="J1553" s="30" t="b">
        <f t="shared" si="674"/>
        <v>0</v>
      </c>
      <c r="K1553" s="33">
        <f t="shared" si="693"/>
        <v>1</v>
      </c>
      <c r="L1553" s="33">
        <f t="shared" ca="1" si="696"/>
        <v>1.3835767145729225E-8</v>
      </c>
      <c r="M1553" s="600">
        <f t="shared" ca="1" si="675"/>
        <v>27271.35</v>
      </c>
      <c r="N1553" s="601">
        <f t="shared" ca="1" si="676"/>
        <v>-9747389806751.2305</v>
      </c>
      <c r="O1553" s="601">
        <f t="shared" ca="1" si="677"/>
        <v>114271927105.83</v>
      </c>
      <c r="P1553" s="601">
        <f t="shared" ca="1" si="678"/>
        <v>-91787920680.240005</v>
      </c>
      <c r="Q1553" s="601">
        <f t="shared" ca="1" si="694"/>
        <v>-14686067308.84</v>
      </c>
      <c r="R1553" s="602">
        <f t="shared" si="679"/>
        <v>399</v>
      </c>
      <c r="S1553" s="602">
        <f t="shared" si="680"/>
        <v>63.84</v>
      </c>
      <c r="T1553" s="602">
        <f t="shared" si="681"/>
        <v>166.35080000000002</v>
      </c>
      <c r="U1553" s="602">
        <f t="shared" si="682"/>
        <v>26.616128000000003</v>
      </c>
      <c r="V1553" s="602">
        <f t="shared" ca="1" si="683"/>
        <v>-7797911845.3999996</v>
      </c>
      <c r="W1553" s="602">
        <f t="shared" si="684"/>
        <v>84.48</v>
      </c>
      <c r="X1553" s="602">
        <f t="shared" si="685"/>
        <v>13.52</v>
      </c>
      <c r="Y1553" s="602">
        <f t="shared" ca="1" si="686"/>
        <v>143923734.27000001</v>
      </c>
      <c r="Z1553" s="602">
        <f t="shared" ca="1" si="687"/>
        <v>23027797.48</v>
      </c>
      <c r="AA1553" s="603">
        <f t="shared" si="688"/>
        <v>0</v>
      </c>
      <c r="AB1553" s="602"/>
      <c r="AC1553" s="604">
        <f t="shared" si="689"/>
        <v>0.113</v>
      </c>
      <c r="AD1553" s="602">
        <f t="shared" ca="1" si="690"/>
        <v>-91787920680.240768</v>
      </c>
      <c r="AE1553" s="602">
        <f t="shared" si="691"/>
        <v>0</v>
      </c>
      <c r="AG1553" s="602">
        <f t="shared" ca="1" si="695"/>
        <v>0</v>
      </c>
    </row>
    <row r="1554" spans="2:33" x14ac:dyDescent="0.25">
      <c r="B1554" s="30">
        <v>1533</v>
      </c>
      <c r="C1554" s="19">
        <f t="shared" ca="1" si="669"/>
        <v>92351</v>
      </c>
      <c r="D1554" s="30">
        <f t="shared" ca="1" si="670"/>
        <v>31</v>
      </c>
      <c r="E1554" s="599">
        <f t="shared" si="671"/>
        <v>0.113</v>
      </c>
      <c r="F1554" s="599">
        <f t="shared" si="692"/>
        <v>0.13108</v>
      </c>
      <c r="G1554" s="33">
        <f t="shared" ca="1" si="672"/>
        <v>1.0120874444444443</v>
      </c>
      <c r="H1554" s="33">
        <f t="shared" ca="1" si="673"/>
        <v>73150077.89480266</v>
      </c>
      <c r="I1554" s="33">
        <f t="shared" ca="1" si="697"/>
        <v>1.3670525429078871E-8</v>
      </c>
      <c r="J1554" s="30" t="b">
        <f t="shared" si="674"/>
        <v>0</v>
      </c>
      <c r="K1554" s="33">
        <f t="shared" si="693"/>
        <v>1</v>
      </c>
      <c r="L1554" s="33">
        <f t="shared" ca="1" si="696"/>
        <v>1.3670525429078871E-8</v>
      </c>
      <c r="M1554" s="600">
        <f t="shared" ca="1" si="675"/>
        <v>27271.35</v>
      </c>
      <c r="N1554" s="601">
        <f t="shared" ca="1" si="676"/>
        <v>-9861661733857.0605</v>
      </c>
      <c r="O1554" s="601">
        <f t="shared" ca="1" si="677"/>
        <v>119202315609.25</v>
      </c>
      <c r="P1554" s="601">
        <f t="shared" ca="1" si="678"/>
        <v>-95959447371.389999</v>
      </c>
      <c r="Q1554" s="601">
        <f t="shared" ca="1" si="694"/>
        <v>-15353511579.42</v>
      </c>
      <c r="R1554" s="602">
        <f t="shared" si="679"/>
        <v>399</v>
      </c>
      <c r="S1554" s="602">
        <f t="shared" si="680"/>
        <v>63.84</v>
      </c>
      <c r="T1554" s="602">
        <f t="shared" si="681"/>
        <v>166.35080000000002</v>
      </c>
      <c r="U1554" s="602">
        <f t="shared" si="682"/>
        <v>26.616128000000003</v>
      </c>
      <c r="V1554" s="602">
        <f t="shared" ca="1" si="683"/>
        <v>-7889329387.0900002</v>
      </c>
      <c r="W1554" s="602">
        <f t="shared" si="684"/>
        <v>84.48</v>
      </c>
      <c r="X1554" s="602">
        <f t="shared" si="685"/>
        <v>13.52</v>
      </c>
      <c r="Y1554" s="602">
        <f t="shared" ca="1" si="686"/>
        <v>150464688.12</v>
      </c>
      <c r="Z1554" s="602">
        <f t="shared" ca="1" si="687"/>
        <v>24074350.100000001</v>
      </c>
      <c r="AA1554" s="603">
        <f t="shared" si="688"/>
        <v>0</v>
      </c>
      <c r="AB1554" s="602"/>
      <c r="AC1554" s="604">
        <f t="shared" si="689"/>
        <v>0.113</v>
      </c>
      <c r="AD1554" s="602">
        <f t="shared" ca="1" si="690"/>
        <v>-95959447371.392456</v>
      </c>
      <c r="AE1554" s="602">
        <f t="shared" si="691"/>
        <v>0</v>
      </c>
      <c r="AG1554" s="602">
        <f t="shared" ca="1" si="695"/>
        <v>0</v>
      </c>
    </row>
    <row r="1555" spans="2:33" x14ac:dyDescent="0.25">
      <c r="B1555" s="30">
        <v>1534</v>
      </c>
      <c r="C1555" s="19">
        <f t="shared" ca="1" si="669"/>
        <v>92381</v>
      </c>
      <c r="D1555" s="30">
        <f t="shared" ca="1" si="670"/>
        <v>30</v>
      </c>
      <c r="E1555" s="599">
        <f t="shared" si="671"/>
        <v>0.113</v>
      </c>
      <c r="F1555" s="599">
        <f t="shared" si="692"/>
        <v>0.13108</v>
      </c>
      <c r="G1555" s="33">
        <f t="shared" ca="1" si="672"/>
        <v>1.0117233333333333</v>
      </c>
      <c r="H1555" s="33">
        <f t="shared" ca="1" si="673"/>
        <v>74007640.641322732</v>
      </c>
      <c r="I1555" s="33">
        <f t="shared" ca="1" si="697"/>
        <v>1.3512118361487697E-8</v>
      </c>
      <c r="J1555" s="30" t="b">
        <f t="shared" si="674"/>
        <v>0</v>
      </c>
      <c r="K1555" s="33">
        <f t="shared" si="693"/>
        <v>1</v>
      </c>
      <c r="L1555" s="33">
        <f t="shared" ca="1" si="696"/>
        <v>1.3512118361487697E-8</v>
      </c>
      <c r="M1555" s="600">
        <f t="shared" ca="1" si="675"/>
        <v>27271.35</v>
      </c>
      <c r="N1555" s="601">
        <f t="shared" ca="1" si="676"/>
        <v>-9980864049466.3105</v>
      </c>
      <c r="O1555" s="601">
        <f t="shared" ca="1" si="677"/>
        <v>117009023477.92</v>
      </c>
      <c r="P1555" s="601">
        <f t="shared" ca="1" si="678"/>
        <v>-93986469799.139999</v>
      </c>
      <c r="Q1555" s="601">
        <f t="shared" ca="1" si="694"/>
        <v>-15037835167.860001</v>
      </c>
      <c r="R1555" s="602">
        <f t="shared" si="679"/>
        <v>399</v>
      </c>
      <c r="S1555" s="602">
        <f t="shared" si="680"/>
        <v>63.84</v>
      </c>
      <c r="T1555" s="602">
        <f t="shared" si="681"/>
        <v>166.35080000000002</v>
      </c>
      <c r="U1555" s="602">
        <f t="shared" si="682"/>
        <v>26.616128000000003</v>
      </c>
      <c r="V1555" s="602">
        <f t="shared" ca="1" si="683"/>
        <v>-7984691239.5699997</v>
      </c>
      <c r="W1555" s="602">
        <f t="shared" si="684"/>
        <v>84.48</v>
      </c>
      <c r="X1555" s="602">
        <f t="shared" si="685"/>
        <v>13.52</v>
      </c>
      <c r="Y1555" s="602">
        <f t="shared" ca="1" si="686"/>
        <v>147371059.28999999</v>
      </c>
      <c r="Z1555" s="602">
        <f t="shared" ca="1" si="687"/>
        <v>23579369.489999998</v>
      </c>
      <c r="AA1555" s="603">
        <f t="shared" si="688"/>
        <v>0</v>
      </c>
      <c r="AB1555" s="602"/>
      <c r="AC1555" s="604">
        <f t="shared" si="689"/>
        <v>0.113</v>
      </c>
      <c r="AD1555" s="602">
        <f t="shared" ca="1" si="690"/>
        <v>-93986469799.141098</v>
      </c>
      <c r="AE1555" s="602">
        <f t="shared" si="691"/>
        <v>0</v>
      </c>
      <c r="AG1555" s="602">
        <f t="shared" ca="1" si="695"/>
        <v>0</v>
      </c>
    </row>
    <row r="1556" spans="2:33" x14ac:dyDescent="0.25">
      <c r="B1556" s="30">
        <v>1535</v>
      </c>
      <c r="C1556" s="19">
        <f t="shared" ca="1" si="669"/>
        <v>92412</v>
      </c>
      <c r="D1556" s="30">
        <f t="shared" ca="1" si="670"/>
        <v>31</v>
      </c>
      <c r="E1556" s="599">
        <f t="shared" si="671"/>
        <v>0.113</v>
      </c>
      <c r="F1556" s="599">
        <f t="shared" si="692"/>
        <v>0.13108</v>
      </c>
      <c r="G1556" s="33">
        <f t="shared" ca="1" si="672"/>
        <v>1.0120874444444443</v>
      </c>
      <c r="H1556" s="33">
        <f t="shared" ca="1" si="673"/>
        <v>74902203.886039123</v>
      </c>
      <c r="I1556" s="33">
        <f t="shared" ca="1" si="697"/>
        <v>1.3350742009159868E-8</v>
      </c>
      <c r="J1556" s="30" t="b">
        <f t="shared" si="674"/>
        <v>0</v>
      </c>
      <c r="K1556" s="33">
        <f t="shared" si="693"/>
        <v>1</v>
      </c>
      <c r="L1556" s="33">
        <f t="shared" ca="1" si="696"/>
        <v>1.3350742009159868E-8</v>
      </c>
      <c r="M1556" s="600">
        <f t="shared" ca="1" si="675"/>
        <v>27271.35</v>
      </c>
      <c r="N1556" s="601">
        <f t="shared" ca="1" si="676"/>
        <v>-10097873072944.199</v>
      </c>
      <c r="O1556" s="601">
        <f t="shared" ca="1" si="677"/>
        <v>122057507047.62</v>
      </c>
      <c r="P1556" s="601">
        <f t="shared" ca="1" si="678"/>
        <v>-98257914929.229996</v>
      </c>
      <c r="Q1556" s="601">
        <f t="shared" ca="1" si="694"/>
        <v>-15721266388.68</v>
      </c>
      <c r="R1556" s="602">
        <f t="shared" si="679"/>
        <v>399</v>
      </c>
      <c r="S1556" s="602">
        <f t="shared" si="680"/>
        <v>63.84</v>
      </c>
      <c r="T1556" s="602">
        <f t="shared" si="681"/>
        <v>166.35080000000002</v>
      </c>
      <c r="U1556" s="602">
        <f t="shared" si="682"/>
        <v>26.616128000000003</v>
      </c>
      <c r="V1556" s="602">
        <f t="shared" ca="1" si="683"/>
        <v>-8078298458.3599997</v>
      </c>
      <c r="W1556" s="602">
        <f t="shared" si="684"/>
        <v>84.48</v>
      </c>
      <c r="X1556" s="602">
        <f t="shared" si="685"/>
        <v>13.52</v>
      </c>
      <c r="Y1556" s="602">
        <f t="shared" ca="1" si="686"/>
        <v>154068685.25999999</v>
      </c>
      <c r="Z1556" s="602">
        <f t="shared" ca="1" si="687"/>
        <v>24650989.640000001</v>
      </c>
      <c r="AA1556" s="603">
        <f t="shared" si="688"/>
        <v>0</v>
      </c>
      <c r="AB1556" s="602"/>
      <c r="AC1556" s="604">
        <f t="shared" si="689"/>
        <v>0.113</v>
      </c>
      <c r="AD1556" s="602">
        <f t="shared" ca="1" si="690"/>
        <v>-98257914929.232025</v>
      </c>
      <c r="AE1556" s="602">
        <f t="shared" si="691"/>
        <v>0</v>
      </c>
      <c r="AG1556" s="602">
        <f t="shared" ca="1" si="695"/>
        <v>0</v>
      </c>
    </row>
    <row r="1557" spans="2:33" x14ac:dyDescent="0.25">
      <c r="B1557" s="30">
        <v>1536</v>
      </c>
      <c r="C1557" s="19">
        <f t="shared" ref="C1557:C1620" ca="1" si="698">IF(B1557=0,FECHA_1ER_PAGO,EDATE(C1556,1))</f>
        <v>92443</v>
      </c>
      <c r="D1557" s="30">
        <f t="shared" ref="D1557:D1620" ca="1" si="699">IF(B1557=0,FECHA_1ER_PAGO-FECHA_APERTURA, C1557-C1556)</f>
        <v>31</v>
      </c>
      <c r="E1557" s="599">
        <f t="shared" ref="E1557:E1620" si="700">IF(B1557=0,TASA,IF(B1557=MESES_INC_TASA,E1556+INCREMENTO_TASA,E1556))</f>
        <v>0.113</v>
      </c>
      <c r="F1557" s="599">
        <f t="shared" si="692"/>
        <v>0.13108</v>
      </c>
      <c r="G1557" s="33">
        <f t="shared" ref="G1557:G1620" ca="1" si="701">IF(B1557&lt;MESES_GRACIA, 0, 1 + D1557 * F1557 / 360 + FACTOR_SEG_DEUD)</f>
        <v>1.0120874444444443</v>
      </c>
      <c r="H1557" s="33">
        <f t="shared" ref="H1557:H1620" ca="1" si="702">IF(B1557 = 0, 0,            IF(H1556=0, G1557, H1556 * G1557 ))</f>
        <v>75807580.114278063</v>
      </c>
      <c r="I1557" s="33">
        <f t="shared" ca="1" si="697"/>
        <v>1.3191292988016826E-8</v>
      </c>
      <c r="J1557" s="30" t="b">
        <f t="shared" ref="J1557:J1620" si="703">MOD(B1557, MESES_INC)=0</f>
        <v>1</v>
      </c>
      <c r="K1557" s="33">
        <f t="shared" si="693"/>
        <v>1</v>
      </c>
      <c r="L1557" s="33">
        <f t="shared" ca="1" si="696"/>
        <v>1.3191292988016826E-8</v>
      </c>
      <c r="M1557" s="600">
        <f t="shared" ref="M1557:M1620" ca="1" si="704">ROUND(CUOTA_INIT*K1557,2)</f>
        <v>27271.35</v>
      </c>
      <c r="N1557" s="601">
        <f t="shared" ref="N1557:N1620" ca="1" si="705">IF(B1557=0,TOTAL_FINANCIADO, ROUND(N1556-O1556,2))</f>
        <v>-10219930579991.801</v>
      </c>
      <c r="O1557" s="601">
        <f t="shared" ref="O1557:O1620" ca="1" si="706">IF(B1557=0, 0,
   IF((B1557+1) = PLAZO, N1557,
   IF(B1557&lt;MESES_GRACIA, 0, M1557-P1557-V1557-Q1557)))</f>
        <v>123532870383.07001</v>
      </c>
      <c r="P1557" s="601">
        <f t="shared" ref="P1557:P1620" ca="1" si="707" xml:space="preserve"> IF(B1557&lt;MESES_GRACIA, 0, ROUND(N1557 * D1557 *E1557 /360,2))</f>
        <v>-99445602282.529999</v>
      </c>
      <c r="Q1557" s="601">
        <f t="shared" ca="1" si="694"/>
        <v>-15911296365.200001</v>
      </c>
      <c r="R1557" s="602">
        <f t="shared" ref="R1557:R1620" si="708" xml:space="preserve"> COMISION_AMORT</f>
        <v>399</v>
      </c>
      <c r="S1557" s="602">
        <f t="shared" ref="S1557:S1620" si="709">ROUND(R1557*IVA,2)</f>
        <v>63.84</v>
      </c>
      <c r="T1557" s="602">
        <f t="shared" ref="T1557:T1620" si="710">SEGURO_DAÑOS_MENS</f>
        <v>166.35080000000002</v>
      </c>
      <c r="U1557" s="602">
        <f t="shared" ref="U1557:U1620" si="711">T1557*IVA</f>
        <v>26.616128000000003</v>
      </c>
      <c r="V1557" s="602">
        <f t="shared" ref="V1557:V1620" ca="1" si="712">ROUND(N1557 * FACTOR_SEG_DEUD,2)</f>
        <v>-8175944463.9899998</v>
      </c>
      <c r="W1557" s="602">
        <f t="shared" ref="W1557:W1620" si="713">ROUND(SEGURO_INTERIORES/(1+IVA),2)</f>
        <v>84.48</v>
      </c>
      <c r="X1557" s="602">
        <f t="shared" ref="X1557:X1620" si="714">ROUND(W1557*IVA,2)</f>
        <v>13.52</v>
      </c>
      <c r="Y1557" s="602">
        <f t="shared" ref="Y1557:Y1620" ca="1" si="715">ROUND((SUM(O1557:X1557)-Q1557) * FACTOR_SEG_DESEMPLEO,2)</f>
        <v>155930979.03</v>
      </c>
      <c r="Z1557" s="602">
        <f t="shared" ref="Z1557:Z1620" ca="1" si="716">ROUND(Y1557*IVA,2)</f>
        <v>24948956.640000001</v>
      </c>
      <c r="AA1557" s="603">
        <f t="shared" ref="AA1557:AA1620" si="717">IF(B1557&gt;=PLAZO,0,ROUND(SUM(O1557:Z1557),2))</f>
        <v>0</v>
      </c>
      <c r="AB1557" s="602"/>
      <c r="AC1557" s="604">
        <f t="shared" ref="AC1557:AC1620" si="718">IF(AB1557="SI",TASA_PP,TASA)</f>
        <v>0.113</v>
      </c>
      <c r="AD1557" s="602">
        <f t="shared" ref="AD1557:AD1620" ca="1" si="719">N1557 * D1557 * AC1557 /360</f>
        <v>-99445602282.531342</v>
      </c>
      <c r="AE1557" s="602">
        <f t="shared" ref="AE1557:AE1620" si="720">IF(B1557&gt;=PLAZO, 0, O1557+R1557+S1557+T1557+U1557+V1557+W1557+X1557+Y1557+Z1557+AD1557)</f>
        <v>0</v>
      </c>
      <c r="AG1557" s="602">
        <f t="shared" ca="1" si="695"/>
        <v>0</v>
      </c>
    </row>
    <row r="1558" spans="2:33" x14ac:dyDescent="0.25">
      <c r="B1558" s="30">
        <v>1537</v>
      </c>
      <c r="C1558" s="19">
        <f t="shared" ca="1" si="698"/>
        <v>92471</v>
      </c>
      <c r="D1558" s="30">
        <f t="shared" ca="1" si="699"/>
        <v>28</v>
      </c>
      <c r="E1558" s="599">
        <f t="shared" si="700"/>
        <v>0.113</v>
      </c>
      <c r="F1558" s="599">
        <f t="shared" ref="F1558:F1621" si="721">E1558*(1+$G$13)</f>
        <v>0.13108</v>
      </c>
      <c r="G1558" s="33">
        <f t="shared" ca="1" si="701"/>
        <v>1.0109951111111111</v>
      </c>
      <c r="H1558" s="33">
        <f t="shared" ca="1" si="702"/>
        <v>76641092.880699009</v>
      </c>
      <c r="I1558" s="33">
        <f t="shared" ca="1" si="697"/>
        <v>1.304783064036703E-8</v>
      </c>
      <c r="J1558" s="30" t="b">
        <f t="shared" si="703"/>
        <v>0</v>
      </c>
      <c r="K1558" s="33">
        <f t="shared" ref="K1558:K1621" si="722">IF(B1558=0, 1, IF(J1558,K1557*(1+INCREMENTO),K1557))</f>
        <v>1</v>
      </c>
      <c r="L1558" s="33">
        <f t="shared" ca="1" si="696"/>
        <v>1.304783064036703E-8</v>
      </c>
      <c r="M1558" s="600">
        <f t="shared" ca="1" si="704"/>
        <v>27271.35</v>
      </c>
      <c r="N1558" s="601">
        <f t="shared" ca="1" si="705"/>
        <v>-10343463450374.9</v>
      </c>
      <c r="O1558" s="601">
        <f t="shared" ca="1" si="706"/>
        <v>113727557181.94002</v>
      </c>
      <c r="P1558" s="601">
        <f t="shared" ca="1" si="707"/>
        <v>-90907550991.630005</v>
      </c>
      <c r="Q1558" s="601">
        <f t="shared" ref="Q1558:Q1621" ca="1" si="723">ROUND(P1558*$G$13,2)</f>
        <v>-14545208158.66</v>
      </c>
      <c r="R1558" s="602">
        <f t="shared" si="708"/>
        <v>399</v>
      </c>
      <c r="S1558" s="602">
        <f t="shared" si="709"/>
        <v>63.84</v>
      </c>
      <c r="T1558" s="602">
        <f t="shared" si="710"/>
        <v>166.35080000000002</v>
      </c>
      <c r="U1558" s="602">
        <f t="shared" si="711"/>
        <v>26.616128000000003</v>
      </c>
      <c r="V1558" s="602">
        <f t="shared" ca="1" si="712"/>
        <v>-8274770760.3000002</v>
      </c>
      <c r="W1558" s="602">
        <f t="shared" si="713"/>
        <v>84.48</v>
      </c>
      <c r="X1558" s="602">
        <f t="shared" si="714"/>
        <v>13.52</v>
      </c>
      <c r="Y1558" s="602">
        <f t="shared" ca="1" si="715"/>
        <v>142543314.59999999</v>
      </c>
      <c r="Z1558" s="602">
        <f t="shared" ca="1" si="716"/>
        <v>22806930.34</v>
      </c>
      <c r="AA1558" s="603">
        <f t="shared" si="717"/>
        <v>0</v>
      </c>
      <c r="AB1558" s="602"/>
      <c r="AC1558" s="604">
        <f t="shared" si="718"/>
        <v>0.113</v>
      </c>
      <c r="AD1558" s="602">
        <f t="shared" ca="1" si="719"/>
        <v>-90907550991.628281</v>
      </c>
      <c r="AE1558" s="602">
        <f t="shared" si="720"/>
        <v>0</v>
      </c>
      <c r="AG1558" s="602">
        <f t="shared" ref="AG1558:AG1621" ca="1" si="724">IF(N1558&gt; 0,O1558+P1558+V1558+R1558+T1558+W1558+Y1558, 0)</f>
        <v>0</v>
      </c>
    </row>
    <row r="1559" spans="2:33" x14ac:dyDescent="0.25">
      <c r="B1559" s="30">
        <v>1538</v>
      </c>
      <c r="C1559" s="19">
        <f t="shared" ca="1" si="698"/>
        <v>92502</v>
      </c>
      <c r="D1559" s="30">
        <f t="shared" ca="1" si="699"/>
        <v>31</v>
      </c>
      <c r="E1559" s="599">
        <f t="shared" si="700"/>
        <v>0.113</v>
      </c>
      <c r="F1559" s="599">
        <f t="shared" si="721"/>
        <v>0.13108</v>
      </c>
      <c r="G1559" s="33">
        <f t="shared" ca="1" si="701"/>
        <v>1.0120874444444443</v>
      </c>
      <c r="H1559" s="33">
        <f t="shared" ca="1" si="702"/>
        <v>77567487.833055958</v>
      </c>
      <c r="I1559" s="33">
        <f t="shared" ca="1" si="697"/>
        <v>1.2891999314870716E-8</v>
      </c>
      <c r="J1559" s="30" t="b">
        <f t="shared" si="703"/>
        <v>0</v>
      </c>
      <c r="K1559" s="33">
        <f t="shared" si="722"/>
        <v>1</v>
      </c>
      <c r="L1559" s="33">
        <f t="shared" ref="L1559:L1622" ca="1" si="725" xml:space="preserve"> I1559*K1559</f>
        <v>1.2891999314870716E-8</v>
      </c>
      <c r="M1559" s="600">
        <f t="shared" ca="1" si="704"/>
        <v>27271.35</v>
      </c>
      <c r="N1559" s="601">
        <f t="shared" ca="1" si="705"/>
        <v>-10457191007556.801</v>
      </c>
      <c r="O1559" s="601">
        <f t="shared" ca="1" si="706"/>
        <v>126400742620.14</v>
      </c>
      <c r="P1559" s="601">
        <f t="shared" ca="1" si="707"/>
        <v>-101754278054.09</v>
      </c>
      <c r="Q1559" s="601">
        <f t="shared" ca="1" si="723"/>
        <v>-16280684488.65</v>
      </c>
      <c r="R1559" s="602">
        <f t="shared" si="708"/>
        <v>399</v>
      </c>
      <c r="S1559" s="602">
        <f t="shared" si="709"/>
        <v>63.84</v>
      </c>
      <c r="T1559" s="602">
        <f t="shared" si="710"/>
        <v>166.35080000000002</v>
      </c>
      <c r="U1559" s="602">
        <f t="shared" si="711"/>
        <v>26.616128000000003</v>
      </c>
      <c r="V1559" s="602">
        <f t="shared" ca="1" si="712"/>
        <v>-8365752806.0500002</v>
      </c>
      <c r="W1559" s="602">
        <f t="shared" si="713"/>
        <v>84.48</v>
      </c>
      <c r="X1559" s="602">
        <f t="shared" si="714"/>
        <v>13.52</v>
      </c>
      <c r="Y1559" s="602">
        <f t="shared" ca="1" si="715"/>
        <v>159550982.63999999</v>
      </c>
      <c r="Z1559" s="602">
        <f t="shared" ca="1" si="716"/>
        <v>25528157.219999999</v>
      </c>
      <c r="AA1559" s="603">
        <f t="shared" si="717"/>
        <v>0</v>
      </c>
      <c r="AB1559" s="602"/>
      <c r="AC1559" s="604">
        <f t="shared" si="718"/>
        <v>0.113</v>
      </c>
      <c r="AD1559" s="602">
        <f t="shared" ca="1" si="719"/>
        <v>-101754278054.08743</v>
      </c>
      <c r="AE1559" s="602">
        <f t="shared" si="720"/>
        <v>0</v>
      </c>
      <c r="AG1559" s="602">
        <f t="shared" ca="1" si="724"/>
        <v>0</v>
      </c>
    </row>
    <row r="1560" spans="2:33" x14ac:dyDescent="0.25">
      <c r="B1560" s="30">
        <v>1539</v>
      </c>
      <c r="C1560" s="19">
        <f t="shared" ca="1" si="698"/>
        <v>92532</v>
      </c>
      <c r="D1560" s="30">
        <f t="shared" ca="1" si="699"/>
        <v>30</v>
      </c>
      <c r="E1560" s="599">
        <f t="shared" si="700"/>
        <v>0.113</v>
      </c>
      <c r="F1560" s="599">
        <f t="shared" si="721"/>
        <v>0.13108</v>
      </c>
      <c r="G1560" s="33">
        <f t="shared" ca="1" si="701"/>
        <v>1.0117233333333333</v>
      </c>
      <c r="H1560" s="33">
        <f t="shared" ca="1" si="702"/>
        <v>78476837.348752156</v>
      </c>
      <c r="I1560" s="33">
        <f t="shared" ref="I1560:I1623" ca="1" si="726">IF(H1560=0, 0, 1/H1560)</f>
        <v>1.2742613410323687E-8</v>
      </c>
      <c r="J1560" s="30" t="b">
        <f t="shared" si="703"/>
        <v>0</v>
      </c>
      <c r="K1560" s="33">
        <f t="shared" si="722"/>
        <v>1</v>
      </c>
      <c r="L1560" s="33">
        <f t="shared" ca="1" si="725"/>
        <v>1.2742613410323687E-8</v>
      </c>
      <c r="M1560" s="600">
        <f t="shared" ca="1" si="704"/>
        <v>27271.35</v>
      </c>
      <c r="N1560" s="601">
        <f t="shared" ca="1" si="705"/>
        <v>-10583591750176.9</v>
      </c>
      <c r="O1560" s="601">
        <f t="shared" ca="1" si="706"/>
        <v>124075001222.59001</v>
      </c>
      <c r="P1560" s="601">
        <f t="shared" ca="1" si="707"/>
        <v>-99662155647.5</v>
      </c>
      <c r="Q1560" s="601">
        <f t="shared" ca="1" si="723"/>
        <v>-15945944903.6</v>
      </c>
      <c r="R1560" s="602">
        <f t="shared" si="708"/>
        <v>399</v>
      </c>
      <c r="S1560" s="602">
        <f t="shared" si="709"/>
        <v>63.84</v>
      </c>
      <c r="T1560" s="602">
        <f t="shared" si="710"/>
        <v>166.35080000000002</v>
      </c>
      <c r="U1560" s="602">
        <f t="shared" si="711"/>
        <v>26.616128000000003</v>
      </c>
      <c r="V1560" s="602">
        <f t="shared" ca="1" si="712"/>
        <v>-8466873400.1400003</v>
      </c>
      <c r="W1560" s="602">
        <f t="shared" si="713"/>
        <v>84.48</v>
      </c>
      <c r="X1560" s="602">
        <f t="shared" si="714"/>
        <v>13.52</v>
      </c>
      <c r="Y1560" s="602">
        <f t="shared" ca="1" si="715"/>
        <v>156270534.69999999</v>
      </c>
      <c r="Z1560" s="602">
        <f t="shared" ca="1" si="716"/>
        <v>25003285.550000001</v>
      </c>
      <c r="AA1560" s="603">
        <f t="shared" si="717"/>
        <v>0</v>
      </c>
      <c r="AB1560" s="602"/>
      <c r="AC1560" s="604">
        <f t="shared" si="718"/>
        <v>0.113</v>
      </c>
      <c r="AD1560" s="602">
        <f t="shared" ca="1" si="719"/>
        <v>-99662155647.499161</v>
      </c>
      <c r="AE1560" s="602">
        <f t="shared" si="720"/>
        <v>0</v>
      </c>
      <c r="AG1560" s="602">
        <f t="shared" ca="1" si="724"/>
        <v>0</v>
      </c>
    </row>
    <row r="1561" spans="2:33" x14ac:dyDescent="0.25">
      <c r="B1561" s="30">
        <v>1540</v>
      </c>
      <c r="C1561" s="19">
        <f t="shared" ca="1" si="698"/>
        <v>92563</v>
      </c>
      <c r="D1561" s="30">
        <f t="shared" ca="1" si="699"/>
        <v>31</v>
      </c>
      <c r="E1561" s="599">
        <f t="shared" si="700"/>
        <v>0.113</v>
      </c>
      <c r="F1561" s="599">
        <f t="shared" si="721"/>
        <v>0.13108</v>
      </c>
      <c r="G1561" s="33">
        <f t="shared" ca="1" si="701"/>
        <v>1.0120874444444443</v>
      </c>
      <c r="H1561" s="33">
        <f t="shared" ca="1" si="702"/>
        <v>79425421.760380894</v>
      </c>
      <c r="I1561" s="33">
        <f t="shared" ca="1" si="726"/>
        <v>1.2590427319566611E-8</v>
      </c>
      <c r="J1561" s="30" t="b">
        <f t="shared" si="703"/>
        <v>0</v>
      </c>
      <c r="K1561" s="33">
        <f t="shared" si="722"/>
        <v>1</v>
      </c>
      <c r="L1561" s="33">
        <f t="shared" ca="1" si="725"/>
        <v>1.2590427319566611E-8</v>
      </c>
      <c r="M1561" s="600">
        <f t="shared" ca="1" si="704"/>
        <v>27271.35</v>
      </c>
      <c r="N1561" s="601">
        <f t="shared" ca="1" si="705"/>
        <v>-10707666751399.5</v>
      </c>
      <c r="O1561" s="601">
        <f t="shared" ca="1" si="706"/>
        <v>129428354258.51999</v>
      </c>
      <c r="P1561" s="601">
        <f t="shared" ca="1" si="707"/>
        <v>-104191546194.87</v>
      </c>
      <c r="Q1561" s="601">
        <f t="shared" ca="1" si="723"/>
        <v>-16670647391.18</v>
      </c>
      <c r="R1561" s="602">
        <f t="shared" si="708"/>
        <v>399</v>
      </c>
      <c r="S1561" s="602">
        <f t="shared" si="709"/>
        <v>63.84</v>
      </c>
      <c r="T1561" s="602">
        <f t="shared" si="710"/>
        <v>166.35080000000002</v>
      </c>
      <c r="U1561" s="602">
        <f t="shared" si="711"/>
        <v>26.616128000000003</v>
      </c>
      <c r="V1561" s="602">
        <f t="shared" ca="1" si="712"/>
        <v>-8566133401.1199999</v>
      </c>
      <c r="W1561" s="602">
        <f t="shared" si="713"/>
        <v>84.48</v>
      </c>
      <c r="X1561" s="602">
        <f t="shared" si="714"/>
        <v>13.52</v>
      </c>
      <c r="Y1561" s="602">
        <f t="shared" ca="1" si="715"/>
        <v>163372619.08000001</v>
      </c>
      <c r="Z1561" s="602">
        <f t="shared" ca="1" si="716"/>
        <v>26139619.050000001</v>
      </c>
      <c r="AA1561" s="603">
        <f t="shared" si="717"/>
        <v>0</v>
      </c>
      <c r="AB1561" s="602"/>
      <c r="AC1561" s="604">
        <f t="shared" si="718"/>
        <v>0.113</v>
      </c>
      <c r="AD1561" s="602">
        <f t="shared" ca="1" si="719"/>
        <v>-104191546194.86792</v>
      </c>
      <c r="AE1561" s="602">
        <f t="shared" si="720"/>
        <v>0</v>
      </c>
      <c r="AG1561" s="602">
        <f t="shared" ca="1" si="724"/>
        <v>0</v>
      </c>
    </row>
    <row r="1562" spans="2:33" x14ac:dyDescent="0.25">
      <c r="B1562" s="30">
        <v>1541</v>
      </c>
      <c r="C1562" s="19">
        <f t="shared" ca="1" si="698"/>
        <v>92593</v>
      </c>
      <c r="D1562" s="30">
        <f t="shared" ca="1" si="699"/>
        <v>30</v>
      </c>
      <c r="E1562" s="599">
        <f t="shared" si="700"/>
        <v>0.113</v>
      </c>
      <c r="F1562" s="599">
        <f t="shared" si="721"/>
        <v>0.13108</v>
      </c>
      <c r="G1562" s="33">
        <f t="shared" ca="1" si="701"/>
        <v>1.0117233333333333</v>
      </c>
      <c r="H1562" s="33">
        <f t="shared" ca="1" si="702"/>
        <v>80356552.454818428</v>
      </c>
      <c r="I1562" s="33">
        <f t="shared" ca="1" si="726"/>
        <v>1.2444535877298416E-8</v>
      </c>
      <c r="J1562" s="30" t="b">
        <f t="shared" si="703"/>
        <v>0</v>
      </c>
      <c r="K1562" s="33">
        <f t="shared" si="722"/>
        <v>1</v>
      </c>
      <c r="L1562" s="33">
        <f t="shared" ca="1" si="725"/>
        <v>1.2444535877298416E-8</v>
      </c>
      <c r="M1562" s="600">
        <f t="shared" ca="1" si="704"/>
        <v>27271.35</v>
      </c>
      <c r="N1562" s="601">
        <f t="shared" ca="1" si="705"/>
        <v>-10837095105658</v>
      </c>
      <c r="O1562" s="601">
        <f t="shared" ca="1" si="706"/>
        <v>127046905560.02</v>
      </c>
      <c r="P1562" s="601">
        <f t="shared" ca="1" si="707"/>
        <v>-102049312244.95</v>
      </c>
      <c r="Q1562" s="601">
        <f t="shared" ca="1" si="723"/>
        <v>-16327889959.190001</v>
      </c>
      <c r="R1562" s="602">
        <f t="shared" si="708"/>
        <v>399</v>
      </c>
      <c r="S1562" s="602">
        <f t="shared" si="709"/>
        <v>63.84</v>
      </c>
      <c r="T1562" s="602">
        <f t="shared" si="710"/>
        <v>166.35080000000002</v>
      </c>
      <c r="U1562" s="602">
        <f t="shared" si="711"/>
        <v>26.616128000000003</v>
      </c>
      <c r="V1562" s="602">
        <f t="shared" ca="1" si="712"/>
        <v>-8669676084.5300007</v>
      </c>
      <c r="W1562" s="602">
        <f t="shared" si="713"/>
        <v>84.48</v>
      </c>
      <c r="X1562" s="602">
        <f t="shared" si="714"/>
        <v>13.52</v>
      </c>
      <c r="Y1562" s="602">
        <f t="shared" ca="1" si="715"/>
        <v>160013596.25</v>
      </c>
      <c r="Z1562" s="602">
        <f t="shared" ca="1" si="716"/>
        <v>25602175.399999999</v>
      </c>
      <c r="AA1562" s="603">
        <f t="shared" si="717"/>
        <v>0</v>
      </c>
      <c r="AB1562" s="602"/>
      <c r="AC1562" s="604">
        <f t="shared" si="718"/>
        <v>0.113</v>
      </c>
      <c r="AD1562" s="602">
        <f t="shared" ca="1" si="719"/>
        <v>-102049312244.94615</v>
      </c>
      <c r="AE1562" s="602">
        <f t="shared" si="720"/>
        <v>0</v>
      </c>
      <c r="AG1562" s="602">
        <f t="shared" ca="1" si="724"/>
        <v>0</v>
      </c>
    </row>
    <row r="1563" spans="2:33" x14ac:dyDescent="0.25">
      <c r="B1563" s="30">
        <v>1542</v>
      </c>
      <c r="C1563" s="19">
        <f t="shared" ca="1" si="698"/>
        <v>92624</v>
      </c>
      <c r="D1563" s="30">
        <f t="shared" ca="1" si="699"/>
        <v>31</v>
      </c>
      <c r="E1563" s="599">
        <f t="shared" si="700"/>
        <v>0.113</v>
      </c>
      <c r="F1563" s="599">
        <f t="shared" si="721"/>
        <v>0.13108</v>
      </c>
      <c r="G1563" s="33">
        <f t="shared" ca="1" si="701"/>
        <v>1.0120874444444443</v>
      </c>
      <c r="H1563" s="33">
        <f t="shared" ca="1" si="702"/>
        <v>81327857.818363115</v>
      </c>
      <c r="I1563" s="33">
        <f t="shared" ca="1" si="726"/>
        <v>1.2295909751285847E-8</v>
      </c>
      <c r="J1563" s="30" t="b">
        <f t="shared" si="703"/>
        <v>0</v>
      </c>
      <c r="K1563" s="33">
        <f t="shared" si="722"/>
        <v>1</v>
      </c>
      <c r="L1563" s="33">
        <f t="shared" ca="1" si="725"/>
        <v>1.2295909751285847E-8</v>
      </c>
      <c r="M1563" s="600">
        <f t="shared" ca="1" si="704"/>
        <v>27271.35</v>
      </c>
      <c r="N1563" s="601">
        <f t="shared" ca="1" si="705"/>
        <v>-10964142011218</v>
      </c>
      <c r="O1563" s="601">
        <f t="shared" ca="1" si="706"/>
        <v>132528484712.95001</v>
      </c>
      <c r="P1563" s="601">
        <f t="shared" ca="1" si="707"/>
        <v>-106687192959.16</v>
      </c>
      <c r="Q1563" s="601">
        <f t="shared" ca="1" si="723"/>
        <v>-17069950873.469999</v>
      </c>
      <c r="R1563" s="602">
        <f t="shared" si="708"/>
        <v>399</v>
      </c>
      <c r="S1563" s="602">
        <f t="shared" si="709"/>
        <v>63.84</v>
      </c>
      <c r="T1563" s="602">
        <f t="shared" si="710"/>
        <v>166.35080000000002</v>
      </c>
      <c r="U1563" s="602">
        <f t="shared" si="711"/>
        <v>26.616128000000003</v>
      </c>
      <c r="V1563" s="602">
        <f t="shared" ca="1" si="712"/>
        <v>-8771313608.9699993</v>
      </c>
      <c r="W1563" s="602">
        <f t="shared" si="713"/>
        <v>84.48</v>
      </c>
      <c r="X1563" s="602">
        <f t="shared" si="714"/>
        <v>13.52</v>
      </c>
      <c r="Y1563" s="602">
        <f t="shared" ca="1" si="715"/>
        <v>167285793.21000001</v>
      </c>
      <c r="Z1563" s="602">
        <f t="shared" ca="1" si="716"/>
        <v>26765726.91</v>
      </c>
      <c r="AA1563" s="603">
        <f t="shared" si="717"/>
        <v>0</v>
      </c>
      <c r="AB1563" s="602"/>
      <c r="AC1563" s="604">
        <f t="shared" si="718"/>
        <v>0.113</v>
      </c>
      <c r="AD1563" s="602">
        <f t="shared" ca="1" si="719"/>
        <v>-106687192959.15738</v>
      </c>
      <c r="AE1563" s="602">
        <f t="shared" si="720"/>
        <v>0</v>
      </c>
      <c r="AG1563" s="602">
        <f t="shared" ca="1" si="724"/>
        <v>0</v>
      </c>
    </row>
    <row r="1564" spans="2:33" x14ac:dyDescent="0.25">
      <c r="B1564" s="30">
        <v>1543</v>
      </c>
      <c r="C1564" s="19">
        <f t="shared" ca="1" si="698"/>
        <v>92655</v>
      </c>
      <c r="D1564" s="30">
        <f t="shared" ca="1" si="699"/>
        <v>31</v>
      </c>
      <c r="E1564" s="599">
        <f t="shared" si="700"/>
        <v>0.113</v>
      </c>
      <c r="F1564" s="599">
        <f t="shared" si="721"/>
        <v>0.13108</v>
      </c>
      <c r="G1564" s="33">
        <f t="shared" ca="1" si="701"/>
        <v>1.0120874444444443</v>
      </c>
      <c r="H1564" s="33">
        <f t="shared" ca="1" si="702"/>
        <v>82310903.781528249</v>
      </c>
      <c r="I1564" s="33">
        <f t="shared" ca="1" si="726"/>
        <v>1.2149058679445752E-8</v>
      </c>
      <c r="J1564" s="30" t="b">
        <f t="shared" si="703"/>
        <v>0</v>
      </c>
      <c r="K1564" s="33">
        <f t="shared" si="722"/>
        <v>1</v>
      </c>
      <c r="L1564" s="33">
        <f t="shared" ca="1" si="725"/>
        <v>1.2149058679445752E-8</v>
      </c>
      <c r="M1564" s="600">
        <f t="shared" ca="1" si="704"/>
        <v>27271.35</v>
      </c>
      <c r="N1564" s="601">
        <f t="shared" ca="1" si="705"/>
        <v>-11096670495930.9</v>
      </c>
      <c r="O1564" s="601">
        <f t="shared" ca="1" si="706"/>
        <v>134130415409.22002</v>
      </c>
      <c r="P1564" s="601">
        <f t="shared" ca="1" si="707"/>
        <v>-107976768742.35001</v>
      </c>
      <c r="Q1564" s="601">
        <f t="shared" ca="1" si="723"/>
        <v>-17276282998.779999</v>
      </c>
      <c r="R1564" s="602">
        <f t="shared" si="708"/>
        <v>399</v>
      </c>
      <c r="S1564" s="602">
        <f t="shared" si="709"/>
        <v>63.84</v>
      </c>
      <c r="T1564" s="602">
        <f t="shared" si="710"/>
        <v>166.35080000000002</v>
      </c>
      <c r="U1564" s="602">
        <f t="shared" si="711"/>
        <v>26.616128000000003</v>
      </c>
      <c r="V1564" s="602">
        <f t="shared" ca="1" si="712"/>
        <v>-8877336396.7399998</v>
      </c>
      <c r="W1564" s="602">
        <f t="shared" si="713"/>
        <v>84.48</v>
      </c>
      <c r="X1564" s="602">
        <f t="shared" si="714"/>
        <v>13.52</v>
      </c>
      <c r="Y1564" s="602">
        <f t="shared" ca="1" si="715"/>
        <v>169307848.03</v>
      </c>
      <c r="Z1564" s="602">
        <f t="shared" ca="1" si="716"/>
        <v>27089255.68</v>
      </c>
      <c r="AA1564" s="603">
        <f t="shared" si="717"/>
        <v>0</v>
      </c>
      <c r="AB1564" s="602"/>
      <c r="AC1564" s="604">
        <f t="shared" si="718"/>
        <v>0.113</v>
      </c>
      <c r="AD1564" s="602">
        <f t="shared" ca="1" si="719"/>
        <v>-107976768742.34985</v>
      </c>
      <c r="AE1564" s="602">
        <f t="shared" si="720"/>
        <v>0</v>
      </c>
      <c r="AG1564" s="602">
        <f t="shared" ca="1" si="724"/>
        <v>0</v>
      </c>
    </row>
    <row r="1565" spans="2:33" x14ac:dyDescent="0.25">
      <c r="B1565" s="30">
        <v>1544</v>
      </c>
      <c r="C1565" s="19">
        <f t="shared" ca="1" si="698"/>
        <v>92685</v>
      </c>
      <c r="D1565" s="30">
        <f t="shared" ca="1" si="699"/>
        <v>30</v>
      </c>
      <c r="E1565" s="599">
        <f t="shared" si="700"/>
        <v>0.113</v>
      </c>
      <c r="F1565" s="599">
        <f t="shared" si="721"/>
        <v>0.13108</v>
      </c>
      <c r="G1565" s="33">
        <f t="shared" ca="1" si="701"/>
        <v>1.0117233333333333</v>
      </c>
      <c r="H1565" s="33">
        <f t="shared" ca="1" si="702"/>
        <v>83275861.943527028</v>
      </c>
      <c r="I1565" s="33">
        <f t="shared" ca="1" si="726"/>
        <v>1.2008281591587048E-8</v>
      </c>
      <c r="J1565" s="30" t="b">
        <f t="shared" si="703"/>
        <v>0</v>
      </c>
      <c r="K1565" s="33">
        <f t="shared" si="722"/>
        <v>1</v>
      </c>
      <c r="L1565" s="33">
        <f t="shared" ca="1" si="725"/>
        <v>1.2008281591587048E-8</v>
      </c>
      <c r="M1565" s="600">
        <f t="shared" ca="1" si="704"/>
        <v>27271.35</v>
      </c>
      <c r="N1565" s="601">
        <f t="shared" ca="1" si="705"/>
        <v>-11230800911340.1</v>
      </c>
      <c r="O1565" s="601">
        <f t="shared" ca="1" si="706"/>
        <v>131662449955.29999</v>
      </c>
      <c r="P1565" s="601">
        <f t="shared" ca="1" si="707"/>
        <v>-105756708581.78999</v>
      </c>
      <c r="Q1565" s="601">
        <f t="shared" ca="1" si="723"/>
        <v>-16921073373.09</v>
      </c>
      <c r="R1565" s="602">
        <f t="shared" si="708"/>
        <v>399</v>
      </c>
      <c r="S1565" s="602">
        <f t="shared" si="709"/>
        <v>63.84</v>
      </c>
      <c r="T1565" s="602">
        <f t="shared" si="710"/>
        <v>166.35080000000002</v>
      </c>
      <c r="U1565" s="602">
        <f t="shared" si="711"/>
        <v>26.616128000000003</v>
      </c>
      <c r="V1565" s="602">
        <f t="shared" ca="1" si="712"/>
        <v>-8984640729.0699997</v>
      </c>
      <c r="W1565" s="602">
        <f t="shared" si="713"/>
        <v>84.48</v>
      </c>
      <c r="X1565" s="602">
        <f t="shared" si="714"/>
        <v>13.52</v>
      </c>
      <c r="Y1565" s="602">
        <f t="shared" ca="1" si="715"/>
        <v>165826793.69999999</v>
      </c>
      <c r="Z1565" s="602">
        <f t="shared" ca="1" si="716"/>
        <v>26532286.989999998</v>
      </c>
      <c r="AA1565" s="603">
        <f t="shared" si="717"/>
        <v>0</v>
      </c>
      <c r="AB1565" s="602"/>
      <c r="AC1565" s="604">
        <f t="shared" si="718"/>
        <v>0.113</v>
      </c>
      <c r="AD1565" s="602">
        <f t="shared" ca="1" si="719"/>
        <v>-105756708581.78593</v>
      </c>
      <c r="AE1565" s="602">
        <f t="shared" si="720"/>
        <v>0</v>
      </c>
      <c r="AG1565" s="602">
        <f t="shared" ca="1" si="724"/>
        <v>0</v>
      </c>
    </row>
    <row r="1566" spans="2:33" x14ac:dyDescent="0.25">
      <c r="B1566" s="30">
        <v>1545</v>
      </c>
      <c r="C1566" s="19">
        <f t="shared" ca="1" si="698"/>
        <v>92716</v>
      </c>
      <c r="D1566" s="30">
        <f t="shared" ca="1" si="699"/>
        <v>31</v>
      </c>
      <c r="E1566" s="599">
        <f t="shared" si="700"/>
        <v>0.113</v>
      </c>
      <c r="F1566" s="599">
        <f t="shared" si="721"/>
        <v>0.13108</v>
      </c>
      <c r="G1566" s="33">
        <f t="shared" ca="1" si="701"/>
        <v>1.0120874444444443</v>
      </c>
      <c r="H1566" s="33">
        <f t="shared" ca="1" si="702"/>
        <v>84282454.298332632</v>
      </c>
      <c r="I1566" s="33">
        <f t="shared" ca="1" si="726"/>
        <v>1.1864865686757571E-8</v>
      </c>
      <c r="J1566" s="30" t="b">
        <f t="shared" si="703"/>
        <v>0</v>
      </c>
      <c r="K1566" s="33">
        <f t="shared" si="722"/>
        <v>1</v>
      </c>
      <c r="L1566" s="33">
        <f t="shared" ca="1" si="725"/>
        <v>1.1864865686757571E-8</v>
      </c>
      <c r="M1566" s="600">
        <f t="shared" ca="1" si="704"/>
        <v>27271.35</v>
      </c>
      <c r="N1566" s="601">
        <f t="shared" ca="1" si="705"/>
        <v>-11362463361295.4</v>
      </c>
      <c r="O1566" s="601">
        <f t="shared" ca="1" si="706"/>
        <v>137343171903.05</v>
      </c>
      <c r="P1566" s="601">
        <f t="shared" ca="1" si="707"/>
        <v>-110563080985.05</v>
      </c>
      <c r="Q1566" s="601">
        <f t="shared" ca="1" si="723"/>
        <v>-17690092957.610001</v>
      </c>
      <c r="R1566" s="602">
        <f t="shared" si="708"/>
        <v>399</v>
      </c>
      <c r="S1566" s="602">
        <f t="shared" si="709"/>
        <v>63.84</v>
      </c>
      <c r="T1566" s="602">
        <f t="shared" si="710"/>
        <v>166.35080000000002</v>
      </c>
      <c r="U1566" s="602">
        <f t="shared" si="711"/>
        <v>26.616128000000003</v>
      </c>
      <c r="V1566" s="602">
        <f t="shared" ca="1" si="712"/>
        <v>-9089970689.0400009</v>
      </c>
      <c r="W1566" s="602">
        <f t="shared" si="713"/>
        <v>84.48</v>
      </c>
      <c r="X1566" s="602">
        <f t="shared" si="714"/>
        <v>13.52</v>
      </c>
      <c r="Y1566" s="602">
        <f t="shared" ca="1" si="715"/>
        <v>173363185.63</v>
      </c>
      <c r="Z1566" s="602">
        <f t="shared" ca="1" si="716"/>
        <v>27738109.699999999</v>
      </c>
      <c r="AA1566" s="603">
        <f t="shared" si="717"/>
        <v>0</v>
      </c>
      <c r="AB1566" s="602"/>
      <c r="AC1566" s="604">
        <f t="shared" si="718"/>
        <v>0.113</v>
      </c>
      <c r="AD1566" s="602">
        <f t="shared" ca="1" si="719"/>
        <v>-110563080985.04941</v>
      </c>
      <c r="AE1566" s="602">
        <f t="shared" si="720"/>
        <v>0</v>
      </c>
      <c r="AG1566" s="602">
        <f t="shared" ca="1" si="724"/>
        <v>0</v>
      </c>
    </row>
    <row r="1567" spans="2:33" x14ac:dyDescent="0.25">
      <c r="B1567" s="30">
        <v>1546</v>
      </c>
      <c r="C1567" s="19">
        <f t="shared" ca="1" si="698"/>
        <v>92746</v>
      </c>
      <c r="D1567" s="30">
        <f t="shared" ca="1" si="699"/>
        <v>30</v>
      </c>
      <c r="E1567" s="599">
        <f t="shared" si="700"/>
        <v>0.113</v>
      </c>
      <c r="F1567" s="599">
        <f t="shared" si="721"/>
        <v>0.13108</v>
      </c>
      <c r="G1567" s="33">
        <f t="shared" ca="1" si="701"/>
        <v>1.0117233333333333</v>
      </c>
      <c r="H1567" s="33">
        <f t="shared" ca="1" si="702"/>
        <v>85270525.604223415</v>
      </c>
      <c r="I1567" s="33">
        <f t="shared" ca="1" si="726"/>
        <v>1.1727381682170261E-8</v>
      </c>
      <c r="J1567" s="30" t="b">
        <f t="shared" si="703"/>
        <v>0</v>
      </c>
      <c r="K1567" s="33">
        <f t="shared" si="722"/>
        <v>1</v>
      </c>
      <c r="L1567" s="33">
        <f t="shared" ca="1" si="725"/>
        <v>1.1727381682170261E-8</v>
      </c>
      <c r="M1567" s="600">
        <f t="shared" ca="1" si="704"/>
        <v>27271.35</v>
      </c>
      <c r="N1567" s="601">
        <f t="shared" ca="1" si="705"/>
        <v>-11499806533198.5</v>
      </c>
      <c r="O1567" s="601">
        <f t="shared" ca="1" si="706"/>
        <v>134816092528.89</v>
      </c>
      <c r="P1567" s="601">
        <f t="shared" ca="1" si="707"/>
        <v>-108289844854.28999</v>
      </c>
      <c r="Q1567" s="601">
        <f t="shared" ca="1" si="723"/>
        <v>-17326375176.689999</v>
      </c>
      <c r="R1567" s="602">
        <f t="shared" si="708"/>
        <v>399</v>
      </c>
      <c r="S1567" s="602">
        <f t="shared" si="709"/>
        <v>63.84</v>
      </c>
      <c r="T1567" s="602">
        <f t="shared" si="710"/>
        <v>166.35080000000002</v>
      </c>
      <c r="U1567" s="602">
        <f t="shared" si="711"/>
        <v>26.616128000000003</v>
      </c>
      <c r="V1567" s="602">
        <f t="shared" ca="1" si="712"/>
        <v>-9199845226.5599995</v>
      </c>
      <c r="W1567" s="602">
        <f t="shared" si="713"/>
        <v>84.48</v>
      </c>
      <c r="X1567" s="602">
        <f t="shared" si="714"/>
        <v>13.52</v>
      </c>
      <c r="Y1567" s="602">
        <f t="shared" ca="1" si="715"/>
        <v>169798751.38</v>
      </c>
      <c r="Z1567" s="602">
        <f t="shared" ca="1" si="716"/>
        <v>27167800.219999999</v>
      </c>
      <c r="AA1567" s="603">
        <f t="shared" si="717"/>
        <v>0</v>
      </c>
      <c r="AB1567" s="602"/>
      <c r="AC1567" s="604">
        <f t="shared" si="718"/>
        <v>0.113</v>
      </c>
      <c r="AD1567" s="602">
        <f t="shared" ca="1" si="719"/>
        <v>-108289844854.28587</v>
      </c>
      <c r="AE1567" s="602">
        <f t="shared" si="720"/>
        <v>0</v>
      </c>
      <c r="AG1567" s="602">
        <f t="shared" ca="1" si="724"/>
        <v>0</v>
      </c>
    </row>
    <row r="1568" spans="2:33" x14ac:dyDescent="0.25">
      <c r="B1568" s="30">
        <v>1547</v>
      </c>
      <c r="C1568" s="19">
        <f t="shared" ca="1" si="698"/>
        <v>92777</v>
      </c>
      <c r="D1568" s="30">
        <f t="shared" ca="1" si="699"/>
        <v>31</v>
      </c>
      <c r="E1568" s="599">
        <f t="shared" si="700"/>
        <v>0.113</v>
      </c>
      <c r="F1568" s="599">
        <f t="shared" si="721"/>
        <v>0.13108</v>
      </c>
      <c r="G1568" s="33">
        <f t="shared" ca="1" si="701"/>
        <v>1.0120874444444443</v>
      </c>
      <c r="H1568" s="33">
        <f t="shared" ca="1" si="702"/>
        <v>86301228.345213026</v>
      </c>
      <c r="I1568" s="33">
        <f t="shared" ca="1" si="726"/>
        <v>1.158732058829923E-8</v>
      </c>
      <c r="J1568" s="30" t="b">
        <f t="shared" si="703"/>
        <v>0</v>
      </c>
      <c r="K1568" s="33">
        <f t="shared" si="722"/>
        <v>1</v>
      </c>
      <c r="L1568" s="33">
        <f t="shared" ca="1" si="725"/>
        <v>1.158732058829923E-8</v>
      </c>
      <c r="M1568" s="600">
        <f t="shared" ca="1" si="704"/>
        <v>27271.35</v>
      </c>
      <c r="N1568" s="601">
        <f t="shared" ca="1" si="705"/>
        <v>-11634622625727.4</v>
      </c>
      <c r="O1568" s="601">
        <f t="shared" ca="1" si="706"/>
        <v>140632881891.89999</v>
      </c>
      <c r="P1568" s="601">
        <f t="shared" ca="1" si="707"/>
        <v>-113211341827.56</v>
      </c>
      <c r="Q1568" s="601">
        <f t="shared" ca="1" si="723"/>
        <v>-18113814692.41</v>
      </c>
      <c r="R1568" s="602">
        <f t="shared" si="708"/>
        <v>399</v>
      </c>
      <c r="S1568" s="602">
        <f t="shared" si="709"/>
        <v>63.84</v>
      </c>
      <c r="T1568" s="602">
        <f t="shared" si="710"/>
        <v>166.35080000000002</v>
      </c>
      <c r="U1568" s="602">
        <f t="shared" si="711"/>
        <v>26.616128000000003</v>
      </c>
      <c r="V1568" s="602">
        <f t="shared" ca="1" si="712"/>
        <v>-9307698100.5799999</v>
      </c>
      <c r="W1568" s="602">
        <f t="shared" si="713"/>
        <v>84.48</v>
      </c>
      <c r="X1568" s="602">
        <f t="shared" si="714"/>
        <v>13.52</v>
      </c>
      <c r="Y1568" s="602">
        <f t="shared" ca="1" si="715"/>
        <v>177515658.63</v>
      </c>
      <c r="Z1568" s="602">
        <f t="shared" ca="1" si="716"/>
        <v>28402505.379999999</v>
      </c>
      <c r="AA1568" s="603">
        <f t="shared" si="717"/>
        <v>0</v>
      </c>
      <c r="AB1568" s="602"/>
      <c r="AC1568" s="604">
        <f t="shared" si="718"/>
        <v>0.113</v>
      </c>
      <c r="AD1568" s="602">
        <f t="shared" ca="1" si="719"/>
        <v>-113211341827.56413</v>
      </c>
      <c r="AE1568" s="602">
        <f t="shared" si="720"/>
        <v>0</v>
      </c>
      <c r="AG1568" s="602">
        <f t="shared" ca="1" si="724"/>
        <v>0</v>
      </c>
    </row>
    <row r="1569" spans="2:33" x14ac:dyDescent="0.25">
      <c r="B1569" s="30">
        <v>1548</v>
      </c>
      <c r="C1569" s="19">
        <f t="shared" ca="1" si="698"/>
        <v>92808</v>
      </c>
      <c r="D1569" s="30">
        <f t="shared" ca="1" si="699"/>
        <v>31</v>
      </c>
      <c r="E1569" s="599">
        <f t="shared" si="700"/>
        <v>0.113</v>
      </c>
      <c r="F1569" s="599">
        <f t="shared" si="721"/>
        <v>0.13108</v>
      </c>
      <c r="G1569" s="33">
        <f t="shared" ca="1" si="701"/>
        <v>1.0120874444444443</v>
      </c>
      <c r="H1569" s="33">
        <f t="shared" ca="1" si="702"/>
        <v>87344389.648323089</v>
      </c>
      <c r="I1569" s="33">
        <f t="shared" ca="1" si="726"/>
        <v>1.1448932255710128E-8</v>
      </c>
      <c r="J1569" s="30" t="b">
        <f t="shared" si="703"/>
        <v>1</v>
      </c>
      <c r="K1569" s="33">
        <f t="shared" si="722"/>
        <v>1</v>
      </c>
      <c r="L1569" s="33">
        <f t="shared" ca="1" si="725"/>
        <v>1.1448932255710128E-8</v>
      </c>
      <c r="M1569" s="600">
        <f t="shared" ca="1" si="704"/>
        <v>27271.35</v>
      </c>
      <c r="N1569" s="601">
        <f t="shared" ca="1" si="705"/>
        <v>-11775255507619.301</v>
      </c>
      <c r="O1569" s="601">
        <f t="shared" ca="1" si="706"/>
        <v>142332774038.84003</v>
      </c>
      <c r="P1569" s="601">
        <f t="shared" ca="1" si="707"/>
        <v>-114579777897.75</v>
      </c>
      <c r="Q1569" s="601">
        <f t="shared" ca="1" si="723"/>
        <v>-18332764463.639999</v>
      </c>
      <c r="R1569" s="602">
        <f t="shared" si="708"/>
        <v>399</v>
      </c>
      <c r="S1569" s="602">
        <f t="shared" si="709"/>
        <v>63.84</v>
      </c>
      <c r="T1569" s="602">
        <f t="shared" si="710"/>
        <v>166.35080000000002</v>
      </c>
      <c r="U1569" s="602">
        <f t="shared" si="711"/>
        <v>26.616128000000003</v>
      </c>
      <c r="V1569" s="602">
        <f t="shared" ca="1" si="712"/>
        <v>-9420204406.1000004</v>
      </c>
      <c r="W1569" s="602">
        <f t="shared" si="713"/>
        <v>84.48</v>
      </c>
      <c r="X1569" s="602">
        <f t="shared" si="714"/>
        <v>13.52</v>
      </c>
      <c r="Y1569" s="602">
        <f t="shared" ca="1" si="715"/>
        <v>179661366.38999999</v>
      </c>
      <c r="Z1569" s="602">
        <f t="shared" ca="1" si="716"/>
        <v>28745818.620000001</v>
      </c>
      <c r="AA1569" s="603">
        <f t="shared" si="717"/>
        <v>0</v>
      </c>
      <c r="AB1569" s="602"/>
      <c r="AC1569" s="604">
        <f t="shared" si="718"/>
        <v>0.113</v>
      </c>
      <c r="AD1569" s="602">
        <f t="shared" ca="1" si="719"/>
        <v>-114579777897.75114</v>
      </c>
      <c r="AE1569" s="602">
        <f t="shared" si="720"/>
        <v>0</v>
      </c>
      <c r="AG1569" s="602">
        <f t="shared" ca="1" si="724"/>
        <v>0</v>
      </c>
    </row>
    <row r="1570" spans="2:33" x14ac:dyDescent="0.25">
      <c r="B1570" s="30">
        <v>1549</v>
      </c>
      <c r="C1570" s="19">
        <f t="shared" ca="1" si="698"/>
        <v>92836</v>
      </c>
      <c r="D1570" s="30">
        <f t="shared" ca="1" si="699"/>
        <v>28</v>
      </c>
      <c r="E1570" s="599">
        <f t="shared" si="700"/>
        <v>0.113</v>
      </c>
      <c r="F1570" s="599">
        <f t="shared" si="721"/>
        <v>0.13108</v>
      </c>
      <c r="G1570" s="33">
        <f t="shared" ca="1" si="701"/>
        <v>1.0109951111111111</v>
      </c>
      <c r="H1570" s="33">
        <f t="shared" ca="1" si="702"/>
        <v>88304750.917438582</v>
      </c>
      <c r="I1570" s="33">
        <f t="shared" ca="1" si="726"/>
        <v>1.1324419010421762E-8</v>
      </c>
      <c r="J1570" s="30" t="b">
        <f t="shared" si="703"/>
        <v>0</v>
      </c>
      <c r="K1570" s="33">
        <f t="shared" si="722"/>
        <v>1</v>
      </c>
      <c r="L1570" s="33">
        <f t="shared" ca="1" si="725"/>
        <v>1.1324419010421762E-8</v>
      </c>
      <c r="M1570" s="600">
        <f t="shared" ca="1" si="704"/>
        <v>27271.35</v>
      </c>
      <c r="N1570" s="601">
        <f t="shared" ca="1" si="705"/>
        <v>-11917588281658.1</v>
      </c>
      <c r="O1570" s="601">
        <f t="shared" ca="1" si="706"/>
        <v>131035234604.66</v>
      </c>
      <c r="P1570" s="601">
        <f t="shared" ca="1" si="707"/>
        <v>-104742359231.02</v>
      </c>
      <c r="Q1570" s="601">
        <f t="shared" ca="1" si="723"/>
        <v>-16758777476.959999</v>
      </c>
      <c r="R1570" s="602">
        <f t="shared" si="708"/>
        <v>399</v>
      </c>
      <c r="S1570" s="602">
        <f t="shared" si="709"/>
        <v>63.84</v>
      </c>
      <c r="T1570" s="602">
        <f t="shared" si="710"/>
        <v>166.35080000000002</v>
      </c>
      <c r="U1570" s="602">
        <f t="shared" si="711"/>
        <v>26.616128000000003</v>
      </c>
      <c r="V1570" s="602">
        <f t="shared" ca="1" si="712"/>
        <v>-9534070625.3299999</v>
      </c>
      <c r="W1570" s="602">
        <f t="shared" si="713"/>
        <v>84.48</v>
      </c>
      <c r="X1570" s="602">
        <f t="shared" si="714"/>
        <v>13.52</v>
      </c>
      <c r="Y1570" s="602">
        <f t="shared" ca="1" si="715"/>
        <v>164236293.91999999</v>
      </c>
      <c r="Z1570" s="602">
        <f t="shared" ca="1" si="716"/>
        <v>26277807.030000001</v>
      </c>
      <c r="AA1570" s="603">
        <f t="shared" si="717"/>
        <v>0</v>
      </c>
      <c r="AB1570" s="602"/>
      <c r="AC1570" s="604">
        <f t="shared" si="718"/>
        <v>0.113</v>
      </c>
      <c r="AD1570" s="602">
        <f t="shared" ca="1" si="719"/>
        <v>-104742359231.01732</v>
      </c>
      <c r="AE1570" s="602">
        <f t="shared" si="720"/>
        <v>0</v>
      </c>
      <c r="AG1570" s="602">
        <f t="shared" ca="1" si="724"/>
        <v>0</v>
      </c>
    </row>
    <row r="1571" spans="2:33" x14ac:dyDescent="0.25">
      <c r="B1571" s="30">
        <v>1550</v>
      </c>
      <c r="C1571" s="19">
        <f t="shared" ca="1" si="698"/>
        <v>92867</v>
      </c>
      <c r="D1571" s="30">
        <f t="shared" ca="1" si="699"/>
        <v>31</v>
      </c>
      <c r="E1571" s="599">
        <f t="shared" si="700"/>
        <v>0.113</v>
      </c>
      <c r="F1571" s="599">
        <f t="shared" si="721"/>
        <v>0.13108</v>
      </c>
      <c r="G1571" s="33">
        <f t="shared" ca="1" si="701"/>
        <v>1.0120874444444443</v>
      </c>
      <c r="H1571" s="33">
        <f t="shared" ca="1" si="702"/>
        <v>89372129.688333616</v>
      </c>
      <c r="I1571" s="33">
        <f t="shared" ca="1" si="726"/>
        <v>1.1189170533222027E-8</v>
      </c>
      <c r="J1571" s="30" t="b">
        <f t="shared" si="703"/>
        <v>0</v>
      </c>
      <c r="K1571" s="33">
        <f t="shared" si="722"/>
        <v>1</v>
      </c>
      <c r="L1571" s="33">
        <f t="shared" ca="1" si="725"/>
        <v>1.1189170533222027E-8</v>
      </c>
      <c r="M1571" s="600">
        <f t="shared" ca="1" si="704"/>
        <v>27271.35</v>
      </c>
      <c r="N1571" s="601">
        <f t="shared" ca="1" si="705"/>
        <v>-12048623516262.801</v>
      </c>
      <c r="O1571" s="601">
        <f t="shared" ca="1" si="706"/>
        <v>145637094656.20999</v>
      </c>
      <c r="P1571" s="601">
        <f t="shared" ca="1" si="707"/>
        <v>-117239800492.97</v>
      </c>
      <c r="Q1571" s="601">
        <f t="shared" ca="1" si="723"/>
        <v>-18758368078.880001</v>
      </c>
      <c r="R1571" s="602">
        <f t="shared" si="708"/>
        <v>399</v>
      </c>
      <c r="S1571" s="602">
        <f t="shared" si="709"/>
        <v>63.84</v>
      </c>
      <c r="T1571" s="602">
        <f t="shared" si="710"/>
        <v>166.35080000000002</v>
      </c>
      <c r="U1571" s="602">
        <f t="shared" si="711"/>
        <v>26.616128000000003</v>
      </c>
      <c r="V1571" s="602">
        <f t="shared" ca="1" si="712"/>
        <v>-9638898813.0100002</v>
      </c>
      <c r="W1571" s="602">
        <f t="shared" si="713"/>
        <v>84.48</v>
      </c>
      <c r="X1571" s="602">
        <f t="shared" si="714"/>
        <v>13.52</v>
      </c>
      <c r="Y1571" s="602">
        <f t="shared" ca="1" si="715"/>
        <v>183832281.81999999</v>
      </c>
      <c r="Z1571" s="602">
        <f t="shared" ca="1" si="716"/>
        <v>29413165.09</v>
      </c>
      <c r="AA1571" s="603">
        <f t="shared" si="717"/>
        <v>0</v>
      </c>
      <c r="AB1571" s="602"/>
      <c r="AC1571" s="604">
        <f t="shared" si="718"/>
        <v>0.113</v>
      </c>
      <c r="AD1571" s="602">
        <f t="shared" ca="1" si="719"/>
        <v>-117239800492.96832</v>
      </c>
      <c r="AE1571" s="602">
        <f t="shared" si="720"/>
        <v>0</v>
      </c>
      <c r="AG1571" s="602">
        <f t="shared" ca="1" si="724"/>
        <v>0</v>
      </c>
    </row>
    <row r="1572" spans="2:33" x14ac:dyDescent="0.25">
      <c r="B1572" s="30">
        <v>1551</v>
      </c>
      <c r="C1572" s="19">
        <f t="shared" ca="1" si="698"/>
        <v>92897</v>
      </c>
      <c r="D1572" s="30">
        <f t="shared" ca="1" si="699"/>
        <v>30</v>
      </c>
      <c r="E1572" s="599">
        <f t="shared" si="700"/>
        <v>0.113</v>
      </c>
      <c r="F1572" s="599">
        <f t="shared" si="721"/>
        <v>0.13108</v>
      </c>
      <c r="G1572" s="33">
        <f t="shared" ca="1" si="701"/>
        <v>1.0117233333333333</v>
      </c>
      <c r="H1572" s="33">
        <f t="shared" ca="1" si="702"/>
        <v>90419868.955379844</v>
      </c>
      <c r="I1572" s="33">
        <f t="shared" ca="1" si="726"/>
        <v>1.1059516139018929E-8</v>
      </c>
      <c r="J1572" s="30" t="b">
        <f t="shared" si="703"/>
        <v>0</v>
      </c>
      <c r="K1572" s="33">
        <f t="shared" si="722"/>
        <v>1</v>
      </c>
      <c r="L1572" s="33">
        <f t="shared" ca="1" si="725"/>
        <v>1.1059516139018929E-8</v>
      </c>
      <c r="M1572" s="600">
        <f t="shared" ca="1" si="704"/>
        <v>27271.35</v>
      </c>
      <c r="N1572" s="601">
        <f t="shared" ca="1" si="705"/>
        <v>-12194260610919</v>
      </c>
      <c r="O1572" s="601">
        <f t="shared" ca="1" si="706"/>
        <v>142957409166.70001</v>
      </c>
      <c r="P1572" s="601">
        <f t="shared" ca="1" si="707"/>
        <v>-114829287419.49001</v>
      </c>
      <c r="Q1572" s="601">
        <f t="shared" ca="1" si="723"/>
        <v>-18372685987.119999</v>
      </c>
      <c r="R1572" s="602">
        <f t="shared" si="708"/>
        <v>399</v>
      </c>
      <c r="S1572" s="602">
        <f t="shared" si="709"/>
        <v>63.84</v>
      </c>
      <c r="T1572" s="602">
        <f t="shared" si="710"/>
        <v>166.35080000000002</v>
      </c>
      <c r="U1572" s="602">
        <f t="shared" si="711"/>
        <v>26.616128000000003</v>
      </c>
      <c r="V1572" s="602">
        <f t="shared" ca="1" si="712"/>
        <v>-9755408488.7399998</v>
      </c>
      <c r="W1572" s="602">
        <f t="shared" si="713"/>
        <v>84.48</v>
      </c>
      <c r="X1572" s="602">
        <f t="shared" si="714"/>
        <v>13.52</v>
      </c>
      <c r="Y1572" s="602">
        <f t="shared" ca="1" si="715"/>
        <v>180052597.31999999</v>
      </c>
      <c r="Z1572" s="602">
        <f t="shared" ca="1" si="716"/>
        <v>28808415.57</v>
      </c>
      <c r="AA1572" s="603">
        <f t="shared" si="717"/>
        <v>0</v>
      </c>
      <c r="AB1572" s="602"/>
      <c r="AC1572" s="604">
        <f t="shared" si="718"/>
        <v>0.113</v>
      </c>
      <c r="AD1572" s="602">
        <f t="shared" ca="1" si="719"/>
        <v>-114829287419.48726</v>
      </c>
      <c r="AE1572" s="602">
        <f t="shared" si="720"/>
        <v>0</v>
      </c>
      <c r="AG1572" s="602">
        <f t="shared" ca="1" si="724"/>
        <v>0</v>
      </c>
    </row>
    <row r="1573" spans="2:33" x14ac:dyDescent="0.25">
      <c r="B1573" s="30">
        <v>1552</v>
      </c>
      <c r="C1573" s="19">
        <f t="shared" ca="1" si="698"/>
        <v>92928</v>
      </c>
      <c r="D1573" s="30">
        <f t="shared" ca="1" si="699"/>
        <v>31</v>
      </c>
      <c r="E1573" s="599">
        <f t="shared" si="700"/>
        <v>0.113</v>
      </c>
      <c r="F1573" s="599">
        <f t="shared" si="721"/>
        <v>0.13108</v>
      </c>
      <c r="G1573" s="33">
        <f t="shared" ca="1" si="701"/>
        <v>1.0120874444444443</v>
      </c>
      <c r="H1573" s="33">
        <f t="shared" ca="1" si="702"/>
        <v>91512814.098051935</v>
      </c>
      <c r="I1573" s="33">
        <f t="shared" ca="1" si="726"/>
        <v>1.0927431418823426E-8</v>
      </c>
      <c r="J1573" s="30" t="b">
        <f t="shared" si="703"/>
        <v>0</v>
      </c>
      <c r="K1573" s="33">
        <f t="shared" si="722"/>
        <v>1</v>
      </c>
      <c r="L1573" s="33">
        <f t="shared" ca="1" si="725"/>
        <v>1.0927431418823426E-8</v>
      </c>
      <c r="M1573" s="600">
        <f t="shared" ca="1" si="704"/>
        <v>27271.35</v>
      </c>
      <c r="N1573" s="601">
        <f t="shared" ca="1" si="705"/>
        <v>-12337218020085.699</v>
      </c>
      <c r="O1573" s="601">
        <f t="shared" ca="1" si="706"/>
        <v>149125464688.13998</v>
      </c>
      <c r="P1573" s="601">
        <f t="shared" ca="1" si="707"/>
        <v>-120047985345.45</v>
      </c>
      <c r="Q1573" s="601">
        <f t="shared" ca="1" si="723"/>
        <v>-19207677655.27</v>
      </c>
      <c r="R1573" s="602">
        <f t="shared" si="708"/>
        <v>399</v>
      </c>
      <c r="S1573" s="602">
        <f t="shared" si="709"/>
        <v>63.84</v>
      </c>
      <c r="T1573" s="602">
        <f t="shared" si="710"/>
        <v>166.35080000000002</v>
      </c>
      <c r="U1573" s="602">
        <f t="shared" si="711"/>
        <v>26.616128000000003</v>
      </c>
      <c r="V1573" s="602">
        <f t="shared" ca="1" si="712"/>
        <v>-9869774416.0699997</v>
      </c>
      <c r="W1573" s="602">
        <f t="shared" si="713"/>
        <v>84.48</v>
      </c>
      <c r="X1573" s="602">
        <f t="shared" si="714"/>
        <v>13.52</v>
      </c>
      <c r="Y1573" s="602">
        <f t="shared" ca="1" si="715"/>
        <v>188235515.66999999</v>
      </c>
      <c r="Z1573" s="602">
        <f t="shared" ca="1" si="716"/>
        <v>30117682.510000002</v>
      </c>
      <c r="AA1573" s="603">
        <f t="shared" si="717"/>
        <v>0</v>
      </c>
      <c r="AB1573" s="602"/>
      <c r="AC1573" s="604">
        <f t="shared" si="718"/>
        <v>0.113</v>
      </c>
      <c r="AD1573" s="602">
        <f t="shared" ca="1" si="719"/>
        <v>-120047985345.44501</v>
      </c>
      <c r="AE1573" s="602">
        <f t="shared" si="720"/>
        <v>0</v>
      </c>
      <c r="AG1573" s="602">
        <f t="shared" ca="1" si="724"/>
        <v>0</v>
      </c>
    </row>
    <row r="1574" spans="2:33" x14ac:dyDescent="0.25">
      <c r="B1574" s="30">
        <v>1553</v>
      </c>
      <c r="C1574" s="19">
        <f t="shared" ca="1" si="698"/>
        <v>92958</v>
      </c>
      <c r="D1574" s="30">
        <f t="shared" ca="1" si="699"/>
        <v>30</v>
      </c>
      <c r="E1574" s="599">
        <f t="shared" si="700"/>
        <v>0.113</v>
      </c>
      <c r="F1574" s="599">
        <f t="shared" si="721"/>
        <v>0.13108</v>
      </c>
      <c r="G1574" s="33">
        <f t="shared" ca="1" si="701"/>
        <v>1.0117233333333333</v>
      </c>
      <c r="H1574" s="33">
        <f t="shared" ca="1" si="702"/>
        <v>92585649.321994767</v>
      </c>
      <c r="I1574" s="33">
        <f t="shared" ca="1" si="726"/>
        <v>1.0800809923816549E-8</v>
      </c>
      <c r="J1574" s="30" t="b">
        <f t="shared" si="703"/>
        <v>0</v>
      </c>
      <c r="K1574" s="33">
        <f t="shared" si="722"/>
        <v>1</v>
      </c>
      <c r="L1574" s="33">
        <f t="shared" ca="1" si="725"/>
        <v>1.0800809923816549E-8</v>
      </c>
      <c r="M1574" s="600">
        <f t="shared" ca="1" si="704"/>
        <v>27271.35</v>
      </c>
      <c r="N1574" s="601">
        <f t="shared" ca="1" si="705"/>
        <v>-12486343484773.801</v>
      </c>
      <c r="O1574" s="601">
        <f t="shared" ca="1" si="706"/>
        <v>146381594057.85001</v>
      </c>
      <c r="P1574" s="601">
        <f t="shared" ca="1" si="707"/>
        <v>-117579734481.62</v>
      </c>
      <c r="Q1574" s="601">
        <f t="shared" ca="1" si="723"/>
        <v>-18812757517.060001</v>
      </c>
      <c r="R1574" s="602">
        <f t="shared" si="708"/>
        <v>399</v>
      </c>
      <c r="S1574" s="602">
        <f t="shared" si="709"/>
        <v>63.84</v>
      </c>
      <c r="T1574" s="602">
        <f t="shared" si="710"/>
        <v>166.35080000000002</v>
      </c>
      <c r="U1574" s="602">
        <f t="shared" si="711"/>
        <v>26.616128000000003</v>
      </c>
      <c r="V1574" s="602">
        <f t="shared" ca="1" si="712"/>
        <v>-9989074787.8199997</v>
      </c>
      <c r="W1574" s="602">
        <f t="shared" si="713"/>
        <v>84.48</v>
      </c>
      <c r="X1574" s="602">
        <f t="shared" si="714"/>
        <v>13.52</v>
      </c>
      <c r="Y1574" s="602">
        <f t="shared" ca="1" si="715"/>
        <v>184365298.31</v>
      </c>
      <c r="Z1574" s="602">
        <f t="shared" ca="1" si="716"/>
        <v>29498447.73</v>
      </c>
      <c r="AA1574" s="603">
        <f t="shared" si="717"/>
        <v>0</v>
      </c>
      <c r="AB1574" s="602"/>
      <c r="AC1574" s="604">
        <f t="shared" si="718"/>
        <v>0.113</v>
      </c>
      <c r="AD1574" s="602">
        <f t="shared" ca="1" si="719"/>
        <v>-117579734481.61995</v>
      </c>
      <c r="AE1574" s="602">
        <f t="shared" si="720"/>
        <v>0</v>
      </c>
      <c r="AG1574" s="602">
        <f t="shared" ca="1" si="724"/>
        <v>0</v>
      </c>
    </row>
    <row r="1575" spans="2:33" x14ac:dyDescent="0.25">
      <c r="B1575" s="30">
        <v>1554</v>
      </c>
      <c r="C1575" s="19">
        <f t="shared" ca="1" si="698"/>
        <v>92989</v>
      </c>
      <c r="D1575" s="30">
        <f t="shared" ca="1" si="699"/>
        <v>31</v>
      </c>
      <c r="E1575" s="599">
        <f t="shared" si="700"/>
        <v>0.113</v>
      </c>
      <c r="F1575" s="599">
        <f t="shared" si="721"/>
        <v>0.13108</v>
      </c>
      <c r="G1575" s="33">
        <f t="shared" ca="1" si="701"/>
        <v>1.0120874444444443</v>
      </c>
      <c r="H1575" s="33">
        <f t="shared" ca="1" si="702"/>
        <v>93704773.214527175</v>
      </c>
      <c r="I1575" s="33">
        <f t="shared" ca="1" si="726"/>
        <v>1.0671814953445389E-8</v>
      </c>
      <c r="J1575" s="30" t="b">
        <f t="shared" si="703"/>
        <v>0</v>
      </c>
      <c r="K1575" s="33">
        <f t="shared" si="722"/>
        <v>1</v>
      </c>
      <c r="L1575" s="33">
        <f t="shared" ca="1" si="725"/>
        <v>1.0671814953445389E-8</v>
      </c>
      <c r="M1575" s="600">
        <f t="shared" ca="1" si="704"/>
        <v>27271.35</v>
      </c>
      <c r="N1575" s="601">
        <f t="shared" ca="1" si="705"/>
        <v>-12632725078831.699</v>
      </c>
      <c r="O1575" s="601">
        <f t="shared" ca="1" si="706"/>
        <v>152697389843.67001</v>
      </c>
      <c r="P1575" s="601">
        <f t="shared" ca="1" si="707"/>
        <v>-122923433197.63</v>
      </c>
      <c r="Q1575" s="601">
        <f t="shared" ca="1" si="723"/>
        <v>-19667749311.619999</v>
      </c>
      <c r="R1575" s="602">
        <f t="shared" si="708"/>
        <v>399</v>
      </c>
      <c r="S1575" s="602">
        <f t="shared" si="709"/>
        <v>63.84</v>
      </c>
      <c r="T1575" s="602">
        <f t="shared" si="710"/>
        <v>166.35080000000002</v>
      </c>
      <c r="U1575" s="602">
        <f t="shared" si="711"/>
        <v>26.616128000000003</v>
      </c>
      <c r="V1575" s="602">
        <f t="shared" ca="1" si="712"/>
        <v>-10106180063.07</v>
      </c>
      <c r="W1575" s="602">
        <f t="shared" si="713"/>
        <v>84.48</v>
      </c>
      <c r="X1575" s="602">
        <f t="shared" si="714"/>
        <v>13.52</v>
      </c>
      <c r="Y1575" s="602">
        <f t="shared" ca="1" si="715"/>
        <v>192744217.90000001</v>
      </c>
      <c r="Z1575" s="602">
        <f t="shared" ca="1" si="716"/>
        <v>30839074.859999999</v>
      </c>
      <c r="AA1575" s="603">
        <f t="shared" si="717"/>
        <v>0</v>
      </c>
      <c r="AB1575" s="602"/>
      <c r="AC1575" s="604">
        <f t="shared" si="718"/>
        <v>0.113</v>
      </c>
      <c r="AD1575" s="602">
        <f t="shared" ca="1" si="719"/>
        <v>-122923433197.63179</v>
      </c>
      <c r="AE1575" s="602">
        <f t="shared" si="720"/>
        <v>0</v>
      </c>
      <c r="AG1575" s="602">
        <f t="shared" ca="1" si="724"/>
        <v>0</v>
      </c>
    </row>
    <row r="1576" spans="2:33" x14ac:dyDescent="0.25">
      <c r="B1576" s="30">
        <v>1555</v>
      </c>
      <c r="C1576" s="19">
        <f t="shared" ca="1" si="698"/>
        <v>93020</v>
      </c>
      <c r="D1576" s="30">
        <f t="shared" ca="1" si="699"/>
        <v>31</v>
      </c>
      <c r="E1576" s="599">
        <f t="shared" si="700"/>
        <v>0.113</v>
      </c>
      <c r="F1576" s="599">
        <f t="shared" si="721"/>
        <v>0.13108</v>
      </c>
      <c r="G1576" s="33">
        <f t="shared" ca="1" si="701"/>
        <v>1.0120874444444443</v>
      </c>
      <c r="H1576" s="33">
        <f t="shared" ca="1" si="702"/>
        <v>94837424.454937026</v>
      </c>
      <c r="I1576" s="33">
        <f t="shared" ca="1" si="726"/>
        <v>1.0544360580723701E-8</v>
      </c>
      <c r="J1576" s="30" t="b">
        <f t="shared" si="703"/>
        <v>0</v>
      </c>
      <c r="K1576" s="33">
        <f t="shared" si="722"/>
        <v>1</v>
      </c>
      <c r="L1576" s="33">
        <f t="shared" ca="1" si="725"/>
        <v>1.0544360580723701E-8</v>
      </c>
      <c r="M1576" s="600">
        <f t="shared" ca="1" si="704"/>
        <v>27271.35</v>
      </c>
      <c r="N1576" s="601">
        <f t="shared" ca="1" si="705"/>
        <v>-12785422468675.4</v>
      </c>
      <c r="O1576" s="601">
        <f t="shared" ca="1" si="706"/>
        <v>154543111060.21002</v>
      </c>
      <c r="P1576" s="601">
        <f t="shared" ca="1" si="707"/>
        <v>-124409263632.69</v>
      </c>
      <c r="Q1576" s="601">
        <f t="shared" ca="1" si="723"/>
        <v>-19905482181.23</v>
      </c>
      <c r="R1576" s="602">
        <f t="shared" si="708"/>
        <v>399</v>
      </c>
      <c r="S1576" s="602">
        <f t="shared" si="709"/>
        <v>63.84</v>
      </c>
      <c r="T1576" s="602">
        <f t="shared" si="710"/>
        <v>166.35080000000002</v>
      </c>
      <c r="U1576" s="602">
        <f t="shared" si="711"/>
        <v>26.616128000000003</v>
      </c>
      <c r="V1576" s="602">
        <f t="shared" ca="1" si="712"/>
        <v>-10228337974.940001</v>
      </c>
      <c r="W1576" s="602">
        <f t="shared" si="713"/>
        <v>84.48</v>
      </c>
      <c r="X1576" s="602">
        <f t="shared" si="714"/>
        <v>13.52</v>
      </c>
      <c r="Y1576" s="602">
        <f t="shared" ca="1" si="715"/>
        <v>195074000.02000001</v>
      </c>
      <c r="Z1576" s="602">
        <f t="shared" ca="1" si="716"/>
        <v>31211840</v>
      </c>
      <c r="AA1576" s="603">
        <f t="shared" si="717"/>
        <v>0</v>
      </c>
      <c r="AB1576" s="602"/>
      <c r="AC1576" s="604">
        <f t="shared" si="718"/>
        <v>0.113</v>
      </c>
      <c r="AD1576" s="602">
        <f t="shared" ca="1" si="719"/>
        <v>-124409263632.69424</v>
      </c>
      <c r="AE1576" s="602">
        <f t="shared" si="720"/>
        <v>0</v>
      </c>
      <c r="AG1576" s="602">
        <f t="shared" ca="1" si="724"/>
        <v>0</v>
      </c>
    </row>
    <row r="1577" spans="2:33" x14ac:dyDescent="0.25">
      <c r="B1577" s="30">
        <v>1556</v>
      </c>
      <c r="C1577" s="19">
        <f t="shared" ca="1" si="698"/>
        <v>93050</v>
      </c>
      <c r="D1577" s="30">
        <f t="shared" ca="1" si="699"/>
        <v>30</v>
      </c>
      <c r="E1577" s="599">
        <f t="shared" si="700"/>
        <v>0.113</v>
      </c>
      <c r="F1577" s="599">
        <f t="shared" si="721"/>
        <v>0.13108</v>
      </c>
      <c r="G1577" s="33">
        <f t="shared" ca="1" si="701"/>
        <v>1.0117233333333333</v>
      </c>
      <c r="H1577" s="33">
        <f t="shared" ca="1" si="702"/>
        <v>95949235.194297075</v>
      </c>
      <c r="I1577" s="33">
        <f t="shared" ca="1" si="726"/>
        <v>1.0422177914967235E-8</v>
      </c>
      <c r="J1577" s="30" t="b">
        <f t="shared" si="703"/>
        <v>0</v>
      </c>
      <c r="K1577" s="33">
        <f t="shared" si="722"/>
        <v>1</v>
      </c>
      <c r="L1577" s="33">
        <f t="shared" ca="1" si="725"/>
        <v>1.0422177914967235E-8</v>
      </c>
      <c r="M1577" s="600">
        <f t="shared" ca="1" si="704"/>
        <v>27271.35</v>
      </c>
      <c r="N1577" s="601">
        <f t="shared" ca="1" si="705"/>
        <v>-12939965579735.6</v>
      </c>
      <c r="O1577" s="601">
        <f t="shared" ca="1" si="706"/>
        <v>151699557084.44998</v>
      </c>
      <c r="P1577" s="601">
        <f t="shared" ca="1" si="707"/>
        <v>-121851342542.50999</v>
      </c>
      <c r="Q1577" s="601">
        <f t="shared" ca="1" si="723"/>
        <v>-19496214806.799999</v>
      </c>
      <c r="R1577" s="602">
        <f t="shared" si="708"/>
        <v>399</v>
      </c>
      <c r="S1577" s="602">
        <f t="shared" si="709"/>
        <v>63.84</v>
      </c>
      <c r="T1577" s="602">
        <f t="shared" si="710"/>
        <v>166.35080000000002</v>
      </c>
      <c r="U1577" s="602">
        <f t="shared" si="711"/>
        <v>26.616128000000003</v>
      </c>
      <c r="V1577" s="602">
        <f t="shared" ca="1" si="712"/>
        <v>-10351972463.790001</v>
      </c>
      <c r="W1577" s="602">
        <f t="shared" si="713"/>
        <v>84.48</v>
      </c>
      <c r="X1577" s="602">
        <f t="shared" si="714"/>
        <v>13.52</v>
      </c>
      <c r="Y1577" s="602">
        <f t="shared" ca="1" si="715"/>
        <v>191063179.75</v>
      </c>
      <c r="Z1577" s="602">
        <f t="shared" ca="1" si="716"/>
        <v>30570108.760000002</v>
      </c>
      <c r="AA1577" s="603">
        <f t="shared" si="717"/>
        <v>0</v>
      </c>
      <c r="AB1577" s="602"/>
      <c r="AC1577" s="604">
        <f t="shared" si="718"/>
        <v>0.113</v>
      </c>
      <c r="AD1577" s="602">
        <f t="shared" ca="1" si="719"/>
        <v>-121851342542.51024</v>
      </c>
      <c r="AE1577" s="602">
        <f t="shared" si="720"/>
        <v>0</v>
      </c>
      <c r="AG1577" s="602">
        <f t="shared" ca="1" si="724"/>
        <v>0</v>
      </c>
    </row>
    <row r="1578" spans="2:33" x14ac:dyDescent="0.25">
      <c r="B1578" s="30">
        <v>1557</v>
      </c>
      <c r="C1578" s="19">
        <f t="shared" ca="1" si="698"/>
        <v>93081</v>
      </c>
      <c r="D1578" s="30">
        <f t="shared" ca="1" si="699"/>
        <v>31</v>
      </c>
      <c r="E1578" s="599">
        <f t="shared" si="700"/>
        <v>0.113</v>
      </c>
      <c r="F1578" s="599">
        <f t="shared" si="721"/>
        <v>0.13108</v>
      </c>
      <c r="G1578" s="33">
        <f t="shared" ca="1" si="701"/>
        <v>1.0120874444444443</v>
      </c>
      <c r="H1578" s="33">
        <f t="shared" ca="1" si="702"/>
        <v>97109016.244195059</v>
      </c>
      <c r="I1578" s="33">
        <f t="shared" ca="1" si="726"/>
        <v>1.0297704978138708E-8</v>
      </c>
      <c r="J1578" s="30" t="b">
        <f t="shared" si="703"/>
        <v>0</v>
      </c>
      <c r="K1578" s="33">
        <f t="shared" si="722"/>
        <v>1</v>
      </c>
      <c r="L1578" s="33">
        <f t="shared" ca="1" si="725"/>
        <v>1.0297704978138708E-8</v>
      </c>
      <c r="M1578" s="600">
        <f t="shared" ca="1" si="704"/>
        <v>27271.35</v>
      </c>
      <c r="N1578" s="601">
        <f t="shared" ca="1" si="705"/>
        <v>-13091665136820</v>
      </c>
      <c r="O1578" s="601">
        <f t="shared" ca="1" si="706"/>
        <v>158244802297.94</v>
      </c>
      <c r="P1578" s="601">
        <f t="shared" ca="1" si="707"/>
        <v>-127389174928.56</v>
      </c>
      <c r="Q1578" s="601">
        <f t="shared" ca="1" si="723"/>
        <v>-20382267988.57</v>
      </c>
      <c r="R1578" s="602">
        <f t="shared" si="708"/>
        <v>399</v>
      </c>
      <c r="S1578" s="602">
        <f t="shared" si="709"/>
        <v>63.84</v>
      </c>
      <c r="T1578" s="602">
        <f t="shared" si="710"/>
        <v>166.35080000000002</v>
      </c>
      <c r="U1578" s="602">
        <f t="shared" si="711"/>
        <v>26.616128000000003</v>
      </c>
      <c r="V1578" s="602">
        <f t="shared" ca="1" si="712"/>
        <v>-10473332109.459999</v>
      </c>
      <c r="W1578" s="602">
        <f t="shared" si="713"/>
        <v>84.48</v>
      </c>
      <c r="X1578" s="602">
        <f t="shared" si="714"/>
        <v>13.52</v>
      </c>
      <c r="Y1578" s="602">
        <f t="shared" ca="1" si="715"/>
        <v>199746500.93000001</v>
      </c>
      <c r="Z1578" s="602">
        <f t="shared" ca="1" si="716"/>
        <v>31959440.149999999</v>
      </c>
      <c r="AA1578" s="603">
        <f t="shared" si="717"/>
        <v>0</v>
      </c>
      <c r="AB1578" s="602"/>
      <c r="AC1578" s="604">
        <f t="shared" si="718"/>
        <v>0.113</v>
      </c>
      <c r="AD1578" s="602">
        <f t="shared" ca="1" si="719"/>
        <v>-127389174928.55684</v>
      </c>
      <c r="AE1578" s="602">
        <f t="shared" si="720"/>
        <v>0</v>
      </c>
      <c r="AG1578" s="602">
        <f t="shared" ca="1" si="724"/>
        <v>0</v>
      </c>
    </row>
    <row r="1579" spans="2:33" x14ac:dyDescent="0.25">
      <c r="B1579" s="30">
        <v>1558</v>
      </c>
      <c r="C1579" s="19">
        <f t="shared" ca="1" si="698"/>
        <v>93111</v>
      </c>
      <c r="D1579" s="30">
        <f t="shared" ca="1" si="699"/>
        <v>30</v>
      </c>
      <c r="E1579" s="599">
        <f t="shared" si="700"/>
        <v>0.113</v>
      </c>
      <c r="F1579" s="599">
        <f t="shared" si="721"/>
        <v>0.13108</v>
      </c>
      <c r="G1579" s="33">
        <f t="shared" ca="1" si="701"/>
        <v>1.0117233333333333</v>
      </c>
      <c r="H1579" s="33">
        <f t="shared" ca="1" si="702"/>
        <v>98247457.611297831</v>
      </c>
      <c r="I1579" s="33">
        <f t="shared" ca="1" si="726"/>
        <v>1.0178380431546214E-8</v>
      </c>
      <c r="J1579" s="30" t="b">
        <f t="shared" si="703"/>
        <v>0</v>
      </c>
      <c r="K1579" s="33">
        <f t="shared" si="722"/>
        <v>1</v>
      </c>
      <c r="L1579" s="33">
        <f t="shared" ca="1" si="725"/>
        <v>1.0178380431546214E-8</v>
      </c>
      <c r="M1579" s="600">
        <f t="shared" ca="1" si="704"/>
        <v>27271.35</v>
      </c>
      <c r="N1579" s="601">
        <f t="shared" ca="1" si="705"/>
        <v>-13249909939117.9</v>
      </c>
      <c r="O1579" s="601">
        <f t="shared" ca="1" si="706"/>
        <v>155333138124.27002</v>
      </c>
      <c r="P1579" s="601">
        <f t="shared" ca="1" si="707"/>
        <v>-124769985260.03</v>
      </c>
      <c r="Q1579" s="601">
        <f t="shared" ca="1" si="723"/>
        <v>-19963197641.599998</v>
      </c>
      <c r="R1579" s="602">
        <f t="shared" si="708"/>
        <v>399</v>
      </c>
      <c r="S1579" s="602">
        <f t="shared" si="709"/>
        <v>63.84</v>
      </c>
      <c r="T1579" s="602">
        <f t="shared" si="710"/>
        <v>166.35080000000002</v>
      </c>
      <c r="U1579" s="602">
        <f t="shared" si="711"/>
        <v>26.616128000000003</v>
      </c>
      <c r="V1579" s="602">
        <f t="shared" ca="1" si="712"/>
        <v>-10599927951.290001</v>
      </c>
      <c r="W1579" s="602">
        <f t="shared" si="713"/>
        <v>84.48</v>
      </c>
      <c r="X1579" s="602">
        <f t="shared" si="714"/>
        <v>13.52</v>
      </c>
      <c r="Y1579" s="602">
        <f t="shared" ca="1" si="715"/>
        <v>195639611.53</v>
      </c>
      <c r="Z1579" s="602">
        <f t="shared" ca="1" si="716"/>
        <v>31302337.84</v>
      </c>
      <c r="AA1579" s="603">
        <f t="shared" si="717"/>
        <v>0</v>
      </c>
      <c r="AB1579" s="602"/>
      <c r="AC1579" s="604">
        <f t="shared" si="718"/>
        <v>0.113</v>
      </c>
      <c r="AD1579" s="602">
        <f t="shared" ca="1" si="719"/>
        <v>-124769985260.02689</v>
      </c>
      <c r="AE1579" s="602">
        <f t="shared" si="720"/>
        <v>0</v>
      </c>
      <c r="AG1579" s="602">
        <f t="shared" ca="1" si="724"/>
        <v>0</v>
      </c>
    </row>
    <row r="1580" spans="2:33" x14ac:dyDescent="0.25">
      <c r="B1580" s="30">
        <v>1559</v>
      </c>
      <c r="C1580" s="19">
        <f t="shared" ca="1" si="698"/>
        <v>93142</v>
      </c>
      <c r="D1580" s="30">
        <f t="shared" ca="1" si="699"/>
        <v>31</v>
      </c>
      <c r="E1580" s="599">
        <f t="shared" si="700"/>
        <v>0.113</v>
      </c>
      <c r="F1580" s="599">
        <f t="shared" si="721"/>
        <v>0.13108</v>
      </c>
      <c r="G1580" s="33">
        <f t="shared" ca="1" si="701"/>
        <v>1.0120874444444443</v>
      </c>
      <c r="H1580" s="33">
        <f t="shared" ca="1" si="702"/>
        <v>99435018.296982288</v>
      </c>
      <c r="I1580" s="33">
        <f t="shared" ca="1" si="726"/>
        <v>1.005681918831958E-8</v>
      </c>
      <c r="J1580" s="30" t="b">
        <f t="shared" si="703"/>
        <v>0</v>
      </c>
      <c r="K1580" s="33">
        <f t="shared" si="722"/>
        <v>1</v>
      </c>
      <c r="L1580" s="33">
        <f t="shared" ca="1" si="725"/>
        <v>1.005681918831958E-8</v>
      </c>
      <c r="M1580" s="600">
        <f t="shared" ca="1" si="704"/>
        <v>27271.35</v>
      </c>
      <c r="N1580" s="601">
        <f t="shared" ca="1" si="705"/>
        <v>-13405243077242.199</v>
      </c>
      <c r="O1580" s="601">
        <f t="shared" ca="1" si="706"/>
        <v>162035158231.78</v>
      </c>
      <c r="P1580" s="601">
        <f t="shared" ca="1" si="707"/>
        <v>-130440462498.83</v>
      </c>
      <c r="Q1580" s="601">
        <f t="shared" ca="1" si="723"/>
        <v>-20870473999.810001</v>
      </c>
      <c r="R1580" s="602">
        <f t="shared" si="708"/>
        <v>399</v>
      </c>
      <c r="S1580" s="602">
        <f t="shared" si="709"/>
        <v>63.84</v>
      </c>
      <c r="T1580" s="602">
        <f t="shared" si="710"/>
        <v>166.35080000000002</v>
      </c>
      <c r="U1580" s="602">
        <f t="shared" si="711"/>
        <v>26.616128000000003</v>
      </c>
      <c r="V1580" s="602">
        <f t="shared" ca="1" si="712"/>
        <v>-10724194461.790001</v>
      </c>
      <c r="W1580" s="602">
        <f t="shared" si="713"/>
        <v>84.48</v>
      </c>
      <c r="X1580" s="602">
        <f t="shared" si="714"/>
        <v>13.52</v>
      </c>
      <c r="Y1580" s="602">
        <f t="shared" ca="1" si="715"/>
        <v>204530919.84</v>
      </c>
      <c r="Z1580" s="602">
        <f t="shared" ca="1" si="716"/>
        <v>32724947.170000002</v>
      </c>
      <c r="AA1580" s="603">
        <f t="shared" si="717"/>
        <v>0</v>
      </c>
      <c r="AB1580" s="602"/>
      <c r="AC1580" s="604">
        <f t="shared" si="718"/>
        <v>0.113</v>
      </c>
      <c r="AD1580" s="602">
        <f t="shared" ca="1" si="719"/>
        <v>-130440462498.83176</v>
      </c>
      <c r="AE1580" s="602">
        <f t="shared" si="720"/>
        <v>0</v>
      </c>
      <c r="AG1580" s="602">
        <f t="shared" ca="1" si="724"/>
        <v>0</v>
      </c>
    </row>
    <row r="1581" spans="2:33" x14ac:dyDescent="0.25">
      <c r="B1581" s="30">
        <v>1560</v>
      </c>
      <c r="C1581" s="19">
        <f t="shared" ca="1" si="698"/>
        <v>93173</v>
      </c>
      <c r="D1581" s="30">
        <f t="shared" ca="1" si="699"/>
        <v>31</v>
      </c>
      <c r="E1581" s="599">
        <f t="shared" si="700"/>
        <v>0.113</v>
      </c>
      <c r="F1581" s="599">
        <f t="shared" si="721"/>
        <v>0.13108</v>
      </c>
      <c r="G1581" s="33">
        <f t="shared" ca="1" si="701"/>
        <v>1.0120874444444443</v>
      </c>
      <c r="H1581" s="33">
        <f t="shared" ca="1" si="702"/>
        <v>100636933.55647936</v>
      </c>
      <c r="I1581" s="33">
        <f t="shared" ca="1" si="726"/>
        <v>9.9367097611214574E-9</v>
      </c>
      <c r="J1581" s="30" t="b">
        <f t="shared" si="703"/>
        <v>1</v>
      </c>
      <c r="K1581" s="33">
        <f t="shared" si="722"/>
        <v>1</v>
      </c>
      <c r="L1581" s="33">
        <f t="shared" ca="1" si="725"/>
        <v>9.9367097611214574E-9</v>
      </c>
      <c r="M1581" s="600">
        <f t="shared" ca="1" si="704"/>
        <v>27271.35</v>
      </c>
      <c r="N1581" s="601">
        <f t="shared" ca="1" si="705"/>
        <v>-13567278235474</v>
      </c>
      <c r="O1581" s="601">
        <f t="shared" ca="1" si="706"/>
        <v>163993749204.95999</v>
      </c>
      <c r="P1581" s="601">
        <f t="shared" ca="1" si="707"/>
        <v>-132017154607.96001</v>
      </c>
      <c r="Q1581" s="601">
        <f t="shared" ca="1" si="723"/>
        <v>-21122744737.27</v>
      </c>
      <c r="R1581" s="602">
        <f t="shared" si="708"/>
        <v>399</v>
      </c>
      <c r="S1581" s="602">
        <f t="shared" si="709"/>
        <v>63.84</v>
      </c>
      <c r="T1581" s="602">
        <f t="shared" si="710"/>
        <v>166.35080000000002</v>
      </c>
      <c r="U1581" s="602">
        <f t="shared" si="711"/>
        <v>26.616128000000003</v>
      </c>
      <c r="V1581" s="602">
        <f t="shared" ca="1" si="712"/>
        <v>-10853822588.379999</v>
      </c>
      <c r="W1581" s="602">
        <f t="shared" si="713"/>
        <v>84.48</v>
      </c>
      <c r="X1581" s="602">
        <f t="shared" si="714"/>
        <v>13.52</v>
      </c>
      <c r="Y1581" s="602">
        <f t="shared" ca="1" si="715"/>
        <v>207003173.06999999</v>
      </c>
      <c r="Z1581" s="602">
        <f t="shared" ca="1" si="716"/>
        <v>33120507.690000001</v>
      </c>
      <c r="AA1581" s="603">
        <f t="shared" si="717"/>
        <v>0</v>
      </c>
      <c r="AB1581" s="602"/>
      <c r="AC1581" s="604">
        <f t="shared" si="718"/>
        <v>0.113</v>
      </c>
      <c r="AD1581" s="602">
        <f t="shared" ca="1" si="719"/>
        <v>-132017154607.9595</v>
      </c>
      <c r="AE1581" s="602">
        <f t="shared" si="720"/>
        <v>0</v>
      </c>
      <c r="AG1581" s="602">
        <f t="shared" ca="1" si="724"/>
        <v>0</v>
      </c>
    </row>
    <row r="1582" spans="2:33" x14ac:dyDescent="0.25">
      <c r="B1582" s="30">
        <v>1561</v>
      </c>
      <c r="C1582" s="19">
        <f t="shared" ca="1" si="698"/>
        <v>93201</v>
      </c>
      <c r="D1582" s="30">
        <f t="shared" ca="1" si="699"/>
        <v>28</v>
      </c>
      <c r="E1582" s="599">
        <f t="shared" si="700"/>
        <v>0.113</v>
      </c>
      <c r="F1582" s="599">
        <f t="shared" si="721"/>
        <v>0.13108</v>
      </c>
      <c r="G1582" s="33">
        <f t="shared" ca="1" si="701"/>
        <v>1.0109951111111111</v>
      </c>
      <c r="H1582" s="33">
        <f t="shared" ca="1" si="702"/>
        <v>101743447.82281436</v>
      </c>
      <c r="I1582" s="33">
        <f t="shared" ca="1" si="726"/>
        <v>9.8286427421006445E-9</v>
      </c>
      <c r="J1582" s="30" t="b">
        <f t="shared" si="703"/>
        <v>0</v>
      </c>
      <c r="K1582" s="33">
        <f t="shared" si="722"/>
        <v>1</v>
      </c>
      <c r="L1582" s="33">
        <f t="shared" ca="1" si="725"/>
        <v>9.8286427421006445E-9</v>
      </c>
      <c r="M1582" s="600">
        <f t="shared" ca="1" si="704"/>
        <v>27271.35</v>
      </c>
      <c r="N1582" s="601">
        <f t="shared" ca="1" si="705"/>
        <v>-13731271984679</v>
      </c>
      <c r="O1582" s="601">
        <f t="shared" ca="1" si="706"/>
        <v>150976888439.78003</v>
      </c>
      <c r="P1582" s="601">
        <f t="shared" ca="1" si="707"/>
        <v>-120682623776.46001</v>
      </c>
      <c r="Q1582" s="601">
        <f t="shared" ca="1" si="723"/>
        <v>-19309219804.23</v>
      </c>
      <c r="R1582" s="602">
        <f t="shared" si="708"/>
        <v>399</v>
      </c>
      <c r="S1582" s="602">
        <f t="shared" si="709"/>
        <v>63.84</v>
      </c>
      <c r="T1582" s="602">
        <f t="shared" si="710"/>
        <v>166.35080000000002</v>
      </c>
      <c r="U1582" s="602">
        <f t="shared" si="711"/>
        <v>26.616128000000003</v>
      </c>
      <c r="V1582" s="602">
        <f t="shared" ca="1" si="712"/>
        <v>-10985017587.74</v>
      </c>
      <c r="W1582" s="602">
        <f t="shared" si="713"/>
        <v>84.48</v>
      </c>
      <c r="X1582" s="602">
        <f t="shared" si="714"/>
        <v>13.52</v>
      </c>
      <c r="Y1582" s="602">
        <f t="shared" ca="1" si="715"/>
        <v>189230628.72999999</v>
      </c>
      <c r="Z1582" s="602">
        <f t="shared" ca="1" si="716"/>
        <v>30276900.600000001</v>
      </c>
      <c r="AA1582" s="603">
        <f t="shared" si="717"/>
        <v>0</v>
      </c>
      <c r="AB1582" s="602"/>
      <c r="AC1582" s="604">
        <f t="shared" si="718"/>
        <v>0.113</v>
      </c>
      <c r="AD1582" s="602">
        <f t="shared" ca="1" si="719"/>
        <v>-120682623776.45656</v>
      </c>
      <c r="AE1582" s="602">
        <f t="shared" si="720"/>
        <v>0</v>
      </c>
      <c r="AG1582" s="602">
        <f t="shared" ca="1" si="724"/>
        <v>0</v>
      </c>
    </row>
    <row r="1583" spans="2:33" x14ac:dyDescent="0.25">
      <c r="B1583" s="30">
        <v>1562</v>
      </c>
      <c r="C1583" s="19">
        <f t="shared" ca="1" si="698"/>
        <v>93232</v>
      </c>
      <c r="D1583" s="30">
        <f t="shared" ca="1" si="699"/>
        <v>31</v>
      </c>
      <c r="E1583" s="599">
        <f t="shared" si="700"/>
        <v>0.113</v>
      </c>
      <c r="F1583" s="599">
        <f t="shared" si="721"/>
        <v>0.13108</v>
      </c>
      <c r="G1583" s="33">
        <f t="shared" ca="1" si="701"/>
        <v>1.0120874444444443</v>
      </c>
      <c r="H1583" s="33">
        <f t="shared" ca="1" si="702"/>
        <v>102973266.09595884</v>
      </c>
      <c r="I1583" s="33">
        <f t="shared" ca="1" si="726"/>
        <v>9.7112584451591428E-9</v>
      </c>
      <c r="J1583" s="30" t="b">
        <f t="shared" si="703"/>
        <v>0</v>
      </c>
      <c r="K1583" s="33">
        <f t="shared" si="722"/>
        <v>1</v>
      </c>
      <c r="L1583" s="33">
        <f t="shared" ca="1" si="725"/>
        <v>9.7112584451591428E-9</v>
      </c>
      <c r="M1583" s="600">
        <f t="shared" ca="1" si="704"/>
        <v>27271.35</v>
      </c>
      <c r="N1583" s="601">
        <f t="shared" ca="1" si="705"/>
        <v>-13882248873118.801</v>
      </c>
      <c r="O1583" s="601">
        <f t="shared" ca="1" si="706"/>
        <v>167800939289.13</v>
      </c>
      <c r="P1583" s="601">
        <f t="shared" ca="1" si="707"/>
        <v>-135081993895.92999</v>
      </c>
      <c r="Q1583" s="601">
        <f t="shared" ca="1" si="723"/>
        <v>-21613119023.349998</v>
      </c>
      <c r="R1583" s="602">
        <f t="shared" si="708"/>
        <v>399</v>
      </c>
      <c r="S1583" s="602">
        <f t="shared" si="709"/>
        <v>63.84</v>
      </c>
      <c r="T1583" s="602">
        <f t="shared" si="710"/>
        <v>166.35080000000002</v>
      </c>
      <c r="U1583" s="602">
        <f t="shared" si="711"/>
        <v>26.616128000000003</v>
      </c>
      <c r="V1583" s="602">
        <f t="shared" ca="1" si="712"/>
        <v>-11105799098.5</v>
      </c>
      <c r="W1583" s="602">
        <f t="shared" si="713"/>
        <v>84.48</v>
      </c>
      <c r="X1583" s="602">
        <f t="shared" si="714"/>
        <v>13.52</v>
      </c>
      <c r="Y1583" s="602">
        <f t="shared" ca="1" si="715"/>
        <v>211808841.08000001</v>
      </c>
      <c r="Z1583" s="602">
        <f t="shared" ca="1" si="716"/>
        <v>33889414.57</v>
      </c>
      <c r="AA1583" s="603">
        <f t="shared" si="717"/>
        <v>0</v>
      </c>
      <c r="AB1583" s="602"/>
      <c r="AC1583" s="604">
        <f t="shared" si="718"/>
        <v>0.113</v>
      </c>
      <c r="AD1583" s="602">
        <f t="shared" ca="1" si="719"/>
        <v>-135081993895.93098</v>
      </c>
      <c r="AE1583" s="602">
        <f t="shared" si="720"/>
        <v>0</v>
      </c>
      <c r="AG1583" s="602">
        <f t="shared" ca="1" si="724"/>
        <v>0</v>
      </c>
    </row>
    <row r="1584" spans="2:33" x14ac:dyDescent="0.25">
      <c r="B1584" s="30">
        <v>1563</v>
      </c>
      <c r="C1584" s="19">
        <f t="shared" ca="1" si="698"/>
        <v>93262</v>
      </c>
      <c r="D1584" s="30">
        <f t="shared" ca="1" si="699"/>
        <v>30</v>
      </c>
      <c r="E1584" s="599">
        <f t="shared" si="700"/>
        <v>0.113</v>
      </c>
      <c r="F1584" s="599">
        <f t="shared" si="721"/>
        <v>0.13108</v>
      </c>
      <c r="G1584" s="33">
        <f t="shared" ca="1" si="701"/>
        <v>1.0117233333333333</v>
      </c>
      <c r="H1584" s="33">
        <f t="shared" ca="1" si="702"/>
        <v>104180456.0188238</v>
      </c>
      <c r="I1584" s="33">
        <f t="shared" ca="1" si="726"/>
        <v>9.5987293415121486E-9</v>
      </c>
      <c r="J1584" s="30" t="b">
        <f t="shared" si="703"/>
        <v>0</v>
      </c>
      <c r="K1584" s="33">
        <f t="shared" si="722"/>
        <v>1</v>
      </c>
      <c r="L1584" s="33">
        <f t="shared" ca="1" si="725"/>
        <v>9.5987293415121486E-9</v>
      </c>
      <c r="M1584" s="600">
        <f t="shared" ca="1" si="704"/>
        <v>27271.35</v>
      </c>
      <c r="N1584" s="601">
        <f t="shared" ca="1" si="705"/>
        <v>-14050049812407.9</v>
      </c>
      <c r="O1584" s="601">
        <f t="shared" ca="1" si="706"/>
        <v>164713444572.15002</v>
      </c>
      <c r="P1584" s="601">
        <f t="shared" ca="1" si="707"/>
        <v>-132304635733.50999</v>
      </c>
      <c r="Q1584" s="601">
        <f t="shared" ca="1" si="723"/>
        <v>-21168741717.360001</v>
      </c>
      <c r="R1584" s="602">
        <f t="shared" si="708"/>
        <v>399</v>
      </c>
      <c r="S1584" s="602">
        <f t="shared" si="709"/>
        <v>63.84</v>
      </c>
      <c r="T1584" s="602">
        <f t="shared" si="710"/>
        <v>166.35080000000002</v>
      </c>
      <c r="U1584" s="602">
        <f t="shared" si="711"/>
        <v>26.616128000000003</v>
      </c>
      <c r="V1584" s="602">
        <f t="shared" ca="1" si="712"/>
        <v>-11240039849.93</v>
      </c>
      <c r="W1584" s="602">
        <f t="shared" si="713"/>
        <v>84.48</v>
      </c>
      <c r="X1584" s="602">
        <f t="shared" si="714"/>
        <v>13.52</v>
      </c>
      <c r="Y1584" s="602">
        <f t="shared" ca="1" si="715"/>
        <v>207453943.47999999</v>
      </c>
      <c r="Z1584" s="602">
        <f t="shared" ca="1" si="716"/>
        <v>33192630.960000001</v>
      </c>
      <c r="AA1584" s="603">
        <f t="shared" si="717"/>
        <v>0</v>
      </c>
      <c r="AB1584" s="602"/>
      <c r="AC1584" s="604">
        <f t="shared" si="718"/>
        <v>0.113</v>
      </c>
      <c r="AD1584" s="602">
        <f t="shared" ca="1" si="719"/>
        <v>-132304635733.50772</v>
      </c>
      <c r="AE1584" s="602">
        <f t="shared" si="720"/>
        <v>0</v>
      </c>
      <c r="AG1584" s="602">
        <f t="shared" ca="1" si="724"/>
        <v>0</v>
      </c>
    </row>
    <row r="1585" spans="2:33" x14ac:dyDescent="0.25">
      <c r="B1585" s="30">
        <v>1564</v>
      </c>
      <c r="C1585" s="19">
        <f t="shared" ca="1" si="698"/>
        <v>93293</v>
      </c>
      <c r="D1585" s="30">
        <f t="shared" ca="1" si="699"/>
        <v>31</v>
      </c>
      <c r="E1585" s="599">
        <f t="shared" si="700"/>
        <v>0.113</v>
      </c>
      <c r="F1585" s="599">
        <f t="shared" si="721"/>
        <v>0.13108</v>
      </c>
      <c r="G1585" s="33">
        <f t="shared" ca="1" si="701"/>
        <v>1.0120874444444443</v>
      </c>
      <c r="H1585" s="33">
        <f t="shared" ca="1" si="702"/>
        <v>105439731.49314821</v>
      </c>
      <c r="I1585" s="33">
        <f t="shared" ca="1" si="726"/>
        <v>9.4840909194176297E-9</v>
      </c>
      <c r="J1585" s="30" t="b">
        <f t="shared" si="703"/>
        <v>0</v>
      </c>
      <c r="K1585" s="33">
        <f t="shared" si="722"/>
        <v>1</v>
      </c>
      <c r="L1585" s="33">
        <f t="shared" ca="1" si="725"/>
        <v>9.4840909194176297E-9</v>
      </c>
      <c r="M1585" s="600">
        <f t="shared" ca="1" si="704"/>
        <v>27271.35</v>
      </c>
      <c r="N1585" s="601">
        <f t="shared" ca="1" si="705"/>
        <v>-14214763256980.1</v>
      </c>
      <c r="O1585" s="601">
        <f t="shared" ca="1" si="706"/>
        <v>171820188431.03</v>
      </c>
      <c r="P1585" s="601">
        <f t="shared" ca="1" si="707"/>
        <v>-138317543581.12</v>
      </c>
      <c r="Q1585" s="601">
        <f t="shared" ca="1" si="723"/>
        <v>-22130806972.98</v>
      </c>
      <c r="R1585" s="602">
        <f t="shared" si="708"/>
        <v>399</v>
      </c>
      <c r="S1585" s="602">
        <f t="shared" si="709"/>
        <v>63.84</v>
      </c>
      <c r="T1585" s="602">
        <f t="shared" si="710"/>
        <v>166.35080000000002</v>
      </c>
      <c r="U1585" s="602">
        <f t="shared" si="711"/>
        <v>26.616128000000003</v>
      </c>
      <c r="V1585" s="602">
        <f t="shared" ca="1" si="712"/>
        <v>-11371810605.58</v>
      </c>
      <c r="W1585" s="602">
        <f t="shared" si="713"/>
        <v>84.48</v>
      </c>
      <c r="X1585" s="602">
        <f t="shared" si="714"/>
        <v>13.52</v>
      </c>
      <c r="Y1585" s="602">
        <f t="shared" ca="1" si="715"/>
        <v>216882182.97999999</v>
      </c>
      <c r="Z1585" s="602">
        <f t="shared" ca="1" si="716"/>
        <v>34701149.280000001</v>
      </c>
      <c r="AA1585" s="603">
        <f t="shared" si="717"/>
        <v>0</v>
      </c>
      <c r="AB1585" s="602"/>
      <c r="AC1585" s="604">
        <f t="shared" si="718"/>
        <v>0.113</v>
      </c>
      <c r="AD1585" s="602">
        <f t="shared" ca="1" si="719"/>
        <v>-138317543581.11469</v>
      </c>
      <c r="AE1585" s="602">
        <f t="shared" si="720"/>
        <v>0</v>
      </c>
      <c r="AG1585" s="602">
        <f t="shared" ca="1" si="724"/>
        <v>0</v>
      </c>
    </row>
    <row r="1586" spans="2:33" x14ac:dyDescent="0.25">
      <c r="B1586" s="30">
        <v>1565</v>
      </c>
      <c r="C1586" s="19">
        <f t="shared" ca="1" si="698"/>
        <v>93323</v>
      </c>
      <c r="D1586" s="30">
        <f t="shared" ca="1" si="699"/>
        <v>30</v>
      </c>
      <c r="E1586" s="599">
        <f t="shared" si="700"/>
        <v>0.113</v>
      </c>
      <c r="F1586" s="599">
        <f t="shared" si="721"/>
        <v>0.13108</v>
      </c>
      <c r="G1586" s="33">
        <f t="shared" ca="1" si="701"/>
        <v>1.0117233333333333</v>
      </c>
      <c r="H1586" s="33">
        <f t="shared" ca="1" si="702"/>
        <v>106675836.61201954</v>
      </c>
      <c r="I1586" s="33">
        <f t="shared" ca="1" si="726"/>
        <v>9.3741941170520578E-9</v>
      </c>
      <c r="J1586" s="30" t="b">
        <f t="shared" si="703"/>
        <v>0</v>
      </c>
      <c r="K1586" s="33">
        <f t="shared" si="722"/>
        <v>1</v>
      </c>
      <c r="L1586" s="33">
        <f t="shared" ca="1" si="725"/>
        <v>9.3741941170520578E-9</v>
      </c>
      <c r="M1586" s="600">
        <f t="shared" ca="1" si="704"/>
        <v>27271.35</v>
      </c>
      <c r="N1586" s="601">
        <f t="shared" ca="1" si="705"/>
        <v>-14386583445411.1</v>
      </c>
      <c r="O1586" s="601">
        <f t="shared" ca="1" si="706"/>
        <v>168658740529.71997</v>
      </c>
      <c r="P1586" s="601">
        <f t="shared" ca="1" si="707"/>
        <v>-135473660777.62</v>
      </c>
      <c r="Q1586" s="601">
        <f t="shared" ca="1" si="723"/>
        <v>-21675785724.419998</v>
      </c>
      <c r="R1586" s="602">
        <f t="shared" si="708"/>
        <v>399</v>
      </c>
      <c r="S1586" s="602">
        <f t="shared" si="709"/>
        <v>63.84</v>
      </c>
      <c r="T1586" s="602">
        <f t="shared" si="710"/>
        <v>166.35080000000002</v>
      </c>
      <c r="U1586" s="602">
        <f t="shared" si="711"/>
        <v>26.616128000000003</v>
      </c>
      <c r="V1586" s="602">
        <f t="shared" ca="1" si="712"/>
        <v>-11509266756.33</v>
      </c>
      <c r="W1586" s="602">
        <f t="shared" si="713"/>
        <v>84.48</v>
      </c>
      <c r="X1586" s="602">
        <f t="shared" si="714"/>
        <v>13.52</v>
      </c>
      <c r="Y1586" s="602">
        <f t="shared" ca="1" si="715"/>
        <v>212422974.75</v>
      </c>
      <c r="Z1586" s="602">
        <f t="shared" ca="1" si="716"/>
        <v>33987675.960000001</v>
      </c>
      <c r="AA1586" s="603">
        <f t="shared" si="717"/>
        <v>0</v>
      </c>
      <c r="AB1586" s="602"/>
      <c r="AC1586" s="604">
        <f t="shared" si="718"/>
        <v>0.113</v>
      </c>
      <c r="AD1586" s="602">
        <f t="shared" ca="1" si="719"/>
        <v>-135473660777.6212</v>
      </c>
      <c r="AE1586" s="602">
        <f t="shared" si="720"/>
        <v>0</v>
      </c>
      <c r="AG1586" s="602">
        <f t="shared" ca="1" si="724"/>
        <v>0</v>
      </c>
    </row>
    <row r="1587" spans="2:33" x14ac:dyDescent="0.25">
      <c r="B1587" s="30">
        <v>1566</v>
      </c>
      <c r="C1587" s="19">
        <f t="shared" ca="1" si="698"/>
        <v>93354</v>
      </c>
      <c r="D1587" s="30">
        <f t="shared" ca="1" si="699"/>
        <v>31</v>
      </c>
      <c r="E1587" s="599">
        <f t="shared" si="700"/>
        <v>0.113</v>
      </c>
      <c r="F1587" s="599">
        <f t="shared" si="721"/>
        <v>0.13108</v>
      </c>
      <c r="G1587" s="33">
        <f t="shared" ca="1" si="701"/>
        <v>1.0120874444444443</v>
      </c>
      <c r="H1587" s="33">
        <f t="shared" ca="1" si="702"/>
        <v>107965274.86063194</v>
      </c>
      <c r="I1587" s="33">
        <f t="shared" ca="1" si="726"/>
        <v>9.2622373378001407E-9</v>
      </c>
      <c r="J1587" s="30" t="b">
        <f t="shared" si="703"/>
        <v>0</v>
      </c>
      <c r="K1587" s="33">
        <f t="shared" si="722"/>
        <v>1</v>
      </c>
      <c r="L1587" s="33">
        <f t="shared" ca="1" si="725"/>
        <v>9.2622373378001407E-9</v>
      </c>
      <c r="M1587" s="600">
        <f t="shared" ca="1" si="704"/>
        <v>27271.35</v>
      </c>
      <c r="N1587" s="601">
        <f t="shared" ca="1" si="705"/>
        <v>-14555242185940.801</v>
      </c>
      <c r="O1587" s="601">
        <f t="shared" ca="1" si="706"/>
        <v>175935708569.34</v>
      </c>
      <c r="P1587" s="601">
        <f t="shared" ca="1" si="707"/>
        <v>-141630592714.85999</v>
      </c>
      <c r="Q1587" s="601">
        <f t="shared" ca="1" si="723"/>
        <v>-22660894834.380001</v>
      </c>
      <c r="R1587" s="602">
        <f t="shared" si="708"/>
        <v>399</v>
      </c>
      <c r="S1587" s="602">
        <f t="shared" si="709"/>
        <v>63.84</v>
      </c>
      <c r="T1587" s="602">
        <f t="shared" si="710"/>
        <v>166.35080000000002</v>
      </c>
      <c r="U1587" s="602">
        <f t="shared" si="711"/>
        <v>26.616128000000003</v>
      </c>
      <c r="V1587" s="602">
        <f t="shared" ca="1" si="712"/>
        <v>-11644193748.75</v>
      </c>
      <c r="W1587" s="602">
        <f t="shared" si="713"/>
        <v>84.48</v>
      </c>
      <c r="X1587" s="602">
        <f t="shared" si="714"/>
        <v>13.52</v>
      </c>
      <c r="Y1587" s="602">
        <f t="shared" ca="1" si="715"/>
        <v>222077044.02000001</v>
      </c>
      <c r="Z1587" s="602">
        <f t="shared" ca="1" si="716"/>
        <v>35532327.039999999</v>
      </c>
      <c r="AA1587" s="603">
        <f t="shared" si="717"/>
        <v>0</v>
      </c>
      <c r="AB1587" s="602"/>
      <c r="AC1587" s="604">
        <f t="shared" si="718"/>
        <v>0.113</v>
      </c>
      <c r="AD1587" s="602">
        <f t="shared" ca="1" si="719"/>
        <v>-141630592714.86285</v>
      </c>
      <c r="AE1587" s="602">
        <f t="shared" si="720"/>
        <v>0</v>
      </c>
      <c r="AG1587" s="602">
        <f t="shared" ca="1" si="724"/>
        <v>0</v>
      </c>
    </row>
    <row r="1588" spans="2:33" x14ac:dyDescent="0.25">
      <c r="B1588" s="30">
        <v>1567</v>
      </c>
      <c r="C1588" s="19">
        <f t="shared" ca="1" si="698"/>
        <v>93385</v>
      </c>
      <c r="D1588" s="30">
        <f t="shared" ca="1" si="699"/>
        <v>31</v>
      </c>
      <c r="E1588" s="599">
        <f t="shared" si="700"/>
        <v>0.113</v>
      </c>
      <c r="F1588" s="599">
        <f t="shared" si="721"/>
        <v>0.13108</v>
      </c>
      <c r="G1588" s="33">
        <f t="shared" ca="1" si="701"/>
        <v>1.0120874444444443</v>
      </c>
      <c r="H1588" s="33">
        <f t="shared" ca="1" si="702"/>
        <v>109270299.122439</v>
      </c>
      <c r="I1588" s="33">
        <f t="shared" ca="1" si="726"/>
        <v>9.1516176676654391E-9</v>
      </c>
      <c r="J1588" s="30" t="b">
        <f t="shared" si="703"/>
        <v>0</v>
      </c>
      <c r="K1588" s="33">
        <f t="shared" si="722"/>
        <v>1</v>
      </c>
      <c r="L1588" s="33">
        <f t="shared" ca="1" si="725"/>
        <v>9.1516176676654391E-9</v>
      </c>
      <c r="M1588" s="600">
        <f t="shared" ca="1" si="704"/>
        <v>27271.35</v>
      </c>
      <c r="N1588" s="601">
        <f t="shared" ca="1" si="705"/>
        <v>-14731177894510.1</v>
      </c>
      <c r="O1588" s="601">
        <f t="shared" ca="1" si="706"/>
        <v>178062321672.47</v>
      </c>
      <c r="P1588" s="601">
        <f t="shared" ca="1" si="707"/>
        <v>-143342544901.29999</v>
      </c>
      <c r="Q1588" s="601">
        <f t="shared" ca="1" si="723"/>
        <v>-22934807184.209999</v>
      </c>
      <c r="R1588" s="602">
        <f t="shared" si="708"/>
        <v>399</v>
      </c>
      <c r="S1588" s="602">
        <f t="shared" si="709"/>
        <v>63.84</v>
      </c>
      <c r="T1588" s="602">
        <f t="shared" si="710"/>
        <v>166.35080000000002</v>
      </c>
      <c r="U1588" s="602">
        <f t="shared" si="711"/>
        <v>26.616128000000003</v>
      </c>
      <c r="V1588" s="602">
        <f t="shared" ca="1" si="712"/>
        <v>-11784942315.610001</v>
      </c>
      <c r="W1588" s="602">
        <f t="shared" si="713"/>
        <v>84.48</v>
      </c>
      <c r="X1588" s="602">
        <f t="shared" si="714"/>
        <v>13.52</v>
      </c>
      <c r="Y1588" s="602">
        <f t="shared" ca="1" si="715"/>
        <v>224761385.05000001</v>
      </c>
      <c r="Z1588" s="602">
        <f t="shared" ca="1" si="716"/>
        <v>35961821.609999999</v>
      </c>
      <c r="AA1588" s="603">
        <f t="shared" si="717"/>
        <v>0</v>
      </c>
      <c r="AB1588" s="602"/>
      <c r="AC1588" s="604">
        <f t="shared" si="718"/>
        <v>0.113</v>
      </c>
      <c r="AD1588" s="602">
        <f t="shared" ca="1" si="719"/>
        <v>-143342544901.30243</v>
      </c>
      <c r="AE1588" s="602">
        <f t="shared" si="720"/>
        <v>0</v>
      </c>
      <c r="AG1588" s="602">
        <f t="shared" ca="1" si="724"/>
        <v>0</v>
      </c>
    </row>
    <row r="1589" spans="2:33" x14ac:dyDescent="0.25">
      <c r="B1589" s="30">
        <v>1568</v>
      </c>
      <c r="C1589" s="19">
        <f t="shared" ca="1" si="698"/>
        <v>93415</v>
      </c>
      <c r="D1589" s="30">
        <f t="shared" ca="1" si="699"/>
        <v>30</v>
      </c>
      <c r="E1589" s="599">
        <f t="shared" si="700"/>
        <v>0.113</v>
      </c>
      <c r="F1589" s="599">
        <f t="shared" si="721"/>
        <v>0.13108</v>
      </c>
      <c r="G1589" s="33">
        <f t="shared" ca="1" si="701"/>
        <v>1.0117233333333333</v>
      </c>
      <c r="H1589" s="33">
        <f t="shared" ca="1" si="702"/>
        <v>110551311.26248439</v>
      </c>
      <c r="I1589" s="33">
        <f t="shared" ca="1" si="726"/>
        <v>9.0455733955581791E-9</v>
      </c>
      <c r="J1589" s="30" t="b">
        <f t="shared" si="703"/>
        <v>0</v>
      </c>
      <c r="K1589" s="33">
        <f t="shared" si="722"/>
        <v>1</v>
      </c>
      <c r="L1589" s="33">
        <f t="shared" ca="1" si="725"/>
        <v>9.0455733955581791E-9</v>
      </c>
      <c r="M1589" s="600">
        <f t="shared" ca="1" si="704"/>
        <v>27271.35</v>
      </c>
      <c r="N1589" s="601">
        <f t="shared" ca="1" si="705"/>
        <v>-14909240216182.6</v>
      </c>
      <c r="O1589" s="601">
        <f t="shared" ca="1" si="706"/>
        <v>174786020072.39999</v>
      </c>
      <c r="P1589" s="601">
        <f t="shared" ca="1" si="707"/>
        <v>-140395345369.04999</v>
      </c>
      <c r="Q1589" s="601">
        <f t="shared" ca="1" si="723"/>
        <v>-22463255259.049999</v>
      </c>
      <c r="R1589" s="602">
        <f t="shared" si="708"/>
        <v>399</v>
      </c>
      <c r="S1589" s="602">
        <f t="shared" si="709"/>
        <v>63.84</v>
      </c>
      <c r="T1589" s="602">
        <f t="shared" si="710"/>
        <v>166.35080000000002</v>
      </c>
      <c r="U1589" s="602">
        <f t="shared" si="711"/>
        <v>26.616128000000003</v>
      </c>
      <c r="V1589" s="602">
        <f t="shared" ca="1" si="712"/>
        <v>-11927392172.950001</v>
      </c>
      <c r="W1589" s="602">
        <f t="shared" si="713"/>
        <v>84.48</v>
      </c>
      <c r="X1589" s="602">
        <f t="shared" si="714"/>
        <v>13.52</v>
      </c>
      <c r="Y1589" s="602">
        <f t="shared" ca="1" si="715"/>
        <v>220140176.19</v>
      </c>
      <c r="Z1589" s="602">
        <f t="shared" ca="1" si="716"/>
        <v>35222428.189999998</v>
      </c>
      <c r="AA1589" s="603">
        <f t="shared" si="717"/>
        <v>0</v>
      </c>
      <c r="AB1589" s="602"/>
      <c r="AC1589" s="604">
        <f t="shared" si="718"/>
        <v>0.113</v>
      </c>
      <c r="AD1589" s="602">
        <f t="shared" ca="1" si="719"/>
        <v>-140395345369.05283</v>
      </c>
      <c r="AE1589" s="602">
        <f t="shared" si="720"/>
        <v>0</v>
      </c>
      <c r="AG1589" s="602">
        <f t="shared" ca="1" si="724"/>
        <v>0</v>
      </c>
    </row>
    <row r="1590" spans="2:33" x14ac:dyDescent="0.25">
      <c r="B1590" s="30">
        <v>1569</v>
      </c>
      <c r="C1590" s="19">
        <f t="shared" ca="1" si="698"/>
        <v>93446</v>
      </c>
      <c r="D1590" s="30">
        <f t="shared" ca="1" si="699"/>
        <v>31</v>
      </c>
      <c r="E1590" s="599">
        <f t="shared" si="700"/>
        <v>0.113</v>
      </c>
      <c r="F1590" s="599">
        <f t="shared" si="721"/>
        <v>0.13108</v>
      </c>
      <c r="G1590" s="33">
        <f t="shared" ca="1" si="701"/>
        <v>1.0120874444444443</v>
      </c>
      <c r="H1590" s="33">
        <f t="shared" ca="1" si="702"/>
        <v>111887594.09563014</v>
      </c>
      <c r="I1590" s="33">
        <f t="shared" ca="1" si="726"/>
        <v>8.9375413608885148E-9</v>
      </c>
      <c r="J1590" s="30" t="b">
        <f t="shared" si="703"/>
        <v>0</v>
      </c>
      <c r="K1590" s="33">
        <f t="shared" si="722"/>
        <v>1</v>
      </c>
      <c r="L1590" s="33">
        <f t="shared" ca="1" si="725"/>
        <v>8.9375413608885148E-9</v>
      </c>
      <c r="M1590" s="600">
        <f t="shared" ca="1" si="704"/>
        <v>27271.35</v>
      </c>
      <c r="N1590" s="601">
        <f t="shared" ca="1" si="705"/>
        <v>-15084026236255</v>
      </c>
      <c r="O1590" s="601">
        <f t="shared" ca="1" si="706"/>
        <v>182327356400.62</v>
      </c>
      <c r="P1590" s="601">
        <f t="shared" ca="1" si="707"/>
        <v>-146775955293.34</v>
      </c>
      <c r="Q1590" s="601">
        <f t="shared" ca="1" si="723"/>
        <v>-23484152846.93</v>
      </c>
      <c r="R1590" s="602">
        <f t="shared" si="708"/>
        <v>399</v>
      </c>
      <c r="S1590" s="602">
        <f t="shared" si="709"/>
        <v>63.84</v>
      </c>
      <c r="T1590" s="602">
        <f t="shared" si="710"/>
        <v>166.35080000000002</v>
      </c>
      <c r="U1590" s="602">
        <f t="shared" si="711"/>
        <v>26.616128000000003</v>
      </c>
      <c r="V1590" s="602">
        <f t="shared" ca="1" si="712"/>
        <v>-12067220989</v>
      </c>
      <c r="W1590" s="602">
        <f t="shared" si="713"/>
        <v>84.48</v>
      </c>
      <c r="X1590" s="602">
        <f t="shared" si="714"/>
        <v>13.52</v>
      </c>
      <c r="Y1590" s="602">
        <f t="shared" ca="1" si="715"/>
        <v>230144972.55000001</v>
      </c>
      <c r="Z1590" s="602">
        <f t="shared" ca="1" si="716"/>
        <v>36823195.609999999</v>
      </c>
      <c r="AA1590" s="603">
        <f t="shared" si="717"/>
        <v>0</v>
      </c>
      <c r="AB1590" s="602"/>
      <c r="AC1590" s="604">
        <f t="shared" si="718"/>
        <v>0.113</v>
      </c>
      <c r="AD1590" s="602">
        <f t="shared" ca="1" si="719"/>
        <v>-146775955293.33685</v>
      </c>
      <c r="AE1590" s="602">
        <f t="shared" si="720"/>
        <v>0</v>
      </c>
      <c r="AG1590" s="602">
        <f t="shared" ca="1" si="724"/>
        <v>0</v>
      </c>
    </row>
    <row r="1591" spans="2:33" x14ac:dyDescent="0.25">
      <c r="B1591" s="30">
        <v>1570</v>
      </c>
      <c r="C1591" s="19">
        <f t="shared" ca="1" si="698"/>
        <v>93476</v>
      </c>
      <c r="D1591" s="30">
        <f t="shared" ca="1" si="699"/>
        <v>30</v>
      </c>
      <c r="E1591" s="599">
        <f t="shared" si="700"/>
        <v>0.113</v>
      </c>
      <c r="F1591" s="599">
        <f t="shared" si="721"/>
        <v>0.13108</v>
      </c>
      <c r="G1591" s="33">
        <f t="shared" ca="1" si="701"/>
        <v>1.0117233333333333</v>
      </c>
      <c r="H1591" s="33">
        <f t="shared" ca="1" si="702"/>
        <v>113199289.65707791</v>
      </c>
      <c r="I1591" s="33">
        <f t="shared" ca="1" si="726"/>
        <v>8.8339776957025629E-9</v>
      </c>
      <c r="J1591" s="30" t="b">
        <f t="shared" si="703"/>
        <v>0</v>
      </c>
      <c r="K1591" s="33">
        <f t="shared" si="722"/>
        <v>1</v>
      </c>
      <c r="L1591" s="33">
        <f t="shared" ca="1" si="725"/>
        <v>8.8339776957025629E-9</v>
      </c>
      <c r="M1591" s="600">
        <f t="shared" ca="1" si="704"/>
        <v>27271.35</v>
      </c>
      <c r="N1591" s="601">
        <f t="shared" ca="1" si="705"/>
        <v>-15266353592655.6</v>
      </c>
      <c r="O1591" s="601">
        <f t="shared" ca="1" si="706"/>
        <v>178972579222.58002</v>
      </c>
      <c r="P1591" s="601">
        <f t="shared" ca="1" si="707"/>
        <v>-143758162997.51001</v>
      </c>
      <c r="Q1591" s="601">
        <f t="shared" ca="1" si="723"/>
        <v>-23001306079.599998</v>
      </c>
      <c r="R1591" s="602">
        <f t="shared" si="708"/>
        <v>399</v>
      </c>
      <c r="S1591" s="602">
        <f t="shared" si="709"/>
        <v>63.84</v>
      </c>
      <c r="T1591" s="602">
        <f t="shared" si="710"/>
        <v>166.35080000000002</v>
      </c>
      <c r="U1591" s="602">
        <f t="shared" si="711"/>
        <v>26.616128000000003</v>
      </c>
      <c r="V1591" s="602">
        <f t="shared" ca="1" si="712"/>
        <v>-12213082874.120001</v>
      </c>
      <c r="W1591" s="602">
        <f t="shared" si="713"/>
        <v>84.48</v>
      </c>
      <c r="X1591" s="602">
        <f t="shared" si="714"/>
        <v>13.52</v>
      </c>
      <c r="Y1591" s="602">
        <f t="shared" ca="1" si="715"/>
        <v>225413074.22999999</v>
      </c>
      <c r="Z1591" s="602">
        <f t="shared" ca="1" si="716"/>
        <v>36066091.880000003</v>
      </c>
      <c r="AA1591" s="603">
        <f t="shared" si="717"/>
        <v>0</v>
      </c>
      <c r="AB1591" s="602"/>
      <c r="AC1591" s="604">
        <f t="shared" si="718"/>
        <v>0.113</v>
      </c>
      <c r="AD1591" s="602">
        <f t="shared" ca="1" si="719"/>
        <v>-143758162997.5069</v>
      </c>
      <c r="AE1591" s="602">
        <f t="shared" si="720"/>
        <v>0</v>
      </c>
      <c r="AG1591" s="602">
        <f t="shared" ca="1" si="724"/>
        <v>0</v>
      </c>
    </row>
    <row r="1592" spans="2:33" x14ac:dyDescent="0.25">
      <c r="B1592" s="30">
        <v>1571</v>
      </c>
      <c r="C1592" s="19">
        <f t="shared" ca="1" si="698"/>
        <v>93507</v>
      </c>
      <c r="D1592" s="30">
        <f t="shared" ca="1" si="699"/>
        <v>31</v>
      </c>
      <c r="E1592" s="599">
        <f t="shared" si="700"/>
        <v>0.113</v>
      </c>
      <c r="F1592" s="599">
        <f t="shared" si="721"/>
        <v>0.13108</v>
      </c>
      <c r="G1592" s="33">
        <f t="shared" ca="1" si="701"/>
        <v>1.0120874444444443</v>
      </c>
      <c r="H1592" s="33">
        <f t="shared" ca="1" si="702"/>
        <v>114567579.7819584</v>
      </c>
      <c r="I1592" s="33">
        <f t="shared" ca="1" si="726"/>
        <v>8.7284727660579908E-9</v>
      </c>
      <c r="J1592" s="30" t="b">
        <f t="shared" si="703"/>
        <v>0</v>
      </c>
      <c r="K1592" s="33">
        <f t="shared" si="722"/>
        <v>1</v>
      </c>
      <c r="L1592" s="33">
        <f t="shared" ca="1" si="725"/>
        <v>8.7284727660579908E-9</v>
      </c>
      <c r="M1592" s="600">
        <f t="shared" ca="1" si="704"/>
        <v>27271.35</v>
      </c>
      <c r="N1592" s="601">
        <f t="shared" ca="1" si="705"/>
        <v>-15445326171878.199</v>
      </c>
      <c r="O1592" s="601">
        <f t="shared" ca="1" si="706"/>
        <v>186694549300.25003</v>
      </c>
      <c r="P1592" s="601">
        <f t="shared" ca="1" si="707"/>
        <v>-150291604389.14001</v>
      </c>
      <c r="Q1592" s="601">
        <f t="shared" ca="1" si="723"/>
        <v>-24046656702.259998</v>
      </c>
      <c r="R1592" s="602">
        <f t="shared" si="708"/>
        <v>399</v>
      </c>
      <c r="S1592" s="602">
        <f t="shared" si="709"/>
        <v>63.84</v>
      </c>
      <c r="T1592" s="602">
        <f t="shared" si="710"/>
        <v>166.35080000000002</v>
      </c>
      <c r="U1592" s="602">
        <f t="shared" si="711"/>
        <v>26.616128000000003</v>
      </c>
      <c r="V1592" s="602">
        <f t="shared" ca="1" si="712"/>
        <v>-12356260937.5</v>
      </c>
      <c r="W1592" s="602">
        <f t="shared" si="713"/>
        <v>84.48</v>
      </c>
      <c r="X1592" s="602">
        <f t="shared" si="714"/>
        <v>13.52</v>
      </c>
      <c r="Y1592" s="602">
        <f t="shared" ca="1" si="715"/>
        <v>235657510.33000001</v>
      </c>
      <c r="Z1592" s="602">
        <f t="shared" ca="1" si="716"/>
        <v>37705201.649999999</v>
      </c>
      <c r="AA1592" s="603">
        <f t="shared" si="717"/>
        <v>0</v>
      </c>
      <c r="AB1592" s="602"/>
      <c r="AC1592" s="604">
        <f t="shared" si="718"/>
        <v>0.113</v>
      </c>
      <c r="AD1592" s="602">
        <f t="shared" ca="1" si="719"/>
        <v>-150291604389.13705</v>
      </c>
      <c r="AE1592" s="602">
        <f t="shared" si="720"/>
        <v>0</v>
      </c>
      <c r="AG1592" s="602">
        <f t="shared" ca="1" si="724"/>
        <v>0</v>
      </c>
    </row>
    <row r="1593" spans="2:33" x14ac:dyDescent="0.25">
      <c r="B1593" s="30">
        <v>1572</v>
      </c>
      <c r="C1593" s="19">
        <f t="shared" ca="1" si="698"/>
        <v>93538</v>
      </c>
      <c r="D1593" s="30">
        <f t="shared" ca="1" si="699"/>
        <v>31</v>
      </c>
      <c r="E1593" s="599">
        <f t="shared" si="700"/>
        <v>0.113</v>
      </c>
      <c r="F1593" s="599">
        <f t="shared" si="721"/>
        <v>0.13108</v>
      </c>
      <c r="G1593" s="33">
        <f t="shared" ca="1" si="701"/>
        <v>1.0120874444444443</v>
      </c>
      <c r="H1593" s="33">
        <f t="shared" ca="1" si="702"/>
        <v>115952409.03770727</v>
      </c>
      <c r="I1593" s="33">
        <f t="shared" ca="1" si="726"/>
        <v>8.6242278905546842E-9</v>
      </c>
      <c r="J1593" s="30" t="b">
        <f t="shared" si="703"/>
        <v>1</v>
      </c>
      <c r="K1593" s="33">
        <f t="shared" si="722"/>
        <v>1</v>
      </c>
      <c r="L1593" s="33">
        <f t="shared" ca="1" si="725"/>
        <v>8.6242278905546842E-9</v>
      </c>
      <c r="M1593" s="600">
        <f t="shared" ca="1" si="704"/>
        <v>27271.35</v>
      </c>
      <c r="N1593" s="601">
        <f t="shared" ca="1" si="705"/>
        <v>-15632020721178.4</v>
      </c>
      <c r="O1593" s="601">
        <f t="shared" ca="1" si="706"/>
        <v>188951209292.98999</v>
      </c>
      <c r="P1593" s="601">
        <f t="shared" ca="1" si="707"/>
        <v>-152108246073.01999</v>
      </c>
      <c r="Q1593" s="601">
        <f t="shared" ca="1" si="723"/>
        <v>-24337319371.68</v>
      </c>
      <c r="R1593" s="602">
        <f t="shared" si="708"/>
        <v>399</v>
      </c>
      <c r="S1593" s="602">
        <f t="shared" si="709"/>
        <v>63.84</v>
      </c>
      <c r="T1593" s="602">
        <f t="shared" si="710"/>
        <v>166.35080000000002</v>
      </c>
      <c r="U1593" s="602">
        <f t="shared" si="711"/>
        <v>26.616128000000003</v>
      </c>
      <c r="V1593" s="602">
        <f t="shared" ca="1" si="712"/>
        <v>-12505616576.940001</v>
      </c>
      <c r="W1593" s="602">
        <f t="shared" si="713"/>
        <v>84.48</v>
      </c>
      <c r="X1593" s="602">
        <f t="shared" si="714"/>
        <v>13.52</v>
      </c>
      <c r="Y1593" s="602">
        <f t="shared" ca="1" si="715"/>
        <v>238506004.49000001</v>
      </c>
      <c r="Z1593" s="602">
        <f t="shared" ca="1" si="716"/>
        <v>38160960.719999999</v>
      </c>
      <c r="AA1593" s="603">
        <f t="shared" si="717"/>
        <v>0</v>
      </c>
      <c r="AB1593" s="602"/>
      <c r="AC1593" s="604">
        <f t="shared" si="718"/>
        <v>0.113</v>
      </c>
      <c r="AD1593" s="602">
        <f t="shared" ca="1" si="719"/>
        <v>-152108246073.02203</v>
      </c>
      <c r="AE1593" s="602">
        <f t="shared" si="720"/>
        <v>0</v>
      </c>
      <c r="AG1593" s="602">
        <f t="shared" ca="1" si="724"/>
        <v>0</v>
      </c>
    </row>
    <row r="1594" spans="2:33" x14ac:dyDescent="0.25">
      <c r="B1594" s="30">
        <v>1573</v>
      </c>
      <c r="C1594" s="19">
        <f t="shared" ca="1" si="698"/>
        <v>93567</v>
      </c>
      <c r="D1594" s="30">
        <f t="shared" ca="1" si="699"/>
        <v>29</v>
      </c>
      <c r="E1594" s="599">
        <f t="shared" si="700"/>
        <v>0.113</v>
      </c>
      <c r="F1594" s="599">
        <f t="shared" si="721"/>
        <v>0.13108</v>
      </c>
      <c r="G1594" s="33">
        <f t="shared" ca="1" si="701"/>
        <v>1.0113592222222221</v>
      </c>
      <c r="H1594" s="33">
        <f t="shared" ca="1" si="702"/>
        <v>117269538.21916857</v>
      </c>
      <c r="I1594" s="33">
        <f t="shared" ca="1" si="726"/>
        <v>8.5273636716388349E-9</v>
      </c>
      <c r="J1594" s="30" t="b">
        <f t="shared" si="703"/>
        <v>0</v>
      </c>
      <c r="K1594" s="33">
        <f t="shared" si="722"/>
        <v>1</v>
      </c>
      <c r="L1594" s="33">
        <f t="shared" ca="1" si="725"/>
        <v>8.5273636716388349E-9</v>
      </c>
      <c r="M1594" s="600">
        <f t="shared" ca="1" si="704"/>
        <v>27271.35</v>
      </c>
      <c r="N1594" s="601">
        <f t="shared" ca="1" si="705"/>
        <v>-15820971930471.4</v>
      </c>
      <c r="O1594" s="601">
        <f t="shared" ca="1" si="706"/>
        <v>179713963201.12003</v>
      </c>
      <c r="P1594" s="601">
        <f t="shared" ca="1" si="707"/>
        <v>-144014791711.54001</v>
      </c>
      <c r="Q1594" s="601">
        <f t="shared" ca="1" si="723"/>
        <v>-23042366673.849998</v>
      </c>
      <c r="R1594" s="602">
        <f t="shared" si="708"/>
        <v>399</v>
      </c>
      <c r="S1594" s="602">
        <f t="shared" si="709"/>
        <v>63.84</v>
      </c>
      <c r="T1594" s="602">
        <f t="shared" si="710"/>
        <v>166.35080000000002</v>
      </c>
      <c r="U1594" s="602">
        <f t="shared" si="711"/>
        <v>26.616128000000003</v>
      </c>
      <c r="V1594" s="602">
        <f t="shared" ca="1" si="712"/>
        <v>-12656777544.379999</v>
      </c>
      <c r="W1594" s="602">
        <f t="shared" si="713"/>
        <v>84.48</v>
      </c>
      <c r="X1594" s="602">
        <f t="shared" si="714"/>
        <v>13.52</v>
      </c>
      <c r="Y1594" s="602">
        <f t="shared" ca="1" si="715"/>
        <v>225815468.05000001</v>
      </c>
      <c r="Z1594" s="602">
        <f t="shared" ca="1" si="716"/>
        <v>36130474.890000001</v>
      </c>
      <c r="AA1594" s="603">
        <f t="shared" si="717"/>
        <v>0</v>
      </c>
      <c r="AB1594" s="602"/>
      <c r="AC1594" s="604">
        <f t="shared" si="718"/>
        <v>0.113</v>
      </c>
      <c r="AD1594" s="602">
        <f t="shared" ca="1" si="719"/>
        <v>-144014791711.54105</v>
      </c>
      <c r="AE1594" s="602">
        <f t="shared" si="720"/>
        <v>0</v>
      </c>
      <c r="AG1594" s="602">
        <f t="shared" ca="1" si="724"/>
        <v>0</v>
      </c>
    </row>
    <row r="1595" spans="2:33" x14ac:dyDescent="0.25">
      <c r="B1595" s="30">
        <v>1574</v>
      </c>
      <c r="C1595" s="19">
        <f t="shared" ca="1" si="698"/>
        <v>93598</v>
      </c>
      <c r="D1595" s="30">
        <f t="shared" ca="1" si="699"/>
        <v>31</v>
      </c>
      <c r="E1595" s="599">
        <f t="shared" si="700"/>
        <v>0.113</v>
      </c>
      <c r="F1595" s="599">
        <f t="shared" si="721"/>
        <v>0.13108</v>
      </c>
      <c r="G1595" s="33">
        <f t="shared" ca="1" si="701"/>
        <v>1.0120874444444443</v>
      </c>
      <c r="H1595" s="33">
        <f t="shared" ca="1" si="702"/>
        <v>118687027.24741842</v>
      </c>
      <c r="I1595" s="33">
        <f t="shared" ca="1" si="726"/>
        <v>8.4255206587605481E-9</v>
      </c>
      <c r="J1595" s="30" t="b">
        <f t="shared" si="703"/>
        <v>0</v>
      </c>
      <c r="K1595" s="33">
        <f t="shared" si="722"/>
        <v>1</v>
      </c>
      <c r="L1595" s="33">
        <f t="shared" ca="1" si="725"/>
        <v>8.4255206587605481E-9</v>
      </c>
      <c r="M1595" s="600">
        <f t="shared" ca="1" si="704"/>
        <v>27271.35</v>
      </c>
      <c r="N1595" s="601">
        <f t="shared" ca="1" si="705"/>
        <v>-16000685893672.5</v>
      </c>
      <c r="O1595" s="601">
        <f t="shared" ca="1" si="706"/>
        <v>193407429084.12</v>
      </c>
      <c r="P1595" s="601">
        <f t="shared" ca="1" si="707"/>
        <v>-155695563015.37</v>
      </c>
      <c r="Q1595" s="601">
        <f t="shared" ca="1" si="723"/>
        <v>-24911290082.459999</v>
      </c>
      <c r="R1595" s="602">
        <f t="shared" si="708"/>
        <v>399</v>
      </c>
      <c r="S1595" s="602">
        <f t="shared" si="709"/>
        <v>63.84</v>
      </c>
      <c r="T1595" s="602">
        <f t="shared" si="710"/>
        <v>166.35080000000002</v>
      </c>
      <c r="U1595" s="602">
        <f t="shared" si="711"/>
        <v>26.616128000000003</v>
      </c>
      <c r="V1595" s="602">
        <f t="shared" ca="1" si="712"/>
        <v>-12800548714.940001</v>
      </c>
      <c r="W1595" s="602">
        <f t="shared" si="713"/>
        <v>84.48</v>
      </c>
      <c r="X1595" s="602">
        <f t="shared" si="714"/>
        <v>13.52</v>
      </c>
      <c r="Y1595" s="602">
        <f t="shared" ca="1" si="715"/>
        <v>244130917.44999999</v>
      </c>
      <c r="Z1595" s="602">
        <f t="shared" ca="1" si="716"/>
        <v>39060946.789999999</v>
      </c>
      <c r="AA1595" s="603">
        <f t="shared" si="717"/>
        <v>0</v>
      </c>
      <c r="AB1595" s="602"/>
      <c r="AC1595" s="604">
        <f t="shared" si="718"/>
        <v>0.113</v>
      </c>
      <c r="AD1595" s="602">
        <f t="shared" ca="1" si="719"/>
        <v>-155695563015.37436</v>
      </c>
      <c r="AE1595" s="602">
        <f t="shared" si="720"/>
        <v>0</v>
      </c>
      <c r="AG1595" s="602">
        <f t="shared" ca="1" si="724"/>
        <v>0</v>
      </c>
    </row>
    <row r="1596" spans="2:33" x14ac:dyDescent="0.25">
      <c r="B1596" s="30">
        <v>1575</v>
      </c>
      <c r="C1596" s="19">
        <f t="shared" ca="1" si="698"/>
        <v>93628</v>
      </c>
      <c r="D1596" s="30">
        <f t="shared" ca="1" si="699"/>
        <v>30</v>
      </c>
      <c r="E1596" s="599">
        <f t="shared" si="700"/>
        <v>0.113</v>
      </c>
      <c r="F1596" s="599">
        <f t="shared" si="721"/>
        <v>0.13108</v>
      </c>
      <c r="G1596" s="33">
        <f t="shared" ca="1" si="701"/>
        <v>1.0117233333333333</v>
      </c>
      <c r="H1596" s="33">
        <f t="shared" ca="1" si="702"/>
        <v>120078434.83018231</v>
      </c>
      <c r="I1596" s="33">
        <f t="shared" ca="1" si="726"/>
        <v>8.327890027998975E-9</v>
      </c>
      <c r="J1596" s="30" t="b">
        <f t="shared" si="703"/>
        <v>0</v>
      </c>
      <c r="K1596" s="33">
        <f t="shared" si="722"/>
        <v>1</v>
      </c>
      <c r="L1596" s="33">
        <f t="shared" ca="1" si="725"/>
        <v>8.327890027998975E-9</v>
      </c>
      <c r="M1596" s="600">
        <f t="shared" ca="1" si="704"/>
        <v>27271.35</v>
      </c>
      <c r="N1596" s="601">
        <f t="shared" ca="1" si="705"/>
        <v>-16194093322756.6</v>
      </c>
      <c r="O1596" s="601">
        <f t="shared" ca="1" si="706"/>
        <v>189848781325.14001</v>
      </c>
      <c r="P1596" s="601">
        <f t="shared" ca="1" si="707"/>
        <v>-152494378789.29001</v>
      </c>
      <c r="Q1596" s="601">
        <f t="shared" ca="1" si="723"/>
        <v>-24399100606.290001</v>
      </c>
      <c r="R1596" s="602">
        <f t="shared" si="708"/>
        <v>399</v>
      </c>
      <c r="S1596" s="602">
        <f t="shared" si="709"/>
        <v>63.84</v>
      </c>
      <c r="T1596" s="602">
        <f t="shared" si="710"/>
        <v>166.35080000000002</v>
      </c>
      <c r="U1596" s="602">
        <f t="shared" si="711"/>
        <v>26.616128000000003</v>
      </c>
      <c r="V1596" s="602">
        <f t="shared" ca="1" si="712"/>
        <v>-12955274658.209999</v>
      </c>
      <c r="W1596" s="602">
        <f t="shared" si="713"/>
        <v>84.48</v>
      </c>
      <c r="X1596" s="602">
        <f t="shared" si="714"/>
        <v>13.52</v>
      </c>
      <c r="Y1596" s="602">
        <f t="shared" ca="1" si="715"/>
        <v>239111460.59</v>
      </c>
      <c r="Z1596" s="602">
        <f t="shared" ca="1" si="716"/>
        <v>38257833.689999998</v>
      </c>
      <c r="AA1596" s="603">
        <f t="shared" si="717"/>
        <v>0</v>
      </c>
      <c r="AB1596" s="602"/>
      <c r="AC1596" s="604">
        <f t="shared" si="718"/>
        <v>0.113</v>
      </c>
      <c r="AD1596" s="602">
        <f t="shared" ca="1" si="719"/>
        <v>-152494378789.29132</v>
      </c>
      <c r="AE1596" s="602">
        <f t="shared" si="720"/>
        <v>0</v>
      </c>
      <c r="AG1596" s="602">
        <f t="shared" ca="1" si="724"/>
        <v>0</v>
      </c>
    </row>
    <row r="1597" spans="2:33" x14ac:dyDescent="0.25">
      <c r="B1597" s="30">
        <v>1576</v>
      </c>
      <c r="C1597" s="19">
        <f t="shared" ca="1" si="698"/>
        <v>93659</v>
      </c>
      <c r="D1597" s="30">
        <f t="shared" ca="1" si="699"/>
        <v>31</v>
      </c>
      <c r="E1597" s="599">
        <f t="shared" si="700"/>
        <v>0.113</v>
      </c>
      <c r="F1597" s="599">
        <f t="shared" si="721"/>
        <v>0.13108</v>
      </c>
      <c r="G1597" s="33">
        <f t="shared" ca="1" si="701"/>
        <v>1.0120874444444443</v>
      </c>
      <c r="H1597" s="33">
        <f t="shared" ca="1" si="702"/>
        <v>121529876.24016798</v>
      </c>
      <c r="I1597" s="33">
        <f t="shared" ca="1" si="726"/>
        <v>8.2284293454211596E-9</v>
      </c>
      <c r="J1597" s="30" t="b">
        <f t="shared" si="703"/>
        <v>0</v>
      </c>
      <c r="K1597" s="33">
        <f t="shared" si="722"/>
        <v>1</v>
      </c>
      <c r="L1597" s="33">
        <f t="shared" ca="1" si="725"/>
        <v>8.2284293454211596E-9</v>
      </c>
      <c r="M1597" s="600">
        <f t="shared" ca="1" si="704"/>
        <v>27271.35</v>
      </c>
      <c r="N1597" s="601">
        <f t="shared" ca="1" si="705"/>
        <v>-16383942104081.699</v>
      </c>
      <c r="O1597" s="601">
        <f t="shared" ca="1" si="706"/>
        <v>198040017235.42999</v>
      </c>
      <c r="P1597" s="601">
        <f t="shared" ca="1" si="707"/>
        <v>-159424858862.76999</v>
      </c>
      <c r="Q1597" s="601">
        <f t="shared" ca="1" si="723"/>
        <v>-25507977418.040001</v>
      </c>
      <c r="R1597" s="602">
        <f t="shared" si="708"/>
        <v>399</v>
      </c>
      <c r="S1597" s="602">
        <f t="shared" si="709"/>
        <v>63.84</v>
      </c>
      <c r="T1597" s="602">
        <f t="shared" si="710"/>
        <v>166.35080000000002</v>
      </c>
      <c r="U1597" s="602">
        <f t="shared" si="711"/>
        <v>26.616128000000003</v>
      </c>
      <c r="V1597" s="602">
        <f t="shared" ca="1" si="712"/>
        <v>-13107153683.27</v>
      </c>
      <c r="W1597" s="602">
        <f t="shared" si="713"/>
        <v>84.48</v>
      </c>
      <c r="X1597" s="602">
        <f t="shared" si="714"/>
        <v>13.52</v>
      </c>
      <c r="Y1597" s="602">
        <f t="shared" ca="1" si="715"/>
        <v>249978453.34</v>
      </c>
      <c r="Z1597" s="602">
        <f t="shared" ca="1" si="716"/>
        <v>39996552.530000001</v>
      </c>
      <c r="AA1597" s="603">
        <f t="shared" si="717"/>
        <v>0</v>
      </c>
      <c r="AB1597" s="602"/>
      <c r="AC1597" s="604">
        <f t="shared" si="718"/>
        <v>0.113</v>
      </c>
      <c r="AD1597" s="602">
        <f t="shared" ca="1" si="719"/>
        <v>-159424858862.77277</v>
      </c>
      <c r="AE1597" s="602">
        <f t="shared" si="720"/>
        <v>0</v>
      </c>
      <c r="AG1597" s="602">
        <f t="shared" ca="1" si="724"/>
        <v>0</v>
      </c>
    </row>
    <row r="1598" spans="2:33" x14ac:dyDescent="0.25">
      <c r="B1598" s="30">
        <v>1577</v>
      </c>
      <c r="C1598" s="19">
        <f t="shared" ca="1" si="698"/>
        <v>93689</v>
      </c>
      <c r="D1598" s="30">
        <f t="shared" ca="1" si="699"/>
        <v>30</v>
      </c>
      <c r="E1598" s="599">
        <f t="shared" si="700"/>
        <v>0.113</v>
      </c>
      <c r="F1598" s="599">
        <f t="shared" si="721"/>
        <v>0.13108</v>
      </c>
      <c r="G1598" s="33">
        <f t="shared" ca="1" si="701"/>
        <v>1.0117233333333333</v>
      </c>
      <c r="H1598" s="33">
        <f t="shared" ca="1" si="702"/>
        <v>122954611.48929021</v>
      </c>
      <c r="I1598" s="33">
        <f t="shared" ca="1" si="726"/>
        <v>8.1330825081506082E-9</v>
      </c>
      <c r="J1598" s="30" t="b">
        <f t="shared" si="703"/>
        <v>0</v>
      </c>
      <c r="K1598" s="33">
        <f t="shared" si="722"/>
        <v>1</v>
      </c>
      <c r="L1598" s="33">
        <f t="shared" ca="1" si="725"/>
        <v>8.1330825081506082E-9</v>
      </c>
      <c r="M1598" s="600">
        <f t="shared" ca="1" si="704"/>
        <v>27271.35</v>
      </c>
      <c r="N1598" s="601">
        <f t="shared" ca="1" si="705"/>
        <v>-16581982121317.1</v>
      </c>
      <c r="O1598" s="601">
        <f t="shared" ca="1" si="706"/>
        <v>194396131006.92001</v>
      </c>
      <c r="P1598" s="601">
        <f t="shared" ca="1" si="707"/>
        <v>-156146998309.07001</v>
      </c>
      <c r="Q1598" s="601">
        <f t="shared" ca="1" si="723"/>
        <v>-24983519729.450001</v>
      </c>
      <c r="R1598" s="602">
        <f t="shared" si="708"/>
        <v>399</v>
      </c>
      <c r="S1598" s="602">
        <f t="shared" si="709"/>
        <v>63.84</v>
      </c>
      <c r="T1598" s="602">
        <f t="shared" si="710"/>
        <v>166.35080000000002</v>
      </c>
      <c r="U1598" s="602">
        <f t="shared" si="711"/>
        <v>26.616128000000003</v>
      </c>
      <c r="V1598" s="602">
        <f t="shared" ca="1" si="712"/>
        <v>-13265585697.049999</v>
      </c>
      <c r="W1598" s="602">
        <f t="shared" si="713"/>
        <v>84.48</v>
      </c>
      <c r="X1598" s="602">
        <f t="shared" si="714"/>
        <v>13.52</v>
      </c>
      <c r="Y1598" s="602">
        <f t="shared" ca="1" si="715"/>
        <v>244838768</v>
      </c>
      <c r="Z1598" s="602">
        <f t="shared" ca="1" si="716"/>
        <v>39174202.880000003</v>
      </c>
      <c r="AA1598" s="603">
        <f t="shared" si="717"/>
        <v>0</v>
      </c>
      <c r="AB1598" s="602"/>
      <c r="AC1598" s="604">
        <f t="shared" si="718"/>
        <v>0.113</v>
      </c>
      <c r="AD1598" s="602">
        <f t="shared" ca="1" si="719"/>
        <v>-156146998309.06937</v>
      </c>
      <c r="AE1598" s="602">
        <f t="shared" si="720"/>
        <v>0</v>
      </c>
      <c r="AG1598" s="602">
        <f t="shared" ca="1" si="724"/>
        <v>0</v>
      </c>
    </row>
    <row r="1599" spans="2:33" x14ac:dyDescent="0.25">
      <c r="B1599" s="30">
        <v>1578</v>
      </c>
      <c r="C1599" s="19">
        <f t="shared" ca="1" si="698"/>
        <v>93720</v>
      </c>
      <c r="D1599" s="30">
        <f t="shared" ca="1" si="699"/>
        <v>31</v>
      </c>
      <c r="E1599" s="599">
        <f t="shared" si="700"/>
        <v>0.113</v>
      </c>
      <c r="F1599" s="599">
        <f t="shared" si="721"/>
        <v>0.13108</v>
      </c>
      <c r="G1599" s="33">
        <f t="shared" ca="1" si="701"/>
        <v>1.0120874444444443</v>
      </c>
      <c r="H1599" s="33">
        <f t="shared" ca="1" si="702"/>
        <v>124440818.52485524</v>
      </c>
      <c r="I1599" s="33">
        <f t="shared" ca="1" si="726"/>
        <v>8.0359484279691123E-9</v>
      </c>
      <c r="J1599" s="30" t="b">
        <f t="shared" si="703"/>
        <v>0</v>
      </c>
      <c r="K1599" s="33">
        <f t="shared" si="722"/>
        <v>1</v>
      </c>
      <c r="L1599" s="33">
        <f t="shared" ca="1" si="725"/>
        <v>8.0359484279691123E-9</v>
      </c>
      <c r="M1599" s="600">
        <f t="shared" ca="1" si="704"/>
        <v>27271.35</v>
      </c>
      <c r="N1599" s="601">
        <f t="shared" ca="1" si="705"/>
        <v>-16776378252324</v>
      </c>
      <c r="O1599" s="601">
        <f t="shared" ca="1" si="706"/>
        <v>202783567375.30002</v>
      </c>
      <c r="P1599" s="601">
        <f t="shared" ca="1" si="707"/>
        <v>-163243480605.25</v>
      </c>
      <c r="Q1599" s="601">
        <f t="shared" ca="1" si="723"/>
        <v>-26118956896.84</v>
      </c>
      <c r="R1599" s="602">
        <f t="shared" si="708"/>
        <v>399</v>
      </c>
      <c r="S1599" s="602">
        <f t="shared" si="709"/>
        <v>63.84</v>
      </c>
      <c r="T1599" s="602">
        <f t="shared" si="710"/>
        <v>166.35080000000002</v>
      </c>
      <c r="U1599" s="602">
        <f t="shared" si="711"/>
        <v>26.616128000000003</v>
      </c>
      <c r="V1599" s="602">
        <f t="shared" ca="1" si="712"/>
        <v>-13421102601.860001</v>
      </c>
      <c r="W1599" s="602">
        <f t="shared" si="713"/>
        <v>84.48</v>
      </c>
      <c r="X1599" s="602">
        <f t="shared" si="714"/>
        <v>13.52</v>
      </c>
      <c r="Y1599" s="602">
        <f t="shared" ca="1" si="715"/>
        <v>255966052.24000001</v>
      </c>
      <c r="Z1599" s="602">
        <f t="shared" ca="1" si="716"/>
        <v>40954568.359999999</v>
      </c>
      <c r="AA1599" s="603">
        <f t="shared" si="717"/>
        <v>0</v>
      </c>
      <c r="AB1599" s="602"/>
      <c r="AC1599" s="604">
        <f t="shared" si="718"/>
        <v>0.113</v>
      </c>
      <c r="AD1599" s="602">
        <f t="shared" ca="1" si="719"/>
        <v>-163243480605.25272</v>
      </c>
      <c r="AE1599" s="602">
        <f t="shared" si="720"/>
        <v>0</v>
      </c>
      <c r="AG1599" s="602">
        <f t="shared" ca="1" si="724"/>
        <v>0</v>
      </c>
    </row>
    <row r="1600" spans="2:33" x14ac:dyDescent="0.25">
      <c r="B1600" s="30">
        <v>1579</v>
      </c>
      <c r="C1600" s="19">
        <f t="shared" ca="1" si="698"/>
        <v>93751</v>
      </c>
      <c r="D1600" s="30">
        <f t="shared" ca="1" si="699"/>
        <v>31</v>
      </c>
      <c r="E1600" s="599">
        <f t="shared" si="700"/>
        <v>0.113</v>
      </c>
      <c r="F1600" s="599">
        <f t="shared" si="721"/>
        <v>0.13108</v>
      </c>
      <c r="G1600" s="33">
        <f t="shared" ca="1" si="701"/>
        <v>1.0120874444444443</v>
      </c>
      <c r="H1600" s="33">
        <f t="shared" ca="1" si="702"/>
        <v>125944990.00539561</v>
      </c>
      <c r="I1600" s="33">
        <f t="shared" ca="1" si="726"/>
        <v>7.9399744281781991E-9</v>
      </c>
      <c r="J1600" s="30" t="b">
        <f t="shared" si="703"/>
        <v>0</v>
      </c>
      <c r="K1600" s="33">
        <f t="shared" si="722"/>
        <v>1</v>
      </c>
      <c r="L1600" s="33">
        <f t="shared" ca="1" si="725"/>
        <v>7.9399744281781991E-9</v>
      </c>
      <c r="M1600" s="600">
        <f t="shared" ca="1" si="704"/>
        <v>27271.35</v>
      </c>
      <c r="N1600" s="601">
        <f t="shared" ca="1" si="705"/>
        <v>-16979161819699.301</v>
      </c>
      <c r="O1600" s="601">
        <f t="shared" ca="1" si="706"/>
        <v>205234702480.20001</v>
      </c>
      <c r="P1600" s="601">
        <f t="shared" ca="1" si="707"/>
        <v>-165216677373.35001</v>
      </c>
      <c r="Q1600" s="601">
        <f t="shared" ca="1" si="723"/>
        <v>-26434668379.740002</v>
      </c>
      <c r="R1600" s="602">
        <f t="shared" si="708"/>
        <v>399</v>
      </c>
      <c r="S1600" s="602">
        <f t="shared" si="709"/>
        <v>63.84</v>
      </c>
      <c r="T1600" s="602">
        <f t="shared" si="710"/>
        <v>166.35080000000002</v>
      </c>
      <c r="U1600" s="602">
        <f t="shared" si="711"/>
        <v>26.616128000000003</v>
      </c>
      <c r="V1600" s="602">
        <f t="shared" ca="1" si="712"/>
        <v>-13583329455.76</v>
      </c>
      <c r="W1600" s="602">
        <f t="shared" si="713"/>
        <v>84.48</v>
      </c>
      <c r="X1600" s="602">
        <f t="shared" si="714"/>
        <v>13.52</v>
      </c>
      <c r="Y1600" s="602">
        <f t="shared" ca="1" si="715"/>
        <v>259060024.77000001</v>
      </c>
      <c r="Z1600" s="602">
        <f t="shared" ca="1" si="716"/>
        <v>41449603.960000001</v>
      </c>
      <c r="AA1600" s="603">
        <f t="shared" si="717"/>
        <v>0</v>
      </c>
      <c r="AB1600" s="602"/>
      <c r="AC1600" s="604">
        <f t="shared" si="718"/>
        <v>0.113</v>
      </c>
      <c r="AD1600" s="602">
        <f t="shared" ca="1" si="719"/>
        <v>-165216677373.35181</v>
      </c>
      <c r="AE1600" s="602">
        <f t="shared" si="720"/>
        <v>0</v>
      </c>
      <c r="AG1600" s="602">
        <f t="shared" ca="1" si="724"/>
        <v>0</v>
      </c>
    </row>
    <row r="1601" spans="2:33" x14ac:dyDescent="0.25">
      <c r="B1601" s="30">
        <v>1580</v>
      </c>
      <c r="C1601" s="19">
        <f t="shared" ca="1" si="698"/>
        <v>93781</v>
      </c>
      <c r="D1601" s="30">
        <f t="shared" ca="1" si="699"/>
        <v>30</v>
      </c>
      <c r="E1601" s="599">
        <f t="shared" si="700"/>
        <v>0.113</v>
      </c>
      <c r="F1601" s="599">
        <f t="shared" si="721"/>
        <v>0.13108</v>
      </c>
      <c r="G1601" s="33">
        <f t="shared" ca="1" si="701"/>
        <v>1.0117233333333333</v>
      </c>
      <c r="H1601" s="33">
        <f t="shared" ca="1" si="702"/>
        <v>127421485.10489219</v>
      </c>
      <c r="I1601" s="33">
        <f t="shared" ca="1" si="726"/>
        <v>7.8479700591843615E-9</v>
      </c>
      <c r="J1601" s="30" t="b">
        <f t="shared" si="703"/>
        <v>0</v>
      </c>
      <c r="K1601" s="33">
        <f t="shared" si="722"/>
        <v>1</v>
      </c>
      <c r="L1601" s="33">
        <f t="shared" ca="1" si="725"/>
        <v>7.8479700591843615E-9</v>
      </c>
      <c r="M1601" s="600">
        <f t="shared" ca="1" si="704"/>
        <v>27271.35</v>
      </c>
      <c r="N1601" s="601">
        <f t="shared" ca="1" si="705"/>
        <v>-17184396522179.5</v>
      </c>
      <c r="O1601" s="601">
        <f t="shared" ca="1" si="706"/>
        <v>201458435833.03</v>
      </c>
      <c r="P1601" s="601">
        <f t="shared" ca="1" si="707"/>
        <v>-161819733917.19</v>
      </c>
      <c r="Q1601" s="601">
        <f t="shared" ca="1" si="723"/>
        <v>-25891157426.75</v>
      </c>
      <c r="R1601" s="602">
        <f t="shared" si="708"/>
        <v>399</v>
      </c>
      <c r="S1601" s="602">
        <f t="shared" si="709"/>
        <v>63.84</v>
      </c>
      <c r="T1601" s="602">
        <f t="shared" si="710"/>
        <v>166.35080000000002</v>
      </c>
      <c r="U1601" s="602">
        <f t="shared" si="711"/>
        <v>26.616128000000003</v>
      </c>
      <c r="V1601" s="602">
        <f t="shared" ca="1" si="712"/>
        <v>-13747517217.74</v>
      </c>
      <c r="W1601" s="602">
        <f t="shared" si="713"/>
        <v>84.48</v>
      </c>
      <c r="X1601" s="602">
        <f t="shared" si="714"/>
        <v>13.52</v>
      </c>
      <c r="Y1601" s="602">
        <f t="shared" ca="1" si="715"/>
        <v>253733617.43000001</v>
      </c>
      <c r="Z1601" s="602">
        <f t="shared" ca="1" si="716"/>
        <v>40597378.789999999</v>
      </c>
      <c r="AA1601" s="603">
        <f t="shared" si="717"/>
        <v>0</v>
      </c>
      <c r="AB1601" s="602"/>
      <c r="AC1601" s="604">
        <f t="shared" si="718"/>
        <v>0.113</v>
      </c>
      <c r="AD1601" s="602">
        <f t="shared" ca="1" si="719"/>
        <v>-161819733917.19031</v>
      </c>
      <c r="AE1601" s="602">
        <f t="shared" si="720"/>
        <v>0</v>
      </c>
      <c r="AG1601" s="602">
        <f t="shared" ca="1" si="724"/>
        <v>0</v>
      </c>
    </row>
    <row r="1602" spans="2:33" x14ac:dyDescent="0.25">
      <c r="B1602" s="30">
        <v>1581</v>
      </c>
      <c r="C1602" s="19">
        <f t="shared" ca="1" si="698"/>
        <v>93812</v>
      </c>
      <c r="D1602" s="30">
        <f t="shared" ca="1" si="699"/>
        <v>31</v>
      </c>
      <c r="E1602" s="599">
        <f t="shared" si="700"/>
        <v>0.113</v>
      </c>
      <c r="F1602" s="599">
        <f t="shared" si="721"/>
        <v>0.13108</v>
      </c>
      <c r="G1602" s="33">
        <f t="shared" ca="1" si="701"/>
        <v>1.0120874444444443</v>
      </c>
      <c r="H1602" s="33">
        <f t="shared" ca="1" si="702"/>
        <v>128961685.22712617</v>
      </c>
      <c r="I1602" s="33">
        <f t="shared" ca="1" si="726"/>
        <v>7.7542411006711713E-9</v>
      </c>
      <c r="J1602" s="30" t="b">
        <f t="shared" si="703"/>
        <v>0</v>
      </c>
      <c r="K1602" s="33">
        <f t="shared" si="722"/>
        <v>1</v>
      </c>
      <c r="L1602" s="33">
        <f t="shared" ca="1" si="725"/>
        <v>7.7542411006711713E-9</v>
      </c>
      <c r="M1602" s="600">
        <f t="shared" ca="1" si="704"/>
        <v>27271.35</v>
      </c>
      <c r="N1602" s="601">
        <f t="shared" ca="1" si="705"/>
        <v>-17385854958012.5</v>
      </c>
      <c r="O1602" s="601">
        <f t="shared" ca="1" si="706"/>
        <v>210150583195.48999</v>
      </c>
      <c r="P1602" s="601">
        <f t="shared" ca="1" si="707"/>
        <v>-169174027549.76999</v>
      </c>
      <c r="Q1602" s="601">
        <f t="shared" ca="1" si="723"/>
        <v>-27067844407.959999</v>
      </c>
      <c r="R1602" s="602">
        <f t="shared" si="708"/>
        <v>399</v>
      </c>
      <c r="S1602" s="602">
        <f t="shared" si="709"/>
        <v>63.84</v>
      </c>
      <c r="T1602" s="602">
        <f t="shared" si="710"/>
        <v>166.35080000000002</v>
      </c>
      <c r="U1602" s="602">
        <f t="shared" si="711"/>
        <v>26.616128000000003</v>
      </c>
      <c r="V1602" s="602">
        <f t="shared" ca="1" si="712"/>
        <v>-13908683966.41</v>
      </c>
      <c r="W1602" s="602">
        <f t="shared" si="713"/>
        <v>84.48</v>
      </c>
      <c r="X1602" s="602">
        <f t="shared" si="714"/>
        <v>13.52</v>
      </c>
      <c r="Y1602" s="602">
        <f t="shared" ca="1" si="715"/>
        <v>265265149.84</v>
      </c>
      <c r="Z1602" s="602">
        <f t="shared" ca="1" si="716"/>
        <v>42442423.969999999</v>
      </c>
      <c r="AA1602" s="603">
        <f t="shared" si="717"/>
        <v>0</v>
      </c>
      <c r="AB1602" s="602"/>
      <c r="AC1602" s="604">
        <f t="shared" si="718"/>
        <v>0.113</v>
      </c>
      <c r="AD1602" s="602">
        <f t="shared" ca="1" si="719"/>
        <v>-169174027549.77164</v>
      </c>
      <c r="AE1602" s="602">
        <f t="shared" si="720"/>
        <v>0</v>
      </c>
      <c r="AG1602" s="602">
        <f t="shared" ca="1" si="724"/>
        <v>0</v>
      </c>
    </row>
    <row r="1603" spans="2:33" x14ac:dyDescent="0.25">
      <c r="B1603" s="30">
        <v>1582</v>
      </c>
      <c r="C1603" s="19">
        <f t="shared" ca="1" si="698"/>
        <v>93842</v>
      </c>
      <c r="D1603" s="30">
        <f t="shared" ca="1" si="699"/>
        <v>30</v>
      </c>
      <c r="E1603" s="599">
        <f t="shared" si="700"/>
        <v>0.113</v>
      </c>
      <c r="F1603" s="599">
        <f t="shared" si="721"/>
        <v>0.13108</v>
      </c>
      <c r="G1603" s="33">
        <f t="shared" ca="1" si="701"/>
        <v>1.0117233333333333</v>
      </c>
      <c r="H1603" s="33">
        <f t="shared" ca="1" si="702"/>
        <v>130473546.05027217</v>
      </c>
      <c r="I1603" s="33">
        <f t="shared" ca="1" si="726"/>
        <v>7.6643889146286758E-9</v>
      </c>
      <c r="J1603" s="30" t="b">
        <f t="shared" si="703"/>
        <v>0</v>
      </c>
      <c r="K1603" s="33">
        <f t="shared" si="722"/>
        <v>1</v>
      </c>
      <c r="L1603" s="33">
        <f t="shared" ca="1" si="725"/>
        <v>7.6643889146286758E-9</v>
      </c>
      <c r="M1603" s="600">
        <f t="shared" ca="1" si="704"/>
        <v>27271.35</v>
      </c>
      <c r="N1603" s="601">
        <f t="shared" ca="1" si="705"/>
        <v>-17596005541208</v>
      </c>
      <c r="O1603" s="601">
        <f t="shared" ca="1" si="706"/>
        <v>206283865566.12</v>
      </c>
      <c r="P1603" s="601">
        <f t="shared" ca="1" si="707"/>
        <v>-165695718846.38</v>
      </c>
      <c r="Q1603" s="601">
        <f t="shared" ca="1" si="723"/>
        <v>-26511315015.419998</v>
      </c>
      <c r="R1603" s="602">
        <f t="shared" si="708"/>
        <v>399</v>
      </c>
      <c r="S1603" s="602">
        <f t="shared" si="709"/>
        <v>63.84</v>
      </c>
      <c r="T1603" s="602">
        <f t="shared" si="710"/>
        <v>166.35080000000002</v>
      </c>
      <c r="U1603" s="602">
        <f t="shared" si="711"/>
        <v>26.616128000000003</v>
      </c>
      <c r="V1603" s="602">
        <f t="shared" ca="1" si="712"/>
        <v>-14076804432.969999</v>
      </c>
      <c r="W1603" s="602">
        <f t="shared" si="713"/>
        <v>84.48</v>
      </c>
      <c r="X1603" s="602">
        <f t="shared" si="714"/>
        <v>13.52</v>
      </c>
      <c r="Y1603" s="602">
        <f t="shared" ca="1" si="715"/>
        <v>259811161.80000001</v>
      </c>
      <c r="Z1603" s="602">
        <f t="shared" ca="1" si="716"/>
        <v>41569785.890000001</v>
      </c>
      <c r="AA1603" s="603">
        <f t="shared" si="717"/>
        <v>0</v>
      </c>
      <c r="AB1603" s="602"/>
      <c r="AC1603" s="604">
        <f t="shared" si="718"/>
        <v>0.113</v>
      </c>
      <c r="AD1603" s="602">
        <f t="shared" ca="1" si="719"/>
        <v>-165695718846.37534</v>
      </c>
      <c r="AE1603" s="602">
        <f t="shared" si="720"/>
        <v>0</v>
      </c>
      <c r="AG1603" s="602">
        <f t="shared" ca="1" si="724"/>
        <v>0</v>
      </c>
    </row>
    <row r="1604" spans="2:33" x14ac:dyDescent="0.25">
      <c r="B1604" s="30">
        <v>1583</v>
      </c>
      <c r="C1604" s="19">
        <f t="shared" ca="1" si="698"/>
        <v>93873</v>
      </c>
      <c r="D1604" s="30">
        <f t="shared" ca="1" si="699"/>
        <v>31</v>
      </c>
      <c r="E1604" s="599">
        <f t="shared" si="700"/>
        <v>0.113</v>
      </c>
      <c r="F1604" s="599">
        <f t="shared" si="721"/>
        <v>0.13108</v>
      </c>
      <c r="G1604" s="33">
        <f t="shared" ca="1" si="701"/>
        <v>1.0120874444444443</v>
      </c>
      <c r="H1604" s="33">
        <f t="shared" ca="1" si="702"/>
        <v>132050637.78962448</v>
      </c>
      <c r="I1604" s="33">
        <f t="shared" ca="1" si="726"/>
        <v>7.5728524809788713E-9</v>
      </c>
      <c r="J1604" s="30" t="b">
        <f t="shared" si="703"/>
        <v>0</v>
      </c>
      <c r="K1604" s="33">
        <f t="shared" si="722"/>
        <v>1</v>
      </c>
      <c r="L1604" s="33">
        <f t="shared" ca="1" si="725"/>
        <v>7.5728524809788713E-9</v>
      </c>
      <c r="M1604" s="600">
        <f t="shared" ca="1" si="704"/>
        <v>27271.35</v>
      </c>
      <c r="N1604" s="601">
        <f t="shared" ca="1" si="705"/>
        <v>-17802289406774.102</v>
      </c>
      <c r="O1604" s="601">
        <f t="shared" ca="1" si="706"/>
        <v>215184211459.65002</v>
      </c>
      <c r="P1604" s="601">
        <f t="shared" ca="1" si="707"/>
        <v>-173226166088.69</v>
      </c>
      <c r="Q1604" s="601">
        <f t="shared" ca="1" si="723"/>
        <v>-27716186574.189999</v>
      </c>
      <c r="R1604" s="602">
        <f t="shared" si="708"/>
        <v>399</v>
      </c>
      <c r="S1604" s="602">
        <f t="shared" si="709"/>
        <v>63.84</v>
      </c>
      <c r="T1604" s="602">
        <f t="shared" si="710"/>
        <v>166.35080000000002</v>
      </c>
      <c r="U1604" s="602">
        <f t="shared" si="711"/>
        <v>26.616128000000003</v>
      </c>
      <c r="V1604" s="602">
        <f t="shared" ca="1" si="712"/>
        <v>-14241831525.42</v>
      </c>
      <c r="W1604" s="602">
        <f t="shared" si="713"/>
        <v>84.48</v>
      </c>
      <c r="X1604" s="602">
        <f t="shared" si="714"/>
        <v>13.52</v>
      </c>
      <c r="Y1604" s="602">
        <f t="shared" ca="1" si="715"/>
        <v>271618903.06999999</v>
      </c>
      <c r="Z1604" s="602">
        <f t="shared" ca="1" si="716"/>
        <v>43459024.490000002</v>
      </c>
      <c r="AA1604" s="603">
        <f t="shared" si="717"/>
        <v>0</v>
      </c>
      <c r="AB1604" s="602"/>
      <c r="AC1604" s="604">
        <f t="shared" si="718"/>
        <v>0.113</v>
      </c>
      <c r="AD1604" s="602">
        <f t="shared" ca="1" si="719"/>
        <v>-173226166088.69354</v>
      </c>
      <c r="AE1604" s="602">
        <f t="shared" si="720"/>
        <v>0</v>
      </c>
      <c r="AG1604" s="602">
        <f t="shared" ca="1" si="724"/>
        <v>0</v>
      </c>
    </row>
    <row r="1605" spans="2:33" x14ac:dyDescent="0.25">
      <c r="B1605" s="30">
        <v>1584</v>
      </c>
      <c r="C1605" s="19">
        <f t="shared" ca="1" si="698"/>
        <v>93904</v>
      </c>
      <c r="D1605" s="30">
        <f t="shared" ca="1" si="699"/>
        <v>31</v>
      </c>
      <c r="E1605" s="599">
        <f t="shared" si="700"/>
        <v>0.113</v>
      </c>
      <c r="F1605" s="599">
        <f t="shared" si="721"/>
        <v>0.13108</v>
      </c>
      <c r="G1605" s="33">
        <f t="shared" ca="1" si="701"/>
        <v>1.0120874444444443</v>
      </c>
      <c r="H1605" s="33">
        <f t="shared" ca="1" si="702"/>
        <v>133646792.53776</v>
      </c>
      <c r="I1605" s="33">
        <f t="shared" ca="1" si="726"/>
        <v>7.4824092745620076E-9</v>
      </c>
      <c r="J1605" s="30" t="b">
        <f t="shared" si="703"/>
        <v>1</v>
      </c>
      <c r="K1605" s="33">
        <f t="shared" si="722"/>
        <v>1</v>
      </c>
      <c r="L1605" s="33">
        <f t="shared" ca="1" si="725"/>
        <v>7.4824092745620076E-9</v>
      </c>
      <c r="M1605" s="600">
        <f t="shared" ca="1" si="704"/>
        <v>27271.35</v>
      </c>
      <c r="N1605" s="601">
        <f t="shared" ca="1" si="705"/>
        <v>-18017473618233.699</v>
      </c>
      <c r="O1605" s="601">
        <f t="shared" ca="1" si="706"/>
        <v>217785238661</v>
      </c>
      <c r="P1605" s="601">
        <f t="shared" ca="1" si="707"/>
        <v>-175320028012.98001</v>
      </c>
      <c r="Q1605" s="601">
        <f t="shared" ca="1" si="723"/>
        <v>-28051204482.080002</v>
      </c>
      <c r="R1605" s="602">
        <f t="shared" si="708"/>
        <v>399</v>
      </c>
      <c r="S1605" s="602">
        <f t="shared" si="709"/>
        <v>63.84</v>
      </c>
      <c r="T1605" s="602">
        <f t="shared" si="710"/>
        <v>166.35080000000002</v>
      </c>
      <c r="U1605" s="602">
        <f t="shared" si="711"/>
        <v>26.616128000000003</v>
      </c>
      <c r="V1605" s="602">
        <f t="shared" ca="1" si="712"/>
        <v>-14413978894.59</v>
      </c>
      <c r="W1605" s="602">
        <f t="shared" si="713"/>
        <v>84.48</v>
      </c>
      <c r="X1605" s="602">
        <f t="shared" si="714"/>
        <v>13.52</v>
      </c>
      <c r="Y1605" s="602">
        <f t="shared" ca="1" si="715"/>
        <v>274902078.56999999</v>
      </c>
      <c r="Z1605" s="602">
        <f t="shared" ca="1" si="716"/>
        <v>43984332.57</v>
      </c>
      <c r="AA1605" s="603">
        <f t="shared" si="717"/>
        <v>0</v>
      </c>
      <c r="AB1605" s="602"/>
      <c r="AC1605" s="604">
        <f t="shared" si="718"/>
        <v>0.113</v>
      </c>
      <c r="AD1605" s="602">
        <f t="shared" ca="1" si="719"/>
        <v>-175320028012.97958</v>
      </c>
      <c r="AE1605" s="602">
        <f t="shared" si="720"/>
        <v>0</v>
      </c>
      <c r="AG1605" s="602">
        <f t="shared" ca="1" si="724"/>
        <v>0</v>
      </c>
    </row>
    <row r="1606" spans="2:33" x14ac:dyDescent="0.25">
      <c r="B1606" s="30">
        <v>1585</v>
      </c>
      <c r="C1606" s="19">
        <f t="shared" ca="1" si="698"/>
        <v>93932</v>
      </c>
      <c r="D1606" s="30">
        <f t="shared" ca="1" si="699"/>
        <v>28</v>
      </c>
      <c r="E1606" s="599">
        <f t="shared" si="700"/>
        <v>0.113</v>
      </c>
      <c r="F1606" s="599">
        <f t="shared" si="721"/>
        <v>0.13108</v>
      </c>
      <c r="G1606" s="33">
        <f t="shared" ca="1" si="701"/>
        <v>1.0109951111111111</v>
      </c>
      <c r="H1606" s="33">
        <f t="shared" ca="1" si="702"/>
        <v>135116253.87135628</v>
      </c>
      <c r="I1606" s="33">
        <f t="shared" ca="1" si="726"/>
        <v>7.4010340824879335E-9</v>
      </c>
      <c r="J1606" s="30" t="b">
        <f t="shared" si="703"/>
        <v>0</v>
      </c>
      <c r="K1606" s="33">
        <f t="shared" si="722"/>
        <v>1</v>
      </c>
      <c r="L1606" s="33">
        <f t="shared" ca="1" si="725"/>
        <v>7.4010340824879335E-9</v>
      </c>
      <c r="M1606" s="600">
        <f t="shared" ca="1" si="704"/>
        <v>27271.35</v>
      </c>
      <c r="N1606" s="601">
        <f t="shared" ca="1" si="705"/>
        <v>-18235258856894.699</v>
      </c>
      <c r="O1606" s="601">
        <f t="shared" ca="1" si="706"/>
        <v>200498724542.79001</v>
      </c>
      <c r="P1606" s="601">
        <f t="shared" ca="1" si="707"/>
        <v>-160267663953.38</v>
      </c>
      <c r="Q1606" s="601">
        <f t="shared" ca="1" si="723"/>
        <v>-25642826232.540001</v>
      </c>
      <c r="R1606" s="602">
        <f t="shared" si="708"/>
        <v>399</v>
      </c>
      <c r="S1606" s="602">
        <f t="shared" si="709"/>
        <v>63.84</v>
      </c>
      <c r="T1606" s="602">
        <f t="shared" si="710"/>
        <v>166.35080000000002</v>
      </c>
      <c r="U1606" s="602">
        <f t="shared" si="711"/>
        <v>26.616128000000003</v>
      </c>
      <c r="V1606" s="602">
        <f t="shared" ca="1" si="712"/>
        <v>-14588207085.52</v>
      </c>
      <c r="W1606" s="602">
        <f t="shared" si="713"/>
        <v>84.48</v>
      </c>
      <c r="X1606" s="602">
        <f t="shared" si="714"/>
        <v>13.52</v>
      </c>
      <c r="Y1606" s="602">
        <f t="shared" ca="1" si="715"/>
        <v>251299971.72999999</v>
      </c>
      <c r="Z1606" s="602">
        <f t="shared" ca="1" si="716"/>
        <v>40207995.479999997</v>
      </c>
      <c r="AA1606" s="603">
        <f t="shared" si="717"/>
        <v>0</v>
      </c>
      <c r="AB1606" s="602"/>
      <c r="AC1606" s="604">
        <f t="shared" si="718"/>
        <v>0.113</v>
      </c>
      <c r="AD1606" s="602">
        <f t="shared" ca="1" si="719"/>
        <v>-160267663953.37451</v>
      </c>
      <c r="AE1606" s="602">
        <f t="shared" si="720"/>
        <v>0</v>
      </c>
      <c r="AG1606" s="602">
        <f t="shared" ca="1" si="724"/>
        <v>0</v>
      </c>
    </row>
    <row r="1607" spans="2:33" x14ac:dyDescent="0.25">
      <c r="B1607" s="30">
        <v>1586</v>
      </c>
      <c r="C1607" s="19">
        <f t="shared" ca="1" si="698"/>
        <v>93963</v>
      </c>
      <c r="D1607" s="30">
        <f t="shared" ca="1" si="699"/>
        <v>31</v>
      </c>
      <c r="E1607" s="599">
        <f t="shared" si="700"/>
        <v>0.113</v>
      </c>
      <c r="F1607" s="599">
        <f t="shared" si="721"/>
        <v>0.13108</v>
      </c>
      <c r="G1607" s="33">
        <f t="shared" ca="1" si="701"/>
        <v>1.0120874444444443</v>
      </c>
      <c r="H1607" s="33">
        <f t="shared" ca="1" si="702"/>
        <v>136749464.08356774</v>
      </c>
      <c r="I1607" s="33">
        <f t="shared" ca="1" si="726"/>
        <v>7.3126429174808246E-9</v>
      </c>
      <c r="J1607" s="30" t="b">
        <f t="shared" si="703"/>
        <v>0</v>
      </c>
      <c r="K1607" s="33">
        <f t="shared" si="722"/>
        <v>1</v>
      </c>
      <c r="L1607" s="33">
        <f t="shared" ca="1" si="725"/>
        <v>7.3126429174808246E-9</v>
      </c>
      <c r="M1607" s="600">
        <f t="shared" ca="1" si="704"/>
        <v>27271.35</v>
      </c>
      <c r="N1607" s="601">
        <f t="shared" ca="1" si="705"/>
        <v>-18435757581437.5</v>
      </c>
      <c r="O1607" s="601">
        <f t="shared" ca="1" si="706"/>
        <v>222841222828.22</v>
      </c>
      <c r="P1607" s="601">
        <f t="shared" ca="1" si="707"/>
        <v>-179390163354.92999</v>
      </c>
      <c r="Q1607" s="601">
        <f t="shared" ca="1" si="723"/>
        <v>-28702426136.790001</v>
      </c>
      <c r="R1607" s="602">
        <f t="shared" si="708"/>
        <v>399</v>
      </c>
      <c r="S1607" s="602">
        <f t="shared" si="709"/>
        <v>63.84</v>
      </c>
      <c r="T1607" s="602">
        <f t="shared" si="710"/>
        <v>166.35080000000002</v>
      </c>
      <c r="U1607" s="602">
        <f t="shared" si="711"/>
        <v>26.616128000000003</v>
      </c>
      <c r="V1607" s="602">
        <f t="shared" ca="1" si="712"/>
        <v>-14748606065.15</v>
      </c>
      <c r="W1607" s="602">
        <f t="shared" si="713"/>
        <v>84.48</v>
      </c>
      <c r="X1607" s="602">
        <f t="shared" si="714"/>
        <v>13.52</v>
      </c>
      <c r="Y1607" s="602">
        <f t="shared" ca="1" si="715"/>
        <v>281284050.79000002</v>
      </c>
      <c r="Z1607" s="602">
        <f t="shared" ca="1" si="716"/>
        <v>45005448.130000003</v>
      </c>
      <c r="AA1607" s="603">
        <f t="shared" si="717"/>
        <v>0</v>
      </c>
      <c r="AB1607" s="602"/>
      <c r="AC1607" s="604">
        <f t="shared" si="718"/>
        <v>0.113</v>
      </c>
      <c r="AD1607" s="602">
        <f t="shared" ca="1" si="719"/>
        <v>-179390163354.93213</v>
      </c>
      <c r="AE1607" s="602">
        <f t="shared" si="720"/>
        <v>0</v>
      </c>
      <c r="AG1607" s="602">
        <f t="shared" ca="1" si="724"/>
        <v>0</v>
      </c>
    </row>
    <row r="1608" spans="2:33" x14ac:dyDescent="0.25">
      <c r="B1608" s="30">
        <v>1587</v>
      </c>
      <c r="C1608" s="19">
        <f t="shared" ca="1" si="698"/>
        <v>93993</v>
      </c>
      <c r="D1608" s="30">
        <f t="shared" ca="1" si="699"/>
        <v>30</v>
      </c>
      <c r="E1608" s="599">
        <f t="shared" si="700"/>
        <v>0.113</v>
      </c>
      <c r="F1608" s="599">
        <f t="shared" si="721"/>
        <v>0.13108</v>
      </c>
      <c r="G1608" s="33">
        <f t="shared" ca="1" si="701"/>
        <v>1.0117233333333333</v>
      </c>
      <c r="H1608" s="33">
        <f t="shared" ca="1" si="702"/>
        <v>138352623.63417411</v>
      </c>
      <c r="I1608" s="33">
        <f t="shared" ca="1" si="726"/>
        <v>7.2279077456756857E-9</v>
      </c>
      <c r="J1608" s="30" t="b">
        <f t="shared" si="703"/>
        <v>0</v>
      </c>
      <c r="K1608" s="33">
        <f t="shared" si="722"/>
        <v>1</v>
      </c>
      <c r="L1608" s="33">
        <f t="shared" ca="1" si="725"/>
        <v>7.2279077456756857E-9</v>
      </c>
      <c r="M1608" s="600">
        <f t="shared" ca="1" si="704"/>
        <v>27271.35</v>
      </c>
      <c r="N1608" s="601">
        <f t="shared" ca="1" si="705"/>
        <v>-18658598804265.699</v>
      </c>
      <c r="O1608" s="601">
        <f t="shared" ca="1" si="706"/>
        <v>218741000586.69</v>
      </c>
      <c r="P1608" s="601">
        <f t="shared" ca="1" si="707"/>
        <v>-175701805406.84</v>
      </c>
      <c r="Q1608" s="601">
        <f t="shared" ca="1" si="723"/>
        <v>-28112288865.09</v>
      </c>
      <c r="R1608" s="602">
        <f t="shared" si="708"/>
        <v>399</v>
      </c>
      <c r="S1608" s="602">
        <f t="shared" si="709"/>
        <v>63.84</v>
      </c>
      <c r="T1608" s="602">
        <f t="shared" si="710"/>
        <v>166.35080000000002</v>
      </c>
      <c r="U1608" s="602">
        <f t="shared" si="711"/>
        <v>26.616128000000003</v>
      </c>
      <c r="V1608" s="602">
        <f t="shared" ca="1" si="712"/>
        <v>-14926879043.41</v>
      </c>
      <c r="W1608" s="602">
        <f t="shared" si="713"/>
        <v>84.48</v>
      </c>
      <c r="X1608" s="602">
        <f t="shared" si="714"/>
        <v>13.52</v>
      </c>
      <c r="Y1608" s="602">
        <f t="shared" ca="1" si="715"/>
        <v>275500705.51999998</v>
      </c>
      <c r="Z1608" s="602">
        <f t="shared" ca="1" si="716"/>
        <v>44080112.880000003</v>
      </c>
      <c r="AA1608" s="603">
        <f t="shared" si="717"/>
        <v>0</v>
      </c>
      <c r="AB1608" s="602"/>
      <c r="AC1608" s="604">
        <f t="shared" si="718"/>
        <v>0.113</v>
      </c>
      <c r="AD1608" s="602">
        <f t="shared" ca="1" si="719"/>
        <v>-175701805406.83536</v>
      </c>
      <c r="AE1608" s="602">
        <f t="shared" si="720"/>
        <v>0</v>
      </c>
      <c r="AG1608" s="602">
        <f t="shared" ca="1" si="724"/>
        <v>0</v>
      </c>
    </row>
    <row r="1609" spans="2:33" x14ac:dyDescent="0.25">
      <c r="B1609" s="30">
        <v>1588</v>
      </c>
      <c r="C1609" s="19">
        <f t="shared" ca="1" si="698"/>
        <v>94024</v>
      </c>
      <c r="D1609" s="30">
        <f t="shared" ca="1" si="699"/>
        <v>31</v>
      </c>
      <c r="E1609" s="599">
        <f t="shared" si="700"/>
        <v>0.113</v>
      </c>
      <c r="F1609" s="599">
        <f t="shared" si="721"/>
        <v>0.13108</v>
      </c>
      <c r="G1609" s="33">
        <f t="shared" ca="1" si="701"/>
        <v>1.0120874444444443</v>
      </c>
      <c r="H1609" s="33">
        <f t="shared" ca="1" si="702"/>
        <v>140024953.28609529</v>
      </c>
      <c r="I1609" s="33">
        <f t="shared" ca="1" si="726"/>
        <v>7.1415842428943814E-9</v>
      </c>
      <c r="J1609" s="30" t="b">
        <f t="shared" si="703"/>
        <v>0</v>
      </c>
      <c r="K1609" s="33">
        <f t="shared" si="722"/>
        <v>1</v>
      </c>
      <c r="L1609" s="33">
        <f t="shared" ca="1" si="725"/>
        <v>7.1415842428943814E-9</v>
      </c>
      <c r="M1609" s="600">
        <f t="shared" ca="1" si="704"/>
        <v>27271.35</v>
      </c>
      <c r="N1609" s="601">
        <f t="shared" ca="1" si="705"/>
        <v>-18877339804852.398</v>
      </c>
      <c r="O1609" s="601">
        <f t="shared" ca="1" si="706"/>
        <v>228178823421.41</v>
      </c>
      <c r="P1609" s="601">
        <f t="shared" ca="1" si="707"/>
        <v>-183687003712.22</v>
      </c>
      <c r="Q1609" s="601">
        <f t="shared" ca="1" si="723"/>
        <v>-29389920593.959999</v>
      </c>
      <c r="R1609" s="602">
        <f t="shared" si="708"/>
        <v>399</v>
      </c>
      <c r="S1609" s="602">
        <f t="shared" si="709"/>
        <v>63.84</v>
      </c>
      <c r="T1609" s="602">
        <f t="shared" si="710"/>
        <v>166.35080000000002</v>
      </c>
      <c r="U1609" s="602">
        <f t="shared" si="711"/>
        <v>26.616128000000003</v>
      </c>
      <c r="V1609" s="602">
        <f t="shared" ca="1" si="712"/>
        <v>-15101871843.879999</v>
      </c>
      <c r="W1609" s="602">
        <f t="shared" si="713"/>
        <v>84.48</v>
      </c>
      <c r="X1609" s="602">
        <f t="shared" si="714"/>
        <v>13.52</v>
      </c>
      <c r="Y1609" s="602">
        <f t="shared" ca="1" si="715"/>
        <v>288021496.47000003</v>
      </c>
      <c r="Z1609" s="602">
        <f t="shared" ca="1" si="716"/>
        <v>46083439.439999998</v>
      </c>
      <c r="AA1609" s="603">
        <f t="shared" si="717"/>
        <v>0</v>
      </c>
      <c r="AB1609" s="602"/>
      <c r="AC1609" s="604">
        <f t="shared" si="718"/>
        <v>0.113</v>
      </c>
      <c r="AD1609" s="602">
        <f t="shared" ca="1" si="719"/>
        <v>-183687003712.21652</v>
      </c>
      <c r="AE1609" s="602">
        <f t="shared" si="720"/>
        <v>0</v>
      </c>
      <c r="AG1609" s="602">
        <f t="shared" ca="1" si="724"/>
        <v>0</v>
      </c>
    </row>
    <row r="1610" spans="2:33" x14ac:dyDescent="0.25">
      <c r="B1610" s="30">
        <v>1589</v>
      </c>
      <c r="C1610" s="19">
        <f t="shared" ca="1" si="698"/>
        <v>94054</v>
      </c>
      <c r="D1610" s="30">
        <f t="shared" ca="1" si="699"/>
        <v>30</v>
      </c>
      <c r="E1610" s="599">
        <f t="shared" si="700"/>
        <v>0.113</v>
      </c>
      <c r="F1610" s="599">
        <f t="shared" si="721"/>
        <v>0.13108</v>
      </c>
      <c r="G1610" s="33">
        <f t="shared" ca="1" si="701"/>
        <v>1.0117233333333333</v>
      </c>
      <c r="H1610" s="33">
        <f t="shared" ca="1" si="702"/>
        <v>141666512.48845261</v>
      </c>
      <c r="I1610" s="33">
        <f t="shared" ca="1" si="726"/>
        <v>7.0588312116563964E-9</v>
      </c>
      <c r="J1610" s="30" t="b">
        <f t="shared" si="703"/>
        <v>0</v>
      </c>
      <c r="K1610" s="33">
        <f t="shared" si="722"/>
        <v>1</v>
      </c>
      <c r="L1610" s="33">
        <f t="shared" ca="1" si="725"/>
        <v>7.0588312116563964E-9</v>
      </c>
      <c r="M1610" s="600">
        <f t="shared" ca="1" si="704"/>
        <v>27271.35</v>
      </c>
      <c r="N1610" s="601">
        <f t="shared" ca="1" si="705"/>
        <v>-19105518628273.801</v>
      </c>
      <c r="O1610" s="601">
        <f t="shared" ca="1" si="706"/>
        <v>223980390656.82001</v>
      </c>
      <c r="P1610" s="601">
        <f t="shared" ca="1" si="707"/>
        <v>-179910300416.25</v>
      </c>
      <c r="Q1610" s="601">
        <f t="shared" ca="1" si="723"/>
        <v>-28785648066.599998</v>
      </c>
      <c r="R1610" s="602">
        <f t="shared" si="708"/>
        <v>399</v>
      </c>
      <c r="S1610" s="602">
        <f t="shared" si="709"/>
        <v>63.84</v>
      </c>
      <c r="T1610" s="602">
        <f t="shared" si="710"/>
        <v>166.35080000000002</v>
      </c>
      <c r="U1610" s="602">
        <f t="shared" si="711"/>
        <v>26.616128000000003</v>
      </c>
      <c r="V1610" s="602">
        <f t="shared" ca="1" si="712"/>
        <v>-15284414902.620001</v>
      </c>
      <c r="W1610" s="602">
        <f t="shared" si="713"/>
        <v>84.48</v>
      </c>
      <c r="X1610" s="602">
        <f t="shared" si="714"/>
        <v>13.52</v>
      </c>
      <c r="Y1610" s="602">
        <f t="shared" ca="1" si="715"/>
        <v>282099625.69999999</v>
      </c>
      <c r="Z1610" s="602">
        <f t="shared" ca="1" si="716"/>
        <v>45135940.109999999</v>
      </c>
      <c r="AA1610" s="603">
        <f t="shared" si="717"/>
        <v>0</v>
      </c>
      <c r="AB1610" s="602"/>
      <c r="AC1610" s="604">
        <f t="shared" si="718"/>
        <v>0.113</v>
      </c>
      <c r="AD1610" s="602">
        <f t="shared" ca="1" si="719"/>
        <v>-179910300416.24496</v>
      </c>
      <c r="AE1610" s="602">
        <f t="shared" si="720"/>
        <v>0</v>
      </c>
      <c r="AG1610" s="602">
        <f t="shared" ca="1" si="724"/>
        <v>0</v>
      </c>
    </row>
    <row r="1611" spans="2:33" x14ac:dyDescent="0.25">
      <c r="B1611" s="30">
        <v>1590</v>
      </c>
      <c r="C1611" s="19">
        <f t="shared" ca="1" si="698"/>
        <v>94085</v>
      </c>
      <c r="D1611" s="30">
        <f t="shared" ca="1" si="699"/>
        <v>31</v>
      </c>
      <c r="E1611" s="599">
        <f t="shared" si="700"/>
        <v>0.113</v>
      </c>
      <c r="F1611" s="599">
        <f t="shared" si="721"/>
        <v>0.13108</v>
      </c>
      <c r="G1611" s="33">
        <f t="shared" ca="1" si="701"/>
        <v>1.0120874444444443</v>
      </c>
      <c r="H1611" s="33">
        <f t="shared" ca="1" si="702"/>
        <v>143378898.58779496</v>
      </c>
      <c r="I1611" s="33">
        <f t="shared" ca="1" si="726"/>
        <v>6.9745270039696366E-9</v>
      </c>
      <c r="J1611" s="30" t="b">
        <f t="shared" si="703"/>
        <v>0</v>
      </c>
      <c r="K1611" s="33">
        <f t="shared" si="722"/>
        <v>1</v>
      </c>
      <c r="L1611" s="33">
        <f t="shared" ca="1" si="725"/>
        <v>6.9745270039696366E-9</v>
      </c>
      <c r="M1611" s="600">
        <f t="shared" ca="1" si="704"/>
        <v>27271.35</v>
      </c>
      <c r="N1611" s="601">
        <f t="shared" ca="1" si="705"/>
        <v>-19329499018930.602</v>
      </c>
      <c r="O1611" s="601">
        <f t="shared" ca="1" si="706"/>
        <v>233644272801.60999</v>
      </c>
      <c r="P1611" s="601">
        <f t="shared" ca="1" si="707"/>
        <v>-188086764064.76001</v>
      </c>
      <c r="Q1611" s="601">
        <f t="shared" ca="1" si="723"/>
        <v>-30093882250.360001</v>
      </c>
      <c r="R1611" s="602">
        <f t="shared" si="708"/>
        <v>399</v>
      </c>
      <c r="S1611" s="602">
        <f t="shared" si="709"/>
        <v>63.84</v>
      </c>
      <c r="T1611" s="602">
        <f t="shared" si="710"/>
        <v>166.35080000000002</v>
      </c>
      <c r="U1611" s="602">
        <f t="shared" si="711"/>
        <v>26.616128000000003</v>
      </c>
      <c r="V1611" s="602">
        <f t="shared" ca="1" si="712"/>
        <v>-15463599215.139999</v>
      </c>
      <c r="W1611" s="602">
        <f t="shared" si="713"/>
        <v>84.48</v>
      </c>
      <c r="X1611" s="602">
        <f t="shared" si="714"/>
        <v>13.52</v>
      </c>
      <c r="Y1611" s="602">
        <f t="shared" ca="1" si="715"/>
        <v>294920320.69999999</v>
      </c>
      <c r="Z1611" s="602">
        <f t="shared" ca="1" si="716"/>
        <v>47187251.310000002</v>
      </c>
      <c r="AA1611" s="603">
        <f t="shared" si="717"/>
        <v>0</v>
      </c>
      <c r="AB1611" s="602"/>
      <c r="AC1611" s="604">
        <f t="shared" si="718"/>
        <v>0.113</v>
      </c>
      <c r="AD1611" s="602">
        <f t="shared" ca="1" si="719"/>
        <v>-188086764064.76083</v>
      </c>
      <c r="AE1611" s="602">
        <f t="shared" si="720"/>
        <v>0</v>
      </c>
      <c r="AG1611" s="602">
        <f t="shared" ca="1" si="724"/>
        <v>0</v>
      </c>
    </row>
    <row r="1612" spans="2:33" x14ac:dyDescent="0.25">
      <c r="B1612" s="30">
        <v>1591</v>
      </c>
      <c r="C1612" s="19">
        <f t="shared" ca="1" si="698"/>
        <v>94116</v>
      </c>
      <c r="D1612" s="30">
        <f t="shared" ca="1" si="699"/>
        <v>31</v>
      </c>
      <c r="E1612" s="599">
        <f t="shared" si="700"/>
        <v>0.113</v>
      </c>
      <c r="F1612" s="599">
        <f t="shared" si="721"/>
        <v>0.13108</v>
      </c>
      <c r="G1612" s="33">
        <f t="shared" ca="1" si="701"/>
        <v>1.0120874444444443</v>
      </c>
      <c r="H1612" s="33">
        <f t="shared" ca="1" si="702"/>
        <v>145111983.05898055</v>
      </c>
      <c r="I1612" s="33">
        <f t="shared" ca="1" si="726"/>
        <v>6.8912296484402077E-9</v>
      </c>
      <c r="J1612" s="30" t="b">
        <f t="shared" si="703"/>
        <v>0</v>
      </c>
      <c r="K1612" s="33">
        <f t="shared" si="722"/>
        <v>1</v>
      </c>
      <c r="L1612" s="33">
        <f t="shared" ca="1" si="725"/>
        <v>6.8912296484402077E-9</v>
      </c>
      <c r="M1612" s="600">
        <f t="shared" ca="1" si="704"/>
        <v>27271.35</v>
      </c>
      <c r="N1612" s="601">
        <f t="shared" ca="1" si="705"/>
        <v>-19563143291732.199</v>
      </c>
      <c r="O1612" s="601">
        <f t="shared" ca="1" si="706"/>
        <v>236468434968.87</v>
      </c>
      <c r="P1612" s="601">
        <f t="shared" ca="1" si="707"/>
        <v>-190360252641.48999</v>
      </c>
      <c r="Q1612" s="601">
        <f t="shared" ca="1" si="723"/>
        <v>-30457640422.639999</v>
      </c>
      <c r="R1612" s="602">
        <f t="shared" si="708"/>
        <v>399</v>
      </c>
      <c r="S1612" s="602">
        <f t="shared" si="709"/>
        <v>63.84</v>
      </c>
      <c r="T1612" s="602">
        <f t="shared" si="710"/>
        <v>166.35080000000002</v>
      </c>
      <c r="U1612" s="602">
        <f t="shared" si="711"/>
        <v>26.616128000000003</v>
      </c>
      <c r="V1612" s="602">
        <f t="shared" ca="1" si="712"/>
        <v>-15650514633.389999</v>
      </c>
      <c r="W1612" s="602">
        <f t="shared" si="713"/>
        <v>84.48</v>
      </c>
      <c r="X1612" s="602">
        <f t="shared" si="714"/>
        <v>13.52</v>
      </c>
      <c r="Y1612" s="602">
        <f t="shared" ca="1" si="715"/>
        <v>298485150.79000002</v>
      </c>
      <c r="Z1612" s="602">
        <f t="shared" ca="1" si="716"/>
        <v>47757624.130000003</v>
      </c>
      <c r="AA1612" s="603">
        <f t="shared" si="717"/>
        <v>0</v>
      </c>
      <c r="AB1612" s="602"/>
      <c r="AC1612" s="604">
        <f t="shared" si="718"/>
        <v>0.113</v>
      </c>
      <c r="AD1612" s="602">
        <f t="shared" ca="1" si="719"/>
        <v>-190360252641.49414</v>
      </c>
      <c r="AE1612" s="602">
        <f t="shared" si="720"/>
        <v>0</v>
      </c>
      <c r="AG1612" s="602">
        <f t="shared" ca="1" si="724"/>
        <v>0</v>
      </c>
    </row>
    <row r="1613" spans="2:33" x14ac:dyDescent="0.25">
      <c r="B1613" s="30">
        <v>1592</v>
      </c>
      <c r="C1613" s="19">
        <f t="shared" ca="1" si="698"/>
        <v>94146</v>
      </c>
      <c r="D1613" s="30">
        <f t="shared" ca="1" si="699"/>
        <v>30</v>
      </c>
      <c r="E1613" s="599">
        <f t="shared" si="700"/>
        <v>0.113</v>
      </c>
      <c r="F1613" s="599">
        <f t="shared" si="721"/>
        <v>0.13108</v>
      </c>
      <c r="G1613" s="33">
        <f t="shared" ca="1" si="701"/>
        <v>1.0117233333333333</v>
      </c>
      <c r="H1613" s="33">
        <f t="shared" ca="1" si="702"/>
        <v>146813179.20704201</v>
      </c>
      <c r="I1613" s="33">
        <f t="shared" ca="1" si="726"/>
        <v>6.8113775983950233E-9</v>
      </c>
      <c r="J1613" s="30" t="b">
        <f t="shared" si="703"/>
        <v>0</v>
      </c>
      <c r="K1613" s="33">
        <f t="shared" si="722"/>
        <v>1</v>
      </c>
      <c r="L1613" s="33">
        <f t="shared" ca="1" si="725"/>
        <v>6.8113775983950233E-9</v>
      </c>
      <c r="M1613" s="600">
        <f t="shared" ca="1" si="704"/>
        <v>27271.35</v>
      </c>
      <c r="N1613" s="601">
        <f t="shared" ca="1" si="705"/>
        <v>-19799611726701.102</v>
      </c>
      <c r="O1613" s="601">
        <f t="shared" ca="1" si="706"/>
        <v>232117475414.03998</v>
      </c>
      <c r="P1613" s="601">
        <f t="shared" ca="1" si="707"/>
        <v>-186446343759.76999</v>
      </c>
      <c r="Q1613" s="601">
        <f t="shared" ca="1" si="723"/>
        <v>-29831415001.560001</v>
      </c>
      <c r="R1613" s="602">
        <f t="shared" si="708"/>
        <v>399</v>
      </c>
      <c r="S1613" s="602">
        <f t="shared" si="709"/>
        <v>63.84</v>
      </c>
      <c r="T1613" s="602">
        <f t="shared" si="710"/>
        <v>166.35080000000002</v>
      </c>
      <c r="U1613" s="602">
        <f t="shared" si="711"/>
        <v>26.616128000000003</v>
      </c>
      <c r="V1613" s="602">
        <f t="shared" ca="1" si="712"/>
        <v>-15839689381.360001</v>
      </c>
      <c r="W1613" s="602">
        <f t="shared" si="713"/>
        <v>84.48</v>
      </c>
      <c r="X1613" s="602">
        <f t="shared" si="714"/>
        <v>13.52</v>
      </c>
      <c r="Y1613" s="602">
        <f t="shared" ca="1" si="715"/>
        <v>292348141.66000003</v>
      </c>
      <c r="Z1613" s="602">
        <f t="shared" ca="1" si="716"/>
        <v>46775702.670000002</v>
      </c>
      <c r="AA1613" s="603">
        <f t="shared" si="717"/>
        <v>0</v>
      </c>
      <c r="AB1613" s="602"/>
      <c r="AC1613" s="604">
        <f t="shared" si="718"/>
        <v>0.113</v>
      </c>
      <c r="AD1613" s="602">
        <f t="shared" ca="1" si="719"/>
        <v>-186446343759.76871</v>
      </c>
      <c r="AE1613" s="602">
        <f t="shared" si="720"/>
        <v>0</v>
      </c>
      <c r="AG1613" s="602">
        <f t="shared" ca="1" si="724"/>
        <v>0</v>
      </c>
    </row>
    <row r="1614" spans="2:33" x14ac:dyDescent="0.25">
      <c r="B1614" s="30">
        <v>1593</v>
      </c>
      <c r="C1614" s="19">
        <f t="shared" ca="1" si="698"/>
        <v>94177</v>
      </c>
      <c r="D1614" s="30">
        <f t="shared" ca="1" si="699"/>
        <v>31</v>
      </c>
      <c r="E1614" s="599">
        <f t="shared" si="700"/>
        <v>0.113</v>
      </c>
      <c r="F1614" s="599">
        <f t="shared" si="721"/>
        <v>0.13108</v>
      </c>
      <c r="G1614" s="33">
        <f t="shared" ca="1" si="701"/>
        <v>1.0120874444444443</v>
      </c>
      <c r="H1614" s="33">
        <f t="shared" ca="1" si="702"/>
        <v>148587775.35441938</v>
      </c>
      <c r="I1614" s="33">
        <f t="shared" ca="1" si="726"/>
        <v>6.7300287497726335E-9</v>
      </c>
      <c r="J1614" s="30" t="b">
        <f t="shared" si="703"/>
        <v>0</v>
      </c>
      <c r="K1614" s="33">
        <f t="shared" si="722"/>
        <v>1</v>
      </c>
      <c r="L1614" s="33">
        <f t="shared" ca="1" si="725"/>
        <v>6.7300287497726335E-9</v>
      </c>
      <c r="M1614" s="600">
        <f t="shared" ca="1" si="704"/>
        <v>27271.35</v>
      </c>
      <c r="N1614" s="601">
        <f t="shared" ca="1" si="705"/>
        <v>-20031729202115.102</v>
      </c>
      <c r="O1614" s="601">
        <f t="shared" ca="1" si="706"/>
        <v>242132441128.07001</v>
      </c>
      <c r="P1614" s="601">
        <f t="shared" ca="1" si="707"/>
        <v>-194919853875.03</v>
      </c>
      <c r="Q1614" s="601">
        <f t="shared" ca="1" si="723"/>
        <v>-31187176620</v>
      </c>
      <c r="R1614" s="602">
        <f t="shared" si="708"/>
        <v>399</v>
      </c>
      <c r="S1614" s="602">
        <f t="shared" si="709"/>
        <v>63.84</v>
      </c>
      <c r="T1614" s="602">
        <f t="shared" si="710"/>
        <v>166.35080000000002</v>
      </c>
      <c r="U1614" s="602">
        <f t="shared" si="711"/>
        <v>26.616128000000003</v>
      </c>
      <c r="V1614" s="602">
        <f t="shared" ca="1" si="712"/>
        <v>-16025383361.690001</v>
      </c>
      <c r="W1614" s="602">
        <f t="shared" si="713"/>
        <v>84.48</v>
      </c>
      <c r="X1614" s="602">
        <f t="shared" si="714"/>
        <v>13.52</v>
      </c>
      <c r="Y1614" s="602">
        <f t="shared" ca="1" si="715"/>
        <v>305634605.51999998</v>
      </c>
      <c r="Z1614" s="602">
        <f t="shared" ca="1" si="716"/>
        <v>48901536.880000003</v>
      </c>
      <c r="AA1614" s="603">
        <f t="shared" si="717"/>
        <v>0</v>
      </c>
      <c r="AB1614" s="602"/>
      <c r="AC1614" s="604">
        <f t="shared" si="718"/>
        <v>0.113</v>
      </c>
      <c r="AD1614" s="602">
        <f t="shared" ca="1" si="719"/>
        <v>-194919853875.02557</v>
      </c>
      <c r="AE1614" s="602">
        <f t="shared" si="720"/>
        <v>0</v>
      </c>
      <c r="AG1614" s="602">
        <f t="shared" ca="1" si="724"/>
        <v>0</v>
      </c>
    </row>
    <row r="1615" spans="2:33" x14ac:dyDescent="0.25">
      <c r="B1615" s="30">
        <v>1594</v>
      </c>
      <c r="C1615" s="19">
        <f t="shared" ca="1" si="698"/>
        <v>94207</v>
      </c>
      <c r="D1615" s="30">
        <f t="shared" ca="1" si="699"/>
        <v>30</v>
      </c>
      <c r="E1615" s="599">
        <f t="shared" si="700"/>
        <v>0.113</v>
      </c>
      <c r="F1615" s="599">
        <f t="shared" si="721"/>
        <v>0.13108</v>
      </c>
      <c r="G1615" s="33">
        <f t="shared" ca="1" si="701"/>
        <v>1.0117233333333333</v>
      </c>
      <c r="H1615" s="33">
        <f t="shared" ca="1" si="702"/>
        <v>150329719.3741577</v>
      </c>
      <c r="I1615" s="33">
        <f t="shared" ca="1" si="726"/>
        <v>6.6520446134212907E-9</v>
      </c>
      <c r="J1615" s="30" t="b">
        <f t="shared" si="703"/>
        <v>0</v>
      </c>
      <c r="K1615" s="33">
        <f t="shared" si="722"/>
        <v>1</v>
      </c>
      <c r="L1615" s="33">
        <f t="shared" ca="1" si="725"/>
        <v>6.6520446134212907E-9</v>
      </c>
      <c r="M1615" s="600">
        <f t="shared" ca="1" si="704"/>
        <v>27271.35</v>
      </c>
      <c r="N1615" s="601">
        <f t="shared" ca="1" si="705"/>
        <v>-20273861643243.199</v>
      </c>
      <c r="O1615" s="601">
        <f t="shared" ca="1" si="706"/>
        <v>237677265268.97</v>
      </c>
      <c r="P1615" s="601">
        <f t="shared" ca="1" si="707"/>
        <v>-190912197140.54001</v>
      </c>
      <c r="Q1615" s="601">
        <f t="shared" ca="1" si="723"/>
        <v>-30545951542.490002</v>
      </c>
      <c r="R1615" s="602">
        <f t="shared" si="708"/>
        <v>399</v>
      </c>
      <c r="S1615" s="602">
        <f t="shared" si="709"/>
        <v>63.84</v>
      </c>
      <c r="T1615" s="602">
        <f t="shared" si="710"/>
        <v>166.35080000000002</v>
      </c>
      <c r="U1615" s="602">
        <f t="shared" si="711"/>
        <v>26.616128000000003</v>
      </c>
      <c r="V1615" s="602">
        <f t="shared" ca="1" si="712"/>
        <v>-16219089314.59</v>
      </c>
      <c r="W1615" s="602">
        <f t="shared" si="713"/>
        <v>84.48</v>
      </c>
      <c r="X1615" s="602">
        <f t="shared" si="714"/>
        <v>13.52</v>
      </c>
      <c r="Y1615" s="602">
        <f t="shared" ca="1" si="715"/>
        <v>299350599.75999999</v>
      </c>
      <c r="Z1615" s="602">
        <f t="shared" ca="1" si="716"/>
        <v>47896095.960000001</v>
      </c>
      <c r="AA1615" s="603">
        <f t="shared" si="717"/>
        <v>0</v>
      </c>
      <c r="AB1615" s="602"/>
      <c r="AC1615" s="604">
        <f t="shared" si="718"/>
        <v>0.113</v>
      </c>
      <c r="AD1615" s="602">
        <f t="shared" ca="1" si="719"/>
        <v>-190912197140.54016</v>
      </c>
      <c r="AE1615" s="602">
        <f t="shared" si="720"/>
        <v>0</v>
      </c>
      <c r="AG1615" s="602">
        <f t="shared" ca="1" si="724"/>
        <v>0</v>
      </c>
    </row>
    <row r="1616" spans="2:33" x14ac:dyDescent="0.25">
      <c r="B1616" s="30">
        <v>1595</v>
      </c>
      <c r="C1616" s="19">
        <f t="shared" ca="1" si="698"/>
        <v>94238</v>
      </c>
      <c r="D1616" s="30">
        <f t="shared" ca="1" si="699"/>
        <v>31</v>
      </c>
      <c r="E1616" s="599">
        <f t="shared" si="700"/>
        <v>0.113</v>
      </c>
      <c r="F1616" s="599">
        <f t="shared" si="721"/>
        <v>0.13108</v>
      </c>
      <c r="G1616" s="33">
        <f t="shared" ca="1" si="701"/>
        <v>1.0120874444444443</v>
      </c>
      <c r="H1616" s="33">
        <f t="shared" ca="1" si="702"/>
        <v>152146821.50544173</v>
      </c>
      <c r="I1616" s="33">
        <f t="shared" ca="1" si="726"/>
        <v>6.5725986918775933E-9</v>
      </c>
      <c r="J1616" s="30" t="b">
        <f t="shared" si="703"/>
        <v>0</v>
      </c>
      <c r="K1616" s="33">
        <f t="shared" si="722"/>
        <v>1</v>
      </c>
      <c r="L1616" s="33">
        <f t="shared" ca="1" si="725"/>
        <v>6.5725986918775933E-9</v>
      </c>
      <c r="M1616" s="600">
        <f t="shared" ca="1" si="704"/>
        <v>27271.35</v>
      </c>
      <c r="N1616" s="601">
        <f t="shared" ca="1" si="705"/>
        <v>-20511538908512.199</v>
      </c>
      <c r="O1616" s="601">
        <f t="shared" ca="1" si="706"/>
        <v>247932114298.06</v>
      </c>
      <c r="P1616" s="601">
        <f t="shared" ca="1" si="707"/>
        <v>-199588668879.22</v>
      </c>
      <c r="Q1616" s="601">
        <f t="shared" ca="1" si="723"/>
        <v>-31934187020.68</v>
      </c>
      <c r="R1616" s="602">
        <f t="shared" si="708"/>
        <v>399</v>
      </c>
      <c r="S1616" s="602">
        <f t="shared" si="709"/>
        <v>63.84</v>
      </c>
      <c r="T1616" s="602">
        <f t="shared" si="710"/>
        <v>166.35080000000002</v>
      </c>
      <c r="U1616" s="602">
        <f t="shared" si="711"/>
        <v>26.616128000000003</v>
      </c>
      <c r="V1616" s="602">
        <f t="shared" ca="1" si="712"/>
        <v>-16409231126.809999</v>
      </c>
      <c r="W1616" s="602">
        <f t="shared" si="713"/>
        <v>84.48</v>
      </c>
      <c r="X1616" s="602">
        <f t="shared" si="714"/>
        <v>13.52</v>
      </c>
      <c r="Y1616" s="602">
        <f t="shared" ca="1" si="715"/>
        <v>312955307.44999999</v>
      </c>
      <c r="Z1616" s="602">
        <f t="shared" ca="1" si="716"/>
        <v>50072849.189999998</v>
      </c>
      <c r="AA1616" s="603">
        <f t="shared" si="717"/>
        <v>0</v>
      </c>
      <c r="AB1616" s="602"/>
      <c r="AC1616" s="604">
        <f t="shared" si="718"/>
        <v>0.113</v>
      </c>
      <c r="AD1616" s="602">
        <f t="shared" ca="1" si="719"/>
        <v>-199588668879.21732</v>
      </c>
      <c r="AE1616" s="602">
        <f t="shared" si="720"/>
        <v>0</v>
      </c>
      <c r="AG1616" s="602">
        <f t="shared" ca="1" si="724"/>
        <v>0</v>
      </c>
    </row>
    <row r="1617" spans="2:33" x14ac:dyDescent="0.25">
      <c r="B1617" s="30">
        <v>1596</v>
      </c>
      <c r="C1617" s="19">
        <f t="shared" ca="1" si="698"/>
        <v>94269</v>
      </c>
      <c r="D1617" s="30">
        <f t="shared" ca="1" si="699"/>
        <v>31</v>
      </c>
      <c r="E1617" s="599">
        <f t="shared" si="700"/>
        <v>0.113</v>
      </c>
      <c r="F1617" s="599">
        <f t="shared" si="721"/>
        <v>0.13108</v>
      </c>
      <c r="G1617" s="33">
        <f t="shared" ca="1" si="701"/>
        <v>1.0120874444444443</v>
      </c>
      <c r="H1617" s="33">
        <f t="shared" ca="1" si="702"/>
        <v>153985887.75778753</v>
      </c>
      <c r="I1617" s="33">
        <f t="shared" ca="1" si="726"/>
        <v>6.4941015995761405E-9</v>
      </c>
      <c r="J1617" s="30" t="b">
        <f t="shared" si="703"/>
        <v>1</v>
      </c>
      <c r="K1617" s="33">
        <f t="shared" si="722"/>
        <v>1</v>
      </c>
      <c r="L1617" s="33">
        <f t="shared" ca="1" si="725"/>
        <v>6.4941015995761405E-9</v>
      </c>
      <c r="M1617" s="600">
        <f t="shared" ca="1" si="704"/>
        <v>27271.35</v>
      </c>
      <c r="N1617" s="601">
        <f t="shared" ca="1" si="705"/>
        <v>-20759471022810.301</v>
      </c>
      <c r="O1617" s="601">
        <f t="shared" ca="1" si="706"/>
        <v>250928979955.62</v>
      </c>
      <c r="P1617" s="601">
        <f t="shared" ca="1" si="707"/>
        <v>-202001186091.39999</v>
      </c>
      <c r="Q1617" s="601">
        <f t="shared" ca="1" si="723"/>
        <v>-32320189774.619999</v>
      </c>
      <c r="R1617" s="602">
        <f t="shared" si="708"/>
        <v>399</v>
      </c>
      <c r="S1617" s="602">
        <f t="shared" si="709"/>
        <v>63.84</v>
      </c>
      <c r="T1617" s="602">
        <f t="shared" si="710"/>
        <v>166.35080000000002</v>
      </c>
      <c r="U1617" s="602">
        <f t="shared" si="711"/>
        <v>26.616128000000003</v>
      </c>
      <c r="V1617" s="602">
        <f t="shared" ca="1" si="712"/>
        <v>-16607576818.25</v>
      </c>
      <c r="W1617" s="602">
        <f t="shared" si="713"/>
        <v>84.48</v>
      </c>
      <c r="X1617" s="602">
        <f t="shared" si="714"/>
        <v>13.52</v>
      </c>
      <c r="Y1617" s="602">
        <f t="shared" ca="1" si="715"/>
        <v>316738134.44</v>
      </c>
      <c r="Z1617" s="602">
        <f t="shared" ca="1" si="716"/>
        <v>50678101.509999998</v>
      </c>
      <c r="AA1617" s="603">
        <f t="shared" si="717"/>
        <v>0</v>
      </c>
      <c r="AB1617" s="602"/>
      <c r="AC1617" s="604">
        <f t="shared" si="718"/>
        <v>0.113</v>
      </c>
      <c r="AD1617" s="602">
        <f t="shared" ca="1" si="719"/>
        <v>-202001186091.40134</v>
      </c>
      <c r="AE1617" s="602">
        <f t="shared" si="720"/>
        <v>0</v>
      </c>
      <c r="AG1617" s="602">
        <f t="shared" ca="1" si="724"/>
        <v>0</v>
      </c>
    </row>
    <row r="1618" spans="2:33" x14ac:dyDescent="0.25">
      <c r="B1618" s="30">
        <v>1597</v>
      </c>
      <c r="C1618" s="19">
        <f t="shared" ca="1" si="698"/>
        <v>94297</v>
      </c>
      <c r="D1618" s="30">
        <f t="shared" ca="1" si="699"/>
        <v>28</v>
      </c>
      <c r="E1618" s="599">
        <f t="shared" si="700"/>
        <v>0.113</v>
      </c>
      <c r="F1618" s="599">
        <f t="shared" si="721"/>
        <v>0.13108</v>
      </c>
      <c r="G1618" s="33">
        <f t="shared" ca="1" si="701"/>
        <v>1.0109951111111111</v>
      </c>
      <c r="H1618" s="33">
        <f t="shared" ca="1" si="702"/>
        <v>155678979.70322749</v>
      </c>
      <c r="I1618" s="33">
        <f t="shared" ca="1" si="726"/>
        <v>6.4234747806435442E-9</v>
      </c>
      <c r="J1618" s="30" t="b">
        <f t="shared" si="703"/>
        <v>0</v>
      </c>
      <c r="K1618" s="33">
        <f t="shared" si="722"/>
        <v>1</v>
      </c>
      <c r="L1618" s="33">
        <f t="shared" ca="1" si="725"/>
        <v>6.4234747806435442E-9</v>
      </c>
      <c r="M1618" s="600">
        <f t="shared" ca="1" si="704"/>
        <v>27271.35</v>
      </c>
      <c r="N1618" s="601">
        <f t="shared" ca="1" si="705"/>
        <v>-21010400002765.898</v>
      </c>
      <c r="O1618" s="601">
        <f t="shared" ca="1" si="706"/>
        <v>231011709790.65002</v>
      </c>
      <c r="P1618" s="601">
        <f t="shared" ca="1" si="707"/>
        <v>-184658071135.42001</v>
      </c>
      <c r="Q1618" s="601">
        <f t="shared" ca="1" si="723"/>
        <v>-29545291381.669998</v>
      </c>
      <c r="R1618" s="602">
        <f t="shared" si="708"/>
        <v>399</v>
      </c>
      <c r="S1618" s="602">
        <f t="shared" si="709"/>
        <v>63.84</v>
      </c>
      <c r="T1618" s="602">
        <f t="shared" si="710"/>
        <v>166.35080000000002</v>
      </c>
      <c r="U1618" s="602">
        <f t="shared" si="711"/>
        <v>26.616128000000003</v>
      </c>
      <c r="V1618" s="602">
        <f t="shared" ca="1" si="712"/>
        <v>-16808320002.209999</v>
      </c>
      <c r="W1618" s="602">
        <f t="shared" si="713"/>
        <v>84.48</v>
      </c>
      <c r="X1618" s="602">
        <f t="shared" si="714"/>
        <v>13.52</v>
      </c>
      <c r="Y1618" s="602">
        <f t="shared" ca="1" si="715"/>
        <v>289544130.19</v>
      </c>
      <c r="Z1618" s="602">
        <f t="shared" ca="1" si="716"/>
        <v>46327060.829999998</v>
      </c>
      <c r="AA1618" s="603">
        <f t="shared" si="717"/>
        <v>0</v>
      </c>
      <c r="AB1618" s="602"/>
      <c r="AC1618" s="604">
        <f t="shared" si="718"/>
        <v>0.113</v>
      </c>
      <c r="AD1618" s="602">
        <f t="shared" ca="1" si="719"/>
        <v>-184658071135.42029</v>
      </c>
      <c r="AE1618" s="602">
        <f t="shared" si="720"/>
        <v>0</v>
      </c>
      <c r="AG1618" s="602">
        <f t="shared" ca="1" si="724"/>
        <v>0</v>
      </c>
    </row>
    <row r="1619" spans="2:33" x14ac:dyDescent="0.25">
      <c r="B1619" s="30">
        <v>1598</v>
      </c>
      <c r="C1619" s="19">
        <f t="shared" ca="1" si="698"/>
        <v>94328</v>
      </c>
      <c r="D1619" s="30">
        <f t="shared" ca="1" si="699"/>
        <v>31</v>
      </c>
      <c r="E1619" s="599">
        <f t="shared" si="700"/>
        <v>0.113</v>
      </c>
      <c r="F1619" s="599">
        <f t="shared" si="721"/>
        <v>0.13108</v>
      </c>
      <c r="G1619" s="33">
        <f t="shared" ca="1" si="701"/>
        <v>1.0120874444444443</v>
      </c>
      <c r="H1619" s="33">
        <f t="shared" ca="1" si="702"/>
        <v>157560740.72155803</v>
      </c>
      <c r="I1619" s="33">
        <f t="shared" ca="1" si="726"/>
        <v>6.3467586876048264E-9</v>
      </c>
      <c r="J1619" s="30" t="b">
        <f t="shared" si="703"/>
        <v>0</v>
      </c>
      <c r="K1619" s="33">
        <f t="shared" si="722"/>
        <v>1</v>
      </c>
      <c r="L1619" s="33">
        <f t="shared" ca="1" si="725"/>
        <v>6.3467586876048264E-9</v>
      </c>
      <c r="M1619" s="600">
        <f t="shared" ca="1" si="704"/>
        <v>27271.35</v>
      </c>
      <c r="N1619" s="601">
        <f t="shared" ca="1" si="705"/>
        <v>-21241411712556.5</v>
      </c>
      <c r="O1619" s="601">
        <f t="shared" ca="1" si="706"/>
        <v>256754411268.44998</v>
      </c>
      <c r="P1619" s="601">
        <f t="shared" ca="1" si="707"/>
        <v>-206690736747.45999</v>
      </c>
      <c r="Q1619" s="601">
        <f t="shared" ca="1" si="723"/>
        <v>-33070517879.59</v>
      </c>
      <c r="R1619" s="602">
        <f t="shared" si="708"/>
        <v>399</v>
      </c>
      <c r="S1619" s="602">
        <f t="shared" si="709"/>
        <v>63.84</v>
      </c>
      <c r="T1619" s="602">
        <f t="shared" si="710"/>
        <v>166.35080000000002</v>
      </c>
      <c r="U1619" s="602">
        <f t="shared" si="711"/>
        <v>26.616128000000003</v>
      </c>
      <c r="V1619" s="602">
        <f t="shared" ca="1" si="712"/>
        <v>-16993129370.049999</v>
      </c>
      <c r="W1619" s="602">
        <f t="shared" si="713"/>
        <v>84.48</v>
      </c>
      <c r="X1619" s="602">
        <f t="shared" si="714"/>
        <v>13.52</v>
      </c>
      <c r="Y1619" s="602">
        <f t="shared" ca="1" si="715"/>
        <v>324091349.87</v>
      </c>
      <c r="Z1619" s="602">
        <f t="shared" ca="1" si="716"/>
        <v>51854615.979999997</v>
      </c>
      <c r="AA1619" s="603">
        <f t="shared" si="717"/>
        <v>0</v>
      </c>
      <c r="AB1619" s="602"/>
      <c r="AC1619" s="604">
        <f t="shared" si="718"/>
        <v>0.113</v>
      </c>
      <c r="AD1619" s="602">
        <f t="shared" ca="1" si="719"/>
        <v>-206690736747.4595</v>
      </c>
      <c r="AE1619" s="602">
        <f t="shared" si="720"/>
        <v>0</v>
      </c>
      <c r="AG1619" s="602">
        <f t="shared" ca="1" si="724"/>
        <v>0</v>
      </c>
    </row>
    <row r="1620" spans="2:33" x14ac:dyDescent="0.25">
      <c r="B1620" s="30">
        <v>1599</v>
      </c>
      <c r="C1620" s="19">
        <f t="shared" ca="1" si="698"/>
        <v>94358</v>
      </c>
      <c r="D1620" s="30">
        <f t="shared" ca="1" si="699"/>
        <v>30</v>
      </c>
      <c r="E1620" s="599">
        <f t="shared" si="700"/>
        <v>0.113</v>
      </c>
      <c r="F1620" s="599">
        <f t="shared" si="721"/>
        <v>0.13108</v>
      </c>
      <c r="G1620" s="33">
        <f t="shared" ca="1" si="701"/>
        <v>1.0117233333333333</v>
      </c>
      <c r="H1620" s="33">
        <f t="shared" ca="1" si="702"/>
        <v>159407877.80528376</v>
      </c>
      <c r="I1620" s="33">
        <f t="shared" ca="1" si="726"/>
        <v>6.2732156890106585E-9</v>
      </c>
      <c r="J1620" s="30" t="b">
        <f t="shared" si="703"/>
        <v>0</v>
      </c>
      <c r="K1620" s="33">
        <f t="shared" si="722"/>
        <v>1</v>
      </c>
      <c r="L1620" s="33">
        <f t="shared" ca="1" si="725"/>
        <v>6.2732156890106585E-9</v>
      </c>
      <c r="M1620" s="600">
        <f t="shared" ca="1" si="704"/>
        <v>27271.35</v>
      </c>
      <c r="N1620" s="601">
        <f t="shared" ca="1" si="705"/>
        <v>-21498166123824.898</v>
      </c>
      <c r="O1620" s="601">
        <f t="shared" ca="1" si="706"/>
        <v>252030194796.32001</v>
      </c>
      <c r="P1620" s="601">
        <f t="shared" ca="1" si="707"/>
        <v>-202441064332.67999</v>
      </c>
      <c r="Q1620" s="601">
        <f t="shared" ca="1" si="723"/>
        <v>-32390570293.23</v>
      </c>
      <c r="R1620" s="602">
        <f t="shared" si="708"/>
        <v>399</v>
      </c>
      <c r="S1620" s="602">
        <f t="shared" si="709"/>
        <v>63.84</v>
      </c>
      <c r="T1620" s="602">
        <f t="shared" si="710"/>
        <v>166.35080000000002</v>
      </c>
      <c r="U1620" s="602">
        <f t="shared" si="711"/>
        <v>26.616128000000003</v>
      </c>
      <c r="V1620" s="602">
        <f t="shared" ca="1" si="712"/>
        <v>-17198532899.060001</v>
      </c>
      <c r="W1620" s="602">
        <f t="shared" si="713"/>
        <v>84.48</v>
      </c>
      <c r="X1620" s="602">
        <f t="shared" si="714"/>
        <v>13.52</v>
      </c>
      <c r="Y1620" s="602">
        <f t="shared" ca="1" si="715"/>
        <v>317427863.51999998</v>
      </c>
      <c r="Z1620" s="602">
        <f t="shared" ca="1" si="716"/>
        <v>50788458.159999996</v>
      </c>
      <c r="AA1620" s="603">
        <f t="shared" si="717"/>
        <v>0</v>
      </c>
      <c r="AB1620" s="602"/>
      <c r="AC1620" s="604">
        <f t="shared" si="718"/>
        <v>0.113</v>
      </c>
      <c r="AD1620" s="602">
        <f t="shared" ca="1" si="719"/>
        <v>-202441064332.68445</v>
      </c>
      <c r="AE1620" s="602">
        <f t="shared" si="720"/>
        <v>0</v>
      </c>
      <c r="AG1620" s="602">
        <f t="shared" ca="1" si="724"/>
        <v>0</v>
      </c>
    </row>
    <row r="1621" spans="2:33" x14ac:dyDescent="0.25">
      <c r="B1621" s="30">
        <v>1600</v>
      </c>
      <c r="C1621" s="19">
        <f t="shared" ref="C1621:C1684" ca="1" si="727">IF(B1621=0,FECHA_1ER_PAGO,EDATE(C1620,1))</f>
        <v>94389</v>
      </c>
      <c r="D1621" s="30">
        <f t="shared" ref="D1621:D1684" ca="1" si="728">IF(B1621=0,FECHA_1ER_PAGO-FECHA_APERTURA, C1621-C1620)</f>
        <v>31</v>
      </c>
      <c r="E1621" s="599">
        <f t="shared" ref="E1621:E1684" si="729">IF(B1621=0,TASA,IF(B1621=MESES_INC_TASA,E1620+INCREMENTO_TASA,E1620))</f>
        <v>0.113</v>
      </c>
      <c r="F1621" s="599">
        <f t="shared" si="721"/>
        <v>0.13108</v>
      </c>
      <c r="G1621" s="33">
        <f t="shared" ref="G1621:G1684" ca="1" si="730">IF(B1621&lt;MESES_GRACIA, 0, 1 + D1621 * F1621 / 360 + FACTOR_SEG_DEUD)</f>
        <v>1.0120874444444443</v>
      </c>
      <c r="H1621" s="33">
        <f t="shared" ref="H1621:H1684" ca="1" si="731">IF(B1621 = 0, 0,            IF(H1620=0, G1621, H1620 * G1621 ))</f>
        <v>161334711.67226189</v>
      </c>
      <c r="I1621" s="33">
        <f t="shared" ca="1" si="726"/>
        <v>6.1982941527885034E-9</v>
      </c>
      <c r="J1621" s="30" t="b">
        <f t="shared" ref="J1621:J1684" si="732">MOD(B1621, MESES_INC)=0</f>
        <v>0</v>
      </c>
      <c r="K1621" s="33">
        <f t="shared" si="722"/>
        <v>1</v>
      </c>
      <c r="L1621" s="33">
        <f t="shared" ca="1" si="725"/>
        <v>6.1982941527885034E-9</v>
      </c>
      <c r="M1621" s="600">
        <f t="shared" ref="M1621:M1684" ca="1" si="733">ROUND(CUOTA_INIT*K1621,2)</f>
        <v>27271.35</v>
      </c>
      <c r="N1621" s="601">
        <f t="shared" ref="N1621:N1684" ca="1" si="734">IF(B1621=0,TOTAL_FINANCIADO, ROUND(N1620-O1620,2))</f>
        <v>-21750196318621.199</v>
      </c>
      <c r="O1621" s="601">
        <f t="shared" ref="O1621:O1684" ca="1" si="735">IF(B1621=0, 0,
   IF((B1621+1) = PLAZO, N1621,
   IF(B1621&lt;MESES_GRACIA, 0, M1621-P1621-V1621-Q1621)))</f>
        <v>262904316928.44</v>
      </c>
      <c r="P1621" s="601">
        <f t="shared" ref="P1621:P1684" ca="1" si="736" xml:space="preserve"> IF(B1621&lt;MESES_GRACIA, 0, ROUND(N1621 * D1621 *E1621 /360,2))</f>
        <v>-211641493622.57999</v>
      </c>
      <c r="Q1621" s="601">
        <f t="shared" ca="1" si="723"/>
        <v>-33862638979.610001</v>
      </c>
      <c r="R1621" s="602">
        <f t="shared" ref="R1621:R1684" si="737" xml:space="preserve"> COMISION_AMORT</f>
        <v>399</v>
      </c>
      <c r="S1621" s="602">
        <f t="shared" ref="S1621:S1684" si="738">ROUND(R1621*IVA,2)</f>
        <v>63.84</v>
      </c>
      <c r="T1621" s="602">
        <f t="shared" ref="T1621:T1684" si="739">SEGURO_DAÑOS_MENS</f>
        <v>166.35080000000002</v>
      </c>
      <c r="U1621" s="602">
        <f t="shared" ref="U1621:U1684" si="740">T1621*IVA</f>
        <v>26.616128000000003</v>
      </c>
      <c r="V1621" s="602">
        <f t="shared" ref="V1621:V1684" ca="1" si="741">ROUND(N1621 * FACTOR_SEG_DEUD,2)</f>
        <v>-17400157054.900002</v>
      </c>
      <c r="W1621" s="602">
        <f t="shared" ref="W1621:W1684" si="742">ROUND(SEGURO_INTERIORES/(1+IVA),2)</f>
        <v>84.48</v>
      </c>
      <c r="X1621" s="602">
        <f t="shared" ref="X1621:X1684" si="743">ROUND(W1621*IVA,2)</f>
        <v>13.52</v>
      </c>
      <c r="Y1621" s="602">
        <f t="shared" ref="Y1621:Y1684" ca="1" si="744">ROUND((SUM(O1621:X1621)-Q1621) * FACTOR_SEG_DESEMPLEO,2)</f>
        <v>331854136.64999998</v>
      </c>
      <c r="Z1621" s="602">
        <f t="shared" ref="Z1621:Z1684" ca="1" si="745">ROUND(Y1621*IVA,2)</f>
        <v>53096661.859999999</v>
      </c>
      <c r="AA1621" s="603">
        <f t="shared" ref="AA1621:AA1684" si="746">IF(B1621&gt;=PLAZO,0,ROUND(SUM(O1621:Z1621),2))</f>
        <v>0</v>
      </c>
      <c r="AB1621" s="602"/>
      <c r="AC1621" s="604">
        <f t="shared" ref="AC1621:AC1684" si="747">IF(AB1621="SI",TASA_PP,TASA)</f>
        <v>0.113</v>
      </c>
      <c r="AD1621" s="602">
        <f t="shared" ref="AD1621:AD1684" ca="1" si="748">N1621 * D1621 * AC1621 /360</f>
        <v>-211641493622.5835</v>
      </c>
      <c r="AE1621" s="602">
        <f t="shared" ref="AE1621:AE1684" si="749">IF(B1621&gt;=PLAZO, 0, O1621+R1621+S1621+T1621+U1621+V1621+W1621+X1621+Y1621+Z1621+AD1621)</f>
        <v>0</v>
      </c>
      <c r="AG1621" s="602">
        <f t="shared" ca="1" si="724"/>
        <v>0</v>
      </c>
    </row>
    <row r="1622" spans="2:33" x14ac:dyDescent="0.25">
      <c r="B1622" s="30">
        <v>1601</v>
      </c>
      <c r="C1622" s="19">
        <f t="shared" ca="1" si="727"/>
        <v>94419</v>
      </c>
      <c r="D1622" s="30">
        <f t="shared" ca="1" si="728"/>
        <v>30</v>
      </c>
      <c r="E1622" s="599">
        <f t="shared" si="729"/>
        <v>0.113</v>
      </c>
      <c r="F1622" s="599">
        <f t="shared" ref="F1622:F1685" si="750">E1622*(1+$G$13)</f>
        <v>0.13108</v>
      </c>
      <c r="G1622" s="33">
        <f t="shared" ca="1" si="730"/>
        <v>1.0117233333333333</v>
      </c>
      <c r="H1622" s="33">
        <f t="shared" ca="1" si="731"/>
        <v>163226092.27543303</v>
      </c>
      <c r="I1622" s="33">
        <f t="shared" ca="1" si="726"/>
        <v>6.1264714854079048E-9</v>
      </c>
      <c r="J1622" s="30" t="b">
        <f t="shared" si="732"/>
        <v>0</v>
      </c>
      <c r="K1622" s="33">
        <f t="shared" ref="K1622:K1685" si="751">IF(B1622=0, 1, IF(J1622,K1621*(1+INCREMENTO),K1621))</f>
        <v>1</v>
      </c>
      <c r="L1622" s="33">
        <f t="shared" ca="1" si="725"/>
        <v>6.1264714854079048E-9</v>
      </c>
      <c r="M1622" s="600">
        <f t="shared" ca="1" si="733"/>
        <v>27271.35</v>
      </c>
      <c r="N1622" s="601">
        <f t="shared" ca="1" si="734"/>
        <v>-22013100635549.602</v>
      </c>
      <c r="O1622" s="601">
        <f t="shared" ca="1" si="735"/>
        <v>258066943722.11002</v>
      </c>
      <c r="P1622" s="601">
        <f t="shared" ca="1" si="736"/>
        <v>-207290030984.76001</v>
      </c>
      <c r="Q1622" s="601">
        <f t="shared" ref="Q1622:Q1685" ca="1" si="752">ROUND(P1622*$G$13,2)</f>
        <v>-33166404957.560001</v>
      </c>
      <c r="R1622" s="602">
        <f t="shared" si="737"/>
        <v>399</v>
      </c>
      <c r="S1622" s="602">
        <f t="shared" si="738"/>
        <v>63.84</v>
      </c>
      <c r="T1622" s="602">
        <f t="shared" si="739"/>
        <v>166.35080000000002</v>
      </c>
      <c r="U1622" s="602">
        <f t="shared" si="740"/>
        <v>26.616128000000003</v>
      </c>
      <c r="V1622" s="602">
        <f t="shared" ca="1" si="741"/>
        <v>-17610480508.439999</v>
      </c>
      <c r="W1622" s="602">
        <f t="shared" si="742"/>
        <v>84.48</v>
      </c>
      <c r="X1622" s="602">
        <f t="shared" si="743"/>
        <v>13.52</v>
      </c>
      <c r="Y1622" s="602">
        <f t="shared" ca="1" si="744"/>
        <v>325031043.23000002</v>
      </c>
      <c r="Z1622" s="602">
        <f t="shared" ca="1" si="745"/>
        <v>52004966.920000002</v>
      </c>
      <c r="AA1622" s="603">
        <f t="shared" si="746"/>
        <v>0</v>
      </c>
      <c r="AB1622" s="602"/>
      <c r="AC1622" s="604">
        <f t="shared" si="747"/>
        <v>0.113</v>
      </c>
      <c r="AD1622" s="602">
        <f t="shared" ca="1" si="748"/>
        <v>-207290030984.75873</v>
      </c>
      <c r="AE1622" s="602">
        <f t="shared" si="749"/>
        <v>0</v>
      </c>
      <c r="AG1622" s="602">
        <f t="shared" ref="AG1622:AG1685" ca="1" si="753">IF(N1622&gt; 0,O1622+P1622+V1622+R1622+T1622+W1622+Y1622, 0)</f>
        <v>0</v>
      </c>
    </row>
    <row r="1623" spans="2:33" x14ac:dyDescent="0.25">
      <c r="B1623" s="30">
        <v>1602</v>
      </c>
      <c r="C1623" s="19">
        <f t="shared" ca="1" si="727"/>
        <v>94450</v>
      </c>
      <c r="D1623" s="30">
        <f t="shared" ca="1" si="728"/>
        <v>31</v>
      </c>
      <c r="E1623" s="599">
        <f t="shared" si="729"/>
        <v>0.113</v>
      </c>
      <c r="F1623" s="599">
        <f t="shared" si="750"/>
        <v>0.13108</v>
      </c>
      <c r="G1623" s="33">
        <f t="shared" ca="1" si="730"/>
        <v>1.0120874444444443</v>
      </c>
      <c r="H1623" s="33">
        <f t="shared" ca="1" si="731"/>
        <v>165199078.59769607</v>
      </c>
      <c r="I1623" s="33">
        <f t="shared" ca="1" si="726"/>
        <v>6.0533025274025127E-9</v>
      </c>
      <c r="J1623" s="30" t="b">
        <f t="shared" si="732"/>
        <v>0</v>
      </c>
      <c r="K1623" s="33">
        <f t="shared" si="751"/>
        <v>1</v>
      </c>
      <c r="L1623" s="33">
        <f t="shared" ref="L1623:L1686" ca="1" si="754" xml:space="preserve"> I1623*K1623</f>
        <v>6.0533025274025127E-9</v>
      </c>
      <c r="M1623" s="600">
        <f t="shared" ca="1" si="733"/>
        <v>27271.35</v>
      </c>
      <c r="N1623" s="601">
        <f t="shared" ca="1" si="734"/>
        <v>-22271167579271.699</v>
      </c>
      <c r="O1623" s="601">
        <f t="shared" ca="1" si="735"/>
        <v>269201528098.71002</v>
      </c>
      <c r="P1623" s="601">
        <f t="shared" ca="1" si="736"/>
        <v>-216710833417.19</v>
      </c>
      <c r="Q1623" s="601">
        <f t="shared" ca="1" si="752"/>
        <v>-34673733346.75</v>
      </c>
      <c r="R1623" s="602">
        <f t="shared" si="737"/>
        <v>399</v>
      </c>
      <c r="S1623" s="602">
        <f t="shared" si="738"/>
        <v>63.84</v>
      </c>
      <c r="T1623" s="602">
        <f t="shared" si="739"/>
        <v>166.35080000000002</v>
      </c>
      <c r="U1623" s="602">
        <f t="shared" si="740"/>
        <v>26.616128000000003</v>
      </c>
      <c r="V1623" s="602">
        <f t="shared" ca="1" si="741"/>
        <v>-17816934063.419998</v>
      </c>
      <c r="W1623" s="602">
        <f t="shared" si="742"/>
        <v>84.48</v>
      </c>
      <c r="X1623" s="602">
        <f t="shared" si="743"/>
        <v>13.52</v>
      </c>
      <c r="Y1623" s="602">
        <f t="shared" ca="1" si="744"/>
        <v>339802861.44</v>
      </c>
      <c r="Z1623" s="602">
        <f t="shared" ca="1" si="745"/>
        <v>54368457.829999998</v>
      </c>
      <c r="AA1623" s="603">
        <f t="shared" si="746"/>
        <v>0</v>
      </c>
      <c r="AB1623" s="602"/>
      <c r="AC1623" s="604">
        <f t="shared" si="747"/>
        <v>0.113</v>
      </c>
      <c r="AD1623" s="602">
        <f t="shared" ca="1" si="748"/>
        <v>-216710833417.19101</v>
      </c>
      <c r="AE1623" s="602">
        <f t="shared" si="749"/>
        <v>0</v>
      </c>
      <c r="AG1623" s="602">
        <f t="shared" ca="1" si="753"/>
        <v>0</v>
      </c>
    </row>
    <row r="1624" spans="2:33" x14ac:dyDescent="0.25">
      <c r="B1624" s="30">
        <v>1603</v>
      </c>
      <c r="C1624" s="19">
        <f t="shared" ca="1" si="727"/>
        <v>94481</v>
      </c>
      <c r="D1624" s="30">
        <f t="shared" ca="1" si="728"/>
        <v>31</v>
      </c>
      <c r="E1624" s="599">
        <f t="shared" si="729"/>
        <v>0.113</v>
      </c>
      <c r="F1624" s="599">
        <f t="shared" si="750"/>
        <v>0.13108</v>
      </c>
      <c r="G1624" s="33">
        <f t="shared" ca="1" si="730"/>
        <v>1.0120874444444443</v>
      </c>
      <c r="H1624" s="33">
        <f t="shared" ca="1" si="731"/>
        <v>167195913.2825191</v>
      </c>
      <c r="I1624" s="33">
        <f t="shared" ref="I1624:I1687" ca="1" si="755">IF(H1624=0, 0, 1/H1624)</f>
        <v>5.9810074323422679E-9</v>
      </c>
      <c r="J1624" s="30" t="b">
        <f t="shared" si="732"/>
        <v>0</v>
      </c>
      <c r="K1624" s="33">
        <f t="shared" si="751"/>
        <v>1</v>
      </c>
      <c r="L1624" s="33">
        <f t="shared" ca="1" si="754"/>
        <v>5.9810074323422679E-9</v>
      </c>
      <c r="M1624" s="600">
        <f t="shared" ca="1" si="733"/>
        <v>27271.35</v>
      </c>
      <c r="N1624" s="601">
        <f t="shared" ca="1" si="734"/>
        <v>-22540369107370.398</v>
      </c>
      <c r="O1624" s="601">
        <f t="shared" ca="1" si="735"/>
        <v>272455486613.97</v>
      </c>
      <c r="P1624" s="601">
        <f t="shared" ca="1" si="736"/>
        <v>-219330313842</v>
      </c>
      <c r="Q1624" s="601">
        <f t="shared" ca="1" si="752"/>
        <v>-35092850214.720001</v>
      </c>
      <c r="R1624" s="602">
        <f t="shared" si="737"/>
        <v>399</v>
      </c>
      <c r="S1624" s="602">
        <f t="shared" si="738"/>
        <v>63.84</v>
      </c>
      <c r="T1624" s="602">
        <f t="shared" si="739"/>
        <v>166.35080000000002</v>
      </c>
      <c r="U1624" s="602">
        <f t="shared" si="740"/>
        <v>26.616128000000003</v>
      </c>
      <c r="V1624" s="602">
        <f t="shared" ca="1" si="741"/>
        <v>-18032295285.900002</v>
      </c>
      <c r="W1624" s="602">
        <f t="shared" si="742"/>
        <v>84.48</v>
      </c>
      <c r="X1624" s="602">
        <f t="shared" si="743"/>
        <v>13.52</v>
      </c>
      <c r="Y1624" s="602">
        <f t="shared" ca="1" si="744"/>
        <v>343910206.75</v>
      </c>
      <c r="Z1624" s="602">
        <f t="shared" ca="1" si="745"/>
        <v>55025633.079999998</v>
      </c>
      <c r="AA1624" s="603">
        <f t="shared" si="746"/>
        <v>0</v>
      </c>
      <c r="AB1624" s="602"/>
      <c r="AC1624" s="604">
        <f t="shared" si="747"/>
        <v>0.113</v>
      </c>
      <c r="AD1624" s="602">
        <f t="shared" ca="1" si="748"/>
        <v>-219330313841.99588</v>
      </c>
      <c r="AE1624" s="602">
        <f t="shared" si="749"/>
        <v>0</v>
      </c>
      <c r="AG1624" s="602">
        <f t="shared" ca="1" si="753"/>
        <v>0</v>
      </c>
    </row>
    <row r="1625" spans="2:33" x14ac:dyDescent="0.25">
      <c r="B1625" s="30">
        <v>1604</v>
      </c>
      <c r="C1625" s="19">
        <f t="shared" ca="1" si="727"/>
        <v>94511</v>
      </c>
      <c r="D1625" s="30">
        <f t="shared" ca="1" si="728"/>
        <v>30</v>
      </c>
      <c r="E1625" s="599">
        <f t="shared" si="729"/>
        <v>0.113</v>
      </c>
      <c r="F1625" s="599">
        <f t="shared" si="750"/>
        <v>0.13108</v>
      </c>
      <c r="G1625" s="33">
        <f t="shared" ca="1" si="730"/>
        <v>1.0117233333333333</v>
      </c>
      <c r="H1625" s="33">
        <f t="shared" ca="1" si="731"/>
        <v>169156006.70590118</v>
      </c>
      <c r="I1625" s="33">
        <f t="shared" ca="1" si="755"/>
        <v>5.9117025725171249E-9</v>
      </c>
      <c r="J1625" s="30" t="b">
        <f t="shared" si="732"/>
        <v>0</v>
      </c>
      <c r="K1625" s="33">
        <f t="shared" si="751"/>
        <v>1</v>
      </c>
      <c r="L1625" s="33">
        <f t="shared" ca="1" si="754"/>
        <v>5.9117025725171249E-9</v>
      </c>
      <c r="M1625" s="600">
        <f t="shared" ca="1" si="733"/>
        <v>27271.35</v>
      </c>
      <c r="N1625" s="601">
        <f t="shared" ca="1" si="734"/>
        <v>-22812824593984.398</v>
      </c>
      <c r="O1625" s="601">
        <f t="shared" ca="1" si="735"/>
        <v>267442374261.5</v>
      </c>
      <c r="P1625" s="601">
        <f t="shared" ca="1" si="736"/>
        <v>-214820764926.69</v>
      </c>
      <c r="Q1625" s="601">
        <f t="shared" ca="1" si="752"/>
        <v>-34371322388.269997</v>
      </c>
      <c r="R1625" s="602">
        <f t="shared" si="737"/>
        <v>399</v>
      </c>
      <c r="S1625" s="602">
        <f t="shared" si="738"/>
        <v>63.84</v>
      </c>
      <c r="T1625" s="602">
        <f t="shared" si="739"/>
        <v>166.35080000000002</v>
      </c>
      <c r="U1625" s="602">
        <f t="shared" si="740"/>
        <v>26.616128000000003</v>
      </c>
      <c r="V1625" s="602">
        <f t="shared" ca="1" si="741"/>
        <v>-18250259675.189999</v>
      </c>
      <c r="W1625" s="602">
        <f t="shared" si="742"/>
        <v>84.48</v>
      </c>
      <c r="X1625" s="602">
        <f t="shared" si="743"/>
        <v>13.52</v>
      </c>
      <c r="Y1625" s="602">
        <f t="shared" ca="1" si="744"/>
        <v>336839234.05000001</v>
      </c>
      <c r="Z1625" s="602">
        <f t="shared" ca="1" si="745"/>
        <v>53894277.450000003</v>
      </c>
      <c r="AA1625" s="603">
        <f t="shared" si="746"/>
        <v>0</v>
      </c>
      <c r="AB1625" s="602"/>
      <c r="AC1625" s="604">
        <f t="shared" si="747"/>
        <v>0.113</v>
      </c>
      <c r="AD1625" s="602">
        <f t="shared" ca="1" si="748"/>
        <v>-214820764926.68646</v>
      </c>
      <c r="AE1625" s="602">
        <f t="shared" si="749"/>
        <v>0</v>
      </c>
      <c r="AG1625" s="602">
        <f t="shared" ca="1" si="753"/>
        <v>0</v>
      </c>
    </row>
    <row r="1626" spans="2:33" x14ac:dyDescent="0.25">
      <c r="B1626" s="30">
        <v>1605</v>
      </c>
      <c r="C1626" s="19">
        <f t="shared" ca="1" si="727"/>
        <v>94542</v>
      </c>
      <c r="D1626" s="30">
        <f t="shared" ca="1" si="728"/>
        <v>31</v>
      </c>
      <c r="E1626" s="599">
        <f t="shared" si="729"/>
        <v>0.113</v>
      </c>
      <c r="F1626" s="599">
        <f t="shared" si="750"/>
        <v>0.13108</v>
      </c>
      <c r="G1626" s="33">
        <f t="shared" ca="1" si="730"/>
        <v>1.0120874444444443</v>
      </c>
      <c r="H1626" s="33">
        <f t="shared" ca="1" si="731"/>
        <v>171200670.53940281</v>
      </c>
      <c r="I1626" s="33">
        <f t="shared" ca="1" si="755"/>
        <v>5.8410986174837692E-9</v>
      </c>
      <c r="J1626" s="30" t="b">
        <f t="shared" si="732"/>
        <v>0</v>
      </c>
      <c r="K1626" s="33">
        <f t="shared" si="751"/>
        <v>1</v>
      </c>
      <c r="L1626" s="33">
        <f t="shared" ca="1" si="754"/>
        <v>5.8410986174837692E-9</v>
      </c>
      <c r="M1626" s="600">
        <f t="shared" ca="1" si="733"/>
        <v>27271.35</v>
      </c>
      <c r="N1626" s="601">
        <f t="shared" ca="1" si="734"/>
        <v>-23080266968245.898</v>
      </c>
      <c r="O1626" s="601">
        <f t="shared" ca="1" si="735"/>
        <v>278981472012.97003</v>
      </c>
      <c r="P1626" s="601">
        <f t="shared" ca="1" si="736"/>
        <v>-224583819971.57001</v>
      </c>
      <c r="Q1626" s="601">
        <f t="shared" ca="1" si="752"/>
        <v>-35933411195.449997</v>
      </c>
      <c r="R1626" s="602">
        <f t="shared" si="737"/>
        <v>399</v>
      </c>
      <c r="S1626" s="602">
        <f t="shared" si="738"/>
        <v>63.84</v>
      </c>
      <c r="T1626" s="602">
        <f t="shared" si="739"/>
        <v>166.35080000000002</v>
      </c>
      <c r="U1626" s="602">
        <f t="shared" si="740"/>
        <v>26.616128000000003</v>
      </c>
      <c r="V1626" s="602">
        <f t="shared" ca="1" si="741"/>
        <v>-18464213574.599998</v>
      </c>
      <c r="W1626" s="602">
        <f t="shared" si="742"/>
        <v>84.48</v>
      </c>
      <c r="X1626" s="602">
        <f t="shared" si="743"/>
        <v>13.52</v>
      </c>
      <c r="Y1626" s="602">
        <f t="shared" ca="1" si="744"/>
        <v>352147704.36000001</v>
      </c>
      <c r="Z1626" s="602">
        <f t="shared" ca="1" si="745"/>
        <v>56343632.700000003</v>
      </c>
      <c r="AA1626" s="603">
        <f t="shared" si="746"/>
        <v>0</v>
      </c>
      <c r="AB1626" s="602"/>
      <c r="AC1626" s="604">
        <f t="shared" si="747"/>
        <v>0.113</v>
      </c>
      <c r="AD1626" s="602">
        <f t="shared" ca="1" si="748"/>
        <v>-224583819971.57053</v>
      </c>
      <c r="AE1626" s="602">
        <f t="shared" si="749"/>
        <v>0</v>
      </c>
      <c r="AG1626" s="602">
        <f t="shared" ca="1" si="753"/>
        <v>0</v>
      </c>
    </row>
    <row r="1627" spans="2:33" x14ac:dyDescent="0.25">
      <c r="B1627" s="30">
        <v>1606</v>
      </c>
      <c r="C1627" s="19">
        <f t="shared" ca="1" si="727"/>
        <v>94572</v>
      </c>
      <c r="D1627" s="30">
        <f t="shared" ca="1" si="728"/>
        <v>30</v>
      </c>
      <c r="E1627" s="599">
        <f t="shared" si="729"/>
        <v>0.113</v>
      </c>
      <c r="F1627" s="599">
        <f t="shared" si="750"/>
        <v>0.13108</v>
      </c>
      <c r="G1627" s="33">
        <f t="shared" ca="1" si="730"/>
        <v>1.0117233333333333</v>
      </c>
      <c r="H1627" s="33">
        <f t="shared" ca="1" si="731"/>
        <v>173207713.06702641</v>
      </c>
      <c r="I1627" s="33">
        <f t="shared" ca="1" si="755"/>
        <v>5.7734149495584458E-9</v>
      </c>
      <c r="J1627" s="30" t="b">
        <f t="shared" si="732"/>
        <v>0</v>
      </c>
      <c r="K1627" s="33">
        <f t="shared" si="751"/>
        <v>1</v>
      </c>
      <c r="L1627" s="33">
        <f t="shared" ca="1" si="754"/>
        <v>5.7734149495584458E-9</v>
      </c>
      <c r="M1627" s="600">
        <f t="shared" ca="1" si="733"/>
        <v>27271.35</v>
      </c>
      <c r="N1627" s="601">
        <f t="shared" ca="1" si="734"/>
        <v>-23359248440258.898</v>
      </c>
      <c r="O1627" s="601">
        <f t="shared" ca="1" si="735"/>
        <v>273848283152.64999</v>
      </c>
      <c r="P1627" s="601">
        <f t="shared" ca="1" si="736"/>
        <v>-219966256145.76999</v>
      </c>
      <c r="Q1627" s="601">
        <f t="shared" ca="1" si="752"/>
        <v>-35194600983.32</v>
      </c>
      <c r="R1627" s="602">
        <f t="shared" si="737"/>
        <v>399</v>
      </c>
      <c r="S1627" s="602">
        <f t="shared" si="738"/>
        <v>63.84</v>
      </c>
      <c r="T1627" s="602">
        <f t="shared" si="739"/>
        <v>166.35080000000002</v>
      </c>
      <c r="U1627" s="602">
        <f t="shared" si="740"/>
        <v>26.616128000000003</v>
      </c>
      <c r="V1627" s="602">
        <f t="shared" ca="1" si="741"/>
        <v>-18687398752.209999</v>
      </c>
      <c r="W1627" s="602">
        <f t="shared" si="742"/>
        <v>84.48</v>
      </c>
      <c r="X1627" s="602">
        <f t="shared" si="743"/>
        <v>13.52</v>
      </c>
      <c r="Y1627" s="602">
        <f t="shared" ca="1" si="744"/>
        <v>344907364.27999997</v>
      </c>
      <c r="Z1627" s="602">
        <f t="shared" ca="1" si="745"/>
        <v>55185178.280000001</v>
      </c>
      <c r="AA1627" s="603">
        <f t="shared" si="746"/>
        <v>0</v>
      </c>
      <c r="AB1627" s="602"/>
      <c r="AC1627" s="604">
        <f t="shared" si="747"/>
        <v>0.113</v>
      </c>
      <c r="AD1627" s="602">
        <f t="shared" ca="1" si="748"/>
        <v>-219966256145.7713</v>
      </c>
      <c r="AE1627" s="602">
        <f t="shared" si="749"/>
        <v>0</v>
      </c>
      <c r="AG1627" s="602">
        <f t="shared" ca="1" si="753"/>
        <v>0</v>
      </c>
    </row>
    <row r="1628" spans="2:33" x14ac:dyDescent="0.25">
      <c r="B1628" s="30">
        <v>1607</v>
      </c>
      <c r="C1628" s="19">
        <f t="shared" ca="1" si="727"/>
        <v>94603</v>
      </c>
      <c r="D1628" s="30">
        <f t="shared" ca="1" si="728"/>
        <v>31</v>
      </c>
      <c r="E1628" s="599">
        <f t="shared" si="729"/>
        <v>0.113</v>
      </c>
      <c r="F1628" s="599">
        <f t="shared" si="750"/>
        <v>0.13108</v>
      </c>
      <c r="G1628" s="33">
        <f t="shared" ca="1" si="730"/>
        <v>1.0120874444444443</v>
      </c>
      <c r="H1628" s="33">
        <f t="shared" ca="1" si="731"/>
        <v>175301351.67607334</v>
      </c>
      <c r="I1628" s="33">
        <f t="shared" ca="1" si="755"/>
        <v>5.7044625750965543E-9</v>
      </c>
      <c r="J1628" s="30" t="b">
        <f t="shared" si="732"/>
        <v>0</v>
      </c>
      <c r="K1628" s="33">
        <f t="shared" si="751"/>
        <v>1</v>
      </c>
      <c r="L1628" s="33">
        <f t="shared" ca="1" si="754"/>
        <v>5.7044625750965543E-9</v>
      </c>
      <c r="M1628" s="600">
        <f t="shared" ca="1" si="733"/>
        <v>27271.35</v>
      </c>
      <c r="N1628" s="601">
        <f t="shared" ca="1" si="734"/>
        <v>-23633096723411.5</v>
      </c>
      <c r="O1628" s="601">
        <f t="shared" ca="1" si="735"/>
        <v>285663770965.77002</v>
      </c>
      <c r="P1628" s="601">
        <f t="shared" ca="1" si="736"/>
        <v>-229963160616.97</v>
      </c>
      <c r="Q1628" s="601">
        <f t="shared" ca="1" si="752"/>
        <v>-36794105698.720001</v>
      </c>
      <c r="R1628" s="602">
        <f t="shared" si="737"/>
        <v>399</v>
      </c>
      <c r="S1628" s="602">
        <f t="shared" si="738"/>
        <v>63.84</v>
      </c>
      <c r="T1628" s="602">
        <f t="shared" si="739"/>
        <v>166.35080000000002</v>
      </c>
      <c r="U1628" s="602">
        <f t="shared" si="740"/>
        <v>26.616128000000003</v>
      </c>
      <c r="V1628" s="602">
        <f t="shared" ca="1" si="741"/>
        <v>-18906477378.73</v>
      </c>
      <c r="W1628" s="602">
        <f t="shared" si="742"/>
        <v>84.48</v>
      </c>
      <c r="X1628" s="602">
        <f t="shared" si="743"/>
        <v>13.52</v>
      </c>
      <c r="Y1628" s="602">
        <f t="shared" ca="1" si="744"/>
        <v>360582510.49000001</v>
      </c>
      <c r="Z1628" s="602">
        <f t="shared" ca="1" si="745"/>
        <v>57693201.68</v>
      </c>
      <c r="AA1628" s="603">
        <f t="shared" si="746"/>
        <v>0</v>
      </c>
      <c r="AB1628" s="602"/>
      <c r="AC1628" s="604">
        <f t="shared" si="747"/>
        <v>0.113</v>
      </c>
      <c r="AD1628" s="602">
        <f t="shared" ca="1" si="748"/>
        <v>-229963160616.97357</v>
      </c>
      <c r="AE1628" s="602">
        <f t="shared" si="749"/>
        <v>0</v>
      </c>
      <c r="AG1628" s="602">
        <f t="shared" ca="1" si="753"/>
        <v>0</v>
      </c>
    </row>
    <row r="1629" spans="2:33" x14ac:dyDescent="0.25">
      <c r="B1629" s="30">
        <v>1608</v>
      </c>
      <c r="C1629" s="19">
        <f t="shared" ca="1" si="727"/>
        <v>94634</v>
      </c>
      <c r="D1629" s="30">
        <f t="shared" ca="1" si="728"/>
        <v>31</v>
      </c>
      <c r="E1629" s="599">
        <f t="shared" si="729"/>
        <v>0.113</v>
      </c>
      <c r="F1629" s="599">
        <f t="shared" si="750"/>
        <v>0.13108</v>
      </c>
      <c r="G1629" s="33">
        <f t="shared" ca="1" si="730"/>
        <v>1.0120874444444443</v>
      </c>
      <c r="H1629" s="33">
        <f t="shared" ca="1" si="731"/>
        <v>177420297.02549386</v>
      </c>
      <c r="I1629" s="33">
        <f t="shared" ca="1" si="755"/>
        <v>5.6363337045721892E-9</v>
      </c>
      <c r="J1629" s="30" t="b">
        <f t="shared" si="732"/>
        <v>1</v>
      </c>
      <c r="K1629" s="33">
        <f t="shared" si="751"/>
        <v>1</v>
      </c>
      <c r="L1629" s="33">
        <f t="shared" ca="1" si="754"/>
        <v>5.6363337045721892E-9</v>
      </c>
      <c r="M1629" s="600">
        <f t="shared" ca="1" si="733"/>
        <v>27271.35</v>
      </c>
      <c r="N1629" s="601">
        <f t="shared" ca="1" si="734"/>
        <v>-23918760494377.301</v>
      </c>
      <c r="O1629" s="601">
        <f t="shared" ca="1" si="735"/>
        <v>289116715927.10999</v>
      </c>
      <c r="P1629" s="601">
        <f t="shared" ca="1" si="736"/>
        <v>-232742827810.57001</v>
      </c>
      <c r="Q1629" s="601">
        <f t="shared" ca="1" si="752"/>
        <v>-37238852449.690002</v>
      </c>
      <c r="R1629" s="602">
        <f t="shared" si="737"/>
        <v>399</v>
      </c>
      <c r="S1629" s="602">
        <f t="shared" si="738"/>
        <v>63.84</v>
      </c>
      <c r="T1629" s="602">
        <f t="shared" si="739"/>
        <v>166.35080000000002</v>
      </c>
      <c r="U1629" s="602">
        <f t="shared" si="740"/>
        <v>26.616128000000003</v>
      </c>
      <c r="V1629" s="602">
        <f t="shared" ca="1" si="741"/>
        <v>-19135008395.5</v>
      </c>
      <c r="W1629" s="602">
        <f t="shared" si="742"/>
        <v>84.48</v>
      </c>
      <c r="X1629" s="602">
        <f t="shared" si="743"/>
        <v>13.52</v>
      </c>
      <c r="Y1629" s="602">
        <f t="shared" ca="1" si="744"/>
        <v>364941028.64999998</v>
      </c>
      <c r="Z1629" s="602">
        <f t="shared" ca="1" si="745"/>
        <v>58390564.579999998</v>
      </c>
      <c r="AA1629" s="603">
        <f t="shared" si="746"/>
        <v>0</v>
      </c>
      <c r="AB1629" s="602"/>
      <c r="AC1629" s="604">
        <f t="shared" si="747"/>
        <v>0.113</v>
      </c>
      <c r="AD1629" s="602">
        <f t="shared" ca="1" si="748"/>
        <v>-232742827810.5658</v>
      </c>
      <c r="AE1629" s="602">
        <f t="shared" si="749"/>
        <v>0</v>
      </c>
      <c r="AG1629" s="602">
        <f t="shared" ca="1" si="753"/>
        <v>0</v>
      </c>
    </row>
    <row r="1630" spans="2:33" x14ac:dyDescent="0.25">
      <c r="B1630" s="30">
        <v>1609</v>
      </c>
      <c r="C1630" s="19">
        <f t="shared" ca="1" si="727"/>
        <v>94662</v>
      </c>
      <c r="D1630" s="30">
        <f t="shared" ca="1" si="728"/>
        <v>28</v>
      </c>
      <c r="E1630" s="599">
        <f t="shared" si="729"/>
        <v>0.113</v>
      </c>
      <c r="F1630" s="599">
        <f t="shared" si="750"/>
        <v>0.13108</v>
      </c>
      <c r="G1630" s="33">
        <f t="shared" ca="1" si="730"/>
        <v>1.0109951111111111</v>
      </c>
      <c r="H1630" s="33">
        <f t="shared" ca="1" si="731"/>
        <v>179371052.90465549</v>
      </c>
      <c r="I1630" s="33">
        <f t="shared" ca="1" si="755"/>
        <v>5.5750355690421742E-9</v>
      </c>
      <c r="J1630" s="30" t="b">
        <f t="shared" si="732"/>
        <v>0</v>
      </c>
      <c r="K1630" s="33">
        <f t="shared" si="751"/>
        <v>1</v>
      </c>
      <c r="L1630" s="33">
        <f t="shared" ca="1" si="754"/>
        <v>5.5750355690421742E-9</v>
      </c>
      <c r="M1630" s="600">
        <f t="shared" ca="1" si="733"/>
        <v>27271.35</v>
      </c>
      <c r="N1630" s="601">
        <f t="shared" ca="1" si="734"/>
        <v>-24207877210304.398</v>
      </c>
      <c r="O1630" s="601">
        <f t="shared" ca="1" si="735"/>
        <v>266168326962.78</v>
      </c>
      <c r="P1630" s="601">
        <f t="shared" ca="1" si="736"/>
        <v>-212760343037.23001</v>
      </c>
      <c r="Q1630" s="601">
        <f t="shared" ca="1" si="752"/>
        <v>-34041654885.959999</v>
      </c>
      <c r="R1630" s="602">
        <f t="shared" si="737"/>
        <v>399</v>
      </c>
      <c r="S1630" s="602">
        <f t="shared" si="738"/>
        <v>63.84</v>
      </c>
      <c r="T1630" s="602">
        <f t="shared" si="739"/>
        <v>166.35080000000002</v>
      </c>
      <c r="U1630" s="602">
        <f t="shared" si="740"/>
        <v>26.616128000000003</v>
      </c>
      <c r="V1630" s="602">
        <f t="shared" ca="1" si="741"/>
        <v>-19366301768.240002</v>
      </c>
      <c r="W1630" s="602">
        <f t="shared" si="742"/>
        <v>84.48</v>
      </c>
      <c r="X1630" s="602">
        <f t="shared" si="743"/>
        <v>13.52</v>
      </c>
      <c r="Y1630" s="602">
        <f t="shared" ca="1" si="744"/>
        <v>333608492.52999997</v>
      </c>
      <c r="Z1630" s="602">
        <f t="shared" ca="1" si="745"/>
        <v>53377358.799999997</v>
      </c>
      <c r="AA1630" s="603">
        <f t="shared" si="746"/>
        <v>0</v>
      </c>
      <c r="AB1630" s="602"/>
      <c r="AC1630" s="604">
        <f t="shared" si="747"/>
        <v>0.113</v>
      </c>
      <c r="AD1630" s="602">
        <f t="shared" ca="1" si="748"/>
        <v>-212760343037.23087</v>
      </c>
      <c r="AE1630" s="602">
        <f t="shared" si="749"/>
        <v>0</v>
      </c>
      <c r="AG1630" s="602">
        <f t="shared" ca="1" si="753"/>
        <v>0</v>
      </c>
    </row>
    <row r="1631" spans="2:33" x14ac:dyDescent="0.25">
      <c r="B1631" s="30">
        <v>1610</v>
      </c>
      <c r="C1631" s="19">
        <f t="shared" ca="1" si="727"/>
        <v>94693</v>
      </c>
      <c r="D1631" s="30">
        <f t="shared" ca="1" si="728"/>
        <v>31</v>
      </c>
      <c r="E1631" s="599">
        <f t="shared" si="729"/>
        <v>0.113</v>
      </c>
      <c r="F1631" s="599">
        <f t="shared" si="750"/>
        <v>0.13108</v>
      </c>
      <c r="G1631" s="33">
        <f t="shared" ca="1" si="730"/>
        <v>1.0120874444444443</v>
      </c>
      <c r="H1631" s="33">
        <f t="shared" ca="1" si="731"/>
        <v>181539190.54158199</v>
      </c>
      <c r="I1631" s="33">
        <f t="shared" ca="1" si="755"/>
        <v>5.5084524560053469E-9</v>
      </c>
      <c r="J1631" s="30" t="b">
        <f t="shared" si="732"/>
        <v>0</v>
      </c>
      <c r="K1631" s="33">
        <f t="shared" si="751"/>
        <v>1</v>
      </c>
      <c r="L1631" s="33">
        <f t="shared" ca="1" si="754"/>
        <v>5.5084524560053469E-9</v>
      </c>
      <c r="M1631" s="600">
        <f t="shared" ca="1" si="733"/>
        <v>27271.35</v>
      </c>
      <c r="N1631" s="601">
        <f t="shared" ca="1" si="734"/>
        <v>-24474045537267.199</v>
      </c>
      <c r="O1631" s="601">
        <f t="shared" ca="1" si="735"/>
        <v>295828693033.87</v>
      </c>
      <c r="P1631" s="601">
        <f t="shared" ca="1" si="736"/>
        <v>-238146059769.57999</v>
      </c>
      <c r="Q1631" s="601">
        <f t="shared" ca="1" si="752"/>
        <v>-38103369563.129997</v>
      </c>
      <c r="R1631" s="602">
        <f t="shared" si="737"/>
        <v>399</v>
      </c>
      <c r="S1631" s="602">
        <f t="shared" si="738"/>
        <v>63.84</v>
      </c>
      <c r="T1631" s="602">
        <f t="shared" si="739"/>
        <v>166.35080000000002</v>
      </c>
      <c r="U1631" s="602">
        <f t="shared" si="740"/>
        <v>26.616128000000003</v>
      </c>
      <c r="V1631" s="602">
        <f t="shared" ca="1" si="741"/>
        <v>-19579236429.810001</v>
      </c>
      <c r="W1631" s="602">
        <f t="shared" si="742"/>
        <v>84.48</v>
      </c>
      <c r="X1631" s="602">
        <f t="shared" si="743"/>
        <v>13.52</v>
      </c>
      <c r="Y1631" s="602">
        <f t="shared" ca="1" si="744"/>
        <v>373413296.37</v>
      </c>
      <c r="Z1631" s="602">
        <f t="shared" ca="1" si="745"/>
        <v>59746127.420000002</v>
      </c>
      <c r="AA1631" s="603">
        <f t="shared" si="746"/>
        <v>0</v>
      </c>
      <c r="AB1631" s="602"/>
      <c r="AC1631" s="604">
        <f t="shared" si="747"/>
        <v>0.113</v>
      </c>
      <c r="AD1631" s="602">
        <f t="shared" ca="1" si="748"/>
        <v>-238146059769.57501</v>
      </c>
      <c r="AE1631" s="602">
        <f t="shared" si="749"/>
        <v>0</v>
      </c>
      <c r="AG1631" s="602">
        <f t="shared" ca="1" si="753"/>
        <v>0</v>
      </c>
    </row>
    <row r="1632" spans="2:33" x14ac:dyDescent="0.25">
      <c r="B1632" s="30">
        <v>1611</v>
      </c>
      <c r="C1632" s="19">
        <f t="shared" ca="1" si="727"/>
        <v>94723</v>
      </c>
      <c r="D1632" s="30">
        <f t="shared" ca="1" si="728"/>
        <v>30</v>
      </c>
      <c r="E1632" s="599">
        <f t="shared" si="729"/>
        <v>0.113</v>
      </c>
      <c r="F1632" s="599">
        <f t="shared" si="750"/>
        <v>0.13108</v>
      </c>
      <c r="G1632" s="33">
        <f t="shared" ca="1" si="730"/>
        <v>1.0117233333333333</v>
      </c>
      <c r="H1632" s="33">
        <f t="shared" ca="1" si="731"/>
        <v>183667434.98536447</v>
      </c>
      <c r="I1632" s="33">
        <f t="shared" ca="1" si="755"/>
        <v>5.4446233219279451E-9</v>
      </c>
      <c r="J1632" s="30" t="b">
        <f t="shared" si="732"/>
        <v>0</v>
      </c>
      <c r="K1632" s="33">
        <f t="shared" si="751"/>
        <v>1</v>
      </c>
      <c r="L1632" s="33">
        <f t="shared" ca="1" si="754"/>
        <v>5.4446233219279451E-9</v>
      </c>
      <c r="M1632" s="600">
        <f t="shared" ca="1" si="733"/>
        <v>27271.35</v>
      </c>
      <c r="N1632" s="601">
        <f t="shared" ca="1" si="734"/>
        <v>-24769874230301.102</v>
      </c>
      <c r="O1632" s="601">
        <f t="shared" ca="1" si="735"/>
        <v>290385519497.90997</v>
      </c>
      <c r="P1632" s="601">
        <f t="shared" ca="1" si="736"/>
        <v>-233249649002</v>
      </c>
      <c r="Q1632" s="601">
        <f t="shared" ca="1" si="752"/>
        <v>-37319943840.32</v>
      </c>
      <c r="R1632" s="602">
        <f t="shared" si="737"/>
        <v>399</v>
      </c>
      <c r="S1632" s="602">
        <f t="shared" si="738"/>
        <v>63.84</v>
      </c>
      <c r="T1632" s="602">
        <f t="shared" si="739"/>
        <v>166.35080000000002</v>
      </c>
      <c r="U1632" s="602">
        <f t="shared" si="740"/>
        <v>26.616128000000003</v>
      </c>
      <c r="V1632" s="602">
        <f t="shared" ca="1" si="741"/>
        <v>-19815899384.240002</v>
      </c>
      <c r="W1632" s="602">
        <f t="shared" si="742"/>
        <v>84.48</v>
      </c>
      <c r="X1632" s="602">
        <f t="shared" si="743"/>
        <v>13.52</v>
      </c>
      <c r="Y1632" s="602">
        <f t="shared" ca="1" si="744"/>
        <v>365735724.27999997</v>
      </c>
      <c r="Z1632" s="602">
        <f t="shared" ca="1" si="745"/>
        <v>58517715.880000003</v>
      </c>
      <c r="AA1632" s="603">
        <f t="shared" si="746"/>
        <v>0</v>
      </c>
      <c r="AB1632" s="602"/>
      <c r="AC1632" s="604">
        <f t="shared" si="747"/>
        <v>0.113</v>
      </c>
      <c r="AD1632" s="602">
        <f t="shared" ca="1" si="748"/>
        <v>-233249649002.00204</v>
      </c>
      <c r="AE1632" s="602">
        <f t="shared" si="749"/>
        <v>0</v>
      </c>
      <c r="AG1632" s="602">
        <f t="shared" ca="1" si="753"/>
        <v>0</v>
      </c>
    </row>
    <row r="1633" spans="2:33" x14ac:dyDescent="0.25">
      <c r="B1633" s="30">
        <v>1612</v>
      </c>
      <c r="C1633" s="19">
        <f t="shared" ca="1" si="727"/>
        <v>94754</v>
      </c>
      <c r="D1633" s="30">
        <f t="shared" ca="1" si="728"/>
        <v>31</v>
      </c>
      <c r="E1633" s="599">
        <f t="shared" si="729"/>
        <v>0.113</v>
      </c>
      <c r="F1633" s="599">
        <f t="shared" si="750"/>
        <v>0.13108</v>
      </c>
      <c r="G1633" s="33">
        <f t="shared" ca="1" si="730"/>
        <v>1.0120874444444443</v>
      </c>
      <c r="H1633" s="33">
        <f t="shared" ca="1" si="731"/>
        <v>185887504.90200365</v>
      </c>
      <c r="I1633" s="33">
        <f t="shared" ca="1" si="755"/>
        <v>5.3795977331944983E-9</v>
      </c>
      <c r="J1633" s="30" t="b">
        <f t="shared" si="732"/>
        <v>0</v>
      </c>
      <c r="K1633" s="33">
        <f t="shared" si="751"/>
        <v>1</v>
      </c>
      <c r="L1633" s="33">
        <f t="shared" ca="1" si="754"/>
        <v>5.3795977331944983E-9</v>
      </c>
      <c r="M1633" s="600">
        <f t="shared" ca="1" si="733"/>
        <v>27271.35</v>
      </c>
      <c r="N1633" s="601">
        <f t="shared" ca="1" si="734"/>
        <v>-25060259749799</v>
      </c>
      <c r="O1633" s="601">
        <f t="shared" ca="1" si="735"/>
        <v>302914524760.39001</v>
      </c>
      <c r="P1633" s="601">
        <f t="shared" ca="1" si="736"/>
        <v>-243850249732.07001</v>
      </c>
      <c r="Q1633" s="601">
        <f t="shared" ca="1" si="752"/>
        <v>-39016039957.129997</v>
      </c>
      <c r="R1633" s="602">
        <f t="shared" si="737"/>
        <v>399</v>
      </c>
      <c r="S1633" s="602">
        <f t="shared" si="738"/>
        <v>63.84</v>
      </c>
      <c r="T1633" s="602">
        <f t="shared" si="739"/>
        <v>166.35080000000002</v>
      </c>
      <c r="U1633" s="602">
        <f t="shared" si="740"/>
        <v>26.616128000000003</v>
      </c>
      <c r="V1633" s="602">
        <f t="shared" ca="1" si="741"/>
        <v>-20048207799.84</v>
      </c>
      <c r="W1633" s="602">
        <f t="shared" si="742"/>
        <v>84.48</v>
      </c>
      <c r="X1633" s="602">
        <f t="shared" si="743"/>
        <v>13.52</v>
      </c>
      <c r="Y1633" s="602">
        <f t="shared" ca="1" si="744"/>
        <v>382357466.23000002</v>
      </c>
      <c r="Z1633" s="602">
        <f t="shared" ca="1" si="745"/>
        <v>61177194.600000001</v>
      </c>
      <c r="AA1633" s="603">
        <f t="shared" si="746"/>
        <v>0</v>
      </c>
      <c r="AB1633" s="602"/>
      <c r="AC1633" s="604">
        <f t="shared" si="747"/>
        <v>0.113</v>
      </c>
      <c r="AD1633" s="602">
        <f t="shared" ca="1" si="748"/>
        <v>-243850249732.07196</v>
      </c>
      <c r="AE1633" s="602">
        <f t="shared" si="749"/>
        <v>0</v>
      </c>
      <c r="AG1633" s="602">
        <f t="shared" ca="1" si="753"/>
        <v>0</v>
      </c>
    </row>
    <row r="1634" spans="2:33" x14ac:dyDescent="0.25">
      <c r="B1634" s="30">
        <v>1613</v>
      </c>
      <c r="C1634" s="19">
        <f t="shared" ca="1" si="727"/>
        <v>94784</v>
      </c>
      <c r="D1634" s="30">
        <f t="shared" ca="1" si="728"/>
        <v>30</v>
      </c>
      <c r="E1634" s="599">
        <f t="shared" si="729"/>
        <v>0.113</v>
      </c>
      <c r="F1634" s="599">
        <f t="shared" si="750"/>
        <v>0.13108</v>
      </c>
      <c r="G1634" s="33">
        <f t="shared" ca="1" si="730"/>
        <v>1.0117233333333333</v>
      </c>
      <c r="H1634" s="33">
        <f t="shared" ca="1" si="731"/>
        <v>188066726.08447146</v>
      </c>
      <c r="I1634" s="33">
        <f t="shared" ca="1" si="755"/>
        <v>5.3172617018432227E-9</v>
      </c>
      <c r="J1634" s="30" t="b">
        <f t="shared" si="732"/>
        <v>0</v>
      </c>
      <c r="K1634" s="33">
        <f t="shared" si="751"/>
        <v>1</v>
      </c>
      <c r="L1634" s="33">
        <f t="shared" ca="1" si="754"/>
        <v>5.3172617018432227E-9</v>
      </c>
      <c r="M1634" s="600">
        <f t="shared" ca="1" si="733"/>
        <v>27271.35</v>
      </c>
      <c r="N1634" s="601">
        <f t="shared" ca="1" si="734"/>
        <v>-25363174274559.398</v>
      </c>
      <c r="O1634" s="601">
        <f t="shared" ca="1" si="735"/>
        <v>297340973683.44</v>
      </c>
      <c r="P1634" s="601">
        <f t="shared" ca="1" si="736"/>
        <v>-238836557752.10001</v>
      </c>
      <c r="Q1634" s="601">
        <f t="shared" ca="1" si="752"/>
        <v>-38213849240.339996</v>
      </c>
      <c r="R1634" s="602">
        <f t="shared" si="737"/>
        <v>399</v>
      </c>
      <c r="S1634" s="602">
        <f t="shared" si="738"/>
        <v>63.84</v>
      </c>
      <c r="T1634" s="602">
        <f t="shared" si="739"/>
        <v>166.35080000000002</v>
      </c>
      <c r="U1634" s="602">
        <f t="shared" si="740"/>
        <v>26.616128000000003</v>
      </c>
      <c r="V1634" s="602">
        <f t="shared" ca="1" si="741"/>
        <v>-20290539419.650002</v>
      </c>
      <c r="W1634" s="602">
        <f t="shared" si="742"/>
        <v>84.48</v>
      </c>
      <c r="X1634" s="602">
        <f t="shared" si="743"/>
        <v>13.52</v>
      </c>
      <c r="Y1634" s="602">
        <f t="shared" ca="1" si="744"/>
        <v>374495997.19999999</v>
      </c>
      <c r="Z1634" s="602">
        <f t="shared" ca="1" si="745"/>
        <v>59919359.549999997</v>
      </c>
      <c r="AA1634" s="603">
        <f t="shared" si="746"/>
        <v>0</v>
      </c>
      <c r="AB1634" s="602"/>
      <c r="AC1634" s="604">
        <f t="shared" si="747"/>
        <v>0.113</v>
      </c>
      <c r="AD1634" s="602">
        <f t="shared" ca="1" si="748"/>
        <v>-238836557752.10104</v>
      </c>
      <c r="AE1634" s="602">
        <f t="shared" si="749"/>
        <v>0</v>
      </c>
      <c r="AG1634" s="602">
        <f t="shared" ca="1" si="753"/>
        <v>0</v>
      </c>
    </row>
    <row r="1635" spans="2:33" x14ac:dyDescent="0.25">
      <c r="B1635" s="30">
        <v>1614</v>
      </c>
      <c r="C1635" s="19">
        <f t="shared" ca="1" si="727"/>
        <v>94815</v>
      </c>
      <c r="D1635" s="30">
        <f t="shared" ca="1" si="728"/>
        <v>31</v>
      </c>
      <c r="E1635" s="599">
        <f t="shared" si="729"/>
        <v>0.113</v>
      </c>
      <c r="F1635" s="599">
        <f t="shared" si="750"/>
        <v>0.13108</v>
      </c>
      <c r="G1635" s="33">
        <f t="shared" ca="1" si="730"/>
        <v>1.0120874444444443</v>
      </c>
      <c r="H1635" s="33">
        <f t="shared" ca="1" si="731"/>
        <v>190339972.18786603</v>
      </c>
      <c r="I1635" s="33">
        <f t="shared" ca="1" si="755"/>
        <v>5.2537572035210636E-9</v>
      </c>
      <c r="J1635" s="30" t="b">
        <f t="shared" si="732"/>
        <v>0</v>
      </c>
      <c r="K1635" s="33">
        <f t="shared" si="751"/>
        <v>1</v>
      </c>
      <c r="L1635" s="33">
        <f t="shared" ca="1" si="754"/>
        <v>5.2537572035210636E-9</v>
      </c>
      <c r="M1635" s="600">
        <f t="shared" ca="1" si="733"/>
        <v>27271.35</v>
      </c>
      <c r="N1635" s="601">
        <f t="shared" ca="1" si="734"/>
        <v>-25660515248242.801</v>
      </c>
      <c r="O1635" s="601">
        <f t="shared" ca="1" si="735"/>
        <v>310170079750.29999</v>
      </c>
      <c r="P1635" s="601">
        <f t="shared" ca="1" si="736"/>
        <v>-249691069207.20999</v>
      </c>
      <c r="Q1635" s="601">
        <f t="shared" ca="1" si="752"/>
        <v>-39950571073.150002</v>
      </c>
      <c r="R1635" s="602">
        <f t="shared" si="737"/>
        <v>399</v>
      </c>
      <c r="S1635" s="602">
        <f t="shared" si="738"/>
        <v>63.84</v>
      </c>
      <c r="T1635" s="602">
        <f t="shared" si="739"/>
        <v>166.35080000000002</v>
      </c>
      <c r="U1635" s="602">
        <f t="shared" si="740"/>
        <v>26.616128000000003</v>
      </c>
      <c r="V1635" s="602">
        <f t="shared" ca="1" si="741"/>
        <v>-20528412198.59</v>
      </c>
      <c r="W1635" s="602">
        <f t="shared" si="742"/>
        <v>84.48</v>
      </c>
      <c r="X1635" s="602">
        <f t="shared" si="743"/>
        <v>13.52</v>
      </c>
      <c r="Y1635" s="602">
        <f t="shared" ca="1" si="744"/>
        <v>391515871.16000003</v>
      </c>
      <c r="Z1635" s="602">
        <f t="shared" ca="1" si="745"/>
        <v>62642539.390000001</v>
      </c>
      <c r="AA1635" s="603">
        <f t="shared" si="746"/>
        <v>0</v>
      </c>
      <c r="AB1635" s="602"/>
      <c r="AC1635" s="604">
        <f t="shared" si="747"/>
        <v>0.113</v>
      </c>
      <c r="AD1635" s="602">
        <f t="shared" ca="1" si="748"/>
        <v>-249691069207.20706</v>
      </c>
      <c r="AE1635" s="602">
        <f t="shared" si="749"/>
        <v>0</v>
      </c>
      <c r="AG1635" s="602">
        <f t="shared" ca="1" si="753"/>
        <v>0</v>
      </c>
    </row>
    <row r="1636" spans="2:33" x14ac:dyDescent="0.25">
      <c r="B1636" s="30">
        <v>1615</v>
      </c>
      <c r="C1636" s="19">
        <f t="shared" ca="1" si="727"/>
        <v>94846</v>
      </c>
      <c r="D1636" s="30">
        <f t="shared" ca="1" si="728"/>
        <v>31</v>
      </c>
      <c r="E1636" s="599">
        <f t="shared" si="729"/>
        <v>0.113</v>
      </c>
      <c r="F1636" s="599">
        <f t="shared" si="750"/>
        <v>0.13108</v>
      </c>
      <c r="G1636" s="33">
        <f t="shared" ca="1" si="730"/>
        <v>1.0120874444444443</v>
      </c>
      <c r="H1636" s="33">
        <f t="shared" ca="1" si="731"/>
        <v>192640696.02724394</v>
      </c>
      <c r="I1636" s="33">
        <f t="shared" ca="1" si="755"/>
        <v>5.1910111446990224E-9</v>
      </c>
      <c r="J1636" s="30" t="b">
        <f t="shared" si="732"/>
        <v>0</v>
      </c>
      <c r="K1636" s="33">
        <f t="shared" si="751"/>
        <v>1</v>
      </c>
      <c r="L1636" s="33">
        <f t="shared" ca="1" si="754"/>
        <v>5.1910111446990224E-9</v>
      </c>
      <c r="M1636" s="600">
        <f t="shared" ca="1" si="733"/>
        <v>27271.35</v>
      </c>
      <c r="N1636" s="601">
        <f t="shared" ca="1" si="734"/>
        <v>-25970685327993.102</v>
      </c>
      <c r="O1636" s="601">
        <f t="shared" ca="1" si="735"/>
        <v>313919243357.60999</v>
      </c>
      <c r="P1636" s="601">
        <f t="shared" ca="1" si="736"/>
        <v>-252709196399.89001</v>
      </c>
      <c r="Q1636" s="601">
        <f t="shared" ca="1" si="752"/>
        <v>-40433471423.980003</v>
      </c>
      <c r="R1636" s="602">
        <f t="shared" si="737"/>
        <v>399</v>
      </c>
      <c r="S1636" s="602">
        <f t="shared" si="738"/>
        <v>63.84</v>
      </c>
      <c r="T1636" s="602">
        <f t="shared" si="739"/>
        <v>166.35080000000002</v>
      </c>
      <c r="U1636" s="602">
        <f t="shared" si="740"/>
        <v>26.616128000000003</v>
      </c>
      <c r="V1636" s="602">
        <f t="shared" ca="1" si="741"/>
        <v>-20776548262.389999</v>
      </c>
      <c r="W1636" s="602">
        <f t="shared" si="742"/>
        <v>84.48</v>
      </c>
      <c r="X1636" s="602">
        <f t="shared" si="743"/>
        <v>13.52</v>
      </c>
      <c r="Y1636" s="602">
        <f t="shared" ca="1" si="744"/>
        <v>396248294.60000002</v>
      </c>
      <c r="Z1636" s="602">
        <f t="shared" ca="1" si="745"/>
        <v>63399727.140000001</v>
      </c>
      <c r="AA1636" s="603">
        <f t="shared" si="746"/>
        <v>0</v>
      </c>
      <c r="AB1636" s="602"/>
      <c r="AC1636" s="604">
        <f t="shared" si="747"/>
        <v>0.113</v>
      </c>
      <c r="AD1636" s="602">
        <f t="shared" ca="1" si="748"/>
        <v>-252709196399.8884</v>
      </c>
      <c r="AE1636" s="602">
        <f t="shared" si="749"/>
        <v>0</v>
      </c>
      <c r="AG1636" s="602">
        <f t="shared" ca="1" si="753"/>
        <v>0</v>
      </c>
    </row>
    <row r="1637" spans="2:33" x14ac:dyDescent="0.25">
      <c r="B1637" s="30">
        <v>1616</v>
      </c>
      <c r="C1637" s="19">
        <f t="shared" ca="1" si="727"/>
        <v>94876</v>
      </c>
      <c r="D1637" s="30">
        <f t="shared" ca="1" si="728"/>
        <v>30</v>
      </c>
      <c r="E1637" s="599">
        <f t="shared" si="729"/>
        <v>0.113</v>
      </c>
      <c r="F1637" s="599">
        <f t="shared" si="750"/>
        <v>0.13108</v>
      </c>
      <c r="G1637" s="33">
        <f t="shared" ca="1" si="730"/>
        <v>1.0117233333333333</v>
      </c>
      <c r="H1637" s="33">
        <f t="shared" ca="1" si="731"/>
        <v>194899087.12033665</v>
      </c>
      <c r="I1637" s="33">
        <f t="shared" ca="1" si="755"/>
        <v>5.1308603584303575E-9</v>
      </c>
      <c r="J1637" s="30" t="b">
        <f t="shared" si="732"/>
        <v>0</v>
      </c>
      <c r="K1637" s="33">
        <f t="shared" si="751"/>
        <v>1</v>
      </c>
      <c r="L1637" s="33">
        <f t="shared" ca="1" si="754"/>
        <v>5.1308603584303575E-9</v>
      </c>
      <c r="M1637" s="600">
        <f t="shared" ca="1" si="733"/>
        <v>27271.35</v>
      </c>
      <c r="N1637" s="601">
        <f t="shared" ca="1" si="734"/>
        <v>-26284604571350.699</v>
      </c>
      <c r="O1637" s="601">
        <f t="shared" ca="1" si="735"/>
        <v>308143208196.14996</v>
      </c>
      <c r="P1637" s="601">
        <f t="shared" ca="1" si="736"/>
        <v>-247513359713.54999</v>
      </c>
      <c r="Q1637" s="601">
        <f t="shared" ca="1" si="752"/>
        <v>-39602137554.169998</v>
      </c>
      <c r="R1637" s="602">
        <f t="shared" si="737"/>
        <v>399</v>
      </c>
      <c r="S1637" s="602">
        <f t="shared" si="738"/>
        <v>63.84</v>
      </c>
      <c r="T1637" s="602">
        <f t="shared" si="739"/>
        <v>166.35080000000002</v>
      </c>
      <c r="U1637" s="602">
        <f t="shared" si="740"/>
        <v>26.616128000000003</v>
      </c>
      <c r="V1637" s="602">
        <f t="shared" ca="1" si="741"/>
        <v>-21027683657.080002</v>
      </c>
      <c r="W1637" s="602">
        <f t="shared" si="742"/>
        <v>84.48</v>
      </c>
      <c r="X1637" s="602">
        <f t="shared" si="743"/>
        <v>13.52</v>
      </c>
      <c r="Y1637" s="602">
        <f t="shared" ca="1" si="744"/>
        <v>388101222.68000001</v>
      </c>
      <c r="Z1637" s="602">
        <f t="shared" ca="1" si="745"/>
        <v>62096195.630000003</v>
      </c>
      <c r="AA1637" s="603">
        <f t="shared" si="746"/>
        <v>0</v>
      </c>
      <c r="AB1637" s="602"/>
      <c r="AC1637" s="604">
        <f t="shared" si="747"/>
        <v>0.113</v>
      </c>
      <c r="AD1637" s="602">
        <f t="shared" ca="1" si="748"/>
        <v>-247513359713.55243</v>
      </c>
      <c r="AE1637" s="602">
        <f t="shared" si="749"/>
        <v>0</v>
      </c>
      <c r="AG1637" s="602">
        <f t="shared" ca="1" si="753"/>
        <v>0</v>
      </c>
    </row>
    <row r="1638" spans="2:33" x14ac:dyDescent="0.25">
      <c r="B1638" s="30">
        <v>1617</v>
      </c>
      <c r="C1638" s="19">
        <f t="shared" ca="1" si="727"/>
        <v>94907</v>
      </c>
      <c r="D1638" s="30">
        <f t="shared" ca="1" si="728"/>
        <v>31</v>
      </c>
      <c r="E1638" s="599">
        <f t="shared" si="729"/>
        <v>0.113</v>
      </c>
      <c r="F1638" s="599">
        <f t="shared" si="750"/>
        <v>0.13108</v>
      </c>
      <c r="G1638" s="33">
        <f t="shared" ca="1" si="730"/>
        <v>1.0120874444444443</v>
      </c>
      <c r="H1638" s="33">
        <f t="shared" ca="1" si="731"/>
        <v>197254919.00817662</v>
      </c>
      <c r="I1638" s="33">
        <f t="shared" ca="1" si="755"/>
        <v>5.0695820668408679E-9</v>
      </c>
      <c r="J1638" s="30" t="b">
        <f t="shared" si="732"/>
        <v>0</v>
      </c>
      <c r="K1638" s="33">
        <f t="shared" si="751"/>
        <v>1</v>
      </c>
      <c r="L1638" s="33">
        <f t="shared" ca="1" si="754"/>
        <v>5.0695820668408679E-9</v>
      </c>
      <c r="M1638" s="600">
        <f t="shared" ca="1" si="733"/>
        <v>27271.35</v>
      </c>
      <c r="N1638" s="601">
        <f t="shared" ca="1" si="734"/>
        <v>-26592747779546.801</v>
      </c>
      <c r="O1638" s="601">
        <f t="shared" ca="1" si="735"/>
        <v>321438388681.75</v>
      </c>
      <c r="P1638" s="601">
        <f t="shared" ca="1" si="736"/>
        <v>-258762209643.76001</v>
      </c>
      <c r="Q1638" s="601">
        <f t="shared" ca="1" si="752"/>
        <v>-41401953543</v>
      </c>
      <c r="R1638" s="602">
        <f t="shared" si="737"/>
        <v>399</v>
      </c>
      <c r="S1638" s="602">
        <f t="shared" si="738"/>
        <v>63.84</v>
      </c>
      <c r="T1638" s="602">
        <f t="shared" si="739"/>
        <v>166.35080000000002</v>
      </c>
      <c r="U1638" s="602">
        <f t="shared" si="740"/>
        <v>26.616128000000003</v>
      </c>
      <c r="V1638" s="602">
        <f t="shared" ca="1" si="741"/>
        <v>-21274198223.639999</v>
      </c>
      <c r="W1638" s="602">
        <f t="shared" si="742"/>
        <v>84.48</v>
      </c>
      <c r="X1638" s="602">
        <f t="shared" si="743"/>
        <v>13.52</v>
      </c>
      <c r="Y1638" s="602">
        <f t="shared" ca="1" si="744"/>
        <v>405739419.37</v>
      </c>
      <c r="Z1638" s="602">
        <f t="shared" ca="1" si="745"/>
        <v>64918307.100000001</v>
      </c>
      <c r="AA1638" s="603">
        <f t="shared" si="746"/>
        <v>0</v>
      </c>
      <c r="AB1638" s="602"/>
      <c r="AC1638" s="604">
        <f t="shared" si="747"/>
        <v>0.113</v>
      </c>
      <c r="AD1638" s="602">
        <f t="shared" ca="1" si="748"/>
        <v>-258762209643.75681</v>
      </c>
      <c r="AE1638" s="602">
        <f t="shared" si="749"/>
        <v>0</v>
      </c>
      <c r="AG1638" s="602">
        <f t="shared" ca="1" si="753"/>
        <v>0</v>
      </c>
    </row>
    <row r="1639" spans="2:33" x14ac:dyDescent="0.25">
      <c r="B1639" s="30">
        <v>1618</v>
      </c>
      <c r="C1639" s="19">
        <f t="shared" ca="1" si="727"/>
        <v>94937</v>
      </c>
      <c r="D1639" s="30">
        <f t="shared" ca="1" si="728"/>
        <v>30</v>
      </c>
      <c r="E1639" s="599">
        <f t="shared" si="729"/>
        <v>0.113</v>
      </c>
      <c r="F1639" s="599">
        <f t="shared" si="750"/>
        <v>0.13108</v>
      </c>
      <c r="G1639" s="33">
        <f t="shared" ca="1" si="730"/>
        <v>1.0117233333333333</v>
      </c>
      <c r="H1639" s="33">
        <f t="shared" ca="1" si="731"/>
        <v>199567404.17534915</v>
      </c>
      <c r="I1639" s="33">
        <f t="shared" ca="1" si="755"/>
        <v>5.0108383387166459E-9</v>
      </c>
      <c r="J1639" s="30" t="b">
        <f t="shared" si="732"/>
        <v>0</v>
      </c>
      <c r="K1639" s="33">
        <f t="shared" si="751"/>
        <v>1</v>
      </c>
      <c r="L1639" s="33">
        <f t="shared" ca="1" si="754"/>
        <v>5.0108383387166459E-9</v>
      </c>
      <c r="M1639" s="600">
        <f t="shared" ca="1" si="733"/>
        <v>27271.35</v>
      </c>
      <c r="N1639" s="601">
        <f t="shared" ca="1" si="734"/>
        <v>-26914186168228.602</v>
      </c>
      <c r="O1639" s="601">
        <f t="shared" ca="1" si="735"/>
        <v>315524003116.88</v>
      </c>
      <c r="P1639" s="601">
        <f t="shared" ca="1" si="736"/>
        <v>-253441919750.82001</v>
      </c>
      <c r="Q1639" s="601">
        <f t="shared" ca="1" si="752"/>
        <v>-40550707160.129997</v>
      </c>
      <c r="R1639" s="602">
        <f t="shared" si="737"/>
        <v>399</v>
      </c>
      <c r="S1639" s="602">
        <f t="shared" si="738"/>
        <v>63.84</v>
      </c>
      <c r="T1639" s="602">
        <f t="shared" si="739"/>
        <v>166.35080000000002</v>
      </c>
      <c r="U1639" s="602">
        <f t="shared" si="740"/>
        <v>26.616128000000003</v>
      </c>
      <c r="V1639" s="602">
        <f t="shared" ca="1" si="741"/>
        <v>-21531348934.580002</v>
      </c>
      <c r="W1639" s="602">
        <f t="shared" si="742"/>
        <v>84.48</v>
      </c>
      <c r="X1639" s="602">
        <f t="shared" si="743"/>
        <v>13.52</v>
      </c>
      <c r="Y1639" s="602">
        <f t="shared" ca="1" si="744"/>
        <v>397397204.81999999</v>
      </c>
      <c r="Z1639" s="602">
        <f t="shared" ca="1" si="745"/>
        <v>63583552.770000003</v>
      </c>
      <c r="AA1639" s="603">
        <f t="shared" si="746"/>
        <v>0</v>
      </c>
      <c r="AB1639" s="602"/>
      <c r="AC1639" s="604">
        <f t="shared" si="747"/>
        <v>0.113</v>
      </c>
      <c r="AD1639" s="602">
        <f t="shared" ca="1" si="748"/>
        <v>-253441919750.81931</v>
      </c>
      <c r="AE1639" s="602">
        <f t="shared" si="749"/>
        <v>0</v>
      </c>
      <c r="AG1639" s="602">
        <f t="shared" ca="1" si="753"/>
        <v>0</v>
      </c>
    </row>
    <row r="1640" spans="2:33" x14ac:dyDescent="0.25">
      <c r="B1640" s="30">
        <v>1619</v>
      </c>
      <c r="C1640" s="19">
        <f t="shared" ca="1" si="727"/>
        <v>94968</v>
      </c>
      <c r="D1640" s="30">
        <f t="shared" ca="1" si="728"/>
        <v>31</v>
      </c>
      <c r="E1640" s="599">
        <f t="shared" si="729"/>
        <v>0.113</v>
      </c>
      <c r="F1640" s="599">
        <f t="shared" si="750"/>
        <v>0.13108</v>
      </c>
      <c r="G1640" s="33">
        <f t="shared" ca="1" si="730"/>
        <v>1.0120874444444443</v>
      </c>
      <c r="H1640" s="33">
        <f t="shared" ca="1" si="731"/>
        <v>201979664.08624065</v>
      </c>
      <c r="I1640" s="33">
        <f t="shared" ca="1" si="755"/>
        <v>4.9509934800813564E-9</v>
      </c>
      <c r="J1640" s="30" t="b">
        <f t="shared" si="732"/>
        <v>0</v>
      </c>
      <c r="K1640" s="33">
        <f t="shared" si="751"/>
        <v>1</v>
      </c>
      <c r="L1640" s="33">
        <f t="shared" ca="1" si="754"/>
        <v>4.9509934800813564E-9</v>
      </c>
      <c r="M1640" s="600">
        <f t="shared" ca="1" si="733"/>
        <v>27271.35</v>
      </c>
      <c r="N1640" s="601">
        <f t="shared" ca="1" si="734"/>
        <v>-27229710171345.5</v>
      </c>
      <c r="O1640" s="601">
        <f t="shared" ca="1" si="735"/>
        <v>329137636205.81</v>
      </c>
      <c r="P1640" s="601">
        <f t="shared" ca="1" si="736"/>
        <v>-264960207583.95001</v>
      </c>
      <c r="Q1640" s="601">
        <f t="shared" ca="1" si="752"/>
        <v>-42393633213.43</v>
      </c>
      <c r="R1640" s="602">
        <f t="shared" si="737"/>
        <v>399</v>
      </c>
      <c r="S1640" s="602">
        <f t="shared" si="738"/>
        <v>63.84</v>
      </c>
      <c r="T1640" s="602">
        <f t="shared" si="739"/>
        <v>166.35080000000002</v>
      </c>
      <c r="U1640" s="602">
        <f t="shared" si="740"/>
        <v>26.616128000000003</v>
      </c>
      <c r="V1640" s="602">
        <f t="shared" ca="1" si="741"/>
        <v>-21783768137.080002</v>
      </c>
      <c r="W1640" s="602">
        <f t="shared" si="742"/>
        <v>84.48</v>
      </c>
      <c r="X1640" s="602">
        <f t="shared" si="743"/>
        <v>13.52</v>
      </c>
      <c r="Y1640" s="602">
        <f t="shared" ca="1" si="744"/>
        <v>415457880.13999999</v>
      </c>
      <c r="Z1640" s="602">
        <f t="shared" ca="1" si="745"/>
        <v>66473260.82</v>
      </c>
      <c r="AA1640" s="603">
        <f t="shared" si="746"/>
        <v>0</v>
      </c>
      <c r="AB1640" s="602"/>
      <c r="AC1640" s="604">
        <f t="shared" si="747"/>
        <v>0.113</v>
      </c>
      <c r="AD1640" s="602">
        <f t="shared" ca="1" si="748"/>
        <v>-264960207583.95361</v>
      </c>
      <c r="AE1640" s="602">
        <f t="shared" si="749"/>
        <v>0</v>
      </c>
      <c r="AG1640" s="602">
        <f t="shared" ca="1" si="753"/>
        <v>0</v>
      </c>
    </row>
    <row r="1641" spans="2:33" x14ac:dyDescent="0.25">
      <c r="B1641" s="30">
        <v>1620</v>
      </c>
      <c r="C1641" s="19">
        <f t="shared" ca="1" si="727"/>
        <v>94999</v>
      </c>
      <c r="D1641" s="30">
        <f t="shared" ca="1" si="728"/>
        <v>31</v>
      </c>
      <c r="E1641" s="599">
        <f t="shared" si="729"/>
        <v>0.113</v>
      </c>
      <c r="F1641" s="599">
        <f t="shared" si="750"/>
        <v>0.13108</v>
      </c>
      <c r="G1641" s="33">
        <f t="shared" ca="1" si="730"/>
        <v>1.0120874444444443</v>
      </c>
      <c r="H1641" s="33">
        <f t="shared" ca="1" si="731"/>
        <v>204421082.05479062</v>
      </c>
      <c r="I1641" s="33">
        <f t="shared" ca="1" si="755"/>
        <v>4.8918633535653225E-9</v>
      </c>
      <c r="J1641" s="30" t="b">
        <f t="shared" si="732"/>
        <v>1</v>
      </c>
      <c r="K1641" s="33">
        <f t="shared" si="751"/>
        <v>1</v>
      </c>
      <c r="L1641" s="33">
        <f t="shared" ca="1" si="754"/>
        <v>4.8918633535653225E-9</v>
      </c>
      <c r="M1641" s="600">
        <f t="shared" ca="1" si="733"/>
        <v>27271.35</v>
      </c>
      <c r="N1641" s="601">
        <f t="shared" ca="1" si="734"/>
        <v>-27558847807551.301</v>
      </c>
      <c r="O1641" s="601">
        <f t="shared" ca="1" si="735"/>
        <v>333116069098.03003</v>
      </c>
      <c r="P1641" s="601">
        <f t="shared" ca="1" si="736"/>
        <v>-268162899638.48001</v>
      </c>
      <c r="Q1641" s="601">
        <f t="shared" ca="1" si="752"/>
        <v>-42906063942.160004</v>
      </c>
      <c r="R1641" s="602">
        <f t="shared" si="737"/>
        <v>399</v>
      </c>
      <c r="S1641" s="602">
        <f t="shared" si="738"/>
        <v>63.84</v>
      </c>
      <c r="T1641" s="602">
        <f t="shared" si="739"/>
        <v>166.35080000000002</v>
      </c>
      <c r="U1641" s="602">
        <f t="shared" si="740"/>
        <v>26.616128000000003</v>
      </c>
      <c r="V1641" s="602">
        <f t="shared" ca="1" si="741"/>
        <v>-22047078246.040001</v>
      </c>
      <c r="W1641" s="602">
        <f t="shared" si="742"/>
        <v>84.48</v>
      </c>
      <c r="X1641" s="602">
        <f t="shared" si="743"/>
        <v>13.52</v>
      </c>
      <c r="Y1641" s="602">
        <f t="shared" ca="1" si="744"/>
        <v>420479701.27999997</v>
      </c>
      <c r="Z1641" s="602">
        <f t="shared" ca="1" si="745"/>
        <v>67276752.200000003</v>
      </c>
      <c r="AA1641" s="603">
        <f t="shared" si="746"/>
        <v>0</v>
      </c>
      <c r="AB1641" s="602"/>
      <c r="AC1641" s="604">
        <f t="shared" si="747"/>
        <v>0.113</v>
      </c>
      <c r="AD1641" s="602">
        <f t="shared" ca="1" si="748"/>
        <v>-268162899638.47839</v>
      </c>
      <c r="AE1641" s="602">
        <f t="shared" si="749"/>
        <v>0</v>
      </c>
      <c r="AG1641" s="602">
        <f t="shared" ca="1" si="753"/>
        <v>0</v>
      </c>
    </row>
    <row r="1642" spans="2:33" x14ac:dyDescent="0.25">
      <c r="B1642" s="30">
        <v>1621</v>
      </c>
      <c r="C1642" s="19">
        <f t="shared" ca="1" si="727"/>
        <v>95028</v>
      </c>
      <c r="D1642" s="30">
        <f t="shared" ca="1" si="728"/>
        <v>29</v>
      </c>
      <c r="E1642" s="599">
        <f t="shared" si="729"/>
        <v>0.113</v>
      </c>
      <c r="F1642" s="599">
        <f t="shared" si="750"/>
        <v>0.13108</v>
      </c>
      <c r="G1642" s="33">
        <f t="shared" ca="1" si="730"/>
        <v>1.0113592222222221</v>
      </c>
      <c r="H1642" s="33">
        <f t="shared" ca="1" si="731"/>
        <v>206743146.55275807</v>
      </c>
      <c r="I1642" s="33">
        <f t="shared" ca="1" si="755"/>
        <v>4.8369197077341253E-9</v>
      </c>
      <c r="J1642" s="30" t="b">
        <f t="shared" si="732"/>
        <v>0</v>
      </c>
      <c r="K1642" s="33">
        <f t="shared" si="751"/>
        <v>1</v>
      </c>
      <c r="L1642" s="33">
        <f t="shared" ca="1" si="754"/>
        <v>4.8369197077341253E-9</v>
      </c>
      <c r="M1642" s="600">
        <f t="shared" ca="1" si="733"/>
        <v>27271.35</v>
      </c>
      <c r="N1642" s="601">
        <f t="shared" ca="1" si="734"/>
        <v>-27891963876649.301</v>
      </c>
      <c r="O1642" s="601">
        <f t="shared" ca="1" si="735"/>
        <v>316831043160.39996</v>
      </c>
      <c r="P1642" s="601">
        <f t="shared" ca="1" si="736"/>
        <v>-253894348954.94</v>
      </c>
      <c r="Q1642" s="601">
        <f t="shared" ca="1" si="752"/>
        <v>-40623095832.790001</v>
      </c>
      <c r="R1642" s="602">
        <f t="shared" si="737"/>
        <v>399</v>
      </c>
      <c r="S1642" s="602">
        <f t="shared" si="738"/>
        <v>63.84</v>
      </c>
      <c r="T1642" s="602">
        <f t="shared" si="739"/>
        <v>166.35080000000002</v>
      </c>
      <c r="U1642" s="602">
        <f t="shared" si="740"/>
        <v>26.616128000000003</v>
      </c>
      <c r="V1642" s="602">
        <f t="shared" ca="1" si="741"/>
        <v>-22313571101.32</v>
      </c>
      <c r="W1642" s="602">
        <f t="shared" si="742"/>
        <v>84.48</v>
      </c>
      <c r="X1642" s="602">
        <f t="shared" si="743"/>
        <v>13.52</v>
      </c>
      <c r="Y1642" s="602">
        <f t="shared" ca="1" si="744"/>
        <v>398106613.81</v>
      </c>
      <c r="Z1642" s="602">
        <f t="shared" ca="1" si="745"/>
        <v>63697058.210000001</v>
      </c>
      <c r="AA1642" s="603">
        <f t="shared" si="746"/>
        <v>0</v>
      </c>
      <c r="AB1642" s="602"/>
      <c r="AC1642" s="604">
        <f t="shared" si="747"/>
        <v>0.113</v>
      </c>
      <c r="AD1642" s="602">
        <f t="shared" ca="1" si="748"/>
        <v>-253894348954.94379</v>
      </c>
      <c r="AE1642" s="602">
        <f t="shared" si="749"/>
        <v>0</v>
      </c>
      <c r="AG1642" s="602">
        <f t="shared" ca="1" si="753"/>
        <v>0</v>
      </c>
    </row>
    <row r="1643" spans="2:33" x14ac:dyDescent="0.25">
      <c r="B1643" s="30">
        <v>1622</v>
      </c>
      <c r="C1643" s="19">
        <f t="shared" ca="1" si="727"/>
        <v>95059</v>
      </c>
      <c r="D1643" s="30">
        <f t="shared" ca="1" si="728"/>
        <v>31</v>
      </c>
      <c r="E1643" s="599">
        <f t="shared" si="729"/>
        <v>0.113</v>
      </c>
      <c r="F1643" s="599">
        <f t="shared" si="750"/>
        <v>0.13108</v>
      </c>
      <c r="G1643" s="33">
        <f t="shared" ca="1" si="730"/>
        <v>1.0120874444444443</v>
      </c>
      <c r="H1643" s="33">
        <f t="shared" ca="1" si="731"/>
        <v>209242142.85098413</v>
      </c>
      <c r="I1643" s="33">
        <f t="shared" ca="1" si="755"/>
        <v>4.7791519737597479E-9</v>
      </c>
      <c r="J1643" s="30" t="b">
        <f t="shared" si="732"/>
        <v>0</v>
      </c>
      <c r="K1643" s="33">
        <f t="shared" si="751"/>
        <v>1</v>
      </c>
      <c r="L1643" s="33">
        <f t="shared" ca="1" si="754"/>
        <v>4.7791519737597479E-9</v>
      </c>
      <c r="M1643" s="600">
        <f t="shared" ca="1" si="733"/>
        <v>27271.35</v>
      </c>
      <c r="N1643" s="601">
        <f t="shared" ca="1" si="734"/>
        <v>-28208794919809.699</v>
      </c>
      <c r="O1643" s="601">
        <f t="shared" ca="1" si="735"/>
        <v>340972268709.27997</v>
      </c>
      <c r="P1643" s="601">
        <f t="shared" ca="1" si="736"/>
        <v>-274487246122.48001</v>
      </c>
      <c r="Q1643" s="601">
        <f t="shared" ca="1" si="752"/>
        <v>-43917959379.599998</v>
      </c>
      <c r="R1643" s="602">
        <f t="shared" si="737"/>
        <v>399</v>
      </c>
      <c r="S1643" s="602">
        <f t="shared" si="738"/>
        <v>63.84</v>
      </c>
      <c r="T1643" s="602">
        <f t="shared" si="739"/>
        <v>166.35080000000002</v>
      </c>
      <c r="U1643" s="602">
        <f t="shared" si="740"/>
        <v>26.616128000000003</v>
      </c>
      <c r="V1643" s="602">
        <f t="shared" ca="1" si="741"/>
        <v>-22567035935.849998</v>
      </c>
      <c r="W1643" s="602">
        <f t="shared" si="742"/>
        <v>84.48</v>
      </c>
      <c r="X1643" s="602">
        <f t="shared" si="743"/>
        <v>13.52</v>
      </c>
      <c r="Y1643" s="602">
        <f t="shared" ca="1" si="744"/>
        <v>430396276.56999999</v>
      </c>
      <c r="Z1643" s="602">
        <f t="shared" ca="1" si="745"/>
        <v>68863404.25</v>
      </c>
      <c r="AA1643" s="603">
        <f t="shared" si="746"/>
        <v>0</v>
      </c>
      <c r="AB1643" s="602"/>
      <c r="AC1643" s="604">
        <f t="shared" si="747"/>
        <v>0.113</v>
      </c>
      <c r="AD1643" s="602">
        <f t="shared" ca="1" si="748"/>
        <v>-274487246122.4816</v>
      </c>
      <c r="AE1643" s="602">
        <f t="shared" si="749"/>
        <v>0</v>
      </c>
      <c r="AG1643" s="602">
        <f t="shared" ca="1" si="753"/>
        <v>0</v>
      </c>
    </row>
    <row r="1644" spans="2:33" x14ac:dyDescent="0.25">
      <c r="B1644" s="30">
        <v>1623</v>
      </c>
      <c r="C1644" s="19">
        <f t="shared" ca="1" si="727"/>
        <v>95089</v>
      </c>
      <c r="D1644" s="30">
        <f t="shared" ca="1" si="728"/>
        <v>30</v>
      </c>
      <c r="E1644" s="599">
        <f t="shared" si="729"/>
        <v>0.113</v>
      </c>
      <c r="F1644" s="599">
        <f t="shared" si="750"/>
        <v>0.13108</v>
      </c>
      <c r="G1644" s="33">
        <f t="shared" ca="1" si="730"/>
        <v>1.0117233333333333</v>
      </c>
      <c r="H1644" s="33">
        <f t="shared" ca="1" si="731"/>
        <v>211695158.23900715</v>
      </c>
      <c r="I1644" s="33">
        <f t="shared" ca="1" si="755"/>
        <v>4.7237736012411974E-9</v>
      </c>
      <c r="J1644" s="30" t="b">
        <f t="shared" si="732"/>
        <v>0</v>
      </c>
      <c r="K1644" s="33">
        <f t="shared" si="751"/>
        <v>1</v>
      </c>
      <c r="L1644" s="33">
        <f t="shared" ca="1" si="754"/>
        <v>4.7237736012411974E-9</v>
      </c>
      <c r="M1644" s="600">
        <f t="shared" ca="1" si="733"/>
        <v>27271.35</v>
      </c>
      <c r="N1644" s="601">
        <f t="shared" ca="1" si="734"/>
        <v>-28549767188519</v>
      </c>
      <c r="O1644" s="601">
        <f t="shared" ca="1" si="735"/>
        <v>334698464611.42999</v>
      </c>
      <c r="P1644" s="601">
        <f t="shared" ca="1" si="736"/>
        <v>-268843641025.22</v>
      </c>
      <c r="Q1644" s="601">
        <f t="shared" ca="1" si="752"/>
        <v>-43014982564.040001</v>
      </c>
      <c r="R1644" s="602">
        <f t="shared" si="737"/>
        <v>399</v>
      </c>
      <c r="S1644" s="602">
        <f t="shared" si="738"/>
        <v>63.84</v>
      </c>
      <c r="T1644" s="602">
        <f t="shared" si="739"/>
        <v>166.35080000000002</v>
      </c>
      <c r="U1644" s="602">
        <f t="shared" si="740"/>
        <v>26.616128000000003</v>
      </c>
      <c r="V1644" s="602">
        <f t="shared" ca="1" si="741"/>
        <v>-22839813750.82</v>
      </c>
      <c r="W1644" s="602">
        <f t="shared" si="742"/>
        <v>84.48</v>
      </c>
      <c r="X1644" s="602">
        <f t="shared" si="743"/>
        <v>13.52</v>
      </c>
      <c r="Y1644" s="602">
        <f t="shared" ca="1" si="744"/>
        <v>421547103.76999998</v>
      </c>
      <c r="Z1644" s="602">
        <f t="shared" ca="1" si="745"/>
        <v>67447536.599999994</v>
      </c>
      <c r="AA1644" s="603">
        <f t="shared" si="746"/>
        <v>0</v>
      </c>
      <c r="AB1644" s="602"/>
      <c r="AC1644" s="604">
        <f t="shared" si="747"/>
        <v>0.113</v>
      </c>
      <c r="AD1644" s="602">
        <f t="shared" ca="1" si="748"/>
        <v>-268843641025.22058</v>
      </c>
      <c r="AE1644" s="602">
        <f t="shared" si="749"/>
        <v>0</v>
      </c>
      <c r="AG1644" s="602">
        <f t="shared" ca="1" si="753"/>
        <v>0</v>
      </c>
    </row>
    <row r="1645" spans="2:33" x14ac:dyDescent="0.25">
      <c r="B1645" s="30">
        <v>1624</v>
      </c>
      <c r="C1645" s="19">
        <f t="shared" ca="1" si="727"/>
        <v>95120</v>
      </c>
      <c r="D1645" s="30">
        <f t="shared" ca="1" si="728"/>
        <v>31</v>
      </c>
      <c r="E1645" s="599">
        <f t="shared" si="729"/>
        <v>0.113</v>
      </c>
      <c r="F1645" s="599">
        <f t="shared" si="750"/>
        <v>0.13108</v>
      </c>
      <c r="G1645" s="33">
        <f t="shared" ca="1" si="730"/>
        <v>1.0120874444444443</v>
      </c>
      <c r="H1645" s="33">
        <f t="shared" ca="1" si="731"/>
        <v>214254011.70337901</v>
      </c>
      <c r="I1645" s="33">
        <f t="shared" ca="1" si="755"/>
        <v>4.667357180618098E-9</v>
      </c>
      <c r="J1645" s="30" t="b">
        <f t="shared" si="732"/>
        <v>0</v>
      </c>
      <c r="K1645" s="33">
        <f t="shared" si="751"/>
        <v>1</v>
      </c>
      <c r="L1645" s="33">
        <f t="shared" ca="1" si="754"/>
        <v>4.667357180618098E-9</v>
      </c>
      <c r="M1645" s="600">
        <f t="shared" ca="1" si="733"/>
        <v>27271.35</v>
      </c>
      <c r="N1645" s="601">
        <f t="shared" ca="1" si="734"/>
        <v>-28884465653130.398</v>
      </c>
      <c r="O1645" s="601">
        <f t="shared" ca="1" si="735"/>
        <v>349139401161.01996</v>
      </c>
      <c r="P1645" s="601">
        <f t="shared" ca="1" si="736"/>
        <v>-281061897730.32001</v>
      </c>
      <c r="Q1645" s="601">
        <f t="shared" ca="1" si="752"/>
        <v>-44969903636.849998</v>
      </c>
      <c r="R1645" s="602">
        <f t="shared" si="737"/>
        <v>399</v>
      </c>
      <c r="S1645" s="602">
        <f t="shared" si="738"/>
        <v>63.84</v>
      </c>
      <c r="T1645" s="602">
        <f t="shared" si="739"/>
        <v>166.35080000000002</v>
      </c>
      <c r="U1645" s="602">
        <f t="shared" si="740"/>
        <v>26.616128000000003</v>
      </c>
      <c r="V1645" s="602">
        <f t="shared" ca="1" si="741"/>
        <v>-23107572522.5</v>
      </c>
      <c r="W1645" s="602">
        <f t="shared" si="742"/>
        <v>84.48</v>
      </c>
      <c r="X1645" s="602">
        <f t="shared" si="743"/>
        <v>13.52</v>
      </c>
      <c r="Y1645" s="602">
        <f t="shared" ca="1" si="744"/>
        <v>440705330.29000002</v>
      </c>
      <c r="Z1645" s="602">
        <f t="shared" ca="1" si="745"/>
        <v>70512852.849999994</v>
      </c>
      <c r="AA1645" s="603">
        <f t="shared" si="746"/>
        <v>0</v>
      </c>
      <c r="AB1645" s="602"/>
      <c r="AC1645" s="604">
        <f t="shared" si="747"/>
        <v>0.113</v>
      </c>
      <c r="AD1645" s="602">
        <f t="shared" ca="1" si="748"/>
        <v>-281061897730.32166</v>
      </c>
      <c r="AE1645" s="602">
        <f t="shared" si="749"/>
        <v>0</v>
      </c>
      <c r="AG1645" s="602">
        <f t="shared" ca="1" si="753"/>
        <v>0</v>
      </c>
    </row>
    <row r="1646" spans="2:33" x14ac:dyDescent="0.25">
      <c r="B1646" s="30">
        <v>1625</v>
      </c>
      <c r="C1646" s="19">
        <f t="shared" ca="1" si="727"/>
        <v>95150</v>
      </c>
      <c r="D1646" s="30">
        <f t="shared" ca="1" si="728"/>
        <v>30</v>
      </c>
      <c r="E1646" s="599">
        <f t="shared" si="729"/>
        <v>0.113</v>
      </c>
      <c r="F1646" s="599">
        <f t="shared" si="750"/>
        <v>0.13108</v>
      </c>
      <c r="G1646" s="33">
        <f t="shared" ca="1" si="730"/>
        <v>1.0117233333333333</v>
      </c>
      <c r="H1646" s="33">
        <f t="shared" ca="1" si="731"/>
        <v>216765782.9005816</v>
      </c>
      <c r="I1646" s="33">
        <f t="shared" ca="1" si="755"/>
        <v>4.6132742290726037E-9</v>
      </c>
      <c r="J1646" s="30" t="b">
        <f t="shared" si="732"/>
        <v>0</v>
      </c>
      <c r="K1646" s="33">
        <f t="shared" si="751"/>
        <v>1</v>
      </c>
      <c r="L1646" s="33">
        <f t="shared" ca="1" si="754"/>
        <v>4.6132742290726037E-9</v>
      </c>
      <c r="M1646" s="600">
        <f t="shared" ca="1" si="733"/>
        <v>27271.35</v>
      </c>
      <c r="N1646" s="601">
        <f t="shared" ca="1" si="734"/>
        <v>-29233605054291.398</v>
      </c>
      <c r="O1646" s="601">
        <f t="shared" ca="1" si="735"/>
        <v>342715323857.81995</v>
      </c>
      <c r="P1646" s="601">
        <f t="shared" ca="1" si="736"/>
        <v>-275283114261.23999</v>
      </c>
      <c r="Q1646" s="601">
        <f t="shared" ca="1" si="752"/>
        <v>-44045298281.800003</v>
      </c>
      <c r="R1646" s="602">
        <f t="shared" si="737"/>
        <v>399</v>
      </c>
      <c r="S1646" s="602">
        <f t="shared" si="738"/>
        <v>63.84</v>
      </c>
      <c r="T1646" s="602">
        <f t="shared" si="739"/>
        <v>166.35080000000002</v>
      </c>
      <c r="U1646" s="602">
        <f t="shared" si="740"/>
        <v>26.616128000000003</v>
      </c>
      <c r="V1646" s="602">
        <f t="shared" ca="1" si="741"/>
        <v>-23386884043.43</v>
      </c>
      <c r="W1646" s="602">
        <f t="shared" si="742"/>
        <v>84.48</v>
      </c>
      <c r="X1646" s="602">
        <f t="shared" si="743"/>
        <v>13.52</v>
      </c>
      <c r="Y1646" s="602">
        <f t="shared" ca="1" si="744"/>
        <v>431644197.81</v>
      </c>
      <c r="Z1646" s="602">
        <f t="shared" ca="1" si="745"/>
        <v>69063071.650000006</v>
      </c>
      <c r="AA1646" s="603">
        <f t="shared" si="746"/>
        <v>0</v>
      </c>
      <c r="AB1646" s="602"/>
      <c r="AC1646" s="604">
        <f t="shared" si="747"/>
        <v>0.113</v>
      </c>
      <c r="AD1646" s="602">
        <f t="shared" ca="1" si="748"/>
        <v>-275283114261.24402</v>
      </c>
      <c r="AE1646" s="602">
        <f t="shared" si="749"/>
        <v>0</v>
      </c>
      <c r="AG1646" s="602">
        <f t="shared" ca="1" si="753"/>
        <v>0</v>
      </c>
    </row>
    <row r="1647" spans="2:33" x14ac:dyDescent="0.25">
      <c r="B1647" s="30">
        <v>1626</v>
      </c>
      <c r="C1647" s="19">
        <f t="shared" ca="1" si="727"/>
        <v>95181</v>
      </c>
      <c r="D1647" s="30">
        <f t="shared" ca="1" si="728"/>
        <v>31</v>
      </c>
      <c r="E1647" s="599">
        <f t="shared" si="729"/>
        <v>0.113</v>
      </c>
      <c r="F1647" s="599">
        <f t="shared" si="750"/>
        <v>0.13108</v>
      </c>
      <c r="G1647" s="33">
        <f t="shared" ca="1" si="730"/>
        <v>1.0120874444444443</v>
      </c>
      <c r="H1647" s="33">
        <f t="shared" ca="1" si="731"/>
        <v>219385927.25884885</v>
      </c>
      <c r="I1647" s="33">
        <f t="shared" ca="1" si="755"/>
        <v>4.5581775116328268E-9</v>
      </c>
      <c r="J1647" s="30" t="b">
        <f t="shared" si="732"/>
        <v>0</v>
      </c>
      <c r="K1647" s="33">
        <f t="shared" si="751"/>
        <v>1</v>
      </c>
      <c r="L1647" s="33">
        <f t="shared" ca="1" si="754"/>
        <v>4.5581775116328268E-9</v>
      </c>
      <c r="M1647" s="600">
        <f t="shared" ca="1" si="733"/>
        <v>27271.35</v>
      </c>
      <c r="N1647" s="601">
        <f t="shared" ca="1" si="734"/>
        <v>-29576320378149.199</v>
      </c>
      <c r="O1647" s="601">
        <f t="shared" ca="1" si="735"/>
        <v>357502156713.32001</v>
      </c>
      <c r="P1647" s="601">
        <f t="shared" ca="1" si="736"/>
        <v>-287794028568.48999</v>
      </c>
      <c r="Q1647" s="601">
        <f t="shared" ca="1" si="752"/>
        <v>-46047044570.959999</v>
      </c>
      <c r="R1647" s="602">
        <f t="shared" si="737"/>
        <v>399</v>
      </c>
      <c r="S1647" s="602">
        <f t="shared" si="738"/>
        <v>63.84</v>
      </c>
      <c r="T1647" s="602">
        <f t="shared" si="739"/>
        <v>166.35080000000002</v>
      </c>
      <c r="U1647" s="602">
        <f t="shared" si="740"/>
        <v>26.616128000000003</v>
      </c>
      <c r="V1647" s="602">
        <f t="shared" ca="1" si="741"/>
        <v>-23661056302.52</v>
      </c>
      <c r="W1647" s="602">
        <f t="shared" si="742"/>
        <v>84.48</v>
      </c>
      <c r="X1647" s="602">
        <f t="shared" si="743"/>
        <v>13.52</v>
      </c>
      <c r="Y1647" s="602">
        <f t="shared" ca="1" si="744"/>
        <v>451261311.44</v>
      </c>
      <c r="Z1647" s="602">
        <f t="shared" ca="1" si="745"/>
        <v>72201809.829999998</v>
      </c>
      <c r="AA1647" s="603">
        <f t="shared" si="746"/>
        <v>0</v>
      </c>
      <c r="AB1647" s="602"/>
      <c r="AC1647" s="604">
        <f t="shared" si="747"/>
        <v>0.113</v>
      </c>
      <c r="AD1647" s="602">
        <f t="shared" ca="1" si="748"/>
        <v>-287794028568.49066</v>
      </c>
      <c r="AE1647" s="602">
        <f t="shared" si="749"/>
        <v>0</v>
      </c>
      <c r="AG1647" s="602">
        <f t="shared" ca="1" si="753"/>
        <v>0</v>
      </c>
    </row>
    <row r="1648" spans="2:33" x14ac:dyDescent="0.25">
      <c r="B1648" s="30">
        <v>1627</v>
      </c>
      <c r="C1648" s="19">
        <f t="shared" ca="1" si="727"/>
        <v>95212</v>
      </c>
      <c r="D1648" s="30">
        <f t="shared" ca="1" si="728"/>
        <v>31</v>
      </c>
      <c r="E1648" s="599">
        <f t="shared" si="729"/>
        <v>0.113</v>
      </c>
      <c r="F1648" s="599">
        <f t="shared" si="750"/>
        <v>0.13108</v>
      </c>
      <c r="G1648" s="33">
        <f t="shared" ca="1" si="730"/>
        <v>1.0120874444444443</v>
      </c>
      <c r="H1648" s="33">
        <f t="shared" ca="1" si="731"/>
        <v>222037742.46648309</v>
      </c>
      <c r="I1648" s="33">
        <f t="shared" ca="1" si="755"/>
        <v>4.503738818867479E-9</v>
      </c>
      <c r="J1648" s="30" t="b">
        <f t="shared" si="732"/>
        <v>0</v>
      </c>
      <c r="K1648" s="33">
        <f t="shared" si="751"/>
        <v>1</v>
      </c>
      <c r="L1648" s="33">
        <f t="shared" ca="1" si="754"/>
        <v>4.503738818867479E-9</v>
      </c>
      <c r="M1648" s="600">
        <f t="shared" ca="1" si="733"/>
        <v>27271.35</v>
      </c>
      <c r="N1648" s="601">
        <f t="shared" ca="1" si="734"/>
        <v>-29933822534862.5</v>
      </c>
      <c r="O1648" s="601">
        <f t="shared" ca="1" si="735"/>
        <v>361823444171.35999</v>
      </c>
      <c r="P1648" s="601">
        <f t="shared" ca="1" si="736"/>
        <v>-291272723165.62</v>
      </c>
      <c r="Q1648" s="601">
        <f t="shared" ca="1" si="752"/>
        <v>-46603635706.5</v>
      </c>
      <c r="R1648" s="602">
        <f t="shared" si="737"/>
        <v>399</v>
      </c>
      <c r="S1648" s="602">
        <f t="shared" si="738"/>
        <v>63.84</v>
      </c>
      <c r="T1648" s="602">
        <f t="shared" si="739"/>
        <v>166.35080000000002</v>
      </c>
      <c r="U1648" s="602">
        <f t="shared" si="740"/>
        <v>26.616128000000003</v>
      </c>
      <c r="V1648" s="602">
        <f t="shared" ca="1" si="741"/>
        <v>-23947058027.889999</v>
      </c>
      <c r="W1648" s="602">
        <f t="shared" si="742"/>
        <v>84.48</v>
      </c>
      <c r="X1648" s="602">
        <f t="shared" si="743"/>
        <v>13.52</v>
      </c>
      <c r="Y1648" s="602">
        <f t="shared" ca="1" si="744"/>
        <v>456715904.56999999</v>
      </c>
      <c r="Z1648" s="602">
        <f t="shared" ca="1" si="745"/>
        <v>73074544.730000004</v>
      </c>
      <c r="AA1648" s="603">
        <f t="shared" si="746"/>
        <v>0</v>
      </c>
      <c r="AB1648" s="602"/>
      <c r="AC1648" s="604">
        <f t="shared" si="747"/>
        <v>0.113</v>
      </c>
      <c r="AD1648" s="602">
        <f t="shared" ca="1" si="748"/>
        <v>-291272723165.62042</v>
      </c>
      <c r="AE1648" s="602">
        <f t="shared" si="749"/>
        <v>0</v>
      </c>
      <c r="AG1648" s="602">
        <f t="shared" ca="1" si="753"/>
        <v>0</v>
      </c>
    </row>
    <row r="1649" spans="2:33" x14ac:dyDescent="0.25">
      <c r="B1649" s="30">
        <v>1628</v>
      </c>
      <c r="C1649" s="19">
        <f t="shared" ca="1" si="727"/>
        <v>95242</v>
      </c>
      <c r="D1649" s="30">
        <f t="shared" ca="1" si="728"/>
        <v>30</v>
      </c>
      <c r="E1649" s="599">
        <f t="shared" si="729"/>
        <v>0.113</v>
      </c>
      <c r="F1649" s="599">
        <f t="shared" si="750"/>
        <v>0.13108</v>
      </c>
      <c r="G1649" s="33">
        <f t="shared" ca="1" si="730"/>
        <v>1.0117233333333333</v>
      </c>
      <c r="H1649" s="33">
        <f t="shared" ca="1" si="731"/>
        <v>224640764.9339985</v>
      </c>
      <c r="I1649" s="33">
        <f t="shared" ca="1" si="755"/>
        <v>4.4515517933435148E-9</v>
      </c>
      <c r="J1649" s="30" t="b">
        <f t="shared" si="732"/>
        <v>0</v>
      </c>
      <c r="K1649" s="33">
        <f t="shared" si="751"/>
        <v>1</v>
      </c>
      <c r="L1649" s="33">
        <f t="shared" ca="1" si="754"/>
        <v>4.4515517933435148E-9</v>
      </c>
      <c r="M1649" s="600">
        <f t="shared" ca="1" si="733"/>
        <v>27271.35</v>
      </c>
      <c r="N1649" s="601">
        <f t="shared" ca="1" si="734"/>
        <v>-30295645979033.898</v>
      </c>
      <c r="O1649" s="601">
        <f t="shared" ca="1" si="735"/>
        <v>355165983632.21997</v>
      </c>
      <c r="P1649" s="601">
        <f t="shared" ca="1" si="736"/>
        <v>-285283999635.90002</v>
      </c>
      <c r="Q1649" s="601">
        <f t="shared" ca="1" si="752"/>
        <v>-45645439941.739998</v>
      </c>
      <c r="R1649" s="602">
        <f t="shared" si="737"/>
        <v>399</v>
      </c>
      <c r="S1649" s="602">
        <f t="shared" si="738"/>
        <v>63.84</v>
      </c>
      <c r="T1649" s="602">
        <f t="shared" si="739"/>
        <v>166.35080000000002</v>
      </c>
      <c r="U1649" s="602">
        <f t="shared" si="740"/>
        <v>26.616128000000003</v>
      </c>
      <c r="V1649" s="602">
        <f t="shared" ca="1" si="741"/>
        <v>-24236516783.23</v>
      </c>
      <c r="W1649" s="602">
        <f t="shared" si="742"/>
        <v>84.48</v>
      </c>
      <c r="X1649" s="602">
        <f t="shared" si="743"/>
        <v>13.52</v>
      </c>
      <c r="Y1649" s="602">
        <f t="shared" ca="1" si="744"/>
        <v>447325586.07999998</v>
      </c>
      <c r="Z1649" s="602">
        <f t="shared" ca="1" si="745"/>
        <v>71572093.769999996</v>
      </c>
      <c r="AA1649" s="603">
        <f t="shared" si="746"/>
        <v>0</v>
      </c>
      <c r="AB1649" s="602"/>
      <c r="AC1649" s="604">
        <f t="shared" si="747"/>
        <v>0.113</v>
      </c>
      <c r="AD1649" s="602">
        <f t="shared" ca="1" si="748"/>
        <v>-285283999635.90259</v>
      </c>
      <c r="AE1649" s="602">
        <f t="shared" si="749"/>
        <v>0</v>
      </c>
      <c r="AG1649" s="602">
        <f t="shared" ca="1" si="753"/>
        <v>0</v>
      </c>
    </row>
    <row r="1650" spans="2:33" x14ac:dyDescent="0.25">
      <c r="B1650" s="30">
        <v>1629</v>
      </c>
      <c r="C1650" s="19">
        <f t="shared" ca="1" si="727"/>
        <v>95273</v>
      </c>
      <c r="D1650" s="30">
        <f t="shared" ca="1" si="728"/>
        <v>31</v>
      </c>
      <c r="E1650" s="599">
        <f t="shared" si="729"/>
        <v>0.113</v>
      </c>
      <c r="F1650" s="599">
        <f t="shared" si="750"/>
        <v>0.13108</v>
      </c>
      <c r="G1650" s="33">
        <f t="shared" ca="1" si="730"/>
        <v>1.0120874444444443</v>
      </c>
      <c r="H1650" s="33">
        <f t="shared" ca="1" si="731"/>
        <v>227356097.70009568</v>
      </c>
      <c r="I1650" s="33">
        <f t="shared" ca="1" si="755"/>
        <v>4.3983865403913425E-9</v>
      </c>
      <c r="J1650" s="30" t="b">
        <f t="shared" si="732"/>
        <v>0</v>
      </c>
      <c r="K1650" s="33">
        <f t="shared" si="751"/>
        <v>1</v>
      </c>
      <c r="L1650" s="33">
        <f t="shared" ca="1" si="754"/>
        <v>4.3983865403913425E-9</v>
      </c>
      <c r="M1650" s="600">
        <f t="shared" ca="1" si="733"/>
        <v>27271.35</v>
      </c>
      <c r="N1650" s="601">
        <f t="shared" ca="1" si="734"/>
        <v>-30650811962666.102</v>
      </c>
      <c r="O1650" s="601">
        <f t="shared" ca="1" si="735"/>
        <v>370490014047.18994</v>
      </c>
      <c r="P1650" s="601">
        <f t="shared" ca="1" si="736"/>
        <v>-298249428625.60999</v>
      </c>
      <c r="Q1650" s="601">
        <f t="shared" ca="1" si="752"/>
        <v>-47719908580.099998</v>
      </c>
      <c r="R1650" s="602">
        <f t="shared" si="737"/>
        <v>399</v>
      </c>
      <c r="S1650" s="602">
        <f t="shared" si="738"/>
        <v>63.84</v>
      </c>
      <c r="T1650" s="602">
        <f t="shared" si="739"/>
        <v>166.35080000000002</v>
      </c>
      <c r="U1650" s="602">
        <f t="shared" si="740"/>
        <v>26.616128000000003</v>
      </c>
      <c r="V1650" s="602">
        <f t="shared" ca="1" si="741"/>
        <v>-24520649570.130001</v>
      </c>
      <c r="W1650" s="602">
        <f t="shared" si="742"/>
        <v>84.48</v>
      </c>
      <c r="X1650" s="602">
        <f t="shared" si="743"/>
        <v>13.52</v>
      </c>
      <c r="Y1650" s="602">
        <f t="shared" ca="1" si="744"/>
        <v>467655378.73000002</v>
      </c>
      <c r="Z1650" s="602">
        <f t="shared" ca="1" si="745"/>
        <v>74824860.599999994</v>
      </c>
      <c r="AA1650" s="603">
        <f t="shared" si="746"/>
        <v>0</v>
      </c>
      <c r="AB1650" s="602"/>
      <c r="AC1650" s="604">
        <f t="shared" si="747"/>
        <v>0.113</v>
      </c>
      <c r="AD1650" s="602">
        <f t="shared" ca="1" si="748"/>
        <v>-298249428625.60931</v>
      </c>
      <c r="AE1650" s="602">
        <f t="shared" si="749"/>
        <v>0</v>
      </c>
      <c r="AG1650" s="602">
        <f t="shared" ca="1" si="753"/>
        <v>0</v>
      </c>
    </row>
    <row r="1651" spans="2:33" x14ac:dyDescent="0.25">
      <c r="B1651" s="30">
        <v>1630</v>
      </c>
      <c r="C1651" s="19">
        <f t="shared" ca="1" si="727"/>
        <v>95303</v>
      </c>
      <c r="D1651" s="30">
        <f t="shared" ca="1" si="728"/>
        <v>30</v>
      </c>
      <c r="E1651" s="599">
        <f t="shared" si="729"/>
        <v>0.113</v>
      </c>
      <c r="F1651" s="599">
        <f t="shared" si="750"/>
        <v>0.13108</v>
      </c>
      <c r="G1651" s="33">
        <f t="shared" ca="1" si="730"/>
        <v>1.0117233333333333</v>
      </c>
      <c r="H1651" s="33">
        <f t="shared" ca="1" si="731"/>
        <v>230021469.01879981</v>
      </c>
      <c r="I1651" s="33">
        <f t="shared" ca="1" si="755"/>
        <v>4.3474202832704689E-9</v>
      </c>
      <c r="J1651" s="30" t="b">
        <f t="shared" si="732"/>
        <v>0</v>
      </c>
      <c r="K1651" s="33">
        <f t="shared" si="751"/>
        <v>1</v>
      </c>
      <c r="L1651" s="33">
        <f t="shared" ca="1" si="754"/>
        <v>4.3474202832704689E-9</v>
      </c>
      <c r="M1651" s="600">
        <f t="shared" ca="1" si="733"/>
        <v>27271.35</v>
      </c>
      <c r="N1651" s="601">
        <f t="shared" ca="1" si="734"/>
        <v>-31021301976713.301</v>
      </c>
      <c r="O1651" s="601">
        <f t="shared" ca="1" si="735"/>
        <v>363673090778.35992</v>
      </c>
      <c r="P1651" s="601">
        <f t="shared" ca="1" si="736"/>
        <v>-292117260280.71997</v>
      </c>
      <c r="Q1651" s="601">
        <f t="shared" ca="1" si="752"/>
        <v>-46738761644.919998</v>
      </c>
      <c r="R1651" s="602">
        <f t="shared" si="737"/>
        <v>399</v>
      </c>
      <c r="S1651" s="602">
        <f t="shared" si="738"/>
        <v>63.84</v>
      </c>
      <c r="T1651" s="602">
        <f t="shared" si="739"/>
        <v>166.35080000000002</v>
      </c>
      <c r="U1651" s="602">
        <f t="shared" si="740"/>
        <v>26.616128000000003</v>
      </c>
      <c r="V1651" s="602">
        <f t="shared" ca="1" si="741"/>
        <v>-24817041581.369999</v>
      </c>
      <c r="W1651" s="602">
        <f t="shared" si="742"/>
        <v>84.48</v>
      </c>
      <c r="X1651" s="602">
        <f t="shared" si="743"/>
        <v>13.52</v>
      </c>
      <c r="Y1651" s="602">
        <f t="shared" ca="1" si="744"/>
        <v>458040138.76999998</v>
      </c>
      <c r="Z1651" s="602">
        <f t="shared" ca="1" si="745"/>
        <v>73286422.200000003</v>
      </c>
      <c r="AA1651" s="603">
        <f t="shared" si="746"/>
        <v>0</v>
      </c>
      <c r="AB1651" s="602"/>
      <c r="AC1651" s="604">
        <f t="shared" si="747"/>
        <v>0.113</v>
      </c>
      <c r="AD1651" s="602">
        <f t="shared" ca="1" si="748"/>
        <v>-292117260280.71692</v>
      </c>
      <c r="AE1651" s="602">
        <f t="shared" si="749"/>
        <v>0</v>
      </c>
      <c r="AG1651" s="602">
        <f t="shared" ca="1" si="753"/>
        <v>0</v>
      </c>
    </row>
    <row r="1652" spans="2:33" x14ac:dyDescent="0.25">
      <c r="B1652" s="30">
        <v>1631</v>
      </c>
      <c r="C1652" s="19">
        <f t="shared" ca="1" si="727"/>
        <v>95334</v>
      </c>
      <c r="D1652" s="30">
        <f t="shared" ca="1" si="728"/>
        <v>31</v>
      </c>
      <c r="E1652" s="599">
        <f t="shared" si="729"/>
        <v>0.113</v>
      </c>
      <c r="F1652" s="599">
        <f t="shared" si="750"/>
        <v>0.13108</v>
      </c>
      <c r="G1652" s="33">
        <f t="shared" ca="1" si="730"/>
        <v>1.0120874444444443</v>
      </c>
      <c r="H1652" s="33">
        <f t="shared" ca="1" si="731"/>
        <v>232801840.74659401</v>
      </c>
      <c r="I1652" s="33">
        <f t="shared" ca="1" si="755"/>
        <v>4.2954986815954993E-9</v>
      </c>
      <c r="J1652" s="30" t="b">
        <f t="shared" si="732"/>
        <v>0</v>
      </c>
      <c r="K1652" s="33">
        <f t="shared" si="751"/>
        <v>1</v>
      </c>
      <c r="L1652" s="33">
        <f t="shared" ca="1" si="754"/>
        <v>4.2954986815954993E-9</v>
      </c>
      <c r="M1652" s="600">
        <f t="shared" ca="1" si="733"/>
        <v>27271.35</v>
      </c>
      <c r="N1652" s="601">
        <f t="shared" ca="1" si="734"/>
        <v>-31384975067491.699</v>
      </c>
      <c r="O1652" s="601">
        <f t="shared" ca="1" si="735"/>
        <v>379364169789.91998</v>
      </c>
      <c r="P1652" s="601">
        <f t="shared" ca="1" si="736"/>
        <v>-305393243503.95001</v>
      </c>
      <c r="Q1652" s="601">
        <f t="shared" ca="1" si="752"/>
        <v>-48862918960.629997</v>
      </c>
      <c r="R1652" s="602">
        <f t="shared" si="737"/>
        <v>399</v>
      </c>
      <c r="S1652" s="602">
        <f t="shared" si="738"/>
        <v>63.84</v>
      </c>
      <c r="T1652" s="602">
        <f t="shared" si="739"/>
        <v>166.35080000000002</v>
      </c>
      <c r="U1652" s="602">
        <f t="shared" si="740"/>
        <v>26.616128000000003</v>
      </c>
      <c r="V1652" s="602">
        <f t="shared" ca="1" si="741"/>
        <v>-25107980053.990002</v>
      </c>
      <c r="W1652" s="602">
        <f t="shared" si="742"/>
        <v>84.48</v>
      </c>
      <c r="X1652" s="602">
        <f t="shared" si="743"/>
        <v>13.52</v>
      </c>
      <c r="Y1652" s="602">
        <f t="shared" ca="1" si="744"/>
        <v>478856880.45999998</v>
      </c>
      <c r="Z1652" s="602">
        <f t="shared" ca="1" si="745"/>
        <v>76617100.870000005</v>
      </c>
      <c r="AA1652" s="603">
        <f t="shared" si="746"/>
        <v>0</v>
      </c>
      <c r="AB1652" s="602"/>
      <c r="AC1652" s="604">
        <f t="shared" si="747"/>
        <v>0.113</v>
      </c>
      <c r="AD1652" s="602">
        <f t="shared" ca="1" si="748"/>
        <v>-305393243503.95398</v>
      </c>
      <c r="AE1652" s="602">
        <f t="shared" si="749"/>
        <v>0</v>
      </c>
      <c r="AG1652" s="602">
        <f t="shared" ca="1" si="753"/>
        <v>0</v>
      </c>
    </row>
    <row r="1653" spans="2:33" x14ac:dyDescent="0.25">
      <c r="B1653" s="30">
        <v>1632</v>
      </c>
      <c r="C1653" s="19">
        <f t="shared" ca="1" si="727"/>
        <v>95365</v>
      </c>
      <c r="D1653" s="30">
        <f t="shared" ca="1" si="728"/>
        <v>31</v>
      </c>
      <c r="E1653" s="599">
        <f t="shared" si="729"/>
        <v>0.113</v>
      </c>
      <c r="F1653" s="599">
        <f t="shared" si="750"/>
        <v>0.13108</v>
      </c>
      <c r="G1653" s="33">
        <f t="shared" ca="1" si="730"/>
        <v>1.0120874444444443</v>
      </c>
      <c r="H1653" s="33">
        <f t="shared" ca="1" si="731"/>
        <v>235615820.06318283</v>
      </c>
      <c r="I1653" s="33">
        <f t="shared" ca="1" si="755"/>
        <v>4.2441971839235568E-9</v>
      </c>
      <c r="J1653" s="30" t="b">
        <f t="shared" si="732"/>
        <v>1</v>
      </c>
      <c r="K1653" s="33">
        <f t="shared" si="751"/>
        <v>1</v>
      </c>
      <c r="L1653" s="33">
        <f t="shared" ca="1" si="754"/>
        <v>4.2441971839235568E-9</v>
      </c>
      <c r="M1653" s="600">
        <f t="shared" ca="1" si="733"/>
        <v>27271.35</v>
      </c>
      <c r="N1653" s="601">
        <f t="shared" ca="1" si="734"/>
        <v>-31764339237281.602</v>
      </c>
      <c r="O1653" s="601">
        <f t="shared" ca="1" si="735"/>
        <v>383949713116.47998</v>
      </c>
      <c r="P1653" s="601">
        <f t="shared" ca="1" si="736"/>
        <v>-309084667633.88</v>
      </c>
      <c r="Q1653" s="601">
        <f t="shared" ca="1" si="752"/>
        <v>-49453546821.419998</v>
      </c>
      <c r="R1653" s="602">
        <f t="shared" si="737"/>
        <v>399</v>
      </c>
      <c r="S1653" s="602">
        <f t="shared" si="738"/>
        <v>63.84</v>
      </c>
      <c r="T1653" s="602">
        <f t="shared" si="739"/>
        <v>166.35080000000002</v>
      </c>
      <c r="U1653" s="602">
        <f t="shared" si="740"/>
        <v>26.616128000000003</v>
      </c>
      <c r="V1653" s="602">
        <f t="shared" ca="1" si="741"/>
        <v>-25411471389.830002</v>
      </c>
      <c r="W1653" s="602">
        <f t="shared" si="742"/>
        <v>84.48</v>
      </c>
      <c r="X1653" s="602">
        <f t="shared" si="743"/>
        <v>13.52</v>
      </c>
      <c r="Y1653" s="602">
        <f t="shared" ca="1" si="744"/>
        <v>484645033.5</v>
      </c>
      <c r="Z1653" s="602">
        <f t="shared" ca="1" si="745"/>
        <v>77543205.359999999</v>
      </c>
      <c r="AA1653" s="603">
        <f t="shared" si="746"/>
        <v>0</v>
      </c>
      <c r="AB1653" s="602"/>
      <c r="AC1653" s="604">
        <f t="shared" si="747"/>
        <v>0.113</v>
      </c>
      <c r="AD1653" s="602">
        <f t="shared" ca="1" si="748"/>
        <v>-309084667633.88184</v>
      </c>
      <c r="AE1653" s="602">
        <f t="shared" si="749"/>
        <v>0</v>
      </c>
      <c r="AG1653" s="602">
        <f t="shared" ca="1" si="753"/>
        <v>0</v>
      </c>
    </row>
    <row r="1654" spans="2:33" x14ac:dyDescent="0.25">
      <c r="B1654" s="30">
        <v>1633</v>
      </c>
      <c r="C1654" s="19">
        <f t="shared" ca="1" si="727"/>
        <v>95393</v>
      </c>
      <c r="D1654" s="30">
        <f t="shared" ca="1" si="728"/>
        <v>28</v>
      </c>
      <c r="E1654" s="599">
        <f t="shared" si="729"/>
        <v>0.113</v>
      </c>
      <c r="F1654" s="599">
        <f t="shared" si="750"/>
        <v>0.13108</v>
      </c>
      <c r="G1654" s="33">
        <f t="shared" ca="1" si="730"/>
        <v>1.0109951111111111</v>
      </c>
      <c r="H1654" s="33">
        <f t="shared" ca="1" si="731"/>
        <v>238206442.18431309</v>
      </c>
      <c r="I1654" s="33">
        <f t="shared" ca="1" si="755"/>
        <v>4.1980392756390966E-9</v>
      </c>
      <c r="J1654" s="30" t="b">
        <f t="shared" si="732"/>
        <v>0</v>
      </c>
      <c r="K1654" s="33">
        <f t="shared" si="751"/>
        <v>1</v>
      </c>
      <c r="L1654" s="33">
        <f t="shared" ca="1" si="754"/>
        <v>4.1980392756390966E-9</v>
      </c>
      <c r="M1654" s="600">
        <f t="shared" ca="1" si="733"/>
        <v>27271.35</v>
      </c>
      <c r="N1654" s="601">
        <f t="shared" ca="1" si="734"/>
        <v>-32148288950398.102</v>
      </c>
      <c r="O1654" s="601">
        <f t="shared" ca="1" si="735"/>
        <v>353474036313.07996</v>
      </c>
      <c r="P1654" s="601">
        <f t="shared" ca="1" si="736"/>
        <v>-282547739552.94</v>
      </c>
      <c r="Q1654" s="601">
        <f t="shared" ca="1" si="752"/>
        <v>-45207638328.470001</v>
      </c>
      <c r="R1654" s="602">
        <f t="shared" si="737"/>
        <v>399</v>
      </c>
      <c r="S1654" s="602">
        <f t="shared" si="738"/>
        <v>63.84</v>
      </c>
      <c r="T1654" s="602">
        <f t="shared" si="739"/>
        <v>166.35080000000002</v>
      </c>
      <c r="U1654" s="602">
        <f t="shared" si="740"/>
        <v>26.616128000000003</v>
      </c>
      <c r="V1654" s="602">
        <f t="shared" ca="1" si="741"/>
        <v>-25718631160.32</v>
      </c>
      <c r="W1654" s="602">
        <f t="shared" si="742"/>
        <v>84.48</v>
      </c>
      <c r="X1654" s="602">
        <f t="shared" si="743"/>
        <v>13.52</v>
      </c>
      <c r="Y1654" s="602">
        <f t="shared" ca="1" si="744"/>
        <v>443035130.26999998</v>
      </c>
      <c r="Z1654" s="602">
        <f t="shared" ca="1" si="745"/>
        <v>70885620.840000004</v>
      </c>
      <c r="AA1654" s="603">
        <f t="shared" si="746"/>
        <v>0</v>
      </c>
      <c r="AB1654" s="602"/>
      <c r="AC1654" s="604">
        <f t="shared" si="747"/>
        <v>0.113</v>
      </c>
      <c r="AD1654" s="602">
        <f t="shared" ca="1" si="748"/>
        <v>-282547739552.9433</v>
      </c>
      <c r="AE1654" s="602">
        <f t="shared" si="749"/>
        <v>0</v>
      </c>
      <c r="AG1654" s="602">
        <f t="shared" ca="1" si="753"/>
        <v>0</v>
      </c>
    </row>
    <row r="1655" spans="2:33" x14ac:dyDescent="0.25">
      <c r="B1655" s="30">
        <v>1634</v>
      </c>
      <c r="C1655" s="19">
        <f t="shared" ca="1" si="727"/>
        <v>95424</v>
      </c>
      <c r="D1655" s="30">
        <f t="shared" ca="1" si="728"/>
        <v>31</v>
      </c>
      <c r="E1655" s="599">
        <f t="shared" si="729"/>
        <v>0.113</v>
      </c>
      <c r="F1655" s="599">
        <f t="shared" si="750"/>
        <v>0.13108</v>
      </c>
      <c r="G1655" s="33">
        <f t="shared" ca="1" si="730"/>
        <v>1.0120874444444443</v>
      </c>
      <c r="H1655" s="33">
        <f t="shared" ca="1" si="731"/>
        <v>241085749.32052472</v>
      </c>
      <c r="I1655" s="33">
        <f t="shared" ca="1" si="755"/>
        <v>4.1479017437504985E-9</v>
      </c>
      <c r="J1655" s="30" t="b">
        <f t="shared" si="732"/>
        <v>0</v>
      </c>
      <c r="K1655" s="33">
        <f t="shared" si="751"/>
        <v>1</v>
      </c>
      <c r="L1655" s="33">
        <f t="shared" ca="1" si="754"/>
        <v>4.1479017437504985E-9</v>
      </c>
      <c r="M1655" s="600">
        <f t="shared" ca="1" si="733"/>
        <v>27271.35</v>
      </c>
      <c r="N1655" s="601">
        <f t="shared" ca="1" si="734"/>
        <v>-32501762986711.199</v>
      </c>
      <c r="O1655" s="601">
        <f t="shared" ca="1" si="735"/>
        <v>392863281719.71997</v>
      </c>
      <c r="P1655" s="601">
        <f t="shared" ca="1" si="736"/>
        <v>-316260210395.69</v>
      </c>
      <c r="Q1655" s="601">
        <f t="shared" ca="1" si="752"/>
        <v>-50601633663.309998</v>
      </c>
      <c r="R1655" s="602">
        <f t="shared" si="737"/>
        <v>399</v>
      </c>
      <c r="S1655" s="602">
        <f t="shared" si="738"/>
        <v>63.84</v>
      </c>
      <c r="T1655" s="602">
        <f t="shared" si="739"/>
        <v>166.35080000000002</v>
      </c>
      <c r="U1655" s="602">
        <f t="shared" si="740"/>
        <v>26.616128000000003</v>
      </c>
      <c r="V1655" s="602">
        <f t="shared" ca="1" si="741"/>
        <v>-26001410389.369999</v>
      </c>
      <c r="W1655" s="602">
        <f t="shared" si="742"/>
        <v>84.48</v>
      </c>
      <c r="X1655" s="602">
        <f t="shared" si="743"/>
        <v>13.52</v>
      </c>
      <c r="Y1655" s="602">
        <f t="shared" ca="1" si="744"/>
        <v>495896284.55000001</v>
      </c>
      <c r="Z1655" s="602">
        <f t="shared" ca="1" si="745"/>
        <v>79343405.530000001</v>
      </c>
      <c r="AA1655" s="603">
        <f t="shared" si="746"/>
        <v>0</v>
      </c>
      <c r="AB1655" s="602"/>
      <c r="AC1655" s="604">
        <f t="shared" si="747"/>
        <v>0.113</v>
      </c>
      <c r="AD1655" s="602">
        <f t="shared" ca="1" si="748"/>
        <v>-316260210395.69257</v>
      </c>
      <c r="AE1655" s="602">
        <f t="shared" si="749"/>
        <v>0</v>
      </c>
      <c r="AG1655" s="602">
        <f t="shared" ca="1" si="753"/>
        <v>0</v>
      </c>
    </row>
    <row r="1656" spans="2:33" x14ac:dyDescent="0.25">
      <c r="B1656" s="30">
        <v>1635</v>
      </c>
      <c r="C1656" s="19">
        <f t="shared" ca="1" si="727"/>
        <v>95454</v>
      </c>
      <c r="D1656" s="30">
        <f t="shared" ca="1" si="728"/>
        <v>30</v>
      </c>
      <c r="E1656" s="599">
        <f t="shared" si="729"/>
        <v>0.113</v>
      </c>
      <c r="F1656" s="599">
        <f t="shared" si="750"/>
        <v>0.13108</v>
      </c>
      <c r="G1656" s="33">
        <f t="shared" ca="1" si="730"/>
        <v>1.0117233333333333</v>
      </c>
      <c r="H1656" s="33">
        <f t="shared" ca="1" si="731"/>
        <v>243912077.92172566</v>
      </c>
      <c r="I1656" s="33">
        <f t="shared" ca="1" si="755"/>
        <v>4.0998379765388748E-9</v>
      </c>
      <c r="J1656" s="30" t="b">
        <f t="shared" si="732"/>
        <v>0</v>
      </c>
      <c r="K1656" s="33">
        <f t="shared" si="751"/>
        <v>1</v>
      </c>
      <c r="L1656" s="33">
        <f t="shared" ca="1" si="754"/>
        <v>4.0998379765388748E-9</v>
      </c>
      <c r="M1656" s="600">
        <f t="shared" ca="1" si="733"/>
        <v>27271.35</v>
      </c>
      <c r="N1656" s="601">
        <f t="shared" ca="1" si="734"/>
        <v>-32894626268430.898</v>
      </c>
      <c r="O1656" s="601">
        <f t="shared" ca="1" si="735"/>
        <v>385634695891.57996</v>
      </c>
      <c r="P1656" s="601">
        <f t="shared" ca="1" si="736"/>
        <v>-309757730694.39001</v>
      </c>
      <c r="Q1656" s="601">
        <f t="shared" ca="1" si="752"/>
        <v>-49561236911.099998</v>
      </c>
      <c r="R1656" s="602">
        <f t="shared" si="737"/>
        <v>399</v>
      </c>
      <c r="S1656" s="602">
        <f t="shared" si="738"/>
        <v>63.84</v>
      </c>
      <c r="T1656" s="602">
        <f t="shared" si="739"/>
        <v>166.35080000000002</v>
      </c>
      <c r="U1656" s="602">
        <f t="shared" si="740"/>
        <v>26.616128000000003</v>
      </c>
      <c r="V1656" s="602">
        <f t="shared" ca="1" si="741"/>
        <v>-26315701014.740002</v>
      </c>
      <c r="W1656" s="602">
        <f t="shared" si="742"/>
        <v>84.48</v>
      </c>
      <c r="X1656" s="602">
        <f t="shared" si="743"/>
        <v>13.52</v>
      </c>
      <c r="Y1656" s="602">
        <f t="shared" ca="1" si="744"/>
        <v>485700396.38</v>
      </c>
      <c r="Z1656" s="602">
        <f t="shared" ca="1" si="745"/>
        <v>77712063.420000002</v>
      </c>
      <c r="AA1656" s="603">
        <f t="shared" si="746"/>
        <v>0</v>
      </c>
      <c r="AB1656" s="602"/>
      <c r="AC1656" s="604">
        <f t="shared" si="747"/>
        <v>0.113</v>
      </c>
      <c r="AD1656" s="602">
        <f t="shared" ca="1" si="748"/>
        <v>-309757730694.39099</v>
      </c>
      <c r="AE1656" s="602">
        <f t="shared" si="749"/>
        <v>0</v>
      </c>
      <c r="AG1656" s="602">
        <f t="shared" ca="1" si="753"/>
        <v>0</v>
      </c>
    </row>
    <row r="1657" spans="2:33" x14ac:dyDescent="0.25">
      <c r="B1657" s="30">
        <v>1636</v>
      </c>
      <c r="C1657" s="19">
        <f t="shared" ca="1" si="727"/>
        <v>95485</v>
      </c>
      <c r="D1657" s="30">
        <f t="shared" ca="1" si="728"/>
        <v>31</v>
      </c>
      <c r="E1657" s="599">
        <f t="shared" si="729"/>
        <v>0.113</v>
      </c>
      <c r="F1657" s="599">
        <f t="shared" si="750"/>
        <v>0.13108</v>
      </c>
      <c r="G1657" s="33">
        <f t="shared" ca="1" si="730"/>
        <v>1.0120874444444443</v>
      </c>
      <c r="H1657" s="33">
        <f t="shared" ca="1" si="731"/>
        <v>246860351.61293349</v>
      </c>
      <c r="I1657" s="33">
        <f t="shared" ca="1" si="755"/>
        <v>4.0508732709250832E-9</v>
      </c>
      <c r="J1657" s="30" t="b">
        <f t="shared" si="732"/>
        <v>0</v>
      </c>
      <c r="K1657" s="33">
        <f t="shared" si="751"/>
        <v>1</v>
      </c>
      <c r="L1657" s="33">
        <f t="shared" ca="1" si="754"/>
        <v>4.0508732709250832E-9</v>
      </c>
      <c r="M1657" s="600">
        <f t="shared" ca="1" si="733"/>
        <v>27271.35</v>
      </c>
      <c r="N1657" s="601">
        <f t="shared" ca="1" si="734"/>
        <v>-33280260964322.5</v>
      </c>
      <c r="O1657" s="601">
        <f t="shared" ca="1" si="735"/>
        <v>402273332774.21997</v>
      </c>
      <c r="P1657" s="601">
        <f t="shared" ca="1" si="736"/>
        <v>-323835428216.72998</v>
      </c>
      <c r="Q1657" s="601">
        <f t="shared" ca="1" si="752"/>
        <v>-51813668514.68</v>
      </c>
      <c r="R1657" s="602">
        <f t="shared" si="737"/>
        <v>399</v>
      </c>
      <c r="S1657" s="602">
        <f t="shared" si="738"/>
        <v>63.84</v>
      </c>
      <c r="T1657" s="602">
        <f t="shared" si="739"/>
        <v>166.35080000000002</v>
      </c>
      <c r="U1657" s="602">
        <f t="shared" si="740"/>
        <v>26.616128000000003</v>
      </c>
      <c r="V1657" s="602">
        <f t="shared" ca="1" si="741"/>
        <v>-26624208771.459999</v>
      </c>
      <c r="W1657" s="602">
        <f t="shared" si="742"/>
        <v>84.48</v>
      </c>
      <c r="X1657" s="602">
        <f t="shared" si="743"/>
        <v>13.52</v>
      </c>
      <c r="Y1657" s="602">
        <f t="shared" ca="1" si="744"/>
        <v>507774226.08999997</v>
      </c>
      <c r="Z1657" s="602">
        <f t="shared" ca="1" si="745"/>
        <v>81243876.170000002</v>
      </c>
      <c r="AA1657" s="603">
        <f t="shared" si="746"/>
        <v>0</v>
      </c>
      <c r="AB1657" s="602"/>
      <c r="AC1657" s="604">
        <f t="shared" si="747"/>
        <v>0.113</v>
      </c>
      <c r="AD1657" s="602">
        <f t="shared" ca="1" si="748"/>
        <v>-323835428216.72699</v>
      </c>
      <c r="AE1657" s="602">
        <f t="shared" si="749"/>
        <v>0</v>
      </c>
      <c r="AG1657" s="602">
        <f t="shared" ca="1" si="753"/>
        <v>0</v>
      </c>
    </row>
    <row r="1658" spans="2:33" x14ac:dyDescent="0.25">
      <c r="B1658" s="30">
        <v>1637</v>
      </c>
      <c r="C1658" s="19">
        <f t="shared" ca="1" si="727"/>
        <v>95515</v>
      </c>
      <c r="D1658" s="30">
        <f t="shared" ca="1" si="728"/>
        <v>30</v>
      </c>
      <c r="E1658" s="599">
        <f t="shared" si="729"/>
        <v>0.113</v>
      </c>
      <c r="F1658" s="599">
        <f t="shared" si="750"/>
        <v>0.13108</v>
      </c>
      <c r="G1658" s="33">
        <f t="shared" ca="1" si="730"/>
        <v>1.0117233333333333</v>
      </c>
      <c r="H1658" s="33">
        <f t="shared" ca="1" si="731"/>
        <v>249754377.80167577</v>
      </c>
      <c r="I1658" s="33">
        <f t="shared" ca="1" si="755"/>
        <v>4.003933820107358E-9</v>
      </c>
      <c r="J1658" s="30" t="b">
        <f t="shared" si="732"/>
        <v>0</v>
      </c>
      <c r="K1658" s="33">
        <f t="shared" si="751"/>
        <v>1</v>
      </c>
      <c r="L1658" s="33">
        <f t="shared" ca="1" si="754"/>
        <v>4.003933820107358E-9</v>
      </c>
      <c r="M1658" s="600">
        <f t="shared" ca="1" si="733"/>
        <v>27271.35</v>
      </c>
      <c r="N1658" s="601">
        <f t="shared" ca="1" si="734"/>
        <v>-33682534297096.699</v>
      </c>
      <c r="O1658" s="601">
        <f t="shared" ca="1" si="735"/>
        <v>394871604347.64996</v>
      </c>
      <c r="P1658" s="601">
        <f t="shared" ca="1" si="736"/>
        <v>-317177197964.33002</v>
      </c>
      <c r="Q1658" s="601">
        <f t="shared" ca="1" si="752"/>
        <v>-50748351674.290001</v>
      </c>
      <c r="R1658" s="602">
        <f t="shared" si="737"/>
        <v>399</v>
      </c>
      <c r="S1658" s="602">
        <f t="shared" si="738"/>
        <v>63.84</v>
      </c>
      <c r="T1658" s="602">
        <f t="shared" si="739"/>
        <v>166.35080000000002</v>
      </c>
      <c r="U1658" s="602">
        <f t="shared" si="740"/>
        <v>26.616128000000003</v>
      </c>
      <c r="V1658" s="602">
        <f t="shared" ca="1" si="741"/>
        <v>-26946027437.68</v>
      </c>
      <c r="W1658" s="602">
        <f t="shared" si="742"/>
        <v>84.48</v>
      </c>
      <c r="X1658" s="602">
        <f t="shared" si="743"/>
        <v>13.52</v>
      </c>
      <c r="Y1658" s="602">
        <f t="shared" ca="1" si="744"/>
        <v>497334121.05000001</v>
      </c>
      <c r="Z1658" s="602">
        <f t="shared" ca="1" si="745"/>
        <v>79573459.370000005</v>
      </c>
      <c r="AA1658" s="603">
        <f t="shared" si="746"/>
        <v>0</v>
      </c>
      <c r="AB1658" s="602"/>
      <c r="AC1658" s="604">
        <f t="shared" si="747"/>
        <v>0.113</v>
      </c>
      <c r="AD1658" s="602">
        <f t="shared" ca="1" si="748"/>
        <v>-317177197964.32727</v>
      </c>
      <c r="AE1658" s="602">
        <f t="shared" si="749"/>
        <v>0</v>
      </c>
      <c r="AG1658" s="602">
        <f t="shared" ca="1" si="753"/>
        <v>0</v>
      </c>
    </row>
    <row r="1659" spans="2:33" x14ac:dyDescent="0.25">
      <c r="B1659" s="30">
        <v>1638</v>
      </c>
      <c r="C1659" s="19">
        <f t="shared" ca="1" si="727"/>
        <v>95546</v>
      </c>
      <c r="D1659" s="30">
        <f t="shared" ca="1" si="728"/>
        <v>31</v>
      </c>
      <c r="E1659" s="599">
        <f t="shared" si="729"/>
        <v>0.113</v>
      </c>
      <c r="F1659" s="599">
        <f t="shared" si="750"/>
        <v>0.13108</v>
      </c>
      <c r="G1659" s="33">
        <f t="shared" ca="1" si="730"/>
        <v>1.0120874444444443</v>
      </c>
      <c r="H1659" s="33">
        <f t="shared" ca="1" si="731"/>
        <v>252773269.96811029</v>
      </c>
      <c r="I1659" s="33">
        <f t="shared" ca="1" si="755"/>
        <v>3.9561145058026084E-9</v>
      </c>
      <c r="J1659" s="30" t="b">
        <f t="shared" si="732"/>
        <v>0</v>
      </c>
      <c r="K1659" s="33">
        <f t="shared" si="751"/>
        <v>1</v>
      </c>
      <c r="L1659" s="33">
        <f t="shared" ca="1" si="754"/>
        <v>3.9561145058026084E-9</v>
      </c>
      <c r="M1659" s="600">
        <f t="shared" ca="1" si="733"/>
        <v>27271.35</v>
      </c>
      <c r="N1659" s="601">
        <f t="shared" ca="1" si="734"/>
        <v>-34077405901444.301</v>
      </c>
      <c r="O1659" s="601">
        <f t="shared" ca="1" si="735"/>
        <v>411908777915.84991</v>
      </c>
      <c r="P1659" s="601">
        <f t="shared" ca="1" si="736"/>
        <v>-331592091313.21997</v>
      </c>
      <c r="Q1659" s="601">
        <f t="shared" ca="1" si="752"/>
        <v>-53054734610.120003</v>
      </c>
      <c r="R1659" s="602">
        <f t="shared" si="737"/>
        <v>399</v>
      </c>
      <c r="S1659" s="602">
        <f t="shared" si="738"/>
        <v>63.84</v>
      </c>
      <c r="T1659" s="602">
        <f t="shared" si="739"/>
        <v>166.35080000000002</v>
      </c>
      <c r="U1659" s="602">
        <f t="shared" si="740"/>
        <v>26.616128000000003</v>
      </c>
      <c r="V1659" s="602">
        <f t="shared" ca="1" si="741"/>
        <v>-27261924721.16</v>
      </c>
      <c r="W1659" s="602">
        <f t="shared" si="742"/>
        <v>84.48</v>
      </c>
      <c r="X1659" s="602">
        <f t="shared" si="743"/>
        <v>13.52</v>
      </c>
      <c r="Y1659" s="602">
        <f t="shared" ca="1" si="744"/>
        <v>519936673.82999998</v>
      </c>
      <c r="Z1659" s="602">
        <f t="shared" ca="1" si="745"/>
        <v>83189867.810000002</v>
      </c>
      <c r="AA1659" s="603">
        <f t="shared" si="746"/>
        <v>0</v>
      </c>
      <c r="AB1659" s="602"/>
      <c r="AC1659" s="604">
        <f t="shared" si="747"/>
        <v>0.113</v>
      </c>
      <c r="AD1659" s="602">
        <f t="shared" ca="1" si="748"/>
        <v>-331592091313.22052</v>
      </c>
      <c r="AE1659" s="602">
        <f t="shared" si="749"/>
        <v>0</v>
      </c>
      <c r="AG1659" s="602">
        <f t="shared" ca="1" si="753"/>
        <v>0</v>
      </c>
    </row>
    <row r="1660" spans="2:33" x14ac:dyDescent="0.25">
      <c r="B1660" s="30">
        <v>1639</v>
      </c>
      <c r="C1660" s="19">
        <f t="shared" ca="1" si="727"/>
        <v>95577</v>
      </c>
      <c r="D1660" s="30">
        <f t="shared" ca="1" si="728"/>
        <v>31</v>
      </c>
      <c r="E1660" s="599">
        <f t="shared" si="729"/>
        <v>0.113</v>
      </c>
      <c r="F1660" s="599">
        <f t="shared" si="750"/>
        <v>0.13108</v>
      </c>
      <c r="G1660" s="33">
        <f t="shared" ca="1" si="730"/>
        <v>1.0120874444444443</v>
      </c>
      <c r="H1660" s="33">
        <f t="shared" ca="1" si="731"/>
        <v>255828652.82589036</v>
      </c>
      <c r="I1660" s="33">
        <f t="shared" ca="1" si="755"/>
        <v>3.908866301541959E-9</v>
      </c>
      <c r="J1660" s="30" t="b">
        <f t="shared" si="732"/>
        <v>0</v>
      </c>
      <c r="K1660" s="33">
        <f t="shared" si="751"/>
        <v>1</v>
      </c>
      <c r="L1660" s="33">
        <f t="shared" ca="1" si="754"/>
        <v>3.908866301541959E-9</v>
      </c>
      <c r="M1660" s="600">
        <f t="shared" ca="1" si="733"/>
        <v>27271.35</v>
      </c>
      <c r="N1660" s="601">
        <f t="shared" ca="1" si="734"/>
        <v>-34489314679360.199</v>
      </c>
      <c r="O1660" s="601">
        <f t="shared" ca="1" si="735"/>
        <v>416887702385.07996</v>
      </c>
      <c r="P1660" s="601">
        <f t="shared" ca="1" si="736"/>
        <v>-335600192560.54999</v>
      </c>
      <c r="Q1660" s="601">
        <f t="shared" ca="1" si="752"/>
        <v>-53696030809.690002</v>
      </c>
      <c r="R1660" s="602">
        <f t="shared" si="737"/>
        <v>399</v>
      </c>
      <c r="S1660" s="602">
        <f t="shared" si="738"/>
        <v>63.84</v>
      </c>
      <c r="T1660" s="602">
        <f t="shared" si="739"/>
        <v>166.35080000000002</v>
      </c>
      <c r="U1660" s="602">
        <f t="shared" si="740"/>
        <v>26.616128000000003</v>
      </c>
      <c r="V1660" s="602">
        <f t="shared" ca="1" si="741"/>
        <v>-27591451743.490002</v>
      </c>
      <c r="W1660" s="602">
        <f t="shared" si="742"/>
        <v>84.48</v>
      </c>
      <c r="X1660" s="602">
        <f t="shared" si="743"/>
        <v>13.52</v>
      </c>
      <c r="Y1660" s="602">
        <f t="shared" ca="1" si="744"/>
        <v>526221376.57999998</v>
      </c>
      <c r="Z1660" s="602">
        <f t="shared" ca="1" si="745"/>
        <v>84195420.25</v>
      </c>
      <c r="AA1660" s="603">
        <f t="shared" si="746"/>
        <v>0</v>
      </c>
      <c r="AB1660" s="602"/>
      <c r="AC1660" s="604">
        <f t="shared" si="747"/>
        <v>0.113</v>
      </c>
      <c r="AD1660" s="602">
        <f t="shared" ca="1" si="748"/>
        <v>-335600192560.55219</v>
      </c>
      <c r="AE1660" s="602">
        <f t="shared" si="749"/>
        <v>0</v>
      </c>
      <c r="AG1660" s="602">
        <f t="shared" ca="1" si="753"/>
        <v>0</v>
      </c>
    </row>
    <row r="1661" spans="2:33" x14ac:dyDescent="0.25">
      <c r="B1661" s="30">
        <v>1640</v>
      </c>
      <c r="C1661" s="19">
        <f t="shared" ca="1" si="727"/>
        <v>95607</v>
      </c>
      <c r="D1661" s="30">
        <f t="shared" ca="1" si="728"/>
        <v>30</v>
      </c>
      <c r="E1661" s="599">
        <f t="shared" si="729"/>
        <v>0.113</v>
      </c>
      <c r="F1661" s="599">
        <f t="shared" si="750"/>
        <v>0.13108</v>
      </c>
      <c r="G1661" s="33">
        <f t="shared" ca="1" si="730"/>
        <v>1.0117233333333333</v>
      </c>
      <c r="H1661" s="33">
        <f t="shared" ca="1" si="731"/>
        <v>258827817.39918587</v>
      </c>
      <c r="I1661" s="33">
        <f t="shared" ca="1" si="755"/>
        <v>3.8635723549672271E-9</v>
      </c>
      <c r="J1661" s="30" t="b">
        <f t="shared" si="732"/>
        <v>0</v>
      </c>
      <c r="K1661" s="33">
        <f t="shared" si="751"/>
        <v>1</v>
      </c>
      <c r="L1661" s="33">
        <f t="shared" ca="1" si="754"/>
        <v>3.8635723549672271E-9</v>
      </c>
      <c r="M1661" s="600">
        <f t="shared" ca="1" si="733"/>
        <v>27271.35</v>
      </c>
      <c r="N1661" s="601">
        <f t="shared" ca="1" si="734"/>
        <v>-34906202381745.301</v>
      </c>
      <c r="O1661" s="601">
        <f t="shared" ca="1" si="735"/>
        <v>409217073193.34998</v>
      </c>
      <c r="P1661" s="601">
        <f t="shared" ca="1" si="736"/>
        <v>-328700072428.09998</v>
      </c>
      <c r="Q1661" s="601">
        <f t="shared" ca="1" si="752"/>
        <v>-52592011588.5</v>
      </c>
      <c r="R1661" s="602">
        <f t="shared" si="737"/>
        <v>399</v>
      </c>
      <c r="S1661" s="602">
        <f t="shared" si="738"/>
        <v>63.84</v>
      </c>
      <c r="T1661" s="602">
        <f t="shared" si="739"/>
        <v>166.35080000000002</v>
      </c>
      <c r="U1661" s="602">
        <f t="shared" si="740"/>
        <v>26.616128000000003</v>
      </c>
      <c r="V1661" s="602">
        <f t="shared" ca="1" si="741"/>
        <v>-27924961905.400002</v>
      </c>
      <c r="W1661" s="602">
        <f t="shared" si="742"/>
        <v>84.48</v>
      </c>
      <c r="X1661" s="602">
        <f t="shared" si="743"/>
        <v>13.52</v>
      </c>
      <c r="Y1661" s="602">
        <f t="shared" ca="1" si="744"/>
        <v>515401988.20999998</v>
      </c>
      <c r="Z1661" s="602">
        <f t="shared" ca="1" si="745"/>
        <v>82464318.109999999</v>
      </c>
      <c r="AA1661" s="603">
        <f t="shared" si="746"/>
        <v>0</v>
      </c>
      <c r="AB1661" s="602"/>
      <c r="AC1661" s="604">
        <f t="shared" si="747"/>
        <v>0.113</v>
      </c>
      <c r="AD1661" s="602">
        <f t="shared" ca="1" si="748"/>
        <v>-328700072428.10162</v>
      </c>
      <c r="AE1661" s="602">
        <f t="shared" si="749"/>
        <v>0</v>
      </c>
      <c r="AG1661" s="602">
        <f t="shared" ca="1" si="753"/>
        <v>0</v>
      </c>
    </row>
    <row r="1662" spans="2:33" x14ac:dyDescent="0.25">
      <c r="B1662" s="30">
        <v>1641</v>
      </c>
      <c r="C1662" s="19">
        <f t="shared" ca="1" si="727"/>
        <v>95638</v>
      </c>
      <c r="D1662" s="30">
        <f t="shared" ca="1" si="728"/>
        <v>31</v>
      </c>
      <c r="E1662" s="599">
        <f t="shared" si="729"/>
        <v>0.113</v>
      </c>
      <c r="F1662" s="599">
        <f t="shared" si="750"/>
        <v>0.13108</v>
      </c>
      <c r="G1662" s="33">
        <f t="shared" ca="1" si="730"/>
        <v>1.0120874444444443</v>
      </c>
      <c r="H1662" s="33">
        <f t="shared" ca="1" si="731"/>
        <v>261956384.26267532</v>
      </c>
      <c r="I1662" s="33">
        <f t="shared" ca="1" si="755"/>
        <v>3.817429389303433E-9</v>
      </c>
      <c r="J1662" s="30" t="b">
        <f t="shared" si="732"/>
        <v>0</v>
      </c>
      <c r="K1662" s="33">
        <f t="shared" si="751"/>
        <v>1</v>
      </c>
      <c r="L1662" s="33">
        <f t="shared" ca="1" si="754"/>
        <v>3.817429389303433E-9</v>
      </c>
      <c r="M1662" s="600">
        <f t="shared" ca="1" si="733"/>
        <v>27271.35</v>
      </c>
      <c r="N1662" s="601">
        <f t="shared" ca="1" si="734"/>
        <v>-35315419454938.602</v>
      </c>
      <c r="O1662" s="601">
        <f t="shared" ca="1" si="735"/>
        <v>426873197965.17004</v>
      </c>
      <c r="P1662" s="601">
        <f t="shared" ca="1" si="736"/>
        <v>-343638650974.03003</v>
      </c>
      <c r="Q1662" s="601">
        <f t="shared" ca="1" si="752"/>
        <v>-54982184155.839996</v>
      </c>
      <c r="R1662" s="602">
        <f t="shared" si="737"/>
        <v>399</v>
      </c>
      <c r="S1662" s="602">
        <f t="shared" si="738"/>
        <v>63.84</v>
      </c>
      <c r="T1662" s="602">
        <f t="shared" si="739"/>
        <v>166.35080000000002</v>
      </c>
      <c r="U1662" s="602">
        <f t="shared" si="740"/>
        <v>26.616128000000003</v>
      </c>
      <c r="V1662" s="602">
        <f t="shared" ca="1" si="741"/>
        <v>-28252335563.950001</v>
      </c>
      <c r="W1662" s="602">
        <f t="shared" si="742"/>
        <v>84.48</v>
      </c>
      <c r="X1662" s="602">
        <f t="shared" si="743"/>
        <v>13.52</v>
      </c>
      <c r="Y1662" s="602">
        <f t="shared" ca="1" si="744"/>
        <v>538825679.37</v>
      </c>
      <c r="Z1662" s="602">
        <f t="shared" ca="1" si="745"/>
        <v>86212108.700000003</v>
      </c>
      <c r="AA1662" s="603">
        <f t="shared" si="746"/>
        <v>0</v>
      </c>
      <c r="AB1662" s="602"/>
      <c r="AC1662" s="604">
        <f t="shared" si="747"/>
        <v>0.113</v>
      </c>
      <c r="AD1662" s="602">
        <f t="shared" ca="1" si="748"/>
        <v>-343638650974.02759</v>
      </c>
      <c r="AE1662" s="602">
        <f t="shared" si="749"/>
        <v>0</v>
      </c>
      <c r="AG1662" s="602">
        <f t="shared" ca="1" si="753"/>
        <v>0</v>
      </c>
    </row>
    <row r="1663" spans="2:33" x14ac:dyDescent="0.25">
      <c r="B1663" s="30">
        <v>1642</v>
      </c>
      <c r="C1663" s="19">
        <f t="shared" ca="1" si="727"/>
        <v>95668</v>
      </c>
      <c r="D1663" s="30">
        <f t="shared" ca="1" si="728"/>
        <v>30</v>
      </c>
      <c r="E1663" s="599">
        <f t="shared" si="729"/>
        <v>0.113</v>
      </c>
      <c r="F1663" s="599">
        <f t="shared" si="750"/>
        <v>0.13108</v>
      </c>
      <c r="G1663" s="33">
        <f t="shared" ca="1" si="730"/>
        <v>1.0117233333333333</v>
      </c>
      <c r="H1663" s="33">
        <f t="shared" ca="1" si="731"/>
        <v>265027386.2741814</v>
      </c>
      <c r="I1663" s="33">
        <f t="shared" ca="1" si="755"/>
        <v>3.7731949669739416E-9</v>
      </c>
      <c r="J1663" s="30" t="b">
        <f t="shared" si="732"/>
        <v>0</v>
      </c>
      <c r="K1663" s="33">
        <f t="shared" si="751"/>
        <v>1</v>
      </c>
      <c r="L1663" s="33">
        <f t="shared" ca="1" si="754"/>
        <v>3.7731949669739416E-9</v>
      </c>
      <c r="M1663" s="600">
        <f t="shared" ca="1" si="733"/>
        <v>27271.35</v>
      </c>
      <c r="N1663" s="601">
        <f t="shared" ca="1" si="734"/>
        <v>-35742292652903.797</v>
      </c>
      <c r="O1663" s="601">
        <f t="shared" ca="1" si="735"/>
        <v>419018838138.88</v>
      </c>
      <c r="P1663" s="601">
        <f t="shared" ca="1" si="736"/>
        <v>-336573255814.84003</v>
      </c>
      <c r="Q1663" s="601">
        <f t="shared" ca="1" si="752"/>
        <v>-53851720930.370003</v>
      </c>
      <c r="R1663" s="602">
        <f t="shared" si="737"/>
        <v>399</v>
      </c>
      <c r="S1663" s="602">
        <f t="shared" si="738"/>
        <v>63.84</v>
      </c>
      <c r="T1663" s="602">
        <f t="shared" si="739"/>
        <v>166.35080000000002</v>
      </c>
      <c r="U1663" s="602">
        <f t="shared" si="740"/>
        <v>26.616128000000003</v>
      </c>
      <c r="V1663" s="602">
        <f t="shared" ca="1" si="741"/>
        <v>-28593834122.32</v>
      </c>
      <c r="W1663" s="602">
        <f t="shared" si="742"/>
        <v>84.48</v>
      </c>
      <c r="X1663" s="602">
        <f t="shared" si="743"/>
        <v>13.52</v>
      </c>
      <c r="Y1663" s="602">
        <f t="shared" ca="1" si="744"/>
        <v>527747139.75999999</v>
      </c>
      <c r="Z1663" s="602">
        <f t="shared" ca="1" si="745"/>
        <v>84439542.359999999</v>
      </c>
      <c r="AA1663" s="603">
        <f t="shared" si="746"/>
        <v>0</v>
      </c>
      <c r="AB1663" s="602"/>
      <c r="AC1663" s="604">
        <f t="shared" si="747"/>
        <v>0.113</v>
      </c>
      <c r="AD1663" s="602">
        <f t="shared" ca="1" si="748"/>
        <v>-336573255814.84412</v>
      </c>
      <c r="AE1663" s="602">
        <f t="shared" si="749"/>
        <v>0</v>
      </c>
      <c r="AG1663" s="602">
        <f t="shared" ca="1" si="753"/>
        <v>0</v>
      </c>
    </row>
    <row r="1664" spans="2:33" x14ac:dyDescent="0.25">
      <c r="B1664" s="30">
        <v>1643</v>
      </c>
      <c r="C1664" s="19">
        <f t="shared" ca="1" si="727"/>
        <v>95699</v>
      </c>
      <c r="D1664" s="30">
        <f t="shared" ca="1" si="728"/>
        <v>31</v>
      </c>
      <c r="E1664" s="599">
        <f t="shared" si="729"/>
        <v>0.113</v>
      </c>
      <c r="F1664" s="599">
        <f t="shared" si="750"/>
        <v>0.13108</v>
      </c>
      <c r="G1664" s="33">
        <f t="shared" ca="1" si="730"/>
        <v>1.0120874444444443</v>
      </c>
      <c r="H1664" s="33">
        <f t="shared" ca="1" si="731"/>
        <v>268230890.08202684</v>
      </c>
      <c r="I1664" s="33">
        <f t="shared" ca="1" si="755"/>
        <v>3.728131385964507E-9</v>
      </c>
      <c r="J1664" s="30" t="b">
        <f t="shared" si="732"/>
        <v>0</v>
      </c>
      <c r="K1664" s="33">
        <f t="shared" si="751"/>
        <v>1</v>
      </c>
      <c r="L1664" s="33">
        <f t="shared" ca="1" si="754"/>
        <v>3.728131385964507E-9</v>
      </c>
      <c r="M1664" s="600">
        <f t="shared" ca="1" si="733"/>
        <v>27271.35</v>
      </c>
      <c r="N1664" s="601">
        <f t="shared" ca="1" si="734"/>
        <v>-36161311491042.703</v>
      </c>
      <c r="O1664" s="601">
        <f t="shared" ca="1" si="735"/>
        <v>437097870957.57001</v>
      </c>
      <c r="P1664" s="601">
        <f t="shared" ca="1" si="736"/>
        <v>-351869650425.34003</v>
      </c>
      <c r="Q1664" s="601">
        <f t="shared" ca="1" si="752"/>
        <v>-56299144068.050003</v>
      </c>
      <c r="R1664" s="602">
        <f t="shared" si="737"/>
        <v>399</v>
      </c>
      <c r="S1664" s="602">
        <f t="shared" si="738"/>
        <v>63.84</v>
      </c>
      <c r="T1664" s="602">
        <f t="shared" si="739"/>
        <v>166.35080000000002</v>
      </c>
      <c r="U1664" s="602">
        <f t="shared" si="740"/>
        <v>26.616128000000003</v>
      </c>
      <c r="V1664" s="602">
        <f t="shared" ca="1" si="741"/>
        <v>-28929049192.830002</v>
      </c>
      <c r="W1664" s="602">
        <f t="shared" si="742"/>
        <v>84.48</v>
      </c>
      <c r="X1664" s="602">
        <f t="shared" si="743"/>
        <v>13.52</v>
      </c>
      <c r="Y1664" s="602">
        <f t="shared" ca="1" si="744"/>
        <v>551731886.50999999</v>
      </c>
      <c r="Z1664" s="602">
        <f t="shared" ca="1" si="745"/>
        <v>88277101.840000004</v>
      </c>
      <c r="AA1664" s="603">
        <f t="shared" si="746"/>
        <v>0</v>
      </c>
      <c r="AB1664" s="602"/>
      <c r="AC1664" s="604">
        <f t="shared" si="747"/>
        <v>0.113</v>
      </c>
      <c r="AD1664" s="602">
        <f t="shared" ca="1" si="748"/>
        <v>-351869650425.34052</v>
      </c>
      <c r="AE1664" s="602">
        <f t="shared" si="749"/>
        <v>0</v>
      </c>
      <c r="AG1664" s="602">
        <f t="shared" ca="1" si="753"/>
        <v>0</v>
      </c>
    </row>
    <row r="1665" spans="2:33" x14ac:dyDescent="0.25">
      <c r="B1665" s="30">
        <v>1644</v>
      </c>
      <c r="C1665" s="19">
        <f t="shared" ca="1" si="727"/>
        <v>95730</v>
      </c>
      <c r="D1665" s="30">
        <f t="shared" ca="1" si="728"/>
        <v>31</v>
      </c>
      <c r="E1665" s="599">
        <f t="shared" si="729"/>
        <v>0.113</v>
      </c>
      <c r="F1665" s="599">
        <f t="shared" si="750"/>
        <v>0.13108</v>
      </c>
      <c r="G1665" s="33">
        <f t="shared" ca="1" si="730"/>
        <v>1.0120874444444443</v>
      </c>
      <c r="H1665" s="33">
        <f t="shared" ca="1" si="731"/>
        <v>271473116.06417722</v>
      </c>
      <c r="I1665" s="33">
        <f t="shared" ca="1" si="755"/>
        <v>3.683606003047449E-9</v>
      </c>
      <c r="J1665" s="30" t="b">
        <f t="shared" si="732"/>
        <v>1</v>
      </c>
      <c r="K1665" s="33">
        <f t="shared" si="751"/>
        <v>1</v>
      </c>
      <c r="L1665" s="33">
        <f t="shared" ca="1" si="754"/>
        <v>3.683606003047449E-9</v>
      </c>
      <c r="M1665" s="600">
        <f t="shared" ca="1" si="733"/>
        <v>27271.35</v>
      </c>
      <c r="N1665" s="601">
        <f t="shared" ca="1" si="734"/>
        <v>-36598409362000.297</v>
      </c>
      <c r="O1665" s="601">
        <f t="shared" ca="1" si="735"/>
        <v>442381267189.56995</v>
      </c>
      <c r="P1665" s="601">
        <f t="shared" ca="1" si="736"/>
        <v>-356122855541.90997</v>
      </c>
      <c r="Q1665" s="601">
        <f t="shared" ca="1" si="752"/>
        <v>-56979656886.709999</v>
      </c>
      <c r="R1665" s="602">
        <f t="shared" si="737"/>
        <v>399</v>
      </c>
      <c r="S1665" s="602">
        <f t="shared" si="738"/>
        <v>63.84</v>
      </c>
      <c r="T1665" s="602">
        <f t="shared" si="739"/>
        <v>166.35080000000002</v>
      </c>
      <c r="U1665" s="602">
        <f t="shared" si="740"/>
        <v>26.616128000000003</v>
      </c>
      <c r="V1665" s="602">
        <f t="shared" ca="1" si="741"/>
        <v>-29278727489.599998</v>
      </c>
      <c r="W1665" s="602">
        <f t="shared" si="742"/>
        <v>84.48</v>
      </c>
      <c r="X1665" s="602">
        <f t="shared" si="743"/>
        <v>13.52</v>
      </c>
      <c r="Y1665" s="602">
        <f t="shared" ca="1" si="744"/>
        <v>558400912.13999999</v>
      </c>
      <c r="Z1665" s="602">
        <f t="shared" ca="1" si="745"/>
        <v>89344145.939999998</v>
      </c>
      <c r="AA1665" s="603">
        <f t="shared" si="746"/>
        <v>0</v>
      </c>
      <c r="AB1665" s="602"/>
      <c r="AC1665" s="604">
        <f t="shared" si="747"/>
        <v>0.113</v>
      </c>
      <c r="AD1665" s="602">
        <f t="shared" ca="1" si="748"/>
        <v>-356122855541.90845</v>
      </c>
      <c r="AE1665" s="602">
        <f t="shared" si="749"/>
        <v>0</v>
      </c>
      <c r="AG1665" s="602">
        <f t="shared" ca="1" si="753"/>
        <v>0</v>
      </c>
    </row>
    <row r="1666" spans="2:33" x14ac:dyDescent="0.25">
      <c r="B1666" s="30">
        <v>1645</v>
      </c>
      <c r="C1666" s="19">
        <f t="shared" ca="1" si="727"/>
        <v>95758</v>
      </c>
      <c r="D1666" s="30">
        <f t="shared" ca="1" si="728"/>
        <v>28</v>
      </c>
      <c r="E1666" s="599">
        <f t="shared" si="729"/>
        <v>0.113</v>
      </c>
      <c r="F1666" s="599">
        <f t="shared" si="750"/>
        <v>0.13108</v>
      </c>
      <c r="G1666" s="33">
        <f t="shared" ca="1" si="730"/>
        <v>1.0109951111111111</v>
      </c>
      <c r="H1666" s="33">
        <f t="shared" ca="1" si="731"/>
        <v>274457993.13898242</v>
      </c>
      <c r="I1666" s="33">
        <f t="shared" ca="1" si="755"/>
        <v>3.6435448228815523E-9</v>
      </c>
      <c r="J1666" s="30" t="b">
        <f t="shared" si="732"/>
        <v>0</v>
      </c>
      <c r="K1666" s="33">
        <f t="shared" si="751"/>
        <v>1</v>
      </c>
      <c r="L1666" s="33">
        <f t="shared" ca="1" si="754"/>
        <v>3.6435448228815523E-9</v>
      </c>
      <c r="M1666" s="600">
        <f t="shared" ca="1" si="733"/>
        <v>27271.35</v>
      </c>
      <c r="N1666" s="601">
        <f t="shared" ca="1" si="734"/>
        <v>-37040790629189.898</v>
      </c>
      <c r="O1666" s="601">
        <f t="shared" ca="1" si="735"/>
        <v>407267635882.69995</v>
      </c>
      <c r="P1666" s="601">
        <f t="shared" ca="1" si="736"/>
        <v>-325547393196.54999</v>
      </c>
      <c r="Q1666" s="601">
        <f t="shared" ca="1" si="752"/>
        <v>-52087582911.449997</v>
      </c>
      <c r="R1666" s="602">
        <f t="shared" si="737"/>
        <v>399</v>
      </c>
      <c r="S1666" s="602">
        <f t="shared" si="738"/>
        <v>63.84</v>
      </c>
      <c r="T1666" s="602">
        <f t="shared" si="739"/>
        <v>166.35080000000002</v>
      </c>
      <c r="U1666" s="602">
        <f t="shared" si="740"/>
        <v>26.616128000000003</v>
      </c>
      <c r="V1666" s="602">
        <f t="shared" ca="1" si="741"/>
        <v>-29632632503.349998</v>
      </c>
      <c r="W1666" s="602">
        <f t="shared" si="742"/>
        <v>84.48</v>
      </c>
      <c r="X1666" s="602">
        <f t="shared" si="743"/>
        <v>13.52</v>
      </c>
      <c r="Y1666" s="602">
        <f t="shared" ca="1" si="744"/>
        <v>510458587.18000001</v>
      </c>
      <c r="Z1666" s="602">
        <f t="shared" ca="1" si="745"/>
        <v>81673373.950000003</v>
      </c>
      <c r="AA1666" s="603">
        <f t="shared" si="746"/>
        <v>0</v>
      </c>
      <c r="AB1666" s="602"/>
      <c r="AC1666" s="604">
        <f t="shared" si="747"/>
        <v>0.113</v>
      </c>
      <c r="AD1666" s="602">
        <f t="shared" ca="1" si="748"/>
        <v>-325547393196.54681</v>
      </c>
      <c r="AE1666" s="602">
        <f t="shared" si="749"/>
        <v>0</v>
      </c>
      <c r="AG1666" s="602">
        <f t="shared" ca="1" si="753"/>
        <v>0</v>
      </c>
    </row>
    <row r="1667" spans="2:33" x14ac:dyDescent="0.25">
      <c r="B1667" s="30">
        <v>1646</v>
      </c>
      <c r="C1667" s="19">
        <f t="shared" ca="1" si="727"/>
        <v>95789</v>
      </c>
      <c r="D1667" s="30">
        <f t="shared" ca="1" si="728"/>
        <v>31</v>
      </c>
      <c r="E1667" s="599">
        <f t="shared" si="729"/>
        <v>0.113</v>
      </c>
      <c r="F1667" s="599">
        <f t="shared" si="750"/>
        <v>0.13108</v>
      </c>
      <c r="G1667" s="33">
        <f t="shared" ca="1" si="730"/>
        <v>1.0120874444444443</v>
      </c>
      <c r="H1667" s="33">
        <f t="shared" ca="1" si="731"/>
        <v>277775488.88338357</v>
      </c>
      <c r="I1667" s="33">
        <f t="shared" ca="1" si="755"/>
        <v>3.6000296643157836E-9</v>
      </c>
      <c r="J1667" s="30" t="b">
        <f t="shared" si="732"/>
        <v>0</v>
      </c>
      <c r="K1667" s="33">
        <f t="shared" si="751"/>
        <v>1</v>
      </c>
      <c r="L1667" s="33">
        <f t="shared" ca="1" si="754"/>
        <v>3.6000296643157836E-9</v>
      </c>
      <c r="M1667" s="600">
        <f t="shared" ca="1" si="733"/>
        <v>27271.35</v>
      </c>
      <c r="N1667" s="601">
        <f t="shared" ca="1" si="734"/>
        <v>-37448058265072.602</v>
      </c>
      <c r="O1667" s="601">
        <f t="shared" ca="1" si="735"/>
        <v>452651351102.73993</v>
      </c>
      <c r="P1667" s="601">
        <f t="shared" ca="1" si="736"/>
        <v>-364390411395.96997</v>
      </c>
      <c r="Q1667" s="601">
        <f t="shared" ca="1" si="752"/>
        <v>-58302465823.360001</v>
      </c>
      <c r="R1667" s="602">
        <f t="shared" si="737"/>
        <v>399</v>
      </c>
      <c r="S1667" s="602">
        <f t="shared" si="738"/>
        <v>63.84</v>
      </c>
      <c r="T1667" s="602">
        <f t="shared" si="739"/>
        <v>166.35080000000002</v>
      </c>
      <c r="U1667" s="602">
        <f t="shared" si="740"/>
        <v>26.616128000000003</v>
      </c>
      <c r="V1667" s="602">
        <f t="shared" ca="1" si="741"/>
        <v>-29958446612.060001</v>
      </c>
      <c r="W1667" s="602">
        <f t="shared" si="742"/>
        <v>84.48</v>
      </c>
      <c r="X1667" s="602">
        <f t="shared" si="743"/>
        <v>13.52</v>
      </c>
      <c r="Y1667" s="602">
        <f t="shared" ca="1" si="744"/>
        <v>571364439.72000003</v>
      </c>
      <c r="Z1667" s="602">
        <f t="shared" ca="1" si="745"/>
        <v>91418310.359999999</v>
      </c>
      <c r="AA1667" s="603">
        <f t="shared" si="746"/>
        <v>0</v>
      </c>
      <c r="AB1667" s="602"/>
      <c r="AC1667" s="604">
        <f t="shared" si="747"/>
        <v>0.113</v>
      </c>
      <c r="AD1667" s="602">
        <f t="shared" ca="1" si="748"/>
        <v>-364390411395.9704</v>
      </c>
      <c r="AE1667" s="602">
        <f t="shared" si="749"/>
        <v>0</v>
      </c>
      <c r="AG1667" s="602">
        <f t="shared" ca="1" si="753"/>
        <v>0</v>
      </c>
    </row>
    <row r="1668" spans="2:33" x14ac:dyDescent="0.25">
      <c r="B1668" s="30">
        <v>1647</v>
      </c>
      <c r="C1668" s="19">
        <f t="shared" ca="1" si="727"/>
        <v>95819</v>
      </c>
      <c r="D1668" s="30">
        <f t="shared" ca="1" si="728"/>
        <v>30</v>
      </c>
      <c r="E1668" s="599">
        <f t="shared" si="729"/>
        <v>0.113</v>
      </c>
      <c r="F1668" s="599">
        <f t="shared" si="750"/>
        <v>0.13108</v>
      </c>
      <c r="G1668" s="33">
        <f t="shared" ca="1" si="730"/>
        <v>1.0117233333333333</v>
      </c>
      <c r="H1668" s="33">
        <f t="shared" ca="1" si="731"/>
        <v>281031943.53139311</v>
      </c>
      <c r="I1668" s="33">
        <f t="shared" ca="1" si="755"/>
        <v>3.5583143589806669E-9</v>
      </c>
      <c r="J1668" s="30" t="b">
        <f t="shared" si="732"/>
        <v>0</v>
      </c>
      <c r="K1668" s="33">
        <f t="shared" si="751"/>
        <v>1</v>
      </c>
      <c r="L1668" s="33">
        <f t="shared" ca="1" si="754"/>
        <v>3.5583143589806669E-9</v>
      </c>
      <c r="M1668" s="600">
        <f t="shared" ca="1" si="733"/>
        <v>27271.35</v>
      </c>
      <c r="N1668" s="601">
        <f t="shared" ca="1" si="734"/>
        <v>-37900709616175.297</v>
      </c>
      <c r="O1668" s="601">
        <f t="shared" ca="1" si="735"/>
        <v>444322679671.64001</v>
      </c>
      <c r="P1668" s="601">
        <f t="shared" ca="1" si="736"/>
        <v>-356898348885.65002</v>
      </c>
      <c r="Q1668" s="601">
        <f t="shared" ca="1" si="752"/>
        <v>-57103735821.699997</v>
      </c>
      <c r="R1668" s="602">
        <f t="shared" si="737"/>
        <v>399</v>
      </c>
      <c r="S1668" s="602">
        <f t="shared" si="738"/>
        <v>63.84</v>
      </c>
      <c r="T1668" s="602">
        <f t="shared" si="739"/>
        <v>166.35080000000002</v>
      </c>
      <c r="U1668" s="602">
        <f t="shared" si="740"/>
        <v>26.616128000000003</v>
      </c>
      <c r="V1668" s="602">
        <f t="shared" ca="1" si="741"/>
        <v>-30320567692.939999</v>
      </c>
      <c r="W1668" s="602">
        <f t="shared" si="742"/>
        <v>84.48</v>
      </c>
      <c r="X1668" s="602">
        <f t="shared" si="743"/>
        <v>13.52</v>
      </c>
      <c r="Y1668" s="602">
        <f t="shared" ca="1" si="744"/>
        <v>559616885.70000005</v>
      </c>
      <c r="Z1668" s="602">
        <f t="shared" ca="1" si="745"/>
        <v>89538701.709999993</v>
      </c>
      <c r="AA1668" s="603">
        <f t="shared" si="746"/>
        <v>0</v>
      </c>
      <c r="AB1668" s="602"/>
      <c r="AC1668" s="604">
        <f t="shared" si="747"/>
        <v>0.113</v>
      </c>
      <c r="AD1668" s="602">
        <f t="shared" ca="1" si="748"/>
        <v>-356898348885.65076</v>
      </c>
      <c r="AE1668" s="602">
        <f t="shared" si="749"/>
        <v>0</v>
      </c>
      <c r="AG1668" s="602">
        <f t="shared" ca="1" si="753"/>
        <v>0</v>
      </c>
    </row>
    <row r="1669" spans="2:33" x14ac:dyDescent="0.25">
      <c r="B1669" s="30">
        <v>1648</v>
      </c>
      <c r="C1669" s="19">
        <f t="shared" ca="1" si="727"/>
        <v>95850</v>
      </c>
      <c r="D1669" s="30">
        <f t="shared" ca="1" si="728"/>
        <v>31</v>
      </c>
      <c r="E1669" s="599">
        <f t="shared" si="729"/>
        <v>0.113</v>
      </c>
      <c r="F1669" s="599">
        <f t="shared" si="750"/>
        <v>0.13108</v>
      </c>
      <c r="G1669" s="33">
        <f t="shared" ca="1" si="730"/>
        <v>1.0120874444444443</v>
      </c>
      <c r="H1669" s="33">
        <f t="shared" ca="1" si="731"/>
        <v>284428901.53594303</v>
      </c>
      <c r="I1669" s="33">
        <f t="shared" ca="1" si="755"/>
        <v>3.5158171149271581E-9</v>
      </c>
      <c r="J1669" s="30" t="b">
        <f t="shared" si="732"/>
        <v>0</v>
      </c>
      <c r="K1669" s="33">
        <f t="shared" si="751"/>
        <v>1</v>
      </c>
      <c r="L1669" s="33">
        <f t="shared" ca="1" si="754"/>
        <v>3.5158171149271581E-9</v>
      </c>
      <c r="M1669" s="600">
        <f t="shared" ca="1" si="733"/>
        <v>27271.35</v>
      </c>
      <c r="N1669" s="601">
        <f t="shared" ca="1" si="734"/>
        <v>-38345032295846.898</v>
      </c>
      <c r="O1669" s="601">
        <f t="shared" ca="1" si="735"/>
        <v>463493474867.82996</v>
      </c>
      <c r="P1669" s="601">
        <f t="shared" ca="1" si="736"/>
        <v>-373118467034.31</v>
      </c>
      <c r="Q1669" s="601">
        <f t="shared" ca="1" si="752"/>
        <v>-59698954725.489998</v>
      </c>
      <c r="R1669" s="602">
        <f t="shared" si="737"/>
        <v>399</v>
      </c>
      <c r="S1669" s="602">
        <f t="shared" si="738"/>
        <v>63.84</v>
      </c>
      <c r="T1669" s="602">
        <f t="shared" si="739"/>
        <v>166.35080000000002</v>
      </c>
      <c r="U1669" s="602">
        <f t="shared" si="740"/>
        <v>26.616128000000003</v>
      </c>
      <c r="V1669" s="602">
        <f t="shared" ca="1" si="741"/>
        <v>-30676025836.68</v>
      </c>
      <c r="W1669" s="602">
        <f t="shared" si="742"/>
        <v>84.48</v>
      </c>
      <c r="X1669" s="602">
        <f t="shared" si="743"/>
        <v>13.52</v>
      </c>
      <c r="Y1669" s="602">
        <f t="shared" ca="1" si="744"/>
        <v>585050030.96000004</v>
      </c>
      <c r="Z1669" s="602">
        <f t="shared" ca="1" si="745"/>
        <v>93608004.950000003</v>
      </c>
      <c r="AA1669" s="603">
        <f t="shared" si="746"/>
        <v>0</v>
      </c>
      <c r="AB1669" s="602"/>
      <c r="AC1669" s="604">
        <f t="shared" si="747"/>
        <v>0.113</v>
      </c>
      <c r="AD1669" s="602">
        <f t="shared" ca="1" si="748"/>
        <v>-373118467034.31018</v>
      </c>
      <c r="AE1669" s="602">
        <f t="shared" si="749"/>
        <v>0</v>
      </c>
      <c r="AG1669" s="602">
        <f t="shared" ca="1" si="753"/>
        <v>0</v>
      </c>
    </row>
    <row r="1670" spans="2:33" x14ac:dyDescent="0.25">
      <c r="B1670" s="30">
        <v>1649</v>
      </c>
      <c r="C1670" s="19">
        <f t="shared" ca="1" si="727"/>
        <v>95880</v>
      </c>
      <c r="D1670" s="30">
        <f t="shared" ca="1" si="728"/>
        <v>30</v>
      </c>
      <c r="E1670" s="599">
        <f t="shared" si="729"/>
        <v>0.113</v>
      </c>
      <c r="F1670" s="599">
        <f t="shared" si="750"/>
        <v>0.13108</v>
      </c>
      <c r="G1670" s="33">
        <f t="shared" ca="1" si="730"/>
        <v>1.0117233333333333</v>
      </c>
      <c r="H1670" s="33">
        <f t="shared" ca="1" si="731"/>
        <v>287763356.35828274</v>
      </c>
      <c r="I1670" s="33">
        <f t="shared" ca="1" si="755"/>
        <v>3.4750776216098189E-9</v>
      </c>
      <c r="J1670" s="30" t="b">
        <f t="shared" si="732"/>
        <v>0</v>
      </c>
      <c r="K1670" s="33">
        <f t="shared" si="751"/>
        <v>1</v>
      </c>
      <c r="L1670" s="33">
        <f t="shared" ca="1" si="754"/>
        <v>3.4750776216098189E-9</v>
      </c>
      <c r="M1670" s="600">
        <f t="shared" ca="1" si="733"/>
        <v>27271.35</v>
      </c>
      <c r="N1670" s="601">
        <f t="shared" ca="1" si="734"/>
        <v>-38808525770714.703</v>
      </c>
      <c r="O1670" s="601">
        <f t="shared" ca="1" si="735"/>
        <v>454965311056.69</v>
      </c>
      <c r="P1670" s="601">
        <f t="shared" ca="1" si="736"/>
        <v>-365446951007.56</v>
      </c>
      <c r="Q1670" s="601">
        <f t="shared" ca="1" si="752"/>
        <v>-58471512161.209999</v>
      </c>
      <c r="R1670" s="602">
        <f t="shared" si="737"/>
        <v>399</v>
      </c>
      <c r="S1670" s="602">
        <f t="shared" si="738"/>
        <v>63.84</v>
      </c>
      <c r="T1670" s="602">
        <f t="shared" si="739"/>
        <v>166.35080000000002</v>
      </c>
      <c r="U1670" s="602">
        <f t="shared" si="740"/>
        <v>26.616128000000003</v>
      </c>
      <c r="V1670" s="602">
        <f t="shared" ca="1" si="741"/>
        <v>-31046820616.57</v>
      </c>
      <c r="W1670" s="602">
        <f t="shared" si="742"/>
        <v>84.48</v>
      </c>
      <c r="X1670" s="602">
        <f t="shared" si="743"/>
        <v>13.52</v>
      </c>
      <c r="Y1670" s="602">
        <f t="shared" ca="1" si="744"/>
        <v>573021093.83000004</v>
      </c>
      <c r="Z1670" s="602">
        <f t="shared" ca="1" si="745"/>
        <v>91683375.010000005</v>
      </c>
      <c r="AA1670" s="603">
        <f t="shared" si="746"/>
        <v>0</v>
      </c>
      <c r="AB1670" s="602"/>
      <c r="AC1670" s="604">
        <f t="shared" si="747"/>
        <v>0.113</v>
      </c>
      <c r="AD1670" s="602">
        <f t="shared" ca="1" si="748"/>
        <v>-365446951007.56348</v>
      </c>
      <c r="AE1670" s="602">
        <f t="shared" si="749"/>
        <v>0</v>
      </c>
      <c r="AG1670" s="602">
        <f t="shared" ca="1" si="753"/>
        <v>0</v>
      </c>
    </row>
    <row r="1671" spans="2:33" x14ac:dyDescent="0.25">
      <c r="B1671" s="30">
        <v>1650</v>
      </c>
      <c r="C1671" s="19">
        <f t="shared" ca="1" si="727"/>
        <v>95911</v>
      </c>
      <c r="D1671" s="30">
        <f t="shared" ca="1" si="728"/>
        <v>31</v>
      </c>
      <c r="E1671" s="599">
        <f t="shared" si="729"/>
        <v>0.113</v>
      </c>
      <c r="F1671" s="599">
        <f t="shared" si="750"/>
        <v>0.13108</v>
      </c>
      <c r="G1671" s="33">
        <f t="shared" ca="1" si="730"/>
        <v>1.0120874444444443</v>
      </c>
      <c r="H1671" s="33">
        <f t="shared" ca="1" si="731"/>
        <v>291241679.9414103</v>
      </c>
      <c r="I1671" s="33">
        <f t="shared" ca="1" si="755"/>
        <v>3.4335744808269617E-9</v>
      </c>
      <c r="J1671" s="30" t="b">
        <f t="shared" si="732"/>
        <v>0</v>
      </c>
      <c r="K1671" s="33">
        <f t="shared" si="751"/>
        <v>1</v>
      </c>
      <c r="L1671" s="33">
        <f t="shared" ca="1" si="754"/>
        <v>3.4335744808269617E-9</v>
      </c>
      <c r="M1671" s="600">
        <f t="shared" ca="1" si="733"/>
        <v>27271.35</v>
      </c>
      <c r="N1671" s="601">
        <f t="shared" ca="1" si="734"/>
        <v>-39263491081771.398</v>
      </c>
      <c r="O1671" s="601">
        <f t="shared" ca="1" si="735"/>
        <v>474595294417.20996</v>
      </c>
      <c r="P1671" s="601">
        <f t="shared" ca="1" si="736"/>
        <v>-382055581276.23999</v>
      </c>
      <c r="Q1671" s="601">
        <f t="shared" ca="1" si="752"/>
        <v>-61128893004.199997</v>
      </c>
      <c r="R1671" s="602">
        <f t="shared" si="737"/>
        <v>399</v>
      </c>
      <c r="S1671" s="602">
        <f t="shared" si="738"/>
        <v>63.84</v>
      </c>
      <c r="T1671" s="602">
        <f t="shared" si="739"/>
        <v>166.35080000000002</v>
      </c>
      <c r="U1671" s="602">
        <f t="shared" si="740"/>
        <v>26.616128000000003</v>
      </c>
      <c r="V1671" s="602">
        <f t="shared" ca="1" si="741"/>
        <v>-31410792865.419998</v>
      </c>
      <c r="W1671" s="602">
        <f t="shared" si="742"/>
        <v>84.48</v>
      </c>
      <c r="X1671" s="602">
        <f t="shared" si="743"/>
        <v>13.52</v>
      </c>
      <c r="Y1671" s="602">
        <f t="shared" ca="1" si="744"/>
        <v>599063426.09000003</v>
      </c>
      <c r="Z1671" s="602">
        <f t="shared" ca="1" si="745"/>
        <v>95850148.170000002</v>
      </c>
      <c r="AA1671" s="603">
        <f t="shared" si="746"/>
        <v>0</v>
      </c>
      <c r="AB1671" s="602"/>
      <c r="AC1671" s="604">
        <f t="shared" si="747"/>
        <v>0.113</v>
      </c>
      <c r="AD1671" s="602">
        <f t="shared" ca="1" si="748"/>
        <v>-382055581276.23669</v>
      </c>
      <c r="AE1671" s="602">
        <f t="shared" si="749"/>
        <v>0</v>
      </c>
      <c r="AG1671" s="602">
        <f t="shared" ca="1" si="753"/>
        <v>0</v>
      </c>
    </row>
    <row r="1672" spans="2:33" x14ac:dyDescent="0.25">
      <c r="B1672" s="30">
        <v>1651</v>
      </c>
      <c r="C1672" s="19">
        <f t="shared" ca="1" si="727"/>
        <v>95942</v>
      </c>
      <c r="D1672" s="30">
        <f t="shared" ca="1" si="728"/>
        <v>31</v>
      </c>
      <c r="E1672" s="599">
        <f t="shared" si="729"/>
        <v>0.113</v>
      </c>
      <c r="F1672" s="599">
        <f t="shared" si="750"/>
        <v>0.13108</v>
      </c>
      <c r="G1672" s="33">
        <f t="shared" ca="1" si="730"/>
        <v>1.0120874444444443</v>
      </c>
      <c r="H1672" s="33">
        <f t="shared" ca="1" si="731"/>
        <v>294762047.56760871</v>
      </c>
      <c r="I1672" s="33">
        <f t="shared" ca="1" si="755"/>
        <v>3.3925670155030148E-9</v>
      </c>
      <c r="J1672" s="30" t="b">
        <f t="shared" si="732"/>
        <v>0</v>
      </c>
      <c r="K1672" s="33">
        <f t="shared" si="751"/>
        <v>1</v>
      </c>
      <c r="L1672" s="33">
        <f t="shared" ca="1" si="754"/>
        <v>3.3925670155030148E-9</v>
      </c>
      <c r="M1672" s="600">
        <f t="shared" ca="1" si="733"/>
        <v>27271.35</v>
      </c>
      <c r="N1672" s="601">
        <f t="shared" ca="1" si="734"/>
        <v>-39738086376188.602</v>
      </c>
      <c r="O1672" s="601">
        <f t="shared" ca="1" si="735"/>
        <v>480331938672.06995</v>
      </c>
      <c r="P1672" s="601">
        <f t="shared" ca="1" si="736"/>
        <v>-386673657154.96997</v>
      </c>
      <c r="Q1672" s="601">
        <f t="shared" ca="1" si="752"/>
        <v>-61867785144.800003</v>
      </c>
      <c r="R1672" s="602">
        <f t="shared" si="737"/>
        <v>399</v>
      </c>
      <c r="S1672" s="602">
        <f t="shared" si="738"/>
        <v>63.84</v>
      </c>
      <c r="T1672" s="602">
        <f t="shared" si="739"/>
        <v>166.35080000000002</v>
      </c>
      <c r="U1672" s="602">
        <f t="shared" si="740"/>
        <v>26.616128000000003</v>
      </c>
      <c r="V1672" s="602">
        <f t="shared" ca="1" si="741"/>
        <v>-31790469100.950001</v>
      </c>
      <c r="W1672" s="602">
        <f t="shared" si="742"/>
        <v>84.48</v>
      </c>
      <c r="X1672" s="602">
        <f t="shared" si="743"/>
        <v>13.52</v>
      </c>
      <c r="Y1672" s="602">
        <f t="shared" ca="1" si="744"/>
        <v>606304569.07000005</v>
      </c>
      <c r="Z1672" s="602">
        <f t="shared" ca="1" si="745"/>
        <v>97008731.049999997</v>
      </c>
      <c r="AA1672" s="603">
        <f t="shared" si="746"/>
        <v>0</v>
      </c>
      <c r="AB1672" s="602"/>
      <c r="AC1672" s="604">
        <f t="shared" si="747"/>
        <v>0.113</v>
      </c>
      <c r="AD1672" s="602">
        <f t="shared" ca="1" si="748"/>
        <v>-386673657154.96857</v>
      </c>
      <c r="AE1672" s="602">
        <f t="shared" si="749"/>
        <v>0</v>
      </c>
      <c r="AG1672" s="602">
        <f t="shared" ca="1" si="753"/>
        <v>0</v>
      </c>
    </row>
    <row r="1673" spans="2:33" x14ac:dyDescent="0.25">
      <c r="B1673" s="30">
        <v>1652</v>
      </c>
      <c r="C1673" s="19">
        <f t="shared" ca="1" si="727"/>
        <v>95972</v>
      </c>
      <c r="D1673" s="30">
        <f t="shared" ca="1" si="728"/>
        <v>30</v>
      </c>
      <c r="E1673" s="599">
        <f t="shared" si="729"/>
        <v>0.113</v>
      </c>
      <c r="F1673" s="599">
        <f t="shared" si="750"/>
        <v>0.13108</v>
      </c>
      <c r="G1673" s="33">
        <f t="shared" ca="1" si="730"/>
        <v>1.0117233333333333</v>
      </c>
      <c r="H1673" s="33">
        <f t="shared" ca="1" si="731"/>
        <v>298217641.30525964</v>
      </c>
      <c r="I1673" s="33">
        <f t="shared" ca="1" si="755"/>
        <v>3.3532556813980914E-9</v>
      </c>
      <c r="J1673" s="30" t="b">
        <f t="shared" si="732"/>
        <v>0</v>
      </c>
      <c r="K1673" s="33">
        <f t="shared" si="751"/>
        <v>1</v>
      </c>
      <c r="L1673" s="33">
        <f t="shared" ca="1" si="754"/>
        <v>3.3532556813980914E-9</v>
      </c>
      <c r="M1673" s="600">
        <f t="shared" ca="1" si="733"/>
        <v>27271.35</v>
      </c>
      <c r="N1673" s="601">
        <f t="shared" ca="1" si="734"/>
        <v>-40218418314860.703</v>
      </c>
      <c r="O1673" s="601">
        <f t="shared" ca="1" si="735"/>
        <v>471493951315.90997</v>
      </c>
      <c r="P1673" s="601">
        <f t="shared" ca="1" si="736"/>
        <v>-378723439131.60999</v>
      </c>
      <c r="Q1673" s="601">
        <f t="shared" ca="1" si="752"/>
        <v>-60595750261.059998</v>
      </c>
      <c r="R1673" s="602">
        <f t="shared" si="737"/>
        <v>399</v>
      </c>
      <c r="S1673" s="602">
        <f t="shared" si="738"/>
        <v>63.84</v>
      </c>
      <c r="T1673" s="602">
        <f t="shared" si="739"/>
        <v>166.35080000000002</v>
      </c>
      <c r="U1673" s="602">
        <f t="shared" si="740"/>
        <v>26.616128000000003</v>
      </c>
      <c r="V1673" s="602">
        <f t="shared" ca="1" si="741"/>
        <v>-32174734651.889999</v>
      </c>
      <c r="W1673" s="602">
        <f t="shared" si="742"/>
        <v>84.48</v>
      </c>
      <c r="X1673" s="602">
        <f t="shared" si="743"/>
        <v>13.52</v>
      </c>
      <c r="Y1673" s="602">
        <f t="shared" ca="1" si="744"/>
        <v>593838627.20000005</v>
      </c>
      <c r="Z1673" s="602">
        <f t="shared" ca="1" si="745"/>
        <v>95014180.349999994</v>
      </c>
      <c r="AA1673" s="603">
        <f t="shared" si="746"/>
        <v>0</v>
      </c>
      <c r="AB1673" s="602"/>
      <c r="AC1673" s="604">
        <f t="shared" si="747"/>
        <v>0.113</v>
      </c>
      <c r="AD1673" s="602">
        <f t="shared" ca="1" si="748"/>
        <v>-378723439131.60492</v>
      </c>
      <c r="AE1673" s="602">
        <f t="shared" si="749"/>
        <v>0</v>
      </c>
      <c r="AG1673" s="602">
        <f t="shared" ca="1" si="753"/>
        <v>0</v>
      </c>
    </row>
    <row r="1674" spans="2:33" x14ac:dyDescent="0.25">
      <c r="B1674" s="30">
        <v>1653</v>
      </c>
      <c r="C1674" s="19">
        <f t="shared" ca="1" si="727"/>
        <v>96003</v>
      </c>
      <c r="D1674" s="30">
        <f t="shared" ca="1" si="728"/>
        <v>31</v>
      </c>
      <c r="E1674" s="599">
        <f t="shared" si="729"/>
        <v>0.113</v>
      </c>
      <c r="F1674" s="599">
        <f t="shared" si="750"/>
        <v>0.13108</v>
      </c>
      <c r="G1674" s="33">
        <f t="shared" ca="1" si="730"/>
        <v>1.0120874444444443</v>
      </c>
      <c r="H1674" s="33">
        <f t="shared" ca="1" si="731"/>
        <v>301822330.47689021</v>
      </c>
      <c r="I1674" s="33">
        <f t="shared" ca="1" si="755"/>
        <v>3.3132074701694993E-9</v>
      </c>
      <c r="J1674" s="30" t="b">
        <f t="shared" si="732"/>
        <v>0</v>
      </c>
      <c r="K1674" s="33">
        <f t="shared" si="751"/>
        <v>1</v>
      </c>
      <c r="L1674" s="33">
        <f t="shared" ca="1" si="754"/>
        <v>3.3132074701694993E-9</v>
      </c>
      <c r="M1674" s="600">
        <f t="shared" ca="1" si="733"/>
        <v>27271.35</v>
      </c>
      <c r="N1674" s="601">
        <f t="shared" ca="1" si="734"/>
        <v>-40689912266176.602</v>
      </c>
      <c r="O1674" s="601">
        <f t="shared" ca="1" si="735"/>
        <v>491837081238.07001</v>
      </c>
      <c r="P1674" s="601">
        <f t="shared" ca="1" si="736"/>
        <v>-395935451856.71002</v>
      </c>
      <c r="Q1674" s="601">
        <f t="shared" ca="1" si="752"/>
        <v>-63349672297.07</v>
      </c>
      <c r="R1674" s="602">
        <f t="shared" si="737"/>
        <v>399</v>
      </c>
      <c r="S1674" s="602">
        <f t="shared" si="738"/>
        <v>63.84</v>
      </c>
      <c r="T1674" s="602">
        <f t="shared" si="739"/>
        <v>166.35080000000002</v>
      </c>
      <c r="U1674" s="602">
        <f t="shared" si="740"/>
        <v>26.616128000000003</v>
      </c>
      <c r="V1674" s="602">
        <f t="shared" ca="1" si="741"/>
        <v>-32551929812.939999</v>
      </c>
      <c r="W1674" s="602">
        <f t="shared" si="742"/>
        <v>84.48</v>
      </c>
      <c r="X1674" s="602">
        <f t="shared" si="743"/>
        <v>13.52</v>
      </c>
      <c r="Y1674" s="602">
        <f t="shared" ca="1" si="744"/>
        <v>620827063.15999997</v>
      </c>
      <c r="Z1674" s="602">
        <f t="shared" ca="1" si="745"/>
        <v>99332330.109999999</v>
      </c>
      <c r="AA1674" s="603">
        <f t="shared" si="746"/>
        <v>0</v>
      </c>
      <c r="AB1674" s="602"/>
      <c r="AC1674" s="604">
        <f t="shared" si="747"/>
        <v>0.113</v>
      </c>
      <c r="AD1674" s="602">
        <f t="shared" ca="1" si="748"/>
        <v>-395935451856.71295</v>
      </c>
      <c r="AE1674" s="602">
        <f t="shared" si="749"/>
        <v>0</v>
      </c>
      <c r="AG1674" s="602">
        <f t="shared" ca="1" si="753"/>
        <v>0</v>
      </c>
    </row>
    <row r="1675" spans="2:33" x14ac:dyDescent="0.25">
      <c r="B1675" s="30">
        <v>1654</v>
      </c>
      <c r="C1675" s="19">
        <f t="shared" ca="1" si="727"/>
        <v>96033</v>
      </c>
      <c r="D1675" s="30">
        <f t="shared" ca="1" si="728"/>
        <v>30</v>
      </c>
      <c r="E1675" s="599">
        <f t="shared" si="729"/>
        <v>0.113</v>
      </c>
      <c r="F1675" s="599">
        <f t="shared" si="750"/>
        <v>0.13108</v>
      </c>
      <c r="G1675" s="33">
        <f t="shared" ca="1" si="730"/>
        <v>1.0117233333333333</v>
      </c>
      <c r="H1675" s="33">
        <f t="shared" ca="1" si="731"/>
        <v>305360694.26451427</v>
      </c>
      <c r="I1675" s="33">
        <f t="shared" ca="1" si="755"/>
        <v>3.27481571394963E-9</v>
      </c>
      <c r="J1675" s="30" t="b">
        <f t="shared" si="732"/>
        <v>0</v>
      </c>
      <c r="K1675" s="33">
        <f t="shared" si="751"/>
        <v>1</v>
      </c>
      <c r="L1675" s="33">
        <f t="shared" ca="1" si="754"/>
        <v>3.27481571394963E-9</v>
      </c>
      <c r="M1675" s="600">
        <f t="shared" ca="1" si="733"/>
        <v>27271.35</v>
      </c>
      <c r="N1675" s="601">
        <f t="shared" ca="1" si="734"/>
        <v>-41181749347414.703</v>
      </c>
      <c r="O1675" s="601">
        <f t="shared" ca="1" si="735"/>
        <v>482787402120.87</v>
      </c>
      <c r="P1675" s="601">
        <f t="shared" ca="1" si="736"/>
        <v>-387794806354.82001</v>
      </c>
      <c r="Q1675" s="601">
        <f t="shared" ca="1" si="752"/>
        <v>-62047169016.769997</v>
      </c>
      <c r="R1675" s="602">
        <f t="shared" si="737"/>
        <v>399</v>
      </c>
      <c r="S1675" s="602">
        <f t="shared" si="738"/>
        <v>63.84</v>
      </c>
      <c r="T1675" s="602">
        <f t="shared" si="739"/>
        <v>166.35080000000002</v>
      </c>
      <c r="U1675" s="602">
        <f t="shared" si="740"/>
        <v>26.616128000000003</v>
      </c>
      <c r="V1675" s="602">
        <f t="shared" ca="1" si="741"/>
        <v>-32945399477.93</v>
      </c>
      <c r="W1675" s="602">
        <f t="shared" si="742"/>
        <v>84.48</v>
      </c>
      <c r="X1675" s="602">
        <f t="shared" si="743"/>
        <v>13.52</v>
      </c>
      <c r="Y1675" s="602">
        <f t="shared" ca="1" si="744"/>
        <v>608062531.00999999</v>
      </c>
      <c r="Z1675" s="602">
        <f t="shared" ca="1" si="745"/>
        <v>97290004.959999993</v>
      </c>
      <c r="AA1675" s="603">
        <f t="shared" si="746"/>
        <v>0</v>
      </c>
      <c r="AB1675" s="602"/>
      <c r="AC1675" s="604">
        <f t="shared" si="747"/>
        <v>0.113</v>
      </c>
      <c r="AD1675" s="602">
        <f t="shared" ca="1" si="748"/>
        <v>-387794806354.82178</v>
      </c>
      <c r="AE1675" s="602">
        <f t="shared" si="749"/>
        <v>0</v>
      </c>
      <c r="AG1675" s="602">
        <f t="shared" ca="1" si="753"/>
        <v>0</v>
      </c>
    </row>
    <row r="1676" spans="2:33" x14ac:dyDescent="0.25">
      <c r="B1676" s="30">
        <v>1655</v>
      </c>
      <c r="C1676" s="19">
        <f t="shared" ca="1" si="727"/>
        <v>96064</v>
      </c>
      <c r="D1676" s="30">
        <f t="shared" ca="1" si="728"/>
        <v>31</v>
      </c>
      <c r="E1676" s="599">
        <f t="shared" si="729"/>
        <v>0.113</v>
      </c>
      <c r="F1676" s="599">
        <f t="shared" si="750"/>
        <v>0.13108</v>
      </c>
      <c r="G1676" s="33">
        <f t="shared" ca="1" si="730"/>
        <v>1.0120874444444443</v>
      </c>
      <c r="H1676" s="33">
        <f t="shared" ca="1" si="731"/>
        <v>309051724.69195354</v>
      </c>
      <c r="I1676" s="33">
        <f t="shared" ca="1" si="755"/>
        <v>3.2357043177699373E-9</v>
      </c>
      <c r="J1676" s="30" t="b">
        <f t="shared" si="732"/>
        <v>0</v>
      </c>
      <c r="K1676" s="33">
        <f t="shared" si="751"/>
        <v>1</v>
      </c>
      <c r="L1676" s="33">
        <f t="shared" ca="1" si="754"/>
        <v>3.2357043177699373E-9</v>
      </c>
      <c r="M1676" s="600">
        <f t="shared" ca="1" si="733"/>
        <v>27271.35</v>
      </c>
      <c r="N1676" s="601">
        <f t="shared" ca="1" si="734"/>
        <v>-41664536749535.602</v>
      </c>
      <c r="O1676" s="601">
        <f t="shared" ca="1" si="735"/>
        <v>503617800534.87</v>
      </c>
      <c r="P1676" s="601">
        <f t="shared" ca="1" si="736"/>
        <v>-405419089537.84003</v>
      </c>
      <c r="Q1676" s="601">
        <f t="shared" ca="1" si="752"/>
        <v>-64867054326.050003</v>
      </c>
      <c r="R1676" s="602">
        <f t="shared" si="737"/>
        <v>399</v>
      </c>
      <c r="S1676" s="602">
        <f t="shared" si="738"/>
        <v>63.84</v>
      </c>
      <c r="T1676" s="602">
        <f t="shared" si="739"/>
        <v>166.35080000000002</v>
      </c>
      <c r="U1676" s="602">
        <f t="shared" si="740"/>
        <v>26.616128000000003</v>
      </c>
      <c r="V1676" s="602">
        <f t="shared" ca="1" si="741"/>
        <v>-33331629399.630001</v>
      </c>
      <c r="W1676" s="602">
        <f t="shared" si="742"/>
        <v>84.48</v>
      </c>
      <c r="X1676" s="602">
        <f t="shared" si="743"/>
        <v>13.52</v>
      </c>
      <c r="Y1676" s="602">
        <f t="shared" ca="1" si="744"/>
        <v>635697407.03999996</v>
      </c>
      <c r="Z1676" s="602">
        <f t="shared" ca="1" si="745"/>
        <v>101711585.13</v>
      </c>
      <c r="AA1676" s="603">
        <f t="shared" si="746"/>
        <v>0</v>
      </c>
      <c r="AB1676" s="602"/>
      <c r="AC1676" s="604">
        <f t="shared" si="747"/>
        <v>0.113</v>
      </c>
      <c r="AD1676" s="602">
        <f t="shared" ca="1" si="748"/>
        <v>-405419089537.84229</v>
      </c>
      <c r="AE1676" s="602">
        <f t="shared" si="749"/>
        <v>0</v>
      </c>
      <c r="AG1676" s="602">
        <f t="shared" ca="1" si="753"/>
        <v>0</v>
      </c>
    </row>
    <row r="1677" spans="2:33" x14ac:dyDescent="0.25">
      <c r="B1677" s="30">
        <v>1656</v>
      </c>
      <c r="C1677" s="19">
        <f t="shared" ca="1" si="727"/>
        <v>96095</v>
      </c>
      <c r="D1677" s="30">
        <f t="shared" ca="1" si="728"/>
        <v>31</v>
      </c>
      <c r="E1677" s="599">
        <f t="shared" si="729"/>
        <v>0.113</v>
      </c>
      <c r="F1677" s="599">
        <f t="shared" si="750"/>
        <v>0.13108</v>
      </c>
      <c r="G1677" s="33">
        <f t="shared" ca="1" si="730"/>
        <v>1.0120874444444443</v>
      </c>
      <c r="H1677" s="33">
        <f t="shared" ca="1" si="731"/>
        <v>312787370.24462724</v>
      </c>
      <c r="I1677" s="33">
        <f t="shared" ca="1" si="755"/>
        <v>3.197060032244627E-9</v>
      </c>
      <c r="J1677" s="30" t="b">
        <f t="shared" si="732"/>
        <v>1</v>
      </c>
      <c r="K1677" s="33">
        <f t="shared" si="751"/>
        <v>1</v>
      </c>
      <c r="L1677" s="33">
        <f t="shared" ca="1" si="754"/>
        <v>3.197060032244627E-9</v>
      </c>
      <c r="M1677" s="600">
        <f t="shared" ca="1" si="733"/>
        <v>27271.35</v>
      </c>
      <c r="N1677" s="601">
        <f t="shared" ca="1" si="734"/>
        <v>-42168154550070.5</v>
      </c>
      <c r="O1677" s="601">
        <f t="shared" ca="1" si="735"/>
        <v>509705252720.07001</v>
      </c>
      <c r="P1677" s="601">
        <f t="shared" ca="1" si="736"/>
        <v>-410319570524.71002</v>
      </c>
      <c r="Q1677" s="601">
        <f t="shared" ca="1" si="752"/>
        <v>-65651131283.949997</v>
      </c>
      <c r="R1677" s="602">
        <f t="shared" si="737"/>
        <v>399</v>
      </c>
      <c r="S1677" s="602">
        <f t="shared" si="738"/>
        <v>63.84</v>
      </c>
      <c r="T1677" s="602">
        <f t="shared" si="739"/>
        <v>166.35080000000002</v>
      </c>
      <c r="U1677" s="602">
        <f t="shared" si="740"/>
        <v>26.616128000000003</v>
      </c>
      <c r="V1677" s="602">
        <f t="shared" ca="1" si="741"/>
        <v>-33734523640.060001</v>
      </c>
      <c r="W1677" s="602">
        <f t="shared" si="742"/>
        <v>84.48</v>
      </c>
      <c r="X1677" s="602">
        <f t="shared" si="743"/>
        <v>13.52</v>
      </c>
      <c r="Y1677" s="602">
        <f t="shared" ca="1" si="744"/>
        <v>643381361.23000002</v>
      </c>
      <c r="Z1677" s="602">
        <f t="shared" ca="1" si="745"/>
        <v>102941017.8</v>
      </c>
      <c r="AA1677" s="603">
        <f t="shared" si="746"/>
        <v>0</v>
      </c>
      <c r="AB1677" s="602"/>
      <c r="AC1677" s="604">
        <f t="shared" si="747"/>
        <v>0.113</v>
      </c>
      <c r="AD1677" s="602">
        <f t="shared" ca="1" si="748"/>
        <v>-410319570524.71381</v>
      </c>
      <c r="AE1677" s="602">
        <f t="shared" si="749"/>
        <v>0</v>
      </c>
      <c r="AG1677" s="602">
        <f t="shared" ca="1" si="753"/>
        <v>0</v>
      </c>
    </row>
    <row r="1678" spans="2:33" x14ac:dyDescent="0.25">
      <c r="B1678" s="30">
        <v>1657</v>
      </c>
      <c r="C1678" s="19">
        <f t="shared" ca="1" si="727"/>
        <v>96123</v>
      </c>
      <c r="D1678" s="30">
        <f t="shared" ca="1" si="728"/>
        <v>28</v>
      </c>
      <c r="E1678" s="599">
        <f t="shared" si="729"/>
        <v>0.113</v>
      </c>
      <c r="F1678" s="599">
        <f t="shared" si="750"/>
        <v>0.13108</v>
      </c>
      <c r="G1678" s="33">
        <f t="shared" ca="1" si="730"/>
        <v>1.0109951111111111</v>
      </c>
      <c r="H1678" s="33">
        <f t="shared" ca="1" si="731"/>
        <v>316226502.13461918</v>
      </c>
      <c r="I1678" s="33">
        <f t="shared" ca="1" si="755"/>
        <v>3.1622902990410813E-9</v>
      </c>
      <c r="J1678" s="30" t="b">
        <f t="shared" si="732"/>
        <v>0</v>
      </c>
      <c r="K1678" s="33">
        <f t="shared" si="751"/>
        <v>1</v>
      </c>
      <c r="L1678" s="33">
        <f t="shared" ca="1" si="754"/>
        <v>3.1622902990410813E-9</v>
      </c>
      <c r="M1678" s="600">
        <f t="shared" ca="1" si="733"/>
        <v>27271.35</v>
      </c>
      <c r="N1678" s="601">
        <f t="shared" ca="1" si="734"/>
        <v>-42677859802790.602</v>
      </c>
      <c r="O1678" s="601">
        <f t="shared" ca="1" si="735"/>
        <v>469247837787.44995</v>
      </c>
      <c r="P1678" s="601">
        <f t="shared" ca="1" si="736"/>
        <v>-375090967822.29999</v>
      </c>
      <c r="Q1678" s="601">
        <f t="shared" ca="1" si="752"/>
        <v>-60014554851.57</v>
      </c>
      <c r="R1678" s="602">
        <f t="shared" si="737"/>
        <v>399</v>
      </c>
      <c r="S1678" s="602">
        <f t="shared" si="738"/>
        <v>63.84</v>
      </c>
      <c r="T1678" s="602">
        <f t="shared" si="739"/>
        <v>166.35080000000002</v>
      </c>
      <c r="U1678" s="602">
        <f t="shared" si="740"/>
        <v>26.616128000000003</v>
      </c>
      <c r="V1678" s="602">
        <f t="shared" ca="1" si="741"/>
        <v>-34142287842.23</v>
      </c>
      <c r="W1678" s="602">
        <f t="shared" si="742"/>
        <v>84.48</v>
      </c>
      <c r="X1678" s="602">
        <f t="shared" si="743"/>
        <v>13.52</v>
      </c>
      <c r="Y1678" s="602">
        <f t="shared" ca="1" si="744"/>
        <v>588142912.19000006</v>
      </c>
      <c r="Z1678" s="602">
        <f t="shared" ca="1" si="745"/>
        <v>94102865.950000003</v>
      </c>
      <c r="AA1678" s="603">
        <f t="shared" si="746"/>
        <v>0</v>
      </c>
      <c r="AB1678" s="602"/>
      <c r="AC1678" s="604">
        <f t="shared" si="747"/>
        <v>0.113</v>
      </c>
      <c r="AD1678" s="602">
        <f t="shared" ca="1" si="748"/>
        <v>-375090967822.30402</v>
      </c>
      <c r="AE1678" s="602">
        <f t="shared" si="749"/>
        <v>0</v>
      </c>
      <c r="AG1678" s="602">
        <f t="shared" ca="1" si="753"/>
        <v>0</v>
      </c>
    </row>
    <row r="1679" spans="2:33" x14ac:dyDescent="0.25">
      <c r="B1679" s="30">
        <v>1658</v>
      </c>
      <c r="C1679" s="19">
        <f t="shared" ca="1" si="727"/>
        <v>96154</v>
      </c>
      <c r="D1679" s="30">
        <f t="shared" ca="1" si="728"/>
        <v>31</v>
      </c>
      <c r="E1679" s="599">
        <f t="shared" si="729"/>
        <v>0.113</v>
      </c>
      <c r="F1679" s="599">
        <f t="shared" si="750"/>
        <v>0.13108</v>
      </c>
      <c r="G1679" s="33">
        <f t="shared" ca="1" si="730"/>
        <v>1.0120874444444443</v>
      </c>
      <c r="H1679" s="33">
        <f t="shared" ca="1" si="731"/>
        <v>320048872.41103232</v>
      </c>
      <c r="I1679" s="33">
        <f t="shared" ca="1" si="755"/>
        <v>3.1245228032415003E-9</v>
      </c>
      <c r="J1679" s="30" t="b">
        <f t="shared" si="732"/>
        <v>0</v>
      </c>
      <c r="K1679" s="33">
        <f t="shared" si="751"/>
        <v>1</v>
      </c>
      <c r="L1679" s="33">
        <f t="shared" ca="1" si="754"/>
        <v>3.1245228032415003E-9</v>
      </c>
      <c r="M1679" s="600">
        <f t="shared" ca="1" si="733"/>
        <v>27271.35</v>
      </c>
      <c r="N1679" s="601">
        <f t="shared" ca="1" si="734"/>
        <v>-43147107640578.102</v>
      </c>
      <c r="O1679" s="601">
        <f t="shared" ca="1" si="735"/>
        <v>521538293815.29999</v>
      </c>
      <c r="P1679" s="601">
        <f t="shared" ca="1" si="736"/>
        <v>-419845327958.17999</v>
      </c>
      <c r="Q1679" s="601">
        <f t="shared" ca="1" si="752"/>
        <v>-67175252473.309998</v>
      </c>
      <c r="R1679" s="602">
        <f t="shared" si="737"/>
        <v>399</v>
      </c>
      <c r="S1679" s="602">
        <f t="shared" si="738"/>
        <v>63.84</v>
      </c>
      <c r="T1679" s="602">
        <f t="shared" si="739"/>
        <v>166.35080000000002</v>
      </c>
      <c r="U1679" s="602">
        <f t="shared" si="740"/>
        <v>26.616128000000003</v>
      </c>
      <c r="V1679" s="602">
        <f t="shared" ca="1" si="741"/>
        <v>-34517686112.459999</v>
      </c>
      <c r="W1679" s="602">
        <f t="shared" si="742"/>
        <v>84.48</v>
      </c>
      <c r="X1679" s="602">
        <f t="shared" si="743"/>
        <v>13.52</v>
      </c>
      <c r="Y1679" s="602">
        <f t="shared" ca="1" si="744"/>
        <v>658317748.88</v>
      </c>
      <c r="Z1679" s="602">
        <f t="shared" ca="1" si="745"/>
        <v>105330839.81999999</v>
      </c>
      <c r="AA1679" s="603">
        <f t="shared" si="746"/>
        <v>0</v>
      </c>
      <c r="AB1679" s="602"/>
      <c r="AC1679" s="604">
        <f t="shared" si="747"/>
        <v>0.113</v>
      </c>
      <c r="AD1679" s="602">
        <f t="shared" ca="1" si="748"/>
        <v>-419845327958.18079</v>
      </c>
      <c r="AE1679" s="602">
        <f t="shared" si="749"/>
        <v>0</v>
      </c>
      <c r="AG1679" s="602">
        <f t="shared" ca="1" si="753"/>
        <v>0</v>
      </c>
    </row>
    <row r="1680" spans="2:33" x14ac:dyDescent="0.25">
      <c r="B1680" s="30">
        <v>1659</v>
      </c>
      <c r="C1680" s="19">
        <f t="shared" ca="1" si="727"/>
        <v>96184</v>
      </c>
      <c r="D1680" s="30">
        <f t="shared" ca="1" si="728"/>
        <v>30</v>
      </c>
      <c r="E1680" s="599">
        <f t="shared" si="729"/>
        <v>0.113</v>
      </c>
      <c r="F1680" s="599">
        <f t="shared" si="750"/>
        <v>0.13108</v>
      </c>
      <c r="G1680" s="33">
        <f t="shared" ca="1" si="730"/>
        <v>1.0117233333333333</v>
      </c>
      <c r="H1680" s="33">
        <f t="shared" ca="1" si="731"/>
        <v>323800912.02526432</v>
      </c>
      <c r="I1680" s="33">
        <f t="shared" ca="1" si="755"/>
        <v>3.0883174285870319E-9</v>
      </c>
      <c r="J1680" s="30" t="b">
        <f t="shared" si="732"/>
        <v>0</v>
      </c>
      <c r="K1680" s="33">
        <f t="shared" si="751"/>
        <v>1</v>
      </c>
      <c r="L1680" s="33">
        <f t="shared" ca="1" si="754"/>
        <v>3.0883174285870319E-9</v>
      </c>
      <c r="M1680" s="600">
        <f t="shared" ca="1" si="733"/>
        <v>27271.35</v>
      </c>
      <c r="N1680" s="601">
        <f t="shared" ca="1" si="734"/>
        <v>-43668645934393.398</v>
      </c>
      <c r="O1680" s="601">
        <f t="shared" ca="1" si="735"/>
        <v>511942119775.54999</v>
      </c>
      <c r="P1680" s="601">
        <f t="shared" ca="1" si="736"/>
        <v>-411213082548.87</v>
      </c>
      <c r="Q1680" s="601">
        <f t="shared" ca="1" si="752"/>
        <v>-65794093207.82</v>
      </c>
      <c r="R1680" s="602">
        <f t="shared" si="737"/>
        <v>399</v>
      </c>
      <c r="S1680" s="602">
        <f t="shared" si="738"/>
        <v>63.84</v>
      </c>
      <c r="T1680" s="602">
        <f t="shared" si="739"/>
        <v>166.35080000000002</v>
      </c>
      <c r="U1680" s="602">
        <f t="shared" si="740"/>
        <v>26.616128000000003</v>
      </c>
      <c r="V1680" s="602">
        <f t="shared" ca="1" si="741"/>
        <v>-34934916747.510002</v>
      </c>
      <c r="W1680" s="602">
        <f t="shared" si="742"/>
        <v>84.48</v>
      </c>
      <c r="X1680" s="602">
        <f t="shared" si="743"/>
        <v>13.52</v>
      </c>
      <c r="Y1680" s="602">
        <f t="shared" ca="1" si="744"/>
        <v>644782388.08000004</v>
      </c>
      <c r="Z1680" s="602">
        <f t="shared" ca="1" si="745"/>
        <v>103165182.09</v>
      </c>
      <c r="AA1680" s="603">
        <f t="shared" si="746"/>
        <v>0</v>
      </c>
      <c r="AB1680" s="602"/>
      <c r="AC1680" s="604">
        <f t="shared" si="747"/>
        <v>0.113</v>
      </c>
      <c r="AD1680" s="602">
        <f t="shared" ca="1" si="748"/>
        <v>-411213082548.87115</v>
      </c>
      <c r="AE1680" s="602">
        <f t="shared" si="749"/>
        <v>0</v>
      </c>
      <c r="AG1680" s="602">
        <f t="shared" ca="1" si="753"/>
        <v>0</v>
      </c>
    </row>
    <row r="1681" spans="2:33" x14ac:dyDescent="0.25">
      <c r="B1681" s="30">
        <v>1660</v>
      </c>
      <c r="C1681" s="19">
        <f t="shared" ca="1" si="727"/>
        <v>96215</v>
      </c>
      <c r="D1681" s="30">
        <f t="shared" ca="1" si="728"/>
        <v>31</v>
      </c>
      <c r="E1681" s="599">
        <f t="shared" si="729"/>
        <v>0.113</v>
      </c>
      <c r="F1681" s="599">
        <f t="shared" si="750"/>
        <v>0.13108</v>
      </c>
      <c r="G1681" s="33">
        <f t="shared" ca="1" si="730"/>
        <v>1.0120874444444443</v>
      </c>
      <c r="H1681" s="33">
        <f t="shared" ca="1" si="731"/>
        <v>327714837.56043011</v>
      </c>
      <c r="I1681" s="33">
        <f t="shared" ca="1" si="755"/>
        <v>3.0514333969257695E-9</v>
      </c>
      <c r="J1681" s="30" t="b">
        <f t="shared" si="732"/>
        <v>0</v>
      </c>
      <c r="K1681" s="33">
        <f t="shared" si="751"/>
        <v>1</v>
      </c>
      <c r="L1681" s="33">
        <f t="shared" ca="1" si="754"/>
        <v>3.0514333969257695E-9</v>
      </c>
      <c r="M1681" s="600">
        <f t="shared" ca="1" si="733"/>
        <v>27271.35</v>
      </c>
      <c r="N1681" s="601">
        <f t="shared" ca="1" si="734"/>
        <v>-44180588054168.898</v>
      </c>
      <c r="O1681" s="601">
        <f t="shared" ca="1" si="735"/>
        <v>534030430899.01001</v>
      </c>
      <c r="P1681" s="601">
        <f t="shared" ca="1" si="736"/>
        <v>-429901666538.21002</v>
      </c>
      <c r="Q1681" s="601">
        <f t="shared" ca="1" si="752"/>
        <v>-68784266646.110001</v>
      </c>
      <c r="R1681" s="602">
        <f t="shared" si="737"/>
        <v>399</v>
      </c>
      <c r="S1681" s="602">
        <f t="shared" si="738"/>
        <v>63.84</v>
      </c>
      <c r="T1681" s="602">
        <f t="shared" si="739"/>
        <v>166.35080000000002</v>
      </c>
      <c r="U1681" s="602">
        <f t="shared" si="740"/>
        <v>26.616128000000003</v>
      </c>
      <c r="V1681" s="602">
        <f t="shared" ca="1" si="741"/>
        <v>-35344470443.339996</v>
      </c>
      <c r="W1681" s="602">
        <f t="shared" si="742"/>
        <v>84.48</v>
      </c>
      <c r="X1681" s="602">
        <f t="shared" si="743"/>
        <v>13.52</v>
      </c>
      <c r="Y1681" s="602">
        <f t="shared" ca="1" si="744"/>
        <v>674086087.77999997</v>
      </c>
      <c r="Z1681" s="602">
        <f t="shared" ca="1" si="745"/>
        <v>107853774.04000001</v>
      </c>
      <c r="AA1681" s="603">
        <f t="shared" si="746"/>
        <v>0</v>
      </c>
      <c r="AB1681" s="602"/>
      <c r="AC1681" s="604">
        <f t="shared" si="747"/>
        <v>0.113</v>
      </c>
      <c r="AD1681" s="602">
        <f t="shared" ca="1" si="748"/>
        <v>-429901666538.20459</v>
      </c>
      <c r="AE1681" s="602">
        <f t="shared" si="749"/>
        <v>0</v>
      </c>
      <c r="AG1681" s="602">
        <f t="shared" ca="1" si="753"/>
        <v>0</v>
      </c>
    </row>
    <row r="1682" spans="2:33" x14ac:dyDescent="0.25">
      <c r="B1682" s="30">
        <v>1661</v>
      </c>
      <c r="C1682" s="19">
        <f t="shared" ca="1" si="727"/>
        <v>96245</v>
      </c>
      <c r="D1682" s="30">
        <f t="shared" ca="1" si="728"/>
        <v>30</v>
      </c>
      <c r="E1682" s="599">
        <f t="shared" si="729"/>
        <v>0.113</v>
      </c>
      <c r="F1682" s="599">
        <f t="shared" si="750"/>
        <v>0.13108</v>
      </c>
      <c r="G1682" s="33">
        <f t="shared" ca="1" si="730"/>
        <v>1.0117233333333333</v>
      </c>
      <c r="H1682" s="33">
        <f t="shared" ca="1" si="731"/>
        <v>331556747.83943021</v>
      </c>
      <c r="I1682" s="33">
        <f t="shared" ca="1" si="755"/>
        <v>3.0160749449873676E-9</v>
      </c>
      <c r="J1682" s="30" t="b">
        <f t="shared" si="732"/>
        <v>0</v>
      </c>
      <c r="K1682" s="33">
        <f t="shared" si="751"/>
        <v>1</v>
      </c>
      <c r="L1682" s="33">
        <f t="shared" ca="1" si="754"/>
        <v>3.0160749449873676E-9</v>
      </c>
      <c r="M1682" s="600">
        <f t="shared" ca="1" si="733"/>
        <v>27271.35</v>
      </c>
      <c r="N1682" s="601">
        <f t="shared" ca="1" si="734"/>
        <v>-44714618485067.898</v>
      </c>
      <c r="O1682" s="601">
        <f t="shared" ca="1" si="735"/>
        <v>524204404644.62994</v>
      </c>
      <c r="P1682" s="601">
        <f t="shared" ca="1" si="736"/>
        <v>-421062657401.06</v>
      </c>
      <c r="Q1682" s="601">
        <f t="shared" ca="1" si="752"/>
        <v>-67370025184.169998</v>
      </c>
      <c r="R1682" s="602">
        <f t="shared" si="737"/>
        <v>399</v>
      </c>
      <c r="S1682" s="602">
        <f t="shared" si="738"/>
        <v>63.84</v>
      </c>
      <c r="T1682" s="602">
        <f t="shared" si="739"/>
        <v>166.35080000000002</v>
      </c>
      <c r="U1682" s="602">
        <f t="shared" si="740"/>
        <v>26.616128000000003</v>
      </c>
      <c r="V1682" s="602">
        <f t="shared" ca="1" si="741"/>
        <v>-35771694788.050003</v>
      </c>
      <c r="W1682" s="602">
        <f t="shared" si="742"/>
        <v>84.48</v>
      </c>
      <c r="X1682" s="602">
        <f t="shared" si="743"/>
        <v>13.52</v>
      </c>
      <c r="Y1682" s="602">
        <f t="shared" ca="1" si="744"/>
        <v>660226521.45000005</v>
      </c>
      <c r="Z1682" s="602">
        <f t="shared" ca="1" si="745"/>
        <v>105636243.43000001</v>
      </c>
      <c r="AA1682" s="603">
        <f t="shared" si="746"/>
        <v>0</v>
      </c>
      <c r="AB1682" s="602"/>
      <c r="AC1682" s="604">
        <f t="shared" si="747"/>
        <v>0.113</v>
      </c>
      <c r="AD1682" s="602">
        <f t="shared" ca="1" si="748"/>
        <v>-421062657401.05609</v>
      </c>
      <c r="AE1682" s="602">
        <f t="shared" si="749"/>
        <v>0</v>
      </c>
      <c r="AG1682" s="602">
        <f t="shared" ca="1" si="753"/>
        <v>0</v>
      </c>
    </row>
    <row r="1683" spans="2:33" x14ac:dyDescent="0.25">
      <c r="B1683" s="30">
        <v>1662</v>
      </c>
      <c r="C1683" s="19">
        <f t="shared" ca="1" si="727"/>
        <v>96276</v>
      </c>
      <c r="D1683" s="30">
        <f t="shared" ca="1" si="728"/>
        <v>31</v>
      </c>
      <c r="E1683" s="599">
        <f t="shared" si="729"/>
        <v>0.113</v>
      </c>
      <c r="F1683" s="599">
        <f t="shared" si="750"/>
        <v>0.13108</v>
      </c>
      <c r="G1683" s="33">
        <f t="shared" ca="1" si="730"/>
        <v>1.0120874444444443</v>
      </c>
      <c r="H1683" s="33">
        <f t="shared" ca="1" si="731"/>
        <v>335564421.60911995</v>
      </c>
      <c r="I1683" s="33">
        <f t="shared" ca="1" si="755"/>
        <v>2.9800537113104427E-9</v>
      </c>
      <c r="J1683" s="30" t="b">
        <f t="shared" si="732"/>
        <v>0</v>
      </c>
      <c r="K1683" s="33">
        <f t="shared" si="751"/>
        <v>1</v>
      </c>
      <c r="L1683" s="33">
        <f t="shared" ca="1" si="754"/>
        <v>2.9800537113104427E-9</v>
      </c>
      <c r="M1683" s="600">
        <f t="shared" ca="1" si="733"/>
        <v>27271.35</v>
      </c>
      <c r="N1683" s="601">
        <f t="shared" ca="1" si="734"/>
        <v>-45238822889712.5</v>
      </c>
      <c r="O1683" s="601">
        <f t="shared" ca="1" si="735"/>
        <v>546821785682.81995</v>
      </c>
      <c r="P1683" s="601">
        <f t="shared" ca="1" si="736"/>
        <v>-440198879396.28998</v>
      </c>
      <c r="Q1683" s="601">
        <f t="shared" ca="1" si="752"/>
        <v>-70431820703.410004</v>
      </c>
      <c r="R1683" s="602">
        <f t="shared" si="737"/>
        <v>399</v>
      </c>
      <c r="S1683" s="602">
        <f t="shared" si="738"/>
        <v>63.84</v>
      </c>
      <c r="T1683" s="602">
        <f t="shared" si="739"/>
        <v>166.35080000000002</v>
      </c>
      <c r="U1683" s="602">
        <f t="shared" si="740"/>
        <v>26.616128000000003</v>
      </c>
      <c r="V1683" s="602">
        <f t="shared" ca="1" si="741"/>
        <v>-36191058311.769997</v>
      </c>
      <c r="W1683" s="602">
        <f t="shared" si="742"/>
        <v>84.48</v>
      </c>
      <c r="X1683" s="602">
        <f t="shared" si="743"/>
        <v>13.52</v>
      </c>
      <c r="Y1683" s="602">
        <f t="shared" ca="1" si="744"/>
        <v>690232117.53999996</v>
      </c>
      <c r="Z1683" s="602">
        <f t="shared" ca="1" si="745"/>
        <v>110437138.81</v>
      </c>
      <c r="AA1683" s="603">
        <f t="shared" si="746"/>
        <v>0</v>
      </c>
      <c r="AB1683" s="602"/>
      <c r="AC1683" s="604">
        <f t="shared" si="747"/>
        <v>0.113</v>
      </c>
      <c r="AD1683" s="602">
        <f t="shared" ca="1" si="748"/>
        <v>-440198879396.28583</v>
      </c>
      <c r="AE1683" s="602">
        <f t="shared" si="749"/>
        <v>0</v>
      </c>
      <c r="AG1683" s="602">
        <f t="shared" ca="1" si="753"/>
        <v>0</v>
      </c>
    </row>
    <row r="1684" spans="2:33" x14ac:dyDescent="0.25">
      <c r="B1684" s="30">
        <v>1663</v>
      </c>
      <c r="C1684" s="19">
        <f t="shared" ca="1" si="727"/>
        <v>96307</v>
      </c>
      <c r="D1684" s="30">
        <f t="shared" ca="1" si="728"/>
        <v>31</v>
      </c>
      <c r="E1684" s="599">
        <f t="shared" si="729"/>
        <v>0.113</v>
      </c>
      <c r="F1684" s="599">
        <f t="shared" si="750"/>
        <v>0.13108</v>
      </c>
      <c r="G1684" s="33">
        <f t="shared" ca="1" si="730"/>
        <v>1.0120874444444443</v>
      </c>
      <c r="H1684" s="33">
        <f t="shared" ca="1" si="731"/>
        <v>339620537.91285229</v>
      </c>
      <c r="I1684" s="33">
        <f t="shared" ca="1" si="755"/>
        <v>2.9444626822203645E-9</v>
      </c>
      <c r="J1684" s="30" t="b">
        <f t="shared" si="732"/>
        <v>0</v>
      </c>
      <c r="K1684" s="33">
        <f t="shared" si="751"/>
        <v>1</v>
      </c>
      <c r="L1684" s="33">
        <f t="shared" ca="1" si="754"/>
        <v>2.9444626822203645E-9</v>
      </c>
      <c r="M1684" s="600">
        <f t="shared" ca="1" si="733"/>
        <v>27271.35</v>
      </c>
      <c r="N1684" s="601">
        <f t="shared" ca="1" si="734"/>
        <v>-45785644675395.297</v>
      </c>
      <c r="O1684" s="601">
        <f t="shared" ca="1" si="735"/>
        <v>553431463638.27002</v>
      </c>
      <c r="P1684" s="601">
        <f t="shared" ca="1" si="736"/>
        <v>-445519759160.85999</v>
      </c>
      <c r="Q1684" s="601">
        <f t="shared" ca="1" si="752"/>
        <v>-71283161465.740005</v>
      </c>
      <c r="R1684" s="602">
        <f t="shared" si="737"/>
        <v>399</v>
      </c>
      <c r="S1684" s="602">
        <f t="shared" si="738"/>
        <v>63.84</v>
      </c>
      <c r="T1684" s="602">
        <f t="shared" si="739"/>
        <v>166.35080000000002</v>
      </c>
      <c r="U1684" s="602">
        <f t="shared" si="740"/>
        <v>26.616128000000003</v>
      </c>
      <c r="V1684" s="602">
        <f t="shared" ca="1" si="741"/>
        <v>-36628515740.32</v>
      </c>
      <c r="W1684" s="602">
        <f t="shared" si="742"/>
        <v>84.48</v>
      </c>
      <c r="X1684" s="602">
        <f t="shared" si="743"/>
        <v>13.52</v>
      </c>
      <c r="Y1684" s="602">
        <f t="shared" ca="1" si="744"/>
        <v>698575257.00999999</v>
      </c>
      <c r="Z1684" s="602">
        <f t="shared" ca="1" si="745"/>
        <v>111772041.12</v>
      </c>
      <c r="AA1684" s="603">
        <f t="shared" si="746"/>
        <v>0</v>
      </c>
      <c r="AB1684" s="602"/>
      <c r="AC1684" s="604">
        <f t="shared" si="747"/>
        <v>0.113</v>
      </c>
      <c r="AD1684" s="602">
        <f t="shared" ca="1" si="748"/>
        <v>-445519759160.86041</v>
      </c>
      <c r="AE1684" s="602">
        <f t="shared" si="749"/>
        <v>0</v>
      </c>
      <c r="AG1684" s="602">
        <f t="shared" ca="1" si="753"/>
        <v>0</v>
      </c>
    </row>
    <row r="1685" spans="2:33" x14ac:dyDescent="0.25">
      <c r="B1685" s="30">
        <v>1664</v>
      </c>
      <c r="C1685" s="19">
        <f t="shared" ref="C1685:C1748" ca="1" si="756">IF(B1685=0,FECHA_1ER_PAGO,EDATE(C1684,1))</f>
        <v>96337</v>
      </c>
      <c r="D1685" s="30">
        <f t="shared" ref="D1685:D1748" ca="1" si="757">IF(B1685=0,FECHA_1ER_PAGO-FECHA_APERTURA, C1685-C1684)</f>
        <v>30</v>
      </c>
      <c r="E1685" s="599">
        <f t="shared" ref="E1685:E1748" si="758">IF(B1685=0,TASA,IF(B1685=MESES_INC_TASA,E1684+INCREMENTO_TASA,E1684))</f>
        <v>0.113</v>
      </c>
      <c r="F1685" s="599">
        <f t="shared" si="750"/>
        <v>0.13108</v>
      </c>
      <c r="G1685" s="33">
        <f t="shared" ref="G1685:G1748" ca="1" si="759">IF(B1685&lt;MESES_GRACIA, 0, 1 + D1685 * F1685 / 360 + FACTOR_SEG_DEUD)</f>
        <v>1.0117233333333333</v>
      </c>
      <c r="H1685" s="33">
        <f t="shared" ref="H1685:H1748" ca="1" si="760">IF(B1685 = 0, 0,            IF(H1684=0, G1685, H1684 * G1685 ))</f>
        <v>343602022.68565065</v>
      </c>
      <c r="I1685" s="33">
        <f t="shared" ca="1" si="755"/>
        <v>2.9103437522975955E-9</v>
      </c>
      <c r="J1685" s="30" t="b">
        <f t="shared" ref="J1685:J1748" si="761">MOD(B1685, MESES_INC)=0</f>
        <v>0</v>
      </c>
      <c r="K1685" s="33">
        <f t="shared" si="751"/>
        <v>1</v>
      </c>
      <c r="L1685" s="33">
        <f t="shared" ca="1" si="754"/>
        <v>2.9103437522975955E-9</v>
      </c>
      <c r="M1685" s="600">
        <f t="shared" ref="M1685:M1748" ca="1" si="762">ROUND(CUOTA_INIT*K1685,2)</f>
        <v>27271.35</v>
      </c>
      <c r="N1685" s="601">
        <f t="shared" ref="N1685:N1748" ca="1" si="763">IF(B1685=0,TOTAL_FINANCIADO, ROUND(N1684-O1684,2))</f>
        <v>-46339076139033.602</v>
      </c>
      <c r="O1685" s="601">
        <f t="shared" ref="O1685:O1748" ca="1" si="764">IF(B1685=0, 0,
   IF((B1685+1) = PLAZO, N1685,
   IF(B1685&lt;MESES_GRACIA, 0, M1685-P1685-V1685-Q1685)))</f>
        <v>543248463207.95996</v>
      </c>
      <c r="P1685" s="601">
        <f t="shared" ref="P1685:P1748" ca="1" si="765" xml:space="preserve"> IF(B1685&lt;MESES_GRACIA, 0, ROUND(N1685 * D1685 *E1685 /360,2))</f>
        <v>-436359633642.57001</v>
      </c>
      <c r="Q1685" s="601">
        <f t="shared" ca="1" si="752"/>
        <v>-69817541382.809998</v>
      </c>
      <c r="R1685" s="602">
        <f t="shared" ref="R1685:R1748" si="766" xml:space="preserve"> COMISION_AMORT</f>
        <v>399</v>
      </c>
      <c r="S1685" s="602">
        <f t="shared" ref="S1685:S1748" si="767">ROUND(R1685*IVA,2)</f>
        <v>63.84</v>
      </c>
      <c r="T1685" s="602">
        <f t="shared" ref="T1685:T1748" si="768">SEGURO_DAÑOS_MENS</f>
        <v>166.35080000000002</v>
      </c>
      <c r="U1685" s="602">
        <f t="shared" ref="U1685:U1748" si="769">T1685*IVA</f>
        <v>26.616128000000003</v>
      </c>
      <c r="V1685" s="602">
        <f t="shared" ref="V1685:V1748" ca="1" si="770">ROUND(N1685 * FACTOR_SEG_DEUD,2)</f>
        <v>-37071260911.230003</v>
      </c>
      <c r="W1685" s="602">
        <f t="shared" ref="W1685:W1748" si="771">ROUND(SEGURO_INTERIORES/(1+IVA),2)</f>
        <v>84.48</v>
      </c>
      <c r="X1685" s="602">
        <f t="shared" ref="X1685:X1748" si="772">ROUND(W1685*IVA,2)</f>
        <v>13.52</v>
      </c>
      <c r="Y1685" s="602">
        <f t="shared" ref="Y1685:Y1748" ca="1" si="773">ROUND((SUM(O1685:X1685)-Q1685) * FACTOR_SEG_DESEMPLEO,2)</f>
        <v>684212180.20000005</v>
      </c>
      <c r="Z1685" s="602">
        <f t="shared" ref="Z1685:Z1748" ca="1" si="774">ROUND(Y1685*IVA,2)</f>
        <v>109473948.83</v>
      </c>
      <c r="AA1685" s="603">
        <f t="shared" ref="AA1685:AA1748" si="775">IF(B1685&gt;=PLAZO,0,ROUND(SUM(O1685:Z1685),2))</f>
        <v>0</v>
      </c>
      <c r="AB1685" s="602"/>
      <c r="AC1685" s="604">
        <f t="shared" ref="AC1685:AC1748" si="776">IF(AB1685="SI",TASA_PP,TASA)</f>
        <v>0.113</v>
      </c>
      <c r="AD1685" s="602">
        <f t="shared" ref="AD1685:AD1748" ca="1" si="777">N1685 * D1685 * AC1685 /360</f>
        <v>-436359633642.56641</v>
      </c>
      <c r="AE1685" s="602">
        <f t="shared" ref="AE1685:AE1748" si="778">IF(B1685&gt;=PLAZO, 0, O1685+R1685+S1685+T1685+U1685+V1685+W1685+X1685+Y1685+Z1685+AD1685)</f>
        <v>0</v>
      </c>
      <c r="AG1685" s="602">
        <f t="shared" ca="1" si="753"/>
        <v>0</v>
      </c>
    </row>
    <row r="1686" spans="2:33" x14ac:dyDescent="0.25">
      <c r="B1686" s="30">
        <v>1665</v>
      </c>
      <c r="C1686" s="19">
        <f t="shared" ca="1" si="756"/>
        <v>96368</v>
      </c>
      <c r="D1686" s="30">
        <f t="shared" ca="1" si="757"/>
        <v>31</v>
      </c>
      <c r="E1686" s="599">
        <f t="shared" si="758"/>
        <v>0.113</v>
      </c>
      <c r="F1686" s="599">
        <f t="shared" ref="F1686:F1749" si="779">E1686*(1+$G$13)</f>
        <v>0.13108</v>
      </c>
      <c r="G1686" s="33">
        <f t="shared" ca="1" si="759"/>
        <v>1.0120874444444443</v>
      </c>
      <c r="H1686" s="33">
        <f t="shared" ca="1" si="760"/>
        <v>347755293.04586214</v>
      </c>
      <c r="I1686" s="33">
        <f t="shared" ca="1" si="755"/>
        <v>2.8755852750402838E-9</v>
      </c>
      <c r="J1686" s="30" t="b">
        <f t="shared" si="761"/>
        <v>0</v>
      </c>
      <c r="K1686" s="33">
        <f t="shared" ref="K1686:K1749" si="780">IF(B1686=0, 1, IF(J1686,K1685*(1+INCREMENTO),K1685))</f>
        <v>1</v>
      </c>
      <c r="L1686" s="33">
        <f t="shared" ca="1" si="754"/>
        <v>2.8755852750402838E-9</v>
      </c>
      <c r="M1686" s="600">
        <f t="shared" ca="1" si="762"/>
        <v>27271.35</v>
      </c>
      <c r="N1686" s="601">
        <f t="shared" ca="1" si="763"/>
        <v>-46882324602241.602</v>
      </c>
      <c r="O1686" s="601">
        <f t="shared" ca="1" si="764"/>
        <v>566687521327.34998</v>
      </c>
      <c r="P1686" s="601">
        <f t="shared" ca="1" si="765"/>
        <v>-456191064115.70001</v>
      </c>
      <c r="Q1686" s="601">
        <f t="shared" ref="Q1686:Q1749" ca="1" si="781">ROUND(P1686*$G$13,2)</f>
        <v>-72990570258.509995</v>
      </c>
      <c r="R1686" s="602">
        <f t="shared" si="766"/>
        <v>399</v>
      </c>
      <c r="S1686" s="602">
        <f t="shared" si="767"/>
        <v>63.84</v>
      </c>
      <c r="T1686" s="602">
        <f t="shared" si="768"/>
        <v>166.35080000000002</v>
      </c>
      <c r="U1686" s="602">
        <f t="shared" si="769"/>
        <v>26.616128000000003</v>
      </c>
      <c r="V1686" s="602">
        <f t="shared" ca="1" si="770"/>
        <v>-37505859681.790001</v>
      </c>
      <c r="W1686" s="602">
        <f t="shared" si="771"/>
        <v>84.48</v>
      </c>
      <c r="X1686" s="602">
        <f t="shared" si="772"/>
        <v>13.52</v>
      </c>
      <c r="Y1686" s="602">
        <f t="shared" ca="1" si="773"/>
        <v>715307863.17999995</v>
      </c>
      <c r="Z1686" s="602">
        <f t="shared" ca="1" si="774"/>
        <v>114449258.11</v>
      </c>
      <c r="AA1686" s="603">
        <f t="shared" si="775"/>
        <v>0</v>
      </c>
      <c r="AB1686" s="602"/>
      <c r="AC1686" s="604">
        <f t="shared" si="776"/>
        <v>0.113</v>
      </c>
      <c r="AD1686" s="602">
        <f t="shared" ca="1" si="777"/>
        <v>-456191064115.70093</v>
      </c>
      <c r="AE1686" s="602">
        <f t="shared" si="778"/>
        <v>0</v>
      </c>
      <c r="AG1686" s="602">
        <f t="shared" ref="AG1686:AG1749" ca="1" si="782">IF(N1686&gt; 0,O1686+P1686+V1686+R1686+T1686+W1686+Y1686, 0)</f>
        <v>0</v>
      </c>
    </row>
    <row r="1687" spans="2:33" x14ac:dyDescent="0.25">
      <c r="B1687" s="30">
        <v>1666</v>
      </c>
      <c r="C1687" s="19">
        <f t="shared" ca="1" si="756"/>
        <v>96398</v>
      </c>
      <c r="D1687" s="30">
        <f t="shared" ca="1" si="757"/>
        <v>30</v>
      </c>
      <c r="E1687" s="599">
        <f t="shared" si="758"/>
        <v>0.113</v>
      </c>
      <c r="F1687" s="599">
        <f t="shared" si="779"/>
        <v>0.13108</v>
      </c>
      <c r="G1687" s="33">
        <f t="shared" ca="1" si="759"/>
        <v>1.0117233333333333</v>
      </c>
      <c r="H1687" s="33">
        <f t="shared" ca="1" si="760"/>
        <v>351832144.26466978</v>
      </c>
      <c r="I1687" s="33">
        <f t="shared" ca="1" si="755"/>
        <v>2.8422644613385256E-9</v>
      </c>
      <c r="J1687" s="30" t="b">
        <f t="shared" si="761"/>
        <v>0</v>
      </c>
      <c r="K1687" s="33">
        <f t="shared" si="780"/>
        <v>1</v>
      </c>
      <c r="L1687" s="33">
        <f t="shared" ref="L1687:L1750" ca="1" si="783" xml:space="preserve"> I1687*K1687</f>
        <v>2.8422644613385256E-9</v>
      </c>
      <c r="M1687" s="600">
        <f t="shared" ca="1" si="762"/>
        <v>27271.35</v>
      </c>
      <c r="N1687" s="601">
        <f t="shared" ca="1" si="763"/>
        <v>-47449012123569</v>
      </c>
      <c r="O1687" s="601">
        <f t="shared" ca="1" si="764"/>
        <v>556260612733.32996</v>
      </c>
      <c r="P1687" s="601">
        <f t="shared" ca="1" si="765"/>
        <v>-446811530830.28003</v>
      </c>
      <c r="Q1687" s="601">
        <f t="shared" ca="1" si="781"/>
        <v>-71489844932.839996</v>
      </c>
      <c r="R1687" s="602">
        <f t="shared" si="766"/>
        <v>399</v>
      </c>
      <c r="S1687" s="602">
        <f t="shared" si="767"/>
        <v>63.84</v>
      </c>
      <c r="T1687" s="602">
        <f t="shared" si="768"/>
        <v>166.35080000000002</v>
      </c>
      <c r="U1687" s="602">
        <f t="shared" si="769"/>
        <v>26.616128000000003</v>
      </c>
      <c r="V1687" s="602">
        <f t="shared" ca="1" si="770"/>
        <v>-37959209698.860001</v>
      </c>
      <c r="W1687" s="602">
        <f t="shared" si="771"/>
        <v>84.48</v>
      </c>
      <c r="X1687" s="602">
        <f t="shared" si="772"/>
        <v>13.52</v>
      </c>
      <c r="Y1687" s="602">
        <f t="shared" ca="1" si="773"/>
        <v>700600754.99000001</v>
      </c>
      <c r="Z1687" s="602">
        <f t="shared" ca="1" si="774"/>
        <v>112096120.8</v>
      </c>
      <c r="AA1687" s="603">
        <f t="shared" si="775"/>
        <v>0</v>
      </c>
      <c r="AB1687" s="602"/>
      <c r="AC1687" s="604">
        <f t="shared" si="776"/>
        <v>0.113</v>
      </c>
      <c r="AD1687" s="602">
        <f t="shared" ca="1" si="777"/>
        <v>-446811530830.27472</v>
      </c>
      <c r="AE1687" s="602">
        <f t="shared" si="778"/>
        <v>0</v>
      </c>
      <c r="AG1687" s="602">
        <f t="shared" ca="1" si="782"/>
        <v>0</v>
      </c>
    </row>
    <row r="1688" spans="2:33" x14ac:dyDescent="0.25">
      <c r="B1688" s="30">
        <v>1667</v>
      </c>
      <c r="C1688" s="19">
        <f t="shared" ca="1" si="756"/>
        <v>96429</v>
      </c>
      <c r="D1688" s="30">
        <f t="shared" ca="1" si="757"/>
        <v>31</v>
      </c>
      <c r="E1688" s="599">
        <f t="shared" si="758"/>
        <v>0.113</v>
      </c>
      <c r="F1688" s="599">
        <f t="shared" si="779"/>
        <v>0.13108</v>
      </c>
      <c r="G1688" s="33">
        <f t="shared" ca="1" si="759"/>
        <v>1.0120874444444443</v>
      </c>
      <c r="H1688" s="33">
        <f t="shared" ca="1" si="760"/>
        <v>356084895.76223868</v>
      </c>
      <c r="I1688" s="33">
        <f t="shared" ref="I1688:I1751" ca="1" si="784">IF(H1688=0, 0, 1/H1688)</f>
        <v>2.8083190607099203E-9</v>
      </c>
      <c r="J1688" s="30" t="b">
        <f t="shared" si="761"/>
        <v>0</v>
      </c>
      <c r="K1688" s="33">
        <f t="shared" si="780"/>
        <v>1</v>
      </c>
      <c r="L1688" s="33">
        <f t="shared" ca="1" si="783"/>
        <v>2.8083190607099203E-9</v>
      </c>
      <c r="M1688" s="600">
        <f t="shared" ca="1" si="762"/>
        <v>27271.35</v>
      </c>
      <c r="N1688" s="601">
        <f t="shared" ca="1" si="763"/>
        <v>-48005272736302.297</v>
      </c>
      <c r="O1688" s="601">
        <f t="shared" ca="1" si="764"/>
        <v>580261094511.80994</v>
      </c>
      <c r="P1688" s="601">
        <f t="shared" ca="1" si="765"/>
        <v>-467117973320.19</v>
      </c>
      <c r="Q1688" s="601">
        <f t="shared" ca="1" si="781"/>
        <v>-74738875731.229996</v>
      </c>
      <c r="R1688" s="602">
        <f t="shared" si="766"/>
        <v>399</v>
      </c>
      <c r="S1688" s="602">
        <f t="shared" si="767"/>
        <v>63.84</v>
      </c>
      <c r="T1688" s="602">
        <f t="shared" si="768"/>
        <v>166.35080000000002</v>
      </c>
      <c r="U1688" s="602">
        <f t="shared" si="769"/>
        <v>26.616128000000003</v>
      </c>
      <c r="V1688" s="602">
        <f t="shared" ca="1" si="770"/>
        <v>-38404218189.040001</v>
      </c>
      <c r="W1688" s="602">
        <f t="shared" si="771"/>
        <v>84.48</v>
      </c>
      <c r="X1688" s="602">
        <f t="shared" si="772"/>
        <v>13.52</v>
      </c>
      <c r="Y1688" s="602">
        <f t="shared" ca="1" si="773"/>
        <v>732441256.80999994</v>
      </c>
      <c r="Z1688" s="602">
        <f t="shared" ca="1" si="774"/>
        <v>117190601.09</v>
      </c>
      <c r="AA1688" s="603">
        <f t="shared" si="775"/>
        <v>0</v>
      </c>
      <c r="AB1688" s="602"/>
      <c r="AC1688" s="604">
        <f t="shared" si="776"/>
        <v>0.113</v>
      </c>
      <c r="AD1688" s="602">
        <f t="shared" ca="1" si="777"/>
        <v>-467117973320.18604</v>
      </c>
      <c r="AE1688" s="602">
        <f t="shared" si="778"/>
        <v>0</v>
      </c>
      <c r="AG1688" s="602">
        <f t="shared" ca="1" si="782"/>
        <v>0</v>
      </c>
    </row>
    <row r="1689" spans="2:33" x14ac:dyDescent="0.25">
      <c r="B1689" s="30">
        <v>1668</v>
      </c>
      <c r="C1689" s="19">
        <f t="shared" ca="1" si="756"/>
        <v>96460</v>
      </c>
      <c r="D1689" s="30">
        <f t="shared" ca="1" si="757"/>
        <v>31</v>
      </c>
      <c r="E1689" s="599">
        <f t="shared" si="758"/>
        <v>0.113</v>
      </c>
      <c r="F1689" s="599">
        <f t="shared" si="779"/>
        <v>0.13108</v>
      </c>
      <c r="G1689" s="33">
        <f t="shared" ca="1" si="759"/>
        <v>1.0120874444444443</v>
      </c>
      <c r="H1689" s="33">
        <f t="shared" ca="1" si="760"/>
        <v>360389052.15727049</v>
      </c>
      <c r="I1689" s="33">
        <f t="shared" ca="1" si="784"/>
        <v>2.7747790728215826E-9</v>
      </c>
      <c r="J1689" s="30" t="b">
        <f t="shared" si="761"/>
        <v>1</v>
      </c>
      <c r="K1689" s="33">
        <f t="shared" si="780"/>
        <v>1</v>
      </c>
      <c r="L1689" s="33">
        <f t="shared" ca="1" si="783"/>
        <v>2.7747790728215826E-9</v>
      </c>
      <c r="M1689" s="600">
        <f t="shared" ca="1" si="762"/>
        <v>27271.35</v>
      </c>
      <c r="N1689" s="601">
        <f t="shared" ca="1" si="763"/>
        <v>-48585533830814.102</v>
      </c>
      <c r="O1689" s="601">
        <f t="shared" ca="1" si="764"/>
        <v>587274968254.98999</v>
      </c>
      <c r="P1689" s="601">
        <f t="shared" ca="1" si="765"/>
        <v>-472764236137.06</v>
      </c>
      <c r="Q1689" s="601">
        <f t="shared" ca="1" si="781"/>
        <v>-75642277781.929993</v>
      </c>
      <c r="R1689" s="602">
        <f t="shared" si="766"/>
        <v>399</v>
      </c>
      <c r="S1689" s="602">
        <f t="shared" si="767"/>
        <v>63.84</v>
      </c>
      <c r="T1689" s="602">
        <f t="shared" si="768"/>
        <v>166.35080000000002</v>
      </c>
      <c r="U1689" s="602">
        <f t="shared" si="769"/>
        <v>26.616128000000003</v>
      </c>
      <c r="V1689" s="602">
        <f t="shared" ca="1" si="770"/>
        <v>-38868427064.650002</v>
      </c>
      <c r="W1689" s="602">
        <f t="shared" si="771"/>
        <v>84.48</v>
      </c>
      <c r="X1689" s="602">
        <f t="shared" si="772"/>
        <v>13.52</v>
      </c>
      <c r="Y1689" s="602">
        <f t="shared" ca="1" si="773"/>
        <v>741294596.90999997</v>
      </c>
      <c r="Z1689" s="602">
        <f t="shared" ca="1" si="774"/>
        <v>118607135.51000001</v>
      </c>
      <c r="AA1689" s="603">
        <f t="shared" si="775"/>
        <v>0</v>
      </c>
      <c r="AB1689" s="602"/>
      <c r="AC1689" s="604">
        <f t="shared" si="776"/>
        <v>0.113</v>
      </c>
      <c r="AD1689" s="602">
        <f t="shared" ca="1" si="777"/>
        <v>-472764236137.06061</v>
      </c>
      <c r="AE1689" s="602">
        <f t="shared" si="778"/>
        <v>0</v>
      </c>
      <c r="AG1689" s="602">
        <f t="shared" ca="1" si="782"/>
        <v>0</v>
      </c>
    </row>
    <row r="1690" spans="2:33" x14ac:dyDescent="0.25">
      <c r="B1690" s="30">
        <v>1669</v>
      </c>
      <c r="C1690" s="19">
        <f t="shared" ca="1" si="756"/>
        <v>96489</v>
      </c>
      <c r="D1690" s="30">
        <f t="shared" ca="1" si="757"/>
        <v>29</v>
      </c>
      <c r="E1690" s="599">
        <f t="shared" si="758"/>
        <v>0.113</v>
      </c>
      <c r="F1690" s="599">
        <f t="shared" si="779"/>
        <v>0.13108</v>
      </c>
      <c r="G1690" s="33">
        <f t="shared" ca="1" si="759"/>
        <v>1.0113592222222221</v>
      </c>
      <c r="H1690" s="33">
        <f t="shared" ca="1" si="760"/>
        <v>364482791.48718089</v>
      </c>
      <c r="I1690" s="33">
        <f t="shared" ca="1" si="784"/>
        <v>2.7436137544923589E-9</v>
      </c>
      <c r="J1690" s="30" t="b">
        <f t="shared" si="761"/>
        <v>0</v>
      </c>
      <c r="K1690" s="33">
        <f t="shared" si="780"/>
        <v>1</v>
      </c>
      <c r="L1690" s="33">
        <f t="shared" ca="1" si="783"/>
        <v>2.7436137544923589E-9</v>
      </c>
      <c r="M1690" s="600">
        <f t="shared" ca="1" si="762"/>
        <v>27271.35</v>
      </c>
      <c r="N1690" s="601">
        <f t="shared" ca="1" si="763"/>
        <v>-49172808799069.102</v>
      </c>
      <c r="O1690" s="601">
        <f t="shared" ca="1" si="764"/>
        <v>558564889710.82007</v>
      </c>
      <c r="P1690" s="601">
        <f t="shared" ca="1" si="765"/>
        <v>-447609151207.08002</v>
      </c>
      <c r="Q1690" s="601">
        <f t="shared" ca="1" si="781"/>
        <v>-71617464193.130005</v>
      </c>
      <c r="R1690" s="602">
        <f t="shared" si="766"/>
        <v>399</v>
      </c>
      <c r="S1690" s="602">
        <f t="shared" si="767"/>
        <v>63.84</v>
      </c>
      <c r="T1690" s="602">
        <f t="shared" si="768"/>
        <v>166.35080000000002</v>
      </c>
      <c r="U1690" s="602">
        <f t="shared" si="769"/>
        <v>26.616128000000003</v>
      </c>
      <c r="V1690" s="602">
        <f t="shared" ca="1" si="770"/>
        <v>-39338247039.260002</v>
      </c>
      <c r="W1690" s="602">
        <f t="shared" si="771"/>
        <v>84.48</v>
      </c>
      <c r="X1690" s="602">
        <f t="shared" si="772"/>
        <v>13.52</v>
      </c>
      <c r="Y1690" s="602">
        <f t="shared" ca="1" si="773"/>
        <v>701851423.74000001</v>
      </c>
      <c r="Z1690" s="602">
        <f t="shared" ca="1" si="774"/>
        <v>112296227.8</v>
      </c>
      <c r="AA1690" s="603">
        <f t="shared" si="775"/>
        <v>0</v>
      </c>
      <c r="AB1690" s="602"/>
      <c r="AC1690" s="604">
        <f t="shared" si="776"/>
        <v>0.113</v>
      </c>
      <c r="AD1690" s="602">
        <f t="shared" ca="1" si="777"/>
        <v>-447609151207.08185</v>
      </c>
      <c r="AE1690" s="602">
        <f t="shared" si="778"/>
        <v>0</v>
      </c>
      <c r="AG1690" s="602">
        <f t="shared" ca="1" si="782"/>
        <v>0</v>
      </c>
    </row>
    <row r="1691" spans="2:33" x14ac:dyDescent="0.25">
      <c r="B1691" s="30">
        <v>1670</v>
      </c>
      <c r="C1691" s="19">
        <f t="shared" ca="1" si="756"/>
        <v>96520</v>
      </c>
      <c r="D1691" s="30">
        <f t="shared" ca="1" si="757"/>
        <v>31</v>
      </c>
      <c r="E1691" s="599">
        <f t="shared" si="758"/>
        <v>0.113</v>
      </c>
      <c r="F1691" s="599">
        <f t="shared" si="779"/>
        <v>0.13108</v>
      </c>
      <c r="G1691" s="33">
        <f t="shared" ca="1" si="759"/>
        <v>1.0120874444444443</v>
      </c>
      <c r="H1691" s="33">
        <f t="shared" ca="1" si="760"/>
        <v>368888456.9802382</v>
      </c>
      <c r="I1691" s="33">
        <f t="shared" ca="1" si="784"/>
        <v>2.7108465474526118E-9</v>
      </c>
      <c r="J1691" s="30" t="b">
        <f t="shared" si="761"/>
        <v>0</v>
      </c>
      <c r="K1691" s="33">
        <f t="shared" si="780"/>
        <v>1</v>
      </c>
      <c r="L1691" s="33">
        <f t="shared" ca="1" si="783"/>
        <v>2.7108465474526118E-9</v>
      </c>
      <c r="M1691" s="600">
        <f t="shared" ca="1" si="762"/>
        <v>27271.35</v>
      </c>
      <c r="N1691" s="601">
        <f t="shared" ca="1" si="763"/>
        <v>-49731373688779.898</v>
      </c>
      <c r="O1691" s="601">
        <f t="shared" ca="1" si="764"/>
        <v>601125243880.38</v>
      </c>
      <c r="P1691" s="601">
        <f t="shared" ca="1" si="765"/>
        <v>-483913894532.77002</v>
      </c>
      <c r="Q1691" s="601">
        <f t="shared" ca="1" si="781"/>
        <v>-77426223125.240005</v>
      </c>
      <c r="R1691" s="602">
        <f t="shared" si="766"/>
        <v>399</v>
      </c>
      <c r="S1691" s="602">
        <f t="shared" si="767"/>
        <v>63.84</v>
      </c>
      <c r="T1691" s="602">
        <f t="shared" si="768"/>
        <v>166.35080000000002</v>
      </c>
      <c r="U1691" s="602">
        <f t="shared" si="769"/>
        <v>26.616128000000003</v>
      </c>
      <c r="V1691" s="602">
        <f t="shared" ca="1" si="770"/>
        <v>-39785098951.019997</v>
      </c>
      <c r="W1691" s="602">
        <f t="shared" si="771"/>
        <v>84.48</v>
      </c>
      <c r="X1691" s="602">
        <f t="shared" si="772"/>
        <v>13.52</v>
      </c>
      <c r="Y1691" s="602">
        <f t="shared" ca="1" si="773"/>
        <v>758777261.26999998</v>
      </c>
      <c r="Z1691" s="602">
        <f t="shared" ca="1" si="774"/>
        <v>121404361.8</v>
      </c>
      <c r="AA1691" s="603">
        <f t="shared" si="775"/>
        <v>0</v>
      </c>
      <c r="AB1691" s="602"/>
      <c r="AC1691" s="604">
        <f t="shared" si="776"/>
        <v>0.113</v>
      </c>
      <c r="AD1691" s="602">
        <f t="shared" ca="1" si="777"/>
        <v>-483913894532.7666</v>
      </c>
      <c r="AE1691" s="602">
        <f t="shared" si="778"/>
        <v>0</v>
      </c>
      <c r="AG1691" s="602">
        <f t="shared" ca="1" si="782"/>
        <v>0</v>
      </c>
    </row>
    <row r="1692" spans="2:33" x14ac:dyDescent="0.25">
      <c r="B1692" s="30">
        <v>1671</v>
      </c>
      <c r="C1692" s="19">
        <f t="shared" ca="1" si="756"/>
        <v>96550</v>
      </c>
      <c r="D1692" s="30">
        <f t="shared" ca="1" si="757"/>
        <v>30</v>
      </c>
      <c r="E1692" s="599">
        <f t="shared" si="758"/>
        <v>0.113</v>
      </c>
      <c r="F1692" s="599">
        <f t="shared" si="779"/>
        <v>0.13108</v>
      </c>
      <c r="G1692" s="33">
        <f t="shared" ca="1" si="759"/>
        <v>1.0117233333333333</v>
      </c>
      <c r="H1692" s="33">
        <f t="shared" ca="1" si="760"/>
        <v>373213059.32423651</v>
      </c>
      <c r="I1692" s="33">
        <f t="shared" ca="1" si="784"/>
        <v>2.6794346419995703E-9</v>
      </c>
      <c r="J1692" s="30" t="b">
        <f t="shared" si="761"/>
        <v>0</v>
      </c>
      <c r="K1692" s="33">
        <f t="shared" si="780"/>
        <v>1</v>
      </c>
      <c r="L1692" s="33">
        <f t="shared" ca="1" si="783"/>
        <v>2.6794346419995703E-9</v>
      </c>
      <c r="M1692" s="600">
        <f t="shared" ca="1" si="762"/>
        <v>27271.35</v>
      </c>
      <c r="N1692" s="601">
        <f t="shared" ca="1" si="763"/>
        <v>-50332498932660.297</v>
      </c>
      <c r="O1692" s="601">
        <f t="shared" ca="1" si="764"/>
        <v>590064689758.57996</v>
      </c>
      <c r="P1692" s="601">
        <f t="shared" ca="1" si="765"/>
        <v>-473964364949.21997</v>
      </c>
      <c r="Q1692" s="601">
        <f t="shared" ca="1" si="781"/>
        <v>-75834298391.880005</v>
      </c>
      <c r="R1692" s="602">
        <f t="shared" si="766"/>
        <v>399</v>
      </c>
      <c r="S1692" s="602">
        <f t="shared" si="767"/>
        <v>63.84</v>
      </c>
      <c r="T1692" s="602">
        <f t="shared" si="768"/>
        <v>166.35080000000002</v>
      </c>
      <c r="U1692" s="602">
        <f t="shared" si="769"/>
        <v>26.616128000000003</v>
      </c>
      <c r="V1692" s="602">
        <f t="shared" ca="1" si="770"/>
        <v>-40265999146.129997</v>
      </c>
      <c r="W1692" s="602">
        <f t="shared" si="771"/>
        <v>84.48</v>
      </c>
      <c r="X1692" s="602">
        <f t="shared" si="772"/>
        <v>13.52</v>
      </c>
      <c r="Y1692" s="602">
        <f t="shared" ca="1" si="773"/>
        <v>743176398.88999999</v>
      </c>
      <c r="Z1692" s="602">
        <f t="shared" ca="1" si="774"/>
        <v>118908223.81999999</v>
      </c>
      <c r="AA1692" s="603">
        <f t="shared" si="775"/>
        <v>0</v>
      </c>
      <c r="AB1692" s="602"/>
      <c r="AC1692" s="604">
        <f t="shared" si="776"/>
        <v>0.113</v>
      </c>
      <c r="AD1692" s="602">
        <f t="shared" ca="1" si="777"/>
        <v>-473964364949.21777</v>
      </c>
      <c r="AE1692" s="602">
        <f t="shared" si="778"/>
        <v>0</v>
      </c>
      <c r="AG1692" s="602">
        <f t="shared" ca="1" si="782"/>
        <v>0</v>
      </c>
    </row>
    <row r="1693" spans="2:33" x14ac:dyDescent="0.25">
      <c r="B1693" s="30">
        <v>1672</v>
      </c>
      <c r="C1693" s="19">
        <f t="shared" ca="1" si="756"/>
        <v>96581</v>
      </c>
      <c r="D1693" s="30">
        <f t="shared" ca="1" si="757"/>
        <v>31</v>
      </c>
      <c r="E1693" s="599">
        <f t="shared" si="758"/>
        <v>0.113</v>
      </c>
      <c r="F1693" s="599">
        <f t="shared" si="779"/>
        <v>0.13108</v>
      </c>
      <c r="G1693" s="33">
        <f t="shared" ca="1" si="759"/>
        <v>1.0120874444444443</v>
      </c>
      <c r="H1693" s="33">
        <f t="shared" ca="1" si="760"/>
        <v>377724251.44475931</v>
      </c>
      <c r="I1693" s="33">
        <f t="shared" ca="1" si="784"/>
        <v>2.6474339314330368E-9</v>
      </c>
      <c r="J1693" s="30" t="b">
        <f t="shared" si="761"/>
        <v>0</v>
      </c>
      <c r="K1693" s="33">
        <f t="shared" si="780"/>
        <v>1</v>
      </c>
      <c r="L1693" s="33">
        <f t="shared" ca="1" si="783"/>
        <v>2.6474339314330368E-9</v>
      </c>
      <c r="M1693" s="600">
        <f t="shared" ca="1" si="762"/>
        <v>27271.35</v>
      </c>
      <c r="N1693" s="601">
        <f t="shared" ca="1" si="763"/>
        <v>-50922563622418.898</v>
      </c>
      <c r="O1693" s="601">
        <f t="shared" ca="1" si="764"/>
        <v>615523686026.03003</v>
      </c>
      <c r="P1693" s="601">
        <f t="shared" ca="1" si="765"/>
        <v>-495504834359.26001</v>
      </c>
      <c r="Q1693" s="601">
        <f t="shared" ca="1" si="781"/>
        <v>-79280773497.479996</v>
      </c>
      <c r="R1693" s="602">
        <f t="shared" si="766"/>
        <v>399</v>
      </c>
      <c r="S1693" s="602">
        <f t="shared" si="767"/>
        <v>63.84</v>
      </c>
      <c r="T1693" s="602">
        <f t="shared" si="768"/>
        <v>166.35080000000002</v>
      </c>
      <c r="U1693" s="602">
        <f t="shared" si="769"/>
        <v>26.616128000000003</v>
      </c>
      <c r="V1693" s="602">
        <f t="shared" ca="1" si="770"/>
        <v>-40738050897.940002</v>
      </c>
      <c r="W1693" s="602">
        <f t="shared" si="771"/>
        <v>84.48</v>
      </c>
      <c r="X1693" s="602">
        <f t="shared" si="772"/>
        <v>13.52</v>
      </c>
      <c r="Y1693" s="602">
        <f t="shared" ca="1" si="773"/>
        <v>776951854.91999996</v>
      </c>
      <c r="Z1693" s="602">
        <f t="shared" ca="1" si="774"/>
        <v>124312296.79000001</v>
      </c>
      <c r="AA1693" s="603">
        <f t="shared" si="775"/>
        <v>0</v>
      </c>
      <c r="AB1693" s="602"/>
      <c r="AC1693" s="604">
        <f t="shared" si="776"/>
        <v>0.113</v>
      </c>
      <c r="AD1693" s="602">
        <f t="shared" ca="1" si="777"/>
        <v>-495504834359.25946</v>
      </c>
      <c r="AE1693" s="602">
        <f t="shared" si="778"/>
        <v>0</v>
      </c>
      <c r="AG1693" s="602">
        <f t="shared" ca="1" si="782"/>
        <v>0</v>
      </c>
    </row>
    <row r="1694" spans="2:33" x14ac:dyDescent="0.25">
      <c r="B1694" s="30">
        <v>1673</v>
      </c>
      <c r="C1694" s="19">
        <f t="shared" ca="1" si="756"/>
        <v>96611</v>
      </c>
      <c r="D1694" s="30">
        <f t="shared" ca="1" si="757"/>
        <v>30</v>
      </c>
      <c r="E1694" s="599">
        <f t="shared" si="758"/>
        <v>0.113</v>
      </c>
      <c r="F1694" s="599">
        <f t="shared" si="779"/>
        <v>0.13108</v>
      </c>
      <c r="G1694" s="33">
        <f t="shared" ca="1" si="759"/>
        <v>1.0117233333333333</v>
      </c>
      <c r="H1694" s="33">
        <f t="shared" ca="1" si="760"/>
        <v>382152438.75253004</v>
      </c>
      <c r="I1694" s="33">
        <f t="shared" ca="1" si="784"/>
        <v>2.6167568189917238E-9</v>
      </c>
      <c r="J1694" s="30" t="b">
        <f t="shared" si="761"/>
        <v>0</v>
      </c>
      <c r="K1694" s="33">
        <f t="shared" si="780"/>
        <v>1</v>
      </c>
      <c r="L1694" s="33">
        <f t="shared" ca="1" si="783"/>
        <v>2.6167568189917238E-9</v>
      </c>
      <c r="M1694" s="600">
        <f t="shared" ca="1" si="762"/>
        <v>27271.35</v>
      </c>
      <c r="N1694" s="601">
        <f t="shared" ca="1" si="763"/>
        <v>-51538087308444.898</v>
      </c>
      <c r="O1694" s="601">
        <f t="shared" ca="1" si="764"/>
        <v>604198204150.68994</v>
      </c>
      <c r="P1694" s="601">
        <f t="shared" ca="1" si="765"/>
        <v>-485316988821.19</v>
      </c>
      <c r="Q1694" s="601">
        <f t="shared" ca="1" si="781"/>
        <v>-77650718211.389999</v>
      </c>
      <c r="R1694" s="602">
        <f t="shared" si="766"/>
        <v>399</v>
      </c>
      <c r="S1694" s="602">
        <f t="shared" si="767"/>
        <v>63.84</v>
      </c>
      <c r="T1694" s="602">
        <f t="shared" si="768"/>
        <v>166.35080000000002</v>
      </c>
      <c r="U1694" s="602">
        <f t="shared" si="769"/>
        <v>26.616128000000003</v>
      </c>
      <c r="V1694" s="602">
        <f t="shared" ca="1" si="770"/>
        <v>-41230469846.760002</v>
      </c>
      <c r="W1694" s="602">
        <f t="shared" si="771"/>
        <v>84.48</v>
      </c>
      <c r="X1694" s="602">
        <f t="shared" si="772"/>
        <v>13.52</v>
      </c>
      <c r="Y1694" s="602">
        <f t="shared" ca="1" si="773"/>
        <v>760977313.12</v>
      </c>
      <c r="Z1694" s="602">
        <f t="shared" ca="1" si="774"/>
        <v>121756370.09999999</v>
      </c>
      <c r="AA1694" s="603">
        <f t="shared" si="775"/>
        <v>0</v>
      </c>
      <c r="AB1694" s="602"/>
      <c r="AC1694" s="604">
        <f t="shared" si="776"/>
        <v>0.113</v>
      </c>
      <c r="AD1694" s="602">
        <f t="shared" ca="1" si="777"/>
        <v>-485316988821.18951</v>
      </c>
      <c r="AE1694" s="602">
        <f t="shared" si="778"/>
        <v>0</v>
      </c>
      <c r="AG1694" s="602">
        <f t="shared" ca="1" si="782"/>
        <v>0</v>
      </c>
    </row>
    <row r="1695" spans="2:33" x14ac:dyDescent="0.25">
      <c r="B1695" s="30">
        <v>1674</v>
      </c>
      <c r="C1695" s="19">
        <f t="shared" ca="1" si="756"/>
        <v>96642</v>
      </c>
      <c r="D1695" s="30">
        <f t="shared" ca="1" si="757"/>
        <v>31</v>
      </c>
      <c r="E1695" s="599">
        <f t="shared" si="758"/>
        <v>0.113</v>
      </c>
      <c r="F1695" s="599">
        <f t="shared" si="779"/>
        <v>0.13108</v>
      </c>
      <c r="G1695" s="33">
        <f t="shared" ca="1" si="759"/>
        <v>1.0120874444444443</v>
      </c>
      <c r="H1695" s="33">
        <f t="shared" ca="1" si="760"/>
        <v>386771685.12526017</v>
      </c>
      <c r="I1695" s="33">
        <f t="shared" ca="1" si="784"/>
        <v>2.5855046748733409E-9</v>
      </c>
      <c r="J1695" s="30" t="b">
        <f t="shared" si="761"/>
        <v>0</v>
      </c>
      <c r="K1695" s="33">
        <f t="shared" si="780"/>
        <v>1</v>
      </c>
      <c r="L1695" s="33">
        <f t="shared" ca="1" si="783"/>
        <v>2.5855046748733409E-9</v>
      </c>
      <c r="M1695" s="600">
        <f t="shared" ca="1" si="762"/>
        <v>27271.35</v>
      </c>
      <c r="N1695" s="601">
        <f t="shared" ca="1" si="763"/>
        <v>-52142285512595.602</v>
      </c>
      <c r="O1695" s="601">
        <f t="shared" ca="1" si="764"/>
        <v>630267006611.20996</v>
      </c>
      <c r="P1695" s="601">
        <f t="shared" ca="1" si="765"/>
        <v>-507373405973.95001</v>
      </c>
      <c r="Q1695" s="601">
        <f t="shared" ca="1" si="781"/>
        <v>-81179744955.830002</v>
      </c>
      <c r="R1695" s="602">
        <f t="shared" si="766"/>
        <v>399</v>
      </c>
      <c r="S1695" s="602">
        <f t="shared" si="767"/>
        <v>63.84</v>
      </c>
      <c r="T1695" s="602">
        <f t="shared" si="768"/>
        <v>166.35080000000002</v>
      </c>
      <c r="U1695" s="602">
        <f t="shared" si="769"/>
        <v>26.616128000000003</v>
      </c>
      <c r="V1695" s="602">
        <f t="shared" ca="1" si="770"/>
        <v>-41713828410.080002</v>
      </c>
      <c r="W1695" s="602">
        <f t="shared" si="771"/>
        <v>84.48</v>
      </c>
      <c r="X1695" s="602">
        <f t="shared" si="772"/>
        <v>13.52</v>
      </c>
      <c r="Y1695" s="602">
        <f t="shared" ca="1" si="773"/>
        <v>795561775.21000004</v>
      </c>
      <c r="Z1695" s="602">
        <f t="shared" ca="1" si="774"/>
        <v>127289884.03</v>
      </c>
      <c r="AA1695" s="603">
        <f t="shared" si="775"/>
        <v>0</v>
      </c>
      <c r="AB1695" s="602"/>
      <c r="AC1695" s="604">
        <f t="shared" si="776"/>
        <v>0.113</v>
      </c>
      <c r="AD1695" s="602">
        <f t="shared" ca="1" si="777"/>
        <v>-507373405973.95111</v>
      </c>
      <c r="AE1695" s="602">
        <f t="shared" si="778"/>
        <v>0</v>
      </c>
      <c r="AG1695" s="602">
        <f t="shared" ca="1" si="782"/>
        <v>0</v>
      </c>
    </row>
    <row r="1696" spans="2:33" x14ac:dyDescent="0.25">
      <c r="B1696" s="30">
        <v>1675</v>
      </c>
      <c r="C1696" s="19">
        <f t="shared" ca="1" si="756"/>
        <v>96673</v>
      </c>
      <c r="D1696" s="30">
        <f t="shared" ca="1" si="757"/>
        <v>31</v>
      </c>
      <c r="E1696" s="599">
        <f t="shared" si="758"/>
        <v>0.113</v>
      </c>
      <c r="F1696" s="599">
        <f t="shared" si="779"/>
        <v>0.13108</v>
      </c>
      <c r="G1696" s="33">
        <f t="shared" ca="1" si="759"/>
        <v>1.0120874444444443</v>
      </c>
      <c r="H1696" s="33">
        <f t="shared" ca="1" si="760"/>
        <v>391446766.38189584</v>
      </c>
      <c r="I1696" s="33">
        <f t="shared" ca="1" si="784"/>
        <v>2.554625777708939E-9</v>
      </c>
      <c r="J1696" s="30" t="b">
        <f t="shared" si="761"/>
        <v>0</v>
      </c>
      <c r="K1696" s="33">
        <f t="shared" si="780"/>
        <v>1</v>
      </c>
      <c r="L1696" s="33">
        <f t="shared" ca="1" si="783"/>
        <v>2.554625777708939E-9</v>
      </c>
      <c r="M1696" s="600">
        <f t="shared" ca="1" si="762"/>
        <v>27271.35</v>
      </c>
      <c r="N1696" s="601">
        <f t="shared" ca="1" si="763"/>
        <v>-52772552519206.797</v>
      </c>
      <c r="O1696" s="601">
        <f t="shared" ca="1" si="764"/>
        <v>637885324038.79993</v>
      </c>
      <c r="P1696" s="601">
        <f t="shared" ca="1" si="765"/>
        <v>-513506254096.62</v>
      </c>
      <c r="Q1696" s="601">
        <f t="shared" ca="1" si="781"/>
        <v>-82161000655.460007</v>
      </c>
      <c r="R1696" s="602">
        <f t="shared" si="766"/>
        <v>399</v>
      </c>
      <c r="S1696" s="602">
        <f t="shared" si="767"/>
        <v>63.84</v>
      </c>
      <c r="T1696" s="602">
        <f t="shared" si="768"/>
        <v>166.35080000000002</v>
      </c>
      <c r="U1696" s="602">
        <f t="shared" si="769"/>
        <v>26.616128000000003</v>
      </c>
      <c r="V1696" s="602">
        <f t="shared" ca="1" si="770"/>
        <v>-42218042015.370003</v>
      </c>
      <c r="W1696" s="602">
        <f t="shared" si="771"/>
        <v>84.48</v>
      </c>
      <c r="X1696" s="602">
        <f t="shared" si="772"/>
        <v>13.52</v>
      </c>
      <c r="Y1696" s="602">
        <f t="shared" ca="1" si="773"/>
        <v>805178081.07000005</v>
      </c>
      <c r="Z1696" s="602">
        <f t="shared" ca="1" si="774"/>
        <v>128828492.97</v>
      </c>
      <c r="AA1696" s="603">
        <f t="shared" si="775"/>
        <v>0</v>
      </c>
      <c r="AB1696" s="602"/>
      <c r="AC1696" s="604">
        <f t="shared" si="776"/>
        <v>0.113</v>
      </c>
      <c r="AD1696" s="602">
        <f t="shared" ca="1" si="777"/>
        <v>-513506254096.61499</v>
      </c>
      <c r="AE1696" s="602">
        <f t="shared" si="778"/>
        <v>0</v>
      </c>
      <c r="AG1696" s="602">
        <f t="shared" ca="1" si="782"/>
        <v>0</v>
      </c>
    </row>
    <row r="1697" spans="2:33" x14ac:dyDescent="0.25">
      <c r="B1697" s="30">
        <v>1676</v>
      </c>
      <c r="C1697" s="19">
        <f t="shared" ca="1" si="756"/>
        <v>96703</v>
      </c>
      <c r="D1697" s="30">
        <f t="shared" ca="1" si="757"/>
        <v>30</v>
      </c>
      <c r="E1697" s="599">
        <f t="shared" si="758"/>
        <v>0.113</v>
      </c>
      <c r="F1697" s="599">
        <f t="shared" si="779"/>
        <v>0.13108</v>
      </c>
      <c r="G1697" s="33">
        <f t="shared" ca="1" si="759"/>
        <v>1.0117233333333333</v>
      </c>
      <c r="H1697" s="33">
        <f t="shared" ca="1" si="760"/>
        <v>396035827.30644625</v>
      </c>
      <c r="I1697" s="33">
        <f t="shared" ca="1" si="784"/>
        <v>2.5250240787589549E-9</v>
      </c>
      <c r="J1697" s="30" t="b">
        <f t="shared" si="761"/>
        <v>0</v>
      </c>
      <c r="K1697" s="33">
        <f t="shared" si="780"/>
        <v>1</v>
      </c>
      <c r="L1697" s="33">
        <f t="shared" ca="1" si="783"/>
        <v>2.5250240787589549E-9</v>
      </c>
      <c r="M1697" s="600">
        <f t="shared" ca="1" si="762"/>
        <v>27271.35</v>
      </c>
      <c r="N1697" s="601">
        <f t="shared" ca="1" si="763"/>
        <v>-53410437843245.602</v>
      </c>
      <c r="O1697" s="601">
        <f t="shared" ca="1" si="764"/>
        <v>626148393587</v>
      </c>
      <c r="P1697" s="601">
        <f t="shared" ca="1" si="765"/>
        <v>-502948289690.56</v>
      </c>
      <c r="Q1697" s="601">
        <f t="shared" ca="1" si="781"/>
        <v>-80471726350.490005</v>
      </c>
      <c r="R1697" s="602">
        <f t="shared" si="766"/>
        <v>399</v>
      </c>
      <c r="S1697" s="602">
        <f t="shared" si="767"/>
        <v>63.84</v>
      </c>
      <c r="T1697" s="602">
        <f t="shared" si="768"/>
        <v>166.35080000000002</v>
      </c>
      <c r="U1697" s="602">
        <f t="shared" si="769"/>
        <v>26.616128000000003</v>
      </c>
      <c r="V1697" s="602">
        <f t="shared" ca="1" si="770"/>
        <v>-42728350274.599998</v>
      </c>
      <c r="W1697" s="602">
        <f t="shared" si="771"/>
        <v>84.48</v>
      </c>
      <c r="X1697" s="602">
        <f t="shared" si="772"/>
        <v>13.52</v>
      </c>
      <c r="Y1697" s="602">
        <f t="shared" ca="1" si="773"/>
        <v>788623192.88</v>
      </c>
      <c r="Z1697" s="602">
        <f t="shared" ca="1" si="774"/>
        <v>126179710.86</v>
      </c>
      <c r="AA1697" s="603">
        <f t="shared" si="775"/>
        <v>0</v>
      </c>
      <c r="AB1697" s="602"/>
      <c r="AC1697" s="604">
        <f t="shared" si="776"/>
        <v>0.113</v>
      </c>
      <c r="AD1697" s="602">
        <f t="shared" ca="1" si="777"/>
        <v>-502948289690.56274</v>
      </c>
      <c r="AE1697" s="602">
        <f t="shared" si="778"/>
        <v>0</v>
      </c>
      <c r="AG1697" s="602">
        <f t="shared" ca="1" si="782"/>
        <v>0</v>
      </c>
    </row>
    <row r="1698" spans="2:33" x14ac:dyDescent="0.25">
      <c r="B1698" s="30">
        <v>1677</v>
      </c>
      <c r="C1698" s="19">
        <f t="shared" ca="1" si="756"/>
        <v>96734</v>
      </c>
      <c r="D1698" s="30">
        <f t="shared" ca="1" si="757"/>
        <v>31</v>
      </c>
      <c r="E1698" s="599">
        <f t="shared" si="758"/>
        <v>0.113</v>
      </c>
      <c r="F1698" s="599">
        <f t="shared" si="779"/>
        <v>0.13108</v>
      </c>
      <c r="G1698" s="33">
        <f t="shared" ca="1" si="759"/>
        <v>1.0120874444444443</v>
      </c>
      <c r="H1698" s="33">
        <f t="shared" ca="1" si="760"/>
        <v>400822888.36702245</v>
      </c>
      <c r="I1698" s="33">
        <f t="shared" ca="1" si="784"/>
        <v>2.4948675063793452E-9</v>
      </c>
      <c r="J1698" s="30" t="b">
        <f t="shared" si="761"/>
        <v>0</v>
      </c>
      <c r="K1698" s="33">
        <f t="shared" si="780"/>
        <v>1</v>
      </c>
      <c r="L1698" s="33">
        <f t="shared" ca="1" si="783"/>
        <v>2.4948675063793452E-9</v>
      </c>
      <c r="M1698" s="600">
        <f t="shared" ca="1" si="762"/>
        <v>27271.35</v>
      </c>
      <c r="N1698" s="601">
        <f t="shared" ca="1" si="763"/>
        <v>-54036586236832.602</v>
      </c>
      <c r="O1698" s="601">
        <f t="shared" ca="1" si="764"/>
        <v>653164261376.5</v>
      </c>
      <c r="P1698" s="601">
        <f t="shared" ca="1" si="765"/>
        <v>-525806004410.07001</v>
      </c>
      <c r="Q1698" s="601">
        <f t="shared" ca="1" si="781"/>
        <v>-84128960705.610001</v>
      </c>
      <c r="R1698" s="602">
        <f t="shared" si="766"/>
        <v>399</v>
      </c>
      <c r="S1698" s="602">
        <f t="shared" si="767"/>
        <v>63.84</v>
      </c>
      <c r="T1698" s="602">
        <f t="shared" si="768"/>
        <v>166.35080000000002</v>
      </c>
      <c r="U1698" s="602">
        <f t="shared" si="769"/>
        <v>26.616128000000003</v>
      </c>
      <c r="V1698" s="602">
        <f t="shared" ca="1" si="770"/>
        <v>-43229268989.470001</v>
      </c>
      <c r="W1698" s="602">
        <f t="shared" si="771"/>
        <v>84.48</v>
      </c>
      <c r="X1698" s="602">
        <f t="shared" si="772"/>
        <v>13.52</v>
      </c>
      <c r="Y1698" s="602">
        <f t="shared" ca="1" si="773"/>
        <v>824464089.55999994</v>
      </c>
      <c r="Z1698" s="602">
        <f t="shared" ca="1" si="774"/>
        <v>131914254.33</v>
      </c>
      <c r="AA1698" s="603">
        <f t="shared" si="775"/>
        <v>0</v>
      </c>
      <c r="AB1698" s="602"/>
      <c r="AC1698" s="604">
        <f t="shared" si="776"/>
        <v>0.113</v>
      </c>
      <c r="AD1698" s="602">
        <f t="shared" ca="1" si="777"/>
        <v>-525806004410.06842</v>
      </c>
      <c r="AE1698" s="602">
        <f t="shared" si="778"/>
        <v>0</v>
      </c>
      <c r="AG1698" s="602">
        <f t="shared" ca="1" si="782"/>
        <v>0</v>
      </c>
    </row>
    <row r="1699" spans="2:33" x14ac:dyDescent="0.25">
      <c r="B1699" s="30">
        <v>1678</v>
      </c>
      <c r="C1699" s="19">
        <f t="shared" ca="1" si="756"/>
        <v>96764</v>
      </c>
      <c r="D1699" s="30">
        <f t="shared" ca="1" si="757"/>
        <v>30</v>
      </c>
      <c r="E1699" s="599">
        <f t="shared" si="758"/>
        <v>0.113</v>
      </c>
      <c r="F1699" s="599">
        <f t="shared" si="779"/>
        <v>0.13108</v>
      </c>
      <c r="G1699" s="33">
        <f t="shared" ca="1" si="759"/>
        <v>1.0117233333333333</v>
      </c>
      <c r="H1699" s="33">
        <f t="shared" ca="1" si="760"/>
        <v>405521868.69497848</v>
      </c>
      <c r="I1699" s="33">
        <f t="shared" ca="1" si="784"/>
        <v>2.4659582557609745E-9</v>
      </c>
      <c r="J1699" s="30" t="b">
        <f t="shared" si="761"/>
        <v>0</v>
      </c>
      <c r="K1699" s="33">
        <f t="shared" si="780"/>
        <v>1</v>
      </c>
      <c r="L1699" s="33">
        <f t="shared" ca="1" si="783"/>
        <v>2.4659582557609745E-9</v>
      </c>
      <c r="M1699" s="600">
        <f t="shared" ca="1" si="762"/>
        <v>27271.35</v>
      </c>
      <c r="N1699" s="601">
        <f t="shared" ca="1" si="763"/>
        <v>-54689750498209.102</v>
      </c>
      <c r="O1699" s="601">
        <f t="shared" ca="1" si="764"/>
        <v>641146202278.68994</v>
      </c>
      <c r="P1699" s="601">
        <f t="shared" ca="1" si="765"/>
        <v>-514995150524.79999</v>
      </c>
      <c r="Q1699" s="601">
        <f t="shared" ca="1" si="781"/>
        <v>-82399224083.970001</v>
      </c>
      <c r="R1699" s="602">
        <f t="shared" si="766"/>
        <v>399</v>
      </c>
      <c r="S1699" s="602">
        <f t="shared" si="767"/>
        <v>63.84</v>
      </c>
      <c r="T1699" s="602">
        <f t="shared" si="768"/>
        <v>166.35080000000002</v>
      </c>
      <c r="U1699" s="602">
        <f t="shared" si="769"/>
        <v>26.616128000000003</v>
      </c>
      <c r="V1699" s="602">
        <f t="shared" ca="1" si="770"/>
        <v>-43751800398.57</v>
      </c>
      <c r="W1699" s="602">
        <f t="shared" si="771"/>
        <v>84.48</v>
      </c>
      <c r="X1699" s="602">
        <f t="shared" si="772"/>
        <v>13.52</v>
      </c>
      <c r="Y1699" s="602">
        <f t="shared" ca="1" si="773"/>
        <v>807512670.66999996</v>
      </c>
      <c r="Z1699" s="602">
        <f t="shared" ca="1" si="774"/>
        <v>129202027.31</v>
      </c>
      <c r="AA1699" s="603">
        <f t="shared" si="775"/>
        <v>0</v>
      </c>
      <c r="AB1699" s="602"/>
      <c r="AC1699" s="604">
        <f t="shared" si="776"/>
        <v>0.113</v>
      </c>
      <c r="AD1699" s="602">
        <f t="shared" ca="1" si="777"/>
        <v>-514995150524.80237</v>
      </c>
      <c r="AE1699" s="602">
        <f t="shared" si="778"/>
        <v>0</v>
      </c>
      <c r="AG1699" s="602">
        <f t="shared" ca="1" si="782"/>
        <v>0</v>
      </c>
    </row>
    <row r="1700" spans="2:33" x14ac:dyDescent="0.25">
      <c r="B1700" s="30">
        <v>1679</v>
      </c>
      <c r="C1700" s="19">
        <f t="shared" ca="1" si="756"/>
        <v>96795</v>
      </c>
      <c r="D1700" s="30">
        <f t="shared" ca="1" si="757"/>
        <v>31</v>
      </c>
      <c r="E1700" s="599">
        <f t="shared" si="758"/>
        <v>0.113</v>
      </c>
      <c r="F1700" s="599">
        <f t="shared" si="779"/>
        <v>0.13108</v>
      </c>
      <c r="G1700" s="33">
        <f t="shared" ca="1" si="759"/>
        <v>1.0120874444444443</v>
      </c>
      <c r="H1700" s="33">
        <f t="shared" ca="1" si="760"/>
        <v>410423591.75383627</v>
      </c>
      <c r="I1700" s="33">
        <f t="shared" ca="1" si="784"/>
        <v>2.4365071114132729E-9</v>
      </c>
      <c r="J1700" s="30" t="b">
        <f t="shared" si="761"/>
        <v>0</v>
      </c>
      <c r="K1700" s="33">
        <f t="shared" si="780"/>
        <v>1</v>
      </c>
      <c r="L1700" s="33">
        <f t="shared" ca="1" si="783"/>
        <v>2.4365071114132729E-9</v>
      </c>
      <c r="M1700" s="600">
        <f t="shared" ca="1" si="762"/>
        <v>27271.35</v>
      </c>
      <c r="N1700" s="601">
        <f t="shared" ca="1" si="763"/>
        <v>-55330896700487.797</v>
      </c>
      <c r="O1700" s="601">
        <f t="shared" ca="1" si="764"/>
        <v>668809167199.78992</v>
      </c>
      <c r="P1700" s="601">
        <f t="shared" ca="1" si="765"/>
        <v>-538400364282.79999</v>
      </c>
      <c r="Q1700" s="601">
        <f t="shared" ca="1" si="781"/>
        <v>-86144058285.25</v>
      </c>
      <c r="R1700" s="602">
        <f t="shared" si="766"/>
        <v>399</v>
      </c>
      <c r="S1700" s="602">
        <f t="shared" si="767"/>
        <v>63.84</v>
      </c>
      <c r="T1700" s="602">
        <f t="shared" si="768"/>
        <v>166.35080000000002</v>
      </c>
      <c r="U1700" s="602">
        <f t="shared" si="769"/>
        <v>26.616128000000003</v>
      </c>
      <c r="V1700" s="602">
        <f t="shared" ca="1" si="770"/>
        <v>-44264717360.389999</v>
      </c>
      <c r="W1700" s="602">
        <f t="shared" si="771"/>
        <v>84.48</v>
      </c>
      <c r="X1700" s="602">
        <f t="shared" si="772"/>
        <v>13.52</v>
      </c>
      <c r="Y1700" s="602">
        <f t="shared" ca="1" si="773"/>
        <v>844212045.84000003</v>
      </c>
      <c r="Z1700" s="602">
        <f t="shared" ca="1" si="774"/>
        <v>135073927.33000001</v>
      </c>
      <c r="AA1700" s="603">
        <f t="shared" si="775"/>
        <v>0</v>
      </c>
      <c r="AB1700" s="602"/>
      <c r="AC1700" s="604">
        <f t="shared" si="776"/>
        <v>0.113</v>
      </c>
      <c r="AD1700" s="602">
        <f t="shared" ca="1" si="777"/>
        <v>-538400364282.80206</v>
      </c>
      <c r="AE1700" s="602">
        <f t="shared" si="778"/>
        <v>0</v>
      </c>
      <c r="AG1700" s="602">
        <f t="shared" ca="1" si="782"/>
        <v>0</v>
      </c>
    </row>
    <row r="1701" spans="2:33" x14ac:dyDescent="0.25">
      <c r="B1701" s="30">
        <v>1680</v>
      </c>
      <c r="C1701" s="19">
        <f t="shared" ca="1" si="756"/>
        <v>96826</v>
      </c>
      <c r="D1701" s="30">
        <f t="shared" ca="1" si="757"/>
        <v>31</v>
      </c>
      <c r="E1701" s="599">
        <f t="shared" si="758"/>
        <v>0.113</v>
      </c>
      <c r="F1701" s="599">
        <f t="shared" si="779"/>
        <v>0.13108</v>
      </c>
      <c r="G1701" s="33">
        <f t="shared" ca="1" si="759"/>
        <v>1.0120874444444443</v>
      </c>
      <c r="H1701" s="33">
        <f t="shared" ca="1" si="760"/>
        <v>415384564.11785007</v>
      </c>
      <c r="I1701" s="33">
        <f t="shared" ca="1" si="784"/>
        <v>2.4074077045296437E-9</v>
      </c>
      <c r="J1701" s="30" t="b">
        <f t="shared" si="761"/>
        <v>1</v>
      </c>
      <c r="K1701" s="33">
        <f t="shared" si="780"/>
        <v>1</v>
      </c>
      <c r="L1701" s="33">
        <f t="shared" ca="1" si="783"/>
        <v>2.4074077045296437E-9</v>
      </c>
      <c r="M1701" s="600">
        <f t="shared" ca="1" si="762"/>
        <v>27271.35</v>
      </c>
      <c r="N1701" s="601">
        <f t="shared" ca="1" si="763"/>
        <v>-55999705867687.602</v>
      </c>
      <c r="O1701" s="601">
        <f t="shared" ca="1" si="764"/>
        <v>676893360852.25989</v>
      </c>
      <c r="P1701" s="601">
        <f t="shared" ca="1" si="765"/>
        <v>-544908249040.31</v>
      </c>
      <c r="Q1701" s="601">
        <f t="shared" ca="1" si="781"/>
        <v>-87185319846.449997</v>
      </c>
      <c r="R1701" s="602">
        <f t="shared" si="766"/>
        <v>399</v>
      </c>
      <c r="S1701" s="602">
        <f t="shared" si="767"/>
        <v>63.84</v>
      </c>
      <c r="T1701" s="602">
        <f t="shared" si="768"/>
        <v>166.35080000000002</v>
      </c>
      <c r="U1701" s="602">
        <f t="shared" si="769"/>
        <v>26.616128000000003</v>
      </c>
      <c r="V1701" s="602">
        <f t="shared" ca="1" si="770"/>
        <v>-44799764694.150002</v>
      </c>
      <c r="W1701" s="602">
        <f t="shared" si="771"/>
        <v>84.48</v>
      </c>
      <c r="X1701" s="602">
        <f t="shared" si="772"/>
        <v>13.52</v>
      </c>
      <c r="Y1701" s="602">
        <f t="shared" ca="1" si="773"/>
        <v>854416409.13999999</v>
      </c>
      <c r="Z1701" s="602">
        <f t="shared" ca="1" si="774"/>
        <v>136706625.46000001</v>
      </c>
      <c r="AA1701" s="603">
        <f t="shared" si="775"/>
        <v>0</v>
      </c>
      <c r="AB1701" s="602"/>
      <c r="AC1701" s="604">
        <f t="shared" si="776"/>
        <v>0.113</v>
      </c>
      <c r="AD1701" s="602">
        <f t="shared" ca="1" si="777"/>
        <v>-544908249040.30469</v>
      </c>
      <c r="AE1701" s="602">
        <f t="shared" si="778"/>
        <v>0</v>
      </c>
      <c r="AG1701" s="602">
        <f t="shared" ca="1" si="782"/>
        <v>0</v>
      </c>
    </row>
    <row r="1702" spans="2:33" x14ac:dyDescent="0.25">
      <c r="B1702" s="30">
        <v>1681</v>
      </c>
      <c r="C1702" s="19">
        <f t="shared" ca="1" si="756"/>
        <v>96854</v>
      </c>
      <c r="D1702" s="30">
        <f t="shared" ca="1" si="757"/>
        <v>28</v>
      </c>
      <c r="E1702" s="599">
        <f t="shared" si="758"/>
        <v>0.113</v>
      </c>
      <c r="F1702" s="599">
        <f t="shared" si="779"/>
        <v>0.13108</v>
      </c>
      <c r="G1702" s="33">
        <f t="shared" ca="1" si="759"/>
        <v>1.0109951111111111</v>
      </c>
      <c r="H1702" s="33">
        <f t="shared" ca="1" si="760"/>
        <v>419951763.55416626</v>
      </c>
      <c r="I1702" s="33">
        <f t="shared" ca="1" si="784"/>
        <v>2.3812258616006927E-9</v>
      </c>
      <c r="J1702" s="30" t="b">
        <f t="shared" si="761"/>
        <v>0</v>
      </c>
      <c r="K1702" s="33">
        <f t="shared" si="780"/>
        <v>1</v>
      </c>
      <c r="L1702" s="33">
        <f t="shared" ca="1" si="783"/>
        <v>2.3812258616006927E-9</v>
      </c>
      <c r="M1702" s="600">
        <f t="shared" ca="1" si="762"/>
        <v>27271.35</v>
      </c>
      <c r="N1702" s="601">
        <f t="shared" ca="1" si="763"/>
        <v>-56676599228539.898</v>
      </c>
      <c r="O1702" s="601">
        <f t="shared" ca="1" si="764"/>
        <v>623165533189.05994</v>
      </c>
      <c r="P1702" s="601">
        <f t="shared" ca="1" si="765"/>
        <v>-498124333219.71997</v>
      </c>
      <c r="Q1702" s="601">
        <f t="shared" ca="1" si="781"/>
        <v>-79699893315.160004</v>
      </c>
      <c r="R1702" s="602">
        <f t="shared" si="766"/>
        <v>399</v>
      </c>
      <c r="S1702" s="602">
        <f t="shared" si="767"/>
        <v>63.84</v>
      </c>
      <c r="T1702" s="602">
        <f t="shared" si="768"/>
        <v>166.35080000000002</v>
      </c>
      <c r="U1702" s="602">
        <f t="shared" si="769"/>
        <v>26.616128000000003</v>
      </c>
      <c r="V1702" s="602">
        <f t="shared" ca="1" si="770"/>
        <v>-45341279382.830002</v>
      </c>
      <c r="W1702" s="602">
        <f t="shared" si="771"/>
        <v>84.48</v>
      </c>
      <c r="X1702" s="602">
        <f t="shared" si="772"/>
        <v>13.52</v>
      </c>
      <c r="Y1702" s="602">
        <f t="shared" ca="1" si="773"/>
        <v>781059229.13999999</v>
      </c>
      <c r="Z1702" s="602">
        <f t="shared" ca="1" si="774"/>
        <v>124969476.66</v>
      </c>
      <c r="AA1702" s="603">
        <f t="shared" si="775"/>
        <v>0</v>
      </c>
      <c r="AB1702" s="602"/>
      <c r="AC1702" s="604">
        <f t="shared" si="776"/>
        <v>0.113</v>
      </c>
      <c r="AD1702" s="602">
        <f t="shared" ca="1" si="777"/>
        <v>-498124333219.7229</v>
      </c>
      <c r="AE1702" s="602">
        <f t="shared" si="778"/>
        <v>0</v>
      </c>
      <c r="AG1702" s="602">
        <f t="shared" ca="1" si="782"/>
        <v>0</v>
      </c>
    </row>
    <row r="1703" spans="2:33" x14ac:dyDescent="0.25">
      <c r="B1703" s="30">
        <v>1682</v>
      </c>
      <c r="C1703" s="19">
        <f t="shared" ca="1" si="756"/>
        <v>96885</v>
      </c>
      <c r="D1703" s="30">
        <f t="shared" ca="1" si="757"/>
        <v>31</v>
      </c>
      <c r="E1703" s="599">
        <f t="shared" si="758"/>
        <v>0.113</v>
      </c>
      <c r="F1703" s="599">
        <f t="shared" si="779"/>
        <v>0.13108</v>
      </c>
      <c r="G1703" s="33">
        <f t="shared" ca="1" si="759"/>
        <v>1.0120874444444443</v>
      </c>
      <c r="H1703" s="33">
        <f t="shared" ca="1" si="760"/>
        <v>425027907.16547364</v>
      </c>
      <c r="I1703" s="33">
        <f t="shared" ca="1" si="784"/>
        <v>2.3527866832769544E-9</v>
      </c>
      <c r="J1703" s="30" t="b">
        <f t="shared" si="761"/>
        <v>0</v>
      </c>
      <c r="K1703" s="33">
        <f t="shared" si="780"/>
        <v>1</v>
      </c>
      <c r="L1703" s="33">
        <f t="shared" ca="1" si="783"/>
        <v>2.3527866832769544E-9</v>
      </c>
      <c r="M1703" s="600">
        <f t="shared" ca="1" si="762"/>
        <v>27271.35</v>
      </c>
      <c r="N1703" s="601">
        <f t="shared" ca="1" si="763"/>
        <v>-57299764761729</v>
      </c>
      <c r="O1703" s="601">
        <f t="shared" ca="1" si="764"/>
        <v>692607750508.47998</v>
      </c>
      <c r="P1703" s="601">
        <f t="shared" ca="1" si="765"/>
        <v>-557558544334.27002</v>
      </c>
      <c r="Q1703" s="601">
        <f t="shared" ca="1" si="781"/>
        <v>-89209367093.479996</v>
      </c>
      <c r="R1703" s="602">
        <f t="shared" si="766"/>
        <v>399</v>
      </c>
      <c r="S1703" s="602">
        <f t="shared" si="767"/>
        <v>63.84</v>
      </c>
      <c r="T1703" s="602">
        <f t="shared" si="768"/>
        <v>166.35080000000002</v>
      </c>
      <c r="U1703" s="602">
        <f t="shared" si="769"/>
        <v>26.616128000000003</v>
      </c>
      <c r="V1703" s="602">
        <f t="shared" ca="1" si="770"/>
        <v>-45839811809.379997</v>
      </c>
      <c r="W1703" s="602">
        <f t="shared" si="771"/>
        <v>84.48</v>
      </c>
      <c r="X1703" s="602">
        <f t="shared" si="772"/>
        <v>13.52</v>
      </c>
      <c r="Y1703" s="602">
        <f t="shared" ca="1" si="773"/>
        <v>874252072.15999997</v>
      </c>
      <c r="Z1703" s="602">
        <f t="shared" ca="1" si="774"/>
        <v>139880331.55000001</v>
      </c>
      <c r="AA1703" s="603">
        <f t="shared" si="775"/>
        <v>0</v>
      </c>
      <c r="AB1703" s="602"/>
      <c r="AC1703" s="604">
        <f t="shared" si="776"/>
        <v>0.113</v>
      </c>
      <c r="AD1703" s="602">
        <f t="shared" ca="1" si="777"/>
        <v>-557558544334.26855</v>
      </c>
      <c r="AE1703" s="602">
        <f t="shared" si="778"/>
        <v>0</v>
      </c>
      <c r="AG1703" s="602">
        <f t="shared" ca="1" si="782"/>
        <v>0</v>
      </c>
    </row>
    <row r="1704" spans="2:33" x14ac:dyDescent="0.25">
      <c r="B1704" s="30">
        <v>1683</v>
      </c>
      <c r="C1704" s="19">
        <f t="shared" ca="1" si="756"/>
        <v>96915</v>
      </c>
      <c r="D1704" s="30">
        <f t="shared" ca="1" si="757"/>
        <v>30</v>
      </c>
      <c r="E1704" s="599">
        <f t="shared" si="758"/>
        <v>0.113</v>
      </c>
      <c r="F1704" s="599">
        <f t="shared" si="779"/>
        <v>0.13108</v>
      </c>
      <c r="G1704" s="33">
        <f t="shared" ca="1" si="759"/>
        <v>1.0117233333333333</v>
      </c>
      <c r="H1704" s="33">
        <f t="shared" ca="1" si="760"/>
        <v>430010650.99714351</v>
      </c>
      <c r="I1704" s="33">
        <f t="shared" ca="1" si="784"/>
        <v>2.3255237926807606E-9</v>
      </c>
      <c r="J1704" s="30" t="b">
        <f t="shared" si="761"/>
        <v>0</v>
      </c>
      <c r="K1704" s="33">
        <f t="shared" si="780"/>
        <v>1</v>
      </c>
      <c r="L1704" s="33">
        <f t="shared" ca="1" si="783"/>
        <v>2.3255237926807606E-9</v>
      </c>
      <c r="M1704" s="600">
        <f t="shared" ca="1" si="762"/>
        <v>27271.35</v>
      </c>
      <c r="N1704" s="601">
        <f t="shared" ca="1" si="763"/>
        <v>-57992372512237.5</v>
      </c>
      <c r="O1704" s="601">
        <f t="shared" ca="1" si="764"/>
        <v>679863941023.14001</v>
      </c>
      <c r="P1704" s="601">
        <f t="shared" ca="1" si="765"/>
        <v>-546094841156.90002</v>
      </c>
      <c r="Q1704" s="601">
        <f t="shared" ca="1" si="781"/>
        <v>-87375174585.100006</v>
      </c>
      <c r="R1704" s="602">
        <f t="shared" si="766"/>
        <v>399</v>
      </c>
      <c r="S1704" s="602">
        <f t="shared" si="767"/>
        <v>63.84</v>
      </c>
      <c r="T1704" s="602">
        <f t="shared" si="768"/>
        <v>166.35080000000002</v>
      </c>
      <c r="U1704" s="602">
        <f t="shared" si="769"/>
        <v>26.616128000000003</v>
      </c>
      <c r="V1704" s="602">
        <f t="shared" ca="1" si="770"/>
        <v>-46393898009.790001</v>
      </c>
      <c r="W1704" s="602">
        <f t="shared" si="771"/>
        <v>84.48</v>
      </c>
      <c r="X1704" s="602">
        <f t="shared" si="772"/>
        <v>13.52</v>
      </c>
      <c r="Y1704" s="602">
        <f t="shared" ca="1" si="773"/>
        <v>856276985.58000004</v>
      </c>
      <c r="Z1704" s="602">
        <f t="shared" ca="1" si="774"/>
        <v>137004317.69</v>
      </c>
      <c r="AA1704" s="603">
        <f t="shared" si="775"/>
        <v>0</v>
      </c>
      <c r="AB1704" s="602"/>
      <c r="AC1704" s="604">
        <f t="shared" si="776"/>
        <v>0.113</v>
      </c>
      <c r="AD1704" s="602">
        <f t="shared" ca="1" si="777"/>
        <v>-546094841156.90314</v>
      </c>
      <c r="AE1704" s="602">
        <f t="shared" si="778"/>
        <v>0</v>
      </c>
      <c r="AG1704" s="602">
        <f t="shared" ca="1" si="782"/>
        <v>0</v>
      </c>
    </row>
    <row r="1705" spans="2:33" x14ac:dyDescent="0.25">
      <c r="B1705" s="30">
        <v>1684</v>
      </c>
      <c r="C1705" s="19">
        <f t="shared" ca="1" si="756"/>
        <v>96946</v>
      </c>
      <c r="D1705" s="30">
        <f t="shared" ca="1" si="757"/>
        <v>31</v>
      </c>
      <c r="E1705" s="599">
        <f t="shared" si="758"/>
        <v>0.113</v>
      </c>
      <c r="F1705" s="599">
        <f t="shared" si="779"/>
        <v>0.13108</v>
      </c>
      <c r="G1705" s="33">
        <f t="shared" ca="1" si="759"/>
        <v>1.0120874444444443</v>
      </c>
      <c r="H1705" s="33">
        <f t="shared" ca="1" si="760"/>
        <v>435208380.85159081</v>
      </c>
      <c r="I1705" s="33">
        <f t="shared" ca="1" si="784"/>
        <v>2.297749868794478E-9</v>
      </c>
      <c r="J1705" s="30" t="b">
        <f t="shared" si="761"/>
        <v>0</v>
      </c>
      <c r="K1705" s="33">
        <f t="shared" si="780"/>
        <v>1</v>
      </c>
      <c r="L1705" s="33">
        <f t="shared" ca="1" si="783"/>
        <v>2.297749868794478E-9</v>
      </c>
      <c r="M1705" s="600">
        <f t="shared" ca="1" si="762"/>
        <v>27271.35</v>
      </c>
      <c r="N1705" s="601">
        <f t="shared" ca="1" si="763"/>
        <v>-58672236453260.602</v>
      </c>
      <c r="O1705" s="601">
        <f t="shared" ca="1" si="764"/>
        <v>709197425831.43994</v>
      </c>
      <c r="P1705" s="601">
        <f t="shared" ca="1" si="765"/>
        <v>-570913456377.14001</v>
      </c>
      <c r="Q1705" s="601">
        <f t="shared" ca="1" si="781"/>
        <v>-91346153020.339996</v>
      </c>
      <c r="R1705" s="602">
        <f t="shared" si="766"/>
        <v>399</v>
      </c>
      <c r="S1705" s="602">
        <f t="shared" si="767"/>
        <v>63.84</v>
      </c>
      <c r="T1705" s="602">
        <f t="shared" si="768"/>
        <v>166.35080000000002</v>
      </c>
      <c r="U1705" s="602">
        <f t="shared" si="769"/>
        <v>26.616128000000003</v>
      </c>
      <c r="V1705" s="602">
        <f t="shared" ca="1" si="770"/>
        <v>-46937789162.610001</v>
      </c>
      <c r="W1705" s="602">
        <f t="shared" si="771"/>
        <v>84.48</v>
      </c>
      <c r="X1705" s="602">
        <f t="shared" si="772"/>
        <v>13.52</v>
      </c>
      <c r="Y1705" s="602">
        <f t="shared" ca="1" si="773"/>
        <v>895192574.25</v>
      </c>
      <c r="Z1705" s="602">
        <f t="shared" ca="1" si="774"/>
        <v>143230811.88</v>
      </c>
      <c r="AA1705" s="603">
        <f t="shared" si="775"/>
        <v>0</v>
      </c>
      <c r="AB1705" s="602"/>
      <c r="AC1705" s="604">
        <f t="shared" si="776"/>
        <v>0.113</v>
      </c>
      <c r="AD1705" s="602">
        <f t="shared" ca="1" si="777"/>
        <v>-570913456377.14417</v>
      </c>
      <c r="AE1705" s="602">
        <f t="shared" si="778"/>
        <v>0</v>
      </c>
      <c r="AG1705" s="602">
        <f t="shared" ca="1" si="782"/>
        <v>0</v>
      </c>
    </row>
    <row r="1706" spans="2:33" x14ac:dyDescent="0.25">
      <c r="B1706" s="30">
        <v>1685</v>
      </c>
      <c r="C1706" s="19">
        <f t="shared" ca="1" si="756"/>
        <v>96976</v>
      </c>
      <c r="D1706" s="30">
        <f t="shared" ca="1" si="757"/>
        <v>30</v>
      </c>
      <c r="E1706" s="599">
        <f t="shared" si="758"/>
        <v>0.113</v>
      </c>
      <c r="F1706" s="599">
        <f t="shared" si="779"/>
        <v>0.13108</v>
      </c>
      <c r="G1706" s="33">
        <f t="shared" ca="1" si="759"/>
        <v>1.0117233333333333</v>
      </c>
      <c r="H1706" s="33">
        <f t="shared" ca="1" si="760"/>
        <v>440310473.76977426</v>
      </c>
      <c r="I1706" s="33">
        <f t="shared" ca="1" si="784"/>
        <v>2.271124716699043E-9</v>
      </c>
      <c r="J1706" s="30" t="b">
        <f t="shared" si="761"/>
        <v>0</v>
      </c>
      <c r="K1706" s="33">
        <f t="shared" si="780"/>
        <v>1</v>
      </c>
      <c r="L1706" s="33">
        <f t="shared" ca="1" si="783"/>
        <v>2.271124716699043E-9</v>
      </c>
      <c r="M1706" s="600">
        <f t="shared" ca="1" si="762"/>
        <v>27271.35</v>
      </c>
      <c r="N1706" s="601">
        <f t="shared" ca="1" si="763"/>
        <v>-59381433879092</v>
      </c>
      <c r="O1706" s="601">
        <f t="shared" ca="1" si="764"/>
        <v>696148370447.23999</v>
      </c>
      <c r="P1706" s="601">
        <f t="shared" ca="1" si="765"/>
        <v>-559175169028.12</v>
      </c>
      <c r="Q1706" s="601">
        <f t="shared" ca="1" si="781"/>
        <v>-89468027044.5</v>
      </c>
      <c r="R1706" s="602">
        <f t="shared" si="766"/>
        <v>399</v>
      </c>
      <c r="S1706" s="602">
        <f t="shared" si="767"/>
        <v>63.84</v>
      </c>
      <c r="T1706" s="602">
        <f t="shared" si="768"/>
        <v>166.35080000000002</v>
      </c>
      <c r="U1706" s="602">
        <f t="shared" si="769"/>
        <v>26.616128000000003</v>
      </c>
      <c r="V1706" s="602">
        <f t="shared" ca="1" si="770"/>
        <v>-47505147103.269997</v>
      </c>
      <c r="W1706" s="602">
        <f t="shared" si="771"/>
        <v>84.48</v>
      </c>
      <c r="X1706" s="602">
        <f t="shared" si="772"/>
        <v>13.52</v>
      </c>
      <c r="Y1706" s="602">
        <f t="shared" ca="1" si="773"/>
        <v>876786939.67999995</v>
      </c>
      <c r="Z1706" s="602">
        <f t="shared" ca="1" si="774"/>
        <v>140285910.34999999</v>
      </c>
      <c r="AA1706" s="603">
        <f t="shared" si="775"/>
        <v>0</v>
      </c>
      <c r="AB1706" s="602"/>
      <c r="AC1706" s="604">
        <f t="shared" si="776"/>
        <v>0.113</v>
      </c>
      <c r="AD1706" s="602">
        <f t="shared" ca="1" si="777"/>
        <v>-559175169028.11633</v>
      </c>
      <c r="AE1706" s="602">
        <f t="shared" si="778"/>
        <v>0</v>
      </c>
      <c r="AG1706" s="602">
        <f t="shared" ca="1" si="782"/>
        <v>0</v>
      </c>
    </row>
    <row r="1707" spans="2:33" x14ac:dyDescent="0.25">
      <c r="B1707" s="30">
        <v>1686</v>
      </c>
      <c r="C1707" s="19">
        <f t="shared" ca="1" si="756"/>
        <v>97007</v>
      </c>
      <c r="D1707" s="30">
        <f t="shared" ca="1" si="757"/>
        <v>31</v>
      </c>
      <c r="E1707" s="599">
        <f t="shared" si="758"/>
        <v>0.113</v>
      </c>
      <c r="F1707" s="599">
        <f t="shared" si="779"/>
        <v>0.13108</v>
      </c>
      <c r="G1707" s="33">
        <f t="shared" ca="1" si="759"/>
        <v>1.0120874444444443</v>
      </c>
      <c r="H1707" s="33">
        <f t="shared" ca="1" si="760"/>
        <v>445632702.15977335</v>
      </c>
      <c r="I1707" s="33">
        <f t="shared" ca="1" si="784"/>
        <v>2.2440004854972887E-9</v>
      </c>
      <c r="J1707" s="30" t="b">
        <f t="shared" si="761"/>
        <v>0</v>
      </c>
      <c r="K1707" s="33">
        <f t="shared" si="780"/>
        <v>1</v>
      </c>
      <c r="L1707" s="33">
        <f t="shared" ca="1" si="783"/>
        <v>2.2440004854972887E-9</v>
      </c>
      <c r="M1707" s="600">
        <f t="shared" ca="1" si="762"/>
        <v>27271.35</v>
      </c>
      <c r="N1707" s="601">
        <f t="shared" ca="1" si="763"/>
        <v>-60077582249539.203</v>
      </c>
      <c r="O1707" s="601">
        <f t="shared" ca="1" si="764"/>
        <v>726184465069.19995</v>
      </c>
      <c r="P1707" s="601">
        <f t="shared" ca="1" si="765"/>
        <v>-584588251722.59998</v>
      </c>
      <c r="Q1707" s="601">
        <f t="shared" ca="1" si="781"/>
        <v>-93534120275.619995</v>
      </c>
      <c r="R1707" s="602">
        <f t="shared" si="766"/>
        <v>399</v>
      </c>
      <c r="S1707" s="602">
        <f t="shared" si="767"/>
        <v>63.84</v>
      </c>
      <c r="T1707" s="602">
        <f t="shared" si="768"/>
        <v>166.35080000000002</v>
      </c>
      <c r="U1707" s="602">
        <f t="shared" si="769"/>
        <v>26.616128000000003</v>
      </c>
      <c r="V1707" s="602">
        <f t="shared" ca="1" si="770"/>
        <v>-48062065799.629997</v>
      </c>
      <c r="W1707" s="602">
        <f t="shared" si="771"/>
        <v>84.48</v>
      </c>
      <c r="X1707" s="602">
        <f t="shared" si="772"/>
        <v>13.52</v>
      </c>
      <c r="Y1707" s="602">
        <f t="shared" ca="1" si="773"/>
        <v>916634653.35000002</v>
      </c>
      <c r="Z1707" s="602">
        <f t="shared" ca="1" si="774"/>
        <v>146661544.53999999</v>
      </c>
      <c r="AA1707" s="603">
        <f t="shared" si="775"/>
        <v>0</v>
      </c>
      <c r="AB1707" s="602"/>
      <c r="AC1707" s="604">
        <f t="shared" si="776"/>
        <v>0.113</v>
      </c>
      <c r="AD1707" s="602">
        <f t="shared" ca="1" si="777"/>
        <v>-584588251722.59961</v>
      </c>
      <c r="AE1707" s="602">
        <f t="shared" si="778"/>
        <v>0</v>
      </c>
      <c r="AG1707" s="602">
        <f t="shared" ca="1" si="782"/>
        <v>0</v>
      </c>
    </row>
    <row r="1708" spans="2:33" x14ac:dyDescent="0.25">
      <c r="B1708" s="30">
        <v>1687</v>
      </c>
      <c r="C1708" s="19">
        <f t="shared" ca="1" si="756"/>
        <v>97038</v>
      </c>
      <c r="D1708" s="30">
        <f t="shared" ca="1" si="757"/>
        <v>31</v>
      </c>
      <c r="E1708" s="599">
        <f t="shared" si="758"/>
        <v>0.113</v>
      </c>
      <c r="F1708" s="599">
        <f t="shared" si="779"/>
        <v>0.13108</v>
      </c>
      <c r="G1708" s="33">
        <f t="shared" ca="1" si="759"/>
        <v>1.0120874444444443</v>
      </c>
      <c r="H1708" s="33">
        <f t="shared" ca="1" si="760"/>
        <v>451019262.68975723</v>
      </c>
      <c r="I1708" s="33">
        <f t="shared" ca="1" si="784"/>
        <v>2.2172002012425583E-9</v>
      </c>
      <c r="J1708" s="30" t="b">
        <f t="shared" si="761"/>
        <v>0</v>
      </c>
      <c r="K1708" s="33">
        <f t="shared" si="780"/>
        <v>1</v>
      </c>
      <c r="L1708" s="33">
        <f t="shared" ca="1" si="783"/>
        <v>2.2172002012425583E-9</v>
      </c>
      <c r="M1708" s="600">
        <f t="shared" ca="1" si="762"/>
        <v>27271.35</v>
      </c>
      <c r="N1708" s="601">
        <f t="shared" ca="1" si="763"/>
        <v>-60803766714608.398</v>
      </c>
      <c r="O1708" s="601">
        <f t="shared" ca="1" si="764"/>
        <v>734962179447.15015</v>
      </c>
      <c r="P1708" s="601">
        <f t="shared" ca="1" si="765"/>
        <v>-591654430003.54004</v>
      </c>
      <c r="Q1708" s="601">
        <f t="shared" ca="1" si="781"/>
        <v>-94664708800.570007</v>
      </c>
      <c r="R1708" s="602">
        <f t="shared" si="766"/>
        <v>399</v>
      </c>
      <c r="S1708" s="602">
        <f t="shared" si="767"/>
        <v>63.84</v>
      </c>
      <c r="T1708" s="602">
        <f t="shared" si="768"/>
        <v>166.35080000000002</v>
      </c>
      <c r="U1708" s="602">
        <f t="shared" si="769"/>
        <v>26.616128000000003</v>
      </c>
      <c r="V1708" s="602">
        <f t="shared" ca="1" si="770"/>
        <v>-48643013371.690002</v>
      </c>
      <c r="W1708" s="602">
        <f t="shared" si="771"/>
        <v>84.48</v>
      </c>
      <c r="X1708" s="602">
        <f t="shared" si="772"/>
        <v>13.52</v>
      </c>
      <c r="Y1708" s="602">
        <f t="shared" ca="1" si="773"/>
        <v>927714420.88999999</v>
      </c>
      <c r="Z1708" s="602">
        <f t="shared" ca="1" si="774"/>
        <v>148434307.34</v>
      </c>
      <c r="AA1708" s="603">
        <f t="shared" si="775"/>
        <v>0</v>
      </c>
      <c r="AB1708" s="602"/>
      <c r="AC1708" s="604">
        <f t="shared" si="776"/>
        <v>0.113</v>
      </c>
      <c r="AD1708" s="602">
        <f t="shared" ca="1" si="777"/>
        <v>-591654430003.53674</v>
      </c>
      <c r="AE1708" s="602">
        <f t="shared" si="778"/>
        <v>0</v>
      </c>
      <c r="AG1708" s="602">
        <f t="shared" ca="1" si="782"/>
        <v>0</v>
      </c>
    </row>
    <row r="1709" spans="2:33" x14ac:dyDescent="0.25">
      <c r="B1709" s="30">
        <v>1688</v>
      </c>
      <c r="C1709" s="19">
        <f t="shared" ca="1" si="756"/>
        <v>97068</v>
      </c>
      <c r="D1709" s="30">
        <f t="shared" ca="1" si="757"/>
        <v>30</v>
      </c>
      <c r="E1709" s="599">
        <f t="shared" si="758"/>
        <v>0.113</v>
      </c>
      <c r="F1709" s="599">
        <f t="shared" si="779"/>
        <v>0.13108</v>
      </c>
      <c r="G1709" s="33">
        <f t="shared" ca="1" si="759"/>
        <v>1.0117233333333333</v>
      </c>
      <c r="H1709" s="33">
        <f t="shared" ca="1" si="760"/>
        <v>456306711.8460235</v>
      </c>
      <c r="I1709" s="33">
        <f t="shared" ca="1" si="784"/>
        <v>2.1915084175606882E-9</v>
      </c>
      <c r="J1709" s="30" t="b">
        <f t="shared" si="761"/>
        <v>0</v>
      </c>
      <c r="K1709" s="33">
        <f t="shared" si="780"/>
        <v>1</v>
      </c>
      <c r="L1709" s="33">
        <f t="shared" ca="1" si="783"/>
        <v>2.1915084175606882E-9</v>
      </c>
      <c r="M1709" s="600">
        <f t="shared" ca="1" si="762"/>
        <v>27271.35</v>
      </c>
      <c r="N1709" s="601">
        <f t="shared" ca="1" si="763"/>
        <v>-61538728894055.5</v>
      </c>
      <c r="O1709" s="601">
        <f t="shared" ca="1" si="764"/>
        <v>721439059005.98987</v>
      </c>
      <c r="P1709" s="601">
        <f t="shared" ca="1" si="765"/>
        <v>-579489697085.68994</v>
      </c>
      <c r="Q1709" s="601">
        <f t="shared" ca="1" si="781"/>
        <v>-92718351533.710007</v>
      </c>
      <c r="R1709" s="602">
        <f t="shared" si="766"/>
        <v>399</v>
      </c>
      <c r="S1709" s="602">
        <f t="shared" si="767"/>
        <v>63.84</v>
      </c>
      <c r="T1709" s="602">
        <f t="shared" si="768"/>
        <v>166.35080000000002</v>
      </c>
      <c r="U1709" s="602">
        <f t="shared" si="769"/>
        <v>26.616128000000003</v>
      </c>
      <c r="V1709" s="602">
        <f t="shared" ca="1" si="770"/>
        <v>-49230983115.239998</v>
      </c>
      <c r="W1709" s="602">
        <f t="shared" si="771"/>
        <v>84.48</v>
      </c>
      <c r="X1709" s="602">
        <f t="shared" si="772"/>
        <v>13.52</v>
      </c>
      <c r="Y1709" s="602">
        <f t="shared" ca="1" si="773"/>
        <v>908640119.67999995</v>
      </c>
      <c r="Z1709" s="602">
        <f t="shared" ca="1" si="774"/>
        <v>145382419.15000001</v>
      </c>
      <c r="AA1709" s="603">
        <f t="shared" si="775"/>
        <v>0</v>
      </c>
      <c r="AB1709" s="602"/>
      <c r="AC1709" s="604">
        <f t="shared" si="776"/>
        <v>0.113</v>
      </c>
      <c r="AD1709" s="602">
        <f t="shared" ca="1" si="777"/>
        <v>-579489697085.68933</v>
      </c>
      <c r="AE1709" s="602">
        <f t="shared" si="778"/>
        <v>0</v>
      </c>
      <c r="AG1709" s="602">
        <f t="shared" ca="1" si="782"/>
        <v>0</v>
      </c>
    </row>
    <row r="1710" spans="2:33" x14ac:dyDescent="0.25">
      <c r="B1710" s="30">
        <v>1689</v>
      </c>
      <c r="C1710" s="19">
        <f t="shared" ca="1" si="756"/>
        <v>97099</v>
      </c>
      <c r="D1710" s="30">
        <f t="shared" ca="1" si="757"/>
        <v>31</v>
      </c>
      <c r="E1710" s="599">
        <f t="shared" si="758"/>
        <v>0.113</v>
      </c>
      <c r="F1710" s="599">
        <f t="shared" si="779"/>
        <v>0.13108</v>
      </c>
      <c r="G1710" s="33">
        <f t="shared" ca="1" si="759"/>
        <v>1.0120874444444443</v>
      </c>
      <c r="H1710" s="33">
        <f t="shared" ca="1" si="760"/>
        <v>461822293.87508935</v>
      </c>
      <c r="I1710" s="33">
        <f t="shared" ca="1" si="784"/>
        <v>2.1653350504349481E-9</v>
      </c>
      <c r="J1710" s="30" t="b">
        <f t="shared" si="761"/>
        <v>0</v>
      </c>
      <c r="K1710" s="33">
        <f t="shared" si="780"/>
        <v>1</v>
      </c>
      <c r="L1710" s="33">
        <f t="shared" ca="1" si="783"/>
        <v>2.1653350504349481E-9</v>
      </c>
      <c r="M1710" s="600">
        <f t="shared" ca="1" si="762"/>
        <v>27271.35</v>
      </c>
      <c r="N1710" s="601">
        <f t="shared" ca="1" si="763"/>
        <v>-62260167953061.5</v>
      </c>
      <c r="O1710" s="601">
        <f t="shared" ca="1" si="764"/>
        <v>752566348505.75989</v>
      </c>
      <c r="P1710" s="601">
        <f t="shared" ca="1" si="765"/>
        <v>-605826023165.47998</v>
      </c>
      <c r="Q1710" s="601">
        <f t="shared" ca="1" si="781"/>
        <v>-96932163706.479996</v>
      </c>
      <c r="R1710" s="602">
        <f t="shared" si="766"/>
        <v>399</v>
      </c>
      <c r="S1710" s="602">
        <f t="shared" si="767"/>
        <v>63.84</v>
      </c>
      <c r="T1710" s="602">
        <f t="shared" si="768"/>
        <v>166.35080000000002</v>
      </c>
      <c r="U1710" s="602">
        <f t="shared" si="769"/>
        <v>26.616128000000003</v>
      </c>
      <c r="V1710" s="602">
        <f t="shared" ca="1" si="770"/>
        <v>-49808134362.449997</v>
      </c>
      <c r="W1710" s="602">
        <f t="shared" si="771"/>
        <v>84.48</v>
      </c>
      <c r="X1710" s="602">
        <f t="shared" si="772"/>
        <v>13.52</v>
      </c>
      <c r="Y1710" s="602">
        <f t="shared" ca="1" si="773"/>
        <v>949935478.97000003</v>
      </c>
      <c r="Z1710" s="602">
        <f t="shared" ca="1" si="774"/>
        <v>151989676.63999999</v>
      </c>
      <c r="AA1710" s="603">
        <f t="shared" si="775"/>
        <v>0</v>
      </c>
      <c r="AB1710" s="602"/>
      <c r="AC1710" s="604">
        <f t="shared" si="776"/>
        <v>0.113</v>
      </c>
      <c r="AD1710" s="602">
        <f t="shared" ca="1" si="777"/>
        <v>-605826023165.4845</v>
      </c>
      <c r="AE1710" s="602">
        <f t="shared" si="778"/>
        <v>0</v>
      </c>
      <c r="AG1710" s="602">
        <f t="shared" ca="1" si="782"/>
        <v>0</v>
      </c>
    </row>
    <row r="1711" spans="2:33" x14ac:dyDescent="0.25">
      <c r="B1711" s="30">
        <v>1690</v>
      </c>
      <c r="C1711" s="19">
        <f t="shared" ca="1" si="756"/>
        <v>97129</v>
      </c>
      <c r="D1711" s="30">
        <f t="shared" ca="1" si="757"/>
        <v>30</v>
      </c>
      <c r="E1711" s="599">
        <f t="shared" si="758"/>
        <v>0.113</v>
      </c>
      <c r="F1711" s="599">
        <f t="shared" si="779"/>
        <v>0.13108</v>
      </c>
      <c r="G1711" s="33">
        <f t="shared" ca="1" si="759"/>
        <v>1.0117233333333333</v>
      </c>
      <c r="H1711" s="33">
        <f t="shared" ca="1" si="760"/>
        <v>467236390.56695163</v>
      </c>
      <c r="I1711" s="33">
        <f t="shared" ca="1" si="784"/>
        <v>2.1402442536348357E-9</v>
      </c>
      <c r="J1711" s="30" t="b">
        <f t="shared" si="761"/>
        <v>0</v>
      </c>
      <c r="K1711" s="33">
        <f t="shared" si="780"/>
        <v>1</v>
      </c>
      <c r="L1711" s="33">
        <f t="shared" ca="1" si="783"/>
        <v>2.1402442536348357E-9</v>
      </c>
      <c r="M1711" s="600">
        <f t="shared" ca="1" si="762"/>
        <v>27271.35</v>
      </c>
      <c r="N1711" s="601">
        <f t="shared" ca="1" si="763"/>
        <v>-63012734301567.297</v>
      </c>
      <c r="O1711" s="601">
        <f t="shared" ca="1" si="764"/>
        <v>738719315733.37988</v>
      </c>
      <c r="P1711" s="601">
        <f t="shared" ca="1" si="765"/>
        <v>-593369914673.08997</v>
      </c>
      <c r="Q1711" s="601">
        <f t="shared" ca="1" si="781"/>
        <v>-94939186347.690002</v>
      </c>
      <c r="R1711" s="602">
        <f t="shared" si="766"/>
        <v>399</v>
      </c>
      <c r="S1711" s="602">
        <f t="shared" si="767"/>
        <v>63.84</v>
      </c>
      <c r="T1711" s="602">
        <f t="shared" si="768"/>
        <v>166.35080000000002</v>
      </c>
      <c r="U1711" s="602">
        <f t="shared" si="769"/>
        <v>26.616128000000003</v>
      </c>
      <c r="V1711" s="602">
        <f t="shared" ca="1" si="770"/>
        <v>-50410187441.25</v>
      </c>
      <c r="W1711" s="602">
        <f t="shared" si="771"/>
        <v>84.48</v>
      </c>
      <c r="X1711" s="602">
        <f t="shared" si="772"/>
        <v>13.52</v>
      </c>
      <c r="Y1711" s="602">
        <f t="shared" ca="1" si="773"/>
        <v>930404300.85000002</v>
      </c>
      <c r="Z1711" s="602">
        <f t="shared" ca="1" si="774"/>
        <v>148864688.13999999</v>
      </c>
      <c r="AA1711" s="603">
        <f t="shared" si="775"/>
        <v>0</v>
      </c>
      <c r="AB1711" s="602"/>
      <c r="AC1711" s="604">
        <f t="shared" si="776"/>
        <v>0.113</v>
      </c>
      <c r="AD1711" s="602">
        <f t="shared" ca="1" si="777"/>
        <v>-593369914673.09204</v>
      </c>
      <c r="AE1711" s="602">
        <f t="shared" si="778"/>
        <v>0</v>
      </c>
      <c r="AG1711" s="602">
        <f t="shared" ca="1" si="782"/>
        <v>0</v>
      </c>
    </row>
    <row r="1712" spans="2:33" x14ac:dyDescent="0.25">
      <c r="B1712" s="30">
        <v>1691</v>
      </c>
      <c r="C1712" s="19">
        <f t="shared" ca="1" si="756"/>
        <v>97160</v>
      </c>
      <c r="D1712" s="30">
        <f t="shared" ca="1" si="757"/>
        <v>31</v>
      </c>
      <c r="E1712" s="599">
        <f t="shared" si="758"/>
        <v>0.113</v>
      </c>
      <c r="F1712" s="599">
        <f t="shared" si="779"/>
        <v>0.13108</v>
      </c>
      <c r="G1712" s="33">
        <f t="shared" ca="1" si="759"/>
        <v>1.0120874444444443</v>
      </c>
      <c r="H1712" s="33">
        <f t="shared" ca="1" si="760"/>
        <v>472884084.48035234</v>
      </c>
      <c r="I1712" s="33">
        <f t="shared" ca="1" si="784"/>
        <v>2.1146831386784569E-9</v>
      </c>
      <c r="J1712" s="30" t="b">
        <f t="shared" si="761"/>
        <v>0</v>
      </c>
      <c r="K1712" s="33">
        <f t="shared" si="780"/>
        <v>1</v>
      </c>
      <c r="L1712" s="33">
        <f t="shared" ca="1" si="783"/>
        <v>2.1146831386784569E-9</v>
      </c>
      <c r="M1712" s="600">
        <f t="shared" ca="1" si="762"/>
        <v>27271.35</v>
      </c>
      <c r="N1712" s="601">
        <f t="shared" ca="1" si="763"/>
        <v>-63751453617300.703</v>
      </c>
      <c r="O1712" s="601">
        <f t="shared" ca="1" si="764"/>
        <v>770592181123.04993</v>
      </c>
      <c r="P1712" s="601">
        <f t="shared" ca="1" si="765"/>
        <v>-620337061170.56995</v>
      </c>
      <c r="Q1712" s="601">
        <f t="shared" ca="1" si="781"/>
        <v>-99253929787.289993</v>
      </c>
      <c r="R1712" s="602">
        <f t="shared" si="766"/>
        <v>399</v>
      </c>
      <c r="S1712" s="602">
        <f t="shared" si="767"/>
        <v>63.84</v>
      </c>
      <c r="T1712" s="602">
        <f t="shared" si="768"/>
        <v>166.35080000000002</v>
      </c>
      <c r="U1712" s="602">
        <f t="shared" si="769"/>
        <v>26.616128000000003</v>
      </c>
      <c r="V1712" s="602">
        <f t="shared" ca="1" si="770"/>
        <v>-51001162893.839996</v>
      </c>
      <c r="W1712" s="602">
        <f t="shared" si="771"/>
        <v>84.48</v>
      </c>
      <c r="X1712" s="602">
        <f t="shared" si="772"/>
        <v>13.52</v>
      </c>
      <c r="Y1712" s="602">
        <f t="shared" ca="1" si="773"/>
        <v>972688786.55999994</v>
      </c>
      <c r="Z1712" s="602">
        <f t="shared" ca="1" si="774"/>
        <v>155630205.84999999</v>
      </c>
      <c r="AA1712" s="603">
        <f t="shared" si="775"/>
        <v>0</v>
      </c>
      <c r="AB1712" s="602"/>
      <c r="AC1712" s="604">
        <f t="shared" si="776"/>
        <v>0.113</v>
      </c>
      <c r="AD1712" s="602">
        <f t="shared" ca="1" si="777"/>
        <v>-620337061170.56775</v>
      </c>
      <c r="AE1712" s="602">
        <f t="shared" si="778"/>
        <v>0</v>
      </c>
      <c r="AG1712" s="602">
        <f t="shared" ca="1" si="782"/>
        <v>0</v>
      </c>
    </row>
    <row r="1713" spans="2:33" x14ac:dyDescent="0.25">
      <c r="B1713" s="30">
        <v>1692</v>
      </c>
      <c r="C1713" s="19">
        <f t="shared" ca="1" si="756"/>
        <v>97191</v>
      </c>
      <c r="D1713" s="30">
        <f t="shared" ca="1" si="757"/>
        <v>31</v>
      </c>
      <c r="E1713" s="599">
        <f t="shared" si="758"/>
        <v>0.113</v>
      </c>
      <c r="F1713" s="599">
        <f t="shared" si="779"/>
        <v>0.13108</v>
      </c>
      <c r="G1713" s="33">
        <f t="shared" ca="1" si="759"/>
        <v>1.0120874444444443</v>
      </c>
      <c r="H1713" s="33">
        <f t="shared" ca="1" si="760"/>
        <v>478600044.58017051</v>
      </c>
      <c r="I1713" s="33">
        <f t="shared" ca="1" si="784"/>
        <v>2.0894273022419025E-9</v>
      </c>
      <c r="J1713" s="30" t="b">
        <f t="shared" si="761"/>
        <v>1</v>
      </c>
      <c r="K1713" s="33">
        <f t="shared" si="780"/>
        <v>1</v>
      </c>
      <c r="L1713" s="33">
        <f t="shared" ca="1" si="783"/>
        <v>2.0894273022419025E-9</v>
      </c>
      <c r="M1713" s="600">
        <f t="shared" ca="1" si="762"/>
        <v>27271.35</v>
      </c>
      <c r="N1713" s="601">
        <f t="shared" ca="1" si="763"/>
        <v>-64522045798423.703</v>
      </c>
      <c r="O1713" s="601">
        <f t="shared" ca="1" si="764"/>
        <v>779906671301.69995</v>
      </c>
      <c r="P1713" s="601">
        <f t="shared" ca="1" si="765"/>
        <v>-627835351199.66003</v>
      </c>
      <c r="Q1713" s="601">
        <f t="shared" ca="1" si="781"/>
        <v>-100453656191.95</v>
      </c>
      <c r="R1713" s="602">
        <f t="shared" si="766"/>
        <v>399</v>
      </c>
      <c r="S1713" s="602">
        <f t="shared" si="767"/>
        <v>63.84</v>
      </c>
      <c r="T1713" s="602">
        <f t="shared" si="768"/>
        <v>166.35080000000002</v>
      </c>
      <c r="U1713" s="602">
        <f t="shared" si="769"/>
        <v>26.616128000000003</v>
      </c>
      <c r="V1713" s="602">
        <f t="shared" ca="1" si="770"/>
        <v>-51617636638.739998</v>
      </c>
      <c r="W1713" s="602">
        <f t="shared" si="771"/>
        <v>84.48</v>
      </c>
      <c r="X1713" s="602">
        <f t="shared" si="772"/>
        <v>13.52</v>
      </c>
      <c r="Y1713" s="602">
        <f t="shared" ca="1" si="773"/>
        <v>984446105.33000004</v>
      </c>
      <c r="Z1713" s="602">
        <f t="shared" ca="1" si="774"/>
        <v>157511376.84999999</v>
      </c>
      <c r="AA1713" s="603">
        <f t="shared" si="775"/>
        <v>0</v>
      </c>
      <c r="AB1713" s="602"/>
      <c r="AC1713" s="604">
        <f t="shared" si="776"/>
        <v>0.113</v>
      </c>
      <c r="AD1713" s="602">
        <f t="shared" ca="1" si="777"/>
        <v>-627835351199.66174</v>
      </c>
      <c r="AE1713" s="602">
        <f t="shared" si="778"/>
        <v>0</v>
      </c>
      <c r="AG1713" s="602">
        <f t="shared" ca="1" si="782"/>
        <v>0</v>
      </c>
    </row>
    <row r="1714" spans="2:33" x14ac:dyDescent="0.25">
      <c r="B1714" s="30">
        <v>1693</v>
      </c>
      <c r="C1714" s="19">
        <f t="shared" ca="1" si="756"/>
        <v>97219</v>
      </c>
      <c r="D1714" s="30">
        <f t="shared" ca="1" si="757"/>
        <v>28</v>
      </c>
      <c r="E1714" s="599">
        <f t="shared" si="758"/>
        <v>0.113</v>
      </c>
      <c r="F1714" s="599">
        <f t="shared" si="779"/>
        <v>0.13108</v>
      </c>
      <c r="G1714" s="33">
        <f t="shared" ca="1" si="759"/>
        <v>1.0109951111111111</v>
      </c>
      <c r="H1714" s="33">
        <f t="shared" ca="1" si="760"/>
        <v>483862305.2481122</v>
      </c>
      <c r="I1714" s="33">
        <f t="shared" ca="1" si="784"/>
        <v>2.0667036658026617E-9</v>
      </c>
      <c r="J1714" s="30" t="b">
        <f t="shared" si="761"/>
        <v>0</v>
      </c>
      <c r="K1714" s="33">
        <f t="shared" si="780"/>
        <v>1</v>
      </c>
      <c r="L1714" s="33">
        <f t="shared" ca="1" si="783"/>
        <v>2.0667036658026617E-9</v>
      </c>
      <c r="M1714" s="600">
        <f t="shared" ca="1" si="762"/>
        <v>27271.35</v>
      </c>
      <c r="N1714" s="601">
        <f t="shared" ca="1" si="763"/>
        <v>-65301952469725.398</v>
      </c>
      <c r="O1714" s="601">
        <f t="shared" ca="1" si="764"/>
        <v>718002250448.47998</v>
      </c>
      <c r="P1714" s="601">
        <f t="shared" ca="1" si="765"/>
        <v>-573931604483.92004</v>
      </c>
      <c r="Q1714" s="601">
        <f t="shared" ca="1" si="781"/>
        <v>-91829056717.429993</v>
      </c>
      <c r="R1714" s="602">
        <f t="shared" si="766"/>
        <v>399</v>
      </c>
      <c r="S1714" s="602">
        <f t="shared" si="767"/>
        <v>63.84</v>
      </c>
      <c r="T1714" s="602">
        <f t="shared" si="768"/>
        <v>166.35080000000002</v>
      </c>
      <c r="U1714" s="602">
        <f t="shared" si="769"/>
        <v>26.616128000000003</v>
      </c>
      <c r="V1714" s="602">
        <f t="shared" ca="1" si="770"/>
        <v>-52241561975.779999</v>
      </c>
      <c r="W1714" s="602">
        <f t="shared" si="771"/>
        <v>84.48</v>
      </c>
      <c r="X1714" s="602">
        <f t="shared" si="772"/>
        <v>13.52</v>
      </c>
      <c r="Y1714" s="602">
        <f t="shared" ca="1" si="773"/>
        <v>899925030.48000002</v>
      </c>
      <c r="Z1714" s="602">
        <f t="shared" ca="1" si="774"/>
        <v>143988004.88</v>
      </c>
      <c r="AA1714" s="603">
        <f t="shared" si="775"/>
        <v>0</v>
      </c>
      <c r="AB1714" s="602"/>
      <c r="AC1714" s="604">
        <f t="shared" si="776"/>
        <v>0.113</v>
      </c>
      <c r="AD1714" s="602">
        <f t="shared" ca="1" si="777"/>
        <v>-573931604483.91992</v>
      </c>
      <c r="AE1714" s="602">
        <f t="shared" si="778"/>
        <v>0</v>
      </c>
      <c r="AG1714" s="602">
        <f t="shared" ca="1" si="782"/>
        <v>0</v>
      </c>
    </row>
    <row r="1715" spans="2:33" x14ac:dyDescent="0.25">
      <c r="B1715" s="30">
        <v>1694</v>
      </c>
      <c r="C1715" s="19">
        <f t="shared" ca="1" si="756"/>
        <v>97250</v>
      </c>
      <c r="D1715" s="30">
        <f t="shared" ca="1" si="757"/>
        <v>31</v>
      </c>
      <c r="E1715" s="599">
        <f t="shared" si="758"/>
        <v>0.113</v>
      </c>
      <c r="F1715" s="599">
        <f t="shared" si="779"/>
        <v>0.13108</v>
      </c>
      <c r="G1715" s="33">
        <f t="shared" ca="1" si="759"/>
        <v>1.0120874444444443</v>
      </c>
      <c r="H1715" s="33">
        <f t="shared" ca="1" si="760"/>
        <v>489710963.98155951</v>
      </c>
      <c r="I1715" s="33">
        <f t="shared" ca="1" si="784"/>
        <v>2.0420208521973298E-9</v>
      </c>
      <c r="J1715" s="30" t="b">
        <f t="shared" si="761"/>
        <v>0</v>
      </c>
      <c r="K1715" s="33">
        <f t="shared" si="780"/>
        <v>1</v>
      </c>
      <c r="L1715" s="33">
        <f t="shared" ca="1" si="783"/>
        <v>2.0420208521973298E-9</v>
      </c>
      <c r="M1715" s="600">
        <f t="shared" ca="1" si="762"/>
        <v>27271.35</v>
      </c>
      <c r="N1715" s="601">
        <f t="shared" ca="1" si="763"/>
        <v>-66019954720173.898</v>
      </c>
      <c r="O1715" s="601">
        <f t="shared" ca="1" si="764"/>
        <v>798012562176.19006</v>
      </c>
      <c r="P1715" s="601">
        <f t="shared" ca="1" si="765"/>
        <v>-642410837179.91003</v>
      </c>
      <c r="Q1715" s="601">
        <f t="shared" ca="1" si="781"/>
        <v>-102785733948.78999</v>
      </c>
      <c r="R1715" s="602">
        <f t="shared" si="766"/>
        <v>399</v>
      </c>
      <c r="S1715" s="602">
        <f t="shared" si="767"/>
        <v>63.84</v>
      </c>
      <c r="T1715" s="602">
        <f t="shared" si="768"/>
        <v>166.35080000000002</v>
      </c>
      <c r="U1715" s="602">
        <f t="shared" si="769"/>
        <v>26.616128000000003</v>
      </c>
      <c r="V1715" s="602">
        <f t="shared" ca="1" si="770"/>
        <v>-52815963776.139999</v>
      </c>
      <c r="W1715" s="602">
        <f t="shared" si="771"/>
        <v>84.48</v>
      </c>
      <c r="X1715" s="602">
        <f t="shared" si="772"/>
        <v>13.52</v>
      </c>
      <c r="Y1715" s="602">
        <f t="shared" ca="1" si="773"/>
        <v>1007300467.34</v>
      </c>
      <c r="Z1715" s="602">
        <f t="shared" ca="1" si="774"/>
        <v>161168074.77000001</v>
      </c>
      <c r="AA1715" s="603">
        <f t="shared" si="775"/>
        <v>0</v>
      </c>
      <c r="AB1715" s="602"/>
      <c r="AC1715" s="604">
        <f t="shared" si="776"/>
        <v>0.113</v>
      </c>
      <c r="AD1715" s="602">
        <f t="shared" ca="1" si="777"/>
        <v>-642410837179.91431</v>
      </c>
      <c r="AE1715" s="602">
        <f t="shared" si="778"/>
        <v>0</v>
      </c>
      <c r="AG1715" s="602">
        <f t="shared" ca="1" si="782"/>
        <v>0</v>
      </c>
    </row>
    <row r="1716" spans="2:33" x14ac:dyDescent="0.25">
      <c r="B1716" s="30">
        <v>1695</v>
      </c>
      <c r="C1716" s="19">
        <f t="shared" ca="1" si="756"/>
        <v>97280</v>
      </c>
      <c r="D1716" s="30">
        <f t="shared" ca="1" si="757"/>
        <v>30</v>
      </c>
      <c r="E1716" s="599">
        <f t="shared" si="758"/>
        <v>0.113</v>
      </c>
      <c r="F1716" s="599">
        <f t="shared" si="779"/>
        <v>0.13108</v>
      </c>
      <c r="G1716" s="33">
        <f t="shared" ca="1" si="759"/>
        <v>1.0117233333333333</v>
      </c>
      <c r="H1716" s="33">
        <f t="shared" ca="1" si="760"/>
        <v>495452008.84930331</v>
      </c>
      <c r="I1716" s="33">
        <f t="shared" ca="1" si="784"/>
        <v>2.0183589573539505E-9</v>
      </c>
      <c r="J1716" s="30" t="b">
        <f t="shared" si="761"/>
        <v>0</v>
      </c>
      <c r="K1716" s="33">
        <f t="shared" si="780"/>
        <v>1</v>
      </c>
      <c r="L1716" s="33">
        <f t="shared" ca="1" si="783"/>
        <v>2.0183589573539505E-9</v>
      </c>
      <c r="M1716" s="600">
        <f t="shared" ca="1" si="762"/>
        <v>27271.35</v>
      </c>
      <c r="N1716" s="601">
        <f t="shared" ca="1" si="763"/>
        <v>-66817967282350.102</v>
      </c>
      <c r="O1716" s="601">
        <f t="shared" ca="1" si="764"/>
        <v>783329330378.09998</v>
      </c>
      <c r="P1716" s="601">
        <f t="shared" ca="1" si="765"/>
        <v>-629202525242.13</v>
      </c>
      <c r="Q1716" s="601">
        <f t="shared" ca="1" si="781"/>
        <v>-100672404038.74001</v>
      </c>
      <c r="R1716" s="602">
        <f t="shared" si="766"/>
        <v>399</v>
      </c>
      <c r="S1716" s="602">
        <f t="shared" si="767"/>
        <v>63.84</v>
      </c>
      <c r="T1716" s="602">
        <f t="shared" si="768"/>
        <v>166.35080000000002</v>
      </c>
      <c r="U1716" s="602">
        <f t="shared" si="769"/>
        <v>26.616128000000003</v>
      </c>
      <c r="V1716" s="602">
        <f t="shared" ca="1" si="770"/>
        <v>-53454373825.879997</v>
      </c>
      <c r="W1716" s="602">
        <f t="shared" si="771"/>
        <v>84.48</v>
      </c>
      <c r="X1716" s="602">
        <f t="shared" si="772"/>
        <v>13.52</v>
      </c>
      <c r="Y1716" s="602">
        <f t="shared" ca="1" si="773"/>
        <v>986589834.23000002</v>
      </c>
      <c r="Z1716" s="602">
        <f t="shared" ca="1" si="774"/>
        <v>157854373.47999999</v>
      </c>
      <c r="AA1716" s="603">
        <f t="shared" si="775"/>
        <v>0</v>
      </c>
      <c r="AB1716" s="602"/>
      <c r="AC1716" s="604">
        <f t="shared" si="776"/>
        <v>0.113</v>
      </c>
      <c r="AD1716" s="602">
        <f t="shared" ca="1" si="777"/>
        <v>-629202525242.13013</v>
      </c>
      <c r="AE1716" s="602">
        <f t="shared" si="778"/>
        <v>0</v>
      </c>
      <c r="AG1716" s="602">
        <f t="shared" ca="1" si="782"/>
        <v>0</v>
      </c>
    </row>
    <row r="1717" spans="2:33" x14ac:dyDescent="0.25">
      <c r="B1717" s="30">
        <v>1696</v>
      </c>
      <c r="C1717" s="19">
        <f t="shared" ca="1" si="756"/>
        <v>97311</v>
      </c>
      <c r="D1717" s="30">
        <f t="shared" ca="1" si="757"/>
        <v>31</v>
      </c>
      <c r="E1717" s="599">
        <f t="shared" si="758"/>
        <v>0.113</v>
      </c>
      <c r="F1717" s="599">
        <f t="shared" si="779"/>
        <v>0.13108</v>
      </c>
      <c r="G1717" s="33">
        <f t="shared" ca="1" si="759"/>
        <v>1.0120874444444443</v>
      </c>
      <c r="H1717" s="33">
        <f t="shared" ca="1" si="760"/>
        <v>501440757.4811576</v>
      </c>
      <c r="I1717" s="33">
        <f t="shared" ca="1" si="784"/>
        <v>1.9942535286186357E-9</v>
      </c>
      <c r="J1717" s="30" t="b">
        <f t="shared" si="761"/>
        <v>0</v>
      </c>
      <c r="K1717" s="33">
        <f t="shared" si="780"/>
        <v>1</v>
      </c>
      <c r="L1717" s="33">
        <f t="shared" ca="1" si="783"/>
        <v>1.9942535286186357E-9</v>
      </c>
      <c r="M1717" s="600">
        <f t="shared" ca="1" si="762"/>
        <v>27271.35</v>
      </c>
      <c r="N1717" s="601">
        <f t="shared" ca="1" si="763"/>
        <v>-67601296612728.203</v>
      </c>
      <c r="O1717" s="601">
        <f t="shared" ca="1" si="764"/>
        <v>817126944450.10999</v>
      </c>
      <c r="P1717" s="601">
        <f t="shared" ca="1" si="765"/>
        <v>-657798172317.73999</v>
      </c>
      <c r="Q1717" s="601">
        <f t="shared" ca="1" si="781"/>
        <v>-105247707570.84</v>
      </c>
      <c r="R1717" s="602">
        <f t="shared" si="766"/>
        <v>399</v>
      </c>
      <c r="S1717" s="602">
        <f t="shared" si="767"/>
        <v>63.84</v>
      </c>
      <c r="T1717" s="602">
        <f t="shared" si="768"/>
        <v>166.35080000000002</v>
      </c>
      <c r="U1717" s="602">
        <f t="shared" si="769"/>
        <v>26.616128000000003</v>
      </c>
      <c r="V1717" s="602">
        <f t="shared" ca="1" si="770"/>
        <v>-54081037290.18</v>
      </c>
      <c r="W1717" s="602">
        <f t="shared" si="771"/>
        <v>84.48</v>
      </c>
      <c r="X1717" s="602">
        <f t="shared" si="772"/>
        <v>13.52</v>
      </c>
      <c r="Y1717" s="602">
        <f t="shared" ca="1" si="773"/>
        <v>1031427808.84</v>
      </c>
      <c r="Z1717" s="602">
        <f t="shared" ca="1" si="774"/>
        <v>165028449.41</v>
      </c>
      <c r="AA1717" s="603">
        <f t="shared" si="775"/>
        <v>0</v>
      </c>
      <c r="AB1717" s="602"/>
      <c r="AC1717" s="604">
        <f t="shared" si="776"/>
        <v>0.113</v>
      </c>
      <c r="AD1717" s="602">
        <f t="shared" ca="1" si="777"/>
        <v>-657798172317.74146</v>
      </c>
      <c r="AE1717" s="602">
        <f t="shared" si="778"/>
        <v>0</v>
      </c>
      <c r="AG1717" s="602">
        <f t="shared" ca="1" si="782"/>
        <v>0</v>
      </c>
    </row>
    <row r="1718" spans="2:33" x14ac:dyDescent="0.25">
      <c r="B1718" s="30">
        <v>1697</v>
      </c>
      <c r="C1718" s="19">
        <f t="shared" ca="1" si="756"/>
        <v>97341</v>
      </c>
      <c r="D1718" s="30">
        <f t="shared" ca="1" si="757"/>
        <v>30</v>
      </c>
      <c r="E1718" s="599">
        <f t="shared" si="758"/>
        <v>0.113</v>
      </c>
      <c r="F1718" s="599">
        <f t="shared" si="779"/>
        <v>0.13108</v>
      </c>
      <c r="G1718" s="33">
        <f t="shared" ca="1" si="759"/>
        <v>1.0117233333333333</v>
      </c>
      <c r="H1718" s="33">
        <f t="shared" ca="1" si="760"/>
        <v>507319314.62802833</v>
      </c>
      <c r="I1718" s="33">
        <f t="shared" ca="1" si="784"/>
        <v>1.9711451371277084E-9</v>
      </c>
      <c r="J1718" s="30" t="b">
        <f t="shared" si="761"/>
        <v>0</v>
      </c>
      <c r="K1718" s="33">
        <f t="shared" si="780"/>
        <v>1</v>
      </c>
      <c r="L1718" s="33">
        <f t="shared" ca="1" si="783"/>
        <v>1.9711451371277084E-9</v>
      </c>
      <c r="M1718" s="600">
        <f t="shared" ca="1" si="762"/>
        <v>27271.35</v>
      </c>
      <c r="N1718" s="601">
        <f t="shared" ca="1" si="763"/>
        <v>-68418423557178.297</v>
      </c>
      <c r="O1718" s="601">
        <f t="shared" ca="1" si="764"/>
        <v>802092012773.32996</v>
      </c>
      <c r="P1718" s="601">
        <f t="shared" ca="1" si="765"/>
        <v>-644273488496.76001</v>
      </c>
      <c r="Q1718" s="601">
        <f t="shared" ca="1" si="781"/>
        <v>-103083758159.48</v>
      </c>
      <c r="R1718" s="602">
        <f t="shared" si="766"/>
        <v>399</v>
      </c>
      <c r="S1718" s="602">
        <f t="shared" si="767"/>
        <v>63.84</v>
      </c>
      <c r="T1718" s="602">
        <f t="shared" si="768"/>
        <v>166.35080000000002</v>
      </c>
      <c r="U1718" s="602">
        <f t="shared" si="769"/>
        <v>26.616128000000003</v>
      </c>
      <c r="V1718" s="602">
        <f t="shared" ca="1" si="770"/>
        <v>-54734738845.739998</v>
      </c>
      <c r="W1718" s="602">
        <f t="shared" si="771"/>
        <v>84.48</v>
      </c>
      <c r="X1718" s="602">
        <f t="shared" si="772"/>
        <v>13.52</v>
      </c>
      <c r="Y1718" s="602">
        <f t="shared" ca="1" si="773"/>
        <v>1010221104.61</v>
      </c>
      <c r="Z1718" s="602">
        <f t="shared" ca="1" si="774"/>
        <v>161635376.74000001</v>
      </c>
      <c r="AA1718" s="603">
        <f t="shared" si="775"/>
        <v>0</v>
      </c>
      <c r="AB1718" s="602"/>
      <c r="AC1718" s="604">
        <f t="shared" si="776"/>
        <v>0.113</v>
      </c>
      <c r="AD1718" s="602">
        <f t="shared" ca="1" si="777"/>
        <v>-644273488496.76233</v>
      </c>
      <c r="AE1718" s="602">
        <f t="shared" si="778"/>
        <v>0</v>
      </c>
      <c r="AG1718" s="602">
        <f t="shared" ca="1" si="782"/>
        <v>0</v>
      </c>
    </row>
    <row r="1719" spans="2:33" x14ac:dyDescent="0.25">
      <c r="B1719" s="30">
        <v>1698</v>
      </c>
      <c r="C1719" s="19">
        <f t="shared" ca="1" si="756"/>
        <v>97372</v>
      </c>
      <c r="D1719" s="30">
        <f t="shared" ca="1" si="757"/>
        <v>31</v>
      </c>
      <c r="E1719" s="599">
        <f t="shared" si="758"/>
        <v>0.113</v>
      </c>
      <c r="F1719" s="599">
        <f t="shared" si="779"/>
        <v>0.13108</v>
      </c>
      <c r="G1719" s="33">
        <f t="shared" ca="1" si="759"/>
        <v>1.0120874444444443</v>
      </c>
      <c r="H1719" s="33">
        <f t="shared" ca="1" si="760"/>
        <v>513451508.65918821</v>
      </c>
      <c r="I1719" s="33">
        <f t="shared" ca="1" si="784"/>
        <v>1.9476035869704033E-9</v>
      </c>
      <c r="J1719" s="30" t="b">
        <f t="shared" si="761"/>
        <v>0</v>
      </c>
      <c r="K1719" s="33">
        <f t="shared" si="780"/>
        <v>1</v>
      </c>
      <c r="L1719" s="33">
        <f t="shared" ca="1" si="783"/>
        <v>1.9476035869704033E-9</v>
      </c>
      <c r="M1719" s="600">
        <f t="shared" ca="1" si="762"/>
        <v>27271.35</v>
      </c>
      <c r="N1719" s="601">
        <f t="shared" ca="1" si="763"/>
        <v>-69220515569951.602</v>
      </c>
      <c r="O1719" s="601">
        <f t="shared" ca="1" si="764"/>
        <v>836699163638.93994</v>
      </c>
      <c r="P1719" s="601">
        <f t="shared" ca="1" si="765"/>
        <v>-673554072337.60999</v>
      </c>
      <c r="Q1719" s="601">
        <f t="shared" ca="1" si="781"/>
        <v>-107768651574.02</v>
      </c>
      <c r="R1719" s="602">
        <f t="shared" si="766"/>
        <v>399</v>
      </c>
      <c r="S1719" s="602">
        <f t="shared" si="767"/>
        <v>63.84</v>
      </c>
      <c r="T1719" s="602">
        <f t="shared" si="768"/>
        <v>166.35080000000002</v>
      </c>
      <c r="U1719" s="602">
        <f t="shared" si="769"/>
        <v>26.616128000000003</v>
      </c>
      <c r="V1719" s="602">
        <f t="shared" ca="1" si="770"/>
        <v>-55376412455.959999</v>
      </c>
      <c r="W1719" s="602">
        <f t="shared" si="771"/>
        <v>84.48</v>
      </c>
      <c r="X1719" s="602">
        <f t="shared" si="772"/>
        <v>13.52</v>
      </c>
      <c r="Y1719" s="602">
        <f t="shared" ca="1" si="773"/>
        <v>1056133060.0700001</v>
      </c>
      <c r="Z1719" s="602">
        <f t="shared" ca="1" si="774"/>
        <v>168981289.61000001</v>
      </c>
      <c r="AA1719" s="603">
        <f t="shared" si="775"/>
        <v>0</v>
      </c>
      <c r="AB1719" s="602"/>
      <c r="AC1719" s="604">
        <f t="shared" si="776"/>
        <v>0.113</v>
      </c>
      <c r="AD1719" s="602">
        <f t="shared" ca="1" si="777"/>
        <v>-673554072337.61243</v>
      </c>
      <c r="AE1719" s="602">
        <f t="shared" si="778"/>
        <v>0</v>
      </c>
      <c r="AG1719" s="602">
        <f t="shared" ca="1" si="782"/>
        <v>0</v>
      </c>
    </row>
    <row r="1720" spans="2:33" x14ac:dyDescent="0.25">
      <c r="B1720" s="30">
        <v>1699</v>
      </c>
      <c r="C1720" s="19">
        <f t="shared" ca="1" si="756"/>
        <v>97403</v>
      </c>
      <c r="D1720" s="30">
        <f t="shared" ca="1" si="757"/>
        <v>31</v>
      </c>
      <c r="E1720" s="599">
        <f t="shared" si="758"/>
        <v>0.113</v>
      </c>
      <c r="F1720" s="599">
        <f t="shared" si="779"/>
        <v>0.13108</v>
      </c>
      <c r="G1720" s="33">
        <f t="shared" ca="1" si="759"/>
        <v>1.0120874444444443</v>
      </c>
      <c r="H1720" s="33">
        <f t="shared" ca="1" si="760"/>
        <v>519657825.2450223</v>
      </c>
      <c r="I1720" s="33">
        <f t="shared" ca="1" si="784"/>
        <v>1.9243431955027197E-9</v>
      </c>
      <c r="J1720" s="30" t="b">
        <f t="shared" si="761"/>
        <v>0</v>
      </c>
      <c r="K1720" s="33">
        <f t="shared" si="780"/>
        <v>1</v>
      </c>
      <c r="L1720" s="33">
        <f t="shared" ca="1" si="783"/>
        <v>1.9243431955027197E-9</v>
      </c>
      <c r="M1720" s="600">
        <f t="shared" ca="1" si="762"/>
        <v>27271.35</v>
      </c>
      <c r="N1720" s="601">
        <f t="shared" ca="1" si="763"/>
        <v>-70057214733590.5</v>
      </c>
      <c r="O1720" s="601">
        <f t="shared" ca="1" si="764"/>
        <v>846812718296.13989</v>
      </c>
      <c r="P1720" s="601">
        <f t="shared" ca="1" si="765"/>
        <v>-681695620032.68994</v>
      </c>
      <c r="Q1720" s="601">
        <f t="shared" ca="1" si="781"/>
        <v>-109071299205.23</v>
      </c>
      <c r="R1720" s="602">
        <f t="shared" si="766"/>
        <v>399</v>
      </c>
      <c r="S1720" s="602">
        <f t="shared" si="767"/>
        <v>63.84</v>
      </c>
      <c r="T1720" s="602">
        <f t="shared" si="768"/>
        <v>166.35080000000002</v>
      </c>
      <c r="U1720" s="602">
        <f t="shared" si="769"/>
        <v>26.616128000000003</v>
      </c>
      <c r="V1720" s="602">
        <f t="shared" ca="1" si="770"/>
        <v>-56045771786.870003</v>
      </c>
      <c r="W1720" s="602">
        <f t="shared" si="771"/>
        <v>84.48</v>
      </c>
      <c r="X1720" s="602">
        <f t="shared" si="772"/>
        <v>13.52</v>
      </c>
      <c r="Y1720" s="602">
        <f t="shared" ca="1" si="773"/>
        <v>1068899006.86</v>
      </c>
      <c r="Z1720" s="602">
        <f t="shared" ca="1" si="774"/>
        <v>171023841.09999999</v>
      </c>
      <c r="AA1720" s="603">
        <f t="shared" si="775"/>
        <v>0</v>
      </c>
      <c r="AB1720" s="602"/>
      <c r="AC1720" s="604">
        <f t="shared" si="776"/>
        <v>0.113</v>
      </c>
      <c r="AD1720" s="602">
        <f t="shared" ca="1" si="777"/>
        <v>-681695620032.68762</v>
      </c>
      <c r="AE1720" s="602">
        <f t="shared" si="778"/>
        <v>0</v>
      </c>
      <c r="AG1720" s="602">
        <f t="shared" ca="1" si="782"/>
        <v>0</v>
      </c>
    </row>
    <row r="1721" spans="2:33" x14ac:dyDescent="0.25">
      <c r="B1721" s="30">
        <v>1700</v>
      </c>
      <c r="C1721" s="19">
        <f t="shared" ca="1" si="756"/>
        <v>97433</v>
      </c>
      <c r="D1721" s="30">
        <f t="shared" ca="1" si="757"/>
        <v>30</v>
      </c>
      <c r="E1721" s="599">
        <f t="shared" si="758"/>
        <v>0.113</v>
      </c>
      <c r="F1721" s="599">
        <f t="shared" si="779"/>
        <v>0.13108</v>
      </c>
      <c r="G1721" s="33">
        <f t="shared" ca="1" si="759"/>
        <v>1.0117233333333333</v>
      </c>
      <c r="H1721" s="33">
        <f t="shared" ca="1" si="760"/>
        <v>525749947.14964473</v>
      </c>
      <c r="I1721" s="33">
        <f t="shared" ca="1" si="784"/>
        <v>1.9020448892510664E-9</v>
      </c>
      <c r="J1721" s="30" t="b">
        <f t="shared" si="761"/>
        <v>0</v>
      </c>
      <c r="K1721" s="33">
        <f t="shared" si="780"/>
        <v>1</v>
      </c>
      <c r="L1721" s="33">
        <f t="shared" ca="1" si="783"/>
        <v>1.9020448892510664E-9</v>
      </c>
      <c r="M1721" s="600">
        <f t="shared" ca="1" si="762"/>
        <v>27271.35</v>
      </c>
      <c r="N1721" s="601">
        <f t="shared" ca="1" si="763"/>
        <v>-70904027451886.594</v>
      </c>
      <c r="O1721" s="601">
        <f t="shared" ca="1" si="764"/>
        <v>831231575765.63989</v>
      </c>
      <c r="P1721" s="601">
        <f t="shared" ca="1" si="765"/>
        <v>-667679591838.59998</v>
      </c>
      <c r="Q1721" s="601">
        <f t="shared" ca="1" si="781"/>
        <v>-106828734694.17999</v>
      </c>
      <c r="R1721" s="602">
        <f t="shared" si="766"/>
        <v>399</v>
      </c>
      <c r="S1721" s="602">
        <f t="shared" si="767"/>
        <v>63.84</v>
      </c>
      <c r="T1721" s="602">
        <f t="shared" si="768"/>
        <v>166.35080000000002</v>
      </c>
      <c r="U1721" s="602">
        <f t="shared" si="769"/>
        <v>26.616128000000003</v>
      </c>
      <c r="V1721" s="602">
        <f t="shared" ca="1" si="770"/>
        <v>-56723221961.510002</v>
      </c>
      <c r="W1721" s="602">
        <f t="shared" si="771"/>
        <v>84.48</v>
      </c>
      <c r="X1721" s="602">
        <f t="shared" si="772"/>
        <v>13.52</v>
      </c>
      <c r="Y1721" s="602">
        <f t="shared" ca="1" si="773"/>
        <v>1046921874.65</v>
      </c>
      <c r="Z1721" s="602">
        <f t="shared" ca="1" si="774"/>
        <v>167507499.94</v>
      </c>
      <c r="AA1721" s="603">
        <f t="shared" si="775"/>
        <v>0</v>
      </c>
      <c r="AB1721" s="602"/>
      <c r="AC1721" s="604">
        <f t="shared" si="776"/>
        <v>0.113</v>
      </c>
      <c r="AD1721" s="602">
        <f t="shared" ca="1" si="777"/>
        <v>-667679591838.59875</v>
      </c>
      <c r="AE1721" s="602">
        <f t="shared" si="778"/>
        <v>0</v>
      </c>
      <c r="AG1721" s="602">
        <f t="shared" ca="1" si="782"/>
        <v>0</v>
      </c>
    </row>
    <row r="1722" spans="2:33" x14ac:dyDescent="0.25">
      <c r="B1722" s="30">
        <v>1701</v>
      </c>
      <c r="C1722" s="19">
        <f t="shared" ca="1" si="756"/>
        <v>97464</v>
      </c>
      <c r="D1722" s="30">
        <f t="shared" ca="1" si="757"/>
        <v>31</v>
      </c>
      <c r="E1722" s="599">
        <f t="shared" si="758"/>
        <v>0.113</v>
      </c>
      <c r="F1722" s="599">
        <f t="shared" si="779"/>
        <v>0.13108</v>
      </c>
      <c r="G1722" s="33">
        <f t="shared" ca="1" si="759"/>
        <v>1.0120874444444443</v>
      </c>
      <c r="H1722" s="33">
        <f t="shared" ca="1" si="760"/>
        <v>532104920.42748559</v>
      </c>
      <c r="I1722" s="33">
        <f t="shared" ca="1" si="784"/>
        <v>1.8793286090957665E-9</v>
      </c>
      <c r="J1722" s="30" t="b">
        <f t="shared" si="761"/>
        <v>0</v>
      </c>
      <c r="K1722" s="33">
        <f t="shared" si="780"/>
        <v>1</v>
      </c>
      <c r="L1722" s="33">
        <f t="shared" ca="1" si="783"/>
        <v>1.8793286090957665E-9</v>
      </c>
      <c r="M1722" s="600">
        <f t="shared" ca="1" si="762"/>
        <v>27271.35</v>
      </c>
      <c r="N1722" s="601">
        <f t="shared" ca="1" si="763"/>
        <v>-71735259027652.203</v>
      </c>
      <c r="O1722" s="601">
        <f t="shared" ca="1" si="764"/>
        <v>867095985475.92993</v>
      </c>
      <c r="P1722" s="601">
        <f t="shared" ca="1" si="765"/>
        <v>-698023923260.73999</v>
      </c>
      <c r="Q1722" s="601">
        <f t="shared" ca="1" si="781"/>
        <v>-111683827721.72</v>
      </c>
      <c r="R1722" s="602">
        <f t="shared" si="766"/>
        <v>399</v>
      </c>
      <c r="S1722" s="602">
        <f t="shared" si="767"/>
        <v>63.84</v>
      </c>
      <c r="T1722" s="602">
        <f t="shared" si="768"/>
        <v>166.35080000000002</v>
      </c>
      <c r="U1722" s="602">
        <f t="shared" si="769"/>
        <v>26.616128000000003</v>
      </c>
      <c r="V1722" s="602">
        <f t="shared" ca="1" si="770"/>
        <v>-57388207222.120003</v>
      </c>
      <c r="W1722" s="602">
        <f t="shared" si="771"/>
        <v>84.48</v>
      </c>
      <c r="X1722" s="602">
        <f t="shared" si="772"/>
        <v>13.52</v>
      </c>
      <c r="Y1722" s="602">
        <f t="shared" ca="1" si="773"/>
        <v>1094501786.3199999</v>
      </c>
      <c r="Z1722" s="602">
        <f t="shared" ca="1" si="774"/>
        <v>175120285.81</v>
      </c>
      <c r="AA1722" s="603">
        <f t="shared" si="775"/>
        <v>0</v>
      </c>
      <c r="AB1722" s="602"/>
      <c r="AC1722" s="604">
        <f t="shared" si="776"/>
        <v>0.113</v>
      </c>
      <c r="AD1722" s="602">
        <f t="shared" ca="1" si="777"/>
        <v>-698023923260.73792</v>
      </c>
      <c r="AE1722" s="602">
        <f t="shared" si="778"/>
        <v>0</v>
      </c>
      <c r="AG1722" s="602">
        <f t="shared" ca="1" si="782"/>
        <v>0</v>
      </c>
    </row>
    <row r="1723" spans="2:33" x14ac:dyDescent="0.25">
      <c r="B1723" s="30">
        <v>1702</v>
      </c>
      <c r="C1723" s="19">
        <f t="shared" ca="1" si="756"/>
        <v>97494</v>
      </c>
      <c r="D1723" s="30">
        <f t="shared" ca="1" si="757"/>
        <v>30</v>
      </c>
      <c r="E1723" s="599">
        <f t="shared" si="758"/>
        <v>0.113</v>
      </c>
      <c r="F1723" s="599">
        <f t="shared" si="779"/>
        <v>0.13108</v>
      </c>
      <c r="G1723" s="33">
        <f t="shared" ca="1" si="759"/>
        <v>1.0117233333333333</v>
      </c>
      <c r="H1723" s="33">
        <f t="shared" ca="1" si="760"/>
        <v>538342963.77796376</v>
      </c>
      <c r="I1723" s="33">
        <f t="shared" ca="1" si="784"/>
        <v>1.8575519088839504E-9</v>
      </c>
      <c r="J1723" s="30" t="b">
        <f t="shared" si="761"/>
        <v>0</v>
      </c>
      <c r="K1723" s="33">
        <f t="shared" si="780"/>
        <v>1</v>
      </c>
      <c r="L1723" s="33">
        <f t="shared" ca="1" si="783"/>
        <v>1.8575519088839504E-9</v>
      </c>
      <c r="M1723" s="600">
        <f t="shared" ca="1" si="762"/>
        <v>27271.35</v>
      </c>
      <c r="N1723" s="601">
        <f t="shared" ca="1" si="763"/>
        <v>-72602355013128.094</v>
      </c>
      <c r="O1723" s="601">
        <f t="shared" ca="1" si="764"/>
        <v>851141635875.25</v>
      </c>
      <c r="P1723" s="601">
        <f t="shared" ca="1" si="765"/>
        <v>-683672176373.62</v>
      </c>
      <c r="Q1723" s="601">
        <f t="shared" ca="1" si="781"/>
        <v>-109387548219.78</v>
      </c>
      <c r="R1723" s="602">
        <f t="shared" si="766"/>
        <v>399</v>
      </c>
      <c r="S1723" s="602">
        <f t="shared" si="767"/>
        <v>63.84</v>
      </c>
      <c r="T1723" s="602">
        <f t="shared" si="768"/>
        <v>166.35080000000002</v>
      </c>
      <c r="U1723" s="602">
        <f t="shared" si="769"/>
        <v>26.616128000000003</v>
      </c>
      <c r="V1723" s="602">
        <f t="shared" ca="1" si="770"/>
        <v>-58081884010.5</v>
      </c>
      <c r="W1723" s="602">
        <f t="shared" si="771"/>
        <v>84.48</v>
      </c>
      <c r="X1723" s="602">
        <f t="shared" si="772"/>
        <v>13.52</v>
      </c>
      <c r="Y1723" s="602">
        <f t="shared" ca="1" si="773"/>
        <v>1071998247.2</v>
      </c>
      <c r="Z1723" s="602">
        <f t="shared" ca="1" si="774"/>
        <v>171519719.55000001</v>
      </c>
      <c r="AA1723" s="603">
        <f t="shared" si="775"/>
        <v>0</v>
      </c>
      <c r="AB1723" s="602"/>
      <c r="AC1723" s="604">
        <f t="shared" si="776"/>
        <v>0.113</v>
      </c>
      <c r="AD1723" s="602">
        <f t="shared" ca="1" si="777"/>
        <v>-683672176373.62292</v>
      </c>
      <c r="AE1723" s="602">
        <f t="shared" si="778"/>
        <v>0</v>
      </c>
      <c r="AG1723" s="602">
        <f t="shared" ca="1" si="782"/>
        <v>0</v>
      </c>
    </row>
    <row r="1724" spans="2:33" x14ac:dyDescent="0.25">
      <c r="B1724" s="30">
        <v>1703</v>
      </c>
      <c r="C1724" s="19">
        <f t="shared" ca="1" si="756"/>
        <v>97525</v>
      </c>
      <c r="D1724" s="30">
        <f t="shared" ca="1" si="757"/>
        <v>31</v>
      </c>
      <c r="E1724" s="599">
        <f t="shared" si="758"/>
        <v>0.113</v>
      </c>
      <c r="F1724" s="599">
        <f t="shared" si="779"/>
        <v>0.13108</v>
      </c>
      <c r="G1724" s="33">
        <f t="shared" ca="1" si="759"/>
        <v>1.0120874444444443</v>
      </c>
      <c r="H1724" s="33">
        <f t="shared" ca="1" si="760"/>
        <v>544850154.44468737</v>
      </c>
      <c r="I1724" s="33">
        <f t="shared" ca="1" si="784"/>
        <v>1.8353670120901452E-9</v>
      </c>
      <c r="J1724" s="30" t="b">
        <f t="shared" si="761"/>
        <v>0</v>
      </c>
      <c r="K1724" s="33">
        <f t="shared" si="780"/>
        <v>1</v>
      </c>
      <c r="L1724" s="33">
        <f t="shared" ca="1" si="783"/>
        <v>1.8353670120901452E-9</v>
      </c>
      <c r="M1724" s="600">
        <f t="shared" ca="1" si="762"/>
        <v>27271.35</v>
      </c>
      <c r="N1724" s="601">
        <f t="shared" ca="1" si="763"/>
        <v>-73453496649003.297</v>
      </c>
      <c r="O1724" s="601">
        <f t="shared" ca="1" si="764"/>
        <v>887865087266.35986</v>
      </c>
      <c r="P1724" s="601">
        <f t="shared" ca="1" si="765"/>
        <v>-714743329892.93994</v>
      </c>
      <c r="Q1724" s="601">
        <f t="shared" ca="1" si="781"/>
        <v>-114358932782.87</v>
      </c>
      <c r="R1724" s="602">
        <f t="shared" si="766"/>
        <v>399</v>
      </c>
      <c r="S1724" s="602">
        <f t="shared" si="767"/>
        <v>63.84</v>
      </c>
      <c r="T1724" s="602">
        <f t="shared" si="768"/>
        <v>166.35080000000002</v>
      </c>
      <c r="U1724" s="602">
        <f t="shared" si="769"/>
        <v>26.616128000000003</v>
      </c>
      <c r="V1724" s="602">
        <f t="shared" ca="1" si="770"/>
        <v>-58762797319.199997</v>
      </c>
      <c r="W1724" s="602">
        <f t="shared" si="771"/>
        <v>84.48</v>
      </c>
      <c r="X1724" s="602">
        <f t="shared" si="772"/>
        <v>13.52</v>
      </c>
      <c r="Y1724" s="602">
        <f t="shared" ca="1" si="773"/>
        <v>1120717815.9200001</v>
      </c>
      <c r="Z1724" s="602">
        <f t="shared" ca="1" si="774"/>
        <v>179314850.55000001</v>
      </c>
      <c r="AA1724" s="603">
        <f t="shared" si="775"/>
        <v>0</v>
      </c>
      <c r="AB1724" s="602"/>
      <c r="AC1724" s="604">
        <f t="shared" si="776"/>
        <v>0.113</v>
      </c>
      <c r="AD1724" s="602">
        <f t="shared" ca="1" si="777"/>
        <v>-714743329892.94031</v>
      </c>
      <c r="AE1724" s="602">
        <f t="shared" si="778"/>
        <v>0</v>
      </c>
      <c r="AG1724" s="602">
        <f t="shared" ca="1" si="782"/>
        <v>0</v>
      </c>
    </row>
    <row r="1725" spans="2:33" x14ac:dyDescent="0.25">
      <c r="B1725" s="30">
        <v>1704</v>
      </c>
      <c r="C1725" s="19">
        <f t="shared" ca="1" si="756"/>
        <v>97556</v>
      </c>
      <c r="D1725" s="30">
        <f t="shared" ca="1" si="757"/>
        <v>31</v>
      </c>
      <c r="E1725" s="599">
        <f t="shared" si="758"/>
        <v>0.113</v>
      </c>
      <c r="F1725" s="599">
        <f t="shared" si="779"/>
        <v>0.13108</v>
      </c>
      <c r="G1725" s="33">
        <f t="shared" ca="1" si="759"/>
        <v>1.0120874444444443</v>
      </c>
      <c r="H1725" s="33">
        <f t="shared" ca="1" si="760"/>
        <v>551436000.41708446</v>
      </c>
      <c r="I1725" s="33">
        <f t="shared" ca="1" si="784"/>
        <v>1.8134470713621154E-9</v>
      </c>
      <c r="J1725" s="30" t="b">
        <f t="shared" si="761"/>
        <v>1</v>
      </c>
      <c r="K1725" s="33">
        <f t="shared" si="780"/>
        <v>1</v>
      </c>
      <c r="L1725" s="33">
        <f t="shared" ca="1" si="783"/>
        <v>1.8134470713621154E-9</v>
      </c>
      <c r="M1725" s="600">
        <f t="shared" ca="1" si="762"/>
        <v>27271.35</v>
      </c>
      <c r="N1725" s="601">
        <f t="shared" ca="1" si="763"/>
        <v>-74341361736269.703</v>
      </c>
      <c r="O1725" s="601">
        <f t="shared" ca="1" si="764"/>
        <v>898597107182.86011</v>
      </c>
      <c r="P1725" s="601">
        <f t="shared" ca="1" si="765"/>
        <v>-723382750450.42004</v>
      </c>
      <c r="Q1725" s="601">
        <f t="shared" ca="1" si="781"/>
        <v>-115741240072.07001</v>
      </c>
      <c r="R1725" s="602">
        <f t="shared" si="766"/>
        <v>399</v>
      </c>
      <c r="S1725" s="602">
        <f t="shared" si="767"/>
        <v>63.84</v>
      </c>
      <c r="T1725" s="602">
        <f t="shared" si="768"/>
        <v>166.35080000000002</v>
      </c>
      <c r="U1725" s="602">
        <f t="shared" si="769"/>
        <v>26.616128000000003</v>
      </c>
      <c r="V1725" s="602">
        <f t="shared" ca="1" si="770"/>
        <v>-59473089389.019997</v>
      </c>
      <c r="W1725" s="602">
        <f t="shared" si="771"/>
        <v>84.48</v>
      </c>
      <c r="X1725" s="602">
        <f t="shared" si="772"/>
        <v>13.52</v>
      </c>
      <c r="Y1725" s="602">
        <f t="shared" ca="1" si="773"/>
        <v>1134264427.3499999</v>
      </c>
      <c r="Z1725" s="602">
        <f t="shared" ca="1" si="774"/>
        <v>181482308.38</v>
      </c>
      <c r="AA1725" s="603">
        <f t="shared" si="775"/>
        <v>0</v>
      </c>
      <c r="AB1725" s="602"/>
      <c r="AC1725" s="604">
        <f t="shared" si="776"/>
        <v>0.113</v>
      </c>
      <c r="AD1725" s="602">
        <f t="shared" ca="1" si="777"/>
        <v>-723382750450.42444</v>
      </c>
      <c r="AE1725" s="602">
        <f t="shared" si="778"/>
        <v>0</v>
      </c>
      <c r="AG1725" s="602">
        <f t="shared" ca="1" si="782"/>
        <v>0</v>
      </c>
    </row>
    <row r="1726" spans="2:33" x14ac:dyDescent="0.25">
      <c r="B1726" s="30">
        <v>1705</v>
      </c>
      <c r="C1726" s="19">
        <f t="shared" ca="1" si="756"/>
        <v>97584</v>
      </c>
      <c r="D1726" s="30">
        <f t="shared" ca="1" si="757"/>
        <v>28</v>
      </c>
      <c r="E1726" s="599">
        <f t="shared" si="758"/>
        <v>0.113</v>
      </c>
      <c r="F1726" s="599">
        <f t="shared" si="779"/>
        <v>0.13108</v>
      </c>
      <c r="G1726" s="33">
        <f t="shared" ca="1" si="759"/>
        <v>1.0109951111111111</v>
      </c>
      <c r="H1726" s="33">
        <f t="shared" ca="1" si="760"/>
        <v>557499100.51233697</v>
      </c>
      <c r="I1726" s="33">
        <f t="shared" ca="1" si="784"/>
        <v>1.7937248671450921E-9</v>
      </c>
      <c r="J1726" s="30" t="b">
        <f t="shared" si="761"/>
        <v>0</v>
      </c>
      <c r="K1726" s="33">
        <f t="shared" si="780"/>
        <v>1</v>
      </c>
      <c r="L1726" s="33">
        <f t="shared" ca="1" si="783"/>
        <v>1.7937248671450921E-9</v>
      </c>
      <c r="M1726" s="600">
        <f t="shared" ca="1" si="762"/>
        <v>27271.35</v>
      </c>
      <c r="N1726" s="601">
        <f t="shared" ca="1" si="763"/>
        <v>-75239958843452.594</v>
      </c>
      <c r="O1726" s="601">
        <f t="shared" ca="1" si="764"/>
        <v>827271734750.54004</v>
      </c>
      <c r="P1726" s="601">
        <f t="shared" ca="1" si="765"/>
        <v>-661275638279.68005</v>
      </c>
      <c r="Q1726" s="601">
        <f t="shared" ca="1" si="781"/>
        <v>-105804102124.75</v>
      </c>
      <c r="R1726" s="602">
        <f t="shared" si="766"/>
        <v>399</v>
      </c>
      <c r="S1726" s="602">
        <f t="shared" si="767"/>
        <v>63.84</v>
      </c>
      <c r="T1726" s="602">
        <f t="shared" si="768"/>
        <v>166.35080000000002</v>
      </c>
      <c r="U1726" s="602">
        <f t="shared" si="769"/>
        <v>26.616128000000003</v>
      </c>
      <c r="V1726" s="602">
        <f t="shared" ca="1" si="770"/>
        <v>-60191967074.760002</v>
      </c>
      <c r="W1726" s="602">
        <f t="shared" si="771"/>
        <v>84.48</v>
      </c>
      <c r="X1726" s="602">
        <f t="shared" si="772"/>
        <v>13.52</v>
      </c>
      <c r="Y1726" s="602">
        <f t="shared" ca="1" si="773"/>
        <v>1036880475.47</v>
      </c>
      <c r="Z1726" s="602">
        <f t="shared" ca="1" si="774"/>
        <v>165900876.08000001</v>
      </c>
      <c r="AA1726" s="603">
        <f t="shared" si="775"/>
        <v>0</v>
      </c>
      <c r="AB1726" s="602"/>
      <c r="AC1726" s="604">
        <f t="shared" si="776"/>
        <v>0.113</v>
      </c>
      <c r="AD1726" s="602">
        <f t="shared" ca="1" si="777"/>
        <v>-661275638279.67773</v>
      </c>
      <c r="AE1726" s="602">
        <f t="shared" si="778"/>
        <v>0</v>
      </c>
      <c r="AG1726" s="602">
        <f t="shared" ca="1" si="782"/>
        <v>0</v>
      </c>
    </row>
    <row r="1727" spans="2:33" x14ac:dyDescent="0.25">
      <c r="B1727" s="30">
        <v>1706</v>
      </c>
      <c r="C1727" s="19">
        <f t="shared" ca="1" si="756"/>
        <v>97615</v>
      </c>
      <c r="D1727" s="30">
        <f t="shared" ca="1" si="757"/>
        <v>31</v>
      </c>
      <c r="E1727" s="599">
        <f t="shared" si="758"/>
        <v>0.113</v>
      </c>
      <c r="F1727" s="599">
        <f t="shared" si="779"/>
        <v>0.13108</v>
      </c>
      <c r="G1727" s="33">
        <f t="shared" ca="1" si="759"/>
        <v>1.0120874444444443</v>
      </c>
      <c r="H1727" s="33">
        <f t="shared" ca="1" si="760"/>
        <v>564237839.91760755</v>
      </c>
      <c r="I1727" s="33">
        <f t="shared" ca="1" si="784"/>
        <v>1.7723022620142321E-9</v>
      </c>
      <c r="J1727" s="30" t="b">
        <f t="shared" si="761"/>
        <v>0</v>
      </c>
      <c r="K1727" s="33">
        <f t="shared" si="780"/>
        <v>1</v>
      </c>
      <c r="L1727" s="33">
        <f t="shared" ca="1" si="783"/>
        <v>1.7723022620142321E-9</v>
      </c>
      <c r="M1727" s="600">
        <f t="shared" ca="1" si="762"/>
        <v>27271.35</v>
      </c>
      <c r="N1727" s="601">
        <f t="shared" ca="1" si="763"/>
        <v>-76067230578203.094</v>
      </c>
      <c r="O1727" s="601">
        <f t="shared" ca="1" si="764"/>
        <v>919458450928.11987</v>
      </c>
      <c r="P1727" s="601">
        <f t="shared" ca="1" si="765"/>
        <v>-740176413098.45996</v>
      </c>
      <c r="Q1727" s="601">
        <f t="shared" ca="1" si="781"/>
        <v>-118428226095.75</v>
      </c>
      <c r="R1727" s="602">
        <f t="shared" si="766"/>
        <v>399</v>
      </c>
      <c r="S1727" s="602">
        <f t="shared" si="767"/>
        <v>63.84</v>
      </c>
      <c r="T1727" s="602">
        <f t="shared" si="768"/>
        <v>166.35080000000002</v>
      </c>
      <c r="U1727" s="602">
        <f t="shared" si="769"/>
        <v>26.616128000000003</v>
      </c>
      <c r="V1727" s="602">
        <f t="shared" ca="1" si="770"/>
        <v>-60853784462.559998</v>
      </c>
      <c r="W1727" s="602">
        <f t="shared" si="771"/>
        <v>84.48</v>
      </c>
      <c r="X1727" s="602">
        <f t="shared" si="772"/>
        <v>13.52</v>
      </c>
      <c r="Y1727" s="602">
        <f t="shared" ca="1" si="773"/>
        <v>1160596890.3800001</v>
      </c>
      <c r="Z1727" s="602">
        <f t="shared" ca="1" si="774"/>
        <v>185695502.46000001</v>
      </c>
      <c r="AA1727" s="603">
        <f t="shared" si="775"/>
        <v>0</v>
      </c>
      <c r="AB1727" s="602"/>
      <c r="AC1727" s="604">
        <f t="shared" si="776"/>
        <v>0.113</v>
      </c>
      <c r="AD1727" s="602">
        <f t="shared" ca="1" si="777"/>
        <v>-740176413098.45959</v>
      </c>
      <c r="AE1727" s="602">
        <f t="shared" si="778"/>
        <v>0</v>
      </c>
      <c r="AG1727" s="602">
        <f t="shared" ca="1" si="782"/>
        <v>0</v>
      </c>
    </row>
    <row r="1728" spans="2:33" x14ac:dyDescent="0.25">
      <c r="B1728" s="30">
        <v>1707</v>
      </c>
      <c r="C1728" s="19">
        <f t="shared" ca="1" si="756"/>
        <v>97645</v>
      </c>
      <c r="D1728" s="30">
        <f t="shared" ca="1" si="757"/>
        <v>30</v>
      </c>
      <c r="E1728" s="599">
        <f t="shared" si="758"/>
        <v>0.113</v>
      </c>
      <c r="F1728" s="599">
        <f t="shared" si="779"/>
        <v>0.13108</v>
      </c>
      <c r="G1728" s="33">
        <f t="shared" ca="1" si="759"/>
        <v>1.0117233333333333</v>
      </c>
      <c r="H1728" s="33">
        <f t="shared" ca="1" si="760"/>
        <v>570852588.19424164</v>
      </c>
      <c r="I1728" s="33">
        <f t="shared" ca="1" si="784"/>
        <v>1.7517657284576138E-9</v>
      </c>
      <c r="J1728" s="30" t="b">
        <f t="shared" si="761"/>
        <v>0</v>
      </c>
      <c r="K1728" s="33">
        <f t="shared" si="780"/>
        <v>1</v>
      </c>
      <c r="L1728" s="33">
        <f t="shared" ca="1" si="783"/>
        <v>1.7517657284576138E-9</v>
      </c>
      <c r="M1728" s="600">
        <f t="shared" ca="1" si="762"/>
        <v>27271.35</v>
      </c>
      <c r="N1728" s="601">
        <f t="shared" ca="1" si="763"/>
        <v>-76986689029131.203</v>
      </c>
      <c r="O1728" s="601">
        <f t="shared" ca="1" si="764"/>
        <v>902540644989.53003</v>
      </c>
      <c r="P1728" s="601">
        <f t="shared" ca="1" si="765"/>
        <v>-724957988357.65002</v>
      </c>
      <c r="Q1728" s="601">
        <f t="shared" ca="1" si="781"/>
        <v>-115993278137.22</v>
      </c>
      <c r="R1728" s="602">
        <f t="shared" si="766"/>
        <v>399</v>
      </c>
      <c r="S1728" s="602">
        <f t="shared" si="767"/>
        <v>63.84</v>
      </c>
      <c r="T1728" s="602">
        <f t="shared" si="768"/>
        <v>166.35080000000002</v>
      </c>
      <c r="U1728" s="602">
        <f t="shared" si="769"/>
        <v>26.616128000000003</v>
      </c>
      <c r="V1728" s="602">
        <f t="shared" ca="1" si="770"/>
        <v>-61589351223.309998</v>
      </c>
      <c r="W1728" s="602">
        <f t="shared" si="771"/>
        <v>84.48</v>
      </c>
      <c r="X1728" s="602">
        <f t="shared" si="772"/>
        <v>13.52</v>
      </c>
      <c r="Y1728" s="602">
        <f t="shared" ca="1" si="773"/>
        <v>1136734400.3900001</v>
      </c>
      <c r="Z1728" s="602">
        <f t="shared" ca="1" si="774"/>
        <v>181877504.06</v>
      </c>
      <c r="AA1728" s="603">
        <f t="shared" si="775"/>
        <v>0</v>
      </c>
      <c r="AB1728" s="602"/>
      <c r="AC1728" s="604">
        <f t="shared" si="776"/>
        <v>0.113</v>
      </c>
      <c r="AD1728" s="602">
        <f t="shared" ca="1" si="777"/>
        <v>-724957988357.65222</v>
      </c>
      <c r="AE1728" s="602">
        <f t="shared" si="778"/>
        <v>0</v>
      </c>
      <c r="AG1728" s="602">
        <f t="shared" ca="1" si="782"/>
        <v>0</v>
      </c>
    </row>
    <row r="1729" spans="2:33" x14ac:dyDescent="0.25">
      <c r="B1729" s="30">
        <v>1708</v>
      </c>
      <c r="C1729" s="19">
        <f t="shared" ca="1" si="756"/>
        <v>97676</v>
      </c>
      <c r="D1729" s="30">
        <f t="shared" ca="1" si="757"/>
        <v>31</v>
      </c>
      <c r="E1729" s="599">
        <f t="shared" si="758"/>
        <v>0.113</v>
      </c>
      <c r="F1729" s="599">
        <f t="shared" si="779"/>
        <v>0.13108</v>
      </c>
      <c r="G1729" s="33">
        <f t="shared" ca="1" si="759"/>
        <v>1.0120874444444443</v>
      </c>
      <c r="H1729" s="33">
        <f t="shared" ca="1" si="760"/>
        <v>577752737.14000678</v>
      </c>
      <c r="I1729" s="33">
        <f t="shared" ca="1" si="784"/>
        <v>1.7308442448065288E-9</v>
      </c>
      <c r="J1729" s="30" t="b">
        <f t="shared" si="761"/>
        <v>0</v>
      </c>
      <c r="K1729" s="33">
        <f t="shared" si="780"/>
        <v>1</v>
      </c>
      <c r="L1729" s="33">
        <f t="shared" ca="1" si="783"/>
        <v>1.7308442448065288E-9</v>
      </c>
      <c r="M1729" s="600">
        <f t="shared" ca="1" si="762"/>
        <v>27271.35</v>
      </c>
      <c r="N1729" s="601">
        <f t="shared" ca="1" si="763"/>
        <v>-77889229674120.703</v>
      </c>
      <c r="O1729" s="601">
        <f t="shared" ca="1" si="764"/>
        <v>941481763777.85999</v>
      </c>
      <c r="P1729" s="601">
        <f t="shared" ca="1" si="765"/>
        <v>-757905476523.45996</v>
      </c>
      <c r="Q1729" s="601">
        <f t="shared" ca="1" si="781"/>
        <v>-121264876243.75</v>
      </c>
      <c r="R1729" s="602">
        <f t="shared" si="766"/>
        <v>399</v>
      </c>
      <c r="S1729" s="602">
        <f t="shared" si="767"/>
        <v>63.84</v>
      </c>
      <c r="T1729" s="602">
        <f t="shared" si="768"/>
        <v>166.35080000000002</v>
      </c>
      <c r="U1729" s="602">
        <f t="shared" si="769"/>
        <v>26.616128000000003</v>
      </c>
      <c r="V1729" s="602">
        <f t="shared" ca="1" si="770"/>
        <v>-62311383739.300003</v>
      </c>
      <c r="W1729" s="602">
        <f t="shared" si="771"/>
        <v>84.48</v>
      </c>
      <c r="X1729" s="602">
        <f t="shared" si="772"/>
        <v>13.52</v>
      </c>
      <c r="Y1729" s="602">
        <f t="shared" ca="1" si="773"/>
        <v>1188396061.8399999</v>
      </c>
      <c r="Z1729" s="602">
        <f t="shared" ca="1" si="774"/>
        <v>190143369.88999999</v>
      </c>
      <c r="AA1729" s="603">
        <f t="shared" si="775"/>
        <v>0</v>
      </c>
      <c r="AB1729" s="602"/>
      <c r="AC1729" s="604">
        <f t="shared" si="776"/>
        <v>0.113</v>
      </c>
      <c r="AD1729" s="602">
        <f t="shared" ca="1" si="777"/>
        <v>-757905476523.45789</v>
      </c>
      <c r="AE1729" s="602">
        <f t="shared" si="778"/>
        <v>0</v>
      </c>
      <c r="AG1729" s="602">
        <f t="shared" ca="1" si="782"/>
        <v>0</v>
      </c>
    </row>
    <row r="1730" spans="2:33" x14ac:dyDescent="0.25">
      <c r="B1730" s="30">
        <v>1709</v>
      </c>
      <c r="C1730" s="19">
        <f t="shared" ca="1" si="756"/>
        <v>97706</v>
      </c>
      <c r="D1730" s="30">
        <f t="shared" ca="1" si="757"/>
        <v>30</v>
      </c>
      <c r="E1730" s="599">
        <f t="shared" si="758"/>
        <v>0.113</v>
      </c>
      <c r="F1730" s="599">
        <f t="shared" si="779"/>
        <v>0.13108</v>
      </c>
      <c r="G1730" s="33">
        <f t="shared" ca="1" si="759"/>
        <v>1.0117233333333333</v>
      </c>
      <c r="H1730" s="33">
        <f t="shared" ca="1" si="760"/>
        <v>584525925.06174481</v>
      </c>
      <c r="I1730" s="33">
        <f t="shared" ca="1" si="784"/>
        <v>1.710788105582088E-9</v>
      </c>
      <c r="J1730" s="30" t="b">
        <f t="shared" si="761"/>
        <v>0</v>
      </c>
      <c r="K1730" s="33">
        <f t="shared" si="780"/>
        <v>1</v>
      </c>
      <c r="L1730" s="33">
        <f t="shared" ca="1" si="783"/>
        <v>1.710788105582088E-9</v>
      </c>
      <c r="M1730" s="600">
        <f t="shared" ca="1" si="762"/>
        <v>27271.35</v>
      </c>
      <c r="N1730" s="601">
        <f t="shared" ca="1" si="763"/>
        <v>-78830711437898.594</v>
      </c>
      <c r="O1730" s="601">
        <f t="shared" ca="1" si="764"/>
        <v>924158734361.6499</v>
      </c>
      <c r="P1730" s="601">
        <f t="shared" ca="1" si="765"/>
        <v>-742322532706.88</v>
      </c>
      <c r="Q1730" s="601">
        <f t="shared" ca="1" si="781"/>
        <v>-118771605233.10001</v>
      </c>
      <c r="R1730" s="602">
        <f t="shared" si="766"/>
        <v>399</v>
      </c>
      <c r="S1730" s="602">
        <f t="shared" si="767"/>
        <v>63.84</v>
      </c>
      <c r="T1730" s="602">
        <f t="shared" si="768"/>
        <v>166.35080000000002</v>
      </c>
      <c r="U1730" s="602">
        <f t="shared" si="769"/>
        <v>26.616128000000003</v>
      </c>
      <c r="V1730" s="602">
        <f t="shared" ca="1" si="770"/>
        <v>-63064569150.32</v>
      </c>
      <c r="W1730" s="602">
        <f t="shared" si="771"/>
        <v>84.48</v>
      </c>
      <c r="X1730" s="602">
        <f t="shared" si="772"/>
        <v>13.52</v>
      </c>
      <c r="Y1730" s="602">
        <f t="shared" ca="1" si="773"/>
        <v>1163962005.9300001</v>
      </c>
      <c r="Z1730" s="602">
        <f t="shared" ca="1" si="774"/>
        <v>186233920.94999999</v>
      </c>
      <c r="AA1730" s="603">
        <f t="shared" si="775"/>
        <v>0</v>
      </c>
      <c r="AB1730" s="602"/>
      <c r="AC1730" s="604">
        <f t="shared" si="776"/>
        <v>0.113</v>
      </c>
      <c r="AD1730" s="602">
        <f t="shared" ca="1" si="777"/>
        <v>-742322532706.87842</v>
      </c>
      <c r="AE1730" s="602">
        <f t="shared" si="778"/>
        <v>0</v>
      </c>
      <c r="AG1730" s="602">
        <f t="shared" ca="1" si="782"/>
        <v>0</v>
      </c>
    </row>
    <row r="1731" spans="2:33" x14ac:dyDescent="0.25">
      <c r="B1731" s="30">
        <v>1710</v>
      </c>
      <c r="C1731" s="19">
        <f t="shared" ca="1" si="756"/>
        <v>97737</v>
      </c>
      <c r="D1731" s="30">
        <f t="shared" ca="1" si="757"/>
        <v>31</v>
      </c>
      <c r="E1731" s="599">
        <f t="shared" si="758"/>
        <v>0.113</v>
      </c>
      <c r="F1731" s="599">
        <f t="shared" si="779"/>
        <v>0.13108</v>
      </c>
      <c r="G1731" s="33">
        <f t="shared" ca="1" si="759"/>
        <v>1.0120874444444443</v>
      </c>
      <c r="H1731" s="33">
        <f t="shared" ca="1" si="760"/>
        <v>591591349.70726609</v>
      </c>
      <c r="I1731" s="33">
        <f t="shared" ca="1" si="784"/>
        <v>1.6903560210858805E-9</v>
      </c>
      <c r="J1731" s="30" t="b">
        <f t="shared" si="761"/>
        <v>0</v>
      </c>
      <c r="K1731" s="33">
        <f t="shared" si="780"/>
        <v>1</v>
      </c>
      <c r="L1731" s="33">
        <f t="shared" ca="1" si="783"/>
        <v>1.6903560210858805E-9</v>
      </c>
      <c r="M1731" s="600">
        <f t="shared" ca="1" si="762"/>
        <v>27271.35</v>
      </c>
      <c r="N1731" s="601">
        <f t="shared" ca="1" si="763"/>
        <v>-79754870172260.203</v>
      </c>
      <c r="O1731" s="601">
        <f t="shared" ca="1" si="764"/>
        <v>964032589652.42993</v>
      </c>
      <c r="P1731" s="601">
        <f t="shared" ca="1" si="765"/>
        <v>-776059195037.30005</v>
      </c>
      <c r="Q1731" s="601">
        <f t="shared" ca="1" si="781"/>
        <v>-124169471205.97</v>
      </c>
      <c r="R1731" s="602">
        <f t="shared" si="766"/>
        <v>399</v>
      </c>
      <c r="S1731" s="602">
        <f t="shared" si="767"/>
        <v>63.84</v>
      </c>
      <c r="T1731" s="602">
        <f t="shared" si="768"/>
        <v>166.35080000000002</v>
      </c>
      <c r="U1731" s="602">
        <f t="shared" si="769"/>
        <v>26.616128000000003</v>
      </c>
      <c r="V1731" s="602">
        <f t="shared" ca="1" si="770"/>
        <v>-63803896137.809998</v>
      </c>
      <c r="W1731" s="602">
        <f t="shared" si="771"/>
        <v>84.48</v>
      </c>
      <c r="X1731" s="602">
        <f t="shared" si="772"/>
        <v>13.52</v>
      </c>
      <c r="Y1731" s="602">
        <f t="shared" ca="1" si="773"/>
        <v>1216861092.47</v>
      </c>
      <c r="Z1731" s="602">
        <f t="shared" ca="1" si="774"/>
        <v>194697774.80000001</v>
      </c>
      <c r="AA1731" s="603">
        <f t="shared" si="775"/>
        <v>0</v>
      </c>
      <c r="AB1731" s="602"/>
      <c r="AC1731" s="604">
        <f t="shared" si="776"/>
        <v>0.113</v>
      </c>
      <c r="AD1731" s="602">
        <f t="shared" ca="1" si="777"/>
        <v>-776059195037.29871</v>
      </c>
      <c r="AE1731" s="602">
        <f t="shared" si="778"/>
        <v>0</v>
      </c>
      <c r="AG1731" s="602">
        <f t="shared" ca="1" si="782"/>
        <v>0</v>
      </c>
    </row>
    <row r="1732" spans="2:33" x14ac:dyDescent="0.25">
      <c r="B1732" s="30">
        <v>1711</v>
      </c>
      <c r="C1732" s="19">
        <f t="shared" ca="1" si="756"/>
        <v>97768</v>
      </c>
      <c r="D1732" s="30">
        <f t="shared" ca="1" si="757"/>
        <v>31</v>
      </c>
      <c r="E1732" s="599">
        <f t="shared" si="758"/>
        <v>0.113</v>
      </c>
      <c r="F1732" s="599">
        <f t="shared" si="779"/>
        <v>0.13108</v>
      </c>
      <c r="G1732" s="33">
        <f t="shared" ca="1" si="759"/>
        <v>1.0120874444444443</v>
      </c>
      <c r="H1732" s="33">
        <f t="shared" ca="1" si="760"/>
        <v>598742177.28066647</v>
      </c>
      <c r="I1732" s="33">
        <f t="shared" ca="1" si="784"/>
        <v>1.6701679586725354E-9</v>
      </c>
      <c r="J1732" s="30" t="b">
        <f t="shared" si="761"/>
        <v>0</v>
      </c>
      <c r="K1732" s="33">
        <f t="shared" si="780"/>
        <v>1</v>
      </c>
      <c r="L1732" s="33">
        <f t="shared" ca="1" si="783"/>
        <v>1.6701679586725354E-9</v>
      </c>
      <c r="M1732" s="600">
        <f t="shared" ca="1" si="762"/>
        <v>27271.35</v>
      </c>
      <c r="N1732" s="601">
        <f t="shared" ca="1" si="763"/>
        <v>-80718902761912.594</v>
      </c>
      <c r="O1732" s="601">
        <f t="shared" ca="1" si="764"/>
        <v>975685280022.48999</v>
      </c>
      <c r="P1732" s="601">
        <f t="shared" ca="1" si="765"/>
        <v>-785439767708.28003</v>
      </c>
      <c r="Q1732" s="601">
        <f t="shared" ca="1" si="781"/>
        <v>-125670362833.33</v>
      </c>
      <c r="R1732" s="602">
        <f t="shared" si="766"/>
        <v>399</v>
      </c>
      <c r="S1732" s="602">
        <f t="shared" si="767"/>
        <v>63.84</v>
      </c>
      <c r="T1732" s="602">
        <f t="shared" si="768"/>
        <v>166.35080000000002</v>
      </c>
      <c r="U1732" s="602">
        <f t="shared" si="769"/>
        <v>26.616128000000003</v>
      </c>
      <c r="V1732" s="602">
        <f t="shared" ca="1" si="770"/>
        <v>-64575122209.529999</v>
      </c>
      <c r="W1732" s="602">
        <f t="shared" si="771"/>
        <v>84.48</v>
      </c>
      <c r="X1732" s="602">
        <f t="shared" si="772"/>
        <v>13.52</v>
      </c>
      <c r="Y1732" s="602">
        <f t="shared" ca="1" si="773"/>
        <v>1231569830.4100001</v>
      </c>
      <c r="Z1732" s="602">
        <f t="shared" ca="1" si="774"/>
        <v>197051172.87</v>
      </c>
      <c r="AA1732" s="603">
        <f t="shared" si="775"/>
        <v>0</v>
      </c>
      <c r="AB1732" s="602"/>
      <c r="AC1732" s="604">
        <f t="shared" si="776"/>
        <v>0.113</v>
      </c>
      <c r="AD1732" s="602">
        <f t="shared" ca="1" si="777"/>
        <v>-785439767708.27722</v>
      </c>
      <c r="AE1732" s="602">
        <f t="shared" si="778"/>
        <v>0</v>
      </c>
      <c r="AG1732" s="602">
        <f t="shared" ca="1" si="782"/>
        <v>0</v>
      </c>
    </row>
    <row r="1733" spans="2:33" x14ac:dyDescent="0.25">
      <c r="B1733" s="30">
        <v>1712</v>
      </c>
      <c r="C1733" s="19">
        <f t="shared" ca="1" si="756"/>
        <v>97798</v>
      </c>
      <c r="D1733" s="30">
        <f t="shared" ca="1" si="757"/>
        <v>30</v>
      </c>
      <c r="E1733" s="599">
        <f t="shared" si="758"/>
        <v>0.113</v>
      </c>
      <c r="F1733" s="599">
        <f t="shared" si="779"/>
        <v>0.13108</v>
      </c>
      <c r="G1733" s="33">
        <f t="shared" ca="1" si="759"/>
        <v>1.0117233333333333</v>
      </c>
      <c r="H1733" s="33">
        <f t="shared" ca="1" si="760"/>
        <v>605761431.40565348</v>
      </c>
      <c r="I1733" s="33">
        <f t="shared" ca="1" si="784"/>
        <v>1.6508149052664616E-9</v>
      </c>
      <c r="J1733" s="30" t="b">
        <f t="shared" si="761"/>
        <v>0</v>
      </c>
      <c r="K1733" s="33">
        <f t="shared" si="780"/>
        <v>1</v>
      </c>
      <c r="L1733" s="33">
        <f t="shared" ca="1" si="783"/>
        <v>1.6508149052664616E-9</v>
      </c>
      <c r="M1733" s="600">
        <f t="shared" ca="1" si="762"/>
        <v>27271.35</v>
      </c>
      <c r="N1733" s="601">
        <f t="shared" ca="1" si="763"/>
        <v>-81694588041935.094</v>
      </c>
      <c r="O1733" s="601">
        <f t="shared" ca="1" si="764"/>
        <v>957732914416.31006</v>
      </c>
      <c r="P1733" s="601">
        <f t="shared" ca="1" si="765"/>
        <v>-769290704061.56006</v>
      </c>
      <c r="Q1733" s="601">
        <f t="shared" ca="1" si="781"/>
        <v>-123086512649.85001</v>
      </c>
      <c r="R1733" s="602">
        <f t="shared" si="766"/>
        <v>399</v>
      </c>
      <c r="S1733" s="602">
        <f t="shared" si="767"/>
        <v>63.84</v>
      </c>
      <c r="T1733" s="602">
        <f t="shared" si="768"/>
        <v>166.35080000000002</v>
      </c>
      <c r="U1733" s="602">
        <f t="shared" si="769"/>
        <v>26.616128000000003</v>
      </c>
      <c r="V1733" s="602">
        <f t="shared" ca="1" si="770"/>
        <v>-65355670433.550003</v>
      </c>
      <c r="W1733" s="602">
        <f t="shared" si="771"/>
        <v>84.48</v>
      </c>
      <c r="X1733" s="602">
        <f t="shared" si="772"/>
        <v>13.52</v>
      </c>
      <c r="Y1733" s="602">
        <f t="shared" ca="1" si="773"/>
        <v>1206248098.6199999</v>
      </c>
      <c r="Z1733" s="602">
        <f t="shared" ca="1" si="774"/>
        <v>192999695.78</v>
      </c>
      <c r="AA1733" s="603">
        <f t="shared" si="775"/>
        <v>0</v>
      </c>
      <c r="AB1733" s="602"/>
      <c r="AC1733" s="604">
        <f t="shared" si="776"/>
        <v>0.113</v>
      </c>
      <c r="AD1733" s="602">
        <f t="shared" ca="1" si="777"/>
        <v>-769290704061.55554</v>
      </c>
      <c r="AE1733" s="602">
        <f t="shared" si="778"/>
        <v>0</v>
      </c>
      <c r="AG1733" s="602">
        <f t="shared" ca="1" si="782"/>
        <v>0</v>
      </c>
    </row>
    <row r="1734" spans="2:33" x14ac:dyDescent="0.25">
      <c r="B1734" s="30">
        <v>1713</v>
      </c>
      <c r="C1734" s="19">
        <f t="shared" ca="1" si="756"/>
        <v>97829</v>
      </c>
      <c r="D1734" s="30">
        <f t="shared" ca="1" si="757"/>
        <v>31</v>
      </c>
      <c r="E1734" s="599">
        <f t="shared" si="758"/>
        <v>0.113</v>
      </c>
      <c r="F1734" s="599">
        <f t="shared" si="779"/>
        <v>0.13108</v>
      </c>
      <c r="G1734" s="33">
        <f t="shared" ca="1" si="759"/>
        <v>1.0120874444444443</v>
      </c>
      <c r="H1734" s="33">
        <f t="shared" ca="1" si="760"/>
        <v>613083539.05435634</v>
      </c>
      <c r="I1734" s="33">
        <f t="shared" ca="1" si="784"/>
        <v>1.631099085684862E-9</v>
      </c>
      <c r="J1734" s="30" t="b">
        <f t="shared" si="761"/>
        <v>0</v>
      </c>
      <c r="K1734" s="33">
        <f t="shared" si="780"/>
        <v>1</v>
      </c>
      <c r="L1734" s="33">
        <f t="shared" ca="1" si="783"/>
        <v>1.631099085684862E-9</v>
      </c>
      <c r="M1734" s="600">
        <f t="shared" ca="1" si="762"/>
        <v>27271.35</v>
      </c>
      <c r="N1734" s="601">
        <f t="shared" ca="1" si="763"/>
        <v>-82652320956351.406</v>
      </c>
      <c r="O1734" s="601">
        <f t="shared" ca="1" si="764"/>
        <v>999055365035.63989</v>
      </c>
      <c r="P1734" s="601">
        <f t="shared" ca="1" si="765"/>
        <v>-804253000861.39001</v>
      </c>
      <c r="Q1734" s="601">
        <f t="shared" ca="1" si="781"/>
        <v>-128680480137.82001</v>
      </c>
      <c r="R1734" s="602">
        <f t="shared" si="766"/>
        <v>399</v>
      </c>
      <c r="S1734" s="602">
        <f t="shared" si="767"/>
        <v>63.84</v>
      </c>
      <c r="T1734" s="602">
        <f t="shared" si="768"/>
        <v>166.35080000000002</v>
      </c>
      <c r="U1734" s="602">
        <f t="shared" si="769"/>
        <v>26.616128000000003</v>
      </c>
      <c r="V1734" s="602">
        <f t="shared" ca="1" si="770"/>
        <v>-66121856765.080002</v>
      </c>
      <c r="W1734" s="602">
        <f t="shared" si="771"/>
        <v>84.48</v>
      </c>
      <c r="X1734" s="602">
        <f t="shared" si="772"/>
        <v>13.52</v>
      </c>
      <c r="Y1734" s="602">
        <f t="shared" ca="1" si="773"/>
        <v>1261068980</v>
      </c>
      <c r="Z1734" s="602">
        <f t="shared" ca="1" si="774"/>
        <v>201771036.80000001</v>
      </c>
      <c r="AA1734" s="603">
        <f t="shared" si="775"/>
        <v>0</v>
      </c>
      <c r="AB1734" s="602"/>
      <c r="AC1734" s="604">
        <f t="shared" si="776"/>
        <v>0.113</v>
      </c>
      <c r="AD1734" s="602">
        <f t="shared" ca="1" si="777"/>
        <v>-804253000861.38611</v>
      </c>
      <c r="AE1734" s="602">
        <f t="shared" si="778"/>
        <v>0</v>
      </c>
      <c r="AG1734" s="602">
        <f t="shared" ca="1" si="782"/>
        <v>0</v>
      </c>
    </row>
    <row r="1735" spans="2:33" x14ac:dyDescent="0.25">
      <c r="B1735" s="30">
        <v>1714</v>
      </c>
      <c r="C1735" s="19">
        <f t="shared" ca="1" si="756"/>
        <v>97859</v>
      </c>
      <c r="D1735" s="30">
        <f t="shared" ca="1" si="757"/>
        <v>30</v>
      </c>
      <c r="E1735" s="599">
        <f t="shared" si="758"/>
        <v>0.113</v>
      </c>
      <c r="F1735" s="599">
        <f t="shared" si="779"/>
        <v>0.13108</v>
      </c>
      <c r="G1735" s="33">
        <f t="shared" ca="1" si="759"/>
        <v>1.0117233333333333</v>
      </c>
      <c r="H1735" s="33">
        <f t="shared" ca="1" si="760"/>
        <v>620270921.74387026</v>
      </c>
      <c r="I1735" s="33">
        <f t="shared" ca="1" si="784"/>
        <v>1.6121987424278E-9</v>
      </c>
      <c r="J1735" s="30" t="b">
        <f t="shared" si="761"/>
        <v>0</v>
      </c>
      <c r="K1735" s="33">
        <f t="shared" si="780"/>
        <v>1</v>
      </c>
      <c r="L1735" s="33">
        <f t="shared" ca="1" si="783"/>
        <v>1.6121987424278E-9</v>
      </c>
      <c r="M1735" s="600">
        <f t="shared" ca="1" si="762"/>
        <v>27271.35</v>
      </c>
      <c r="N1735" s="601">
        <f t="shared" ca="1" si="763"/>
        <v>-83651376321387</v>
      </c>
      <c r="O1735" s="601">
        <f t="shared" ca="1" si="764"/>
        <v>980672995679.06995</v>
      </c>
      <c r="P1735" s="601">
        <f t="shared" ca="1" si="765"/>
        <v>-787717127026.39001</v>
      </c>
      <c r="Q1735" s="601">
        <f t="shared" ca="1" si="781"/>
        <v>-126034740324.22</v>
      </c>
      <c r="R1735" s="602">
        <f t="shared" si="766"/>
        <v>399</v>
      </c>
      <c r="S1735" s="602">
        <f t="shared" si="767"/>
        <v>63.84</v>
      </c>
      <c r="T1735" s="602">
        <f t="shared" si="768"/>
        <v>166.35080000000002</v>
      </c>
      <c r="U1735" s="602">
        <f t="shared" si="769"/>
        <v>26.616128000000003</v>
      </c>
      <c r="V1735" s="602">
        <f t="shared" ca="1" si="770"/>
        <v>-66921101057.110001</v>
      </c>
      <c r="W1735" s="602">
        <f t="shared" si="771"/>
        <v>84.48</v>
      </c>
      <c r="X1735" s="602">
        <f t="shared" si="772"/>
        <v>13.52</v>
      </c>
      <c r="Y1735" s="602">
        <f t="shared" ca="1" si="773"/>
        <v>1235140729.8199999</v>
      </c>
      <c r="Z1735" s="602">
        <f t="shared" ca="1" si="774"/>
        <v>197622516.77000001</v>
      </c>
      <c r="AA1735" s="603">
        <f t="shared" si="775"/>
        <v>0</v>
      </c>
      <c r="AB1735" s="602"/>
      <c r="AC1735" s="604">
        <f t="shared" si="776"/>
        <v>0.113</v>
      </c>
      <c r="AD1735" s="602">
        <f t="shared" ca="1" si="777"/>
        <v>-787717127026.39429</v>
      </c>
      <c r="AE1735" s="602">
        <f t="shared" si="778"/>
        <v>0</v>
      </c>
      <c r="AG1735" s="602">
        <f t="shared" ca="1" si="782"/>
        <v>0</v>
      </c>
    </row>
    <row r="1736" spans="2:33" x14ac:dyDescent="0.25">
      <c r="B1736" s="30">
        <v>1715</v>
      </c>
      <c r="C1736" s="19">
        <f t="shared" ca="1" si="756"/>
        <v>97890</v>
      </c>
      <c r="D1736" s="30">
        <f t="shared" ca="1" si="757"/>
        <v>31</v>
      </c>
      <c r="E1736" s="599">
        <f t="shared" si="758"/>
        <v>0.113</v>
      </c>
      <c r="F1736" s="599">
        <f t="shared" si="779"/>
        <v>0.13108</v>
      </c>
      <c r="G1736" s="33">
        <f t="shared" ca="1" si="759"/>
        <v>1.0120874444444443</v>
      </c>
      <c r="H1736" s="33">
        <f t="shared" ca="1" si="760"/>
        <v>627768412.05095351</v>
      </c>
      <c r="I1736" s="33">
        <f t="shared" ca="1" si="784"/>
        <v>1.5929441188876415E-9</v>
      </c>
      <c r="J1736" s="30" t="b">
        <f t="shared" si="761"/>
        <v>0</v>
      </c>
      <c r="K1736" s="33">
        <f t="shared" si="780"/>
        <v>1</v>
      </c>
      <c r="L1736" s="33">
        <f t="shared" ca="1" si="783"/>
        <v>1.5929441188876415E-9</v>
      </c>
      <c r="M1736" s="600">
        <f t="shared" ca="1" si="762"/>
        <v>27271.35</v>
      </c>
      <c r="N1736" s="601">
        <f t="shared" ca="1" si="763"/>
        <v>-84632049317066.094</v>
      </c>
      <c r="O1736" s="601">
        <f t="shared" ca="1" si="764"/>
        <v>1022985221610.87</v>
      </c>
      <c r="P1736" s="601">
        <f t="shared" ca="1" si="765"/>
        <v>-823516857660.22998</v>
      </c>
      <c r="Q1736" s="601">
        <f t="shared" ca="1" si="781"/>
        <v>-131762697225.64</v>
      </c>
      <c r="R1736" s="602">
        <f t="shared" si="766"/>
        <v>399</v>
      </c>
      <c r="S1736" s="602">
        <f t="shared" si="767"/>
        <v>63.84</v>
      </c>
      <c r="T1736" s="602">
        <f t="shared" si="768"/>
        <v>166.35080000000002</v>
      </c>
      <c r="U1736" s="602">
        <f t="shared" si="769"/>
        <v>26.616128000000003</v>
      </c>
      <c r="V1736" s="602">
        <f t="shared" ca="1" si="770"/>
        <v>-67705639453.650002</v>
      </c>
      <c r="W1736" s="602">
        <f t="shared" si="771"/>
        <v>84.48</v>
      </c>
      <c r="X1736" s="602">
        <f t="shared" si="772"/>
        <v>13.52</v>
      </c>
      <c r="Y1736" s="602">
        <f t="shared" ca="1" si="773"/>
        <v>1291274707.46</v>
      </c>
      <c r="Z1736" s="602">
        <f t="shared" ca="1" si="774"/>
        <v>206603953.19</v>
      </c>
      <c r="AA1736" s="603">
        <f t="shared" si="775"/>
        <v>0</v>
      </c>
      <c r="AB1736" s="602"/>
      <c r="AC1736" s="604">
        <f t="shared" si="776"/>
        <v>0.113</v>
      </c>
      <c r="AD1736" s="602">
        <f t="shared" ca="1" si="777"/>
        <v>-823516857660.22937</v>
      </c>
      <c r="AE1736" s="602">
        <f t="shared" si="778"/>
        <v>0</v>
      </c>
      <c r="AG1736" s="602">
        <f t="shared" ca="1" si="782"/>
        <v>0</v>
      </c>
    </row>
    <row r="1737" spans="2:33" x14ac:dyDescent="0.25">
      <c r="B1737" s="30">
        <v>1716</v>
      </c>
      <c r="C1737" s="19">
        <f t="shared" ca="1" si="756"/>
        <v>97921</v>
      </c>
      <c r="D1737" s="30">
        <f t="shared" ca="1" si="757"/>
        <v>31</v>
      </c>
      <c r="E1737" s="599">
        <f t="shared" si="758"/>
        <v>0.113</v>
      </c>
      <c r="F1737" s="599">
        <f t="shared" si="779"/>
        <v>0.13108</v>
      </c>
      <c r="G1737" s="33">
        <f t="shared" ca="1" si="759"/>
        <v>1.0120874444444443</v>
      </c>
      <c r="H1737" s="33">
        <f t="shared" ca="1" si="760"/>
        <v>635356527.85559642</v>
      </c>
      <c r="I1737" s="33">
        <f t="shared" ca="1" si="784"/>
        <v>1.5739194549163104E-9</v>
      </c>
      <c r="J1737" s="30" t="b">
        <f t="shared" si="761"/>
        <v>1</v>
      </c>
      <c r="K1737" s="33">
        <f t="shared" si="780"/>
        <v>1</v>
      </c>
      <c r="L1737" s="33">
        <f t="shared" ca="1" si="783"/>
        <v>1.5739194549163104E-9</v>
      </c>
      <c r="M1737" s="600">
        <f t="shared" ca="1" si="762"/>
        <v>27271.35</v>
      </c>
      <c r="N1737" s="601">
        <f t="shared" ca="1" si="763"/>
        <v>-85655034538677</v>
      </c>
      <c r="O1737" s="601">
        <f t="shared" ca="1" si="764"/>
        <v>1035350498644.58</v>
      </c>
      <c r="P1737" s="601">
        <f t="shared" ca="1" si="765"/>
        <v>-833471072191.63</v>
      </c>
      <c r="Q1737" s="601">
        <f t="shared" ca="1" si="781"/>
        <v>-133355371550.66</v>
      </c>
      <c r="R1737" s="602">
        <f t="shared" si="766"/>
        <v>399</v>
      </c>
      <c r="S1737" s="602">
        <f t="shared" si="767"/>
        <v>63.84</v>
      </c>
      <c r="T1737" s="602">
        <f t="shared" si="768"/>
        <v>166.35080000000002</v>
      </c>
      <c r="U1737" s="602">
        <f t="shared" si="769"/>
        <v>26.616128000000003</v>
      </c>
      <c r="V1737" s="602">
        <f t="shared" ca="1" si="770"/>
        <v>-68524027630.940002</v>
      </c>
      <c r="W1737" s="602">
        <f t="shared" si="771"/>
        <v>84.48</v>
      </c>
      <c r="X1737" s="602">
        <f t="shared" si="772"/>
        <v>13.52</v>
      </c>
      <c r="Y1737" s="602">
        <f t="shared" ca="1" si="773"/>
        <v>1306882915.8399999</v>
      </c>
      <c r="Z1737" s="602">
        <f t="shared" ca="1" si="774"/>
        <v>209101266.53</v>
      </c>
      <c r="AA1737" s="603">
        <f t="shared" si="775"/>
        <v>0</v>
      </c>
      <c r="AB1737" s="602"/>
      <c r="AC1737" s="604">
        <f t="shared" si="776"/>
        <v>0.113</v>
      </c>
      <c r="AD1737" s="602">
        <f t="shared" ca="1" si="777"/>
        <v>-833471072191.62659</v>
      </c>
      <c r="AE1737" s="602">
        <f t="shared" si="778"/>
        <v>0</v>
      </c>
      <c r="AG1737" s="602">
        <f t="shared" ca="1" si="782"/>
        <v>0</v>
      </c>
    </row>
    <row r="1738" spans="2:33" x14ac:dyDescent="0.25">
      <c r="B1738" s="30">
        <v>1717</v>
      </c>
      <c r="C1738" s="19">
        <f t="shared" ca="1" si="756"/>
        <v>97950</v>
      </c>
      <c r="D1738" s="30">
        <f t="shared" ca="1" si="757"/>
        <v>29</v>
      </c>
      <c r="E1738" s="599">
        <f t="shared" si="758"/>
        <v>0.113</v>
      </c>
      <c r="F1738" s="599">
        <f t="shared" si="779"/>
        <v>0.13108</v>
      </c>
      <c r="G1738" s="33">
        <f t="shared" ca="1" si="759"/>
        <v>1.0113592222222221</v>
      </c>
      <c r="H1738" s="33">
        <f t="shared" ca="1" si="760"/>
        <v>642573683.84584761</v>
      </c>
      <c r="I1738" s="33">
        <f t="shared" ca="1" si="784"/>
        <v>1.556241758944953E-9</v>
      </c>
      <c r="J1738" s="30" t="b">
        <f t="shared" si="761"/>
        <v>0</v>
      </c>
      <c r="K1738" s="33">
        <f t="shared" si="780"/>
        <v>1</v>
      </c>
      <c r="L1738" s="33">
        <f t="shared" ca="1" si="783"/>
        <v>1.556241758944953E-9</v>
      </c>
      <c r="M1738" s="600">
        <f t="shared" ca="1" si="762"/>
        <v>27271.35</v>
      </c>
      <c r="N1738" s="601">
        <f t="shared" ca="1" si="763"/>
        <v>-86690385037321.594</v>
      </c>
      <c r="O1738" s="601">
        <f t="shared" ca="1" si="764"/>
        <v>984735375440.29993</v>
      </c>
      <c r="P1738" s="601">
        <f t="shared" ca="1" si="765"/>
        <v>-789123310464.72998</v>
      </c>
      <c r="Q1738" s="601">
        <f t="shared" ca="1" si="781"/>
        <v>-126259729674.36</v>
      </c>
      <c r="R1738" s="602">
        <f t="shared" si="766"/>
        <v>399</v>
      </c>
      <c r="S1738" s="602">
        <f t="shared" si="767"/>
        <v>63.84</v>
      </c>
      <c r="T1738" s="602">
        <f t="shared" si="768"/>
        <v>166.35080000000002</v>
      </c>
      <c r="U1738" s="602">
        <f t="shared" si="769"/>
        <v>26.616128000000003</v>
      </c>
      <c r="V1738" s="602">
        <f t="shared" ca="1" si="770"/>
        <v>-69352308029.860001</v>
      </c>
      <c r="W1738" s="602">
        <f t="shared" si="771"/>
        <v>84.48</v>
      </c>
      <c r="X1738" s="602">
        <f t="shared" si="772"/>
        <v>13.52</v>
      </c>
      <c r="Y1738" s="602">
        <f t="shared" ca="1" si="773"/>
        <v>1237345625.46</v>
      </c>
      <c r="Z1738" s="602">
        <f t="shared" ca="1" si="774"/>
        <v>197975300.06999999</v>
      </c>
      <c r="AA1738" s="603">
        <f t="shared" si="775"/>
        <v>0</v>
      </c>
      <c r="AB1738" s="602"/>
      <c r="AC1738" s="604">
        <f t="shared" si="776"/>
        <v>0.113</v>
      </c>
      <c r="AD1738" s="602">
        <f t="shared" ca="1" si="777"/>
        <v>-789123310464.73022</v>
      </c>
      <c r="AE1738" s="602">
        <f t="shared" si="778"/>
        <v>0</v>
      </c>
      <c r="AG1738" s="602">
        <f t="shared" ca="1" si="782"/>
        <v>0</v>
      </c>
    </row>
    <row r="1739" spans="2:33" x14ac:dyDescent="0.25">
      <c r="B1739" s="30">
        <v>1718</v>
      </c>
      <c r="C1739" s="19">
        <f t="shared" ca="1" si="756"/>
        <v>97981</v>
      </c>
      <c r="D1739" s="30">
        <f t="shared" ca="1" si="757"/>
        <v>31</v>
      </c>
      <c r="E1739" s="599">
        <f t="shared" si="758"/>
        <v>0.113</v>
      </c>
      <c r="F1739" s="599">
        <f t="shared" si="779"/>
        <v>0.13108</v>
      </c>
      <c r="G1739" s="33">
        <f t="shared" ca="1" si="759"/>
        <v>1.0120874444444443</v>
      </c>
      <c r="H1739" s="33">
        <f t="shared" ca="1" si="760"/>
        <v>650340757.55079627</v>
      </c>
      <c r="I1739" s="33">
        <f t="shared" ca="1" si="784"/>
        <v>1.5376554343080563E-9</v>
      </c>
      <c r="J1739" s="30" t="b">
        <f t="shared" si="761"/>
        <v>0</v>
      </c>
      <c r="K1739" s="33">
        <f t="shared" si="780"/>
        <v>1</v>
      </c>
      <c r="L1739" s="33">
        <f t="shared" ca="1" si="783"/>
        <v>1.5376554343080563E-9</v>
      </c>
      <c r="M1739" s="600">
        <f t="shared" ca="1" si="762"/>
        <v>27271.35</v>
      </c>
      <c r="N1739" s="601">
        <f t="shared" ca="1" si="763"/>
        <v>-87675120412761.906</v>
      </c>
      <c r="O1739" s="601">
        <f t="shared" ca="1" si="764"/>
        <v>1059768174420.58</v>
      </c>
      <c r="P1739" s="601">
        <f t="shared" ca="1" si="765"/>
        <v>-853127630016.40002</v>
      </c>
      <c r="Q1739" s="601">
        <f t="shared" ca="1" si="781"/>
        <v>-136500420802.62</v>
      </c>
      <c r="R1739" s="602">
        <f t="shared" si="766"/>
        <v>399</v>
      </c>
      <c r="S1739" s="602">
        <f t="shared" si="767"/>
        <v>63.84</v>
      </c>
      <c r="T1739" s="602">
        <f t="shared" si="768"/>
        <v>166.35080000000002</v>
      </c>
      <c r="U1739" s="602">
        <f t="shared" si="769"/>
        <v>26.616128000000003</v>
      </c>
      <c r="V1739" s="602">
        <f t="shared" ca="1" si="770"/>
        <v>-70140096330.210007</v>
      </c>
      <c r="W1739" s="602">
        <f t="shared" si="771"/>
        <v>84.48</v>
      </c>
      <c r="X1739" s="602">
        <f t="shared" si="772"/>
        <v>13.52</v>
      </c>
      <c r="Y1739" s="602">
        <f t="shared" ca="1" si="773"/>
        <v>1337704398.51</v>
      </c>
      <c r="Z1739" s="602">
        <f t="shared" ca="1" si="774"/>
        <v>214032703.75999999</v>
      </c>
      <c r="AA1739" s="603">
        <f t="shared" si="775"/>
        <v>0</v>
      </c>
      <c r="AB1739" s="602"/>
      <c r="AC1739" s="604">
        <f t="shared" si="776"/>
        <v>0.113</v>
      </c>
      <c r="AD1739" s="602">
        <f t="shared" ca="1" si="777"/>
        <v>-853127630016.40259</v>
      </c>
      <c r="AE1739" s="602">
        <f t="shared" si="778"/>
        <v>0</v>
      </c>
      <c r="AG1739" s="602">
        <f t="shared" ca="1" si="782"/>
        <v>0</v>
      </c>
    </row>
    <row r="1740" spans="2:33" x14ac:dyDescent="0.25">
      <c r="B1740" s="30">
        <v>1719</v>
      </c>
      <c r="C1740" s="19">
        <f t="shared" ca="1" si="756"/>
        <v>98011</v>
      </c>
      <c r="D1740" s="30">
        <f t="shared" ca="1" si="757"/>
        <v>30</v>
      </c>
      <c r="E1740" s="599">
        <f t="shared" si="758"/>
        <v>0.113</v>
      </c>
      <c r="F1740" s="599">
        <f t="shared" si="779"/>
        <v>0.13108</v>
      </c>
      <c r="G1740" s="33">
        <f t="shared" ca="1" si="759"/>
        <v>1.0117233333333333</v>
      </c>
      <c r="H1740" s="33">
        <f t="shared" ca="1" si="760"/>
        <v>657964919.03181672</v>
      </c>
      <c r="I1740" s="33">
        <f t="shared" ca="1" si="784"/>
        <v>1.5198378683645955E-9</v>
      </c>
      <c r="J1740" s="30" t="b">
        <f t="shared" si="761"/>
        <v>0</v>
      </c>
      <c r="K1740" s="33">
        <f t="shared" si="780"/>
        <v>1</v>
      </c>
      <c r="L1740" s="33">
        <f t="shared" ca="1" si="783"/>
        <v>1.5198378683645955E-9</v>
      </c>
      <c r="M1740" s="600">
        <f t="shared" ca="1" si="762"/>
        <v>27271.35</v>
      </c>
      <c r="N1740" s="601">
        <f t="shared" ca="1" si="763"/>
        <v>-88734888587182.5</v>
      </c>
      <c r="O1740" s="601">
        <f t="shared" ca="1" si="764"/>
        <v>1040268704475.0901</v>
      </c>
      <c r="P1740" s="601">
        <f t="shared" ca="1" si="765"/>
        <v>-835586867529.30005</v>
      </c>
      <c r="Q1740" s="601">
        <f t="shared" ca="1" si="781"/>
        <v>-133693898804.69</v>
      </c>
      <c r="R1740" s="602">
        <f t="shared" si="766"/>
        <v>399</v>
      </c>
      <c r="S1740" s="602">
        <f t="shared" si="767"/>
        <v>63.84</v>
      </c>
      <c r="T1740" s="602">
        <f t="shared" si="768"/>
        <v>166.35080000000002</v>
      </c>
      <c r="U1740" s="602">
        <f t="shared" si="769"/>
        <v>26.616128000000003</v>
      </c>
      <c r="V1740" s="602">
        <f t="shared" ca="1" si="770"/>
        <v>-70987910869.75</v>
      </c>
      <c r="W1740" s="602">
        <f t="shared" si="771"/>
        <v>84.48</v>
      </c>
      <c r="X1740" s="602">
        <f t="shared" si="772"/>
        <v>13.52</v>
      </c>
      <c r="Y1740" s="602">
        <f t="shared" ca="1" si="773"/>
        <v>1310200482.9300001</v>
      </c>
      <c r="Z1740" s="602">
        <f t="shared" ca="1" si="774"/>
        <v>209632077.27000001</v>
      </c>
      <c r="AA1740" s="603">
        <f t="shared" si="775"/>
        <v>0</v>
      </c>
      <c r="AB1740" s="602"/>
      <c r="AC1740" s="604">
        <f t="shared" si="776"/>
        <v>0.113</v>
      </c>
      <c r="AD1740" s="602">
        <f t="shared" ca="1" si="777"/>
        <v>-835586867529.30188</v>
      </c>
      <c r="AE1740" s="602">
        <f t="shared" si="778"/>
        <v>0</v>
      </c>
      <c r="AG1740" s="602">
        <f t="shared" ca="1" si="782"/>
        <v>0</v>
      </c>
    </row>
    <row r="1741" spans="2:33" x14ac:dyDescent="0.25">
      <c r="B1741" s="30">
        <v>1720</v>
      </c>
      <c r="C1741" s="19">
        <f t="shared" ca="1" si="756"/>
        <v>98042</v>
      </c>
      <c r="D1741" s="30">
        <f t="shared" ca="1" si="757"/>
        <v>31</v>
      </c>
      <c r="E1741" s="599">
        <f t="shared" si="758"/>
        <v>0.113</v>
      </c>
      <c r="F1741" s="599">
        <f t="shared" si="779"/>
        <v>0.13108</v>
      </c>
      <c r="G1741" s="33">
        <f t="shared" ca="1" si="759"/>
        <v>1.0120874444444443</v>
      </c>
      <c r="H1741" s="33">
        <f t="shared" ca="1" si="760"/>
        <v>665918033.43700707</v>
      </c>
      <c r="I1741" s="33">
        <f t="shared" ca="1" si="784"/>
        <v>1.5016863184177391E-9</v>
      </c>
      <c r="J1741" s="30" t="b">
        <f t="shared" si="761"/>
        <v>0</v>
      </c>
      <c r="K1741" s="33">
        <f t="shared" si="780"/>
        <v>1</v>
      </c>
      <c r="L1741" s="33">
        <f t="shared" ca="1" si="783"/>
        <v>1.5016863184177391E-9</v>
      </c>
      <c r="M1741" s="600">
        <f t="shared" ca="1" si="762"/>
        <v>27271.35</v>
      </c>
      <c r="N1741" s="601">
        <f t="shared" ca="1" si="763"/>
        <v>-89775157291657.594</v>
      </c>
      <c r="O1741" s="601">
        <f t="shared" ca="1" si="764"/>
        <v>1085152253525.5199</v>
      </c>
      <c r="P1741" s="601">
        <f t="shared" ca="1" si="765"/>
        <v>-873562155535.20996</v>
      </c>
      <c r="Q1741" s="601">
        <f t="shared" ca="1" si="781"/>
        <v>-139769944885.63</v>
      </c>
      <c r="R1741" s="602">
        <f t="shared" si="766"/>
        <v>399</v>
      </c>
      <c r="S1741" s="602">
        <f t="shared" si="767"/>
        <v>63.84</v>
      </c>
      <c r="T1741" s="602">
        <f t="shared" si="768"/>
        <v>166.35080000000002</v>
      </c>
      <c r="U1741" s="602">
        <f t="shared" si="769"/>
        <v>26.616128000000003</v>
      </c>
      <c r="V1741" s="602">
        <f t="shared" ca="1" si="770"/>
        <v>-71820125833.330002</v>
      </c>
      <c r="W1741" s="602">
        <f t="shared" si="771"/>
        <v>84.48</v>
      </c>
      <c r="X1741" s="602">
        <f t="shared" si="772"/>
        <v>13.52</v>
      </c>
      <c r="Y1741" s="602">
        <f t="shared" ca="1" si="773"/>
        <v>1369745734.53</v>
      </c>
      <c r="Z1741" s="602">
        <f t="shared" ca="1" si="774"/>
        <v>219159317.52000001</v>
      </c>
      <c r="AA1741" s="603">
        <f t="shared" si="775"/>
        <v>0</v>
      </c>
      <c r="AB1741" s="602"/>
      <c r="AC1741" s="604">
        <f t="shared" si="776"/>
        <v>0.113</v>
      </c>
      <c r="AD1741" s="602">
        <f t="shared" ca="1" si="777"/>
        <v>-873562155535.21265</v>
      </c>
      <c r="AE1741" s="602">
        <f t="shared" si="778"/>
        <v>0</v>
      </c>
      <c r="AG1741" s="602">
        <f t="shared" ca="1" si="782"/>
        <v>0</v>
      </c>
    </row>
    <row r="1742" spans="2:33" x14ac:dyDescent="0.25">
      <c r="B1742" s="30">
        <v>1721</v>
      </c>
      <c r="C1742" s="19">
        <f t="shared" ca="1" si="756"/>
        <v>98072</v>
      </c>
      <c r="D1742" s="30">
        <f t="shared" ca="1" si="757"/>
        <v>30</v>
      </c>
      <c r="E1742" s="599">
        <f t="shared" si="758"/>
        <v>0.113</v>
      </c>
      <c r="F1742" s="599">
        <f t="shared" si="779"/>
        <v>0.13108</v>
      </c>
      <c r="G1742" s="33">
        <f t="shared" ca="1" si="759"/>
        <v>1.0117233333333333</v>
      </c>
      <c r="H1742" s="33">
        <f t="shared" ca="1" si="760"/>
        <v>673724812.51566684</v>
      </c>
      <c r="I1742" s="33">
        <f t="shared" ca="1" si="784"/>
        <v>1.4842855442209886E-9</v>
      </c>
      <c r="J1742" s="30" t="b">
        <f t="shared" si="761"/>
        <v>0</v>
      </c>
      <c r="K1742" s="33">
        <f t="shared" si="780"/>
        <v>1</v>
      </c>
      <c r="L1742" s="33">
        <f t="shared" ca="1" si="783"/>
        <v>1.4842855442209886E-9</v>
      </c>
      <c r="M1742" s="600">
        <f t="shared" ca="1" si="762"/>
        <v>27271.35</v>
      </c>
      <c r="N1742" s="601">
        <f t="shared" ca="1" si="763"/>
        <v>-90860309545183.094</v>
      </c>
      <c r="O1742" s="601">
        <f t="shared" ca="1" si="764"/>
        <v>1065185722839.38</v>
      </c>
      <c r="P1742" s="601">
        <f t="shared" ca="1" si="765"/>
        <v>-855601248217.14001</v>
      </c>
      <c r="Q1742" s="601">
        <f t="shared" ca="1" si="781"/>
        <v>-136896199714.74001</v>
      </c>
      <c r="R1742" s="602">
        <f t="shared" si="766"/>
        <v>399</v>
      </c>
      <c r="S1742" s="602">
        <f t="shared" si="767"/>
        <v>63.84</v>
      </c>
      <c r="T1742" s="602">
        <f t="shared" si="768"/>
        <v>166.35080000000002</v>
      </c>
      <c r="U1742" s="602">
        <f t="shared" si="769"/>
        <v>26.616128000000003</v>
      </c>
      <c r="V1742" s="602">
        <f t="shared" ca="1" si="770"/>
        <v>-72688247636.149994</v>
      </c>
      <c r="W1742" s="602">
        <f t="shared" si="771"/>
        <v>84.48</v>
      </c>
      <c r="X1742" s="602">
        <f t="shared" si="772"/>
        <v>13.52</v>
      </c>
      <c r="Y1742" s="602">
        <f t="shared" ca="1" si="773"/>
        <v>1341583031.8499999</v>
      </c>
      <c r="Z1742" s="602">
        <f t="shared" ca="1" si="774"/>
        <v>214653285.09999999</v>
      </c>
      <c r="AA1742" s="603">
        <f t="shared" si="775"/>
        <v>0</v>
      </c>
      <c r="AB1742" s="602"/>
      <c r="AC1742" s="604">
        <f t="shared" si="776"/>
        <v>0.113</v>
      </c>
      <c r="AD1742" s="602">
        <f t="shared" ca="1" si="777"/>
        <v>-855601248217.14075</v>
      </c>
      <c r="AE1742" s="602">
        <f t="shared" si="778"/>
        <v>0</v>
      </c>
      <c r="AG1742" s="602">
        <f t="shared" ca="1" si="782"/>
        <v>0</v>
      </c>
    </row>
    <row r="1743" spans="2:33" x14ac:dyDescent="0.25">
      <c r="B1743" s="30">
        <v>1722</v>
      </c>
      <c r="C1743" s="19">
        <f t="shared" ca="1" si="756"/>
        <v>98103</v>
      </c>
      <c r="D1743" s="30">
        <f t="shared" ca="1" si="757"/>
        <v>31</v>
      </c>
      <c r="E1743" s="599">
        <f t="shared" si="758"/>
        <v>0.113</v>
      </c>
      <c r="F1743" s="599">
        <f t="shared" si="779"/>
        <v>0.13108</v>
      </c>
      <c r="G1743" s="33">
        <f t="shared" ca="1" si="759"/>
        <v>1.0120874444444443</v>
      </c>
      <c r="H1743" s="33">
        <f t="shared" ca="1" si="760"/>
        <v>681868423.75779366</v>
      </c>
      <c r="I1743" s="33">
        <f t="shared" ca="1" si="784"/>
        <v>1.4665585986354602E-9</v>
      </c>
      <c r="J1743" s="30" t="b">
        <f t="shared" si="761"/>
        <v>0</v>
      </c>
      <c r="K1743" s="33">
        <f t="shared" si="780"/>
        <v>1</v>
      </c>
      <c r="L1743" s="33">
        <f t="shared" ca="1" si="783"/>
        <v>1.4665585986354602E-9</v>
      </c>
      <c r="M1743" s="600">
        <f t="shared" ca="1" si="762"/>
        <v>27271.35</v>
      </c>
      <c r="N1743" s="601">
        <f t="shared" ca="1" si="763"/>
        <v>-91925495268022.5</v>
      </c>
      <c r="O1743" s="601">
        <f t="shared" ca="1" si="764"/>
        <v>1111144344351.6099</v>
      </c>
      <c r="P1743" s="601">
        <f t="shared" ca="1" si="765"/>
        <v>-894486138677.44995</v>
      </c>
      <c r="Q1743" s="601">
        <f t="shared" ca="1" si="781"/>
        <v>-143117782188.39001</v>
      </c>
      <c r="R1743" s="602">
        <f t="shared" si="766"/>
        <v>399</v>
      </c>
      <c r="S1743" s="602">
        <f t="shared" si="767"/>
        <v>63.84</v>
      </c>
      <c r="T1743" s="602">
        <f t="shared" si="768"/>
        <v>166.35080000000002</v>
      </c>
      <c r="U1743" s="602">
        <f t="shared" si="769"/>
        <v>26.616128000000003</v>
      </c>
      <c r="V1743" s="602">
        <f t="shared" ca="1" si="770"/>
        <v>-73540396214.419998</v>
      </c>
      <c r="W1743" s="602">
        <f t="shared" si="771"/>
        <v>84.48</v>
      </c>
      <c r="X1743" s="602">
        <f t="shared" si="772"/>
        <v>13.52</v>
      </c>
      <c r="Y1743" s="602">
        <f t="shared" ca="1" si="773"/>
        <v>1402554540.0899999</v>
      </c>
      <c r="Z1743" s="602">
        <f t="shared" ca="1" si="774"/>
        <v>224408726.41</v>
      </c>
      <c r="AA1743" s="603">
        <f t="shared" si="775"/>
        <v>0</v>
      </c>
      <c r="AB1743" s="602"/>
      <c r="AC1743" s="604">
        <f t="shared" si="776"/>
        <v>0.113</v>
      </c>
      <c r="AD1743" s="602">
        <f t="shared" ca="1" si="777"/>
        <v>-894486138677.45227</v>
      </c>
      <c r="AE1743" s="602">
        <f t="shared" si="778"/>
        <v>0</v>
      </c>
      <c r="AG1743" s="602">
        <f t="shared" ca="1" si="782"/>
        <v>0</v>
      </c>
    </row>
    <row r="1744" spans="2:33" x14ac:dyDescent="0.25">
      <c r="B1744" s="30">
        <v>1723</v>
      </c>
      <c r="C1744" s="19">
        <f t="shared" ca="1" si="756"/>
        <v>98134</v>
      </c>
      <c r="D1744" s="30">
        <f t="shared" ca="1" si="757"/>
        <v>31</v>
      </c>
      <c r="E1744" s="599">
        <f t="shared" si="758"/>
        <v>0.113</v>
      </c>
      <c r="F1744" s="599">
        <f t="shared" si="779"/>
        <v>0.13108</v>
      </c>
      <c r="G1744" s="33">
        <f t="shared" ca="1" si="759"/>
        <v>1.0120874444444443</v>
      </c>
      <c r="H1744" s="33">
        <f t="shared" ca="1" si="760"/>
        <v>690110470.44838679</v>
      </c>
      <c r="I1744" s="33">
        <f t="shared" ca="1" si="784"/>
        <v>1.4490433674340112E-9</v>
      </c>
      <c r="J1744" s="30" t="b">
        <f t="shared" si="761"/>
        <v>0</v>
      </c>
      <c r="K1744" s="33">
        <f t="shared" si="780"/>
        <v>1</v>
      </c>
      <c r="L1744" s="33">
        <f t="shared" ca="1" si="783"/>
        <v>1.4490433674340112E-9</v>
      </c>
      <c r="M1744" s="600">
        <f t="shared" ca="1" si="762"/>
        <v>27271.35</v>
      </c>
      <c r="N1744" s="601">
        <f t="shared" ca="1" si="763"/>
        <v>-93036639612374.094</v>
      </c>
      <c r="O1744" s="601">
        <f t="shared" ca="1" si="764"/>
        <v>1124575239883.73</v>
      </c>
      <c r="P1744" s="601">
        <f t="shared" ca="1" si="765"/>
        <v>-905298190450.41003</v>
      </c>
      <c r="Q1744" s="601">
        <f t="shared" ca="1" si="781"/>
        <v>-144847710472.07001</v>
      </c>
      <c r="R1744" s="602">
        <f t="shared" si="766"/>
        <v>399</v>
      </c>
      <c r="S1744" s="602">
        <f t="shared" si="767"/>
        <v>63.84</v>
      </c>
      <c r="T1744" s="602">
        <f t="shared" si="768"/>
        <v>166.35080000000002</v>
      </c>
      <c r="U1744" s="602">
        <f t="shared" si="769"/>
        <v>26.616128000000003</v>
      </c>
      <c r="V1744" s="602">
        <f t="shared" ca="1" si="770"/>
        <v>-74429311689.899994</v>
      </c>
      <c r="W1744" s="602">
        <f t="shared" si="771"/>
        <v>84.48</v>
      </c>
      <c r="X1744" s="602">
        <f t="shared" si="772"/>
        <v>13.52</v>
      </c>
      <c r="Y1744" s="602">
        <f t="shared" ca="1" si="773"/>
        <v>1419507837.27</v>
      </c>
      <c r="Z1744" s="602">
        <f t="shared" ca="1" si="774"/>
        <v>227121253.96000001</v>
      </c>
      <c r="AA1744" s="603">
        <f t="shared" si="775"/>
        <v>0</v>
      </c>
      <c r="AB1744" s="602"/>
      <c r="AC1744" s="604">
        <f t="shared" si="776"/>
        <v>0.113</v>
      </c>
      <c r="AD1744" s="602">
        <f t="shared" ca="1" si="777"/>
        <v>-905298190450.40698</v>
      </c>
      <c r="AE1744" s="602">
        <f t="shared" si="778"/>
        <v>0</v>
      </c>
      <c r="AG1744" s="602">
        <f t="shared" ca="1" si="782"/>
        <v>0</v>
      </c>
    </row>
    <row r="1745" spans="2:33" x14ac:dyDescent="0.25">
      <c r="B1745" s="30">
        <v>1724</v>
      </c>
      <c r="C1745" s="19">
        <f t="shared" ca="1" si="756"/>
        <v>98164</v>
      </c>
      <c r="D1745" s="30">
        <f t="shared" ca="1" si="757"/>
        <v>30</v>
      </c>
      <c r="E1745" s="599">
        <f t="shared" si="758"/>
        <v>0.113</v>
      </c>
      <c r="F1745" s="599">
        <f t="shared" si="779"/>
        <v>0.13108</v>
      </c>
      <c r="G1745" s="33">
        <f t="shared" ca="1" si="759"/>
        <v>1.0117233333333333</v>
      </c>
      <c r="H1745" s="33">
        <f t="shared" ca="1" si="760"/>
        <v>698200865.53027666</v>
      </c>
      <c r="I1745" s="33">
        <f t="shared" ca="1" si="784"/>
        <v>1.4322525928702622E-9</v>
      </c>
      <c r="J1745" s="30" t="b">
        <f t="shared" si="761"/>
        <v>0</v>
      </c>
      <c r="K1745" s="33">
        <f t="shared" si="780"/>
        <v>1</v>
      </c>
      <c r="L1745" s="33">
        <f t="shared" ca="1" si="783"/>
        <v>1.4322525928702622E-9</v>
      </c>
      <c r="M1745" s="600">
        <f t="shared" ca="1" si="762"/>
        <v>27271.35</v>
      </c>
      <c r="N1745" s="601">
        <f t="shared" ca="1" si="763"/>
        <v>-94161214852257.797</v>
      </c>
      <c r="O1745" s="601">
        <f t="shared" ca="1" si="764"/>
        <v>1103883336055.98</v>
      </c>
      <c r="P1745" s="601">
        <f t="shared" ca="1" si="765"/>
        <v>-886684773192.08997</v>
      </c>
      <c r="Q1745" s="601">
        <f t="shared" ca="1" si="781"/>
        <v>-141869563710.73001</v>
      </c>
      <c r="R1745" s="602">
        <f t="shared" si="766"/>
        <v>399</v>
      </c>
      <c r="S1745" s="602">
        <f t="shared" si="767"/>
        <v>63.84</v>
      </c>
      <c r="T1745" s="602">
        <f t="shared" si="768"/>
        <v>166.35080000000002</v>
      </c>
      <c r="U1745" s="602">
        <f t="shared" si="769"/>
        <v>26.616128000000003</v>
      </c>
      <c r="V1745" s="602">
        <f t="shared" ca="1" si="770"/>
        <v>-75328971881.809998</v>
      </c>
      <c r="W1745" s="602">
        <f t="shared" si="771"/>
        <v>84.48</v>
      </c>
      <c r="X1745" s="602">
        <f t="shared" si="772"/>
        <v>13.52</v>
      </c>
      <c r="Y1745" s="602">
        <f t="shared" ca="1" si="773"/>
        <v>1390321999.01</v>
      </c>
      <c r="Z1745" s="602">
        <f t="shared" ca="1" si="774"/>
        <v>222451519.84</v>
      </c>
      <c r="AA1745" s="603">
        <f t="shared" si="775"/>
        <v>0</v>
      </c>
      <c r="AB1745" s="602"/>
      <c r="AC1745" s="604">
        <f t="shared" si="776"/>
        <v>0.113</v>
      </c>
      <c r="AD1745" s="602">
        <f t="shared" ca="1" si="777"/>
        <v>-886684773192.09424</v>
      </c>
      <c r="AE1745" s="602">
        <f t="shared" si="778"/>
        <v>0</v>
      </c>
      <c r="AG1745" s="602">
        <f t="shared" ca="1" si="782"/>
        <v>0</v>
      </c>
    </row>
    <row r="1746" spans="2:33" x14ac:dyDescent="0.25">
      <c r="B1746" s="30">
        <v>1725</v>
      </c>
      <c r="C1746" s="19">
        <f t="shared" ca="1" si="756"/>
        <v>98195</v>
      </c>
      <c r="D1746" s="30">
        <f t="shared" ca="1" si="757"/>
        <v>31</v>
      </c>
      <c r="E1746" s="599">
        <f t="shared" si="758"/>
        <v>0.113</v>
      </c>
      <c r="F1746" s="599">
        <f t="shared" si="779"/>
        <v>0.13108</v>
      </c>
      <c r="G1746" s="33">
        <f t="shared" ca="1" si="759"/>
        <v>1.0120874444444443</v>
      </c>
      <c r="H1746" s="33">
        <f t="shared" ca="1" si="760"/>
        <v>706640329.70343685</v>
      </c>
      <c r="I1746" s="33">
        <f t="shared" ca="1" si="784"/>
        <v>1.4151470811461901E-9</v>
      </c>
      <c r="J1746" s="30" t="b">
        <f t="shared" si="761"/>
        <v>0</v>
      </c>
      <c r="K1746" s="33">
        <f t="shared" si="780"/>
        <v>1</v>
      </c>
      <c r="L1746" s="33">
        <f t="shared" ca="1" si="783"/>
        <v>1.4151470811461901E-9</v>
      </c>
      <c r="M1746" s="600">
        <f t="shared" ca="1" si="762"/>
        <v>27271.35</v>
      </c>
      <c r="N1746" s="601">
        <f t="shared" ca="1" si="763"/>
        <v>-95265098188313.797</v>
      </c>
      <c r="O1746" s="601">
        <f t="shared" ca="1" si="764"/>
        <v>1151511609117.1299</v>
      </c>
      <c r="P1746" s="601">
        <f t="shared" ca="1" si="765"/>
        <v>-926982330426.83997</v>
      </c>
      <c r="Q1746" s="601">
        <f t="shared" ca="1" si="781"/>
        <v>-148317172868.29001</v>
      </c>
      <c r="R1746" s="602">
        <f t="shared" si="766"/>
        <v>399</v>
      </c>
      <c r="S1746" s="602">
        <f t="shared" si="767"/>
        <v>63.84</v>
      </c>
      <c r="T1746" s="602">
        <f t="shared" si="768"/>
        <v>166.35080000000002</v>
      </c>
      <c r="U1746" s="602">
        <f t="shared" si="769"/>
        <v>26.616128000000003</v>
      </c>
      <c r="V1746" s="602">
        <f t="shared" ca="1" si="770"/>
        <v>-76212078550.649994</v>
      </c>
      <c r="W1746" s="602">
        <f t="shared" si="771"/>
        <v>84.48</v>
      </c>
      <c r="X1746" s="602">
        <f t="shared" si="772"/>
        <v>13.52</v>
      </c>
      <c r="Y1746" s="602">
        <f t="shared" ca="1" si="773"/>
        <v>1453508568.76</v>
      </c>
      <c r="Z1746" s="602">
        <f t="shared" ca="1" si="774"/>
        <v>232561371</v>
      </c>
      <c r="AA1746" s="603">
        <f t="shared" si="775"/>
        <v>0</v>
      </c>
      <c r="AB1746" s="602"/>
      <c r="AC1746" s="604">
        <f t="shared" si="776"/>
        <v>0.113</v>
      </c>
      <c r="AD1746" s="602">
        <f t="shared" ca="1" si="777"/>
        <v>-926982330426.84216</v>
      </c>
      <c r="AE1746" s="602">
        <f t="shared" si="778"/>
        <v>0</v>
      </c>
      <c r="AG1746" s="602">
        <f t="shared" ca="1" si="782"/>
        <v>0</v>
      </c>
    </row>
    <row r="1747" spans="2:33" x14ac:dyDescent="0.25">
      <c r="B1747" s="30">
        <v>1726</v>
      </c>
      <c r="C1747" s="19">
        <f t="shared" ca="1" si="756"/>
        <v>98225</v>
      </c>
      <c r="D1747" s="30">
        <f t="shared" ca="1" si="757"/>
        <v>30</v>
      </c>
      <c r="E1747" s="599">
        <f t="shared" si="758"/>
        <v>0.113</v>
      </c>
      <c r="F1747" s="599">
        <f t="shared" si="779"/>
        <v>0.13108</v>
      </c>
      <c r="G1747" s="33">
        <f t="shared" ca="1" si="759"/>
        <v>1.0117233333333333</v>
      </c>
      <c r="H1747" s="33">
        <f t="shared" ca="1" si="760"/>
        <v>714924509.83532679</v>
      </c>
      <c r="I1747" s="33">
        <f t="shared" ca="1" si="784"/>
        <v>1.3987490794382424E-9</v>
      </c>
      <c r="J1747" s="30" t="b">
        <f t="shared" si="761"/>
        <v>0</v>
      </c>
      <c r="K1747" s="33">
        <f t="shared" si="780"/>
        <v>1</v>
      </c>
      <c r="L1747" s="33">
        <f t="shared" ca="1" si="783"/>
        <v>1.3987490794382424E-9</v>
      </c>
      <c r="M1747" s="600">
        <f t="shared" ca="1" si="762"/>
        <v>27271.35</v>
      </c>
      <c r="N1747" s="601">
        <f t="shared" ca="1" si="763"/>
        <v>-96416609797430.906</v>
      </c>
      <c r="O1747" s="601">
        <f t="shared" ca="1" si="764"/>
        <v>1130324082796.5601</v>
      </c>
      <c r="P1747" s="601">
        <f t="shared" ca="1" si="765"/>
        <v>-907923075592.46997</v>
      </c>
      <c r="Q1747" s="601">
        <f t="shared" ca="1" si="781"/>
        <v>-145267692094.79999</v>
      </c>
      <c r="R1747" s="602">
        <f t="shared" si="766"/>
        <v>399</v>
      </c>
      <c r="S1747" s="602">
        <f t="shared" si="767"/>
        <v>63.84</v>
      </c>
      <c r="T1747" s="602">
        <f t="shared" si="768"/>
        <v>166.35080000000002</v>
      </c>
      <c r="U1747" s="602">
        <f t="shared" si="769"/>
        <v>26.616128000000003</v>
      </c>
      <c r="V1747" s="602">
        <f t="shared" ca="1" si="770"/>
        <v>-77133287837.940002</v>
      </c>
      <c r="W1747" s="602">
        <f t="shared" si="771"/>
        <v>84.48</v>
      </c>
      <c r="X1747" s="602">
        <f t="shared" si="772"/>
        <v>13.52</v>
      </c>
      <c r="Y1747" s="602">
        <f t="shared" ca="1" si="773"/>
        <v>1423623657.1800001</v>
      </c>
      <c r="Z1747" s="602">
        <f t="shared" ca="1" si="774"/>
        <v>227779785.15000001</v>
      </c>
      <c r="AA1747" s="603">
        <f t="shared" si="775"/>
        <v>0</v>
      </c>
      <c r="AB1747" s="602"/>
      <c r="AC1747" s="604">
        <f t="shared" si="776"/>
        <v>0.113</v>
      </c>
      <c r="AD1747" s="602">
        <f t="shared" ca="1" si="777"/>
        <v>-907923075592.47437</v>
      </c>
      <c r="AE1747" s="602">
        <f t="shared" si="778"/>
        <v>0</v>
      </c>
      <c r="AG1747" s="602">
        <f t="shared" ca="1" si="782"/>
        <v>0</v>
      </c>
    </row>
    <row r="1748" spans="2:33" x14ac:dyDescent="0.25">
      <c r="B1748" s="30">
        <v>1727</v>
      </c>
      <c r="C1748" s="19">
        <f t="shared" ca="1" si="756"/>
        <v>98256</v>
      </c>
      <c r="D1748" s="30">
        <f t="shared" ca="1" si="757"/>
        <v>31</v>
      </c>
      <c r="E1748" s="599">
        <f t="shared" si="758"/>
        <v>0.113</v>
      </c>
      <c r="F1748" s="599">
        <f t="shared" si="779"/>
        <v>0.13108</v>
      </c>
      <c r="G1748" s="33">
        <f t="shared" ca="1" si="759"/>
        <v>1.0120874444444443</v>
      </c>
      <c r="H1748" s="33">
        <f t="shared" ca="1" si="760"/>
        <v>723566120.12993288</v>
      </c>
      <c r="I1748" s="33">
        <f t="shared" ca="1" si="784"/>
        <v>1.3820437029589322E-9</v>
      </c>
      <c r="J1748" s="30" t="b">
        <f t="shared" si="761"/>
        <v>0</v>
      </c>
      <c r="K1748" s="33">
        <f t="shared" si="780"/>
        <v>1</v>
      </c>
      <c r="L1748" s="33">
        <f t="shared" ca="1" si="783"/>
        <v>1.3820437029589322E-9</v>
      </c>
      <c r="M1748" s="600">
        <f t="shared" ca="1" si="762"/>
        <v>27271.35</v>
      </c>
      <c r="N1748" s="601">
        <f t="shared" ca="1" si="763"/>
        <v>-97546933880227.5</v>
      </c>
      <c r="O1748" s="601">
        <f t="shared" ca="1" si="764"/>
        <v>1179093171274.5</v>
      </c>
      <c r="P1748" s="601">
        <f t="shared" ca="1" si="765"/>
        <v>-949185859395.66003</v>
      </c>
      <c r="Q1748" s="601">
        <f t="shared" ca="1" si="781"/>
        <v>-151869737503.31</v>
      </c>
      <c r="R1748" s="602">
        <f t="shared" si="766"/>
        <v>399</v>
      </c>
      <c r="S1748" s="602">
        <f t="shared" si="767"/>
        <v>63.84</v>
      </c>
      <c r="T1748" s="602">
        <f t="shared" si="768"/>
        <v>166.35080000000002</v>
      </c>
      <c r="U1748" s="602">
        <f t="shared" si="769"/>
        <v>26.616128000000003</v>
      </c>
      <c r="V1748" s="602">
        <f t="shared" ca="1" si="770"/>
        <v>-78037547104.179993</v>
      </c>
      <c r="W1748" s="602">
        <f t="shared" si="771"/>
        <v>84.48</v>
      </c>
      <c r="X1748" s="602">
        <f t="shared" si="772"/>
        <v>13.52</v>
      </c>
      <c r="Y1748" s="602">
        <f t="shared" ca="1" si="773"/>
        <v>1488323702.1800001</v>
      </c>
      <c r="Z1748" s="602">
        <f t="shared" ca="1" si="774"/>
        <v>238131792.34999999</v>
      </c>
      <c r="AA1748" s="603">
        <f t="shared" si="775"/>
        <v>0</v>
      </c>
      <c r="AB1748" s="602"/>
      <c r="AC1748" s="604">
        <f t="shared" si="776"/>
        <v>0.113</v>
      </c>
      <c r="AD1748" s="602">
        <f t="shared" ca="1" si="777"/>
        <v>-949185859395.6582</v>
      </c>
      <c r="AE1748" s="602">
        <f t="shared" si="778"/>
        <v>0</v>
      </c>
      <c r="AG1748" s="602">
        <f t="shared" ca="1" si="782"/>
        <v>0</v>
      </c>
    </row>
    <row r="1749" spans="2:33" x14ac:dyDescent="0.25">
      <c r="B1749" s="30">
        <v>1728</v>
      </c>
      <c r="C1749" s="19">
        <f t="shared" ref="C1749:C1812" ca="1" si="785">IF(B1749=0,FECHA_1ER_PAGO,EDATE(C1748,1))</f>
        <v>98287</v>
      </c>
      <c r="D1749" s="30">
        <f t="shared" ref="D1749:D1812" ca="1" si="786">IF(B1749=0,FECHA_1ER_PAGO-FECHA_APERTURA, C1749-C1748)</f>
        <v>31</v>
      </c>
      <c r="E1749" s="599">
        <f t="shared" ref="E1749:E1812" si="787">IF(B1749=0,TASA,IF(B1749=MESES_INC_TASA,E1748+INCREMENTO_TASA,E1748))</f>
        <v>0.113</v>
      </c>
      <c r="F1749" s="599">
        <f t="shared" si="779"/>
        <v>0.13108</v>
      </c>
      <c r="G1749" s="33">
        <f t="shared" ref="G1749:G1812" ca="1" si="788">IF(B1749&lt;MESES_GRACIA, 0, 1 + D1749 * F1749 / 360 + FACTOR_SEG_DEUD)</f>
        <v>1.0120874444444443</v>
      </c>
      <c r="H1749" s="33">
        <f t="shared" ref="H1749:H1812" ca="1" si="789">IF(B1749 = 0, 0,            IF(H1748=0, G1749, H1748 * G1749 ))</f>
        <v>732312185.4088856</v>
      </c>
      <c r="I1749" s="33">
        <f t="shared" ca="1" si="784"/>
        <v>1.3655378401789822E-9</v>
      </c>
      <c r="J1749" s="30" t="b">
        <f t="shared" ref="J1749:J1812" si="790">MOD(B1749, MESES_INC)=0</f>
        <v>1</v>
      </c>
      <c r="K1749" s="33">
        <f t="shared" si="780"/>
        <v>1</v>
      </c>
      <c r="L1749" s="33">
        <f t="shared" ca="1" si="783"/>
        <v>1.3655378401789822E-9</v>
      </c>
      <c r="M1749" s="600">
        <f t="shared" ref="M1749:M1812" ca="1" si="791">ROUND(CUOTA_INIT*K1749,2)</f>
        <v>27271.35</v>
      </c>
      <c r="N1749" s="601">
        <f t="shared" ref="N1749:N1812" ca="1" si="792">IF(B1749=0,TOTAL_FINANCIADO, ROUND(N1748-O1748,2))</f>
        <v>-98726027051502</v>
      </c>
      <c r="O1749" s="601">
        <f t="shared" ref="O1749:O1812" ca="1" si="793">IF(B1749=0, 0,
   IF((B1749+1) = PLAZO, N1749,
   IF(B1749&lt;MESES_GRACIA, 0, M1749-P1749-V1749-Q1749)))</f>
        <v>1193345394477.1001</v>
      </c>
      <c r="P1749" s="601">
        <f t="shared" ref="P1749:P1812" ca="1" si="794" xml:space="preserve"> IF(B1749&lt;MESES_GRACIA, 0, ROUND(N1749 * D1749 *E1749 /360,2))</f>
        <v>-960659091003.92004</v>
      </c>
      <c r="Q1749" s="601">
        <f t="shared" ca="1" si="781"/>
        <v>-153705454560.63</v>
      </c>
      <c r="R1749" s="602">
        <f t="shared" ref="R1749:R1812" si="795" xml:space="preserve"> COMISION_AMORT</f>
        <v>399</v>
      </c>
      <c r="S1749" s="602">
        <f t="shared" ref="S1749:S1812" si="796">ROUND(R1749*IVA,2)</f>
        <v>63.84</v>
      </c>
      <c r="T1749" s="602">
        <f t="shared" ref="T1749:T1812" si="797">SEGURO_DAÑOS_MENS</f>
        <v>166.35080000000002</v>
      </c>
      <c r="U1749" s="602">
        <f t="shared" ref="U1749:U1812" si="798">T1749*IVA</f>
        <v>26.616128000000003</v>
      </c>
      <c r="V1749" s="602">
        <f t="shared" ref="V1749:V1812" ca="1" si="799">ROUND(N1749 * FACTOR_SEG_DEUD,2)</f>
        <v>-78980821641.199997</v>
      </c>
      <c r="W1749" s="602">
        <f t="shared" ref="W1749:W1812" si="800">ROUND(SEGURO_INTERIORES/(1+IVA),2)</f>
        <v>84.48</v>
      </c>
      <c r="X1749" s="602">
        <f t="shared" ref="X1749:X1812" si="801">ROUND(W1749*IVA,2)</f>
        <v>13.52</v>
      </c>
      <c r="Y1749" s="602">
        <f t="shared" ref="Y1749:Y1812" ca="1" si="802">ROUND((SUM(O1749:X1749)-Q1749) * FACTOR_SEG_DESEMPLEO,2)</f>
        <v>1506313729.3399999</v>
      </c>
      <c r="Z1749" s="602">
        <f t="shared" ref="Z1749:Z1812" ca="1" si="803">ROUND(Y1749*IVA,2)</f>
        <v>241010196.69</v>
      </c>
      <c r="AA1749" s="603">
        <f t="shared" ref="AA1749:AA1812" si="804">IF(B1749&gt;=PLAZO,0,ROUND(SUM(O1749:Z1749),2))</f>
        <v>0</v>
      </c>
      <c r="AB1749" s="602"/>
      <c r="AC1749" s="604">
        <f t="shared" ref="AC1749:AC1812" si="805">IF(AB1749="SI",TASA_PP,TASA)</f>
        <v>0.113</v>
      </c>
      <c r="AD1749" s="602">
        <f t="shared" ref="AD1749:AD1812" ca="1" si="806">N1749 * D1749 * AC1749 /360</f>
        <v>-960659091003.92078</v>
      </c>
      <c r="AE1749" s="602">
        <f t="shared" ref="AE1749:AE1812" si="807">IF(B1749&gt;=PLAZO, 0, O1749+R1749+S1749+T1749+U1749+V1749+W1749+X1749+Y1749+Z1749+AD1749)</f>
        <v>0</v>
      </c>
      <c r="AG1749" s="602">
        <f t="shared" ca="1" si="782"/>
        <v>0</v>
      </c>
    </row>
    <row r="1750" spans="2:33" x14ac:dyDescent="0.25">
      <c r="B1750" s="30">
        <v>1729</v>
      </c>
      <c r="C1750" s="19">
        <f t="shared" ca="1" si="785"/>
        <v>98315</v>
      </c>
      <c r="D1750" s="30">
        <f t="shared" ca="1" si="786"/>
        <v>28</v>
      </c>
      <c r="E1750" s="599">
        <f t="shared" si="787"/>
        <v>0.113</v>
      </c>
      <c r="F1750" s="599">
        <f t="shared" ref="F1750:F1813" si="808">E1750*(1+$G$13)</f>
        <v>0.13108</v>
      </c>
      <c r="G1750" s="33">
        <f t="shared" ca="1" si="788"/>
        <v>1.0109951111111111</v>
      </c>
      <c r="H1750" s="33">
        <f t="shared" ca="1" si="789"/>
        <v>740364039.25547683</v>
      </c>
      <c r="I1750" s="33">
        <f t="shared" ca="1" si="784"/>
        <v>1.3506868877716127E-9</v>
      </c>
      <c r="J1750" s="30" t="b">
        <f t="shared" si="790"/>
        <v>0</v>
      </c>
      <c r="K1750" s="33">
        <f t="shared" ref="K1750:K1813" si="809">IF(B1750=0, 1, IF(J1750,K1749*(1+INCREMENTO),K1749))</f>
        <v>1</v>
      </c>
      <c r="L1750" s="33">
        <f t="shared" ca="1" si="783"/>
        <v>1.3506868877716127E-9</v>
      </c>
      <c r="M1750" s="600">
        <f t="shared" ca="1" si="791"/>
        <v>27271.35</v>
      </c>
      <c r="N1750" s="601">
        <f t="shared" ca="1" si="792"/>
        <v>-99919372445979.094</v>
      </c>
      <c r="O1750" s="601">
        <f t="shared" ca="1" si="793"/>
        <v>1098624629467.39</v>
      </c>
      <c r="P1750" s="601">
        <f t="shared" ca="1" si="794"/>
        <v>-878180262275.21997</v>
      </c>
      <c r="Q1750" s="601">
        <f t="shared" ref="Q1750:Q1813" ca="1" si="810">ROUND(P1750*$G$13,2)</f>
        <v>-140508841964.04001</v>
      </c>
      <c r="R1750" s="602">
        <f t="shared" si="795"/>
        <v>399</v>
      </c>
      <c r="S1750" s="602">
        <f t="shared" si="796"/>
        <v>63.84</v>
      </c>
      <c r="T1750" s="602">
        <f t="shared" si="797"/>
        <v>166.35080000000002</v>
      </c>
      <c r="U1750" s="602">
        <f t="shared" si="798"/>
        <v>26.616128000000003</v>
      </c>
      <c r="V1750" s="602">
        <f t="shared" ca="1" si="799"/>
        <v>-79935497956.779999</v>
      </c>
      <c r="W1750" s="602">
        <f t="shared" si="800"/>
        <v>84.48</v>
      </c>
      <c r="X1750" s="602">
        <f t="shared" si="801"/>
        <v>13.52</v>
      </c>
      <c r="Y1750" s="602">
        <f t="shared" ca="1" si="802"/>
        <v>1376986925.8900001</v>
      </c>
      <c r="Z1750" s="602">
        <f t="shared" ca="1" si="803"/>
        <v>220317908.13999999</v>
      </c>
      <c r="AA1750" s="603">
        <f t="shared" si="804"/>
        <v>0</v>
      </c>
      <c r="AB1750" s="602"/>
      <c r="AC1750" s="604">
        <f t="shared" si="805"/>
        <v>0.113</v>
      </c>
      <c r="AD1750" s="602">
        <f t="shared" ca="1" si="806"/>
        <v>-878180262275.21631</v>
      </c>
      <c r="AE1750" s="602">
        <f t="shared" si="807"/>
        <v>0</v>
      </c>
      <c r="AG1750" s="602">
        <f t="shared" ref="AG1750:AG1813" ca="1" si="811">IF(N1750&gt; 0,O1750+P1750+V1750+R1750+T1750+W1750+Y1750, 0)</f>
        <v>0</v>
      </c>
    </row>
    <row r="1751" spans="2:33" x14ac:dyDescent="0.25">
      <c r="B1751" s="30">
        <v>1730</v>
      </c>
      <c r="C1751" s="19">
        <f t="shared" ca="1" si="785"/>
        <v>98346</v>
      </c>
      <c r="D1751" s="30">
        <f t="shared" ca="1" si="786"/>
        <v>31</v>
      </c>
      <c r="E1751" s="599">
        <f t="shared" si="787"/>
        <v>0.113</v>
      </c>
      <c r="F1751" s="599">
        <f t="shared" si="808"/>
        <v>0.13108</v>
      </c>
      <c r="G1751" s="33">
        <f t="shared" ca="1" si="788"/>
        <v>1.0120874444444443</v>
      </c>
      <c r="H1751" s="33">
        <f t="shared" ca="1" si="789"/>
        <v>749313148.44864178</v>
      </c>
      <c r="I1751" s="33">
        <f t="shared" ca="1" si="784"/>
        <v>1.3345555220409167E-9</v>
      </c>
      <c r="J1751" s="30" t="b">
        <f t="shared" si="790"/>
        <v>0</v>
      </c>
      <c r="K1751" s="33">
        <f t="shared" si="809"/>
        <v>1</v>
      </c>
      <c r="L1751" s="33">
        <f t="shared" ref="L1751:L1814" ca="1" si="812" xml:space="preserve"> I1751*K1751</f>
        <v>1.3345555220409167E-9</v>
      </c>
      <c r="M1751" s="600">
        <f t="shared" ca="1" si="791"/>
        <v>27271.35</v>
      </c>
      <c r="N1751" s="601">
        <f t="shared" ca="1" si="792"/>
        <v>-101017997075446</v>
      </c>
      <c r="O1751" s="601">
        <f t="shared" ca="1" si="793"/>
        <v>1221049454809.8599</v>
      </c>
      <c r="P1751" s="601">
        <f t="shared" ca="1" si="794"/>
        <v>-982961232653.57996</v>
      </c>
      <c r="Q1751" s="601">
        <f t="shared" ca="1" si="810"/>
        <v>-157273797224.57001</v>
      </c>
      <c r="R1751" s="602">
        <f t="shared" si="795"/>
        <v>399</v>
      </c>
      <c r="S1751" s="602">
        <f t="shared" si="796"/>
        <v>63.84</v>
      </c>
      <c r="T1751" s="602">
        <f t="shared" si="797"/>
        <v>166.35080000000002</v>
      </c>
      <c r="U1751" s="602">
        <f t="shared" si="798"/>
        <v>26.616128000000003</v>
      </c>
      <c r="V1751" s="602">
        <f t="shared" ca="1" si="799"/>
        <v>-80814397660.360001</v>
      </c>
      <c r="W1751" s="602">
        <f t="shared" si="800"/>
        <v>84.48</v>
      </c>
      <c r="X1751" s="602">
        <f t="shared" si="801"/>
        <v>13.52</v>
      </c>
      <c r="Y1751" s="602">
        <f t="shared" ca="1" si="802"/>
        <v>1541283487.45</v>
      </c>
      <c r="Z1751" s="602">
        <f t="shared" ca="1" si="803"/>
        <v>246605357.99000001</v>
      </c>
      <c r="AA1751" s="603">
        <f t="shared" si="804"/>
        <v>0</v>
      </c>
      <c r="AB1751" s="602"/>
      <c r="AC1751" s="604">
        <f t="shared" si="805"/>
        <v>0.113</v>
      </c>
      <c r="AD1751" s="602">
        <f t="shared" ca="1" si="806"/>
        <v>-982961232653.57605</v>
      </c>
      <c r="AE1751" s="602">
        <f t="shared" si="807"/>
        <v>0</v>
      </c>
      <c r="AG1751" s="602">
        <f t="shared" ca="1" si="811"/>
        <v>0</v>
      </c>
    </row>
    <row r="1752" spans="2:33" x14ac:dyDescent="0.25">
      <c r="B1752" s="30">
        <v>1731</v>
      </c>
      <c r="C1752" s="19">
        <f t="shared" ca="1" si="785"/>
        <v>98376</v>
      </c>
      <c r="D1752" s="30">
        <f t="shared" ca="1" si="786"/>
        <v>30</v>
      </c>
      <c r="E1752" s="599">
        <f t="shared" si="787"/>
        <v>0.113</v>
      </c>
      <c r="F1752" s="599">
        <f t="shared" si="808"/>
        <v>0.13108</v>
      </c>
      <c r="G1752" s="33">
        <f t="shared" ca="1" si="788"/>
        <v>1.0117233333333333</v>
      </c>
      <c r="H1752" s="33">
        <f t="shared" ca="1" si="789"/>
        <v>758097596.25895464</v>
      </c>
      <c r="I1752" s="33">
        <f t="shared" ref="I1752:I1815" ca="1" si="813">IF(H1752=0, 0, 1/H1752)</f>
        <v>1.319091374164462E-9</v>
      </c>
      <c r="J1752" s="30" t="b">
        <f t="shared" si="790"/>
        <v>0</v>
      </c>
      <c r="K1752" s="33">
        <f t="shared" si="809"/>
        <v>1</v>
      </c>
      <c r="L1752" s="33">
        <f t="shared" ca="1" si="812"/>
        <v>1.319091374164462E-9</v>
      </c>
      <c r="M1752" s="600">
        <f t="shared" ca="1" si="791"/>
        <v>27271.35</v>
      </c>
      <c r="N1752" s="601">
        <f t="shared" ca="1" si="792"/>
        <v>-102239046530256</v>
      </c>
      <c r="O1752" s="601">
        <f t="shared" ca="1" si="793"/>
        <v>1198582449427.71</v>
      </c>
      <c r="P1752" s="601">
        <f t="shared" ca="1" si="794"/>
        <v>-962751021493.23999</v>
      </c>
      <c r="Q1752" s="601">
        <f t="shared" ca="1" si="810"/>
        <v>-154040163438.92001</v>
      </c>
      <c r="R1752" s="602">
        <f t="shared" si="795"/>
        <v>399</v>
      </c>
      <c r="S1752" s="602">
        <f t="shared" si="796"/>
        <v>63.84</v>
      </c>
      <c r="T1752" s="602">
        <f t="shared" si="797"/>
        <v>166.35080000000002</v>
      </c>
      <c r="U1752" s="602">
        <f t="shared" si="798"/>
        <v>26.616128000000003</v>
      </c>
      <c r="V1752" s="602">
        <f t="shared" ca="1" si="799"/>
        <v>-81791237224.199997</v>
      </c>
      <c r="W1752" s="602">
        <f t="shared" si="800"/>
        <v>84.48</v>
      </c>
      <c r="X1752" s="602">
        <f t="shared" si="801"/>
        <v>13.52</v>
      </c>
      <c r="Y1752" s="602">
        <f t="shared" ca="1" si="802"/>
        <v>1509593876.3499999</v>
      </c>
      <c r="Z1752" s="602">
        <f t="shared" ca="1" si="803"/>
        <v>241535020.22</v>
      </c>
      <c r="AA1752" s="603">
        <f t="shared" si="804"/>
        <v>0</v>
      </c>
      <c r="AB1752" s="602"/>
      <c r="AC1752" s="604">
        <f t="shared" si="805"/>
        <v>0.113</v>
      </c>
      <c r="AD1752" s="602">
        <f t="shared" ca="1" si="806"/>
        <v>-962751021493.24414</v>
      </c>
      <c r="AE1752" s="602">
        <f t="shared" si="807"/>
        <v>0</v>
      </c>
      <c r="AG1752" s="602">
        <f t="shared" ca="1" si="811"/>
        <v>0</v>
      </c>
    </row>
    <row r="1753" spans="2:33" x14ac:dyDescent="0.25">
      <c r="B1753" s="30">
        <v>1732</v>
      </c>
      <c r="C1753" s="19">
        <f t="shared" ca="1" si="785"/>
        <v>98407</v>
      </c>
      <c r="D1753" s="30">
        <f t="shared" ca="1" si="786"/>
        <v>31</v>
      </c>
      <c r="E1753" s="599">
        <f t="shared" si="787"/>
        <v>0.113</v>
      </c>
      <c r="F1753" s="599">
        <f t="shared" si="808"/>
        <v>0.13108</v>
      </c>
      <c r="G1753" s="33">
        <f t="shared" ca="1" si="788"/>
        <v>1.0120874444444443</v>
      </c>
      <c r="H1753" s="33">
        <f t="shared" ca="1" si="789"/>
        <v>767261058.8372016</v>
      </c>
      <c r="I1753" s="33">
        <f t="shared" ca="1" si="813"/>
        <v>1.3033373562780816E-9</v>
      </c>
      <c r="J1753" s="30" t="b">
        <f t="shared" si="790"/>
        <v>0</v>
      </c>
      <c r="K1753" s="33">
        <f t="shared" si="809"/>
        <v>1</v>
      </c>
      <c r="L1753" s="33">
        <f t="shared" ca="1" si="812"/>
        <v>1.3033373562780816E-9</v>
      </c>
      <c r="M1753" s="600">
        <f t="shared" ca="1" si="791"/>
        <v>27271.35</v>
      </c>
      <c r="N1753" s="601">
        <f t="shared" ca="1" si="792"/>
        <v>-103437628979684</v>
      </c>
      <c r="O1753" s="601">
        <f t="shared" ca="1" si="793"/>
        <v>1250296621028.3401</v>
      </c>
      <c r="P1753" s="601">
        <f t="shared" ca="1" si="794"/>
        <v>-1006505595321.76</v>
      </c>
      <c r="Q1753" s="601">
        <f t="shared" ca="1" si="810"/>
        <v>-161040895251.48001</v>
      </c>
      <c r="R1753" s="602">
        <f t="shared" si="795"/>
        <v>399</v>
      </c>
      <c r="S1753" s="602">
        <f t="shared" si="796"/>
        <v>63.84</v>
      </c>
      <c r="T1753" s="602">
        <f t="shared" si="797"/>
        <v>166.35080000000002</v>
      </c>
      <c r="U1753" s="602">
        <f t="shared" si="798"/>
        <v>26.616128000000003</v>
      </c>
      <c r="V1753" s="602">
        <f t="shared" ca="1" si="799"/>
        <v>-82750103183.75</v>
      </c>
      <c r="W1753" s="602">
        <f t="shared" si="800"/>
        <v>84.48</v>
      </c>
      <c r="X1753" s="602">
        <f t="shared" si="801"/>
        <v>13.52</v>
      </c>
      <c r="Y1753" s="602">
        <f t="shared" ca="1" si="802"/>
        <v>1578201048.1099999</v>
      </c>
      <c r="Z1753" s="602">
        <f t="shared" ca="1" si="803"/>
        <v>252512167.69999999</v>
      </c>
      <c r="AA1753" s="603">
        <f t="shared" si="804"/>
        <v>0</v>
      </c>
      <c r="AB1753" s="602"/>
      <c r="AC1753" s="604">
        <f t="shared" si="805"/>
        <v>0.113</v>
      </c>
      <c r="AD1753" s="602">
        <f t="shared" ca="1" si="806"/>
        <v>-1006505595321.7585</v>
      </c>
      <c r="AE1753" s="602">
        <f t="shared" si="807"/>
        <v>0</v>
      </c>
      <c r="AG1753" s="602">
        <f t="shared" ca="1" si="811"/>
        <v>0</v>
      </c>
    </row>
    <row r="1754" spans="2:33" x14ac:dyDescent="0.25">
      <c r="B1754" s="30">
        <v>1733</v>
      </c>
      <c r="C1754" s="19">
        <f t="shared" ca="1" si="785"/>
        <v>98437</v>
      </c>
      <c r="D1754" s="30">
        <f t="shared" ca="1" si="786"/>
        <v>30</v>
      </c>
      <c r="E1754" s="599">
        <f t="shared" si="787"/>
        <v>0.113</v>
      </c>
      <c r="F1754" s="599">
        <f t="shared" si="808"/>
        <v>0.13108</v>
      </c>
      <c r="G1754" s="33">
        <f t="shared" ca="1" si="788"/>
        <v>1.0117233333333333</v>
      </c>
      <c r="H1754" s="33">
        <f t="shared" ca="1" si="789"/>
        <v>776255915.98363638</v>
      </c>
      <c r="I1754" s="33">
        <f t="shared" ca="1" si="813"/>
        <v>1.2882349485644116E-9</v>
      </c>
      <c r="J1754" s="30" t="b">
        <f t="shared" si="790"/>
        <v>0</v>
      </c>
      <c r="K1754" s="33">
        <f t="shared" si="809"/>
        <v>1</v>
      </c>
      <c r="L1754" s="33">
        <f t="shared" ca="1" si="812"/>
        <v>1.2882349485644116E-9</v>
      </c>
      <c r="M1754" s="600">
        <f t="shared" ca="1" si="791"/>
        <v>27271.35</v>
      </c>
      <c r="N1754" s="601">
        <f t="shared" ca="1" si="792"/>
        <v>-104687925600712</v>
      </c>
      <c r="O1754" s="601">
        <f t="shared" ca="1" si="793"/>
        <v>1227291475063.7</v>
      </c>
      <c r="P1754" s="601">
        <f t="shared" ca="1" si="794"/>
        <v>-985811299406.70996</v>
      </c>
      <c r="Q1754" s="601">
        <f t="shared" ca="1" si="810"/>
        <v>-157729807905.07001</v>
      </c>
      <c r="R1754" s="602">
        <f t="shared" si="795"/>
        <v>399</v>
      </c>
      <c r="S1754" s="602">
        <f t="shared" si="796"/>
        <v>63.84</v>
      </c>
      <c r="T1754" s="602">
        <f t="shared" si="797"/>
        <v>166.35080000000002</v>
      </c>
      <c r="U1754" s="602">
        <f t="shared" si="798"/>
        <v>26.616128000000003</v>
      </c>
      <c r="V1754" s="602">
        <f t="shared" ca="1" si="799"/>
        <v>-83750340480.570007</v>
      </c>
      <c r="W1754" s="602">
        <f t="shared" si="800"/>
        <v>84.48</v>
      </c>
      <c r="X1754" s="602">
        <f t="shared" si="801"/>
        <v>13.52</v>
      </c>
      <c r="Y1754" s="602">
        <f t="shared" ca="1" si="802"/>
        <v>1545752392.1199999</v>
      </c>
      <c r="Z1754" s="602">
        <f t="shared" ca="1" si="803"/>
        <v>247320382.74000001</v>
      </c>
      <c r="AA1754" s="603">
        <f t="shared" si="804"/>
        <v>0</v>
      </c>
      <c r="AB1754" s="602"/>
      <c r="AC1754" s="604">
        <f t="shared" si="805"/>
        <v>0.113</v>
      </c>
      <c r="AD1754" s="602">
        <f t="shared" ca="1" si="806"/>
        <v>-985811299406.70471</v>
      </c>
      <c r="AE1754" s="602">
        <f t="shared" si="807"/>
        <v>0</v>
      </c>
      <c r="AG1754" s="602">
        <f t="shared" ca="1" si="811"/>
        <v>0</v>
      </c>
    </row>
    <row r="1755" spans="2:33" x14ac:dyDescent="0.25">
      <c r="B1755" s="30">
        <v>1734</v>
      </c>
      <c r="C1755" s="19">
        <f t="shared" ca="1" si="785"/>
        <v>98468</v>
      </c>
      <c r="D1755" s="30">
        <f t="shared" ca="1" si="786"/>
        <v>31</v>
      </c>
      <c r="E1755" s="599">
        <f t="shared" si="787"/>
        <v>0.113</v>
      </c>
      <c r="F1755" s="599">
        <f t="shared" si="808"/>
        <v>0.13108</v>
      </c>
      <c r="G1755" s="33">
        <f t="shared" ca="1" si="788"/>
        <v>1.0120874444444443</v>
      </c>
      <c r="H1755" s="33">
        <f t="shared" ca="1" si="789"/>
        <v>785638866.24275982</v>
      </c>
      <c r="I1755" s="33">
        <f t="shared" ca="1" si="813"/>
        <v>1.2728494515328666E-9</v>
      </c>
      <c r="J1755" s="30" t="b">
        <f t="shared" si="790"/>
        <v>0</v>
      </c>
      <c r="K1755" s="33">
        <f t="shared" si="809"/>
        <v>1</v>
      </c>
      <c r="L1755" s="33">
        <f t="shared" ca="1" si="812"/>
        <v>1.2728494515328666E-9</v>
      </c>
      <c r="M1755" s="600">
        <f t="shared" ca="1" si="791"/>
        <v>27271.35</v>
      </c>
      <c r="N1755" s="601">
        <f t="shared" ca="1" si="792"/>
        <v>-105915217075776</v>
      </c>
      <c r="O1755" s="601">
        <f t="shared" ca="1" si="793"/>
        <v>1280244329496.0601</v>
      </c>
      <c r="P1755" s="601">
        <f t="shared" ca="1" si="794"/>
        <v>-1030613903934.5601</v>
      </c>
      <c r="Q1755" s="601">
        <f t="shared" ca="1" si="810"/>
        <v>-164898224629.53</v>
      </c>
      <c r="R1755" s="602">
        <f t="shared" si="795"/>
        <v>399</v>
      </c>
      <c r="S1755" s="602">
        <f t="shared" si="796"/>
        <v>63.84</v>
      </c>
      <c r="T1755" s="602">
        <f t="shared" si="797"/>
        <v>166.35080000000002</v>
      </c>
      <c r="U1755" s="602">
        <f t="shared" si="798"/>
        <v>26.616128000000003</v>
      </c>
      <c r="V1755" s="602">
        <f t="shared" ca="1" si="799"/>
        <v>-84732173660.619995</v>
      </c>
      <c r="W1755" s="602">
        <f t="shared" si="800"/>
        <v>84.48</v>
      </c>
      <c r="X1755" s="602">
        <f t="shared" si="801"/>
        <v>13.52</v>
      </c>
      <c r="Y1755" s="602">
        <f t="shared" ca="1" si="802"/>
        <v>1616002876.02</v>
      </c>
      <c r="Z1755" s="602">
        <f t="shared" ca="1" si="803"/>
        <v>258560460.16</v>
      </c>
      <c r="AA1755" s="603">
        <f t="shared" si="804"/>
        <v>0</v>
      </c>
      <c r="AB1755" s="602"/>
      <c r="AC1755" s="604">
        <f t="shared" si="805"/>
        <v>0.113</v>
      </c>
      <c r="AD1755" s="602">
        <f t="shared" ca="1" si="806"/>
        <v>-1030613903934.5647</v>
      </c>
      <c r="AE1755" s="602">
        <f t="shared" si="807"/>
        <v>0</v>
      </c>
      <c r="AG1755" s="602">
        <f t="shared" ca="1" si="811"/>
        <v>0</v>
      </c>
    </row>
    <row r="1756" spans="2:33" x14ac:dyDescent="0.25">
      <c r="B1756" s="30">
        <v>1735</v>
      </c>
      <c r="C1756" s="19">
        <f t="shared" ca="1" si="785"/>
        <v>98499</v>
      </c>
      <c r="D1756" s="30">
        <f t="shared" ca="1" si="786"/>
        <v>31</v>
      </c>
      <c r="E1756" s="599">
        <f t="shared" si="787"/>
        <v>0.113</v>
      </c>
      <c r="F1756" s="599">
        <f t="shared" si="808"/>
        <v>0.13108</v>
      </c>
      <c r="G1756" s="33">
        <f t="shared" ca="1" si="788"/>
        <v>1.0120874444444443</v>
      </c>
      <c r="H1756" s="33">
        <f t="shared" ca="1" si="789"/>
        <v>795135232.39186537</v>
      </c>
      <c r="I1756" s="33">
        <f t="shared" ca="1" si="813"/>
        <v>1.2576477047707671E-9</v>
      </c>
      <c r="J1756" s="30" t="b">
        <f t="shared" si="790"/>
        <v>0</v>
      </c>
      <c r="K1756" s="33">
        <f t="shared" si="809"/>
        <v>1</v>
      </c>
      <c r="L1756" s="33">
        <f t="shared" ca="1" si="812"/>
        <v>1.2576477047707671E-9</v>
      </c>
      <c r="M1756" s="600">
        <f t="shared" ca="1" si="791"/>
        <v>27271.35</v>
      </c>
      <c r="N1756" s="601">
        <f t="shared" ca="1" si="792"/>
        <v>-107195461405272</v>
      </c>
      <c r="O1756" s="601">
        <f t="shared" ca="1" si="793"/>
        <v>1295719211704.1699</v>
      </c>
      <c r="P1756" s="601">
        <f t="shared" ca="1" si="794"/>
        <v>-1043071392507.41</v>
      </c>
      <c r="Q1756" s="601">
        <f t="shared" ca="1" si="810"/>
        <v>-166891422801.19</v>
      </c>
      <c r="R1756" s="602">
        <f t="shared" si="795"/>
        <v>399</v>
      </c>
      <c r="S1756" s="602">
        <f t="shared" si="796"/>
        <v>63.84</v>
      </c>
      <c r="T1756" s="602">
        <f t="shared" si="797"/>
        <v>166.35080000000002</v>
      </c>
      <c r="U1756" s="602">
        <f t="shared" si="798"/>
        <v>26.616128000000003</v>
      </c>
      <c r="V1756" s="602">
        <f t="shared" ca="1" si="799"/>
        <v>-85756369124.220001</v>
      </c>
      <c r="W1756" s="602">
        <f t="shared" si="800"/>
        <v>84.48</v>
      </c>
      <c r="X1756" s="602">
        <f t="shared" si="801"/>
        <v>13.52</v>
      </c>
      <c r="Y1756" s="602">
        <f t="shared" ca="1" si="802"/>
        <v>1635536218.0999999</v>
      </c>
      <c r="Z1756" s="602">
        <f t="shared" ca="1" si="803"/>
        <v>261685794.90000001</v>
      </c>
      <c r="AA1756" s="603">
        <f t="shared" si="804"/>
        <v>0</v>
      </c>
      <c r="AB1756" s="602"/>
      <c r="AC1756" s="604">
        <f t="shared" si="805"/>
        <v>0.113</v>
      </c>
      <c r="AD1756" s="602">
        <f t="shared" ca="1" si="806"/>
        <v>-1043071392507.4106</v>
      </c>
      <c r="AE1756" s="602">
        <f t="shared" si="807"/>
        <v>0</v>
      </c>
      <c r="AG1756" s="602">
        <f t="shared" ca="1" si="811"/>
        <v>0</v>
      </c>
    </row>
    <row r="1757" spans="2:33" x14ac:dyDescent="0.25">
      <c r="B1757" s="30">
        <v>1736</v>
      </c>
      <c r="C1757" s="19">
        <f t="shared" ca="1" si="785"/>
        <v>98529</v>
      </c>
      <c r="D1757" s="30">
        <f t="shared" ca="1" si="786"/>
        <v>30</v>
      </c>
      <c r="E1757" s="599">
        <f t="shared" si="787"/>
        <v>0.113</v>
      </c>
      <c r="F1757" s="599">
        <f t="shared" si="808"/>
        <v>0.13108</v>
      </c>
      <c r="G1757" s="33">
        <f t="shared" ca="1" si="788"/>
        <v>1.0117233333333333</v>
      </c>
      <c r="H1757" s="33">
        <f t="shared" ca="1" si="789"/>
        <v>804456867.76627266</v>
      </c>
      <c r="I1757" s="33">
        <f t="shared" ca="1" si="813"/>
        <v>1.2430747254065839E-9</v>
      </c>
      <c r="J1757" s="30" t="b">
        <f t="shared" si="790"/>
        <v>0</v>
      </c>
      <c r="K1757" s="33">
        <f t="shared" si="809"/>
        <v>1</v>
      </c>
      <c r="L1757" s="33">
        <f t="shared" ca="1" si="812"/>
        <v>1.2430747254065839E-9</v>
      </c>
      <c r="M1757" s="600">
        <f t="shared" ca="1" si="791"/>
        <v>27271.35</v>
      </c>
      <c r="N1757" s="601">
        <f t="shared" ca="1" si="792"/>
        <v>-108491180616976</v>
      </c>
      <c r="O1757" s="601">
        <f t="shared" ca="1" si="793"/>
        <v>1271878301371.0298</v>
      </c>
      <c r="P1757" s="601">
        <f t="shared" ca="1" si="794"/>
        <v>-1021625284143.1899</v>
      </c>
      <c r="Q1757" s="601">
        <f t="shared" ca="1" si="810"/>
        <v>-163460045462.91</v>
      </c>
      <c r="R1757" s="602">
        <f t="shared" si="795"/>
        <v>399</v>
      </c>
      <c r="S1757" s="602">
        <f t="shared" si="796"/>
        <v>63.84</v>
      </c>
      <c r="T1757" s="602">
        <f t="shared" si="797"/>
        <v>166.35080000000002</v>
      </c>
      <c r="U1757" s="602">
        <f t="shared" si="798"/>
        <v>26.616128000000003</v>
      </c>
      <c r="V1757" s="602">
        <f t="shared" ca="1" si="799"/>
        <v>-86792944493.580002</v>
      </c>
      <c r="W1757" s="602">
        <f t="shared" si="800"/>
        <v>84.48</v>
      </c>
      <c r="X1757" s="602">
        <f t="shared" si="801"/>
        <v>13.52</v>
      </c>
      <c r="Y1757" s="602">
        <f t="shared" ca="1" si="802"/>
        <v>1601908720.1800001</v>
      </c>
      <c r="Z1757" s="602">
        <f t="shared" ca="1" si="803"/>
        <v>256305395.22999999</v>
      </c>
      <c r="AA1757" s="603">
        <f t="shared" si="804"/>
        <v>0</v>
      </c>
      <c r="AB1757" s="602"/>
      <c r="AC1757" s="604">
        <f t="shared" si="805"/>
        <v>0.113</v>
      </c>
      <c r="AD1757" s="602">
        <f t="shared" ca="1" si="806"/>
        <v>-1021625284143.1907</v>
      </c>
      <c r="AE1757" s="602">
        <f t="shared" si="807"/>
        <v>0</v>
      </c>
      <c r="AG1757" s="602">
        <f t="shared" ca="1" si="811"/>
        <v>0</v>
      </c>
    </row>
    <row r="1758" spans="2:33" x14ac:dyDescent="0.25">
      <c r="B1758" s="30">
        <v>1737</v>
      </c>
      <c r="C1758" s="19">
        <f t="shared" ca="1" si="785"/>
        <v>98560</v>
      </c>
      <c r="D1758" s="30">
        <f t="shared" ca="1" si="786"/>
        <v>31</v>
      </c>
      <c r="E1758" s="599">
        <f t="shared" si="787"/>
        <v>0.113</v>
      </c>
      <c r="F1758" s="599">
        <f t="shared" si="808"/>
        <v>0.13108</v>
      </c>
      <c r="G1758" s="33">
        <f t="shared" ca="1" si="788"/>
        <v>1.0120874444444443</v>
      </c>
      <c r="H1758" s="33">
        <f t="shared" ca="1" si="789"/>
        <v>814180695.46334922</v>
      </c>
      <c r="I1758" s="33">
        <f t="shared" ca="1" si="813"/>
        <v>1.2282285806726249E-9</v>
      </c>
      <c r="J1758" s="30" t="b">
        <f t="shared" si="790"/>
        <v>0</v>
      </c>
      <c r="K1758" s="33">
        <f t="shared" si="809"/>
        <v>1</v>
      </c>
      <c r="L1758" s="33">
        <f t="shared" ca="1" si="812"/>
        <v>1.2282285806726249E-9</v>
      </c>
      <c r="M1758" s="600">
        <f t="shared" ca="1" si="791"/>
        <v>27271.35</v>
      </c>
      <c r="N1758" s="601">
        <f t="shared" ca="1" si="792"/>
        <v>-109763058918347</v>
      </c>
      <c r="O1758" s="601">
        <f t="shared" ca="1" si="793"/>
        <v>1326754903999.1499</v>
      </c>
      <c r="P1758" s="601">
        <f t="shared" ca="1" si="794"/>
        <v>-1068055542752.6899</v>
      </c>
      <c r="Q1758" s="601">
        <f t="shared" ca="1" si="810"/>
        <v>-170888886840.42999</v>
      </c>
      <c r="R1758" s="602">
        <f t="shared" si="795"/>
        <v>399</v>
      </c>
      <c r="S1758" s="602">
        <f t="shared" si="796"/>
        <v>63.84</v>
      </c>
      <c r="T1758" s="602">
        <f t="shared" si="797"/>
        <v>166.35080000000002</v>
      </c>
      <c r="U1758" s="602">
        <f t="shared" si="798"/>
        <v>26.616128000000003</v>
      </c>
      <c r="V1758" s="602">
        <f t="shared" ca="1" si="799"/>
        <v>-87810447134.679993</v>
      </c>
      <c r="W1758" s="602">
        <f t="shared" si="800"/>
        <v>84.48</v>
      </c>
      <c r="X1758" s="602">
        <f t="shared" si="801"/>
        <v>13.52</v>
      </c>
      <c r="Y1758" s="602">
        <f t="shared" ca="1" si="802"/>
        <v>1674711365.6800001</v>
      </c>
      <c r="Z1758" s="602">
        <f t="shared" ca="1" si="803"/>
        <v>267953818.50999999</v>
      </c>
      <c r="AA1758" s="603">
        <f t="shared" si="804"/>
        <v>0</v>
      </c>
      <c r="AB1758" s="602"/>
      <c r="AC1758" s="604">
        <f t="shared" si="805"/>
        <v>0.113</v>
      </c>
      <c r="AD1758" s="602">
        <f t="shared" ca="1" si="806"/>
        <v>-1068055542752.6932</v>
      </c>
      <c r="AE1758" s="602">
        <f t="shared" si="807"/>
        <v>0</v>
      </c>
      <c r="AG1758" s="602">
        <f t="shared" ca="1" si="811"/>
        <v>0</v>
      </c>
    </row>
    <row r="1759" spans="2:33" x14ac:dyDescent="0.25">
      <c r="B1759" s="30">
        <v>1738</v>
      </c>
      <c r="C1759" s="19">
        <f t="shared" ca="1" si="785"/>
        <v>98590</v>
      </c>
      <c r="D1759" s="30">
        <f t="shared" ca="1" si="786"/>
        <v>30</v>
      </c>
      <c r="E1759" s="599">
        <f t="shared" si="787"/>
        <v>0.113</v>
      </c>
      <c r="F1759" s="599">
        <f t="shared" si="808"/>
        <v>0.13108</v>
      </c>
      <c r="G1759" s="33">
        <f t="shared" ca="1" si="788"/>
        <v>1.0117233333333333</v>
      </c>
      <c r="H1759" s="33">
        <f t="shared" ca="1" si="789"/>
        <v>823725607.14983118</v>
      </c>
      <c r="I1759" s="33">
        <f t="shared" ca="1" si="813"/>
        <v>1.2139964950951263E-9</v>
      </c>
      <c r="J1759" s="30" t="b">
        <f t="shared" si="790"/>
        <v>0</v>
      </c>
      <c r="K1759" s="33">
        <f t="shared" si="809"/>
        <v>1</v>
      </c>
      <c r="L1759" s="33">
        <f t="shared" ca="1" si="812"/>
        <v>1.2139964950951263E-9</v>
      </c>
      <c r="M1759" s="600">
        <f t="shared" ca="1" si="791"/>
        <v>27271.35</v>
      </c>
      <c r="N1759" s="601">
        <f t="shared" ca="1" si="792"/>
        <v>-111089813822346</v>
      </c>
      <c r="O1759" s="601">
        <f t="shared" ca="1" si="793"/>
        <v>1302342944648.6499</v>
      </c>
      <c r="P1759" s="601">
        <f t="shared" ca="1" si="794"/>
        <v>-1046095746827.09</v>
      </c>
      <c r="Q1759" s="601">
        <f t="shared" ca="1" si="810"/>
        <v>-167375319492.32999</v>
      </c>
      <c r="R1759" s="602">
        <f t="shared" si="795"/>
        <v>399</v>
      </c>
      <c r="S1759" s="602">
        <f t="shared" si="796"/>
        <v>63.84</v>
      </c>
      <c r="T1759" s="602">
        <f t="shared" si="797"/>
        <v>166.35080000000002</v>
      </c>
      <c r="U1759" s="602">
        <f t="shared" si="798"/>
        <v>26.616128000000003</v>
      </c>
      <c r="V1759" s="602">
        <f t="shared" ca="1" si="799"/>
        <v>-88871851057.880005</v>
      </c>
      <c r="W1759" s="602">
        <f t="shared" si="800"/>
        <v>84.48</v>
      </c>
      <c r="X1759" s="602">
        <f t="shared" si="801"/>
        <v>13.52</v>
      </c>
      <c r="Y1759" s="602">
        <f t="shared" ca="1" si="802"/>
        <v>1640278405.6700001</v>
      </c>
      <c r="Z1759" s="602">
        <f t="shared" ca="1" si="803"/>
        <v>262444544.91</v>
      </c>
      <c r="AA1759" s="603">
        <f t="shared" si="804"/>
        <v>0</v>
      </c>
      <c r="AB1759" s="602"/>
      <c r="AC1759" s="604">
        <f t="shared" si="805"/>
        <v>0.113</v>
      </c>
      <c r="AD1759" s="602">
        <f t="shared" ca="1" si="806"/>
        <v>-1046095746827.0916</v>
      </c>
      <c r="AE1759" s="602">
        <f t="shared" si="807"/>
        <v>0</v>
      </c>
      <c r="AG1759" s="602">
        <f t="shared" ca="1" si="811"/>
        <v>0</v>
      </c>
    </row>
    <row r="1760" spans="2:33" x14ac:dyDescent="0.25">
      <c r="B1760" s="30">
        <v>1739</v>
      </c>
      <c r="C1760" s="19">
        <f t="shared" ca="1" si="785"/>
        <v>98621</v>
      </c>
      <c r="D1760" s="30">
        <f t="shared" ca="1" si="786"/>
        <v>31</v>
      </c>
      <c r="E1760" s="599">
        <f t="shared" si="787"/>
        <v>0.113</v>
      </c>
      <c r="F1760" s="599">
        <f t="shared" si="808"/>
        <v>0.13108</v>
      </c>
      <c r="G1760" s="33">
        <f t="shared" ca="1" si="788"/>
        <v>1.0120874444444443</v>
      </c>
      <c r="H1760" s="33">
        <f t="shared" ca="1" si="789"/>
        <v>833682344.66372097</v>
      </c>
      <c r="I1760" s="33">
        <f t="shared" ca="1" si="813"/>
        <v>1.1994976340819186E-9</v>
      </c>
      <c r="J1760" s="30" t="b">
        <f t="shared" si="790"/>
        <v>0</v>
      </c>
      <c r="K1760" s="33">
        <f t="shared" si="809"/>
        <v>1</v>
      </c>
      <c r="L1760" s="33">
        <f t="shared" ca="1" si="812"/>
        <v>1.1994976340819186E-9</v>
      </c>
      <c r="M1760" s="600">
        <f t="shared" ca="1" si="791"/>
        <v>27271.35</v>
      </c>
      <c r="N1760" s="601">
        <f t="shared" ca="1" si="792"/>
        <v>-112392156766995</v>
      </c>
      <c r="O1760" s="601">
        <f t="shared" ca="1" si="793"/>
        <v>1358533978183.6899</v>
      </c>
      <c r="P1760" s="601">
        <f t="shared" ca="1" si="794"/>
        <v>-1093638125429.95</v>
      </c>
      <c r="Q1760" s="601">
        <f t="shared" ca="1" si="810"/>
        <v>-174982100068.79001</v>
      </c>
      <c r="R1760" s="602">
        <f t="shared" si="795"/>
        <v>399</v>
      </c>
      <c r="S1760" s="602">
        <f t="shared" si="796"/>
        <v>63.84</v>
      </c>
      <c r="T1760" s="602">
        <f t="shared" si="797"/>
        <v>166.35080000000002</v>
      </c>
      <c r="U1760" s="602">
        <f t="shared" si="798"/>
        <v>26.616128000000003</v>
      </c>
      <c r="V1760" s="602">
        <f t="shared" ca="1" si="799"/>
        <v>-89913725413.600006</v>
      </c>
      <c r="W1760" s="602">
        <f t="shared" si="800"/>
        <v>84.48</v>
      </c>
      <c r="X1760" s="602">
        <f t="shared" si="801"/>
        <v>13.52</v>
      </c>
      <c r="Y1760" s="602">
        <f t="shared" ca="1" si="802"/>
        <v>1714824855.3199999</v>
      </c>
      <c r="Z1760" s="602">
        <f t="shared" ca="1" si="803"/>
        <v>274371976.85000002</v>
      </c>
      <c r="AA1760" s="603">
        <f t="shared" si="804"/>
        <v>0</v>
      </c>
      <c r="AB1760" s="602"/>
      <c r="AC1760" s="604">
        <f t="shared" si="805"/>
        <v>0.113</v>
      </c>
      <c r="AD1760" s="602">
        <f t="shared" ca="1" si="806"/>
        <v>-1093638125429.9542</v>
      </c>
      <c r="AE1760" s="602">
        <f t="shared" si="807"/>
        <v>0</v>
      </c>
      <c r="AG1760" s="602">
        <f t="shared" ca="1" si="811"/>
        <v>0</v>
      </c>
    </row>
    <row r="1761" spans="2:33" x14ac:dyDescent="0.25">
      <c r="B1761" s="30">
        <v>1740</v>
      </c>
      <c r="C1761" s="19">
        <f t="shared" ca="1" si="785"/>
        <v>98652</v>
      </c>
      <c r="D1761" s="30">
        <f t="shared" ca="1" si="786"/>
        <v>31</v>
      </c>
      <c r="E1761" s="599">
        <f t="shared" si="787"/>
        <v>0.113</v>
      </c>
      <c r="F1761" s="599">
        <f t="shared" si="808"/>
        <v>0.13108</v>
      </c>
      <c r="G1761" s="33">
        <f t="shared" ca="1" si="788"/>
        <v>1.0120874444444443</v>
      </c>
      <c r="H1761" s="33">
        <f t="shared" ca="1" si="789"/>
        <v>843759433.68915772</v>
      </c>
      <c r="I1761" s="33">
        <f t="shared" ca="1" si="813"/>
        <v>1.185171934170518E-9</v>
      </c>
      <c r="J1761" s="30" t="b">
        <f t="shared" si="790"/>
        <v>1</v>
      </c>
      <c r="K1761" s="33">
        <f t="shared" si="809"/>
        <v>1</v>
      </c>
      <c r="L1761" s="33">
        <f t="shared" ca="1" si="812"/>
        <v>1.185171934170518E-9</v>
      </c>
      <c r="M1761" s="600">
        <f t="shared" ca="1" si="791"/>
        <v>27271.35</v>
      </c>
      <c r="N1761" s="601">
        <f t="shared" ca="1" si="792"/>
        <v>-113750690745179</v>
      </c>
      <c r="O1761" s="601">
        <f t="shared" ca="1" si="793"/>
        <v>1374955182170.8799</v>
      </c>
      <c r="P1761" s="601">
        <f t="shared" ca="1" si="794"/>
        <v>-1106857415778.78</v>
      </c>
      <c r="Q1761" s="601">
        <f t="shared" ca="1" si="810"/>
        <v>-177097186524.60999</v>
      </c>
      <c r="R1761" s="602">
        <f t="shared" si="795"/>
        <v>399</v>
      </c>
      <c r="S1761" s="602">
        <f t="shared" si="796"/>
        <v>63.84</v>
      </c>
      <c r="T1761" s="602">
        <f t="shared" si="797"/>
        <v>166.35080000000002</v>
      </c>
      <c r="U1761" s="602">
        <f t="shared" si="798"/>
        <v>26.616128000000003</v>
      </c>
      <c r="V1761" s="602">
        <f t="shared" ca="1" si="799"/>
        <v>-91000552596.139999</v>
      </c>
      <c r="W1761" s="602">
        <f t="shared" si="800"/>
        <v>84.48</v>
      </c>
      <c r="X1761" s="602">
        <f t="shared" si="801"/>
        <v>13.52</v>
      </c>
      <c r="Y1761" s="602">
        <f t="shared" ca="1" si="802"/>
        <v>1735552702.5899999</v>
      </c>
      <c r="Z1761" s="602">
        <f t="shared" ca="1" si="803"/>
        <v>277688432.41000003</v>
      </c>
      <c r="AA1761" s="603">
        <f t="shared" si="804"/>
        <v>0</v>
      </c>
      <c r="AB1761" s="602"/>
      <c r="AC1761" s="604">
        <f t="shared" si="805"/>
        <v>0.113</v>
      </c>
      <c r="AD1761" s="602">
        <f t="shared" ca="1" si="806"/>
        <v>-1106857415778.7834</v>
      </c>
      <c r="AE1761" s="602">
        <f t="shared" si="807"/>
        <v>0</v>
      </c>
      <c r="AG1761" s="602">
        <f t="shared" ca="1" si="811"/>
        <v>0</v>
      </c>
    </row>
    <row r="1762" spans="2:33" x14ac:dyDescent="0.25">
      <c r="B1762" s="30">
        <v>1741</v>
      </c>
      <c r="C1762" s="19">
        <f t="shared" ca="1" si="785"/>
        <v>98680</v>
      </c>
      <c r="D1762" s="30">
        <f t="shared" ca="1" si="786"/>
        <v>28</v>
      </c>
      <c r="E1762" s="599">
        <f t="shared" si="787"/>
        <v>0.113</v>
      </c>
      <c r="F1762" s="599">
        <f t="shared" si="808"/>
        <v>0.13108</v>
      </c>
      <c r="G1762" s="33">
        <f t="shared" ca="1" si="788"/>
        <v>1.0109951111111111</v>
      </c>
      <c r="H1762" s="33">
        <f t="shared" ca="1" si="789"/>
        <v>853036662.41361821</v>
      </c>
      <c r="I1762" s="33">
        <f t="shared" ca="1" si="813"/>
        <v>1.1722825572004813E-9</v>
      </c>
      <c r="J1762" s="30" t="b">
        <f t="shared" si="790"/>
        <v>0</v>
      </c>
      <c r="K1762" s="33">
        <f t="shared" si="809"/>
        <v>1</v>
      </c>
      <c r="L1762" s="33">
        <f t="shared" ca="1" si="812"/>
        <v>1.1722825572004813E-9</v>
      </c>
      <c r="M1762" s="600">
        <f t="shared" ca="1" si="791"/>
        <v>27271.35</v>
      </c>
      <c r="N1762" s="601">
        <f t="shared" ca="1" si="792"/>
        <v>-115125645927350</v>
      </c>
      <c r="O1762" s="601">
        <f t="shared" ca="1" si="793"/>
        <v>1265819295981</v>
      </c>
      <c r="P1762" s="601">
        <f t="shared" ca="1" si="794"/>
        <v>-1011826510317.04</v>
      </c>
      <c r="Q1762" s="601">
        <f t="shared" ca="1" si="810"/>
        <v>-161892241650.73001</v>
      </c>
      <c r="R1762" s="602">
        <f t="shared" si="795"/>
        <v>399</v>
      </c>
      <c r="S1762" s="602">
        <f t="shared" si="796"/>
        <v>63.84</v>
      </c>
      <c r="T1762" s="602">
        <f t="shared" si="797"/>
        <v>166.35080000000002</v>
      </c>
      <c r="U1762" s="602">
        <f t="shared" si="798"/>
        <v>26.616128000000003</v>
      </c>
      <c r="V1762" s="602">
        <f t="shared" ca="1" si="799"/>
        <v>-92100516741.880005</v>
      </c>
      <c r="W1762" s="602">
        <f t="shared" si="800"/>
        <v>84.48</v>
      </c>
      <c r="X1762" s="602">
        <f t="shared" si="801"/>
        <v>13.52</v>
      </c>
      <c r="Y1762" s="602">
        <f t="shared" ca="1" si="802"/>
        <v>1586544242.8199999</v>
      </c>
      <c r="Z1762" s="602">
        <f t="shared" ca="1" si="803"/>
        <v>253847078.84999999</v>
      </c>
      <c r="AA1762" s="603">
        <f t="shared" si="804"/>
        <v>0</v>
      </c>
      <c r="AB1762" s="602"/>
      <c r="AC1762" s="604">
        <f t="shared" si="805"/>
        <v>0.113</v>
      </c>
      <c r="AD1762" s="602">
        <f t="shared" ca="1" si="806"/>
        <v>-1011826510317.0428</v>
      </c>
      <c r="AE1762" s="602">
        <f t="shared" si="807"/>
        <v>0</v>
      </c>
      <c r="AG1762" s="602">
        <f t="shared" ca="1" si="811"/>
        <v>0</v>
      </c>
    </row>
    <row r="1763" spans="2:33" x14ac:dyDescent="0.25">
      <c r="B1763" s="30">
        <v>1742</v>
      </c>
      <c r="C1763" s="19">
        <f t="shared" ca="1" si="785"/>
        <v>98711</v>
      </c>
      <c r="D1763" s="30">
        <f t="shared" ca="1" si="786"/>
        <v>31</v>
      </c>
      <c r="E1763" s="599">
        <f t="shared" si="787"/>
        <v>0.113</v>
      </c>
      <c r="F1763" s="599">
        <f t="shared" si="808"/>
        <v>0.13108</v>
      </c>
      <c r="G1763" s="33">
        <f t="shared" ca="1" si="788"/>
        <v>1.0120874444444443</v>
      </c>
      <c r="H1763" s="33">
        <f t="shared" ca="1" si="789"/>
        <v>863347695.67961705</v>
      </c>
      <c r="I1763" s="33">
        <f t="shared" ca="1" si="813"/>
        <v>1.1582818892136058E-9</v>
      </c>
      <c r="J1763" s="30" t="b">
        <f t="shared" si="790"/>
        <v>0</v>
      </c>
      <c r="K1763" s="33">
        <f t="shared" si="809"/>
        <v>1</v>
      </c>
      <c r="L1763" s="33">
        <f t="shared" ca="1" si="812"/>
        <v>1.1582818892136058E-9</v>
      </c>
      <c r="M1763" s="600">
        <f t="shared" ca="1" si="791"/>
        <v>27271.35</v>
      </c>
      <c r="N1763" s="601">
        <f t="shared" ca="1" si="792"/>
        <v>-116391465223331</v>
      </c>
      <c r="O1763" s="601">
        <f t="shared" ca="1" si="793"/>
        <v>1406875396965.8398</v>
      </c>
      <c r="P1763" s="601">
        <f t="shared" ca="1" si="794"/>
        <v>-1132553618548.1299</v>
      </c>
      <c r="Q1763" s="601">
        <f t="shared" ca="1" si="810"/>
        <v>-181208578967.70001</v>
      </c>
      <c r="R1763" s="602">
        <f t="shared" si="795"/>
        <v>399</v>
      </c>
      <c r="S1763" s="602">
        <f t="shared" si="796"/>
        <v>63.84</v>
      </c>
      <c r="T1763" s="602">
        <f t="shared" si="797"/>
        <v>166.35080000000002</v>
      </c>
      <c r="U1763" s="602">
        <f t="shared" si="798"/>
        <v>26.616128000000003</v>
      </c>
      <c r="V1763" s="602">
        <f t="shared" ca="1" si="799"/>
        <v>-93113172178.660004</v>
      </c>
      <c r="W1763" s="602">
        <f t="shared" si="800"/>
        <v>84.48</v>
      </c>
      <c r="X1763" s="602">
        <f t="shared" si="801"/>
        <v>13.52</v>
      </c>
      <c r="Y1763" s="602">
        <f t="shared" ca="1" si="802"/>
        <v>1775844348.53</v>
      </c>
      <c r="Z1763" s="602">
        <f t="shared" ca="1" si="803"/>
        <v>284135095.75999999</v>
      </c>
      <c r="AA1763" s="603">
        <f t="shared" si="804"/>
        <v>0</v>
      </c>
      <c r="AB1763" s="602"/>
      <c r="AC1763" s="604">
        <f t="shared" si="805"/>
        <v>0.113</v>
      </c>
      <c r="AD1763" s="602">
        <f t="shared" ca="1" si="806"/>
        <v>-1132553618548.1348</v>
      </c>
      <c r="AE1763" s="602">
        <f t="shared" si="807"/>
        <v>0</v>
      </c>
      <c r="AG1763" s="602">
        <f t="shared" ca="1" si="811"/>
        <v>0</v>
      </c>
    </row>
    <row r="1764" spans="2:33" x14ac:dyDescent="0.25">
      <c r="B1764" s="30">
        <v>1743</v>
      </c>
      <c r="C1764" s="19">
        <f t="shared" ca="1" si="785"/>
        <v>98741</v>
      </c>
      <c r="D1764" s="30">
        <f t="shared" ca="1" si="786"/>
        <v>30</v>
      </c>
      <c r="E1764" s="599">
        <f t="shared" si="787"/>
        <v>0.113</v>
      </c>
      <c r="F1764" s="599">
        <f t="shared" si="808"/>
        <v>0.13108</v>
      </c>
      <c r="G1764" s="33">
        <f t="shared" ca="1" si="788"/>
        <v>1.0117233333333333</v>
      </c>
      <c r="H1764" s="33">
        <f t="shared" ca="1" si="789"/>
        <v>873469008.49863446</v>
      </c>
      <c r="I1764" s="33">
        <f t="shared" ca="1" si="813"/>
        <v>1.1448603101772938E-9</v>
      </c>
      <c r="J1764" s="30" t="b">
        <f t="shared" si="790"/>
        <v>0</v>
      </c>
      <c r="K1764" s="33">
        <f t="shared" si="809"/>
        <v>1</v>
      </c>
      <c r="L1764" s="33">
        <f t="shared" ca="1" si="812"/>
        <v>1.1448603101772938E-9</v>
      </c>
      <c r="M1764" s="600">
        <f t="shared" ca="1" si="791"/>
        <v>27271.35</v>
      </c>
      <c r="N1764" s="601">
        <f t="shared" ca="1" si="792"/>
        <v>-117798340620297</v>
      </c>
      <c r="O1764" s="601">
        <f t="shared" ca="1" si="793"/>
        <v>1380989240476.6401</v>
      </c>
      <c r="P1764" s="601">
        <f t="shared" ca="1" si="794"/>
        <v>-1109267707507.8</v>
      </c>
      <c r="Q1764" s="601">
        <f t="shared" ca="1" si="810"/>
        <v>-177482833201.25</v>
      </c>
      <c r="R1764" s="602">
        <f t="shared" si="795"/>
        <v>399</v>
      </c>
      <c r="S1764" s="602">
        <f t="shared" si="796"/>
        <v>63.84</v>
      </c>
      <c r="T1764" s="602">
        <f t="shared" si="797"/>
        <v>166.35080000000002</v>
      </c>
      <c r="U1764" s="602">
        <f t="shared" si="798"/>
        <v>26.616128000000003</v>
      </c>
      <c r="V1764" s="602">
        <f t="shared" ca="1" si="799"/>
        <v>-94238672496.240005</v>
      </c>
      <c r="W1764" s="602">
        <f t="shared" si="800"/>
        <v>84.48</v>
      </c>
      <c r="X1764" s="602">
        <f t="shared" si="801"/>
        <v>13.52</v>
      </c>
      <c r="Y1764" s="602">
        <f t="shared" ca="1" si="802"/>
        <v>1739332040.02</v>
      </c>
      <c r="Z1764" s="602">
        <f t="shared" ca="1" si="803"/>
        <v>278293126.39999998</v>
      </c>
      <c r="AA1764" s="603">
        <f t="shared" si="804"/>
        <v>0</v>
      </c>
      <c r="AB1764" s="602"/>
      <c r="AC1764" s="604">
        <f t="shared" si="805"/>
        <v>0.113</v>
      </c>
      <c r="AD1764" s="602">
        <f t="shared" ca="1" si="806"/>
        <v>-1109267707507.7966</v>
      </c>
      <c r="AE1764" s="602">
        <f t="shared" si="807"/>
        <v>0</v>
      </c>
      <c r="AG1764" s="602">
        <f t="shared" ca="1" si="811"/>
        <v>0</v>
      </c>
    </row>
    <row r="1765" spans="2:33" x14ac:dyDescent="0.25">
      <c r="B1765" s="30">
        <v>1744</v>
      </c>
      <c r="C1765" s="19">
        <f t="shared" ca="1" si="785"/>
        <v>98772</v>
      </c>
      <c r="D1765" s="30">
        <f t="shared" ca="1" si="786"/>
        <v>31</v>
      </c>
      <c r="E1765" s="599">
        <f t="shared" si="787"/>
        <v>0.113</v>
      </c>
      <c r="F1765" s="599">
        <f t="shared" si="808"/>
        <v>0.13108</v>
      </c>
      <c r="G1765" s="33">
        <f t="shared" ca="1" si="788"/>
        <v>1.0120874444444443</v>
      </c>
      <c r="H1765" s="33">
        <f t="shared" ca="1" si="789"/>
        <v>884027016.6128056</v>
      </c>
      <c r="I1765" s="33">
        <f t="shared" ca="1" si="813"/>
        <v>1.1311871483651605E-9</v>
      </c>
      <c r="J1765" s="30" t="b">
        <f t="shared" si="790"/>
        <v>0</v>
      </c>
      <c r="K1765" s="33">
        <f t="shared" si="809"/>
        <v>1</v>
      </c>
      <c r="L1765" s="33">
        <f t="shared" ca="1" si="812"/>
        <v>1.1311871483651605E-9</v>
      </c>
      <c r="M1765" s="600">
        <f t="shared" ca="1" si="791"/>
        <v>27271.35</v>
      </c>
      <c r="N1765" s="601">
        <f t="shared" ca="1" si="792"/>
        <v>-119179329860774</v>
      </c>
      <c r="O1765" s="601">
        <f t="shared" ca="1" si="793"/>
        <v>1440573555889.5698</v>
      </c>
      <c r="P1765" s="601">
        <f t="shared" ca="1" si="794"/>
        <v>-1159681090284.1399</v>
      </c>
      <c r="Q1765" s="601">
        <f t="shared" ca="1" si="810"/>
        <v>-185548974445.45999</v>
      </c>
      <c r="R1765" s="602">
        <f t="shared" si="795"/>
        <v>399</v>
      </c>
      <c r="S1765" s="602">
        <f t="shared" si="796"/>
        <v>63.84</v>
      </c>
      <c r="T1765" s="602">
        <f t="shared" si="797"/>
        <v>166.35080000000002</v>
      </c>
      <c r="U1765" s="602">
        <f t="shared" si="798"/>
        <v>26.616128000000003</v>
      </c>
      <c r="V1765" s="602">
        <f t="shared" ca="1" si="799"/>
        <v>-95343463888.619995</v>
      </c>
      <c r="W1765" s="602">
        <f t="shared" si="800"/>
        <v>84.48</v>
      </c>
      <c r="X1765" s="602">
        <f t="shared" si="801"/>
        <v>13.52</v>
      </c>
      <c r="Y1765" s="602">
        <f t="shared" ca="1" si="802"/>
        <v>1818380224.21</v>
      </c>
      <c r="Z1765" s="602">
        <f t="shared" ca="1" si="803"/>
        <v>290940835.87</v>
      </c>
      <c r="AA1765" s="603">
        <f t="shared" si="804"/>
        <v>0</v>
      </c>
      <c r="AB1765" s="602"/>
      <c r="AC1765" s="604">
        <f t="shared" si="805"/>
        <v>0.113</v>
      </c>
      <c r="AD1765" s="602">
        <f t="shared" ca="1" si="806"/>
        <v>-1159681090284.1426</v>
      </c>
      <c r="AE1765" s="602">
        <f t="shared" si="807"/>
        <v>0</v>
      </c>
      <c r="AG1765" s="602">
        <f t="shared" ca="1" si="811"/>
        <v>0</v>
      </c>
    </row>
    <row r="1766" spans="2:33" x14ac:dyDescent="0.25">
      <c r="B1766" s="30">
        <v>1745</v>
      </c>
      <c r="C1766" s="19">
        <f t="shared" ca="1" si="785"/>
        <v>98802</v>
      </c>
      <c r="D1766" s="30">
        <f t="shared" ca="1" si="786"/>
        <v>30</v>
      </c>
      <c r="E1766" s="599">
        <f t="shared" si="787"/>
        <v>0.113</v>
      </c>
      <c r="F1766" s="599">
        <f t="shared" si="808"/>
        <v>0.13108</v>
      </c>
      <c r="G1766" s="33">
        <f t="shared" ca="1" si="788"/>
        <v>1.0117233333333333</v>
      </c>
      <c r="H1766" s="33">
        <f t="shared" ca="1" si="789"/>
        <v>894390760.00422966</v>
      </c>
      <c r="I1766" s="33">
        <f t="shared" ca="1" si="813"/>
        <v>1.1180795293494209E-9</v>
      </c>
      <c r="J1766" s="30" t="b">
        <f t="shared" si="790"/>
        <v>0</v>
      </c>
      <c r="K1766" s="33">
        <f t="shared" si="809"/>
        <v>1</v>
      </c>
      <c r="L1766" s="33">
        <f t="shared" ca="1" si="812"/>
        <v>1.1180795293494209E-9</v>
      </c>
      <c r="M1766" s="600">
        <f t="shared" ca="1" si="791"/>
        <v>27271.35</v>
      </c>
      <c r="N1766" s="601">
        <f t="shared" ca="1" si="792"/>
        <v>-120619903416664</v>
      </c>
      <c r="O1766" s="601">
        <f t="shared" ca="1" si="793"/>
        <v>1414067361659.3701</v>
      </c>
      <c r="P1766" s="601">
        <f t="shared" ca="1" si="794"/>
        <v>-1135837423840.25</v>
      </c>
      <c r="Q1766" s="601">
        <f t="shared" ca="1" si="810"/>
        <v>-181733987814.44</v>
      </c>
      <c r="R1766" s="602">
        <f t="shared" si="795"/>
        <v>399</v>
      </c>
      <c r="S1766" s="602">
        <f t="shared" si="796"/>
        <v>63.84</v>
      </c>
      <c r="T1766" s="602">
        <f t="shared" si="797"/>
        <v>166.35080000000002</v>
      </c>
      <c r="U1766" s="602">
        <f t="shared" si="798"/>
        <v>26.616128000000003</v>
      </c>
      <c r="V1766" s="602">
        <f t="shared" ca="1" si="799"/>
        <v>-96495922733.330002</v>
      </c>
      <c r="W1766" s="602">
        <f t="shared" si="800"/>
        <v>84.48</v>
      </c>
      <c r="X1766" s="602">
        <f t="shared" si="801"/>
        <v>13.52</v>
      </c>
      <c r="Y1766" s="602">
        <f t="shared" ca="1" si="802"/>
        <v>1780993355.23</v>
      </c>
      <c r="Z1766" s="602">
        <f t="shared" ca="1" si="803"/>
        <v>284958936.83999997</v>
      </c>
      <c r="AA1766" s="603">
        <f t="shared" si="804"/>
        <v>0</v>
      </c>
      <c r="AB1766" s="602"/>
      <c r="AC1766" s="604">
        <f t="shared" si="805"/>
        <v>0.113</v>
      </c>
      <c r="AD1766" s="602">
        <f t="shared" ca="1" si="806"/>
        <v>-1135837423840.2527</v>
      </c>
      <c r="AE1766" s="602">
        <f t="shared" si="807"/>
        <v>0</v>
      </c>
      <c r="AG1766" s="602">
        <f t="shared" ca="1" si="811"/>
        <v>0</v>
      </c>
    </row>
    <row r="1767" spans="2:33" x14ac:dyDescent="0.25">
      <c r="B1767" s="30">
        <v>1746</v>
      </c>
      <c r="C1767" s="19">
        <f t="shared" ca="1" si="785"/>
        <v>98833</v>
      </c>
      <c r="D1767" s="30">
        <f t="shared" ca="1" si="786"/>
        <v>31</v>
      </c>
      <c r="E1767" s="599">
        <f t="shared" si="787"/>
        <v>0.113</v>
      </c>
      <c r="F1767" s="599">
        <f t="shared" si="808"/>
        <v>0.13108</v>
      </c>
      <c r="G1767" s="33">
        <f t="shared" ca="1" si="788"/>
        <v>1.0120874444444443</v>
      </c>
      <c r="H1767" s="33">
        <f t="shared" ca="1" si="789"/>
        <v>905201658.62740517</v>
      </c>
      <c r="I1767" s="33">
        <f t="shared" ca="1" si="813"/>
        <v>1.1047262126279591E-9</v>
      </c>
      <c r="J1767" s="30" t="b">
        <f t="shared" si="790"/>
        <v>0</v>
      </c>
      <c r="K1767" s="33">
        <f t="shared" si="809"/>
        <v>1</v>
      </c>
      <c r="L1767" s="33">
        <f t="shared" ca="1" si="812"/>
        <v>1.1047262126279591E-9</v>
      </c>
      <c r="M1767" s="600">
        <f t="shared" ca="1" si="791"/>
        <v>27271.35</v>
      </c>
      <c r="N1767" s="601">
        <f t="shared" ca="1" si="792"/>
        <v>-122033970778323</v>
      </c>
      <c r="O1767" s="601">
        <f t="shared" ca="1" si="793"/>
        <v>1475078869389.29</v>
      </c>
      <c r="P1767" s="601">
        <f t="shared" ca="1" si="794"/>
        <v>-1187458332323.52</v>
      </c>
      <c r="Q1767" s="601">
        <f t="shared" ca="1" si="810"/>
        <v>-189993333171.76001</v>
      </c>
      <c r="R1767" s="602">
        <f t="shared" si="795"/>
        <v>399</v>
      </c>
      <c r="S1767" s="602">
        <f t="shared" si="796"/>
        <v>63.84</v>
      </c>
      <c r="T1767" s="602">
        <f t="shared" si="797"/>
        <v>166.35080000000002</v>
      </c>
      <c r="U1767" s="602">
        <f t="shared" si="798"/>
        <v>26.616128000000003</v>
      </c>
      <c r="V1767" s="602">
        <f t="shared" ca="1" si="799"/>
        <v>-97627176622.660004</v>
      </c>
      <c r="W1767" s="602">
        <f t="shared" si="800"/>
        <v>84.48</v>
      </c>
      <c r="X1767" s="602">
        <f t="shared" si="801"/>
        <v>13.52</v>
      </c>
      <c r="Y1767" s="602">
        <f t="shared" ca="1" si="802"/>
        <v>1861934939.73</v>
      </c>
      <c r="Z1767" s="602">
        <f t="shared" ca="1" si="803"/>
        <v>297909590.36000001</v>
      </c>
      <c r="AA1767" s="603">
        <f t="shared" si="804"/>
        <v>0</v>
      </c>
      <c r="AB1767" s="602"/>
      <c r="AC1767" s="604">
        <f t="shared" si="805"/>
        <v>0.113</v>
      </c>
      <c r="AD1767" s="602">
        <f t="shared" ca="1" si="806"/>
        <v>-1187458332323.5154</v>
      </c>
      <c r="AE1767" s="602">
        <f t="shared" si="807"/>
        <v>0</v>
      </c>
      <c r="AG1767" s="602">
        <f t="shared" ca="1" si="811"/>
        <v>0</v>
      </c>
    </row>
    <row r="1768" spans="2:33" x14ac:dyDescent="0.25">
      <c r="B1768" s="30">
        <v>1747</v>
      </c>
      <c r="C1768" s="19">
        <f t="shared" ca="1" si="785"/>
        <v>98864</v>
      </c>
      <c r="D1768" s="30">
        <f t="shared" ca="1" si="786"/>
        <v>31</v>
      </c>
      <c r="E1768" s="599">
        <f t="shared" si="787"/>
        <v>0.113</v>
      </c>
      <c r="F1768" s="599">
        <f t="shared" si="808"/>
        <v>0.13108</v>
      </c>
      <c r="G1768" s="33">
        <f t="shared" ca="1" si="788"/>
        <v>1.0120874444444443</v>
      </c>
      <c r="H1768" s="33">
        <f t="shared" ca="1" si="789"/>
        <v>916143233.38708282</v>
      </c>
      <c r="I1768" s="33">
        <f t="shared" ca="1" si="813"/>
        <v>1.0915323756776431E-9</v>
      </c>
      <c r="J1768" s="30" t="b">
        <f t="shared" si="790"/>
        <v>0</v>
      </c>
      <c r="K1768" s="33">
        <f t="shared" si="809"/>
        <v>1</v>
      </c>
      <c r="L1768" s="33">
        <f t="shared" ca="1" si="812"/>
        <v>1.0915323756776431E-9</v>
      </c>
      <c r="M1768" s="600">
        <f t="shared" ca="1" si="791"/>
        <v>27271.35</v>
      </c>
      <c r="N1768" s="601">
        <f t="shared" ca="1" si="792"/>
        <v>-123509049647712</v>
      </c>
      <c r="O1768" s="601">
        <f t="shared" ca="1" si="793"/>
        <v>1492908803274.2</v>
      </c>
      <c r="P1768" s="601">
        <f t="shared" ca="1" si="794"/>
        <v>-1201811669210.9299</v>
      </c>
      <c r="Q1768" s="601">
        <f t="shared" ca="1" si="810"/>
        <v>-192289867073.75</v>
      </c>
      <c r="R1768" s="602">
        <f t="shared" si="795"/>
        <v>399</v>
      </c>
      <c r="S1768" s="602">
        <f t="shared" si="796"/>
        <v>63.84</v>
      </c>
      <c r="T1768" s="602">
        <f t="shared" si="797"/>
        <v>166.35080000000002</v>
      </c>
      <c r="U1768" s="602">
        <f t="shared" si="798"/>
        <v>26.616128000000003</v>
      </c>
      <c r="V1768" s="602">
        <f t="shared" ca="1" si="799"/>
        <v>-98807239718.169998</v>
      </c>
      <c r="W1768" s="602">
        <f t="shared" si="800"/>
        <v>84.48</v>
      </c>
      <c r="X1768" s="602">
        <f t="shared" si="801"/>
        <v>13.52</v>
      </c>
      <c r="Y1768" s="602">
        <f t="shared" ca="1" si="802"/>
        <v>1884440971.97</v>
      </c>
      <c r="Z1768" s="602">
        <f t="shared" ca="1" si="803"/>
        <v>301510555.51999998</v>
      </c>
      <c r="AA1768" s="603">
        <f t="shared" si="804"/>
        <v>0</v>
      </c>
      <c r="AB1768" s="602"/>
      <c r="AC1768" s="604">
        <f t="shared" si="805"/>
        <v>0.113</v>
      </c>
      <c r="AD1768" s="602">
        <f t="shared" ca="1" si="806"/>
        <v>-1201811669210.9309</v>
      </c>
      <c r="AE1768" s="602">
        <f t="shared" si="807"/>
        <v>0</v>
      </c>
      <c r="AG1768" s="602">
        <f t="shared" ca="1" si="811"/>
        <v>0</v>
      </c>
    </row>
    <row r="1769" spans="2:33" x14ac:dyDescent="0.25">
      <c r="B1769" s="30">
        <v>1748</v>
      </c>
      <c r="C1769" s="19">
        <f t="shared" ca="1" si="785"/>
        <v>98894</v>
      </c>
      <c r="D1769" s="30">
        <f t="shared" ca="1" si="786"/>
        <v>30</v>
      </c>
      <c r="E1769" s="599">
        <f t="shared" si="787"/>
        <v>0.113</v>
      </c>
      <c r="F1769" s="599">
        <f t="shared" si="808"/>
        <v>0.13108</v>
      </c>
      <c r="G1769" s="33">
        <f t="shared" ca="1" si="788"/>
        <v>1.0117233333333333</v>
      </c>
      <c r="H1769" s="33">
        <f t="shared" ca="1" si="789"/>
        <v>926883485.89315736</v>
      </c>
      <c r="I1769" s="33">
        <f t="shared" ca="1" si="813"/>
        <v>1.0788842559174377E-9</v>
      </c>
      <c r="J1769" s="30" t="b">
        <f t="shared" si="790"/>
        <v>0</v>
      </c>
      <c r="K1769" s="33">
        <f t="shared" si="809"/>
        <v>1</v>
      </c>
      <c r="L1769" s="33">
        <f t="shared" ca="1" si="812"/>
        <v>1.0788842559174377E-9</v>
      </c>
      <c r="M1769" s="600">
        <f t="shared" ca="1" si="791"/>
        <v>27271.35</v>
      </c>
      <c r="N1769" s="601">
        <f t="shared" ca="1" si="792"/>
        <v>-125001958450986</v>
      </c>
      <c r="O1769" s="601">
        <f t="shared" ca="1" si="793"/>
        <v>1465439653511.74</v>
      </c>
      <c r="P1769" s="601">
        <f t="shared" ca="1" si="794"/>
        <v>-1177101775413.45</v>
      </c>
      <c r="Q1769" s="601">
        <f t="shared" ca="1" si="810"/>
        <v>-188336284066.14999</v>
      </c>
      <c r="R1769" s="602">
        <f t="shared" si="795"/>
        <v>399</v>
      </c>
      <c r="S1769" s="602">
        <f t="shared" si="796"/>
        <v>63.84</v>
      </c>
      <c r="T1769" s="602">
        <f t="shared" si="797"/>
        <v>166.35080000000002</v>
      </c>
      <c r="U1769" s="602">
        <f t="shared" si="798"/>
        <v>26.616128000000003</v>
      </c>
      <c r="V1769" s="602">
        <f t="shared" ca="1" si="799"/>
        <v>-100001566760.78999</v>
      </c>
      <c r="W1769" s="602">
        <f t="shared" si="800"/>
        <v>84.48</v>
      </c>
      <c r="X1769" s="602">
        <f t="shared" si="801"/>
        <v>13.52</v>
      </c>
      <c r="Y1769" s="602">
        <f t="shared" ca="1" si="802"/>
        <v>1845695858.49</v>
      </c>
      <c r="Z1769" s="602">
        <f t="shared" ca="1" si="803"/>
        <v>295311337.36000001</v>
      </c>
      <c r="AA1769" s="603">
        <f t="shared" si="804"/>
        <v>0</v>
      </c>
      <c r="AB1769" s="602"/>
      <c r="AC1769" s="604">
        <f t="shared" si="805"/>
        <v>0.113</v>
      </c>
      <c r="AD1769" s="602">
        <f t="shared" ca="1" si="806"/>
        <v>-1177101775413.4517</v>
      </c>
      <c r="AE1769" s="602">
        <f t="shared" si="807"/>
        <v>0</v>
      </c>
      <c r="AG1769" s="602">
        <f t="shared" ca="1" si="811"/>
        <v>0</v>
      </c>
    </row>
    <row r="1770" spans="2:33" x14ac:dyDescent="0.25">
      <c r="B1770" s="30">
        <v>1749</v>
      </c>
      <c r="C1770" s="19">
        <f t="shared" ca="1" si="785"/>
        <v>98925</v>
      </c>
      <c r="D1770" s="30">
        <f t="shared" ca="1" si="786"/>
        <v>31</v>
      </c>
      <c r="E1770" s="599">
        <f t="shared" si="787"/>
        <v>0.113</v>
      </c>
      <c r="F1770" s="599">
        <f t="shared" si="808"/>
        <v>0.13108</v>
      </c>
      <c r="G1770" s="33">
        <f t="shared" ca="1" si="788"/>
        <v>1.0120874444444443</v>
      </c>
      <c r="H1770" s="33">
        <f t="shared" ca="1" si="789"/>
        <v>938087138.53536379</v>
      </c>
      <c r="I1770" s="33">
        <f t="shared" ca="1" si="813"/>
        <v>1.0659990516033518E-9</v>
      </c>
      <c r="J1770" s="30" t="b">
        <f t="shared" si="790"/>
        <v>0</v>
      </c>
      <c r="K1770" s="33">
        <f t="shared" si="809"/>
        <v>1</v>
      </c>
      <c r="L1770" s="33">
        <f t="shared" ca="1" si="812"/>
        <v>1.0659990516033518E-9</v>
      </c>
      <c r="M1770" s="600">
        <f t="shared" ca="1" si="791"/>
        <v>27271.35</v>
      </c>
      <c r="N1770" s="601">
        <f t="shared" ca="1" si="792"/>
        <v>-126467398104498</v>
      </c>
      <c r="O1770" s="601">
        <f t="shared" ca="1" si="793"/>
        <v>1528667675892.9102</v>
      </c>
      <c r="P1770" s="601">
        <f t="shared" ca="1" si="794"/>
        <v>-1230598043222.3799</v>
      </c>
      <c r="Q1770" s="601">
        <f t="shared" ca="1" si="810"/>
        <v>-196895686915.57999</v>
      </c>
      <c r="R1770" s="602">
        <f t="shared" si="795"/>
        <v>399</v>
      </c>
      <c r="S1770" s="602">
        <f t="shared" si="796"/>
        <v>63.84</v>
      </c>
      <c r="T1770" s="602">
        <f t="shared" si="797"/>
        <v>166.35080000000002</v>
      </c>
      <c r="U1770" s="602">
        <f t="shared" si="798"/>
        <v>26.616128000000003</v>
      </c>
      <c r="V1770" s="602">
        <f t="shared" ca="1" si="799"/>
        <v>-101173918483.60001</v>
      </c>
      <c r="W1770" s="602">
        <f t="shared" si="800"/>
        <v>84.48</v>
      </c>
      <c r="X1770" s="602">
        <f t="shared" si="801"/>
        <v>13.52</v>
      </c>
      <c r="Y1770" s="602">
        <f t="shared" ca="1" si="802"/>
        <v>1929578006.4200001</v>
      </c>
      <c r="Z1770" s="602">
        <f t="shared" ca="1" si="803"/>
        <v>308732481.02999997</v>
      </c>
      <c r="AA1770" s="603">
        <f t="shared" si="804"/>
        <v>0</v>
      </c>
      <c r="AB1770" s="602"/>
      <c r="AC1770" s="604">
        <f t="shared" si="805"/>
        <v>0.113</v>
      </c>
      <c r="AD1770" s="602">
        <f t="shared" ca="1" si="806"/>
        <v>-1230598043222.3792</v>
      </c>
      <c r="AE1770" s="602">
        <f t="shared" si="807"/>
        <v>0</v>
      </c>
      <c r="AG1770" s="602">
        <f t="shared" ca="1" si="811"/>
        <v>0</v>
      </c>
    </row>
    <row r="1771" spans="2:33" x14ac:dyDescent="0.25">
      <c r="B1771" s="30">
        <v>1750</v>
      </c>
      <c r="C1771" s="19">
        <f t="shared" ca="1" si="785"/>
        <v>98955</v>
      </c>
      <c r="D1771" s="30">
        <f t="shared" ca="1" si="786"/>
        <v>30</v>
      </c>
      <c r="E1771" s="599">
        <f t="shared" si="787"/>
        <v>0.113</v>
      </c>
      <c r="F1771" s="599">
        <f t="shared" si="808"/>
        <v>0.13108</v>
      </c>
      <c r="G1771" s="33">
        <f t="shared" ca="1" si="788"/>
        <v>1.0117233333333333</v>
      </c>
      <c r="H1771" s="33">
        <f t="shared" ca="1" si="789"/>
        <v>949084646.75612664</v>
      </c>
      <c r="I1771" s="33">
        <f t="shared" ca="1" si="813"/>
        <v>1.0536467989635032E-9</v>
      </c>
      <c r="J1771" s="30" t="b">
        <f t="shared" si="790"/>
        <v>0</v>
      </c>
      <c r="K1771" s="33">
        <f t="shared" si="809"/>
        <v>1</v>
      </c>
      <c r="L1771" s="33">
        <f t="shared" ca="1" si="812"/>
        <v>1.0536467989635032E-9</v>
      </c>
      <c r="M1771" s="600">
        <f t="shared" ca="1" si="791"/>
        <v>27271.35</v>
      </c>
      <c r="N1771" s="601">
        <f t="shared" ca="1" si="792"/>
        <v>-127996065780391</v>
      </c>
      <c r="O1771" s="601">
        <f t="shared" ca="1" si="793"/>
        <v>1500540571770.1301</v>
      </c>
      <c r="P1771" s="601">
        <f t="shared" ca="1" si="794"/>
        <v>-1205296286098.6799</v>
      </c>
      <c r="Q1771" s="601">
        <f t="shared" ca="1" si="810"/>
        <v>-192847405775.79001</v>
      </c>
      <c r="R1771" s="602">
        <f t="shared" si="795"/>
        <v>399</v>
      </c>
      <c r="S1771" s="602">
        <f t="shared" si="796"/>
        <v>63.84</v>
      </c>
      <c r="T1771" s="602">
        <f t="shared" si="797"/>
        <v>166.35080000000002</v>
      </c>
      <c r="U1771" s="602">
        <f t="shared" si="798"/>
        <v>26.616128000000003</v>
      </c>
      <c r="V1771" s="602">
        <f t="shared" ca="1" si="799"/>
        <v>-102396852624.31</v>
      </c>
      <c r="W1771" s="602">
        <f t="shared" si="800"/>
        <v>84.48</v>
      </c>
      <c r="X1771" s="602">
        <f t="shared" si="801"/>
        <v>13.52</v>
      </c>
      <c r="Y1771" s="602">
        <f t="shared" ca="1" si="802"/>
        <v>1889904851.25</v>
      </c>
      <c r="Z1771" s="602">
        <f t="shared" ca="1" si="803"/>
        <v>302384776.19999999</v>
      </c>
      <c r="AA1771" s="603">
        <f t="shared" si="804"/>
        <v>0</v>
      </c>
      <c r="AB1771" s="602"/>
      <c r="AC1771" s="604">
        <f t="shared" si="805"/>
        <v>0.113</v>
      </c>
      <c r="AD1771" s="602">
        <f t="shared" ca="1" si="806"/>
        <v>-1205296286098.6819</v>
      </c>
      <c r="AE1771" s="602">
        <f t="shared" si="807"/>
        <v>0</v>
      </c>
      <c r="AG1771" s="602">
        <f t="shared" ca="1" si="811"/>
        <v>0</v>
      </c>
    </row>
    <row r="1772" spans="2:33" x14ac:dyDescent="0.25">
      <c r="B1772" s="30">
        <v>1751</v>
      </c>
      <c r="C1772" s="19">
        <f t="shared" ca="1" si="785"/>
        <v>98986</v>
      </c>
      <c r="D1772" s="30">
        <f t="shared" ca="1" si="786"/>
        <v>31</v>
      </c>
      <c r="E1772" s="599">
        <f t="shared" si="787"/>
        <v>0.113</v>
      </c>
      <c r="F1772" s="599">
        <f t="shared" si="808"/>
        <v>0.13108</v>
      </c>
      <c r="G1772" s="33">
        <f t="shared" ca="1" si="788"/>
        <v>1.0120874444444443</v>
      </c>
      <c r="H1772" s="33">
        <f t="shared" ca="1" si="789"/>
        <v>960556654.69686639</v>
      </c>
      <c r="I1772" s="33">
        <f t="shared" ca="1" si="813"/>
        <v>1.0410630076948258E-9</v>
      </c>
      <c r="J1772" s="30" t="b">
        <f t="shared" si="790"/>
        <v>0</v>
      </c>
      <c r="K1772" s="33">
        <f t="shared" si="809"/>
        <v>1</v>
      </c>
      <c r="L1772" s="33">
        <f t="shared" ca="1" si="812"/>
        <v>1.0410630076948258E-9</v>
      </c>
      <c r="M1772" s="600">
        <f t="shared" ca="1" si="791"/>
        <v>27271.35</v>
      </c>
      <c r="N1772" s="601">
        <f t="shared" ca="1" si="792"/>
        <v>-129496606352161</v>
      </c>
      <c r="O1772" s="601">
        <f t="shared" ca="1" si="793"/>
        <v>1565283062297.1902</v>
      </c>
      <c r="P1772" s="601">
        <f t="shared" ca="1" si="794"/>
        <v>-1260073922365.6101</v>
      </c>
      <c r="Q1772" s="601">
        <f t="shared" ca="1" si="810"/>
        <v>-201611827578.5</v>
      </c>
      <c r="R1772" s="602">
        <f t="shared" si="795"/>
        <v>399</v>
      </c>
      <c r="S1772" s="602">
        <f t="shared" si="796"/>
        <v>63.84</v>
      </c>
      <c r="T1772" s="602">
        <f t="shared" si="797"/>
        <v>166.35080000000002</v>
      </c>
      <c r="U1772" s="602">
        <f t="shared" si="798"/>
        <v>26.616128000000003</v>
      </c>
      <c r="V1772" s="602">
        <f t="shared" ca="1" si="799"/>
        <v>-103597285081.73</v>
      </c>
      <c r="W1772" s="602">
        <f t="shared" si="800"/>
        <v>84.48</v>
      </c>
      <c r="X1772" s="602">
        <f t="shared" si="801"/>
        <v>13.52</v>
      </c>
      <c r="Y1772" s="602">
        <f t="shared" ca="1" si="802"/>
        <v>1975796184.9200001</v>
      </c>
      <c r="Z1772" s="602">
        <f t="shared" ca="1" si="803"/>
        <v>316127389.58999997</v>
      </c>
      <c r="AA1772" s="603">
        <f t="shared" si="804"/>
        <v>0</v>
      </c>
      <c r="AB1772" s="602"/>
      <c r="AC1772" s="604">
        <f t="shared" si="805"/>
        <v>0.113</v>
      </c>
      <c r="AD1772" s="602">
        <f t="shared" ca="1" si="806"/>
        <v>-1260073922365.6111</v>
      </c>
      <c r="AE1772" s="602">
        <f t="shared" si="807"/>
        <v>0</v>
      </c>
      <c r="AG1772" s="602">
        <f t="shared" ca="1" si="811"/>
        <v>0</v>
      </c>
    </row>
    <row r="1773" spans="2:33" x14ac:dyDescent="0.25">
      <c r="B1773" s="30">
        <v>1752</v>
      </c>
      <c r="C1773" s="19">
        <f t="shared" ca="1" si="785"/>
        <v>99017</v>
      </c>
      <c r="D1773" s="30">
        <f t="shared" ca="1" si="786"/>
        <v>31</v>
      </c>
      <c r="E1773" s="599">
        <f t="shared" si="787"/>
        <v>0.113</v>
      </c>
      <c r="F1773" s="599">
        <f t="shared" si="808"/>
        <v>0.13108</v>
      </c>
      <c r="G1773" s="33">
        <f t="shared" ca="1" si="788"/>
        <v>1.0120874444444443</v>
      </c>
      <c r="H1773" s="33">
        <f t="shared" ca="1" si="789"/>
        <v>972167329.89625609</v>
      </c>
      <c r="I1773" s="33">
        <f t="shared" ca="1" si="813"/>
        <v>1.0286295056908711E-9</v>
      </c>
      <c r="J1773" s="30" t="b">
        <f t="shared" si="790"/>
        <v>1</v>
      </c>
      <c r="K1773" s="33">
        <f t="shared" si="809"/>
        <v>1</v>
      </c>
      <c r="L1773" s="33">
        <f t="shared" ca="1" si="812"/>
        <v>1.0286295056908711E-9</v>
      </c>
      <c r="M1773" s="600">
        <f t="shared" ca="1" si="791"/>
        <v>27271.35</v>
      </c>
      <c r="N1773" s="601">
        <f t="shared" ca="1" si="792"/>
        <v>-131061889414458</v>
      </c>
      <c r="O1773" s="601">
        <f t="shared" ca="1" si="793"/>
        <v>1584203334352.53</v>
      </c>
      <c r="P1773" s="601">
        <f t="shared" ca="1" si="794"/>
        <v>-1275304996163.46</v>
      </c>
      <c r="Q1773" s="601">
        <f t="shared" ca="1" si="810"/>
        <v>-204048799386.14999</v>
      </c>
      <c r="R1773" s="602">
        <f t="shared" si="795"/>
        <v>399</v>
      </c>
      <c r="S1773" s="602">
        <f t="shared" si="796"/>
        <v>63.84</v>
      </c>
      <c r="T1773" s="602">
        <f t="shared" si="797"/>
        <v>166.35080000000002</v>
      </c>
      <c r="U1773" s="602">
        <f t="shared" si="798"/>
        <v>26.616128000000003</v>
      </c>
      <c r="V1773" s="602">
        <f t="shared" ca="1" si="799"/>
        <v>-104849511531.57001</v>
      </c>
      <c r="W1773" s="602">
        <f t="shared" si="800"/>
        <v>84.48</v>
      </c>
      <c r="X1773" s="602">
        <f t="shared" si="801"/>
        <v>13.52</v>
      </c>
      <c r="Y1773" s="602">
        <f t="shared" ca="1" si="802"/>
        <v>1999678508.6300001</v>
      </c>
      <c r="Z1773" s="602">
        <f t="shared" ca="1" si="803"/>
        <v>319948561.38</v>
      </c>
      <c r="AA1773" s="603">
        <f t="shared" si="804"/>
        <v>0</v>
      </c>
      <c r="AB1773" s="602"/>
      <c r="AC1773" s="604">
        <f t="shared" si="805"/>
        <v>0.113</v>
      </c>
      <c r="AD1773" s="602">
        <f t="shared" ca="1" si="806"/>
        <v>-1275304996163.4622</v>
      </c>
      <c r="AE1773" s="602">
        <f t="shared" si="807"/>
        <v>0</v>
      </c>
      <c r="AG1773" s="602">
        <f t="shared" ca="1" si="811"/>
        <v>0</v>
      </c>
    </row>
    <row r="1774" spans="2:33" x14ac:dyDescent="0.25">
      <c r="B1774" s="30">
        <v>1753</v>
      </c>
      <c r="C1774" s="19">
        <f t="shared" ca="1" si="785"/>
        <v>99045</v>
      </c>
      <c r="D1774" s="30">
        <f t="shared" ca="1" si="786"/>
        <v>28</v>
      </c>
      <c r="E1774" s="599">
        <f t="shared" si="787"/>
        <v>0.113</v>
      </c>
      <c r="F1774" s="599">
        <f t="shared" si="808"/>
        <v>0.13108</v>
      </c>
      <c r="G1774" s="33">
        <f t="shared" ca="1" si="788"/>
        <v>1.0109951111111111</v>
      </c>
      <c r="H1774" s="33">
        <f t="shared" ca="1" si="789"/>
        <v>982856417.7070576</v>
      </c>
      <c r="I1774" s="33">
        <f t="shared" ca="1" si="813"/>
        <v>1.0174426111322926E-9</v>
      </c>
      <c r="J1774" s="30" t="b">
        <f t="shared" si="790"/>
        <v>0</v>
      </c>
      <c r="K1774" s="33">
        <f t="shared" si="809"/>
        <v>1</v>
      </c>
      <c r="L1774" s="33">
        <f t="shared" ca="1" si="812"/>
        <v>1.0174426111322926E-9</v>
      </c>
      <c r="M1774" s="600">
        <f t="shared" ca="1" si="791"/>
        <v>27271.35</v>
      </c>
      <c r="N1774" s="601">
        <f t="shared" ca="1" si="792"/>
        <v>-132646092748811</v>
      </c>
      <c r="O1774" s="601">
        <f t="shared" ca="1" si="793"/>
        <v>1458458555499.2803</v>
      </c>
      <c r="P1774" s="601">
        <f t="shared" ca="1" si="794"/>
        <v>-1165811770714.55</v>
      </c>
      <c r="Q1774" s="601">
        <f t="shared" ca="1" si="810"/>
        <v>-186529883314.32999</v>
      </c>
      <c r="R1774" s="602">
        <f t="shared" si="795"/>
        <v>399</v>
      </c>
      <c r="S1774" s="602">
        <f t="shared" si="796"/>
        <v>63.84</v>
      </c>
      <c r="T1774" s="602">
        <f t="shared" si="797"/>
        <v>166.35080000000002</v>
      </c>
      <c r="U1774" s="602">
        <f t="shared" si="798"/>
        <v>26.616128000000003</v>
      </c>
      <c r="V1774" s="602">
        <f t="shared" ca="1" si="799"/>
        <v>-106116874199.05</v>
      </c>
      <c r="W1774" s="602">
        <f t="shared" si="800"/>
        <v>84.48</v>
      </c>
      <c r="X1774" s="602">
        <f t="shared" si="801"/>
        <v>13.52</v>
      </c>
      <c r="Y1774" s="602">
        <f t="shared" ca="1" si="802"/>
        <v>1827993131.1300001</v>
      </c>
      <c r="Z1774" s="602">
        <f t="shared" ca="1" si="803"/>
        <v>292478900.98000002</v>
      </c>
      <c r="AA1774" s="603">
        <f t="shared" si="804"/>
        <v>0</v>
      </c>
      <c r="AB1774" s="602"/>
      <c r="AC1774" s="604">
        <f t="shared" si="805"/>
        <v>0.113</v>
      </c>
      <c r="AD1774" s="602">
        <f t="shared" ca="1" si="806"/>
        <v>-1165811770714.55</v>
      </c>
      <c r="AE1774" s="602">
        <f t="shared" si="807"/>
        <v>0</v>
      </c>
      <c r="AG1774" s="602">
        <f t="shared" ca="1" si="811"/>
        <v>0</v>
      </c>
    </row>
    <row r="1775" spans="2:33" x14ac:dyDescent="0.25">
      <c r="B1775" s="30">
        <v>1754</v>
      </c>
      <c r="C1775" s="19">
        <f t="shared" ca="1" si="785"/>
        <v>99076</v>
      </c>
      <c r="D1775" s="30">
        <f t="shared" ca="1" si="786"/>
        <v>31</v>
      </c>
      <c r="E1775" s="599">
        <f t="shared" si="787"/>
        <v>0.113</v>
      </c>
      <c r="F1775" s="599">
        <f t="shared" si="808"/>
        <v>0.13108</v>
      </c>
      <c r="G1775" s="33">
        <f t="shared" ca="1" si="788"/>
        <v>1.0120874444444443</v>
      </c>
      <c r="H1775" s="33">
        <f t="shared" ca="1" si="789"/>
        <v>994736640.05295718</v>
      </c>
      <c r="I1775" s="33">
        <f t="shared" ca="1" si="813"/>
        <v>1.0052912094871287E-9</v>
      </c>
      <c r="J1775" s="30" t="b">
        <f t="shared" si="790"/>
        <v>0</v>
      </c>
      <c r="K1775" s="33">
        <f t="shared" si="809"/>
        <v>1</v>
      </c>
      <c r="L1775" s="33">
        <f t="shared" ca="1" si="812"/>
        <v>1.0052912094871287E-9</v>
      </c>
      <c r="M1775" s="600">
        <f t="shared" ca="1" si="791"/>
        <v>27271.35</v>
      </c>
      <c r="N1775" s="601">
        <f t="shared" ca="1" si="792"/>
        <v>-134104551304310</v>
      </c>
      <c r="O1775" s="601">
        <f t="shared" ca="1" si="793"/>
        <v>1620981340909.3501</v>
      </c>
      <c r="P1775" s="601">
        <f t="shared" ca="1" si="794"/>
        <v>-1304911786719.4399</v>
      </c>
      <c r="Q1775" s="601">
        <f t="shared" ca="1" si="810"/>
        <v>-208785885875.10999</v>
      </c>
      <c r="R1775" s="602">
        <f t="shared" si="795"/>
        <v>399</v>
      </c>
      <c r="S1775" s="602">
        <f t="shared" si="796"/>
        <v>63.84</v>
      </c>
      <c r="T1775" s="602">
        <f t="shared" si="797"/>
        <v>166.35080000000002</v>
      </c>
      <c r="U1775" s="602">
        <f t="shared" si="798"/>
        <v>26.616128000000003</v>
      </c>
      <c r="V1775" s="602">
        <f t="shared" ca="1" si="799"/>
        <v>-107283641043.45</v>
      </c>
      <c r="W1775" s="602">
        <f t="shared" si="800"/>
        <v>84.48</v>
      </c>
      <c r="X1775" s="602">
        <f t="shared" si="801"/>
        <v>13.52</v>
      </c>
      <c r="Y1775" s="602">
        <f t="shared" ca="1" si="802"/>
        <v>2046101956.22</v>
      </c>
      <c r="Z1775" s="602">
        <f t="shared" ca="1" si="803"/>
        <v>327376313</v>
      </c>
      <c r="AA1775" s="603">
        <f t="shared" si="804"/>
        <v>0</v>
      </c>
      <c r="AB1775" s="602"/>
      <c r="AC1775" s="604">
        <f t="shared" si="805"/>
        <v>0.113</v>
      </c>
      <c r="AD1775" s="602">
        <f t="shared" ca="1" si="806"/>
        <v>-1304911786719.4387</v>
      </c>
      <c r="AE1775" s="602">
        <f t="shared" si="807"/>
        <v>0</v>
      </c>
      <c r="AG1775" s="602">
        <f t="shared" ca="1" si="811"/>
        <v>0</v>
      </c>
    </row>
    <row r="1776" spans="2:33" x14ac:dyDescent="0.25">
      <c r="B1776" s="30">
        <v>1755</v>
      </c>
      <c r="C1776" s="19">
        <f t="shared" ca="1" si="785"/>
        <v>99106</v>
      </c>
      <c r="D1776" s="30">
        <f t="shared" ca="1" si="786"/>
        <v>30</v>
      </c>
      <c r="E1776" s="599">
        <f t="shared" si="787"/>
        <v>0.113</v>
      </c>
      <c r="F1776" s="599">
        <f t="shared" si="808"/>
        <v>0.13108</v>
      </c>
      <c r="G1776" s="33">
        <f t="shared" ca="1" si="788"/>
        <v>1.0117233333333333</v>
      </c>
      <c r="H1776" s="33">
        <f t="shared" ca="1" si="789"/>
        <v>1006398269.263178</v>
      </c>
      <c r="I1776" s="33">
        <f t="shared" ca="1" si="813"/>
        <v>9.9364240832025434E-10</v>
      </c>
      <c r="J1776" s="30" t="b">
        <f t="shared" si="790"/>
        <v>0</v>
      </c>
      <c r="K1776" s="33">
        <f t="shared" si="809"/>
        <v>1</v>
      </c>
      <c r="L1776" s="33">
        <f t="shared" ca="1" si="812"/>
        <v>9.9364240832025434E-10</v>
      </c>
      <c r="M1776" s="600">
        <f t="shared" ca="1" si="791"/>
        <v>27271.35</v>
      </c>
      <c r="N1776" s="601">
        <f t="shared" ca="1" si="792"/>
        <v>-135725532645219</v>
      </c>
      <c r="O1776" s="601">
        <f t="shared" ca="1" si="793"/>
        <v>1591155688315.4702</v>
      </c>
      <c r="P1776" s="601">
        <f t="shared" ca="1" si="794"/>
        <v>-1278082099075.8101</v>
      </c>
      <c r="Q1776" s="601">
        <f t="shared" ca="1" si="810"/>
        <v>-204493135852.13</v>
      </c>
      <c r="R1776" s="602">
        <f t="shared" si="795"/>
        <v>399</v>
      </c>
      <c r="S1776" s="602">
        <f t="shared" si="796"/>
        <v>63.84</v>
      </c>
      <c r="T1776" s="602">
        <f t="shared" si="797"/>
        <v>166.35080000000002</v>
      </c>
      <c r="U1776" s="602">
        <f t="shared" si="798"/>
        <v>26.616128000000003</v>
      </c>
      <c r="V1776" s="602">
        <f t="shared" ca="1" si="799"/>
        <v>-108580426116.17999</v>
      </c>
      <c r="W1776" s="602">
        <f t="shared" si="800"/>
        <v>84.48</v>
      </c>
      <c r="X1776" s="602">
        <f t="shared" si="801"/>
        <v>13.52</v>
      </c>
      <c r="Y1776" s="602">
        <f t="shared" ca="1" si="802"/>
        <v>2004033006</v>
      </c>
      <c r="Z1776" s="602">
        <f t="shared" ca="1" si="803"/>
        <v>320645280.95999998</v>
      </c>
      <c r="AA1776" s="603">
        <f t="shared" si="804"/>
        <v>0</v>
      </c>
      <c r="AB1776" s="602"/>
      <c r="AC1776" s="604">
        <f t="shared" si="805"/>
        <v>0.113</v>
      </c>
      <c r="AD1776" s="602">
        <f t="shared" ca="1" si="806"/>
        <v>-1278082099075.8123</v>
      </c>
      <c r="AE1776" s="602">
        <f t="shared" si="807"/>
        <v>0</v>
      </c>
      <c r="AG1776" s="602">
        <f t="shared" ca="1" si="811"/>
        <v>0</v>
      </c>
    </row>
    <row r="1777" spans="2:33" x14ac:dyDescent="0.25">
      <c r="B1777" s="30">
        <v>1756</v>
      </c>
      <c r="C1777" s="19">
        <f t="shared" ca="1" si="785"/>
        <v>99137</v>
      </c>
      <c r="D1777" s="30">
        <f t="shared" ca="1" si="786"/>
        <v>31</v>
      </c>
      <c r="E1777" s="599">
        <f t="shared" si="787"/>
        <v>0.113</v>
      </c>
      <c r="F1777" s="599">
        <f t="shared" si="808"/>
        <v>0.13108</v>
      </c>
      <c r="G1777" s="33">
        <f t="shared" ca="1" si="788"/>
        <v>1.0120874444444443</v>
      </c>
      <c r="H1777" s="33">
        <f t="shared" ca="1" si="789"/>
        <v>1018563052.4318815</v>
      </c>
      <c r="I1777" s="33">
        <f t="shared" ca="1" si="813"/>
        <v>9.8177525447485938E-10</v>
      </c>
      <c r="J1777" s="30" t="b">
        <f t="shared" si="790"/>
        <v>0</v>
      </c>
      <c r="K1777" s="33">
        <f t="shared" si="809"/>
        <v>1</v>
      </c>
      <c r="L1777" s="33">
        <f t="shared" ca="1" si="812"/>
        <v>9.8177525447485938E-10</v>
      </c>
      <c r="M1777" s="600">
        <f t="shared" ca="1" si="791"/>
        <v>27271.35</v>
      </c>
      <c r="N1777" s="601">
        <f t="shared" ca="1" si="792"/>
        <v>-137316688333534</v>
      </c>
      <c r="O1777" s="601">
        <f t="shared" ca="1" si="793"/>
        <v>1659807868798.0403</v>
      </c>
      <c r="P1777" s="601">
        <f t="shared" ca="1" si="794"/>
        <v>-1336167664534.3601</v>
      </c>
      <c r="Q1777" s="601">
        <f t="shared" ca="1" si="810"/>
        <v>-213786826325.5</v>
      </c>
      <c r="R1777" s="602">
        <f t="shared" si="795"/>
        <v>399</v>
      </c>
      <c r="S1777" s="602">
        <f t="shared" si="796"/>
        <v>63.84</v>
      </c>
      <c r="T1777" s="602">
        <f t="shared" si="797"/>
        <v>166.35080000000002</v>
      </c>
      <c r="U1777" s="602">
        <f t="shared" si="798"/>
        <v>26.616128000000003</v>
      </c>
      <c r="V1777" s="602">
        <f t="shared" ca="1" si="799"/>
        <v>-109853350666.83</v>
      </c>
      <c r="W1777" s="602">
        <f t="shared" si="800"/>
        <v>84.48</v>
      </c>
      <c r="X1777" s="602">
        <f t="shared" si="801"/>
        <v>13.52</v>
      </c>
      <c r="Y1777" s="602">
        <f t="shared" ca="1" si="802"/>
        <v>2095111172.6400001</v>
      </c>
      <c r="Z1777" s="602">
        <f t="shared" ca="1" si="803"/>
        <v>335217787.62</v>
      </c>
      <c r="AA1777" s="603">
        <f t="shared" si="804"/>
        <v>0</v>
      </c>
      <c r="AB1777" s="602"/>
      <c r="AC1777" s="604">
        <f t="shared" si="805"/>
        <v>0.113</v>
      </c>
      <c r="AD1777" s="602">
        <f t="shared" ca="1" si="806"/>
        <v>-1336167664534.3601</v>
      </c>
      <c r="AE1777" s="602">
        <f t="shared" si="807"/>
        <v>0</v>
      </c>
      <c r="AG1777" s="602">
        <f t="shared" ca="1" si="811"/>
        <v>0</v>
      </c>
    </row>
    <row r="1778" spans="2:33" x14ac:dyDescent="0.25">
      <c r="B1778" s="30">
        <v>1757</v>
      </c>
      <c r="C1778" s="19">
        <f t="shared" ca="1" si="785"/>
        <v>99167</v>
      </c>
      <c r="D1778" s="30">
        <f t="shared" ca="1" si="786"/>
        <v>30</v>
      </c>
      <c r="E1778" s="599">
        <f t="shared" si="787"/>
        <v>0.113</v>
      </c>
      <c r="F1778" s="599">
        <f t="shared" si="808"/>
        <v>0.13108</v>
      </c>
      <c r="G1778" s="33">
        <f t="shared" ca="1" si="788"/>
        <v>1.0117233333333333</v>
      </c>
      <c r="H1778" s="33">
        <f t="shared" ca="1" si="789"/>
        <v>1030504006.616558</v>
      </c>
      <c r="I1778" s="33">
        <f t="shared" ca="1" si="813"/>
        <v>9.7039894418585393E-10</v>
      </c>
      <c r="J1778" s="30" t="b">
        <f t="shared" si="790"/>
        <v>0</v>
      </c>
      <c r="K1778" s="33">
        <f t="shared" si="809"/>
        <v>1</v>
      </c>
      <c r="L1778" s="33">
        <f t="shared" ca="1" si="812"/>
        <v>9.7039894418585393E-10</v>
      </c>
      <c r="M1778" s="600">
        <f t="shared" ca="1" si="791"/>
        <v>27271.35</v>
      </c>
      <c r="N1778" s="601">
        <f t="shared" ca="1" si="792"/>
        <v>-138976496202332</v>
      </c>
      <c r="O1778" s="601">
        <f t="shared" ca="1" si="793"/>
        <v>1629267817750.03</v>
      </c>
      <c r="P1778" s="601">
        <f t="shared" ca="1" si="794"/>
        <v>-1308695339238.6299</v>
      </c>
      <c r="Q1778" s="601">
        <f t="shared" ca="1" si="810"/>
        <v>-209391254278.17999</v>
      </c>
      <c r="R1778" s="602">
        <f t="shared" si="795"/>
        <v>399</v>
      </c>
      <c r="S1778" s="602">
        <f t="shared" si="796"/>
        <v>63.84</v>
      </c>
      <c r="T1778" s="602">
        <f t="shared" si="797"/>
        <v>166.35080000000002</v>
      </c>
      <c r="U1778" s="602">
        <f t="shared" si="798"/>
        <v>26.616128000000003</v>
      </c>
      <c r="V1778" s="602">
        <f t="shared" ca="1" si="799"/>
        <v>-111181196961.87</v>
      </c>
      <c r="W1778" s="602">
        <f t="shared" si="800"/>
        <v>84.48</v>
      </c>
      <c r="X1778" s="602">
        <f t="shared" si="801"/>
        <v>13.52</v>
      </c>
      <c r="Y1778" s="602">
        <f t="shared" ca="1" si="802"/>
        <v>2052034566.5699999</v>
      </c>
      <c r="Z1778" s="602">
        <f t="shared" ca="1" si="803"/>
        <v>328325530.64999998</v>
      </c>
      <c r="AA1778" s="603">
        <f t="shared" si="804"/>
        <v>0</v>
      </c>
      <c r="AB1778" s="602"/>
      <c r="AC1778" s="604">
        <f t="shared" si="805"/>
        <v>0.113</v>
      </c>
      <c r="AD1778" s="602">
        <f t="shared" ca="1" si="806"/>
        <v>-1308695339238.6265</v>
      </c>
      <c r="AE1778" s="602">
        <f t="shared" si="807"/>
        <v>0</v>
      </c>
      <c r="AG1778" s="602">
        <f t="shared" ca="1" si="811"/>
        <v>0</v>
      </c>
    </row>
    <row r="1779" spans="2:33" x14ac:dyDescent="0.25">
      <c r="B1779" s="30">
        <v>1758</v>
      </c>
      <c r="C1779" s="19">
        <f t="shared" ca="1" si="785"/>
        <v>99198</v>
      </c>
      <c r="D1779" s="30">
        <f t="shared" ca="1" si="786"/>
        <v>31</v>
      </c>
      <c r="E1779" s="599">
        <f t="shared" si="787"/>
        <v>0.113</v>
      </c>
      <c r="F1779" s="599">
        <f t="shared" si="808"/>
        <v>0.13108</v>
      </c>
      <c r="G1779" s="33">
        <f t="shared" ca="1" si="788"/>
        <v>1.0120874444444443</v>
      </c>
      <c r="H1779" s="33">
        <f t="shared" ca="1" si="789"/>
        <v>1042960166.5463129</v>
      </c>
      <c r="I1779" s="33">
        <f t="shared" ca="1" si="813"/>
        <v>9.5880938896394066E-10</v>
      </c>
      <c r="J1779" s="30" t="b">
        <f t="shared" si="790"/>
        <v>0</v>
      </c>
      <c r="K1779" s="33">
        <f t="shared" si="809"/>
        <v>1</v>
      </c>
      <c r="L1779" s="33">
        <f t="shared" ca="1" si="812"/>
        <v>9.5880938896394066E-10</v>
      </c>
      <c r="M1779" s="600">
        <f t="shared" ca="1" si="791"/>
        <v>27271.35</v>
      </c>
      <c r="N1779" s="601">
        <f t="shared" ca="1" si="792"/>
        <v>-140605764020082</v>
      </c>
      <c r="O1779" s="601">
        <f t="shared" ca="1" si="793"/>
        <v>1699564388432.7603</v>
      </c>
      <c r="P1779" s="601">
        <f t="shared" ca="1" si="794"/>
        <v>-1368172198228.74</v>
      </c>
      <c r="Q1779" s="601">
        <f t="shared" ca="1" si="810"/>
        <v>-218907551716.60001</v>
      </c>
      <c r="R1779" s="602">
        <f t="shared" si="795"/>
        <v>399</v>
      </c>
      <c r="S1779" s="602">
        <f t="shared" si="796"/>
        <v>63.84</v>
      </c>
      <c r="T1779" s="602">
        <f t="shared" si="797"/>
        <v>166.35080000000002</v>
      </c>
      <c r="U1779" s="602">
        <f t="shared" si="798"/>
        <v>26.616128000000003</v>
      </c>
      <c r="V1779" s="602">
        <f t="shared" ca="1" si="799"/>
        <v>-112484611216.07001</v>
      </c>
      <c r="W1779" s="602">
        <f t="shared" si="800"/>
        <v>84.48</v>
      </c>
      <c r="X1779" s="602">
        <f t="shared" si="801"/>
        <v>13.52</v>
      </c>
      <c r="Y1779" s="602">
        <f t="shared" ca="1" si="802"/>
        <v>2145294281.47</v>
      </c>
      <c r="Z1779" s="602">
        <f t="shared" ca="1" si="803"/>
        <v>343247085.04000002</v>
      </c>
      <c r="AA1779" s="603">
        <f t="shared" si="804"/>
        <v>0</v>
      </c>
      <c r="AB1779" s="602"/>
      <c r="AC1779" s="604">
        <f t="shared" si="805"/>
        <v>0.113</v>
      </c>
      <c r="AD1779" s="602">
        <f t="shared" ca="1" si="806"/>
        <v>-1368172198228.7424</v>
      </c>
      <c r="AE1779" s="602">
        <f t="shared" si="807"/>
        <v>0</v>
      </c>
      <c r="AG1779" s="602">
        <f t="shared" ca="1" si="811"/>
        <v>0</v>
      </c>
    </row>
    <row r="1780" spans="2:33" x14ac:dyDescent="0.25">
      <c r="B1780" s="30">
        <v>1759</v>
      </c>
      <c r="C1780" s="19">
        <f t="shared" ca="1" si="785"/>
        <v>99229</v>
      </c>
      <c r="D1780" s="30">
        <f t="shared" ca="1" si="786"/>
        <v>31</v>
      </c>
      <c r="E1780" s="599">
        <f t="shared" si="787"/>
        <v>0.113</v>
      </c>
      <c r="F1780" s="599">
        <f t="shared" si="808"/>
        <v>0.13108</v>
      </c>
      <c r="G1780" s="33">
        <f t="shared" ca="1" si="788"/>
        <v>1.0120874444444443</v>
      </c>
      <c r="H1780" s="33">
        <f t="shared" ca="1" si="789"/>
        <v>1055566889.6172099</v>
      </c>
      <c r="I1780" s="33">
        <f t="shared" ca="1" si="813"/>
        <v>9.4735824876303141E-10</v>
      </c>
      <c r="J1780" s="30" t="b">
        <f t="shared" si="790"/>
        <v>0</v>
      </c>
      <c r="K1780" s="33">
        <f t="shared" si="809"/>
        <v>1</v>
      </c>
      <c r="L1780" s="33">
        <f t="shared" ca="1" si="812"/>
        <v>9.4735824876303141E-10</v>
      </c>
      <c r="M1780" s="600">
        <f t="shared" ca="1" si="791"/>
        <v>27271.35</v>
      </c>
      <c r="N1780" s="601">
        <f t="shared" ca="1" si="792"/>
        <v>-142305328408515</v>
      </c>
      <c r="O1780" s="601">
        <f t="shared" ca="1" si="793"/>
        <v>1720107778557.6899</v>
      </c>
      <c r="P1780" s="601">
        <f t="shared" ca="1" si="794"/>
        <v>-1384709903930.6299</v>
      </c>
      <c r="Q1780" s="601">
        <f t="shared" ca="1" si="810"/>
        <v>-221553584628.89999</v>
      </c>
      <c r="R1780" s="602">
        <f t="shared" si="795"/>
        <v>399</v>
      </c>
      <c r="S1780" s="602">
        <f t="shared" si="796"/>
        <v>63.84</v>
      </c>
      <c r="T1780" s="602">
        <f t="shared" si="797"/>
        <v>166.35080000000002</v>
      </c>
      <c r="U1780" s="602">
        <f t="shared" si="798"/>
        <v>26.616128000000003</v>
      </c>
      <c r="V1780" s="602">
        <f t="shared" ca="1" si="799"/>
        <v>-113844262726.81</v>
      </c>
      <c r="W1780" s="602">
        <f t="shared" si="800"/>
        <v>84.48</v>
      </c>
      <c r="X1780" s="602">
        <f t="shared" si="801"/>
        <v>13.52</v>
      </c>
      <c r="Y1780" s="602">
        <f t="shared" ca="1" si="802"/>
        <v>2171225404.0100002</v>
      </c>
      <c r="Z1780" s="602">
        <f t="shared" ca="1" si="803"/>
        <v>347396064.63999999</v>
      </c>
      <c r="AA1780" s="603">
        <f t="shared" si="804"/>
        <v>0</v>
      </c>
      <c r="AB1780" s="602"/>
      <c r="AC1780" s="604">
        <f t="shared" si="805"/>
        <v>0.113</v>
      </c>
      <c r="AD1780" s="602">
        <f t="shared" ca="1" si="806"/>
        <v>-1384709903930.6335</v>
      </c>
      <c r="AE1780" s="602">
        <f t="shared" si="807"/>
        <v>0</v>
      </c>
      <c r="AG1780" s="602">
        <f t="shared" ca="1" si="811"/>
        <v>0</v>
      </c>
    </row>
    <row r="1781" spans="2:33" x14ac:dyDescent="0.25">
      <c r="B1781" s="30">
        <v>1760</v>
      </c>
      <c r="C1781" s="19">
        <f t="shared" ca="1" si="785"/>
        <v>99259</v>
      </c>
      <c r="D1781" s="30">
        <f t="shared" ca="1" si="786"/>
        <v>30</v>
      </c>
      <c r="E1781" s="599">
        <f t="shared" si="787"/>
        <v>0.113</v>
      </c>
      <c r="F1781" s="599">
        <f t="shared" si="808"/>
        <v>0.13108</v>
      </c>
      <c r="G1781" s="33">
        <f t="shared" ca="1" si="788"/>
        <v>1.0117233333333333</v>
      </c>
      <c r="H1781" s="33">
        <f t="shared" ca="1" si="789"/>
        <v>1067941652.1198223</v>
      </c>
      <c r="I1781" s="33">
        <f t="shared" ca="1" si="813"/>
        <v>9.363807451605987E-10</v>
      </c>
      <c r="J1781" s="30" t="b">
        <f t="shared" si="790"/>
        <v>0</v>
      </c>
      <c r="K1781" s="33">
        <f t="shared" si="809"/>
        <v>1</v>
      </c>
      <c r="L1781" s="33">
        <f t="shared" ca="1" si="812"/>
        <v>9.363807451605987E-10</v>
      </c>
      <c r="M1781" s="600">
        <f t="shared" ca="1" si="791"/>
        <v>27271.35</v>
      </c>
      <c r="N1781" s="601">
        <f t="shared" ca="1" si="792"/>
        <v>-144025436187073</v>
      </c>
      <c r="O1781" s="601">
        <f t="shared" ca="1" si="793"/>
        <v>1688458224171.1399</v>
      </c>
      <c r="P1781" s="601">
        <f t="shared" ca="1" si="794"/>
        <v>-1356239524094.9399</v>
      </c>
      <c r="Q1781" s="601">
        <f t="shared" ca="1" si="810"/>
        <v>-216998323855.19</v>
      </c>
      <c r="R1781" s="602">
        <f t="shared" si="795"/>
        <v>399</v>
      </c>
      <c r="S1781" s="602">
        <f t="shared" si="796"/>
        <v>63.84</v>
      </c>
      <c r="T1781" s="602">
        <f t="shared" si="797"/>
        <v>166.35080000000002</v>
      </c>
      <c r="U1781" s="602">
        <f t="shared" si="798"/>
        <v>26.616128000000003</v>
      </c>
      <c r="V1781" s="602">
        <f t="shared" ca="1" si="799"/>
        <v>-115220348949.66</v>
      </c>
      <c r="W1781" s="602">
        <f t="shared" si="800"/>
        <v>84.48</v>
      </c>
      <c r="X1781" s="602">
        <f t="shared" si="801"/>
        <v>13.52</v>
      </c>
      <c r="Y1781" s="602">
        <f t="shared" ca="1" si="802"/>
        <v>2126583848.4300001</v>
      </c>
      <c r="Z1781" s="602">
        <f t="shared" ca="1" si="803"/>
        <v>340253415.75</v>
      </c>
      <c r="AA1781" s="603">
        <f t="shared" si="804"/>
        <v>0</v>
      </c>
      <c r="AB1781" s="602"/>
      <c r="AC1781" s="604">
        <f t="shared" si="805"/>
        <v>0.113</v>
      </c>
      <c r="AD1781" s="602">
        <f t="shared" ca="1" si="806"/>
        <v>-1356239524094.9375</v>
      </c>
      <c r="AE1781" s="602">
        <f t="shared" si="807"/>
        <v>0</v>
      </c>
      <c r="AG1781" s="602">
        <f t="shared" ca="1" si="811"/>
        <v>0</v>
      </c>
    </row>
    <row r="1782" spans="2:33" x14ac:dyDescent="0.25">
      <c r="B1782" s="30">
        <v>1761</v>
      </c>
      <c r="C1782" s="19">
        <f t="shared" ca="1" si="785"/>
        <v>99290</v>
      </c>
      <c r="D1782" s="30">
        <f t="shared" ca="1" si="786"/>
        <v>31</v>
      </c>
      <c r="E1782" s="599">
        <f t="shared" si="787"/>
        <v>0.113</v>
      </c>
      <c r="F1782" s="599">
        <f t="shared" si="808"/>
        <v>0.13108</v>
      </c>
      <c r="G1782" s="33">
        <f t="shared" ca="1" si="788"/>
        <v>1.0120874444444443</v>
      </c>
      <c r="H1782" s="33">
        <f t="shared" ca="1" si="789"/>
        <v>1080850337.5097287</v>
      </c>
      <c r="I1782" s="33">
        <f t="shared" ca="1" si="813"/>
        <v>9.2519747211625316E-10</v>
      </c>
      <c r="J1782" s="30" t="b">
        <f t="shared" si="790"/>
        <v>0</v>
      </c>
      <c r="K1782" s="33">
        <f t="shared" si="809"/>
        <v>1</v>
      </c>
      <c r="L1782" s="33">
        <f t="shared" ca="1" si="812"/>
        <v>9.2519747211625316E-10</v>
      </c>
      <c r="M1782" s="600">
        <f t="shared" ca="1" si="791"/>
        <v>27271.35</v>
      </c>
      <c r="N1782" s="601">
        <f t="shared" ca="1" si="792"/>
        <v>-145713894411244</v>
      </c>
      <c r="O1782" s="601">
        <f t="shared" ca="1" si="793"/>
        <v>1761308630750.9202</v>
      </c>
      <c r="P1782" s="601">
        <f t="shared" ca="1" si="794"/>
        <v>-1417877144784.97</v>
      </c>
      <c r="Q1782" s="601">
        <f t="shared" ca="1" si="810"/>
        <v>-226860343165.60001</v>
      </c>
      <c r="R1782" s="602">
        <f t="shared" si="795"/>
        <v>399</v>
      </c>
      <c r="S1782" s="602">
        <f t="shared" si="796"/>
        <v>63.84</v>
      </c>
      <c r="T1782" s="602">
        <f t="shared" si="797"/>
        <v>166.35080000000002</v>
      </c>
      <c r="U1782" s="602">
        <f t="shared" si="798"/>
        <v>26.616128000000003</v>
      </c>
      <c r="V1782" s="602">
        <f t="shared" ca="1" si="799"/>
        <v>-116571115529</v>
      </c>
      <c r="W1782" s="602">
        <f t="shared" si="800"/>
        <v>84.48</v>
      </c>
      <c r="X1782" s="602">
        <f t="shared" si="801"/>
        <v>13.52</v>
      </c>
      <c r="Y1782" s="602">
        <f t="shared" ca="1" si="802"/>
        <v>2223231637.6700001</v>
      </c>
      <c r="Z1782" s="602">
        <f t="shared" ca="1" si="803"/>
        <v>355717062.02999997</v>
      </c>
      <c r="AA1782" s="603">
        <f t="shared" si="804"/>
        <v>0</v>
      </c>
      <c r="AB1782" s="602"/>
      <c r="AC1782" s="604">
        <f t="shared" si="805"/>
        <v>0.113</v>
      </c>
      <c r="AD1782" s="602">
        <f t="shared" ca="1" si="806"/>
        <v>-1417877144784.9661</v>
      </c>
      <c r="AE1782" s="602">
        <f t="shared" si="807"/>
        <v>0</v>
      </c>
      <c r="AG1782" s="602">
        <f t="shared" ca="1" si="811"/>
        <v>0</v>
      </c>
    </row>
    <row r="1783" spans="2:33" x14ac:dyDescent="0.25">
      <c r="B1783" s="30">
        <v>1762</v>
      </c>
      <c r="C1783" s="19">
        <f t="shared" ca="1" si="785"/>
        <v>99320</v>
      </c>
      <c r="D1783" s="30">
        <f t="shared" ca="1" si="786"/>
        <v>30</v>
      </c>
      <c r="E1783" s="599">
        <f t="shared" si="787"/>
        <v>0.113</v>
      </c>
      <c r="F1783" s="599">
        <f t="shared" si="808"/>
        <v>0.13108</v>
      </c>
      <c r="G1783" s="33">
        <f t="shared" ca="1" si="788"/>
        <v>1.0117233333333333</v>
      </c>
      <c r="H1783" s="33">
        <f t="shared" ca="1" si="789"/>
        <v>1093521506.2998011</v>
      </c>
      <c r="I1783" s="33">
        <f t="shared" ca="1" si="813"/>
        <v>9.1447675627683439E-10</v>
      </c>
      <c r="J1783" s="30" t="b">
        <f t="shared" si="790"/>
        <v>0</v>
      </c>
      <c r="K1783" s="33">
        <f t="shared" si="809"/>
        <v>1</v>
      </c>
      <c r="L1783" s="33">
        <f t="shared" ca="1" si="812"/>
        <v>9.1447675627683439E-10</v>
      </c>
      <c r="M1783" s="600">
        <f t="shared" ca="1" si="791"/>
        <v>27271.35</v>
      </c>
      <c r="N1783" s="601">
        <f t="shared" ca="1" si="792"/>
        <v>-147475203041995</v>
      </c>
      <c r="O1783" s="601">
        <f t="shared" ca="1" si="793"/>
        <v>1728900990933.6702</v>
      </c>
      <c r="P1783" s="601">
        <f t="shared" ca="1" si="794"/>
        <v>-1388724828645.45</v>
      </c>
      <c r="Q1783" s="601">
        <f t="shared" ca="1" si="810"/>
        <v>-222195972583.26999</v>
      </c>
      <c r="R1783" s="602">
        <f t="shared" si="795"/>
        <v>399</v>
      </c>
      <c r="S1783" s="602">
        <f t="shared" si="796"/>
        <v>63.84</v>
      </c>
      <c r="T1783" s="602">
        <f t="shared" si="797"/>
        <v>166.35080000000002</v>
      </c>
      <c r="U1783" s="602">
        <f t="shared" si="798"/>
        <v>26.616128000000003</v>
      </c>
      <c r="V1783" s="602">
        <f t="shared" ca="1" si="799"/>
        <v>-117980162433.60001</v>
      </c>
      <c r="W1783" s="602">
        <f t="shared" si="800"/>
        <v>84.48</v>
      </c>
      <c r="X1783" s="602">
        <f t="shared" si="801"/>
        <v>13.52</v>
      </c>
      <c r="Y1783" s="602">
        <f t="shared" ca="1" si="802"/>
        <v>2177520805.96</v>
      </c>
      <c r="Z1783" s="602">
        <f t="shared" ca="1" si="803"/>
        <v>348403328.94999999</v>
      </c>
      <c r="AA1783" s="603">
        <f t="shared" si="804"/>
        <v>0</v>
      </c>
      <c r="AB1783" s="602"/>
      <c r="AC1783" s="604">
        <f t="shared" si="805"/>
        <v>0.113</v>
      </c>
      <c r="AD1783" s="602">
        <f t="shared" ca="1" si="806"/>
        <v>-1388724828645.4529</v>
      </c>
      <c r="AE1783" s="602">
        <f t="shared" si="807"/>
        <v>0</v>
      </c>
      <c r="AG1783" s="602">
        <f t="shared" ca="1" si="811"/>
        <v>0</v>
      </c>
    </row>
    <row r="1784" spans="2:33" x14ac:dyDescent="0.25">
      <c r="B1784" s="30">
        <v>1763</v>
      </c>
      <c r="C1784" s="19">
        <f t="shared" ca="1" si="785"/>
        <v>99351</v>
      </c>
      <c r="D1784" s="30">
        <f t="shared" ca="1" si="786"/>
        <v>31</v>
      </c>
      <c r="E1784" s="599">
        <f t="shared" si="787"/>
        <v>0.113</v>
      </c>
      <c r="F1784" s="599">
        <f t="shared" si="808"/>
        <v>0.13108</v>
      </c>
      <c r="G1784" s="33">
        <f t="shared" ca="1" si="788"/>
        <v>1.0120874444444443</v>
      </c>
      <c r="H1784" s="33">
        <f t="shared" ca="1" si="789"/>
        <v>1106739386.756005</v>
      </c>
      <c r="I1784" s="33">
        <f t="shared" ca="1" si="813"/>
        <v>9.0355508439175378E-10</v>
      </c>
      <c r="J1784" s="30" t="b">
        <f t="shared" si="790"/>
        <v>0</v>
      </c>
      <c r="K1784" s="33">
        <f t="shared" si="809"/>
        <v>1</v>
      </c>
      <c r="L1784" s="33">
        <f t="shared" ca="1" si="812"/>
        <v>9.0355508439175378E-10</v>
      </c>
      <c r="M1784" s="600">
        <f t="shared" ca="1" si="791"/>
        <v>27271.35</v>
      </c>
      <c r="N1784" s="601">
        <f t="shared" ca="1" si="792"/>
        <v>-149204104032929</v>
      </c>
      <c r="O1784" s="601">
        <f t="shared" ca="1" si="793"/>
        <v>1803496345652.4902</v>
      </c>
      <c r="P1784" s="601">
        <f t="shared" ca="1" si="794"/>
        <v>-1451838823409.3101</v>
      </c>
      <c r="Q1784" s="601">
        <f t="shared" ca="1" si="810"/>
        <v>-232294211745.48999</v>
      </c>
      <c r="R1784" s="602">
        <f t="shared" si="795"/>
        <v>399</v>
      </c>
      <c r="S1784" s="602">
        <f t="shared" si="796"/>
        <v>63.84</v>
      </c>
      <c r="T1784" s="602">
        <f t="shared" si="797"/>
        <v>166.35080000000002</v>
      </c>
      <c r="U1784" s="602">
        <f t="shared" si="798"/>
        <v>26.616128000000003</v>
      </c>
      <c r="V1784" s="602">
        <f t="shared" ca="1" si="799"/>
        <v>-119363283226.34</v>
      </c>
      <c r="W1784" s="602">
        <f t="shared" si="800"/>
        <v>84.48</v>
      </c>
      <c r="X1784" s="602">
        <f t="shared" si="801"/>
        <v>13.52</v>
      </c>
      <c r="Y1784" s="602">
        <f t="shared" ca="1" si="802"/>
        <v>2276483549.75</v>
      </c>
      <c r="Z1784" s="602">
        <f t="shared" ca="1" si="803"/>
        <v>364237367.95999998</v>
      </c>
      <c r="AA1784" s="603">
        <f t="shared" si="804"/>
        <v>0</v>
      </c>
      <c r="AB1784" s="602"/>
      <c r="AC1784" s="604">
        <f t="shared" si="805"/>
        <v>0.113</v>
      </c>
      <c r="AD1784" s="602">
        <f t="shared" ca="1" si="806"/>
        <v>-1451838823409.3064</v>
      </c>
      <c r="AE1784" s="602">
        <f t="shared" si="807"/>
        <v>0</v>
      </c>
      <c r="AG1784" s="602">
        <f t="shared" ca="1" si="811"/>
        <v>0</v>
      </c>
    </row>
    <row r="1785" spans="2:33" x14ac:dyDescent="0.25">
      <c r="B1785" s="30">
        <v>1764</v>
      </c>
      <c r="C1785" s="19">
        <f t="shared" ca="1" si="785"/>
        <v>99382</v>
      </c>
      <c r="D1785" s="30">
        <f t="shared" ca="1" si="786"/>
        <v>31</v>
      </c>
      <c r="E1785" s="599">
        <f t="shared" si="787"/>
        <v>0.113</v>
      </c>
      <c r="F1785" s="599">
        <f t="shared" si="808"/>
        <v>0.13108</v>
      </c>
      <c r="G1785" s="33">
        <f t="shared" ca="1" si="788"/>
        <v>1.0120874444444443</v>
      </c>
      <c r="H1785" s="33">
        <f t="shared" ca="1" si="789"/>
        <v>1120117037.6078966</v>
      </c>
      <c r="I1785" s="33">
        <f t="shared" ca="1" si="813"/>
        <v>8.9276385094149047E-10</v>
      </c>
      <c r="J1785" s="30" t="b">
        <f t="shared" si="790"/>
        <v>1</v>
      </c>
      <c r="K1785" s="33">
        <f t="shared" si="809"/>
        <v>1</v>
      </c>
      <c r="L1785" s="33">
        <f t="shared" ca="1" si="812"/>
        <v>8.9276385094149047E-10</v>
      </c>
      <c r="M1785" s="600">
        <f t="shared" ca="1" si="791"/>
        <v>27271.35</v>
      </c>
      <c r="N1785" s="601">
        <f t="shared" ca="1" si="792"/>
        <v>-151007600378581</v>
      </c>
      <c r="O1785" s="601">
        <f t="shared" ca="1" si="793"/>
        <v>1825296007536.3198</v>
      </c>
      <c r="P1785" s="601">
        <f t="shared" ca="1" si="794"/>
        <v>-1469387844794.9099</v>
      </c>
      <c r="Q1785" s="601">
        <f t="shared" ca="1" si="810"/>
        <v>-235102055167.19</v>
      </c>
      <c r="R1785" s="602">
        <f t="shared" si="795"/>
        <v>399</v>
      </c>
      <c r="S1785" s="602">
        <f t="shared" si="796"/>
        <v>63.84</v>
      </c>
      <c r="T1785" s="602">
        <f t="shared" si="797"/>
        <v>166.35080000000002</v>
      </c>
      <c r="U1785" s="602">
        <f t="shared" si="798"/>
        <v>26.616128000000003</v>
      </c>
      <c r="V1785" s="602">
        <f t="shared" ca="1" si="799"/>
        <v>-120806080302.87</v>
      </c>
      <c r="W1785" s="602">
        <f t="shared" si="800"/>
        <v>84.48</v>
      </c>
      <c r="X1785" s="602">
        <f t="shared" si="801"/>
        <v>13.52</v>
      </c>
      <c r="Y1785" s="602">
        <f t="shared" ca="1" si="802"/>
        <v>2304000415.29</v>
      </c>
      <c r="Z1785" s="602">
        <f t="shared" ca="1" si="803"/>
        <v>368640066.44999999</v>
      </c>
      <c r="AA1785" s="603">
        <f t="shared" si="804"/>
        <v>0</v>
      </c>
      <c r="AB1785" s="602"/>
      <c r="AC1785" s="604">
        <f t="shared" si="805"/>
        <v>0.113</v>
      </c>
      <c r="AD1785" s="602">
        <f t="shared" ca="1" si="806"/>
        <v>-1469387844794.9146</v>
      </c>
      <c r="AE1785" s="602">
        <f t="shared" si="807"/>
        <v>0</v>
      </c>
      <c r="AG1785" s="602">
        <f t="shared" ca="1" si="811"/>
        <v>0</v>
      </c>
    </row>
    <row r="1786" spans="2:33" x14ac:dyDescent="0.25">
      <c r="B1786" s="30">
        <v>1765</v>
      </c>
      <c r="C1786" s="19">
        <f t="shared" ca="1" si="785"/>
        <v>99411</v>
      </c>
      <c r="D1786" s="30">
        <f t="shared" ca="1" si="786"/>
        <v>29</v>
      </c>
      <c r="E1786" s="599">
        <f t="shared" si="787"/>
        <v>0.113</v>
      </c>
      <c r="F1786" s="599">
        <f t="shared" si="808"/>
        <v>0.13108</v>
      </c>
      <c r="G1786" s="33">
        <f t="shared" ca="1" si="788"/>
        <v>1.0113592222222221</v>
      </c>
      <c r="H1786" s="33">
        <f t="shared" ca="1" si="789"/>
        <v>1132840695.9529817</v>
      </c>
      <c r="I1786" s="33">
        <f t="shared" ca="1" si="813"/>
        <v>8.8273664917975794E-10</v>
      </c>
      <c r="J1786" s="30" t="b">
        <f t="shared" si="790"/>
        <v>0</v>
      </c>
      <c r="K1786" s="33">
        <f t="shared" si="809"/>
        <v>1</v>
      </c>
      <c r="L1786" s="33">
        <f t="shared" ca="1" si="812"/>
        <v>8.8273664917975794E-10</v>
      </c>
      <c r="M1786" s="600">
        <f t="shared" ca="1" si="791"/>
        <v>27271.35</v>
      </c>
      <c r="N1786" s="601">
        <f t="shared" ca="1" si="792"/>
        <v>-152832896386117</v>
      </c>
      <c r="O1786" s="601">
        <f t="shared" ca="1" si="793"/>
        <v>1736062860187.1099</v>
      </c>
      <c r="P1786" s="601">
        <f t="shared" ca="1" si="794"/>
        <v>-1391203892936.96</v>
      </c>
      <c r="Q1786" s="601">
        <f t="shared" ca="1" si="810"/>
        <v>-222592622869.91</v>
      </c>
      <c r="R1786" s="602">
        <f t="shared" si="795"/>
        <v>399</v>
      </c>
      <c r="S1786" s="602">
        <f t="shared" si="796"/>
        <v>63.84</v>
      </c>
      <c r="T1786" s="602">
        <f t="shared" si="797"/>
        <v>166.35080000000002</v>
      </c>
      <c r="U1786" s="602">
        <f t="shared" si="798"/>
        <v>26.616128000000003</v>
      </c>
      <c r="V1786" s="602">
        <f t="shared" ca="1" si="799"/>
        <v>-122266317108.89</v>
      </c>
      <c r="W1786" s="602">
        <f t="shared" si="800"/>
        <v>84.48</v>
      </c>
      <c r="X1786" s="602">
        <f t="shared" si="801"/>
        <v>13.52</v>
      </c>
      <c r="Y1786" s="602">
        <f t="shared" ca="1" si="802"/>
        <v>2181407978.77</v>
      </c>
      <c r="Z1786" s="602">
        <f t="shared" ca="1" si="803"/>
        <v>349025276.60000002</v>
      </c>
      <c r="AA1786" s="603">
        <f t="shared" si="804"/>
        <v>0</v>
      </c>
      <c r="AB1786" s="602"/>
      <c r="AC1786" s="604">
        <f t="shared" si="805"/>
        <v>0.113</v>
      </c>
      <c r="AD1786" s="602">
        <f t="shared" ca="1" si="806"/>
        <v>-1391203892936.9595</v>
      </c>
      <c r="AE1786" s="602">
        <f t="shared" si="807"/>
        <v>0</v>
      </c>
      <c r="AG1786" s="602">
        <f t="shared" ca="1" si="811"/>
        <v>0</v>
      </c>
    </row>
    <row r="1787" spans="2:33" x14ac:dyDescent="0.25">
      <c r="B1787" s="30">
        <v>1766</v>
      </c>
      <c r="C1787" s="19">
        <f t="shared" ca="1" si="785"/>
        <v>99442</v>
      </c>
      <c r="D1787" s="30">
        <f t="shared" ca="1" si="786"/>
        <v>31</v>
      </c>
      <c r="E1787" s="599">
        <f t="shared" si="787"/>
        <v>0.113</v>
      </c>
      <c r="F1787" s="599">
        <f t="shared" si="808"/>
        <v>0.13108</v>
      </c>
      <c r="G1787" s="33">
        <f t="shared" ca="1" si="788"/>
        <v>1.0120874444444443</v>
      </c>
      <c r="H1787" s="33">
        <f t="shared" ca="1" si="789"/>
        <v>1146533844.929719</v>
      </c>
      <c r="I1787" s="33">
        <f t="shared" ca="1" si="813"/>
        <v>8.7219405203105774E-10</v>
      </c>
      <c r="J1787" s="30" t="b">
        <f t="shared" si="790"/>
        <v>0</v>
      </c>
      <c r="K1787" s="33">
        <f t="shared" si="809"/>
        <v>1</v>
      </c>
      <c r="L1787" s="33">
        <f t="shared" ca="1" si="812"/>
        <v>8.7219405203105774E-10</v>
      </c>
      <c r="M1787" s="600">
        <f t="shared" ca="1" si="791"/>
        <v>27271.35</v>
      </c>
      <c r="N1787" s="601">
        <f t="shared" ca="1" si="792"/>
        <v>-154568959246304</v>
      </c>
      <c r="O1787" s="601">
        <f t="shared" ca="1" si="793"/>
        <v>1868343734996.6401</v>
      </c>
      <c r="P1787" s="601">
        <f t="shared" ca="1" si="794"/>
        <v>-1504041845110.5601</v>
      </c>
      <c r="Q1787" s="601">
        <f t="shared" ca="1" si="810"/>
        <v>-240646695217.69</v>
      </c>
      <c r="R1787" s="602">
        <f t="shared" si="795"/>
        <v>399</v>
      </c>
      <c r="S1787" s="602">
        <f t="shared" si="796"/>
        <v>63.84</v>
      </c>
      <c r="T1787" s="602">
        <f t="shared" si="797"/>
        <v>166.35080000000002</v>
      </c>
      <c r="U1787" s="602">
        <f t="shared" si="798"/>
        <v>26.616128000000003</v>
      </c>
      <c r="V1787" s="602">
        <f t="shared" ca="1" si="799"/>
        <v>-123655167397.03999</v>
      </c>
      <c r="W1787" s="602">
        <f t="shared" si="800"/>
        <v>84.48</v>
      </c>
      <c r="X1787" s="602">
        <f t="shared" si="801"/>
        <v>13.52</v>
      </c>
      <c r="Y1787" s="602">
        <f t="shared" ca="1" si="802"/>
        <v>2358337887.7800002</v>
      </c>
      <c r="Z1787" s="602">
        <f t="shared" ca="1" si="803"/>
        <v>377334062.04000002</v>
      </c>
      <c r="AA1787" s="603">
        <f t="shared" si="804"/>
        <v>0</v>
      </c>
      <c r="AB1787" s="602"/>
      <c r="AC1787" s="604">
        <f t="shared" si="805"/>
        <v>0.113</v>
      </c>
      <c r="AD1787" s="602">
        <f t="shared" ca="1" si="806"/>
        <v>-1504041845110.5637</v>
      </c>
      <c r="AE1787" s="602">
        <f t="shared" si="807"/>
        <v>0</v>
      </c>
      <c r="AG1787" s="602">
        <f t="shared" ca="1" si="811"/>
        <v>0</v>
      </c>
    </row>
    <row r="1788" spans="2:33" x14ac:dyDescent="0.25">
      <c r="B1788" s="30">
        <v>1767</v>
      </c>
      <c r="C1788" s="19">
        <f t="shared" ca="1" si="785"/>
        <v>99472</v>
      </c>
      <c r="D1788" s="30">
        <f t="shared" ca="1" si="786"/>
        <v>30</v>
      </c>
      <c r="E1788" s="599">
        <f t="shared" si="787"/>
        <v>0.113</v>
      </c>
      <c r="F1788" s="599">
        <f t="shared" si="808"/>
        <v>0.13108</v>
      </c>
      <c r="G1788" s="33">
        <f t="shared" ca="1" si="788"/>
        <v>1.0117233333333333</v>
      </c>
      <c r="H1788" s="33">
        <f t="shared" ca="1" si="789"/>
        <v>1159975043.3717782</v>
      </c>
      <c r="I1788" s="33">
        <f t="shared" ca="1" si="813"/>
        <v>8.6208751275650902E-10</v>
      </c>
      <c r="J1788" s="30" t="b">
        <f t="shared" si="790"/>
        <v>0</v>
      </c>
      <c r="K1788" s="33">
        <f t="shared" si="809"/>
        <v>1</v>
      </c>
      <c r="L1788" s="33">
        <f t="shared" ca="1" si="812"/>
        <v>8.6208751275650902E-10</v>
      </c>
      <c r="M1788" s="600">
        <f t="shared" ca="1" si="791"/>
        <v>27271.35</v>
      </c>
      <c r="N1788" s="601">
        <f t="shared" ca="1" si="792"/>
        <v>-156437302981301</v>
      </c>
      <c r="O1788" s="601">
        <f t="shared" ca="1" si="793"/>
        <v>1833966675888.8</v>
      </c>
      <c r="P1788" s="601">
        <f t="shared" ca="1" si="794"/>
        <v>-1473117936407.25</v>
      </c>
      <c r="Q1788" s="601">
        <f t="shared" ca="1" si="810"/>
        <v>-235698869825.16</v>
      </c>
      <c r="R1788" s="602">
        <f t="shared" si="795"/>
        <v>399</v>
      </c>
      <c r="S1788" s="602">
        <f t="shared" si="796"/>
        <v>63.84</v>
      </c>
      <c r="T1788" s="602">
        <f t="shared" si="797"/>
        <v>166.35080000000002</v>
      </c>
      <c r="U1788" s="602">
        <f t="shared" si="798"/>
        <v>26.616128000000003</v>
      </c>
      <c r="V1788" s="602">
        <f t="shared" ca="1" si="799"/>
        <v>-125149842385.03999</v>
      </c>
      <c r="W1788" s="602">
        <f t="shared" si="800"/>
        <v>84.48</v>
      </c>
      <c r="X1788" s="602">
        <f t="shared" si="801"/>
        <v>13.52</v>
      </c>
      <c r="Y1788" s="602">
        <f t="shared" ca="1" si="802"/>
        <v>2309849198.9299998</v>
      </c>
      <c r="Z1788" s="602">
        <f t="shared" ca="1" si="803"/>
        <v>369575871.82999998</v>
      </c>
      <c r="AA1788" s="603">
        <f t="shared" si="804"/>
        <v>0</v>
      </c>
      <c r="AB1788" s="602"/>
      <c r="AC1788" s="604">
        <f t="shared" si="805"/>
        <v>0.113</v>
      </c>
      <c r="AD1788" s="602">
        <f t="shared" ca="1" si="806"/>
        <v>-1473117936407.251</v>
      </c>
      <c r="AE1788" s="602">
        <f t="shared" si="807"/>
        <v>0</v>
      </c>
      <c r="AG1788" s="602">
        <f t="shared" ca="1" si="811"/>
        <v>0</v>
      </c>
    </row>
    <row r="1789" spans="2:33" x14ac:dyDescent="0.25">
      <c r="B1789" s="30">
        <v>1768</v>
      </c>
      <c r="C1789" s="19">
        <f t="shared" ca="1" si="785"/>
        <v>99503</v>
      </c>
      <c r="D1789" s="30">
        <f t="shared" ca="1" si="786"/>
        <v>31</v>
      </c>
      <c r="E1789" s="599">
        <f t="shared" si="787"/>
        <v>0.113</v>
      </c>
      <c r="F1789" s="599">
        <f t="shared" si="808"/>
        <v>0.13108</v>
      </c>
      <c r="G1789" s="33">
        <f t="shared" ca="1" si="788"/>
        <v>1.0120874444444443</v>
      </c>
      <c r="H1789" s="33">
        <f t="shared" ca="1" si="789"/>
        <v>1173996177.2654765</v>
      </c>
      <c r="I1789" s="33">
        <f t="shared" ca="1" si="813"/>
        <v>8.5179152995987089E-10</v>
      </c>
      <c r="J1789" s="30" t="b">
        <f t="shared" si="790"/>
        <v>0</v>
      </c>
      <c r="K1789" s="33">
        <f t="shared" si="809"/>
        <v>1</v>
      </c>
      <c r="L1789" s="33">
        <f t="shared" ca="1" si="812"/>
        <v>8.5179152995987089E-10</v>
      </c>
      <c r="M1789" s="600">
        <f t="shared" ca="1" si="791"/>
        <v>27271.35</v>
      </c>
      <c r="N1789" s="601">
        <f t="shared" ca="1" si="792"/>
        <v>-158271269657190</v>
      </c>
      <c r="O1789" s="601">
        <f t="shared" ca="1" si="793"/>
        <v>1913095206404.3203</v>
      </c>
      <c r="P1789" s="601">
        <f t="shared" ca="1" si="794"/>
        <v>-1540067382247.6001</v>
      </c>
      <c r="Q1789" s="601">
        <f t="shared" ca="1" si="810"/>
        <v>-246410781159.62</v>
      </c>
      <c r="R1789" s="602">
        <f t="shared" si="795"/>
        <v>399</v>
      </c>
      <c r="S1789" s="602">
        <f t="shared" si="796"/>
        <v>63.84</v>
      </c>
      <c r="T1789" s="602">
        <f t="shared" si="797"/>
        <v>166.35080000000002</v>
      </c>
      <c r="U1789" s="602">
        <f t="shared" si="798"/>
        <v>26.616128000000003</v>
      </c>
      <c r="V1789" s="602">
        <f t="shared" ca="1" si="799"/>
        <v>-126617015725.75</v>
      </c>
      <c r="W1789" s="602">
        <f t="shared" si="800"/>
        <v>84.48</v>
      </c>
      <c r="X1789" s="602">
        <f t="shared" si="801"/>
        <v>13.52</v>
      </c>
      <c r="Y1789" s="602">
        <f t="shared" ca="1" si="802"/>
        <v>2414825930.0100002</v>
      </c>
      <c r="Z1789" s="602">
        <f t="shared" ca="1" si="803"/>
        <v>386372148.80000001</v>
      </c>
      <c r="AA1789" s="603">
        <f t="shared" si="804"/>
        <v>0</v>
      </c>
      <c r="AB1789" s="602"/>
      <c r="AC1789" s="604">
        <f t="shared" si="805"/>
        <v>0.113</v>
      </c>
      <c r="AD1789" s="602">
        <f t="shared" ca="1" si="806"/>
        <v>-1540067382247.6016</v>
      </c>
      <c r="AE1789" s="602">
        <f t="shared" si="807"/>
        <v>0</v>
      </c>
      <c r="AG1789" s="602">
        <f t="shared" ca="1" si="811"/>
        <v>0</v>
      </c>
    </row>
    <row r="1790" spans="2:33" x14ac:dyDescent="0.25">
      <c r="B1790" s="30">
        <v>1769</v>
      </c>
      <c r="C1790" s="19">
        <f t="shared" ca="1" si="785"/>
        <v>99533</v>
      </c>
      <c r="D1790" s="30">
        <f t="shared" ca="1" si="786"/>
        <v>30</v>
      </c>
      <c r="E1790" s="599">
        <f t="shared" si="787"/>
        <v>0.113</v>
      </c>
      <c r="F1790" s="599">
        <f t="shared" si="808"/>
        <v>0.13108</v>
      </c>
      <c r="G1790" s="33">
        <f t="shared" ca="1" si="788"/>
        <v>1.0117233333333333</v>
      </c>
      <c r="H1790" s="33">
        <f t="shared" ca="1" si="789"/>
        <v>1187759325.7836187</v>
      </c>
      <c r="I1790" s="33">
        <f t="shared" ca="1" si="813"/>
        <v>8.4192140469219604E-10</v>
      </c>
      <c r="J1790" s="30" t="b">
        <f t="shared" si="790"/>
        <v>0</v>
      </c>
      <c r="K1790" s="33">
        <f t="shared" si="809"/>
        <v>1</v>
      </c>
      <c r="L1790" s="33">
        <f t="shared" ca="1" si="812"/>
        <v>8.4192140469219604E-10</v>
      </c>
      <c r="M1790" s="600">
        <f t="shared" ca="1" si="791"/>
        <v>27271.35</v>
      </c>
      <c r="N1790" s="601">
        <f t="shared" ca="1" si="792"/>
        <v>-160184364863594</v>
      </c>
      <c r="O1790" s="601">
        <f t="shared" ca="1" si="793"/>
        <v>1877894731355.5601</v>
      </c>
      <c r="P1790" s="601">
        <f t="shared" ca="1" si="794"/>
        <v>-1508402769132.1799</v>
      </c>
      <c r="Q1790" s="601">
        <f t="shared" ca="1" si="810"/>
        <v>-241344443061.14999</v>
      </c>
      <c r="R1790" s="602">
        <f t="shared" si="795"/>
        <v>399</v>
      </c>
      <c r="S1790" s="602">
        <f t="shared" si="796"/>
        <v>63.84</v>
      </c>
      <c r="T1790" s="602">
        <f t="shared" si="797"/>
        <v>166.35080000000002</v>
      </c>
      <c r="U1790" s="602">
        <f t="shared" si="798"/>
        <v>26.616128000000003</v>
      </c>
      <c r="V1790" s="602">
        <f t="shared" ca="1" si="799"/>
        <v>-128147491890.88</v>
      </c>
      <c r="W1790" s="602">
        <f t="shared" si="800"/>
        <v>84.48</v>
      </c>
      <c r="X1790" s="602">
        <f t="shared" si="801"/>
        <v>13.52</v>
      </c>
      <c r="Y1790" s="602">
        <f t="shared" ca="1" si="802"/>
        <v>2365175816.6500001</v>
      </c>
      <c r="Z1790" s="602">
        <f t="shared" ca="1" si="803"/>
        <v>378428130.66000003</v>
      </c>
      <c r="AA1790" s="603">
        <f t="shared" si="804"/>
        <v>0</v>
      </c>
      <c r="AB1790" s="602"/>
      <c r="AC1790" s="604">
        <f t="shared" si="805"/>
        <v>0.113</v>
      </c>
      <c r="AD1790" s="602">
        <f t="shared" ca="1" si="806"/>
        <v>-1508402769132.177</v>
      </c>
      <c r="AE1790" s="602">
        <f t="shared" si="807"/>
        <v>0</v>
      </c>
      <c r="AG1790" s="602">
        <f t="shared" ca="1" si="811"/>
        <v>0</v>
      </c>
    </row>
    <row r="1791" spans="2:33" x14ac:dyDescent="0.25">
      <c r="B1791" s="30">
        <v>1770</v>
      </c>
      <c r="C1791" s="19">
        <f t="shared" ca="1" si="785"/>
        <v>99564</v>
      </c>
      <c r="D1791" s="30">
        <f t="shared" ca="1" si="786"/>
        <v>31</v>
      </c>
      <c r="E1791" s="599">
        <f t="shared" si="787"/>
        <v>0.113</v>
      </c>
      <c r="F1791" s="599">
        <f t="shared" si="808"/>
        <v>0.13108</v>
      </c>
      <c r="G1791" s="33">
        <f t="shared" ca="1" si="788"/>
        <v>1.0120874444444443</v>
      </c>
      <c r="H1791" s="33">
        <f t="shared" ca="1" si="789"/>
        <v>1202116300.6473987</v>
      </c>
      <c r="I1791" s="33">
        <f t="shared" ca="1" si="813"/>
        <v>8.3186626739979391E-10</v>
      </c>
      <c r="J1791" s="30" t="b">
        <f t="shared" si="790"/>
        <v>0</v>
      </c>
      <c r="K1791" s="33">
        <f t="shared" si="809"/>
        <v>1</v>
      </c>
      <c r="L1791" s="33">
        <f t="shared" ca="1" si="812"/>
        <v>8.3186626739979391E-10</v>
      </c>
      <c r="M1791" s="600">
        <f t="shared" ca="1" si="791"/>
        <v>27271.35</v>
      </c>
      <c r="N1791" s="601">
        <f t="shared" ca="1" si="792"/>
        <v>-162062259594950</v>
      </c>
      <c r="O1791" s="601">
        <f t="shared" ca="1" si="793"/>
        <v>1958918586666.4502</v>
      </c>
      <c r="P1791" s="601">
        <f t="shared" ca="1" si="794"/>
        <v>-1576955820447.53</v>
      </c>
      <c r="Q1791" s="601">
        <f t="shared" ca="1" si="810"/>
        <v>-252312931271.60999</v>
      </c>
      <c r="R1791" s="602">
        <f t="shared" si="795"/>
        <v>399</v>
      </c>
      <c r="S1791" s="602">
        <f t="shared" si="796"/>
        <v>63.84</v>
      </c>
      <c r="T1791" s="602">
        <f t="shared" si="797"/>
        <v>166.35080000000002</v>
      </c>
      <c r="U1791" s="602">
        <f t="shared" si="798"/>
        <v>26.616128000000003</v>
      </c>
      <c r="V1791" s="602">
        <f t="shared" ca="1" si="799"/>
        <v>-129649807675.96001</v>
      </c>
      <c r="W1791" s="602">
        <f t="shared" si="800"/>
        <v>84.48</v>
      </c>
      <c r="X1791" s="602">
        <f t="shared" si="801"/>
        <v>13.52</v>
      </c>
      <c r="Y1791" s="602">
        <f t="shared" ca="1" si="802"/>
        <v>2472667001.1100001</v>
      </c>
      <c r="Z1791" s="602">
        <f t="shared" ca="1" si="803"/>
        <v>395626720.18000001</v>
      </c>
      <c r="AA1791" s="603">
        <f t="shared" si="804"/>
        <v>0</v>
      </c>
      <c r="AB1791" s="602"/>
      <c r="AC1791" s="604">
        <f t="shared" si="805"/>
        <v>0.113</v>
      </c>
      <c r="AD1791" s="602">
        <f t="shared" ca="1" si="806"/>
        <v>-1576955820447.5273</v>
      </c>
      <c r="AE1791" s="602">
        <f t="shared" si="807"/>
        <v>0</v>
      </c>
      <c r="AG1791" s="602">
        <f t="shared" ca="1" si="811"/>
        <v>0</v>
      </c>
    </row>
    <row r="1792" spans="2:33" x14ac:dyDescent="0.25">
      <c r="B1792" s="30">
        <v>1771</v>
      </c>
      <c r="C1792" s="19">
        <f t="shared" ca="1" si="785"/>
        <v>99595</v>
      </c>
      <c r="D1792" s="30">
        <f t="shared" ca="1" si="786"/>
        <v>31</v>
      </c>
      <c r="E1792" s="599">
        <f t="shared" si="787"/>
        <v>0.113</v>
      </c>
      <c r="F1792" s="599">
        <f t="shared" si="808"/>
        <v>0.13108</v>
      </c>
      <c r="G1792" s="33">
        <f t="shared" ca="1" si="788"/>
        <v>1.0120874444444443</v>
      </c>
      <c r="H1792" s="33">
        <f t="shared" ca="1" si="789"/>
        <v>1216646814.6472352</v>
      </c>
      <c r="I1792" s="33">
        <f t="shared" ca="1" si="813"/>
        <v>8.2193121944756694E-10</v>
      </c>
      <c r="J1792" s="30" t="b">
        <f t="shared" si="790"/>
        <v>0</v>
      </c>
      <c r="K1792" s="33">
        <f t="shared" si="809"/>
        <v>1</v>
      </c>
      <c r="L1792" s="33">
        <f t="shared" ca="1" si="812"/>
        <v>8.2193121944756694E-10</v>
      </c>
      <c r="M1792" s="600">
        <f t="shared" ca="1" si="791"/>
        <v>27271.35</v>
      </c>
      <c r="N1792" s="601">
        <f t="shared" ca="1" si="792"/>
        <v>-164021178181616</v>
      </c>
      <c r="O1792" s="601">
        <f t="shared" ca="1" si="793"/>
        <v>1982596906253.95</v>
      </c>
      <c r="P1792" s="601">
        <f t="shared" ca="1" si="794"/>
        <v>-1596017186583.8899</v>
      </c>
      <c r="Q1792" s="601">
        <f t="shared" ca="1" si="810"/>
        <v>-255362749853.42001</v>
      </c>
      <c r="R1792" s="602">
        <f t="shared" si="795"/>
        <v>399</v>
      </c>
      <c r="S1792" s="602">
        <f t="shared" si="796"/>
        <v>63.84</v>
      </c>
      <c r="T1792" s="602">
        <f t="shared" si="797"/>
        <v>166.35080000000002</v>
      </c>
      <c r="U1792" s="602">
        <f t="shared" si="798"/>
        <v>26.616128000000003</v>
      </c>
      <c r="V1792" s="602">
        <f t="shared" ca="1" si="799"/>
        <v>-131216942545.28999</v>
      </c>
      <c r="W1792" s="602">
        <f t="shared" si="800"/>
        <v>84.48</v>
      </c>
      <c r="X1792" s="602">
        <f t="shared" si="801"/>
        <v>13.52</v>
      </c>
      <c r="Y1792" s="602">
        <f t="shared" ca="1" si="802"/>
        <v>2502555223.21</v>
      </c>
      <c r="Z1792" s="602">
        <f t="shared" ca="1" si="803"/>
        <v>400408835.70999998</v>
      </c>
      <c r="AA1792" s="603">
        <f t="shared" si="804"/>
        <v>0</v>
      </c>
      <c r="AB1792" s="602"/>
      <c r="AC1792" s="604">
        <f t="shared" si="805"/>
        <v>0.113</v>
      </c>
      <c r="AD1792" s="602">
        <f t="shared" ca="1" si="806"/>
        <v>-1596017186583.8914</v>
      </c>
      <c r="AE1792" s="602">
        <f t="shared" si="807"/>
        <v>0</v>
      </c>
      <c r="AG1792" s="602">
        <f t="shared" ca="1" si="811"/>
        <v>0</v>
      </c>
    </row>
    <row r="1793" spans="2:33" x14ac:dyDescent="0.25">
      <c r="B1793" s="30">
        <v>1772</v>
      </c>
      <c r="C1793" s="19">
        <f t="shared" ca="1" si="785"/>
        <v>99625</v>
      </c>
      <c r="D1793" s="30">
        <f t="shared" ca="1" si="786"/>
        <v>30</v>
      </c>
      <c r="E1793" s="599">
        <f t="shared" si="787"/>
        <v>0.113</v>
      </c>
      <c r="F1793" s="599">
        <f t="shared" si="808"/>
        <v>0.13108</v>
      </c>
      <c r="G1793" s="33">
        <f t="shared" ca="1" si="788"/>
        <v>1.0117233333333333</v>
      </c>
      <c r="H1793" s="33">
        <f t="shared" ca="1" si="789"/>
        <v>1230909970.8042829</v>
      </c>
      <c r="I1793" s="33">
        <f t="shared" ca="1" si="813"/>
        <v>8.1240710020944492E-10</v>
      </c>
      <c r="J1793" s="30" t="b">
        <f t="shared" si="790"/>
        <v>0</v>
      </c>
      <c r="K1793" s="33">
        <f t="shared" si="809"/>
        <v>1</v>
      </c>
      <c r="L1793" s="33">
        <f t="shared" ca="1" si="812"/>
        <v>8.1240710020944492E-10</v>
      </c>
      <c r="M1793" s="600">
        <f t="shared" ca="1" si="791"/>
        <v>27271.35</v>
      </c>
      <c r="N1793" s="601">
        <f t="shared" ca="1" si="792"/>
        <v>-166003775087870</v>
      </c>
      <c r="O1793" s="601">
        <f t="shared" ca="1" si="793"/>
        <v>1946117617218.1602</v>
      </c>
      <c r="P1793" s="601">
        <f t="shared" ca="1" si="794"/>
        <v>-1563202215410.78</v>
      </c>
      <c r="Q1793" s="601">
        <f t="shared" ca="1" si="810"/>
        <v>-250112354465.73001</v>
      </c>
      <c r="R1793" s="602">
        <f t="shared" si="795"/>
        <v>399</v>
      </c>
      <c r="S1793" s="602">
        <f t="shared" si="796"/>
        <v>63.84</v>
      </c>
      <c r="T1793" s="602">
        <f t="shared" si="797"/>
        <v>166.35080000000002</v>
      </c>
      <c r="U1793" s="602">
        <f t="shared" si="798"/>
        <v>26.616128000000003</v>
      </c>
      <c r="V1793" s="602">
        <f t="shared" ca="1" si="799"/>
        <v>-132803020070.3</v>
      </c>
      <c r="W1793" s="602">
        <f t="shared" si="800"/>
        <v>84.48</v>
      </c>
      <c r="X1793" s="602">
        <f t="shared" si="801"/>
        <v>13.52</v>
      </c>
      <c r="Y1793" s="602">
        <f t="shared" ca="1" si="802"/>
        <v>2451101348.4099998</v>
      </c>
      <c r="Z1793" s="602">
        <f t="shared" ca="1" si="803"/>
        <v>392176215.75</v>
      </c>
      <c r="AA1793" s="603">
        <f t="shared" si="804"/>
        <v>0</v>
      </c>
      <c r="AB1793" s="602"/>
      <c r="AC1793" s="604">
        <f t="shared" si="805"/>
        <v>0.113</v>
      </c>
      <c r="AD1793" s="602">
        <f t="shared" ca="1" si="806"/>
        <v>-1563202215410.7759</v>
      </c>
      <c r="AE1793" s="602">
        <f t="shared" si="807"/>
        <v>0</v>
      </c>
      <c r="AG1793" s="602">
        <f t="shared" ca="1" si="811"/>
        <v>0</v>
      </c>
    </row>
    <row r="1794" spans="2:33" x14ac:dyDescent="0.25">
      <c r="B1794" s="30">
        <v>1773</v>
      </c>
      <c r="C1794" s="19">
        <f t="shared" ca="1" si="785"/>
        <v>99656</v>
      </c>
      <c r="D1794" s="30">
        <f t="shared" ca="1" si="786"/>
        <v>31</v>
      </c>
      <c r="E1794" s="599">
        <f t="shared" si="787"/>
        <v>0.113</v>
      </c>
      <c r="F1794" s="599">
        <f t="shared" si="808"/>
        <v>0.13108</v>
      </c>
      <c r="G1794" s="33">
        <f t="shared" ca="1" si="788"/>
        <v>1.0120874444444443</v>
      </c>
      <c r="H1794" s="33">
        <f t="shared" ca="1" si="789"/>
        <v>1245788526.6924922</v>
      </c>
      <c r="I1794" s="33">
        <f t="shared" ca="1" si="813"/>
        <v>8.0270445470785575E-10</v>
      </c>
      <c r="J1794" s="30" t="b">
        <f t="shared" si="790"/>
        <v>0</v>
      </c>
      <c r="K1794" s="33">
        <f t="shared" si="809"/>
        <v>1</v>
      </c>
      <c r="L1794" s="33">
        <f t="shared" ca="1" si="812"/>
        <v>8.0270445470785575E-10</v>
      </c>
      <c r="M1794" s="600">
        <f t="shared" ca="1" si="791"/>
        <v>27271.35</v>
      </c>
      <c r="N1794" s="601">
        <f t="shared" ca="1" si="792"/>
        <v>-167949892705088</v>
      </c>
      <c r="O1794" s="601">
        <f t="shared" ca="1" si="793"/>
        <v>2030085024794.5</v>
      </c>
      <c r="P1794" s="601">
        <f t="shared" ca="1" si="794"/>
        <v>-1634245761516.45</v>
      </c>
      <c r="Q1794" s="601">
        <f t="shared" ca="1" si="810"/>
        <v>-261479321842.63</v>
      </c>
      <c r="R1794" s="602">
        <f t="shared" si="795"/>
        <v>399</v>
      </c>
      <c r="S1794" s="602">
        <f t="shared" si="796"/>
        <v>63.84</v>
      </c>
      <c r="T1794" s="602">
        <f t="shared" si="797"/>
        <v>166.35080000000002</v>
      </c>
      <c r="U1794" s="602">
        <f t="shared" si="798"/>
        <v>26.616128000000003</v>
      </c>
      <c r="V1794" s="602">
        <f t="shared" ca="1" si="799"/>
        <v>-134359914164.07001</v>
      </c>
      <c r="W1794" s="602">
        <f t="shared" si="800"/>
        <v>84.48</v>
      </c>
      <c r="X1794" s="602">
        <f t="shared" si="801"/>
        <v>13.52</v>
      </c>
      <c r="Y1794" s="602">
        <f t="shared" ca="1" si="802"/>
        <v>2562497628.6999998</v>
      </c>
      <c r="Z1794" s="602">
        <f t="shared" ca="1" si="803"/>
        <v>409999620.58999997</v>
      </c>
      <c r="AA1794" s="603">
        <f t="shared" si="804"/>
        <v>0</v>
      </c>
      <c r="AB1794" s="602"/>
      <c r="AC1794" s="604">
        <f t="shared" si="805"/>
        <v>0.113</v>
      </c>
      <c r="AD1794" s="602">
        <f t="shared" ca="1" si="806"/>
        <v>-1634245761516.4534</v>
      </c>
      <c r="AE1794" s="602">
        <f t="shared" si="807"/>
        <v>0</v>
      </c>
      <c r="AG1794" s="602">
        <f t="shared" ca="1" si="811"/>
        <v>0</v>
      </c>
    </row>
    <row r="1795" spans="2:33" x14ac:dyDescent="0.25">
      <c r="B1795" s="30">
        <v>1774</v>
      </c>
      <c r="C1795" s="19">
        <f t="shared" ca="1" si="785"/>
        <v>99686</v>
      </c>
      <c r="D1795" s="30">
        <f t="shared" ca="1" si="786"/>
        <v>30</v>
      </c>
      <c r="E1795" s="599">
        <f t="shared" si="787"/>
        <v>0.113</v>
      </c>
      <c r="F1795" s="599">
        <f t="shared" si="808"/>
        <v>0.13108</v>
      </c>
      <c r="G1795" s="33">
        <f t="shared" ca="1" si="788"/>
        <v>1.0117233333333333</v>
      </c>
      <c r="H1795" s="33">
        <f t="shared" ca="1" si="789"/>
        <v>1260393320.8537505</v>
      </c>
      <c r="I1795" s="33">
        <f t="shared" ca="1" si="813"/>
        <v>7.9340312540107065E-10</v>
      </c>
      <c r="J1795" s="30" t="b">
        <f t="shared" si="790"/>
        <v>0</v>
      </c>
      <c r="K1795" s="33">
        <f t="shared" si="809"/>
        <v>1</v>
      </c>
      <c r="L1795" s="33">
        <f t="shared" ca="1" si="812"/>
        <v>7.9340312540107065E-10</v>
      </c>
      <c r="M1795" s="600">
        <f t="shared" ca="1" si="791"/>
        <v>27271.35</v>
      </c>
      <c r="N1795" s="601">
        <f t="shared" ca="1" si="792"/>
        <v>-169979977729882</v>
      </c>
      <c r="O1795" s="601">
        <f t="shared" ca="1" si="793"/>
        <v>1992731966191.3398</v>
      </c>
      <c r="P1795" s="601">
        <f t="shared" ca="1" si="794"/>
        <v>-1600644790289.72</v>
      </c>
      <c r="Q1795" s="601">
        <f t="shared" ca="1" si="810"/>
        <v>-256103166446.35999</v>
      </c>
      <c r="R1795" s="602">
        <f t="shared" si="795"/>
        <v>399</v>
      </c>
      <c r="S1795" s="602">
        <f t="shared" si="796"/>
        <v>63.84</v>
      </c>
      <c r="T1795" s="602">
        <f t="shared" si="797"/>
        <v>166.35080000000002</v>
      </c>
      <c r="U1795" s="602">
        <f t="shared" si="798"/>
        <v>26.616128000000003</v>
      </c>
      <c r="V1795" s="602">
        <f t="shared" ca="1" si="799"/>
        <v>-135983982183.91</v>
      </c>
      <c r="W1795" s="602">
        <f t="shared" si="800"/>
        <v>84.48</v>
      </c>
      <c r="X1795" s="602">
        <f t="shared" si="801"/>
        <v>13.52</v>
      </c>
      <c r="Y1795" s="602">
        <f t="shared" ca="1" si="802"/>
        <v>2509811305.8200002</v>
      </c>
      <c r="Z1795" s="602">
        <f t="shared" ca="1" si="803"/>
        <v>401569808.93000001</v>
      </c>
      <c r="AA1795" s="603">
        <f t="shared" si="804"/>
        <v>0</v>
      </c>
      <c r="AB1795" s="602"/>
      <c r="AC1795" s="604">
        <f t="shared" si="805"/>
        <v>0.113</v>
      </c>
      <c r="AD1795" s="602">
        <f t="shared" ca="1" si="806"/>
        <v>-1600644790289.7222</v>
      </c>
      <c r="AE1795" s="602">
        <f t="shared" si="807"/>
        <v>0</v>
      </c>
      <c r="AG1795" s="602">
        <f t="shared" ca="1" si="811"/>
        <v>0</v>
      </c>
    </row>
    <row r="1796" spans="2:33" x14ac:dyDescent="0.25">
      <c r="B1796" s="30">
        <v>1775</v>
      </c>
      <c r="C1796" s="19">
        <f t="shared" ca="1" si="785"/>
        <v>99717</v>
      </c>
      <c r="D1796" s="30">
        <f t="shared" ca="1" si="786"/>
        <v>31</v>
      </c>
      <c r="E1796" s="599">
        <f t="shared" si="787"/>
        <v>0.113</v>
      </c>
      <c r="F1796" s="599">
        <f t="shared" si="808"/>
        <v>0.13108</v>
      </c>
      <c r="G1796" s="33">
        <f t="shared" ca="1" si="788"/>
        <v>1.0120874444444443</v>
      </c>
      <c r="H1796" s="33">
        <f t="shared" ca="1" si="789"/>
        <v>1275628255.097719</v>
      </c>
      <c r="I1796" s="33">
        <f t="shared" ca="1" si="813"/>
        <v>7.8392744594967871E-10</v>
      </c>
      <c r="J1796" s="30" t="b">
        <f t="shared" si="790"/>
        <v>0</v>
      </c>
      <c r="K1796" s="33">
        <f t="shared" si="809"/>
        <v>1</v>
      </c>
      <c r="L1796" s="33">
        <f t="shared" ca="1" si="812"/>
        <v>7.8392744594967871E-10</v>
      </c>
      <c r="M1796" s="600">
        <f t="shared" ca="1" si="791"/>
        <v>27271.35</v>
      </c>
      <c r="N1796" s="601">
        <f t="shared" ca="1" si="792"/>
        <v>-171972709696073</v>
      </c>
      <c r="O1796" s="601">
        <f t="shared" ca="1" si="793"/>
        <v>2078710601683.2102</v>
      </c>
      <c r="P1796" s="601">
        <f t="shared" ca="1" si="794"/>
        <v>-1673390005737.0701</v>
      </c>
      <c r="Q1796" s="601">
        <f t="shared" ca="1" si="810"/>
        <v>-267742400917.92999</v>
      </c>
      <c r="R1796" s="602">
        <f t="shared" si="795"/>
        <v>399</v>
      </c>
      <c r="S1796" s="602">
        <f t="shared" si="796"/>
        <v>63.84</v>
      </c>
      <c r="T1796" s="602">
        <f t="shared" si="797"/>
        <v>166.35080000000002</v>
      </c>
      <c r="U1796" s="602">
        <f t="shared" si="798"/>
        <v>26.616128000000003</v>
      </c>
      <c r="V1796" s="602">
        <f t="shared" ca="1" si="799"/>
        <v>-137578167756.85999</v>
      </c>
      <c r="W1796" s="602">
        <f t="shared" si="800"/>
        <v>84.48</v>
      </c>
      <c r="X1796" s="602">
        <f t="shared" si="801"/>
        <v>13.52</v>
      </c>
      <c r="Y1796" s="602">
        <f t="shared" ca="1" si="802"/>
        <v>2623875803.6399999</v>
      </c>
      <c r="Z1796" s="602">
        <f t="shared" ca="1" si="803"/>
        <v>419820128.57999998</v>
      </c>
      <c r="AA1796" s="603">
        <f t="shared" si="804"/>
        <v>0</v>
      </c>
      <c r="AB1796" s="602"/>
      <c r="AC1796" s="604">
        <f t="shared" si="805"/>
        <v>0.113</v>
      </c>
      <c r="AD1796" s="602">
        <f t="shared" ca="1" si="806"/>
        <v>-1673390005737.0659</v>
      </c>
      <c r="AE1796" s="602">
        <f t="shared" si="807"/>
        <v>0</v>
      </c>
      <c r="AG1796" s="602">
        <f t="shared" ca="1" si="811"/>
        <v>0</v>
      </c>
    </row>
    <row r="1797" spans="2:33" x14ac:dyDescent="0.25">
      <c r="B1797" s="30">
        <v>1776</v>
      </c>
      <c r="C1797" s="19">
        <f t="shared" ca="1" si="785"/>
        <v>99748</v>
      </c>
      <c r="D1797" s="30">
        <f t="shared" ca="1" si="786"/>
        <v>31</v>
      </c>
      <c r="E1797" s="599">
        <f t="shared" si="787"/>
        <v>0.113</v>
      </c>
      <c r="F1797" s="599">
        <f t="shared" si="808"/>
        <v>0.13108</v>
      </c>
      <c r="G1797" s="33">
        <f t="shared" ca="1" si="788"/>
        <v>1.0120874444444443</v>
      </c>
      <c r="H1797" s="33">
        <f t="shared" ca="1" si="789"/>
        <v>1291047340.7629762</v>
      </c>
      <c r="I1797" s="33">
        <f t="shared" ca="1" si="813"/>
        <v>7.745649353253192E-10</v>
      </c>
      <c r="J1797" s="30" t="b">
        <f t="shared" si="790"/>
        <v>1</v>
      </c>
      <c r="K1797" s="33">
        <f t="shared" si="809"/>
        <v>1</v>
      </c>
      <c r="L1797" s="33">
        <f t="shared" ca="1" si="812"/>
        <v>7.745649353253192E-10</v>
      </c>
      <c r="M1797" s="600">
        <f t="shared" ca="1" si="791"/>
        <v>27271.35</v>
      </c>
      <c r="N1797" s="601">
        <f t="shared" ca="1" si="792"/>
        <v>-174051420297756</v>
      </c>
      <c r="O1797" s="601">
        <f t="shared" ca="1" si="793"/>
        <v>2103836900597.1299</v>
      </c>
      <c r="P1797" s="601">
        <f t="shared" ca="1" si="794"/>
        <v>-1693617014730.6599</v>
      </c>
      <c r="Q1797" s="601">
        <f t="shared" ca="1" si="810"/>
        <v>-270978722356.91</v>
      </c>
      <c r="R1797" s="602">
        <f t="shared" si="795"/>
        <v>399</v>
      </c>
      <c r="S1797" s="602">
        <f t="shared" si="796"/>
        <v>63.84</v>
      </c>
      <c r="T1797" s="602">
        <f t="shared" si="797"/>
        <v>166.35080000000002</v>
      </c>
      <c r="U1797" s="602">
        <f t="shared" si="798"/>
        <v>26.616128000000003</v>
      </c>
      <c r="V1797" s="602">
        <f t="shared" ca="1" si="799"/>
        <v>-139241136238.20999</v>
      </c>
      <c r="W1797" s="602">
        <f t="shared" si="800"/>
        <v>84.48</v>
      </c>
      <c r="X1797" s="602">
        <f t="shared" si="801"/>
        <v>13.52</v>
      </c>
      <c r="Y1797" s="602">
        <f t="shared" ca="1" si="802"/>
        <v>2655591753.7399998</v>
      </c>
      <c r="Z1797" s="602">
        <f t="shared" ca="1" si="803"/>
        <v>424894680.60000002</v>
      </c>
      <c r="AA1797" s="603">
        <f t="shared" si="804"/>
        <v>0</v>
      </c>
      <c r="AB1797" s="602"/>
      <c r="AC1797" s="604">
        <f t="shared" si="805"/>
        <v>0.113</v>
      </c>
      <c r="AD1797" s="602">
        <f t="shared" ca="1" si="806"/>
        <v>-1693617014730.6646</v>
      </c>
      <c r="AE1797" s="602">
        <f t="shared" si="807"/>
        <v>0</v>
      </c>
      <c r="AG1797" s="602">
        <f t="shared" ca="1" si="811"/>
        <v>0</v>
      </c>
    </row>
    <row r="1798" spans="2:33" x14ac:dyDescent="0.25">
      <c r="B1798" s="30">
        <v>1777</v>
      </c>
      <c r="C1798" s="19">
        <f t="shared" ca="1" si="785"/>
        <v>99776</v>
      </c>
      <c r="D1798" s="30">
        <f t="shared" ca="1" si="786"/>
        <v>28</v>
      </c>
      <c r="E1798" s="599">
        <f t="shared" si="787"/>
        <v>0.113</v>
      </c>
      <c r="F1798" s="599">
        <f t="shared" si="808"/>
        <v>0.13108</v>
      </c>
      <c r="G1798" s="33">
        <f t="shared" ca="1" si="788"/>
        <v>1.0109951111111111</v>
      </c>
      <c r="H1798" s="33">
        <f t="shared" ca="1" si="789"/>
        <v>1305242549.7243695</v>
      </c>
      <c r="I1798" s="33">
        <f t="shared" ca="1" si="813"/>
        <v>7.661411284907712E-10</v>
      </c>
      <c r="J1798" s="30" t="b">
        <f t="shared" si="790"/>
        <v>0</v>
      </c>
      <c r="K1798" s="33">
        <f t="shared" si="809"/>
        <v>1</v>
      </c>
      <c r="L1798" s="33">
        <f t="shared" ca="1" si="812"/>
        <v>7.661411284907712E-10</v>
      </c>
      <c r="M1798" s="600">
        <f t="shared" ca="1" si="791"/>
        <v>27271.35</v>
      </c>
      <c r="N1798" s="601">
        <f t="shared" ca="1" si="792"/>
        <v>-176155257198353</v>
      </c>
      <c r="O1798" s="601">
        <f t="shared" ca="1" si="793"/>
        <v>1936846652973.6001</v>
      </c>
      <c r="P1798" s="601">
        <f t="shared" ca="1" si="794"/>
        <v>-1548208982709.97</v>
      </c>
      <c r="Q1798" s="601">
        <f t="shared" ca="1" si="810"/>
        <v>-247713437233.60001</v>
      </c>
      <c r="R1798" s="602">
        <f t="shared" si="795"/>
        <v>399</v>
      </c>
      <c r="S1798" s="602">
        <f t="shared" si="796"/>
        <v>63.84</v>
      </c>
      <c r="T1798" s="602">
        <f t="shared" si="797"/>
        <v>166.35080000000002</v>
      </c>
      <c r="U1798" s="602">
        <f t="shared" si="798"/>
        <v>26.616128000000003</v>
      </c>
      <c r="V1798" s="602">
        <f t="shared" ca="1" si="799"/>
        <v>-140924205758.67999</v>
      </c>
      <c r="W1798" s="602">
        <f t="shared" si="800"/>
        <v>84.48</v>
      </c>
      <c r="X1798" s="602">
        <f t="shared" si="801"/>
        <v>13.52</v>
      </c>
      <c r="Y1798" s="602">
        <f t="shared" ca="1" si="802"/>
        <v>2427591959.54</v>
      </c>
      <c r="Z1798" s="602">
        <f t="shared" ca="1" si="803"/>
        <v>388414713.52999997</v>
      </c>
      <c r="AA1798" s="603">
        <f t="shared" si="804"/>
        <v>0</v>
      </c>
      <c r="AB1798" s="602"/>
      <c r="AC1798" s="604">
        <f t="shared" si="805"/>
        <v>0.113</v>
      </c>
      <c r="AD1798" s="602">
        <f t="shared" ca="1" si="806"/>
        <v>-1548208982709.9692</v>
      </c>
      <c r="AE1798" s="602">
        <f t="shared" si="807"/>
        <v>0</v>
      </c>
      <c r="AG1798" s="602">
        <f t="shared" ca="1" si="811"/>
        <v>0</v>
      </c>
    </row>
    <row r="1799" spans="2:33" x14ac:dyDescent="0.25">
      <c r="B1799" s="30">
        <v>1778</v>
      </c>
      <c r="C1799" s="19">
        <f t="shared" ca="1" si="785"/>
        <v>99807</v>
      </c>
      <c r="D1799" s="30">
        <f t="shared" ca="1" si="786"/>
        <v>31</v>
      </c>
      <c r="E1799" s="599">
        <f t="shared" si="787"/>
        <v>0.113</v>
      </c>
      <c r="F1799" s="599">
        <f t="shared" si="808"/>
        <v>0.13108</v>
      </c>
      <c r="G1799" s="33">
        <f t="shared" ca="1" si="788"/>
        <v>1.0120874444444443</v>
      </c>
      <c r="H1799" s="33">
        <f t="shared" ca="1" si="789"/>
        <v>1321019596.5306878</v>
      </c>
      <c r="I1799" s="33">
        <f t="shared" ca="1" si="813"/>
        <v>7.5699104133370783E-10</v>
      </c>
      <c r="J1799" s="30" t="b">
        <f t="shared" si="790"/>
        <v>0</v>
      </c>
      <c r="K1799" s="33">
        <f t="shared" si="809"/>
        <v>1</v>
      </c>
      <c r="L1799" s="33">
        <f t="shared" ca="1" si="812"/>
        <v>7.5699104133370783E-10</v>
      </c>
      <c r="M1799" s="600">
        <f t="shared" ca="1" si="791"/>
        <v>27271.35</v>
      </c>
      <c r="N1799" s="601">
        <f t="shared" ca="1" si="792"/>
        <v>-178092103851327</v>
      </c>
      <c r="O1799" s="601">
        <f t="shared" ca="1" si="793"/>
        <v>2152678438568.5002</v>
      </c>
      <c r="P1799" s="601">
        <f t="shared" ca="1" si="794"/>
        <v>-1732935110531.1101</v>
      </c>
      <c r="Q1799" s="601">
        <f t="shared" ca="1" si="810"/>
        <v>-277269617684.97998</v>
      </c>
      <c r="R1799" s="602">
        <f t="shared" si="795"/>
        <v>399</v>
      </c>
      <c r="S1799" s="602">
        <f t="shared" si="796"/>
        <v>63.84</v>
      </c>
      <c r="T1799" s="602">
        <f t="shared" si="797"/>
        <v>166.35080000000002</v>
      </c>
      <c r="U1799" s="602">
        <f t="shared" si="798"/>
        <v>26.616128000000003</v>
      </c>
      <c r="V1799" s="602">
        <f t="shared" ca="1" si="799"/>
        <v>-142473683081.06</v>
      </c>
      <c r="W1799" s="602">
        <f t="shared" si="800"/>
        <v>84.48</v>
      </c>
      <c r="X1799" s="602">
        <f t="shared" si="801"/>
        <v>13.52</v>
      </c>
      <c r="Y1799" s="602">
        <f t="shared" ca="1" si="802"/>
        <v>2717242527.96</v>
      </c>
      <c r="Z1799" s="602">
        <f t="shared" ca="1" si="803"/>
        <v>434758804.47000003</v>
      </c>
      <c r="AA1799" s="603">
        <f t="shared" si="804"/>
        <v>0</v>
      </c>
      <c r="AB1799" s="602"/>
      <c r="AC1799" s="604">
        <f t="shared" si="805"/>
        <v>0.113</v>
      </c>
      <c r="AD1799" s="602">
        <f t="shared" ca="1" si="806"/>
        <v>-1732935110531.1069</v>
      </c>
      <c r="AE1799" s="602">
        <f t="shared" si="807"/>
        <v>0</v>
      </c>
      <c r="AG1799" s="602">
        <f t="shared" ca="1" si="811"/>
        <v>0</v>
      </c>
    </row>
    <row r="1800" spans="2:33" x14ac:dyDescent="0.25">
      <c r="B1800" s="30">
        <v>1779</v>
      </c>
      <c r="C1800" s="19">
        <f t="shared" ca="1" si="785"/>
        <v>99837</v>
      </c>
      <c r="D1800" s="30">
        <f t="shared" ca="1" si="786"/>
        <v>30</v>
      </c>
      <c r="E1800" s="599">
        <f t="shared" si="787"/>
        <v>0.113</v>
      </c>
      <c r="F1800" s="599">
        <f t="shared" si="808"/>
        <v>0.13108</v>
      </c>
      <c r="G1800" s="33">
        <f t="shared" ca="1" si="788"/>
        <v>1.0117233333333333</v>
      </c>
      <c r="H1800" s="33">
        <f t="shared" ca="1" si="789"/>
        <v>1336506349.6006825</v>
      </c>
      <c r="I1800" s="33">
        <f t="shared" ca="1" si="813"/>
        <v>7.4821941571678809E-10</v>
      </c>
      <c r="J1800" s="30" t="b">
        <f t="shared" si="790"/>
        <v>0</v>
      </c>
      <c r="K1800" s="33">
        <f t="shared" si="809"/>
        <v>1</v>
      </c>
      <c r="L1800" s="33">
        <f t="shared" ca="1" si="812"/>
        <v>7.4821941571678809E-10</v>
      </c>
      <c r="M1800" s="600">
        <f t="shared" ca="1" si="791"/>
        <v>27271.35</v>
      </c>
      <c r="N1800" s="601">
        <f t="shared" ca="1" si="792"/>
        <v>-180244782289895</v>
      </c>
      <c r="O1800" s="601">
        <f t="shared" ca="1" si="793"/>
        <v>2113069691649.8801</v>
      </c>
      <c r="P1800" s="601">
        <f t="shared" ca="1" si="794"/>
        <v>-1697305033229.8401</v>
      </c>
      <c r="Q1800" s="601">
        <f t="shared" ca="1" si="810"/>
        <v>-271568805316.76999</v>
      </c>
      <c r="R1800" s="602">
        <f t="shared" si="795"/>
        <v>399</v>
      </c>
      <c r="S1800" s="602">
        <f t="shared" si="796"/>
        <v>63.84</v>
      </c>
      <c r="T1800" s="602">
        <f t="shared" si="797"/>
        <v>166.35080000000002</v>
      </c>
      <c r="U1800" s="602">
        <f t="shared" si="798"/>
        <v>26.616128000000003</v>
      </c>
      <c r="V1800" s="602">
        <f t="shared" ca="1" si="799"/>
        <v>-144195825831.92001</v>
      </c>
      <c r="W1800" s="602">
        <f t="shared" si="800"/>
        <v>84.48</v>
      </c>
      <c r="X1800" s="602">
        <f t="shared" si="801"/>
        <v>13.52</v>
      </c>
      <c r="Y1800" s="602">
        <f t="shared" ca="1" si="802"/>
        <v>2661374566.75</v>
      </c>
      <c r="Z1800" s="602">
        <f t="shared" ca="1" si="803"/>
        <v>425819930.68000001</v>
      </c>
      <c r="AA1800" s="603">
        <f t="shared" si="804"/>
        <v>0</v>
      </c>
      <c r="AB1800" s="602"/>
      <c r="AC1800" s="604">
        <f t="shared" si="805"/>
        <v>0.113</v>
      </c>
      <c r="AD1800" s="602">
        <f t="shared" ca="1" si="806"/>
        <v>-1697305033229.8447</v>
      </c>
      <c r="AE1800" s="602">
        <f t="shared" si="807"/>
        <v>0</v>
      </c>
      <c r="AG1800" s="602">
        <f t="shared" ca="1" si="811"/>
        <v>0</v>
      </c>
    </row>
    <row r="1801" spans="2:33" x14ac:dyDescent="0.25">
      <c r="B1801" s="30">
        <v>1780</v>
      </c>
      <c r="C1801" s="19">
        <f t="shared" ca="1" si="785"/>
        <v>99868</v>
      </c>
      <c r="D1801" s="30">
        <f t="shared" ca="1" si="786"/>
        <v>31</v>
      </c>
      <c r="E1801" s="599">
        <f t="shared" si="787"/>
        <v>0.113</v>
      </c>
      <c r="F1801" s="599">
        <f t="shared" si="808"/>
        <v>0.13108</v>
      </c>
      <c r="G1801" s="33">
        <f t="shared" ca="1" si="788"/>
        <v>1.0120874444444443</v>
      </c>
      <c r="H1801" s="33">
        <f t="shared" ca="1" si="789"/>
        <v>1352661295.8511279</v>
      </c>
      <c r="I1801" s="33">
        <f t="shared" ca="1" si="813"/>
        <v>7.3928336906451908E-10</v>
      </c>
      <c r="J1801" s="30" t="b">
        <f t="shared" si="790"/>
        <v>0</v>
      </c>
      <c r="K1801" s="33">
        <f t="shared" si="809"/>
        <v>1</v>
      </c>
      <c r="L1801" s="33">
        <f t="shared" ca="1" si="812"/>
        <v>7.3928336906451908E-10</v>
      </c>
      <c r="M1801" s="600">
        <f t="shared" ca="1" si="791"/>
        <v>27271.35</v>
      </c>
      <c r="N1801" s="601">
        <f t="shared" ca="1" si="792"/>
        <v>-182357851981545</v>
      </c>
      <c r="O1801" s="601">
        <f t="shared" ca="1" si="793"/>
        <v>2204240432106.5</v>
      </c>
      <c r="P1801" s="601">
        <f t="shared" ca="1" si="794"/>
        <v>-1774443209698.2</v>
      </c>
      <c r="Q1801" s="601">
        <f t="shared" ca="1" si="810"/>
        <v>-283910913551.71002</v>
      </c>
      <c r="R1801" s="602">
        <f t="shared" si="795"/>
        <v>399</v>
      </c>
      <c r="S1801" s="602">
        <f t="shared" si="796"/>
        <v>63.84</v>
      </c>
      <c r="T1801" s="602">
        <f t="shared" si="797"/>
        <v>166.35080000000002</v>
      </c>
      <c r="U1801" s="602">
        <f t="shared" si="798"/>
        <v>26.616128000000003</v>
      </c>
      <c r="V1801" s="602">
        <f t="shared" ca="1" si="799"/>
        <v>-145886281585.23999</v>
      </c>
      <c r="W1801" s="602">
        <f t="shared" si="800"/>
        <v>84.48</v>
      </c>
      <c r="X1801" s="602">
        <f t="shared" si="801"/>
        <v>13.52</v>
      </c>
      <c r="Y1801" s="602">
        <f t="shared" ca="1" si="802"/>
        <v>2782327227.4499998</v>
      </c>
      <c r="Z1801" s="602">
        <f t="shared" ca="1" si="803"/>
        <v>445172356.38999999</v>
      </c>
      <c r="AA1801" s="603">
        <f t="shared" si="804"/>
        <v>0</v>
      </c>
      <c r="AB1801" s="602"/>
      <c r="AC1801" s="604">
        <f t="shared" si="805"/>
        <v>0.113</v>
      </c>
      <c r="AD1801" s="602">
        <f t="shared" ca="1" si="806"/>
        <v>-1774443209698.2004</v>
      </c>
      <c r="AE1801" s="602">
        <f t="shared" si="807"/>
        <v>0</v>
      </c>
      <c r="AG1801" s="602">
        <f t="shared" ca="1" si="811"/>
        <v>0</v>
      </c>
    </row>
    <row r="1802" spans="2:33" x14ac:dyDescent="0.25">
      <c r="B1802" s="30">
        <v>1781</v>
      </c>
      <c r="C1802" s="19">
        <f t="shared" ca="1" si="785"/>
        <v>99898</v>
      </c>
      <c r="D1802" s="30">
        <f t="shared" ca="1" si="786"/>
        <v>30</v>
      </c>
      <c r="E1802" s="599">
        <f t="shared" si="787"/>
        <v>0.113</v>
      </c>
      <c r="F1802" s="599">
        <f t="shared" si="808"/>
        <v>0.13108</v>
      </c>
      <c r="G1802" s="33">
        <f t="shared" ca="1" si="788"/>
        <v>1.0117233333333333</v>
      </c>
      <c r="H1802" s="33">
        <f t="shared" ca="1" si="789"/>
        <v>1368518995.1094892</v>
      </c>
      <c r="I1802" s="33">
        <f t="shared" ca="1" si="813"/>
        <v>7.3071693091113759E-10</v>
      </c>
      <c r="J1802" s="30" t="b">
        <f t="shared" si="790"/>
        <v>0</v>
      </c>
      <c r="K1802" s="33">
        <f t="shared" si="809"/>
        <v>1</v>
      </c>
      <c r="L1802" s="33">
        <f t="shared" ca="1" si="812"/>
        <v>7.3071693091113759E-10</v>
      </c>
      <c r="M1802" s="600">
        <f t="shared" ca="1" si="791"/>
        <v>27271.35</v>
      </c>
      <c r="N1802" s="601">
        <f t="shared" ca="1" si="792"/>
        <v>-184562092413651</v>
      </c>
      <c r="O1802" s="601">
        <f t="shared" ca="1" si="793"/>
        <v>2163682957334.0498</v>
      </c>
      <c r="P1802" s="601">
        <f t="shared" ca="1" si="794"/>
        <v>-1737959703561.8799</v>
      </c>
      <c r="Q1802" s="601">
        <f t="shared" ca="1" si="810"/>
        <v>-278073552569.90002</v>
      </c>
      <c r="R1802" s="602">
        <f t="shared" si="795"/>
        <v>399</v>
      </c>
      <c r="S1802" s="602">
        <f t="shared" si="796"/>
        <v>63.84</v>
      </c>
      <c r="T1802" s="602">
        <f t="shared" si="797"/>
        <v>166.35080000000002</v>
      </c>
      <c r="U1802" s="602">
        <f t="shared" si="798"/>
        <v>26.616128000000003</v>
      </c>
      <c r="V1802" s="602">
        <f t="shared" ca="1" si="799"/>
        <v>-147649673930.92001</v>
      </c>
      <c r="W1802" s="602">
        <f t="shared" si="800"/>
        <v>84.48</v>
      </c>
      <c r="X1802" s="602">
        <f t="shared" si="801"/>
        <v>13.52</v>
      </c>
      <c r="Y1802" s="602">
        <f t="shared" ca="1" si="802"/>
        <v>2725121089.8299999</v>
      </c>
      <c r="Z1802" s="602">
        <f t="shared" ca="1" si="803"/>
        <v>436019374.37</v>
      </c>
      <c r="AA1802" s="603">
        <f t="shared" si="804"/>
        <v>0</v>
      </c>
      <c r="AB1802" s="602"/>
      <c r="AC1802" s="604">
        <f t="shared" si="805"/>
        <v>0.113</v>
      </c>
      <c r="AD1802" s="602">
        <f t="shared" ca="1" si="806"/>
        <v>-1737959703561.8801</v>
      </c>
      <c r="AE1802" s="602">
        <f t="shared" si="807"/>
        <v>0</v>
      </c>
      <c r="AG1802" s="602">
        <f t="shared" ca="1" si="811"/>
        <v>0</v>
      </c>
    </row>
    <row r="1803" spans="2:33" x14ac:dyDescent="0.25">
      <c r="B1803" s="30">
        <v>1782</v>
      </c>
      <c r="C1803" s="19">
        <f t="shared" ca="1" si="785"/>
        <v>99929</v>
      </c>
      <c r="D1803" s="30">
        <f t="shared" ca="1" si="786"/>
        <v>31</v>
      </c>
      <c r="E1803" s="599">
        <f t="shared" si="787"/>
        <v>0.113</v>
      </c>
      <c r="F1803" s="599">
        <f t="shared" si="808"/>
        <v>0.13108</v>
      </c>
      <c r="G1803" s="33">
        <f t="shared" ca="1" si="788"/>
        <v>1.0120874444444443</v>
      </c>
      <c r="H1803" s="33">
        <f t="shared" ca="1" si="789"/>
        <v>1385060892.434042</v>
      </c>
      <c r="I1803" s="33">
        <f t="shared" ca="1" si="813"/>
        <v>7.2198991788920285E-10</v>
      </c>
      <c r="J1803" s="30" t="b">
        <f t="shared" si="790"/>
        <v>0</v>
      </c>
      <c r="K1803" s="33">
        <f t="shared" si="809"/>
        <v>1</v>
      </c>
      <c r="L1803" s="33">
        <f t="shared" ca="1" si="812"/>
        <v>7.2198991788920285E-10</v>
      </c>
      <c r="M1803" s="600">
        <f t="shared" ca="1" si="791"/>
        <v>27271.35</v>
      </c>
      <c r="N1803" s="601">
        <f t="shared" ca="1" si="792"/>
        <v>-186725775370985</v>
      </c>
      <c r="O1803" s="601">
        <f t="shared" ca="1" si="793"/>
        <v>2257037463413.9502</v>
      </c>
      <c r="P1803" s="601">
        <f t="shared" ca="1" si="794"/>
        <v>-1816945530901.5601</v>
      </c>
      <c r="Q1803" s="601">
        <f t="shared" ca="1" si="810"/>
        <v>-290711284944.25</v>
      </c>
      <c r="R1803" s="602">
        <f t="shared" si="795"/>
        <v>399</v>
      </c>
      <c r="S1803" s="602">
        <f t="shared" si="796"/>
        <v>63.84</v>
      </c>
      <c r="T1803" s="602">
        <f t="shared" si="797"/>
        <v>166.35080000000002</v>
      </c>
      <c r="U1803" s="602">
        <f t="shared" si="798"/>
        <v>26.616128000000003</v>
      </c>
      <c r="V1803" s="602">
        <f t="shared" ca="1" si="799"/>
        <v>-149380620296.79001</v>
      </c>
      <c r="W1803" s="602">
        <f t="shared" si="800"/>
        <v>84.48</v>
      </c>
      <c r="X1803" s="602">
        <f t="shared" si="801"/>
        <v>13.52</v>
      </c>
      <c r="Y1803" s="602">
        <f t="shared" ca="1" si="802"/>
        <v>2848970867.0999999</v>
      </c>
      <c r="Z1803" s="602">
        <f t="shared" ca="1" si="803"/>
        <v>455835338.74000001</v>
      </c>
      <c r="AA1803" s="603">
        <f t="shared" si="804"/>
        <v>0</v>
      </c>
      <c r="AB1803" s="602"/>
      <c r="AC1803" s="604">
        <f t="shared" si="805"/>
        <v>0.113</v>
      </c>
      <c r="AD1803" s="602">
        <f t="shared" ca="1" si="806"/>
        <v>-1816945530901.5569</v>
      </c>
      <c r="AE1803" s="602">
        <f t="shared" si="807"/>
        <v>0</v>
      </c>
      <c r="AG1803" s="602">
        <f t="shared" ca="1" si="811"/>
        <v>0</v>
      </c>
    </row>
    <row r="1804" spans="2:33" x14ac:dyDescent="0.25">
      <c r="B1804" s="30">
        <v>1783</v>
      </c>
      <c r="C1804" s="19">
        <f t="shared" ca="1" si="785"/>
        <v>99960</v>
      </c>
      <c r="D1804" s="30">
        <f t="shared" ca="1" si="786"/>
        <v>31</v>
      </c>
      <c r="E1804" s="599">
        <f t="shared" si="787"/>
        <v>0.113</v>
      </c>
      <c r="F1804" s="599">
        <f t="shared" si="808"/>
        <v>0.13108</v>
      </c>
      <c r="G1804" s="33">
        <f t="shared" ca="1" si="788"/>
        <v>1.0120874444444443</v>
      </c>
      <c r="H1804" s="33">
        <f t="shared" ca="1" si="789"/>
        <v>1401802739.0235109</v>
      </c>
      <c r="I1804" s="33">
        <f t="shared" ca="1" si="813"/>
        <v>7.1336713230892612E-10</v>
      </c>
      <c r="J1804" s="30" t="b">
        <f t="shared" si="790"/>
        <v>0</v>
      </c>
      <c r="K1804" s="33">
        <f t="shared" si="809"/>
        <v>1</v>
      </c>
      <c r="L1804" s="33">
        <f t="shared" ca="1" si="812"/>
        <v>7.1336713230892612E-10</v>
      </c>
      <c r="M1804" s="600">
        <f t="shared" ca="1" si="791"/>
        <v>27271.35</v>
      </c>
      <c r="N1804" s="601">
        <f t="shared" ca="1" si="792"/>
        <v>-188982812834399</v>
      </c>
      <c r="O1804" s="601">
        <f t="shared" ca="1" si="793"/>
        <v>2284319278362</v>
      </c>
      <c r="P1804" s="601">
        <f t="shared" ca="1" si="794"/>
        <v>-1838907759330.28</v>
      </c>
      <c r="Q1804" s="601">
        <f t="shared" ca="1" si="810"/>
        <v>-294225241492.84998</v>
      </c>
      <c r="R1804" s="602">
        <f t="shared" si="795"/>
        <v>399</v>
      </c>
      <c r="S1804" s="602">
        <f t="shared" si="796"/>
        <v>63.84</v>
      </c>
      <c r="T1804" s="602">
        <f t="shared" si="797"/>
        <v>166.35080000000002</v>
      </c>
      <c r="U1804" s="602">
        <f t="shared" si="798"/>
        <v>26.616128000000003</v>
      </c>
      <c r="V1804" s="602">
        <f t="shared" ca="1" si="799"/>
        <v>-151186250267.51999</v>
      </c>
      <c r="W1804" s="602">
        <f t="shared" si="800"/>
        <v>84.48</v>
      </c>
      <c r="X1804" s="602">
        <f t="shared" si="801"/>
        <v>13.52</v>
      </c>
      <c r="Y1804" s="602">
        <f t="shared" ca="1" si="802"/>
        <v>2883407641.2800002</v>
      </c>
      <c r="Z1804" s="602">
        <f t="shared" ca="1" si="803"/>
        <v>461345222.60000002</v>
      </c>
      <c r="AA1804" s="603">
        <f t="shared" si="804"/>
        <v>0</v>
      </c>
      <c r="AB1804" s="602"/>
      <c r="AC1804" s="604">
        <f t="shared" si="805"/>
        <v>0.113</v>
      </c>
      <c r="AD1804" s="602">
        <f t="shared" ca="1" si="806"/>
        <v>-1838907759330.2771</v>
      </c>
      <c r="AE1804" s="602">
        <f t="shared" si="807"/>
        <v>0</v>
      </c>
      <c r="AG1804" s="602">
        <f t="shared" ca="1" si="811"/>
        <v>0</v>
      </c>
    </row>
    <row r="1805" spans="2:33" x14ac:dyDescent="0.25">
      <c r="B1805" s="30">
        <v>1784</v>
      </c>
      <c r="C1805" s="19">
        <f t="shared" ca="1" si="785"/>
        <v>99990</v>
      </c>
      <c r="D1805" s="30">
        <f t="shared" ca="1" si="786"/>
        <v>30</v>
      </c>
      <c r="E1805" s="599">
        <f t="shared" si="787"/>
        <v>0.113</v>
      </c>
      <c r="F1805" s="599">
        <f t="shared" si="808"/>
        <v>0.13108</v>
      </c>
      <c r="G1805" s="33">
        <f t="shared" ca="1" si="788"/>
        <v>1.0117233333333333</v>
      </c>
      <c r="H1805" s="33">
        <f t="shared" ca="1" si="789"/>
        <v>1418236539.8006632</v>
      </c>
      <c r="I1805" s="33">
        <f t="shared" ca="1" si="813"/>
        <v>7.0510099827251144E-10</v>
      </c>
      <c r="J1805" s="30" t="b">
        <f t="shared" si="790"/>
        <v>0</v>
      </c>
      <c r="K1805" s="33">
        <f t="shared" si="809"/>
        <v>1</v>
      </c>
      <c r="L1805" s="33">
        <f t="shared" ca="1" si="812"/>
        <v>7.0510099827251144E-10</v>
      </c>
      <c r="M1805" s="600">
        <f t="shared" ca="1" si="791"/>
        <v>27271.35</v>
      </c>
      <c r="N1805" s="601">
        <f t="shared" ca="1" si="792"/>
        <v>-191267132112761</v>
      </c>
      <c r="O1805" s="601">
        <f t="shared" ca="1" si="793"/>
        <v>2242288372739.96</v>
      </c>
      <c r="P1805" s="601">
        <f t="shared" ca="1" si="794"/>
        <v>-1801098827395.1699</v>
      </c>
      <c r="Q1805" s="601">
        <f t="shared" ca="1" si="810"/>
        <v>-288175812383.22998</v>
      </c>
      <c r="R1805" s="602">
        <f t="shared" si="795"/>
        <v>399</v>
      </c>
      <c r="S1805" s="602">
        <f t="shared" si="796"/>
        <v>63.84</v>
      </c>
      <c r="T1805" s="602">
        <f t="shared" si="797"/>
        <v>166.35080000000002</v>
      </c>
      <c r="U1805" s="602">
        <f t="shared" si="798"/>
        <v>26.616128000000003</v>
      </c>
      <c r="V1805" s="602">
        <f t="shared" ca="1" si="799"/>
        <v>-153013705690.20999</v>
      </c>
      <c r="W1805" s="602">
        <f t="shared" si="800"/>
        <v>84.48</v>
      </c>
      <c r="X1805" s="602">
        <f t="shared" si="801"/>
        <v>13.52</v>
      </c>
      <c r="Y1805" s="602">
        <f t="shared" ca="1" si="802"/>
        <v>2824123236</v>
      </c>
      <c r="Z1805" s="602">
        <f t="shared" ca="1" si="803"/>
        <v>451859717.75999999</v>
      </c>
      <c r="AA1805" s="603">
        <f t="shared" si="804"/>
        <v>0</v>
      </c>
      <c r="AB1805" s="602"/>
      <c r="AC1805" s="604">
        <f t="shared" si="805"/>
        <v>0.113</v>
      </c>
      <c r="AD1805" s="602">
        <f t="shared" ca="1" si="806"/>
        <v>-1801098827395.166</v>
      </c>
      <c r="AE1805" s="602">
        <f t="shared" si="807"/>
        <v>0</v>
      </c>
      <c r="AG1805" s="602">
        <f t="shared" ca="1" si="811"/>
        <v>0</v>
      </c>
    </row>
    <row r="1806" spans="2:33" x14ac:dyDescent="0.25">
      <c r="B1806" s="30">
        <v>1785</v>
      </c>
      <c r="C1806" s="19">
        <f t="shared" ca="1" si="785"/>
        <v>100021</v>
      </c>
      <c r="D1806" s="30">
        <f t="shared" ca="1" si="786"/>
        <v>31</v>
      </c>
      <c r="E1806" s="599">
        <f t="shared" si="787"/>
        <v>0.113</v>
      </c>
      <c r="F1806" s="599">
        <f t="shared" si="808"/>
        <v>0.13108</v>
      </c>
      <c r="G1806" s="33">
        <f t="shared" ca="1" si="788"/>
        <v>1.0120874444444443</v>
      </c>
      <c r="H1806" s="33">
        <f t="shared" ca="1" si="789"/>
        <v>1435379395.1845846</v>
      </c>
      <c r="I1806" s="33">
        <f t="shared" ca="1" si="813"/>
        <v>6.966799184625355E-10</v>
      </c>
      <c r="J1806" s="30" t="b">
        <f t="shared" si="790"/>
        <v>0</v>
      </c>
      <c r="K1806" s="33">
        <f t="shared" si="809"/>
        <v>1</v>
      </c>
      <c r="L1806" s="33">
        <f t="shared" ca="1" si="812"/>
        <v>6.966799184625355E-10</v>
      </c>
      <c r="M1806" s="600">
        <f t="shared" ca="1" si="791"/>
        <v>27271.35</v>
      </c>
      <c r="N1806" s="601">
        <f t="shared" ca="1" si="792"/>
        <v>-193509420485501</v>
      </c>
      <c r="O1806" s="601">
        <f t="shared" ca="1" si="793"/>
        <v>2339034396866.4902</v>
      </c>
      <c r="P1806" s="601">
        <f t="shared" ca="1" si="794"/>
        <v>-1882954166557.53</v>
      </c>
      <c r="Q1806" s="601">
        <f t="shared" ca="1" si="810"/>
        <v>-301272666649.21002</v>
      </c>
      <c r="R1806" s="602">
        <f t="shared" si="795"/>
        <v>399</v>
      </c>
      <c r="S1806" s="602">
        <f t="shared" si="796"/>
        <v>63.84</v>
      </c>
      <c r="T1806" s="602">
        <f t="shared" si="797"/>
        <v>166.35080000000002</v>
      </c>
      <c r="U1806" s="602">
        <f t="shared" si="798"/>
        <v>26.616128000000003</v>
      </c>
      <c r="V1806" s="602">
        <f t="shared" ca="1" si="799"/>
        <v>-154807536388.39999</v>
      </c>
      <c r="W1806" s="602">
        <f t="shared" si="800"/>
        <v>84.48</v>
      </c>
      <c r="X1806" s="602">
        <f t="shared" si="801"/>
        <v>13.52</v>
      </c>
      <c r="Y1806" s="602">
        <f t="shared" ca="1" si="802"/>
        <v>2952472407.8099999</v>
      </c>
      <c r="Z1806" s="602">
        <f t="shared" ca="1" si="803"/>
        <v>472395585.25</v>
      </c>
      <c r="AA1806" s="603">
        <f t="shared" si="804"/>
        <v>0</v>
      </c>
      <c r="AB1806" s="602"/>
      <c r="AC1806" s="604">
        <f t="shared" si="805"/>
        <v>0.113</v>
      </c>
      <c r="AD1806" s="602">
        <f t="shared" ca="1" si="806"/>
        <v>-1882954166557.5278</v>
      </c>
      <c r="AE1806" s="602">
        <f t="shared" si="807"/>
        <v>0</v>
      </c>
      <c r="AG1806" s="602">
        <f t="shared" ca="1" si="811"/>
        <v>0</v>
      </c>
    </row>
    <row r="1807" spans="2:33" x14ac:dyDescent="0.25">
      <c r="B1807" s="30">
        <v>1786</v>
      </c>
      <c r="C1807" s="19">
        <f t="shared" ca="1" si="785"/>
        <v>100051</v>
      </c>
      <c r="D1807" s="30">
        <f t="shared" ca="1" si="786"/>
        <v>30</v>
      </c>
      <c r="E1807" s="599">
        <f t="shared" si="787"/>
        <v>0.113</v>
      </c>
      <c r="F1807" s="599">
        <f t="shared" si="808"/>
        <v>0.13108</v>
      </c>
      <c r="G1807" s="33">
        <f t="shared" ca="1" si="788"/>
        <v>1.0117233333333333</v>
      </c>
      <c r="H1807" s="33">
        <f t="shared" ca="1" si="789"/>
        <v>1452206826.2941318</v>
      </c>
      <c r="I1807" s="33">
        <f t="shared" ca="1" si="813"/>
        <v>6.8860714733856973E-10</v>
      </c>
      <c r="J1807" s="30" t="b">
        <f t="shared" si="790"/>
        <v>0</v>
      </c>
      <c r="K1807" s="33">
        <f t="shared" si="809"/>
        <v>1</v>
      </c>
      <c r="L1807" s="33">
        <f t="shared" ca="1" si="812"/>
        <v>6.8860714733856973E-10</v>
      </c>
      <c r="M1807" s="600">
        <f t="shared" ca="1" si="791"/>
        <v>27271.35</v>
      </c>
      <c r="N1807" s="601">
        <f t="shared" ca="1" si="792"/>
        <v>-195848454882367</v>
      </c>
      <c r="O1807" s="601">
        <f t="shared" ca="1" si="793"/>
        <v>2295996746675.6304</v>
      </c>
      <c r="P1807" s="601">
        <f t="shared" ca="1" si="794"/>
        <v>-1844239616808.96</v>
      </c>
      <c r="Q1807" s="601">
        <f t="shared" ca="1" si="810"/>
        <v>-295078338689.42999</v>
      </c>
      <c r="R1807" s="602">
        <f t="shared" si="795"/>
        <v>399</v>
      </c>
      <c r="S1807" s="602">
        <f t="shared" si="796"/>
        <v>63.84</v>
      </c>
      <c r="T1807" s="602">
        <f t="shared" si="797"/>
        <v>166.35080000000002</v>
      </c>
      <c r="U1807" s="602">
        <f t="shared" si="798"/>
        <v>26.616128000000003</v>
      </c>
      <c r="V1807" s="602">
        <f t="shared" ca="1" si="799"/>
        <v>-156678763905.89001</v>
      </c>
      <c r="W1807" s="602">
        <f t="shared" si="800"/>
        <v>84.48</v>
      </c>
      <c r="X1807" s="602">
        <f t="shared" si="801"/>
        <v>13.52</v>
      </c>
      <c r="Y1807" s="602">
        <f t="shared" ca="1" si="802"/>
        <v>2891767993.8000002</v>
      </c>
      <c r="Z1807" s="602">
        <f t="shared" ca="1" si="803"/>
        <v>462682879.00999999</v>
      </c>
      <c r="AA1807" s="603">
        <f t="shared" si="804"/>
        <v>0</v>
      </c>
      <c r="AB1807" s="602"/>
      <c r="AC1807" s="604">
        <f t="shared" si="805"/>
        <v>0.113</v>
      </c>
      <c r="AD1807" s="602">
        <f t="shared" ca="1" si="806"/>
        <v>-1844239616808.9558</v>
      </c>
      <c r="AE1807" s="602">
        <f t="shared" si="807"/>
        <v>0</v>
      </c>
      <c r="AG1807" s="602">
        <f t="shared" ca="1" si="811"/>
        <v>0</v>
      </c>
    </row>
    <row r="1808" spans="2:33" x14ac:dyDescent="0.25">
      <c r="B1808" s="30">
        <v>1787</v>
      </c>
      <c r="C1808" s="19">
        <f t="shared" ca="1" si="785"/>
        <v>100082</v>
      </c>
      <c r="D1808" s="30">
        <f t="shared" ca="1" si="786"/>
        <v>31</v>
      </c>
      <c r="E1808" s="599">
        <f t="shared" si="787"/>
        <v>0.113</v>
      </c>
      <c r="F1808" s="599">
        <f t="shared" si="808"/>
        <v>0.13108</v>
      </c>
      <c r="G1808" s="33">
        <f t="shared" ca="1" si="788"/>
        <v>1.0120874444444443</v>
      </c>
      <c r="H1808" s="33">
        <f t="shared" ca="1" si="789"/>
        <v>1469760295.6288049</v>
      </c>
      <c r="I1808" s="33">
        <f t="shared" ca="1" si="813"/>
        <v>6.8038305496078993E-10</v>
      </c>
      <c r="J1808" s="30" t="b">
        <f t="shared" si="790"/>
        <v>0</v>
      </c>
      <c r="K1808" s="33">
        <f t="shared" si="809"/>
        <v>1</v>
      </c>
      <c r="L1808" s="33">
        <f t="shared" ca="1" si="812"/>
        <v>6.8038305496078993E-10</v>
      </c>
      <c r="M1808" s="600">
        <f t="shared" ca="1" si="791"/>
        <v>27271.35</v>
      </c>
      <c r="N1808" s="601">
        <f t="shared" ca="1" si="792"/>
        <v>-198144451629043</v>
      </c>
      <c r="O1808" s="601">
        <f t="shared" ca="1" si="793"/>
        <v>2395060078312.3101</v>
      </c>
      <c r="P1808" s="601">
        <f t="shared" ca="1" si="794"/>
        <v>-1928055594601.49</v>
      </c>
      <c r="Q1808" s="601">
        <f t="shared" ca="1" si="810"/>
        <v>-308488895136.23999</v>
      </c>
      <c r="R1808" s="602">
        <f t="shared" si="795"/>
        <v>399</v>
      </c>
      <c r="S1808" s="602">
        <f t="shared" si="796"/>
        <v>63.84</v>
      </c>
      <c r="T1808" s="602">
        <f t="shared" si="797"/>
        <v>166.35080000000002</v>
      </c>
      <c r="U1808" s="602">
        <f t="shared" si="798"/>
        <v>26.616128000000003</v>
      </c>
      <c r="V1808" s="602">
        <f t="shared" ca="1" si="799"/>
        <v>-158515561303.23001</v>
      </c>
      <c r="W1808" s="602">
        <f t="shared" si="800"/>
        <v>84.48</v>
      </c>
      <c r="X1808" s="602">
        <f t="shared" si="801"/>
        <v>13.52</v>
      </c>
      <c r="Y1808" s="602">
        <f t="shared" ca="1" si="802"/>
        <v>3023191446.98</v>
      </c>
      <c r="Z1808" s="602">
        <f t="shared" ca="1" si="803"/>
        <v>483710631.51999998</v>
      </c>
      <c r="AA1808" s="603">
        <f t="shared" si="804"/>
        <v>0</v>
      </c>
      <c r="AB1808" s="602"/>
      <c r="AC1808" s="604">
        <f t="shared" si="805"/>
        <v>0.113</v>
      </c>
      <c r="AD1808" s="602">
        <f t="shared" ca="1" si="806"/>
        <v>-1928055594601.4934</v>
      </c>
      <c r="AE1808" s="602">
        <f t="shared" si="807"/>
        <v>0</v>
      </c>
      <c r="AG1808" s="602">
        <f t="shared" ca="1" si="811"/>
        <v>0</v>
      </c>
    </row>
    <row r="1809" spans="2:33" x14ac:dyDescent="0.25">
      <c r="B1809" s="30">
        <v>1788</v>
      </c>
      <c r="C1809" s="19">
        <f t="shared" ca="1" si="785"/>
        <v>100113</v>
      </c>
      <c r="D1809" s="30">
        <f t="shared" ca="1" si="786"/>
        <v>31</v>
      </c>
      <c r="E1809" s="599">
        <f t="shared" si="787"/>
        <v>0.113</v>
      </c>
      <c r="F1809" s="599">
        <f t="shared" si="808"/>
        <v>0.13108</v>
      </c>
      <c r="G1809" s="33">
        <f t="shared" ca="1" si="788"/>
        <v>1.0120874444444443</v>
      </c>
      <c r="H1809" s="33">
        <f t="shared" ca="1" si="789"/>
        <v>1487525941.5488682</v>
      </c>
      <c r="I1809" s="33">
        <f t="shared" ca="1" si="813"/>
        <v>6.7225718360162665E-10</v>
      </c>
      <c r="J1809" s="30" t="b">
        <f t="shared" si="790"/>
        <v>1</v>
      </c>
      <c r="K1809" s="33">
        <f t="shared" si="809"/>
        <v>1</v>
      </c>
      <c r="L1809" s="33">
        <f t="shared" ca="1" si="812"/>
        <v>6.7225718360162665E-10</v>
      </c>
      <c r="M1809" s="600">
        <f t="shared" ca="1" si="791"/>
        <v>27271.35</v>
      </c>
      <c r="N1809" s="601">
        <f t="shared" ca="1" si="792"/>
        <v>-200539511707355</v>
      </c>
      <c r="O1809" s="601">
        <f t="shared" ca="1" si="793"/>
        <v>2424010233950.0098</v>
      </c>
      <c r="P1809" s="601">
        <f t="shared" ca="1" si="794"/>
        <v>-1951360859752.3999</v>
      </c>
      <c r="Q1809" s="601">
        <f t="shared" ca="1" si="810"/>
        <v>-312217737560.38</v>
      </c>
      <c r="R1809" s="602">
        <f t="shared" si="795"/>
        <v>399</v>
      </c>
      <c r="S1809" s="602">
        <f t="shared" si="796"/>
        <v>63.84</v>
      </c>
      <c r="T1809" s="602">
        <f t="shared" si="797"/>
        <v>166.35080000000002</v>
      </c>
      <c r="U1809" s="602">
        <f t="shared" si="798"/>
        <v>26.616128000000003</v>
      </c>
      <c r="V1809" s="602">
        <f t="shared" ca="1" si="799"/>
        <v>-160431609365.88</v>
      </c>
      <c r="W1809" s="602">
        <f t="shared" si="800"/>
        <v>84.48</v>
      </c>
      <c r="X1809" s="602">
        <f t="shared" si="801"/>
        <v>13.52</v>
      </c>
      <c r="Y1809" s="602">
        <f t="shared" ca="1" si="802"/>
        <v>3059734102.7399998</v>
      </c>
      <c r="Z1809" s="602">
        <f t="shared" ca="1" si="803"/>
        <v>489557456.44</v>
      </c>
      <c r="AA1809" s="603">
        <f t="shared" si="804"/>
        <v>0</v>
      </c>
      <c r="AB1809" s="602"/>
      <c r="AC1809" s="604">
        <f t="shared" si="805"/>
        <v>0.113</v>
      </c>
      <c r="AD1809" s="602">
        <f t="shared" ca="1" si="806"/>
        <v>-1951360859752.4019</v>
      </c>
      <c r="AE1809" s="602">
        <f t="shared" si="807"/>
        <v>0</v>
      </c>
      <c r="AG1809" s="602">
        <f t="shared" ca="1" si="811"/>
        <v>0</v>
      </c>
    </row>
    <row r="1810" spans="2:33" x14ac:dyDescent="0.25">
      <c r="B1810" s="30">
        <v>1789</v>
      </c>
      <c r="C1810" s="19">
        <f t="shared" ca="1" si="785"/>
        <v>100141</v>
      </c>
      <c r="D1810" s="30">
        <f t="shared" ca="1" si="786"/>
        <v>28</v>
      </c>
      <c r="E1810" s="599">
        <f t="shared" si="787"/>
        <v>0.113</v>
      </c>
      <c r="F1810" s="599">
        <f t="shared" si="808"/>
        <v>0.13108</v>
      </c>
      <c r="G1810" s="33">
        <f t="shared" ca="1" si="788"/>
        <v>1.0109951111111111</v>
      </c>
      <c r="H1810" s="33">
        <f t="shared" ca="1" si="789"/>
        <v>1503881454.5568581</v>
      </c>
      <c r="I1810" s="33">
        <f t="shared" ca="1" si="813"/>
        <v>6.6494602813934258E-10</v>
      </c>
      <c r="J1810" s="30" t="b">
        <f t="shared" si="790"/>
        <v>0</v>
      </c>
      <c r="K1810" s="33">
        <f t="shared" si="809"/>
        <v>1</v>
      </c>
      <c r="L1810" s="33">
        <f t="shared" ca="1" si="812"/>
        <v>6.6494602813934258E-10</v>
      </c>
      <c r="M1810" s="600">
        <f t="shared" ca="1" si="791"/>
        <v>27271.35</v>
      </c>
      <c r="N1810" s="601">
        <f t="shared" ca="1" si="792"/>
        <v>-202963521941305</v>
      </c>
      <c r="O1810" s="601">
        <f t="shared" ca="1" si="793"/>
        <v>2231606502518.4302</v>
      </c>
      <c r="P1810" s="601">
        <f t="shared" ca="1" si="794"/>
        <v>-1783823842839.6899</v>
      </c>
      <c r="Q1810" s="601">
        <f t="shared" ca="1" si="810"/>
        <v>-285411814854.34998</v>
      </c>
      <c r="R1810" s="602">
        <f t="shared" si="795"/>
        <v>399</v>
      </c>
      <c r="S1810" s="602">
        <f t="shared" si="796"/>
        <v>63.84</v>
      </c>
      <c r="T1810" s="602">
        <f t="shared" si="797"/>
        <v>166.35080000000002</v>
      </c>
      <c r="U1810" s="602">
        <f t="shared" si="798"/>
        <v>26.616128000000003</v>
      </c>
      <c r="V1810" s="602">
        <f t="shared" ca="1" si="799"/>
        <v>-162370817553.04001</v>
      </c>
      <c r="W1810" s="602">
        <f t="shared" si="800"/>
        <v>84.48</v>
      </c>
      <c r="X1810" s="602">
        <f t="shared" si="801"/>
        <v>13.52</v>
      </c>
      <c r="Y1810" s="602">
        <f t="shared" ca="1" si="802"/>
        <v>2797036060.2199998</v>
      </c>
      <c r="Z1810" s="602">
        <f t="shared" ca="1" si="803"/>
        <v>447525769.63999999</v>
      </c>
      <c r="AA1810" s="603">
        <f t="shared" si="804"/>
        <v>0</v>
      </c>
      <c r="AB1810" s="602"/>
      <c r="AC1810" s="604">
        <f t="shared" si="805"/>
        <v>0.113</v>
      </c>
      <c r="AD1810" s="602">
        <f t="shared" ca="1" si="806"/>
        <v>-1783823842839.6917</v>
      </c>
      <c r="AE1810" s="602">
        <f t="shared" si="807"/>
        <v>0</v>
      </c>
      <c r="AG1810" s="602">
        <f t="shared" ca="1" si="811"/>
        <v>0</v>
      </c>
    </row>
    <row r="1811" spans="2:33" x14ac:dyDescent="0.25">
      <c r="B1811" s="30">
        <v>1790</v>
      </c>
      <c r="C1811" s="19">
        <f t="shared" ca="1" si="785"/>
        <v>100172</v>
      </c>
      <c r="D1811" s="30">
        <f t="shared" ca="1" si="786"/>
        <v>31</v>
      </c>
      <c r="E1811" s="599">
        <f t="shared" si="787"/>
        <v>0.113</v>
      </c>
      <c r="F1811" s="599">
        <f t="shared" si="808"/>
        <v>0.13108</v>
      </c>
      <c r="G1811" s="33">
        <f t="shared" ca="1" si="788"/>
        <v>1.0120874444444443</v>
      </c>
      <c r="H1811" s="33">
        <f t="shared" ca="1" si="789"/>
        <v>1522059538.0898442</v>
      </c>
      <c r="I1811" s="33">
        <f t="shared" ca="1" si="813"/>
        <v>6.5700452247418715E-10</v>
      </c>
      <c r="J1811" s="30" t="b">
        <f t="shared" si="790"/>
        <v>0</v>
      </c>
      <c r="K1811" s="33">
        <f t="shared" si="809"/>
        <v>1</v>
      </c>
      <c r="L1811" s="33">
        <f t="shared" ca="1" si="812"/>
        <v>6.5700452247418715E-10</v>
      </c>
      <c r="M1811" s="600">
        <f t="shared" ca="1" si="791"/>
        <v>27271.35</v>
      </c>
      <c r="N1811" s="601">
        <f t="shared" ca="1" si="792"/>
        <v>-205195128443823</v>
      </c>
      <c r="O1811" s="601">
        <f t="shared" ca="1" si="793"/>
        <v>2480284742606.71</v>
      </c>
      <c r="P1811" s="601">
        <f t="shared" ca="1" si="794"/>
        <v>-1996662597051.98</v>
      </c>
      <c r="Q1811" s="601">
        <f t="shared" ca="1" si="810"/>
        <v>-319466015528.32001</v>
      </c>
      <c r="R1811" s="602">
        <f t="shared" si="795"/>
        <v>399</v>
      </c>
      <c r="S1811" s="602">
        <f t="shared" si="796"/>
        <v>63.84</v>
      </c>
      <c r="T1811" s="602">
        <f t="shared" si="797"/>
        <v>166.35080000000002</v>
      </c>
      <c r="U1811" s="602">
        <f t="shared" si="798"/>
        <v>26.616128000000003</v>
      </c>
      <c r="V1811" s="602">
        <f t="shared" ca="1" si="799"/>
        <v>-164156102755.06</v>
      </c>
      <c r="W1811" s="602">
        <f t="shared" si="800"/>
        <v>84.48</v>
      </c>
      <c r="X1811" s="602">
        <f t="shared" si="801"/>
        <v>13.52</v>
      </c>
      <c r="Y1811" s="602">
        <f t="shared" ca="1" si="802"/>
        <v>3130767226.8200002</v>
      </c>
      <c r="Z1811" s="602">
        <f t="shared" ca="1" si="803"/>
        <v>500922756.29000002</v>
      </c>
      <c r="AA1811" s="603">
        <f t="shared" si="804"/>
        <v>0</v>
      </c>
      <c r="AB1811" s="602"/>
      <c r="AC1811" s="604">
        <f t="shared" si="805"/>
        <v>0.113</v>
      </c>
      <c r="AD1811" s="602">
        <f t="shared" ca="1" si="806"/>
        <v>-1996662597051.9778</v>
      </c>
      <c r="AE1811" s="602">
        <f t="shared" si="807"/>
        <v>0</v>
      </c>
      <c r="AG1811" s="602">
        <f t="shared" ca="1" si="811"/>
        <v>0</v>
      </c>
    </row>
    <row r="1812" spans="2:33" x14ac:dyDescent="0.25">
      <c r="B1812" s="30">
        <v>1791</v>
      </c>
      <c r="C1812" s="19">
        <f t="shared" ca="1" si="785"/>
        <v>100202</v>
      </c>
      <c r="D1812" s="30">
        <f t="shared" ca="1" si="786"/>
        <v>30</v>
      </c>
      <c r="E1812" s="599">
        <f t="shared" si="787"/>
        <v>0.113</v>
      </c>
      <c r="F1812" s="599">
        <f t="shared" si="808"/>
        <v>0.13108</v>
      </c>
      <c r="G1812" s="33">
        <f t="shared" ca="1" si="788"/>
        <v>1.0117233333333333</v>
      </c>
      <c r="H1812" s="33">
        <f t="shared" ca="1" si="789"/>
        <v>1539903149.4080508</v>
      </c>
      <c r="I1812" s="33">
        <f t="shared" ca="1" si="813"/>
        <v>6.4939148957803406E-10</v>
      </c>
      <c r="J1812" s="30" t="b">
        <f t="shared" si="790"/>
        <v>0</v>
      </c>
      <c r="K1812" s="33">
        <f t="shared" si="809"/>
        <v>1</v>
      </c>
      <c r="L1812" s="33">
        <f t="shared" ca="1" si="812"/>
        <v>6.4939148957803406E-10</v>
      </c>
      <c r="M1812" s="600">
        <f t="shared" ca="1" si="791"/>
        <v>27271.35</v>
      </c>
      <c r="N1812" s="601">
        <f t="shared" ca="1" si="792"/>
        <v>-207675413186430</v>
      </c>
      <c r="O1812" s="601">
        <f t="shared" ca="1" si="793"/>
        <v>2434648121193.5898</v>
      </c>
      <c r="P1812" s="601">
        <f t="shared" ca="1" si="794"/>
        <v>-1955610140838.8799</v>
      </c>
      <c r="Q1812" s="601">
        <f t="shared" ca="1" si="810"/>
        <v>-312897622534.21997</v>
      </c>
      <c r="R1812" s="602">
        <f t="shared" si="795"/>
        <v>399</v>
      </c>
      <c r="S1812" s="602">
        <f t="shared" si="796"/>
        <v>63.84</v>
      </c>
      <c r="T1812" s="602">
        <f t="shared" si="797"/>
        <v>166.35080000000002</v>
      </c>
      <c r="U1812" s="602">
        <f t="shared" si="798"/>
        <v>26.616128000000003</v>
      </c>
      <c r="V1812" s="602">
        <f t="shared" ca="1" si="799"/>
        <v>-166140330549.14001</v>
      </c>
      <c r="W1812" s="602">
        <f t="shared" si="800"/>
        <v>84.48</v>
      </c>
      <c r="X1812" s="602">
        <f t="shared" si="801"/>
        <v>13.52</v>
      </c>
      <c r="Y1812" s="602">
        <f t="shared" ca="1" si="802"/>
        <v>3066396975.48</v>
      </c>
      <c r="Z1812" s="602">
        <f t="shared" ca="1" si="803"/>
        <v>490623516.07999998</v>
      </c>
      <c r="AA1812" s="603">
        <f t="shared" si="804"/>
        <v>0</v>
      </c>
      <c r="AB1812" s="602"/>
      <c r="AC1812" s="604">
        <f t="shared" si="805"/>
        <v>0.113</v>
      </c>
      <c r="AD1812" s="602">
        <f t="shared" ca="1" si="806"/>
        <v>-1955610140838.8826</v>
      </c>
      <c r="AE1812" s="602">
        <f t="shared" si="807"/>
        <v>0</v>
      </c>
      <c r="AG1812" s="602">
        <f t="shared" ca="1" si="811"/>
        <v>0</v>
      </c>
    </row>
    <row r="1813" spans="2:33" x14ac:dyDescent="0.25">
      <c r="B1813" s="30">
        <v>1792</v>
      </c>
      <c r="C1813" s="19">
        <f t="shared" ref="C1813:C1876" ca="1" si="814">IF(B1813=0,FECHA_1ER_PAGO,EDATE(C1812,1))</f>
        <v>100233</v>
      </c>
      <c r="D1813" s="30">
        <f t="shared" ref="D1813:D1876" ca="1" si="815">IF(B1813=0,FECHA_1ER_PAGO-FECHA_APERTURA, C1813-C1812)</f>
        <v>31</v>
      </c>
      <c r="E1813" s="599">
        <f t="shared" ref="E1813:E1876" si="816">IF(B1813=0,TASA,IF(B1813=MESES_INC_TASA,E1812+INCREMENTO_TASA,E1812))</f>
        <v>0.113</v>
      </c>
      <c r="F1813" s="599">
        <f t="shared" si="808"/>
        <v>0.13108</v>
      </c>
      <c r="G1813" s="33">
        <f t="shared" ref="G1813:G1876" ca="1" si="817">IF(B1813&lt;MESES_GRACIA, 0, 1 + D1813 * F1813 / 360 + FACTOR_SEG_DEUD)</f>
        <v>1.0120874444444443</v>
      </c>
      <c r="H1813" s="33">
        <f t="shared" ref="H1813:H1876" ca="1" si="818">IF(B1813 = 0, 0,            IF(H1812=0, G1813, H1812 * G1813 ))</f>
        <v>1558516643.1763453</v>
      </c>
      <c r="I1813" s="33">
        <f t="shared" ca="1" si="813"/>
        <v>6.4163575305935982E-10</v>
      </c>
      <c r="J1813" s="30" t="b">
        <f t="shared" ref="J1813:J1876" si="819">MOD(B1813, MESES_INC)=0</f>
        <v>0</v>
      </c>
      <c r="K1813" s="33">
        <f t="shared" si="809"/>
        <v>1</v>
      </c>
      <c r="L1813" s="33">
        <f t="shared" ca="1" si="812"/>
        <v>6.4163575305935982E-10</v>
      </c>
      <c r="M1813" s="600">
        <f t="shared" ref="M1813:M1876" ca="1" si="820">ROUND(CUOTA_INIT*K1813,2)</f>
        <v>27271.35</v>
      </c>
      <c r="N1813" s="601">
        <f t="shared" ref="N1813:N1876" ca="1" si="821">IF(B1813=0,TOTAL_FINANCIADO, ROUND(N1812-O1812,2))</f>
        <v>-210110061307624</v>
      </c>
      <c r="O1813" s="601">
        <f t="shared" ref="O1813:O1876" ca="1" si="822">IF(B1813=0, 0,
   IF((B1813+1) = PLAZO, N1813,
   IF(B1813&lt;MESES_GRACIA, 0, M1813-P1813-V1813-Q1813)))</f>
        <v>2539693720546.0703</v>
      </c>
      <c r="P1813" s="601">
        <f t="shared" ref="P1813:P1876" ca="1" si="823" xml:space="preserve"> IF(B1813&lt;MESES_GRACIA, 0, ROUND(N1813 * D1813 *E1813 /360,2))</f>
        <v>-2044487624335.02</v>
      </c>
      <c r="Q1813" s="601">
        <f t="shared" ca="1" si="810"/>
        <v>-327118019893.59998</v>
      </c>
      <c r="R1813" s="602">
        <f t="shared" ref="R1813:R1876" si="824" xml:space="preserve"> COMISION_AMORT</f>
        <v>399</v>
      </c>
      <c r="S1813" s="602">
        <f t="shared" ref="S1813:S1876" si="825">ROUND(R1813*IVA,2)</f>
        <v>63.84</v>
      </c>
      <c r="T1813" s="602">
        <f t="shared" ref="T1813:T1876" si="826">SEGURO_DAÑOS_MENS</f>
        <v>166.35080000000002</v>
      </c>
      <c r="U1813" s="602">
        <f t="shared" ref="U1813:U1876" si="827">T1813*IVA</f>
        <v>26.616128000000003</v>
      </c>
      <c r="V1813" s="602">
        <f t="shared" ref="V1813:V1876" ca="1" si="828">ROUND(N1813 * FACTOR_SEG_DEUD,2)</f>
        <v>-168088049046.10001</v>
      </c>
      <c r="W1813" s="602">
        <f t="shared" ref="W1813:W1876" si="829">ROUND(SEGURO_INTERIORES/(1+IVA),2)</f>
        <v>84.48</v>
      </c>
      <c r="X1813" s="602">
        <f t="shared" ref="X1813:X1876" si="830">ROUND(W1813*IVA,2)</f>
        <v>13.52</v>
      </c>
      <c r="Y1813" s="602">
        <f t="shared" ref="Y1813:Y1876" ca="1" si="831">ROUND((SUM(O1813:X1813)-Q1813) * FACTOR_SEG_DESEMPLEO,2)</f>
        <v>3205756869.5999999</v>
      </c>
      <c r="Z1813" s="602">
        <f t="shared" ref="Z1813:Z1876" ca="1" si="832">ROUND(Y1813*IVA,2)</f>
        <v>512921099.13999999</v>
      </c>
      <c r="AA1813" s="603">
        <f t="shared" ref="AA1813:AA1876" si="833">IF(B1813&gt;=PLAZO,0,ROUND(SUM(O1813:Z1813),2))</f>
        <v>0</v>
      </c>
      <c r="AB1813" s="602"/>
      <c r="AC1813" s="604">
        <f t="shared" ref="AC1813:AC1876" si="834">IF(AB1813="SI",TASA_PP,TASA)</f>
        <v>0.113</v>
      </c>
      <c r="AD1813" s="602">
        <f t="shared" ref="AD1813:AD1876" ca="1" si="835">N1813 * D1813 * AC1813 /360</f>
        <v>-2044487624335.019</v>
      </c>
      <c r="AE1813" s="602">
        <f t="shared" ref="AE1813:AE1876" si="836">IF(B1813&gt;=PLAZO, 0, O1813+R1813+S1813+T1813+U1813+V1813+W1813+X1813+Y1813+Z1813+AD1813)</f>
        <v>0</v>
      </c>
      <c r="AG1813" s="602">
        <f t="shared" ca="1" si="811"/>
        <v>0</v>
      </c>
    </row>
    <row r="1814" spans="2:33" x14ac:dyDescent="0.25">
      <c r="B1814" s="30">
        <v>1793</v>
      </c>
      <c r="C1814" s="19">
        <f t="shared" ca="1" si="814"/>
        <v>100263</v>
      </c>
      <c r="D1814" s="30">
        <f t="shared" ca="1" si="815"/>
        <v>30</v>
      </c>
      <c r="E1814" s="599">
        <f t="shared" si="816"/>
        <v>0.113</v>
      </c>
      <c r="F1814" s="599">
        <f t="shared" ref="F1814:F1877" si="837">E1814*(1+$G$13)</f>
        <v>0.13108</v>
      </c>
      <c r="G1814" s="33">
        <f t="shared" ca="1" si="817"/>
        <v>1.0117233333333333</v>
      </c>
      <c r="H1814" s="33">
        <f t="shared" ca="1" si="818"/>
        <v>1576787653.2898493</v>
      </c>
      <c r="I1814" s="33">
        <f t="shared" ca="1" si="813"/>
        <v>6.3420080561486828E-10</v>
      </c>
      <c r="J1814" s="30" t="b">
        <f t="shared" si="819"/>
        <v>0</v>
      </c>
      <c r="K1814" s="33">
        <f t="shared" ref="K1814:K1877" si="838">IF(B1814=0, 1, IF(J1814,K1813*(1+INCREMENTO),K1813))</f>
        <v>1</v>
      </c>
      <c r="L1814" s="33">
        <f t="shared" ca="1" si="812"/>
        <v>6.3420080561486828E-10</v>
      </c>
      <c r="M1814" s="600">
        <f t="shared" ca="1" si="820"/>
        <v>27271.35</v>
      </c>
      <c r="N1814" s="601">
        <f t="shared" ca="1" si="821"/>
        <v>-212649755028170</v>
      </c>
      <c r="O1814" s="601">
        <f t="shared" ca="1" si="822"/>
        <v>2492963988718.2705</v>
      </c>
      <c r="P1814" s="601">
        <f t="shared" ca="1" si="823"/>
        <v>-2002451859848.6001</v>
      </c>
      <c r="Q1814" s="601">
        <f t="shared" ref="Q1814:Q1877" ca="1" si="839">ROUND(P1814*$G$13,2)</f>
        <v>-320392297575.78003</v>
      </c>
      <c r="R1814" s="602">
        <f t="shared" si="824"/>
        <v>399</v>
      </c>
      <c r="S1814" s="602">
        <f t="shared" si="825"/>
        <v>63.84</v>
      </c>
      <c r="T1814" s="602">
        <f t="shared" si="826"/>
        <v>166.35080000000002</v>
      </c>
      <c r="U1814" s="602">
        <f t="shared" si="827"/>
        <v>26.616128000000003</v>
      </c>
      <c r="V1814" s="602">
        <f t="shared" ca="1" si="828"/>
        <v>-170119804022.54001</v>
      </c>
      <c r="W1814" s="602">
        <f t="shared" si="829"/>
        <v>84.48</v>
      </c>
      <c r="X1814" s="602">
        <f t="shared" si="830"/>
        <v>13.52</v>
      </c>
      <c r="Y1814" s="602">
        <f t="shared" ca="1" si="831"/>
        <v>3139844790.8899999</v>
      </c>
      <c r="Z1814" s="602">
        <f t="shared" ca="1" si="832"/>
        <v>502375166.54000002</v>
      </c>
      <c r="AA1814" s="603">
        <f t="shared" si="833"/>
        <v>0</v>
      </c>
      <c r="AB1814" s="602"/>
      <c r="AC1814" s="604">
        <f t="shared" si="834"/>
        <v>0.113</v>
      </c>
      <c r="AD1814" s="602">
        <f t="shared" ca="1" si="835"/>
        <v>-2002451859848.6011</v>
      </c>
      <c r="AE1814" s="602">
        <f t="shared" si="836"/>
        <v>0</v>
      </c>
      <c r="AG1814" s="602">
        <f t="shared" ref="AG1814:AG1877" ca="1" si="840">IF(N1814&gt; 0,O1814+P1814+V1814+R1814+T1814+W1814+Y1814, 0)</f>
        <v>0</v>
      </c>
    </row>
    <row r="1815" spans="2:33" x14ac:dyDescent="0.25">
      <c r="B1815" s="30">
        <v>1794</v>
      </c>
      <c r="C1815" s="19">
        <f t="shared" ca="1" si="814"/>
        <v>100294</v>
      </c>
      <c r="D1815" s="30">
        <f t="shared" ca="1" si="815"/>
        <v>31</v>
      </c>
      <c r="E1815" s="599">
        <f t="shared" si="816"/>
        <v>0.113</v>
      </c>
      <c r="F1815" s="599">
        <f t="shared" si="837"/>
        <v>0.13108</v>
      </c>
      <c r="G1815" s="33">
        <f t="shared" ca="1" si="817"/>
        <v>1.0120874444444443</v>
      </c>
      <c r="H1815" s="33">
        <f t="shared" ca="1" si="818"/>
        <v>1595846986.449676</v>
      </c>
      <c r="I1815" s="33">
        <f t="shared" ca="1" si="813"/>
        <v>6.266264926969766E-10</v>
      </c>
      <c r="J1815" s="30" t="b">
        <f t="shared" si="819"/>
        <v>0</v>
      </c>
      <c r="K1815" s="33">
        <f t="shared" si="838"/>
        <v>1</v>
      </c>
      <c r="L1815" s="33">
        <f t="shared" ref="L1815:L1878" ca="1" si="841" xml:space="preserve"> I1815*K1815</f>
        <v>6.266264926969766E-10</v>
      </c>
      <c r="M1815" s="600">
        <f t="shared" ca="1" si="820"/>
        <v>27271.35</v>
      </c>
      <c r="N1815" s="601">
        <f t="shared" ca="1" si="821"/>
        <v>-215142719016888</v>
      </c>
      <c r="O1815" s="601">
        <f t="shared" ca="1" si="822"/>
        <v>2600525691014.71</v>
      </c>
      <c r="P1815" s="601">
        <f t="shared" ca="1" si="823"/>
        <v>-2093458179767.1101</v>
      </c>
      <c r="Q1815" s="601">
        <f t="shared" ca="1" si="839"/>
        <v>-334953308762.73999</v>
      </c>
      <c r="R1815" s="602">
        <f t="shared" si="824"/>
        <v>399</v>
      </c>
      <c r="S1815" s="602">
        <f t="shared" si="825"/>
        <v>63.84</v>
      </c>
      <c r="T1815" s="602">
        <f t="shared" si="826"/>
        <v>166.35080000000002</v>
      </c>
      <c r="U1815" s="602">
        <f t="shared" si="827"/>
        <v>26.616128000000003</v>
      </c>
      <c r="V1815" s="602">
        <f t="shared" ca="1" si="828"/>
        <v>-172114175213.51001</v>
      </c>
      <c r="W1815" s="602">
        <f t="shared" si="829"/>
        <v>84.48</v>
      </c>
      <c r="X1815" s="602">
        <f t="shared" si="830"/>
        <v>13.52</v>
      </c>
      <c r="Y1815" s="602">
        <f t="shared" ca="1" si="831"/>
        <v>3282542700.52</v>
      </c>
      <c r="Z1815" s="602">
        <f t="shared" ca="1" si="832"/>
        <v>525206832.07999998</v>
      </c>
      <c r="AA1815" s="603">
        <f t="shared" si="833"/>
        <v>0</v>
      </c>
      <c r="AB1815" s="602"/>
      <c r="AC1815" s="604">
        <f t="shared" si="834"/>
        <v>0.113</v>
      </c>
      <c r="AD1815" s="602">
        <f t="shared" ca="1" si="835"/>
        <v>-2093458179767.1072</v>
      </c>
      <c r="AE1815" s="602">
        <f t="shared" si="836"/>
        <v>0</v>
      </c>
      <c r="AG1815" s="602">
        <f t="shared" ca="1" si="840"/>
        <v>0</v>
      </c>
    </row>
    <row r="1816" spans="2:33" x14ac:dyDescent="0.25">
      <c r="B1816" s="30">
        <v>1795</v>
      </c>
      <c r="C1816" s="19">
        <f t="shared" ca="1" si="814"/>
        <v>100325</v>
      </c>
      <c r="D1816" s="30">
        <f t="shared" ca="1" si="815"/>
        <v>31</v>
      </c>
      <c r="E1816" s="599">
        <f t="shared" si="816"/>
        <v>0.113</v>
      </c>
      <c r="F1816" s="599">
        <f t="shared" si="837"/>
        <v>0.13108</v>
      </c>
      <c r="G1816" s="33">
        <f t="shared" ca="1" si="817"/>
        <v>1.0120874444444443</v>
      </c>
      <c r="H1816" s="33">
        <f t="shared" ca="1" si="818"/>
        <v>1615136698.2402203</v>
      </c>
      <c r="I1816" s="33">
        <f t="shared" ref="I1816:I1879" ca="1" si="842">IF(H1816=0, 0, 1/H1816)</f>
        <v>6.1914264042762122E-10</v>
      </c>
      <c r="J1816" s="30" t="b">
        <f t="shared" si="819"/>
        <v>0</v>
      </c>
      <c r="K1816" s="33">
        <f t="shared" si="838"/>
        <v>1</v>
      </c>
      <c r="L1816" s="33">
        <f t="shared" ca="1" si="841"/>
        <v>6.1914264042762122E-10</v>
      </c>
      <c r="M1816" s="600">
        <f t="shared" ca="1" si="820"/>
        <v>27271.35</v>
      </c>
      <c r="N1816" s="601">
        <f t="shared" ca="1" si="821"/>
        <v>-217743244707903</v>
      </c>
      <c r="O1816" s="601">
        <f t="shared" ca="1" si="822"/>
        <v>2631959400831.2002</v>
      </c>
      <c r="P1816" s="601">
        <f t="shared" ca="1" si="823"/>
        <v>-2118762739477.1799</v>
      </c>
      <c r="Q1816" s="601">
        <f t="shared" ca="1" si="839"/>
        <v>-339002038316.34998</v>
      </c>
      <c r="R1816" s="602">
        <f t="shared" si="824"/>
        <v>399</v>
      </c>
      <c r="S1816" s="602">
        <f t="shared" si="825"/>
        <v>63.84</v>
      </c>
      <c r="T1816" s="602">
        <f t="shared" si="826"/>
        <v>166.35080000000002</v>
      </c>
      <c r="U1816" s="602">
        <f t="shared" si="827"/>
        <v>26.616128000000003</v>
      </c>
      <c r="V1816" s="602">
        <f t="shared" ca="1" si="828"/>
        <v>-174194595766.32001</v>
      </c>
      <c r="W1816" s="602">
        <f t="shared" si="829"/>
        <v>84.48</v>
      </c>
      <c r="X1816" s="602">
        <f t="shared" si="830"/>
        <v>13.52</v>
      </c>
      <c r="Y1816" s="602">
        <f t="shared" ca="1" si="831"/>
        <v>3322220250.1500001</v>
      </c>
      <c r="Z1816" s="602">
        <f t="shared" ca="1" si="832"/>
        <v>531555240.01999998</v>
      </c>
      <c r="AA1816" s="603">
        <f t="shared" si="833"/>
        <v>0</v>
      </c>
      <c r="AB1816" s="602"/>
      <c r="AC1816" s="604">
        <f t="shared" si="834"/>
        <v>0.113</v>
      </c>
      <c r="AD1816" s="602">
        <f t="shared" ca="1" si="835"/>
        <v>-2118762739477.1785</v>
      </c>
      <c r="AE1816" s="602">
        <f t="shared" si="836"/>
        <v>0</v>
      </c>
      <c r="AG1816" s="602">
        <f t="shared" ca="1" si="840"/>
        <v>0</v>
      </c>
    </row>
    <row r="1817" spans="2:33" x14ac:dyDescent="0.25">
      <c r="B1817" s="30">
        <v>1796</v>
      </c>
      <c r="C1817" s="19">
        <f t="shared" ca="1" si="814"/>
        <v>100355</v>
      </c>
      <c r="D1817" s="30">
        <f t="shared" ca="1" si="815"/>
        <v>30</v>
      </c>
      <c r="E1817" s="599">
        <f t="shared" si="816"/>
        <v>0.113</v>
      </c>
      <c r="F1817" s="599">
        <f t="shared" si="837"/>
        <v>0.13108</v>
      </c>
      <c r="G1817" s="33">
        <f t="shared" ca="1" si="817"/>
        <v>1.0117233333333333</v>
      </c>
      <c r="H1817" s="33">
        <f t="shared" ca="1" si="818"/>
        <v>1634071484.1325898</v>
      </c>
      <c r="I1817" s="33">
        <f t="shared" ca="1" si="842"/>
        <v>6.119683316858244E-10</v>
      </c>
      <c r="J1817" s="30" t="b">
        <f t="shared" si="819"/>
        <v>0</v>
      </c>
      <c r="K1817" s="33">
        <f t="shared" si="838"/>
        <v>1</v>
      </c>
      <c r="L1817" s="33">
        <f t="shared" ca="1" si="841"/>
        <v>6.119683316858244E-10</v>
      </c>
      <c r="M1817" s="600">
        <f t="shared" ca="1" si="820"/>
        <v>27271.35</v>
      </c>
      <c r="N1817" s="601">
        <f t="shared" ca="1" si="821"/>
        <v>-220375204108734</v>
      </c>
      <c r="O1817" s="601">
        <f t="shared" ca="1" si="822"/>
        <v>2583532003439.4102</v>
      </c>
      <c r="P1817" s="601">
        <f t="shared" ca="1" si="823"/>
        <v>-2075199838690.5801</v>
      </c>
      <c r="Q1817" s="601">
        <f t="shared" ca="1" si="839"/>
        <v>-332031974190.48999</v>
      </c>
      <c r="R1817" s="602">
        <f t="shared" si="824"/>
        <v>399</v>
      </c>
      <c r="S1817" s="602">
        <f t="shared" si="825"/>
        <v>63.84</v>
      </c>
      <c r="T1817" s="602">
        <f t="shared" si="826"/>
        <v>166.35080000000002</v>
      </c>
      <c r="U1817" s="602">
        <f t="shared" si="827"/>
        <v>26.616128000000003</v>
      </c>
      <c r="V1817" s="602">
        <f t="shared" ca="1" si="828"/>
        <v>-176300163286.98999</v>
      </c>
      <c r="W1817" s="602">
        <f t="shared" si="829"/>
        <v>84.48</v>
      </c>
      <c r="X1817" s="602">
        <f t="shared" si="830"/>
        <v>13.52</v>
      </c>
      <c r="Y1817" s="602">
        <f t="shared" ca="1" si="831"/>
        <v>3253913621.71</v>
      </c>
      <c r="Z1817" s="602">
        <f t="shared" ca="1" si="832"/>
        <v>520626179.47000003</v>
      </c>
      <c r="AA1817" s="603">
        <f t="shared" si="833"/>
        <v>0</v>
      </c>
      <c r="AB1817" s="602"/>
      <c r="AC1817" s="604">
        <f t="shared" si="834"/>
        <v>0.113</v>
      </c>
      <c r="AD1817" s="602">
        <f t="shared" ca="1" si="835"/>
        <v>-2075199838690.5784</v>
      </c>
      <c r="AE1817" s="602">
        <f t="shared" si="836"/>
        <v>0</v>
      </c>
      <c r="AG1817" s="602">
        <f t="shared" ca="1" si="840"/>
        <v>0</v>
      </c>
    </row>
    <row r="1818" spans="2:33" x14ac:dyDescent="0.25">
      <c r="B1818" s="30">
        <v>1797</v>
      </c>
      <c r="C1818" s="19">
        <f t="shared" ca="1" si="814"/>
        <v>100386</v>
      </c>
      <c r="D1818" s="30">
        <f t="shared" ca="1" si="815"/>
        <v>31</v>
      </c>
      <c r="E1818" s="599">
        <f t="shared" si="816"/>
        <v>0.113</v>
      </c>
      <c r="F1818" s="599">
        <f t="shared" si="837"/>
        <v>0.13108</v>
      </c>
      <c r="G1818" s="33">
        <f t="shared" ca="1" si="817"/>
        <v>1.0120874444444443</v>
      </c>
      <c r="H1818" s="33">
        <f t="shared" ca="1" si="818"/>
        <v>1653823232.4152932</v>
      </c>
      <c r="I1818" s="33">
        <f t="shared" ca="1" si="842"/>
        <v>6.0465954305138757E-10</v>
      </c>
      <c r="J1818" s="30" t="b">
        <f t="shared" si="819"/>
        <v>0</v>
      </c>
      <c r="K1818" s="33">
        <f t="shared" si="838"/>
        <v>1</v>
      </c>
      <c r="L1818" s="33">
        <f t="shared" ca="1" si="841"/>
        <v>6.0465954305138757E-10</v>
      </c>
      <c r="M1818" s="600">
        <f t="shared" ca="1" si="820"/>
        <v>27271.35</v>
      </c>
      <c r="N1818" s="601">
        <f t="shared" ca="1" si="821"/>
        <v>-222958736112173</v>
      </c>
      <c r="O1818" s="601">
        <f t="shared" ca="1" si="822"/>
        <v>2695001363430.79</v>
      </c>
      <c r="P1818" s="601">
        <f t="shared" ca="1" si="823"/>
        <v>-2169512368335.95</v>
      </c>
      <c r="Q1818" s="601">
        <f t="shared" ca="1" si="839"/>
        <v>-347121978933.75</v>
      </c>
      <c r="R1818" s="602">
        <f t="shared" si="824"/>
        <v>399</v>
      </c>
      <c r="S1818" s="602">
        <f t="shared" si="825"/>
        <v>63.84</v>
      </c>
      <c r="T1818" s="602">
        <f t="shared" si="826"/>
        <v>166.35080000000002</v>
      </c>
      <c r="U1818" s="602">
        <f t="shared" si="827"/>
        <v>26.616128000000003</v>
      </c>
      <c r="V1818" s="602">
        <f t="shared" ca="1" si="828"/>
        <v>-178366988889.73999</v>
      </c>
      <c r="W1818" s="602">
        <f t="shared" si="829"/>
        <v>84.48</v>
      </c>
      <c r="X1818" s="602">
        <f t="shared" si="830"/>
        <v>13.52</v>
      </c>
      <c r="Y1818" s="602">
        <f t="shared" ca="1" si="831"/>
        <v>3401795668.1999998</v>
      </c>
      <c r="Z1818" s="602">
        <f t="shared" ca="1" si="832"/>
        <v>544287306.90999997</v>
      </c>
      <c r="AA1818" s="603">
        <f t="shared" si="833"/>
        <v>0</v>
      </c>
      <c r="AB1818" s="602"/>
      <c r="AC1818" s="604">
        <f t="shared" si="834"/>
        <v>0.113</v>
      </c>
      <c r="AD1818" s="602">
        <f t="shared" ca="1" si="835"/>
        <v>-2169512368335.95</v>
      </c>
      <c r="AE1818" s="602">
        <f t="shared" si="836"/>
        <v>0</v>
      </c>
      <c r="AG1818" s="602">
        <f t="shared" ca="1" si="840"/>
        <v>0</v>
      </c>
    </row>
    <row r="1819" spans="2:33" x14ac:dyDescent="0.25">
      <c r="B1819" s="30">
        <v>1798</v>
      </c>
      <c r="C1819" s="19">
        <f t="shared" ca="1" si="814"/>
        <v>100416</v>
      </c>
      <c r="D1819" s="30">
        <f t="shared" ca="1" si="815"/>
        <v>30</v>
      </c>
      <c r="E1819" s="599">
        <f t="shared" si="816"/>
        <v>0.113</v>
      </c>
      <c r="F1819" s="599">
        <f t="shared" si="837"/>
        <v>0.13108</v>
      </c>
      <c r="G1819" s="33">
        <f t="shared" ca="1" si="817"/>
        <v>1.0117233333333333</v>
      </c>
      <c r="H1819" s="33">
        <f t="shared" ca="1" si="818"/>
        <v>1673211553.4433084</v>
      </c>
      <c r="I1819" s="33">
        <f t="shared" ca="1" si="842"/>
        <v>5.9765305704595231E-10</v>
      </c>
      <c r="J1819" s="30" t="b">
        <f t="shared" si="819"/>
        <v>0</v>
      </c>
      <c r="K1819" s="33">
        <f t="shared" si="838"/>
        <v>1</v>
      </c>
      <c r="L1819" s="33">
        <f t="shared" ca="1" si="841"/>
        <v>5.9765305704595231E-10</v>
      </c>
      <c r="M1819" s="600">
        <f t="shared" ca="1" si="820"/>
        <v>27271.35</v>
      </c>
      <c r="N1819" s="601">
        <f t="shared" ca="1" si="821"/>
        <v>-225653737475604</v>
      </c>
      <c r="O1819" s="601">
        <f t="shared" ca="1" si="822"/>
        <v>2645414009610.3398</v>
      </c>
      <c r="P1819" s="601">
        <f t="shared" ca="1" si="823"/>
        <v>-2124906027895.27</v>
      </c>
      <c r="Q1819" s="601">
        <f t="shared" ca="1" si="839"/>
        <v>-339984964463.23999</v>
      </c>
      <c r="R1819" s="602">
        <f t="shared" si="824"/>
        <v>399</v>
      </c>
      <c r="S1819" s="602">
        <f t="shared" si="825"/>
        <v>63.84</v>
      </c>
      <c r="T1819" s="602">
        <f t="shared" si="826"/>
        <v>166.35080000000002</v>
      </c>
      <c r="U1819" s="602">
        <f t="shared" si="827"/>
        <v>26.616128000000003</v>
      </c>
      <c r="V1819" s="602">
        <f t="shared" ca="1" si="828"/>
        <v>-180522989980.48001</v>
      </c>
      <c r="W1819" s="602">
        <f t="shared" si="829"/>
        <v>84.48</v>
      </c>
      <c r="X1819" s="602">
        <f t="shared" si="830"/>
        <v>13.52</v>
      </c>
      <c r="Y1819" s="602">
        <f t="shared" ca="1" si="831"/>
        <v>3331852926.3899999</v>
      </c>
      <c r="Z1819" s="602">
        <f t="shared" ca="1" si="832"/>
        <v>533096468.22000003</v>
      </c>
      <c r="AA1819" s="603">
        <f t="shared" si="833"/>
        <v>0</v>
      </c>
      <c r="AB1819" s="602"/>
      <c r="AC1819" s="604">
        <f t="shared" si="834"/>
        <v>0.113</v>
      </c>
      <c r="AD1819" s="602">
        <f t="shared" ca="1" si="835"/>
        <v>-2124906027895.2712</v>
      </c>
      <c r="AE1819" s="602">
        <f t="shared" si="836"/>
        <v>0</v>
      </c>
      <c r="AG1819" s="602">
        <f t="shared" ca="1" si="840"/>
        <v>0</v>
      </c>
    </row>
    <row r="1820" spans="2:33" x14ac:dyDescent="0.25">
      <c r="B1820" s="30">
        <v>1799</v>
      </c>
      <c r="C1820" s="19">
        <f t="shared" ca="1" si="814"/>
        <v>100447</v>
      </c>
      <c r="D1820" s="30">
        <f t="shared" ca="1" si="815"/>
        <v>31</v>
      </c>
      <c r="E1820" s="599">
        <f t="shared" si="816"/>
        <v>0.113</v>
      </c>
      <c r="F1820" s="599">
        <f t="shared" si="837"/>
        <v>0.13108</v>
      </c>
      <c r="G1820" s="33">
        <f t="shared" ca="1" si="817"/>
        <v>1.0120874444444443</v>
      </c>
      <c r="H1820" s="33">
        <f t="shared" ca="1" si="818"/>
        <v>1693436405.1393566</v>
      </c>
      <c r="I1820" s="33">
        <f t="shared" ca="1" si="842"/>
        <v>5.9051523692601128E-10</v>
      </c>
      <c r="J1820" s="30" t="b">
        <f t="shared" si="819"/>
        <v>0</v>
      </c>
      <c r="K1820" s="33">
        <f t="shared" si="838"/>
        <v>1</v>
      </c>
      <c r="L1820" s="33">
        <f t="shared" ca="1" si="841"/>
        <v>5.9051523692601128E-10</v>
      </c>
      <c r="M1820" s="600">
        <f t="shared" ca="1" si="820"/>
        <v>27271.35</v>
      </c>
      <c r="N1820" s="601">
        <f t="shared" ca="1" si="821"/>
        <v>-228299151485214</v>
      </c>
      <c r="O1820" s="601">
        <f t="shared" ca="1" si="822"/>
        <v>2759553337562.6797</v>
      </c>
      <c r="P1820" s="601">
        <f t="shared" ca="1" si="823"/>
        <v>-2221477576813.0698</v>
      </c>
      <c r="Q1820" s="601">
        <f t="shared" ca="1" si="839"/>
        <v>-355436412290.09003</v>
      </c>
      <c r="R1820" s="602">
        <f t="shared" si="824"/>
        <v>399</v>
      </c>
      <c r="S1820" s="602">
        <f t="shared" si="825"/>
        <v>63.84</v>
      </c>
      <c r="T1820" s="602">
        <f t="shared" si="826"/>
        <v>166.35080000000002</v>
      </c>
      <c r="U1820" s="602">
        <f t="shared" si="827"/>
        <v>26.616128000000003</v>
      </c>
      <c r="V1820" s="602">
        <f t="shared" ca="1" si="828"/>
        <v>-182639321188.17001</v>
      </c>
      <c r="W1820" s="602">
        <f t="shared" si="829"/>
        <v>84.48</v>
      </c>
      <c r="X1820" s="602">
        <f t="shared" si="830"/>
        <v>13.52</v>
      </c>
      <c r="Y1820" s="602">
        <f t="shared" ca="1" si="831"/>
        <v>3483277115.0900002</v>
      </c>
      <c r="Z1820" s="602">
        <f t="shared" ca="1" si="832"/>
        <v>557324338.40999997</v>
      </c>
      <c r="AA1820" s="603">
        <f t="shared" si="833"/>
        <v>0</v>
      </c>
      <c r="AB1820" s="602"/>
      <c r="AC1820" s="604">
        <f t="shared" si="834"/>
        <v>0.113</v>
      </c>
      <c r="AD1820" s="602">
        <f t="shared" ca="1" si="835"/>
        <v>-2221477576813.0684</v>
      </c>
      <c r="AE1820" s="602">
        <f t="shared" si="836"/>
        <v>0</v>
      </c>
      <c r="AG1820" s="602">
        <f t="shared" ca="1" si="840"/>
        <v>0</v>
      </c>
    </row>
    <row r="1821" spans="2:33" x14ac:dyDescent="0.25">
      <c r="B1821" s="30">
        <v>1800</v>
      </c>
      <c r="C1821" s="19">
        <f t="shared" ca="1" si="814"/>
        <v>100478</v>
      </c>
      <c r="D1821" s="30">
        <f t="shared" ca="1" si="815"/>
        <v>31</v>
      </c>
      <c r="E1821" s="599">
        <f t="shared" si="816"/>
        <v>0.113</v>
      </c>
      <c r="F1821" s="599">
        <f t="shared" si="837"/>
        <v>0.13108</v>
      </c>
      <c r="G1821" s="33">
        <f t="shared" ca="1" si="817"/>
        <v>1.0120874444444443</v>
      </c>
      <c r="H1821" s="33">
        <f t="shared" ca="1" si="818"/>
        <v>1713905723.606678</v>
      </c>
      <c r="I1821" s="33">
        <f t="shared" ca="1" si="842"/>
        <v>5.8346266438485199E-10</v>
      </c>
      <c r="J1821" s="30" t="b">
        <f t="shared" si="819"/>
        <v>1</v>
      </c>
      <c r="K1821" s="33">
        <f t="shared" si="838"/>
        <v>1</v>
      </c>
      <c r="L1821" s="33">
        <f t="shared" ca="1" si="841"/>
        <v>5.8346266438485199E-10</v>
      </c>
      <c r="M1821" s="600">
        <f t="shared" ca="1" si="820"/>
        <v>27271.35</v>
      </c>
      <c r="N1821" s="601">
        <f t="shared" ca="1" si="821"/>
        <v>-231058704822777</v>
      </c>
      <c r="O1821" s="601">
        <f t="shared" ca="1" si="822"/>
        <v>2792909285221.9507</v>
      </c>
      <c r="P1821" s="601">
        <f t="shared" ca="1" si="823"/>
        <v>-2248329563872.7402</v>
      </c>
      <c r="Q1821" s="601">
        <f t="shared" ca="1" si="839"/>
        <v>-359732730219.64001</v>
      </c>
      <c r="R1821" s="602">
        <f t="shared" si="824"/>
        <v>399</v>
      </c>
      <c r="S1821" s="602">
        <f t="shared" si="825"/>
        <v>63.84</v>
      </c>
      <c r="T1821" s="602">
        <f t="shared" si="826"/>
        <v>166.35080000000002</v>
      </c>
      <c r="U1821" s="602">
        <f t="shared" si="827"/>
        <v>26.616128000000003</v>
      </c>
      <c r="V1821" s="602">
        <f t="shared" ca="1" si="828"/>
        <v>-184846963858.22</v>
      </c>
      <c r="W1821" s="602">
        <f t="shared" si="829"/>
        <v>84.48</v>
      </c>
      <c r="X1821" s="602">
        <f t="shared" si="830"/>
        <v>13.52</v>
      </c>
      <c r="Y1821" s="602">
        <f t="shared" ca="1" si="831"/>
        <v>3525381030.8000002</v>
      </c>
      <c r="Z1821" s="602">
        <f t="shared" ca="1" si="832"/>
        <v>564060964.92999995</v>
      </c>
      <c r="AA1821" s="603">
        <f t="shared" si="833"/>
        <v>0</v>
      </c>
      <c r="AB1821" s="602"/>
      <c r="AC1821" s="604">
        <f t="shared" si="834"/>
        <v>0.113</v>
      </c>
      <c r="AD1821" s="602">
        <f t="shared" ca="1" si="835"/>
        <v>-2248329563872.7441</v>
      </c>
      <c r="AE1821" s="602">
        <f t="shared" si="836"/>
        <v>0</v>
      </c>
      <c r="AG1821" s="602">
        <f t="shared" ca="1" si="840"/>
        <v>0</v>
      </c>
    </row>
    <row r="1822" spans="2:33" x14ac:dyDescent="0.25">
      <c r="B1822" s="30">
        <v>1801</v>
      </c>
      <c r="C1822" s="19">
        <f t="shared" ca="1" si="814"/>
        <v>100506</v>
      </c>
      <c r="D1822" s="30">
        <f t="shared" ca="1" si="815"/>
        <v>28</v>
      </c>
      <c r="E1822" s="599">
        <f t="shared" si="816"/>
        <v>0.113</v>
      </c>
      <c r="F1822" s="599">
        <f t="shared" si="837"/>
        <v>0.13108</v>
      </c>
      <c r="G1822" s="33">
        <f t="shared" ca="1" si="817"/>
        <v>1.0109951111111111</v>
      </c>
      <c r="H1822" s="33">
        <f t="shared" ca="1" si="818"/>
        <v>1732750307.4717026</v>
      </c>
      <c r="I1822" s="33">
        <f t="shared" ca="1" si="842"/>
        <v>5.7711719668318742E-10</v>
      </c>
      <c r="J1822" s="30" t="b">
        <f t="shared" si="819"/>
        <v>0</v>
      </c>
      <c r="K1822" s="33">
        <f t="shared" si="838"/>
        <v>1</v>
      </c>
      <c r="L1822" s="33">
        <f t="shared" ca="1" si="841"/>
        <v>5.7711719668318742E-10</v>
      </c>
      <c r="M1822" s="600">
        <f t="shared" ca="1" si="820"/>
        <v>27271.35</v>
      </c>
      <c r="N1822" s="601">
        <f t="shared" ca="1" si="821"/>
        <v>-233851614107999</v>
      </c>
      <c r="O1822" s="601">
        <f t="shared" ca="1" si="822"/>
        <v>2571224507901.4702</v>
      </c>
      <c r="P1822" s="601">
        <f t="shared" ca="1" si="823"/>
        <v>-2055295852882.52</v>
      </c>
      <c r="Q1822" s="601">
        <f t="shared" ca="1" si="839"/>
        <v>-328847336461.20001</v>
      </c>
      <c r="R1822" s="602">
        <f t="shared" si="824"/>
        <v>399</v>
      </c>
      <c r="S1822" s="602">
        <f t="shared" si="825"/>
        <v>63.84</v>
      </c>
      <c r="T1822" s="602">
        <f t="shared" si="826"/>
        <v>166.35080000000002</v>
      </c>
      <c r="U1822" s="602">
        <f t="shared" si="827"/>
        <v>26.616128000000003</v>
      </c>
      <c r="V1822" s="602">
        <f t="shared" ca="1" si="828"/>
        <v>-187081291286.39999</v>
      </c>
      <c r="W1822" s="602">
        <f t="shared" si="829"/>
        <v>84.48</v>
      </c>
      <c r="X1822" s="602">
        <f t="shared" si="830"/>
        <v>13.52</v>
      </c>
      <c r="Y1822" s="602">
        <f t="shared" ca="1" si="831"/>
        <v>3222704171.9699998</v>
      </c>
      <c r="Z1822" s="602">
        <f t="shared" ca="1" si="832"/>
        <v>515632667.51999998</v>
      </c>
      <c r="AA1822" s="603">
        <f t="shared" si="833"/>
        <v>0</v>
      </c>
      <c r="AB1822" s="602"/>
      <c r="AC1822" s="604">
        <f t="shared" si="834"/>
        <v>0.113</v>
      </c>
      <c r="AD1822" s="602">
        <f t="shared" ca="1" si="835"/>
        <v>-2055295852882.5247</v>
      </c>
      <c r="AE1822" s="602">
        <f t="shared" si="836"/>
        <v>0</v>
      </c>
      <c r="AG1822" s="602">
        <f t="shared" ca="1" si="840"/>
        <v>0</v>
      </c>
    </row>
    <row r="1823" spans="2:33" x14ac:dyDescent="0.25">
      <c r="B1823" s="30">
        <v>1802</v>
      </c>
      <c r="C1823" s="19">
        <f t="shared" ca="1" si="814"/>
        <v>100537</v>
      </c>
      <c r="D1823" s="30">
        <f t="shared" ca="1" si="815"/>
        <v>31</v>
      </c>
      <c r="E1823" s="599">
        <f t="shared" si="816"/>
        <v>0.113</v>
      </c>
      <c r="F1823" s="599">
        <f t="shared" si="837"/>
        <v>0.13108</v>
      </c>
      <c r="G1823" s="33">
        <f t="shared" ca="1" si="817"/>
        <v>1.0120874444444443</v>
      </c>
      <c r="H1823" s="33">
        <f t="shared" ca="1" si="818"/>
        <v>1753694830.5493605</v>
      </c>
      <c r="I1823" s="33">
        <f t="shared" ca="1" si="842"/>
        <v>5.702246380499058E-10</v>
      </c>
      <c r="J1823" s="30" t="b">
        <f t="shared" si="819"/>
        <v>0</v>
      </c>
      <c r="K1823" s="33">
        <f t="shared" si="838"/>
        <v>1</v>
      </c>
      <c r="L1823" s="33">
        <f t="shared" ca="1" si="841"/>
        <v>5.702246380499058E-10</v>
      </c>
      <c r="M1823" s="600">
        <f t="shared" ca="1" si="820"/>
        <v>27271.35</v>
      </c>
      <c r="N1823" s="601">
        <f t="shared" ca="1" si="821"/>
        <v>-236422838615900</v>
      </c>
      <c r="O1823" s="601">
        <f t="shared" ca="1" si="822"/>
        <v>2857747954438.9004</v>
      </c>
      <c r="P1823" s="601">
        <f t="shared" ca="1" si="823"/>
        <v>-2300525565754.1602</v>
      </c>
      <c r="Q1823" s="601">
        <f t="shared" ca="1" si="839"/>
        <v>-368084090520.66998</v>
      </c>
      <c r="R1823" s="602">
        <f t="shared" si="824"/>
        <v>399</v>
      </c>
      <c r="S1823" s="602">
        <f t="shared" si="825"/>
        <v>63.84</v>
      </c>
      <c r="T1823" s="602">
        <f t="shared" si="826"/>
        <v>166.35080000000002</v>
      </c>
      <c r="U1823" s="602">
        <f t="shared" si="827"/>
        <v>26.616128000000003</v>
      </c>
      <c r="V1823" s="602">
        <f t="shared" ca="1" si="828"/>
        <v>-189138270892.72</v>
      </c>
      <c r="W1823" s="602">
        <f t="shared" si="829"/>
        <v>84.48</v>
      </c>
      <c r="X1823" s="602">
        <f t="shared" si="830"/>
        <v>13.52</v>
      </c>
      <c r="Y1823" s="602">
        <f t="shared" ca="1" si="831"/>
        <v>3607224361.75</v>
      </c>
      <c r="Z1823" s="602">
        <f t="shared" ca="1" si="832"/>
        <v>577155897.88</v>
      </c>
      <c r="AA1823" s="603">
        <f t="shared" si="833"/>
        <v>0</v>
      </c>
      <c r="AB1823" s="602"/>
      <c r="AC1823" s="604">
        <f t="shared" si="834"/>
        <v>0.113</v>
      </c>
      <c r="AD1823" s="602">
        <f t="shared" ca="1" si="835"/>
        <v>-2300525565754.1606</v>
      </c>
      <c r="AE1823" s="602">
        <f t="shared" si="836"/>
        <v>0</v>
      </c>
      <c r="AG1823" s="602">
        <f t="shared" ca="1" si="840"/>
        <v>0</v>
      </c>
    </row>
    <row r="1824" spans="2:33" x14ac:dyDescent="0.25">
      <c r="B1824" s="30">
        <v>1803</v>
      </c>
      <c r="C1824" s="19">
        <f t="shared" ca="1" si="814"/>
        <v>100567</v>
      </c>
      <c r="D1824" s="30">
        <f t="shared" ca="1" si="815"/>
        <v>30</v>
      </c>
      <c r="E1824" s="599">
        <f t="shared" si="816"/>
        <v>0.113</v>
      </c>
      <c r="F1824" s="599">
        <f t="shared" si="837"/>
        <v>0.13108</v>
      </c>
      <c r="G1824" s="33">
        <f t="shared" ca="1" si="817"/>
        <v>1.0117233333333333</v>
      </c>
      <c r="H1824" s="33">
        <f t="shared" ca="1" si="818"/>
        <v>1774253979.6128342</v>
      </c>
      <c r="I1824" s="33">
        <f t="shared" ca="1" si="842"/>
        <v>5.6361716613887111E-10</v>
      </c>
      <c r="J1824" s="30" t="b">
        <f t="shared" si="819"/>
        <v>0</v>
      </c>
      <c r="K1824" s="33">
        <f t="shared" si="838"/>
        <v>1</v>
      </c>
      <c r="L1824" s="33">
        <f t="shared" ca="1" si="841"/>
        <v>5.6361716613887111E-10</v>
      </c>
      <c r="M1824" s="600">
        <f t="shared" ca="1" si="820"/>
        <v>27271.35</v>
      </c>
      <c r="N1824" s="601">
        <f t="shared" ca="1" si="821"/>
        <v>-239280586570339</v>
      </c>
      <c r="O1824" s="601">
        <f t="shared" ca="1" si="822"/>
        <v>2805166103830.96</v>
      </c>
      <c r="P1824" s="601">
        <f t="shared" ca="1" si="823"/>
        <v>-2253225523537.3599</v>
      </c>
      <c r="Q1824" s="601">
        <f t="shared" ca="1" si="839"/>
        <v>-360516083765.97998</v>
      </c>
      <c r="R1824" s="602">
        <f t="shared" si="824"/>
        <v>399</v>
      </c>
      <c r="S1824" s="602">
        <f t="shared" si="825"/>
        <v>63.84</v>
      </c>
      <c r="T1824" s="602">
        <f t="shared" si="826"/>
        <v>166.35080000000002</v>
      </c>
      <c r="U1824" s="602">
        <f t="shared" si="827"/>
        <v>26.616128000000003</v>
      </c>
      <c r="V1824" s="602">
        <f t="shared" ca="1" si="828"/>
        <v>-191424469256.26999</v>
      </c>
      <c r="W1824" s="602">
        <f t="shared" si="829"/>
        <v>84.48</v>
      </c>
      <c r="X1824" s="602">
        <f t="shared" si="830"/>
        <v>13.52</v>
      </c>
      <c r="Y1824" s="602">
        <f t="shared" ca="1" si="831"/>
        <v>3533057895.5500002</v>
      </c>
      <c r="Z1824" s="602">
        <f t="shared" ca="1" si="832"/>
        <v>565289263.28999996</v>
      </c>
      <c r="AA1824" s="603">
        <f t="shared" si="833"/>
        <v>0</v>
      </c>
      <c r="AB1824" s="602"/>
      <c r="AC1824" s="604">
        <f t="shared" si="834"/>
        <v>0.113</v>
      </c>
      <c r="AD1824" s="602">
        <f t="shared" ca="1" si="835"/>
        <v>-2253225523537.3589</v>
      </c>
      <c r="AE1824" s="602">
        <f t="shared" si="836"/>
        <v>0</v>
      </c>
      <c r="AG1824" s="602">
        <f t="shared" ca="1" si="840"/>
        <v>0</v>
      </c>
    </row>
    <row r="1825" spans="2:33" x14ac:dyDescent="0.25">
      <c r="B1825" s="30">
        <v>1804</v>
      </c>
      <c r="C1825" s="19">
        <f t="shared" ca="1" si="814"/>
        <v>100598</v>
      </c>
      <c r="D1825" s="30">
        <f t="shared" ca="1" si="815"/>
        <v>31</v>
      </c>
      <c r="E1825" s="599">
        <f t="shared" si="816"/>
        <v>0.113</v>
      </c>
      <c r="F1825" s="599">
        <f t="shared" si="837"/>
        <v>0.13108</v>
      </c>
      <c r="G1825" s="33">
        <f t="shared" ca="1" si="817"/>
        <v>1.0120874444444443</v>
      </c>
      <c r="H1825" s="33">
        <f t="shared" ca="1" si="818"/>
        <v>1795700176.0217385</v>
      </c>
      <c r="I1825" s="33">
        <f t="shared" ca="1" si="842"/>
        <v>5.5688583949211245E-10</v>
      </c>
      <c r="J1825" s="30" t="b">
        <f t="shared" si="819"/>
        <v>0</v>
      </c>
      <c r="K1825" s="33">
        <f t="shared" si="838"/>
        <v>1</v>
      </c>
      <c r="L1825" s="33">
        <f t="shared" ca="1" si="841"/>
        <v>5.5688583949211245E-10</v>
      </c>
      <c r="M1825" s="600">
        <f t="shared" ca="1" si="820"/>
        <v>27271.35</v>
      </c>
      <c r="N1825" s="601">
        <f t="shared" ca="1" si="821"/>
        <v>-242085752674170</v>
      </c>
      <c r="O1825" s="601">
        <f t="shared" ca="1" si="822"/>
        <v>2926198113511.9004</v>
      </c>
      <c r="P1825" s="601">
        <f t="shared" ca="1" si="823"/>
        <v>-2355628865604.4902</v>
      </c>
      <c r="Q1825" s="601">
        <f t="shared" ca="1" si="839"/>
        <v>-376900618496.71997</v>
      </c>
      <c r="R1825" s="602">
        <f t="shared" si="824"/>
        <v>399</v>
      </c>
      <c r="S1825" s="602">
        <f t="shared" si="825"/>
        <v>63.84</v>
      </c>
      <c r="T1825" s="602">
        <f t="shared" si="826"/>
        <v>166.35080000000002</v>
      </c>
      <c r="U1825" s="602">
        <f t="shared" si="827"/>
        <v>26.616128000000003</v>
      </c>
      <c r="V1825" s="602">
        <f t="shared" ca="1" si="828"/>
        <v>-193668602139.34</v>
      </c>
      <c r="W1825" s="602">
        <f t="shared" si="829"/>
        <v>84.48</v>
      </c>
      <c r="X1825" s="602">
        <f t="shared" si="830"/>
        <v>13.52</v>
      </c>
      <c r="Y1825" s="602">
        <f t="shared" ca="1" si="831"/>
        <v>3693626335.9099998</v>
      </c>
      <c r="Z1825" s="602">
        <f t="shared" ca="1" si="832"/>
        <v>590980213.75</v>
      </c>
      <c r="AA1825" s="603">
        <f t="shared" si="833"/>
        <v>0</v>
      </c>
      <c r="AB1825" s="602"/>
      <c r="AC1825" s="604">
        <f t="shared" si="834"/>
        <v>0.113</v>
      </c>
      <c r="AD1825" s="602">
        <f t="shared" ca="1" si="835"/>
        <v>-2355628865604.4932</v>
      </c>
      <c r="AE1825" s="602">
        <f t="shared" si="836"/>
        <v>0</v>
      </c>
      <c r="AG1825" s="602">
        <f t="shared" ca="1" si="840"/>
        <v>0</v>
      </c>
    </row>
    <row r="1826" spans="2:33" x14ac:dyDescent="0.25">
      <c r="B1826" s="30">
        <v>1805</v>
      </c>
      <c r="C1826" s="19">
        <f t="shared" ca="1" si="814"/>
        <v>100628</v>
      </c>
      <c r="D1826" s="30">
        <f t="shared" ca="1" si="815"/>
        <v>30</v>
      </c>
      <c r="E1826" s="599">
        <f t="shared" si="816"/>
        <v>0.113</v>
      </c>
      <c r="F1826" s="599">
        <f t="shared" si="837"/>
        <v>0.13108</v>
      </c>
      <c r="G1826" s="33">
        <f t="shared" ca="1" si="817"/>
        <v>1.0117233333333333</v>
      </c>
      <c r="H1826" s="33">
        <f t="shared" ca="1" si="818"/>
        <v>1816751767.7519667</v>
      </c>
      <c r="I1826" s="33">
        <f t="shared" ca="1" si="842"/>
        <v>5.5043293076708631E-10</v>
      </c>
      <c r="J1826" s="30" t="b">
        <f t="shared" si="819"/>
        <v>0</v>
      </c>
      <c r="K1826" s="33">
        <f t="shared" si="838"/>
        <v>1</v>
      </c>
      <c r="L1826" s="33">
        <f t="shared" ca="1" si="841"/>
        <v>5.5043293076708631E-10</v>
      </c>
      <c r="M1826" s="600">
        <f t="shared" ca="1" si="820"/>
        <v>27271.35</v>
      </c>
      <c r="N1826" s="601">
        <f t="shared" ca="1" si="821"/>
        <v>-245011950787682</v>
      </c>
      <c r="O1826" s="601">
        <f t="shared" ca="1" si="822"/>
        <v>2872356797005.6099</v>
      </c>
      <c r="P1826" s="601">
        <f t="shared" ca="1" si="823"/>
        <v>-2307195869917.3398</v>
      </c>
      <c r="Q1826" s="601">
        <f t="shared" ca="1" si="839"/>
        <v>-369151339186.77002</v>
      </c>
      <c r="R1826" s="602">
        <f t="shared" si="824"/>
        <v>399</v>
      </c>
      <c r="S1826" s="602">
        <f t="shared" si="825"/>
        <v>63.84</v>
      </c>
      <c r="T1826" s="602">
        <f t="shared" si="826"/>
        <v>166.35080000000002</v>
      </c>
      <c r="U1826" s="602">
        <f t="shared" si="827"/>
        <v>26.616128000000003</v>
      </c>
      <c r="V1826" s="602">
        <f t="shared" ca="1" si="828"/>
        <v>-196009560630.14999</v>
      </c>
      <c r="W1826" s="602">
        <f t="shared" si="829"/>
        <v>84.48</v>
      </c>
      <c r="X1826" s="602">
        <f t="shared" si="830"/>
        <v>13.52</v>
      </c>
      <c r="Y1826" s="602">
        <f t="shared" ca="1" si="831"/>
        <v>3617683398.6799998</v>
      </c>
      <c r="Z1826" s="602">
        <f t="shared" ca="1" si="832"/>
        <v>578829343.78999996</v>
      </c>
      <c r="AA1826" s="603">
        <f t="shared" si="833"/>
        <v>0</v>
      </c>
      <c r="AB1826" s="602"/>
      <c r="AC1826" s="604">
        <f t="shared" si="834"/>
        <v>0.113</v>
      </c>
      <c r="AD1826" s="602">
        <f t="shared" ca="1" si="835"/>
        <v>-2307195869917.3389</v>
      </c>
      <c r="AE1826" s="602">
        <f t="shared" si="836"/>
        <v>0</v>
      </c>
      <c r="AG1826" s="602">
        <f t="shared" ca="1" si="840"/>
        <v>0</v>
      </c>
    </row>
    <row r="1827" spans="2:33" x14ac:dyDescent="0.25">
      <c r="B1827" s="30">
        <v>1806</v>
      </c>
      <c r="C1827" s="19">
        <f t="shared" ca="1" si="814"/>
        <v>100659</v>
      </c>
      <c r="D1827" s="30">
        <f t="shared" ca="1" si="815"/>
        <v>31</v>
      </c>
      <c r="E1827" s="599">
        <f t="shared" si="816"/>
        <v>0.113</v>
      </c>
      <c r="F1827" s="599">
        <f t="shared" si="837"/>
        <v>0.13108</v>
      </c>
      <c r="G1827" s="33">
        <f t="shared" ca="1" si="817"/>
        <v>1.0120874444444443</v>
      </c>
      <c r="H1827" s="33">
        <f t="shared" ca="1" si="818"/>
        <v>1838711653.8140147</v>
      </c>
      <c r="I1827" s="33">
        <f t="shared" ca="1" si="842"/>
        <v>5.4385906453886531E-10</v>
      </c>
      <c r="J1827" s="30" t="b">
        <f t="shared" si="819"/>
        <v>0</v>
      </c>
      <c r="K1827" s="33">
        <f t="shared" si="838"/>
        <v>1</v>
      </c>
      <c r="L1827" s="33">
        <f t="shared" ca="1" si="841"/>
        <v>5.4385906453886531E-10</v>
      </c>
      <c r="M1827" s="600">
        <f t="shared" ca="1" si="820"/>
        <v>27271.35</v>
      </c>
      <c r="N1827" s="601">
        <f t="shared" ca="1" si="821"/>
        <v>-247884307584688</v>
      </c>
      <c r="O1827" s="601">
        <f t="shared" ca="1" si="822"/>
        <v>2996287823850.8501</v>
      </c>
      <c r="P1827" s="601">
        <f t="shared" ca="1" si="823"/>
        <v>-2412052026303.23</v>
      </c>
      <c r="Q1827" s="601">
        <f t="shared" ca="1" si="839"/>
        <v>-385928324208.52002</v>
      </c>
      <c r="R1827" s="602">
        <f t="shared" si="824"/>
        <v>399</v>
      </c>
      <c r="S1827" s="602">
        <f t="shared" si="825"/>
        <v>63.84</v>
      </c>
      <c r="T1827" s="602">
        <f t="shared" si="826"/>
        <v>166.35080000000002</v>
      </c>
      <c r="U1827" s="602">
        <f t="shared" si="827"/>
        <v>26.616128000000003</v>
      </c>
      <c r="V1827" s="602">
        <f t="shared" ca="1" si="828"/>
        <v>-198307446067.75</v>
      </c>
      <c r="W1827" s="602">
        <f t="shared" si="829"/>
        <v>84.48</v>
      </c>
      <c r="X1827" s="602">
        <f t="shared" si="830"/>
        <v>13.52</v>
      </c>
      <c r="Y1827" s="602">
        <f t="shared" ca="1" si="831"/>
        <v>3782097851.8899999</v>
      </c>
      <c r="Z1827" s="602">
        <f t="shared" ca="1" si="832"/>
        <v>605135656.29999995</v>
      </c>
      <c r="AA1827" s="603">
        <f t="shared" si="833"/>
        <v>0</v>
      </c>
      <c r="AB1827" s="602"/>
      <c r="AC1827" s="604">
        <f t="shared" si="834"/>
        <v>0.113</v>
      </c>
      <c r="AD1827" s="602">
        <f t="shared" ca="1" si="835"/>
        <v>-2412052026303.228</v>
      </c>
      <c r="AE1827" s="602">
        <f t="shared" si="836"/>
        <v>0</v>
      </c>
      <c r="AG1827" s="602">
        <f t="shared" ca="1" si="840"/>
        <v>0</v>
      </c>
    </row>
    <row r="1828" spans="2:33" x14ac:dyDescent="0.25">
      <c r="B1828" s="30">
        <v>1807</v>
      </c>
      <c r="C1828" s="19">
        <f t="shared" ca="1" si="814"/>
        <v>100690</v>
      </c>
      <c r="D1828" s="30">
        <f t="shared" ca="1" si="815"/>
        <v>31</v>
      </c>
      <c r="E1828" s="599">
        <f t="shared" si="816"/>
        <v>0.113</v>
      </c>
      <c r="F1828" s="599">
        <f t="shared" si="837"/>
        <v>0.13108</v>
      </c>
      <c r="G1828" s="33">
        <f t="shared" ca="1" si="817"/>
        <v>1.0120874444444443</v>
      </c>
      <c r="H1828" s="33">
        <f t="shared" ca="1" si="818"/>
        <v>1860936978.7788439</v>
      </c>
      <c r="I1828" s="33">
        <f t="shared" ca="1" si="842"/>
        <v>5.3736371054123769E-10</v>
      </c>
      <c r="J1828" s="30" t="b">
        <f t="shared" si="819"/>
        <v>0</v>
      </c>
      <c r="K1828" s="33">
        <f t="shared" si="838"/>
        <v>1</v>
      </c>
      <c r="L1828" s="33">
        <f t="shared" ca="1" si="841"/>
        <v>5.3736371054123769E-10</v>
      </c>
      <c r="M1828" s="600">
        <f t="shared" ca="1" si="820"/>
        <v>27271.35</v>
      </c>
      <c r="N1828" s="601">
        <f t="shared" ca="1" si="821"/>
        <v>-250880595408539</v>
      </c>
      <c r="O1828" s="601">
        <f t="shared" ca="1" si="822"/>
        <v>3032505286461.21</v>
      </c>
      <c r="P1828" s="601">
        <f t="shared" ca="1" si="823"/>
        <v>-2441207571433.6499</v>
      </c>
      <c r="Q1828" s="601">
        <f t="shared" ca="1" si="839"/>
        <v>-390593211429.38</v>
      </c>
      <c r="R1828" s="602">
        <f t="shared" si="824"/>
        <v>399</v>
      </c>
      <c r="S1828" s="602">
        <f t="shared" si="825"/>
        <v>63.84</v>
      </c>
      <c r="T1828" s="602">
        <f t="shared" si="826"/>
        <v>166.35080000000002</v>
      </c>
      <c r="U1828" s="602">
        <f t="shared" si="827"/>
        <v>26.616128000000003</v>
      </c>
      <c r="V1828" s="602">
        <f t="shared" ca="1" si="828"/>
        <v>-200704476326.82999</v>
      </c>
      <c r="W1828" s="602">
        <f t="shared" si="829"/>
        <v>84.48</v>
      </c>
      <c r="X1828" s="602">
        <f t="shared" si="830"/>
        <v>13.52</v>
      </c>
      <c r="Y1828" s="602">
        <f t="shared" ca="1" si="831"/>
        <v>3827813746.6500001</v>
      </c>
      <c r="Z1828" s="602">
        <f t="shared" ca="1" si="832"/>
        <v>612450199.46000004</v>
      </c>
      <c r="AA1828" s="603">
        <f t="shared" si="833"/>
        <v>0</v>
      </c>
      <c r="AB1828" s="602"/>
      <c r="AC1828" s="604">
        <f t="shared" si="834"/>
        <v>0.113</v>
      </c>
      <c r="AD1828" s="602">
        <f t="shared" ca="1" si="835"/>
        <v>-2441207571433.645</v>
      </c>
      <c r="AE1828" s="602">
        <f t="shared" si="836"/>
        <v>0</v>
      </c>
      <c r="AG1828" s="602">
        <f t="shared" ca="1" si="840"/>
        <v>0</v>
      </c>
    </row>
    <row r="1829" spans="2:33" x14ac:dyDescent="0.25">
      <c r="B1829" s="30">
        <v>1808</v>
      </c>
      <c r="C1829" s="19">
        <f t="shared" ca="1" si="814"/>
        <v>100720</v>
      </c>
      <c r="D1829" s="30">
        <f t="shared" ca="1" si="815"/>
        <v>30</v>
      </c>
      <c r="E1829" s="599">
        <f t="shared" si="816"/>
        <v>0.113</v>
      </c>
      <c r="F1829" s="599">
        <f t="shared" si="837"/>
        <v>0.13108</v>
      </c>
      <c r="G1829" s="33">
        <f t="shared" ca="1" si="817"/>
        <v>1.0117233333333333</v>
      </c>
      <c r="H1829" s="33">
        <f t="shared" ca="1" si="818"/>
        <v>1882753363.2933946</v>
      </c>
      <c r="I1829" s="33">
        <f t="shared" ca="1" si="842"/>
        <v>5.3113701427719472E-10</v>
      </c>
      <c r="J1829" s="30" t="b">
        <f t="shared" si="819"/>
        <v>0</v>
      </c>
      <c r="K1829" s="33">
        <f t="shared" si="838"/>
        <v>1</v>
      </c>
      <c r="L1829" s="33">
        <f t="shared" ca="1" si="841"/>
        <v>5.3113701427719472E-10</v>
      </c>
      <c r="M1829" s="600">
        <f t="shared" ca="1" si="820"/>
        <v>27271.35</v>
      </c>
      <c r="N1829" s="601">
        <f t="shared" ca="1" si="821"/>
        <v>-253913100695000</v>
      </c>
      <c r="O1829" s="601">
        <f t="shared" ca="1" si="822"/>
        <v>2976707944419.0601</v>
      </c>
      <c r="P1829" s="601">
        <f t="shared" ca="1" si="823"/>
        <v>-2391015031544.5801</v>
      </c>
      <c r="Q1829" s="601">
        <f t="shared" ca="1" si="839"/>
        <v>-382562405047.13</v>
      </c>
      <c r="R1829" s="602">
        <f t="shared" si="824"/>
        <v>399</v>
      </c>
      <c r="S1829" s="602">
        <f t="shared" si="825"/>
        <v>63.84</v>
      </c>
      <c r="T1829" s="602">
        <f t="shared" si="826"/>
        <v>166.35080000000002</v>
      </c>
      <c r="U1829" s="602">
        <f t="shared" si="827"/>
        <v>26.616128000000003</v>
      </c>
      <c r="V1829" s="602">
        <f t="shared" ca="1" si="828"/>
        <v>-203130480556</v>
      </c>
      <c r="W1829" s="602">
        <f t="shared" si="829"/>
        <v>84.48</v>
      </c>
      <c r="X1829" s="602">
        <f t="shared" si="830"/>
        <v>13.52</v>
      </c>
      <c r="Y1829" s="602">
        <f t="shared" ca="1" si="831"/>
        <v>3749111844.1100001</v>
      </c>
      <c r="Z1829" s="602">
        <f t="shared" ca="1" si="832"/>
        <v>599857895.05999994</v>
      </c>
      <c r="AA1829" s="603">
        <f t="shared" si="833"/>
        <v>0</v>
      </c>
      <c r="AB1829" s="602"/>
      <c r="AC1829" s="604">
        <f t="shared" si="834"/>
        <v>0.113</v>
      </c>
      <c r="AD1829" s="602">
        <f t="shared" ca="1" si="835"/>
        <v>-2391015031544.5835</v>
      </c>
      <c r="AE1829" s="602">
        <f t="shared" si="836"/>
        <v>0</v>
      </c>
      <c r="AG1829" s="602">
        <f t="shared" ca="1" si="840"/>
        <v>0</v>
      </c>
    </row>
    <row r="1830" spans="2:33" x14ac:dyDescent="0.25">
      <c r="B1830" s="30">
        <v>1809</v>
      </c>
      <c r="C1830" s="19">
        <f t="shared" ca="1" si="814"/>
        <v>100751</v>
      </c>
      <c r="D1830" s="30">
        <f t="shared" ca="1" si="815"/>
        <v>31</v>
      </c>
      <c r="E1830" s="599">
        <f t="shared" si="816"/>
        <v>0.113</v>
      </c>
      <c r="F1830" s="599">
        <f t="shared" si="837"/>
        <v>0.13108</v>
      </c>
      <c r="G1830" s="33">
        <f t="shared" ca="1" si="817"/>
        <v>1.0120874444444443</v>
      </c>
      <c r="H1830" s="33">
        <f t="shared" ca="1" si="818"/>
        <v>1905511039.9747941</v>
      </c>
      <c r="I1830" s="33">
        <f t="shared" ca="1" si="842"/>
        <v>5.2479360078293112E-10</v>
      </c>
      <c r="J1830" s="30" t="b">
        <f t="shared" si="819"/>
        <v>0</v>
      </c>
      <c r="K1830" s="33">
        <f t="shared" si="838"/>
        <v>1</v>
      </c>
      <c r="L1830" s="33">
        <f t="shared" ca="1" si="841"/>
        <v>5.2479360078293112E-10</v>
      </c>
      <c r="M1830" s="600">
        <f t="shared" ca="1" si="820"/>
        <v>27271.35</v>
      </c>
      <c r="N1830" s="601">
        <f t="shared" ca="1" si="821"/>
        <v>-256889808639419</v>
      </c>
      <c r="O1830" s="601">
        <f t="shared" ca="1" si="822"/>
        <v>3105141317544.29</v>
      </c>
      <c r="P1830" s="601">
        <f t="shared" ca="1" si="823"/>
        <v>-2499680554621.8999</v>
      </c>
      <c r="Q1830" s="601">
        <f t="shared" ca="1" si="839"/>
        <v>-399948888739.5</v>
      </c>
      <c r="R1830" s="602">
        <f t="shared" si="824"/>
        <v>399</v>
      </c>
      <c r="S1830" s="602">
        <f t="shared" si="825"/>
        <v>63.84</v>
      </c>
      <c r="T1830" s="602">
        <f t="shared" si="826"/>
        <v>166.35080000000002</v>
      </c>
      <c r="U1830" s="602">
        <f t="shared" si="827"/>
        <v>26.616128000000003</v>
      </c>
      <c r="V1830" s="602">
        <f t="shared" ca="1" si="828"/>
        <v>-205511846911.54001</v>
      </c>
      <c r="W1830" s="602">
        <f t="shared" si="829"/>
        <v>84.48</v>
      </c>
      <c r="X1830" s="602">
        <f t="shared" si="830"/>
        <v>13.52</v>
      </c>
      <c r="Y1830" s="602">
        <f t="shared" ca="1" si="831"/>
        <v>3919499384.29</v>
      </c>
      <c r="Z1830" s="602">
        <f t="shared" ca="1" si="832"/>
        <v>627119901.49000001</v>
      </c>
      <c r="AA1830" s="603">
        <f t="shared" si="833"/>
        <v>0</v>
      </c>
      <c r="AB1830" s="602"/>
      <c r="AC1830" s="604">
        <f t="shared" si="834"/>
        <v>0.113</v>
      </c>
      <c r="AD1830" s="602">
        <f t="shared" ca="1" si="835"/>
        <v>-2499680554621.9019</v>
      </c>
      <c r="AE1830" s="602">
        <f t="shared" si="836"/>
        <v>0</v>
      </c>
      <c r="AG1830" s="602">
        <f t="shared" ca="1" si="840"/>
        <v>0</v>
      </c>
    </row>
    <row r="1831" spans="2:33" x14ac:dyDescent="0.25">
      <c r="B1831" s="30">
        <v>1810</v>
      </c>
      <c r="C1831" s="19">
        <f t="shared" ca="1" si="814"/>
        <v>100781</v>
      </c>
      <c r="D1831" s="30">
        <f t="shared" ca="1" si="815"/>
        <v>30</v>
      </c>
      <c r="E1831" s="599">
        <f t="shared" si="816"/>
        <v>0.113</v>
      </c>
      <c r="F1831" s="599">
        <f t="shared" si="837"/>
        <v>0.13108</v>
      </c>
      <c r="G1831" s="33">
        <f t="shared" ca="1" si="817"/>
        <v>1.0117233333333333</v>
      </c>
      <c r="H1831" s="33">
        <f t="shared" ca="1" si="818"/>
        <v>1927849981.0667653</v>
      </c>
      <c r="I1831" s="33">
        <f t="shared" ca="1" si="842"/>
        <v>5.1871256053163197E-10</v>
      </c>
      <c r="J1831" s="30" t="b">
        <f t="shared" si="819"/>
        <v>0</v>
      </c>
      <c r="K1831" s="33">
        <f t="shared" si="838"/>
        <v>1</v>
      </c>
      <c r="L1831" s="33">
        <f t="shared" ca="1" si="841"/>
        <v>5.1871256053163197E-10</v>
      </c>
      <c r="M1831" s="600">
        <f t="shared" ca="1" si="820"/>
        <v>27271.35</v>
      </c>
      <c r="N1831" s="601">
        <f t="shared" ca="1" si="821"/>
        <v>-259994949956963</v>
      </c>
      <c r="O1831" s="601">
        <f t="shared" ca="1" si="822"/>
        <v>3048007490600.1396</v>
      </c>
      <c r="P1831" s="601">
        <f t="shared" ca="1" si="823"/>
        <v>-2448285778761.3999</v>
      </c>
      <c r="Q1831" s="601">
        <f t="shared" ca="1" si="839"/>
        <v>-391725724601.82001</v>
      </c>
      <c r="R1831" s="602">
        <f t="shared" si="824"/>
        <v>399</v>
      </c>
      <c r="S1831" s="602">
        <f t="shared" si="825"/>
        <v>63.84</v>
      </c>
      <c r="T1831" s="602">
        <f t="shared" si="826"/>
        <v>166.35080000000002</v>
      </c>
      <c r="U1831" s="602">
        <f t="shared" si="827"/>
        <v>26.616128000000003</v>
      </c>
      <c r="V1831" s="602">
        <f t="shared" ca="1" si="828"/>
        <v>-207995959965.57001</v>
      </c>
      <c r="W1831" s="602">
        <f t="shared" si="829"/>
        <v>84.48</v>
      </c>
      <c r="X1831" s="602">
        <f t="shared" si="830"/>
        <v>13.52</v>
      </c>
      <c r="Y1831" s="602">
        <f t="shared" ca="1" si="831"/>
        <v>3838912375.7399998</v>
      </c>
      <c r="Z1831" s="602">
        <f t="shared" ca="1" si="832"/>
        <v>614225980.12</v>
      </c>
      <c r="AA1831" s="603">
        <f t="shared" si="833"/>
        <v>0</v>
      </c>
      <c r="AB1831" s="602"/>
      <c r="AC1831" s="604">
        <f t="shared" si="834"/>
        <v>0.113</v>
      </c>
      <c r="AD1831" s="602">
        <f t="shared" ca="1" si="835"/>
        <v>-2448285778761.4019</v>
      </c>
      <c r="AE1831" s="602">
        <f t="shared" si="836"/>
        <v>0</v>
      </c>
      <c r="AG1831" s="602">
        <f t="shared" ca="1" si="840"/>
        <v>0</v>
      </c>
    </row>
    <row r="1832" spans="2:33" x14ac:dyDescent="0.25">
      <c r="B1832" s="30">
        <v>1811</v>
      </c>
      <c r="C1832" s="19">
        <f t="shared" ca="1" si="814"/>
        <v>100812</v>
      </c>
      <c r="D1832" s="30">
        <f t="shared" ca="1" si="815"/>
        <v>31</v>
      </c>
      <c r="E1832" s="599">
        <f t="shared" si="816"/>
        <v>0.113</v>
      </c>
      <c r="F1832" s="599">
        <f t="shared" si="837"/>
        <v>0.13108</v>
      </c>
      <c r="G1832" s="33">
        <f t="shared" ca="1" si="817"/>
        <v>1.0120874444444443</v>
      </c>
      <c r="H1832" s="33">
        <f t="shared" ca="1" si="818"/>
        <v>1951152760.6101329</v>
      </c>
      <c r="I1832" s="33">
        <f t="shared" ca="1" si="842"/>
        <v>5.12517533320813E-10</v>
      </c>
      <c r="J1832" s="30" t="b">
        <f t="shared" si="819"/>
        <v>0</v>
      </c>
      <c r="K1832" s="33">
        <f t="shared" si="838"/>
        <v>1</v>
      </c>
      <c r="L1832" s="33">
        <f t="shared" ca="1" si="841"/>
        <v>5.12517533320813E-10</v>
      </c>
      <c r="M1832" s="600">
        <f t="shared" ca="1" si="820"/>
        <v>27271.35</v>
      </c>
      <c r="N1832" s="601">
        <f t="shared" ca="1" si="821"/>
        <v>-263042957447563</v>
      </c>
      <c r="O1832" s="601">
        <f t="shared" ca="1" si="822"/>
        <v>3179517161921.1299</v>
      </c>
      <c r="P1832" s="601">
        <f t="shared" ca="1" si="823"/>
        <v>-2559554110941.1499</v>
      </c>
      <c r="Q1832" s="601">
        <f t="shared" ca="1" si="839"/>
        <v>-409528657750.58002</v>
      </c>
      <c r="R1832" s="602">
        <f t="shared" si="824"/>
        <v>399</v>
      </c>
      <c r="S1832" s="602">
        <f t="shared" si="825"/>
        <v>63.84</v>
      </c>
      <c r="T1832" s="602">
        <f t="shared" si="826"/>
        <v>166.35080000000002</v>
      </c>
      <c r="U1832" s="602">
        <f t="shared" si="827"/>
        <v>26.616128000000003</v>
      </c>
      <c r="V1832" s="602">
        <f t="shared" ca="1" si="828"/>
        <v>-210434365958.04999</v>
      </c>
      <c r="W1832" s="602">
        <f t="shared" si="829"/>
        <v>84.48</v>
      </c>
      <c r="X1832" s="602">
        <f t="shared" si="830"/>
        <v>13.52</v>
      </c>
      <c r="Y1832" s="602">
        <f t="shared" ca="1" si="831"/>
        <v>4013381120.5999999</v>
      </c>
      <c r="Z1832" s="602">
        <f t="shared" ca="1" si="832"/>
        <v>642140979.29999995</v>
      </c>
      <c r="AA1832" s="603">
        <f t="shared" si="833"/>
        <v>0</v>
      </c>
      <c r="AB1832" s="602"/>
      <c r="AC1832" s="604">
        <f t="shared" si="834"/>
        <v>0.113</v>
      </c>
      <c r="AD1832" s="602">
        <f t="shared" ca="1" si="835"/>
        <v>-2559554110941.1479</v>
      </c>
      <c r="AE1832" s="602">
        <f t="shared" si="836"/>
        <v>0</v>
      </c>
      <c r="AG1832" s="602">
        <f t="shared" ca="1" si="840"/>
        <v>0</v>
      </c>
    </row>
    <row r="1833" spans="2:33" x14ac:dyDescent="0.25">
      <c r="B1833" s="30">
        <v>1812</v>
      </c>
      <c r="C1833" s="19">
        <f t="shared" ca="1" si="814"/>
        <v>100843</v>
      </c>
      <c r="D1833" s="30">
        <f t="shared" ca="1" si="815"/>
        <v>31</v>
      </c>
      <c r="E1833" s="599">
        <f t="shared" si="816"/>
        <v>0.113</v>
      </c>
      <c r="F1833" s="599">
        <f t="shared" si="837"/>
        <v>0.13108</v>
      </c>
      <c r="G1833" s="33">
        <f t="shared" ca="1" si="817"/>
        <v>1.0120874444444443</v>
      </c>
      <c r="H1833" s="33">
        <f t="shared" ca="1" si="818"/>
        <v>1974737211.2066321</v>
      </c>
      <c r="I1833" s="33">
        <f t="shared" ca="1" si="842"/>
        <v>5.0639649383472433E-10</v>
      </c>
      <c r="J1833" s="30" t="b">
        <f t="shared" si="819"/>
        <v>1</v>
      </c>
      <c r="K1833" s="33">
        <f t="shared" si="838"/>
        <v>1</v>
      </c>
      <c r="L1833" s="33">
        <f t="shared" ca="1" si="841"/>
        <v>5.0639649383472433E-10</v>
      </c>
      <c r="M1833" s="600">
        <f t="shared" ca="1" si="820"/>
        <v>27271.35</v>
      </c>
      <c r="N1833" s="601">
        <f t="shared" ca="1" si="821"/>
        <v>-266222474609484</v>
      </c>
      <c r="O1833" s="601">
        <f t="shared" ca="1" si="822"/>
        <v>3217949398976.0098</v>
      </c>
      <c r="P1833" s="601">
        <f t="shared" ca="1" si="823"/>
        <v>-2590492579325.0601</v>
      </c>
      <c r="Q1833" s="601">
        <f t="shared" ca="1" si="839"/>
        <v>-414478812692.01001</v>
      </c>
      <c r="R1833" s="602">
        <f t="shared" si="824"/>
        <v>399</v>
      </c>
      <c r="S1833" s="602">
        <f t="shared" si="825"/>
        <v>63.84</v>
      </c>
      <c r="T1833" s="602">
        <f t="shared" si="826"/>
        <v>166.35080000000002</v>
      </c>
      <c r="U1833" s="602">
        <f t="shared" si="827"/>
        <v>26.616128000000003</v>
      </c>
      <c r="V1833" s="602">
        <f t="shared" ca="1" si="828"/>
        <v>-212977979687.59</v>
      </c>
      <c r="W1833" s="602">
        <f t="shared" si="829"/>
        <v>84.48</v>
      </c>
      <c r="X1833" s="602">
        <f t="shared" si="830"/>
        <v>13.52</v>
      </c>
      <c r="Y1833" s="602">
        <f t="shared" ca="1" si="831"/>
        <v>4061892639.0300002</v>
      </c>
      <c r="Z1833" s="602">
        <f t="shared" ca="1" si="832"/>
        <v>649902822.24000001</v>
      </c>
      <c r="AA1833" s="603">
        <f t="shared" si="833"/>
        <v>0</v>
      </c>
      <c r="AB1833" s="602"/>
      <c r="AC1833" s="604">
        <f t="shared" si="834"/>
        <v>0.113</v>
      </c>
      <c r="AD1833" s="602">
        <f t="shared" ca="1" si="835"/>
        <v>-2590492579325.0625</v>
      </c>
      <c r="AE1833" s="602">
        <f t="shared" si="836"/>
        <v>0</v>
      </c>
      <c r="AG1833" s="602">
        <f t="shared" ca="1" si="840"/>
        <v>0</v>
      </c>
    </row>
    <row r="1834" spans="2:33" x14ac:dyDescent="0.25">
      <c r="B1834" s="30">
        <v>1813</v>
      </c>
      <c r="C1834" s="19">
        <f t="shared" ca="1" si="814"/>
        <v>100872</v>
      </c>
      <c r="D1834" s="30">
        <f t="shared" ca="1" si="815"/>
        <v>29</v>
      </c>
      <c r="E1834" s="599">
        <f t="shared" si="816"/>
        <v>0.113</v>
      </c>
      <c r="F1834" s="599">
        <f t="shared" si="837"/>
        <v>0.13108</v>
      </c>
      <c r="G1834" s="33">
        <f t="shared" ca="1" si="817"/>
        <v>1.0113592222222221</v>
      </c>
      <c r="H1834" s="33">
        <f t="shared" ca="1" si="818"/>
        <v>1997168690.0192194</v>
      </c>
      <c r="I1834" s="33">
        <f t="shared" ca="1" si="842"/>
        <v>5.0070883095527437E-10</v>
      </c>
      <c r="J1834" s="30" t="b">
        <f t="shared" si="819"/>
        <v>0</v>
      </c>
      <c r="K1834" s="33">
        <f t="shared" si="838"/>
        <v>1</v>
      </c>
      <c r="L1834" s="33">
        <f t="shared" ca="1" si="841"/>
        <v>5.0070883095527437E-10</v>
      </c>
      <c r="M1834" s="600">
        <f t="shared" ca="1" si="820"/>
        <v>27271.35</v>
      </c>
      <c r="N1834" s="601">
        <f t="shared" ca="1" si="821"/>
        <v>-269440424008460</v>
      </c>
      <c r="O1834" s="601">
        <f t="shared" ca="1" si="822"/>
        <v>3060633679233.23</v>
      </c>
      <c r="P1834" s="601">
        <f t="shared" ca="1" si="823"/>
        <v>-2452656304099.23</v>
      </c>
      <c r="Q1834" s="601">
        <f t="shared" ca="1" si="839"/>
        <v>-392425008655.88</v>
      </c>
      <c r="R1834" s="602">
        <f t="shared" si="824"/>
        <v>399</v>
      </c>
      <c r="S1834" s="602">
        <f t="shared" si="825"/>
        <v>63.84</v>
      </c>
      <c r="T1834" s="602">
        <f t="shared" si="826"/>
        <v>166.35080000000002</v>
      </c>
      <c r="U1834" s="602">
        <f t="shared" si="827"/>
        <v>26.616128000000003</v>
      </c>
      <c r="V1834" s="602">
        <f t="shared" ca="1" si="828"/>
        <v>-215552339206.76999</v>
      </c>
      <c r="W1834" s="602">
        <f t="shared" si="829"/>
        <v>84.48</v>
      </c>
      <c r="X1834" s="602">
        <f t="shared" si="830"/>
        <v>13.52</v>
      </c>
      <c r="Y1834" s="602">
        <f t="shared" ca="1" si="831"/>
        <v>3845765359.4699998</v>
      </c>
      <c r="Z1834" s="602">
        <f t="shared" ca="1" si="832"/>
        <v>615322457.51999998</v>
      </c>
      <c r="AA1834" s="603">
        <f t="shared" si="833"/>
        <v>0</v>
      </c>
      <c r="AB1834" s="602"/>
      <c r="AC1834" s="604">
        <f t="shared" si="834"/>
        <v>0.113</v>
      </c>
      <c r="AD1834" s="602">
        <f t="shared" ca="1" si="835"/>
        <v>-2452656304099.2319</v>
      </c>
      <c r="AE1834" s="602">
        <f t="shared" si="836"/>
        <v>0</v>
      </c>
      <c r="AG1834" s="602">
        <f t="shared" ca="1" si="840"/>
        <v>0</v>
      </c>
    </row>
    <row r="1835" spans="2:33" x14ac:dyDescent="0.25">
      <c r="B1835" s="30">
        <v>1814</v>
      </c>
      <c r="C1835" s="19">
        <f t="shared" ca="1" si="814"/>
        <v>100903</v>
      </c>
      <c r="D1835" s="30">
        <f t="shared" ca="1" si="815"/>
        <v>31</v>
      </c>
      <c r="E1835" s="599">
        <f t="shared" si="816"/>
        <v>0.113</v>
      </c>
      <c r="F1835" s="599">
        <f t="shared" si="837"/>
        <v>0.13108</v>
      </c>
      <c r="G1835" s="33">
        <f t="shared" ca="1" si="817"/>
        <v>1.0120874444444443</v>
      </c>
      <c r="H1835" s="33">
        <f t="shared" ca="1" si="818"/>
        <v>2021309355.6060104</v>
      </c>
      <c r="I1835" s="33">
        <f t="shared" ca="1" si="842"/>
        <v>4.9472882378273522E-10</v>
      </c>
      <c r="J1835" s="30" t="b">
        <f t="shared" si="819"/>
        <v>0</v>
      </c>
      <c r="K1835" s="33">
        <f t="shared" si="838"/>
        <v>1</v>
      </c>
      <c r="L1835" s="33">
        <f t="shared" ca="1" si="841"/>
        <v>4.9472882378273522E-10</v>
      </c>
      <c r="M1835" s="600">
        <f t="shared" ca="1" si="820"/>
        <v>27271.35</v>
      </c>
      <c r="N1835" s="601">
        <f t="shared" ca="1" si="821"/>
        <v>-272501057687693</v>
      </c>
      <c r="O1835" s="601">
        <f t="shared" ca="1" si="822"/>
        <v>3293841423123.6899</v>
      </c>
      <c r="P1835" s="601">
        <f t="shared" ca="1" si="823"/>
        <v>-2651586680777.75</v>
      </c>
      <c r="Q1835" s="601">
        <f t="shared" ca="1" si="839"/>
        <v>-424253868924.44</v>
      </c>
      <c r="R1835" s="602">
        <f t="shared" si="824"/>
        <v>399</v>
      </c>
      <c r="S1835" s="602">
        <f t="shared" si="825"/>
        <v>63.84</v>
      </c>
      <c r="T1835" s="602">
        <f t="shared" si="826"/>
        <v>166.35080000000002</v>
      </c>
      <c r="U1835" s="602">
        <f t="shared" si="827"/>
        <v>26.616128000000003</v>
      </c>
      <c r="V1835" s="602">
        <f t="shared" ca="1" si="828"/>
        <v>-218000846150.14999</v>
      </c>
      <c r="W1835" s="602">
        <f t="shared" si="829"/>
        <v>84.48</v>
      </c>
      <c r="X1835" s="602">
        <f t="shared" si="830"/>
        <v>13.52</v>
      </c>
      <c r="Y1835" s="602">
        <f t="shared" ca="1" si="831"/>
        <v>4157688190.1100001</v>
      </c>
      <c r="Z1835" s="602">
        <f t="shared" ca="1" si="832"/>
        <v>665230110.41999996</v>
      </c>
      <c r="AA1835" s="603">
        <f t="shared" si="833"/>
        <v>0</v>
      </c>
      <c r="AB1835" s="602"/>
      <c r="AC1835" s="604">
        <f t="shared" si="834"/>
        <v>0.113</v>
      </c>
      <c r="AD1835" s="602">
        <f t="shared" ca="1" si="835"/>
        <v>-2651586680777.7461</v>
      </c>
      <c r="AE1835" s="602">
        <f t="shared" si="836"/>
        <v>0</v>
      </c>
      <c r="AG1835" s="602">
        <f t="shared" ca="1" si="840"/>
        <v>0</v>
      </c>
    </row>
    <row r="1836" spans="2:33" x14ac:dyDescent="0.25">
      <c r="B1836" s="30">
        <v>1815</v>
      </c>
      <c r="C1836" s="19">
        <f t="shared" ca="1" si="814"/>
        <v>100933</v>
      </c>
      <c r="D1836" s="30">
        <f t="shared" ca="1" si="815"/>
        <v>30</v>
      </c>
      <c r="E1836" s="599">
        <f t="shared" si="816"/>
        <v>0.113</v>
      </c>
      <c r="F1836" s="599">
        <f t="shared" si="837"/>
        <v>0.13108</v>
      </c>
      <c r="G1836" s="33">
        <f t="shared" ca="1" si="817"/>
        <v>1.0117233333333333</v>
      </c>
      <c r="H1836" s="33">
        <f t="shared" ca="1" si="818"/>
        <v>2045005838.9515648</v>
      </c>
      <c r="I1836" s="33">
        <f t="shared" ca="1" si="842"/>
        <v>4.8899615881423631E-10</v>
      </c>
      <c r="J1836" s="30" t="b">
        <f t="shared" si="819"/>
        <v>0</v>
      </c>
      <c r="K1836" s="33">
        <f t="shared" si="838"/>
        <v>1</v>
      </c>
      <c r="L1836" s="33">
        <f t="shared" ca="1" si="841"/>
        <v>4.8899615881423631E-10</v>
      </c>
      <c r="M1836" s="600">
        <f t="shared" ca="1" si="820"/>
        <v>27271.35</v>
      </c>
      <c r="N1836" s="601">
        <f t="shared" ca="1" si="821"/>
        <v>-275794899110817</v>
      </c>
      <c r="O1836" s="601">
        <f t="shared" ca="1" si="822"/>
        <v>3233235561180.5</v>
      </c>
      <c r="P1836" s="601">
        <f t="shared" ca="1" si="823"/>
        <v>-2597068633293.5298</v>
      </c>
      <c r="Q1836" s="601">
        <f t="shared" ca="1" si="839"/>
        <v>-415530981326.96997</v>
      </c>
      <c r="R1836" s="602">
        <f t="shared" si="824"/>
        <v>399</v>
      </c>
      <c r="S1836" s="602">
        <f t="shared" si="825"/>
        <v>63.84</v>
      </c>
      <c r="T1836" s="602">
        <f t="shared" si="826"/>
        <v>166.35080000000002</v>
      </c>
      <c r="U1836" s="602">
        <f t="shared" si="827"/>
        <v>26.616128000000003</v>
      </c>
      <c r="V1836" s="602">
        <f t="shared" ca="1" si="828"/>
        <v>-220635919288.64999</v>
      </c>
      <c r="W1836" s="602">
        <f t="shared" si="829"/>
        <v>84.48</v>
      </c>
      <c r="X1836" s="602">
        <f t="shared" si="830"/>
        <v>13.52</v>
      </c>
      <c r="Y1836" s="602">
        <f t="shared" ca="1" si="831"/>
        <v>4072203891.6500001</v>
      </c>
      <c r="Z1836" s="602">
        <f t="shared" ca="1" si="832"/>
        <v>651552622.65999997</v>
      </c>
      <c r="AA1836" s="603">
        <f t="shared" si="833"/>
        <v>0</v>
      </c>
      <c r="AB1836" s="602"/>
      <c r="AC1836" s="604">
        <f t="shared" si="834"/>
        <v>0.113</v>
      </c>
      <c r="AD1836" s="602">
        <f t="shared" ca="1" si="835"/>
        <v>-2597068633293.5269</v>
      </c>
      <c r="AE1836" s="602">
        <f t="shared" si="836"/>
        <v>0</v>
      </c>
      <c r="AG1836" s="602">
        <f t="shared" ca="1" si="840"/>
        <v>0</v>
      </c>
    </row>
    <row r="1837" spans="2:33" x14ac:dyDescent="0.25">
      <c r="B1837" s="30">
        <v>1816</v>
      </c>
      <c r="C1837" s="19">
        <f t="shared" ca="1" si="814"/>
        <v>100964</v>
      </c>
      <c r="D1837" s="30">
        <f t="shared" ca="1" si="815"/>
        <v>31</v>
      </c>
      <c r="E1837" s="599">
        <f t="shared" si="816"/>
        <v>0.113</v>
      </c>
      <c r="F1837" s="599">
        <f t="shared" si="837"/>
        <v>0.13108</v>
      </c>
      <c r="G1837" s="33">
        <f t="shared" ca="1" si="817"/>
        <v>1.0120874444444443</v>
      </c>
      <c r="H1837" s="33">
        <f t="shared" ca="1" si="818"/>
        <v>2069724733.4184561</v>
      </c>
      <c r="I1837" s="33">
        <f t="shared" ca="1" si="842"/>
        <v>4.831560370582963E-10</v>
      </c>
      <c r="J1837" s="30" t="b">
        <f t="shared" si="819"/>
        <v>0</v>
      </c>
      <c r="K1837" s="33">
        <f t="shared" si="838"/>
        <v>1</v>
      </c>
      <c r="L1837" s="33">
        <f t="shared" ca="1" si="841"/>
        <v>4.831560370582963E-10</v>
      </c>
      <c r="M1837" s="600">
        <f t="shared" ca="1" si="820"/>
        <v>27271.35</v>
      </c>
      <c r="N1837" s="601">
        <f t="shared" ca="1" si="821"/>
        <v>-279028134671997</v>
      </c>
      <c r="O1837" s="601">
        <f t="shared" ca="1" si="822"/>
        <v>3372737103556.0703</v>
      </c>
      <c r="P1837" s="601">
        <f t="shared" ca="1" si="823"/>
        <v>-2715098765988.8999</v>
      </c>
      <c r="Q1837" s="601">
        <f t="shared" ca="1" si="839"/>
        <v>-434415802558.21997</v>
      </c>
      <c r="R1837" s="602">
        <f t="shared" si="824"/>
        <v>399</v>
      </c>
      <c r="S1837" s="602">
        <f t="shared" si="825"/>
        <v>63.84</v>
      </c>
      <c r="T1837" s="602">
        <f t="shared" si="826"/>
        <v>166.35080000000002</v>
      </c>
      <c r="U1837" s="602">
        <f t="shared" si="827"/>
        <v>26.616128000000003</v>
      </c>
      <c r="V1837" s="602">
        <f t="shared" ca="1" si="828"/>
        <v>-223222507737.60001</v>
      </c>
      <c r="W1837" s="602">
        <f t="shared" si="829"/>
        <v>84.48</v>
      </c>
      <c r="X1837" s="602">
        <f t="shared" si="830"/>
        <v>13.52</v>
      </c>
      <c r="Y1837" s="602">
        <f t="shared" ca="1" si="831"/>
        <v>4257275139.7199998</v>
      </c>
      <c r="Z1837" s="602">
        <f t="shared" ca="1" si="832"/>
        <v>681164022.36000001</v>
      </c>
      <c r="AA1837" s="603">
        <f t="shared" si="833"/>
        <v>0</v>
      </c>
      <c r="AB1837" s="602"/>
      <c r="AC1837" s="604">
        <f t="shared" si="834"/>
        <v>0.113</v>
      </c>
      <c r="AD1837" s="602">
        <f t="shared" ca="1" si="835"/>
        <v>-2715098765988.9043</v>
      </c>
      <c r="AE1837" s="602">
        <f t="shared" si="836"/>
        <v>0</v>
      </c>
      <c r="AG1837" s="602">
        <f t="shared" ca="1" si="840"/>
        <v>0</v>
      </c>
    </row>
    <row r="1838" spans="2:33" x14ac:dyDescent="0.25">
      <c r="B1838" s="30">
        <v>1817</v>
      </c>
      <c r="C1838" s="19">
        <f t="shared" ca="1" si="814"/>
        <v>100994</v>
      </c>
      <c r="D1838" s="30">
        <f t="shared" ca="1" si="815"/>
        <v>30</v>
      </c>
      <c r="E1838" s="599">
        <f t="shared" si="816"/>
        <v>0.113</v>
      </c>
      <c r="F1838" s="599">
        <f t="shared" si="837"/>
        <v>0.13108</v>
      </c>
      <c r="G1838" s="33">
        <f t="shared" ca="1" si="817"/>
        <v>1.0117233333333333</v>
      </c>
      <c r="H1838" s="33">
        <f t="shared" ca="1" si="818"/>
        <v>2093988806.376565</v>
      </c>
      <c r="I1838" s="33">
        <f t="shared" ca="1" si="842"/>
        <v>4.7755747163252433E-10</v>
      </c>
      <c r="J1838" s="30" t="b">
        <f t="shared" si="819"/>
        <v>0</v>
      </c>
      <c r="K1838" s="33">
        <f t="shared" si="838"/>
        <v>1</v>
      </c>
      <c r="L1838" s="33">
        <f t="shared" ca="1" si="841"/>
        <v>4.7755747163252433E-10</v>
      </c>
      <c r="M1838" s="600">
        <f t="shared" ca="1" si="820"/>
        <v>27271.35</v>
      </c>
      <c r="N1838" s="601">
        <f t="shared" ca="1" si="821"/>
        <v>-282400871775553</v>
      </c>
      <c r="O1838" s="601">
        <f t="shared" ca="1" si="822"/>
        <v>3310679580720.0801</v>
      </c>
      <c r="P1838" s="601">
        <f t="shared" ca="1" si="823"/>
        <v>-2659274875886.46</v>
      </c>
      <c r="Q1838" s="601">
        <f t="shared" ca="1" si="839"/>
        <v>-425483980141.83002</v>
      </c>
      <c r="R1838" s="602">
        <f t="shared" si="824"/>
        <v>399</v>
      </c>
      <c r="S1838" s="602">
        <f t="shared" si="825"/>
        <v>63.84</v>
      </c>
      <c r="T1838" s="602">
        <f t="shared" si="826"/>
        <v>166.35080000000002</v>
      </c>
      <c r="U1838" s="602">
        <f t="shared" si="827"/>
        <v>26.616128000000003</v>
      </c>
      <c r="V1838" s="602">
        <f t="shared" ca="1" si="828"/>
        <v>-225920697420.44</v>
      </c>
      <c r="W1838" s="602">
        <f t="shared" si="829"/>
        <v>84.48</v>
      </c>
      <c r="X1838" s="602">
        <f t="shared" si="830"/>
        <v>13.52</v>
      </c>
      <c r="Y1838" s="602">
        <f t="shared" ca="1" si="831"/>
        <v>4169743280.04</v>
      </c>
      <c r="Z1838" s="602">
        <f t="shared" ca="1" si="832"/>
        <v>667158924.80999994</v>
      </c>
      <c r="AA1838" s="603">
        <f t="shared" si="833"/>
        <v>0</v>
      </c>
      <c r="AB1838" s="602"/>
      <c r="AC1838" s="604">
        <f t="shared" si="834"/>
        <v>0.113</v>
      </c>
      <c r="AD1838" s="602">
        <f t="shared" ca="1" si="835"/>
        <v>-2659274875886.4575</v>
      </c>
      <c r="AE1838" s="602">
        <f t="shared" si="836"/>
        <v>0</v>
      </c>
      <c r="AG1838" s="602">
        <f t="shared" ca="1" si="840"/>
        <v>0</v>
      </c>
    </row>
    <row r="1839" spans="2:33" x14ac:dyDescent="0.25">
      <c r="B1839" s="30">
        <v>1818</v>
      </c>
      <c r="C1839" s="19">
        <f t="shared" ca="1" si="814"/>
        <v>101025</v>
      </c>
      <c r="D1839" s="30">
        <f t="shared" ca="1" si="815"/>
        <v>31</v>
      </c>
      <c r="E1839" s="599">
        <f t="shared" si="816"/>
        <v>0.113</v>
      </c>
      <c r="F1839" s="599">
        <f t="shared" si="837"/>
        <v>0.13108</v>
      </c>
      <c r="G1839" s="33">
        <f t="shared" ca="1" si="817"/>
        <v>1.0120874444444443</v>
      </c>
      <c r="H1839" s="33">
        <f t="shared" ca="1" si="818"/>
        <v>2119299779.7409301</v>
      </c>
      <c r="I1839" s="33">
        <f t="shared" ca="1" si="842"/>
        <v>4.718539630680484E-10</v>
      </c>
      <c r="J1839" s="30" t="b">
        <f t="shared" si="819"/>
        <v>0</v>
      </c>
      <c r="K1839" s="33">
        <f t="shared" si="838"/>
        <v>1</v>
      </c>
      <c r="L1839" s="33">
        <f t="shared" ca="1" si="841"/>
        <v>4.718539630680484E-10</v>
      </c>
      <c r="M1839" s="600">
        <f t="shared" ca="1" si="820"/>
        <v>27271.35</v>
      </c>
      <c r="N1839" s="601">
        <f t="shared" ca="1" si="821"/>
        <v>-285711551356273</v>
      </c>
      <c r="O1839" s="601">
        <f t="shared" ca="1" si="822"/>
        <v>3453522531426.3403</v>
      </c>
      <c r="P1839" s="601">
        <f t="shared" ca="1" si="823"/>
        <v>-2780132123336.1802</v>
      </c>
      <c r="Q1839" s="601">
        <f t="shared" ca="1" si="839"/>
        <v>-444821139733.78998</v>
      </c>
      <c r="R1839" s="602">
        <f t="shared" si="824"/>
        <v>399</v>
      </c>
      <c r="S1839" s="602">
        <f t="shared" si="825"/>
        <v>63.84</v>
      </c>
      <c r="T1839" s="602">
        <f t="shared" si="826"/>
        <v>166.35080000000002</v>
      </c>
      <c r="U1839" s="602">
        <f t="shared" si="827"/>
        <v>26.616128000000003</v>
      </c>
      <c r="V1839" s="602">
        <f t="shared" ca="1" si="828"/>
        <v>-228569241085.01999</v>
      </c>
      <c r="W1839" s="602">
        <f t="shared" si="829"/>
        <v>84.48</v>
      </c>
      <c r="X1839" s="602">
        <f t="shared" si="830"/>
        <v>13.52</v>
      </c>
      <c r="Y1839" s="602">
        <f t="shared" ca="1" si="831"/>
        <v>4359247444.04</v>
      </c>
      <c r="Z1839" s="602">
        <f t="shared" ca="1" si="832"/>
        <v>697479591.04999995</v>
      </c>
      <c r="AA1839" s="603">
        <f t="shared" si="833"/>
        <v>0</v>
      </c>
      <c r="AB1839" s="602"/>
      <c r="AC1839" s="604">
        <f t="shared" si="834"/>
        <v>0.113</v>
      </c>
      <c r="AD1839" s="602">
        <f t="shared" ca="1" si="835"/>
        <v>-2780132123336.1787</v>
      </c>
      <c r="AE1839" s="602">
        <f t="shared" si="836"/>
        <v>0</v>
      </c>
      <c r="AG1839" s="602">
        <f t="shared" ca="1" si="840"/>
        <v>0</v>
      </c>
    </row>
    <row r="1840" spans="2:33" x14ac:dyDescent="0.25">
      <c r="B1840" s="30">
        <v>1819</v>
      </c>
      <c r="C1840" s="19">
        <f t="shared" ca="1" si="814"/>
        <v>101056</v>
      </c>
      <c r="D1840" s="30">
        <f t="shared" ca="1" si="815"/>
        <v>31</v>
      </c>
      <c r="E1840" s="599">
        <f t="shared" si="816"/>
        <v>0.113</v>
      </c>
      <c r="F1840" s="599">
        <f t="shared" si="837"/>
        <v>0.13108</v>
      </c>
      <c r="G1840" s="33">
        <f t="shared" ca="1" si="817"/>
        <v>1.0120874444444443</v>
      </c>
      <c r="H1840" s="33">
        <f t="shared" ca="1" si="818"/>
        <v>2144916698.0896716</v>
      </c>
      <c r="I1840" s="33">
        <f t="shared" ca="1" si="842"/>
        <v>4.6621857198026874E-10</v>
      </c>
      <c r="J1840" s="30" t="b">
        <f t="shared" si="819"/>
        <v>0</v>
      </c>
      <c r="K1840" s="33">
        <f t="shared" si="838"/>
        <v>1</v>
      </c>
      <c r="L1840" s="33">
        <f t="shared" ca="1" si="841"/>
        <v>4.6621857198026874E-10</v>
      </c>
      <c r="M1840" s="600">
        <f t="shared" ca="1" si="820"/>
        <v>27271.35</v>
      </c>
      <c r="N1840" s="601">
        <f t="shared" ca="1" si="821"/>
        <v>-289165073887699</v>
      </c>
      <c r="O1840" s="601">
        <f t="shared" ca="1" si="822"/>
        <v>3495266793162.5801</v>
      </c>
      <c r="P1840" s="601">
        <f t="shared" ca="1" si="823"/>
        <v>-2813736816190.5801</v>
      </c>
      <c r="Q1840" s="601">
        <f t="shared" ca="1" si="839"/>
        <v>-450197890590.48999</v>
      </c>
      <c r="R1840" s="602">
        <f t="shared" si="824"/>
        <v>399</v>
      </c>
      <c r="S1840" s="602">
        <f t="shared" si="825"/>
        <v>63.84</v>
      </c>
      <c r="T1840" s="602">
        <f t="shared" si="826"/>
        <v>166.35080000000002</v>
      </c>
      <c r="U1840" s="602">
        <f t="shared" si="827"/>
        <v>26.616128000000003</v>
      </c>
      <c r="V1840" s="602">
        <f t="shared" ca="1" si="828"/>
        <v>-231332059110.16</v>
      </c>
      <c r="W1840" s="602">
        <f t="shared" si="829"/>
        <v>84.48</v>
      </c>
      <c r="X1840" s="602">
        <f t="shared" si="830"/>
        <v>13.52</v>
      </c>
      <c r="Y1840" s="602">
        <f t="shared" ca="1" si="831"/>
        <v>4411939602.4300003</v>
      </c>
      <c r="Z1840" s="602">
        <f t="shared" ca="1" si="832"/>
        <v>705910336.38999999</v>
      </c>
      <c r="AA1840" s="603">
        <f t="shared" si="833"/>
        <v>0</v>
      </c>
      <c r="AB1840" s="602"/>
      <c r="AC1840" s="604">
        <f t="shared" si="834"/>
        <v>0.113</v>
      </c>
      <c r="AD1840" s="602">
        <f t="shared" ca="1" si="835"/>
        <v>-2813736816190.5825</v>
      </c>
      <c r="AE1840" s="602">
        <f t="shared" si="836"/>
        <v>0</v>
      </c>
      <c r="AG1840" s="602">
        <f t="shared" ca="1" si="840"/>
        <v>0</v>
      </c>
    </row>
    <row r="1841" spans="2:33" x14ac:dyDescent="0.25">
      <c r="B1841" s="30">
        <v>1820</v>
      </c>
      <c r="C1841" s="19">
        <f t="shared" ca="1" si="814"/>
        <v>101086</v>
      </c>
      <c r="D1841" s="30">
        <f t="shared" ca="1" si="815"/>
        <v>30</v>
      </c>
      <c r="E1841" s="599">
        <f t="shared" si="816"/>
        <v>0.113</v>
      </c>
      <c r="F1841" s="599">
        <f t="shared" si="837"/>
        <v>0.13108</v>
      </c>
      <c r="G1841" s="33">
        <f t="shared" ca="1" si="817"/>
        <v>1.0117233333333333</v>
      </c>
      <c r="H1841" s="33">
        <f t="shared" ca="1" si="818"/>
        <v>2170062271.5136094</v>
      </c>
      <c r="I1841" s="33">
        <f t="shared" ca="1" si="842"/>
        <v>4.6081626925042299E-10</v>
      </c>
      <c r="J1841" s="30" t="b">
        <f t="shared" si="819"/>
        <v>0</v>
      </c>
      <c r="K1841" s="33">
        <f t="shared" si="838"/>
        <v>1</v>
      </c>
      <c r="L1841" s="33">
        <f t="shared" ca="1" si="841"/>
        <v>4.6081626925042299E-10</v>
      </c>
      <c r="M1841" s="600">
        <f t="shared" ca="1" si="820"/>
        <v>27271.35</v>
      </c>
      <c r="N1841" s="601">
        <f t="shared" ca="1" si="821"/>
        <v>-292660340680862</v>
      </c>
      <c r="O1841" s="601">
        <f t="shared" ca="1" si="822"/>
        <v>3430954754519.9897</v>
      </c>
      <c r="P1841" s="601">
        <f t="shared" ca="1" si="823"/>
        <v>-2755884874744.7798</v>
      </c>
      <c r="Q1841" s="601">
        <f t="shared" ca="1" si="839"/>
        <v>-440941579959.16998</v>
      </c>
      <c r="R1841" s="602">
        <f t="shared" si="824"/>
        <v>399</v>
      </c>
      <c r="S1841" s="602">
        <f t="shared" si="825"/>
        <v>63.84</v>
      </c>
      <c r="T1841" s="602">
        <f t="shared" si="826"/>
        <v>166.35080000000002</v>
      </c>
      <c r="U1841" s="602">
        <f t="shared" si="827"/>
        <v>26.616128000000003</v>
      </c>
      <c r="V1841" s="602">
        <f t="shared" ca="1" si="828"/>
        <v>-234128272544.69</v>
      </c>
      <c r="W1841" s="602">
        <f t="shared" si="829"/>
        <v>84.48</v>
      </c>
      <c r="X1841" s="602">
        <f t="shared" si="830"/>
        <v>13.52</v>
      </c>
      <c r="Y1841" s="602">
        <f t="shared" ca="1" si="831"/>
        <v>4321227758.25</v>
      </c>
      <c r="Z1841" s="602">
        <f t="shared" ca="1" si="832"/>
        <v>691396441.32000005</v>
      </c>
      <c r="AA1841" s="603">
        <f t="shared" si="833"/>
        <v>0</v>
      </c>
      <c r="AB1841" s="602"/>
      <c r="AC1841" s="604">
        <f t="shared" si="834"/>
        <v>0.113</v>
      </c>
      <c r="AD1841" s="602">
        <f t="shared" ca="1" si="835"/>
        <v>-2755884874744.7842</v>
      </c>
      <c r="AE1841" s="602">
        <f t="shared" si="836"/>
        <v>0</v>
      </c>
      <c r="AG1841" s="602">
        <f t="shared" ca="1" si="840"/>
        <v>0</v>
      </c>
    </row>
    <row r="1842" spans="2:33" x14ac:dyDescent="0.25">
      <c r="B1842" s="30">
        <v>1821</v>
      </c>
      <c r="C1842" s="19">
        <f t="shared" ca="1" si="814"/>
        <v>101117</v>
      </c>
      <c r="D1842" s="30">
        <f t="shared" ca="1" si="815"/>
        <v>31</v>
      </c>
      <c r="E1842" s="599">
        <f t="shared" si="816"/>
        <v>0.113</v>
      </c>
      <c r="F1842" s="599">
        <f t="shared" si="837"/>
        <v>0.13108</v>
      </c>
      <c r="G1842" s="33">
        <f t="shared" ca="1" si="817"/>
        <v>1.0120874444444443</v>
      </c>
      <c r="H1842" s="33">
        <f t="shared" ca="1" si="818"/>
        <v>2196292778.6615148</v>
      </c>
      <c r="I1842" s="33">
        <f t="shared" ca="1" si="842"/>
        <v>4.5531270225704123E-10</v>
      </c>
      <c r="J1842" s="30" t="b">
        <f t="shared" si="819"/>
        <v>0</v>
      </c>
      <c r="K1842" s="33">
        <f t="shared" si="838"/>
        <v>1</v>
      </c>
      <c r="L1842" s="33">
        <f t="shared" ca="1" si="841"/>
        <v>4.5531270225704123E-10</v>
      </c>
      <c r="M1842" s="600">
        <f t="shared" ca="1" si="820"/>
        <v>27271.35</v>
      </c>
      <c r="N1842" s="601">
        <f t="shared" ca="1" si="821"/>
        <v>-296091295435382</v>
      </c>
      <c r="O1842" s="601">
        <f t="shared" ca="1" si="822"/>
        <v>3578987111330.1201</v>
      </c>
      <c r="P1842" s="601">
        <f t="shared" ca="1" si="823"/>
        <v>-2881132799750.3999</v>
      </c>
      <c r="Q1842" s="601">
        <f t="shared" ca="1" si="839"/>
        <v>-460981247960.06</v>
      </c>
      <c r="R1842" s="602">
        <f t="shared" si="824"/>
        <v>399</v>
      </c>
      <c r="S1842" s="602">
        <f t="shared" si="825"/>
        <v>63.84</v>
      </c>
      <c r="T1842" s="602">
        <f t="shared" si="826"/>
        <v>166.35080000000002</v>
      </c>
      <c r="U1842" s="602">
        <f t="shared" si="827"/>
        <v>26.616128000000003</v>
      </c>
      <c r="V1842" s="602">
        <f t="shared" ca="1" si="828"/>
        <v>-236873036348.31</v>
      </c>
      <c r="W1842" s="602">
        <f t="shared" si="829"/>
        <v>84.48</v>
      </c>
      <c r="X1842" s="602">
        <f t="shared" si="830"/>
        <v>13.52</v>
      </c>
      <c r="Y1842" s="602">
        <f t="shared" ca="1" si="831"/>
        <v>4517616504.6599998</v>
      </c>
      <c r="Z1842" s="602">
        <f t="shared" ca="1" si="832"/>
        <v>722818640.75</v>
      </c>
      <c r="AA1842" s="603">
        <f t="shared" si="833"/>
        <v>0</v>
      </c>
      <c r="AB1842" s="602"/>
      <c r="AC1842" s="604">
        <f t="shared" si="834"/>
        <v>0.113</v>
      </c>
      <c r="AD1842" s="602">
        <f t="shared" ca="1" si="835"/>
        <v>-2881132799750.3975</v>
      </c>
      <c r="AE1842" s="602">
        <f t="shared" si="836"/>
        <v>0</v>
      </c>
      <c r="AG1842" s="602">
        <f t="shared" ca="1" si="840"/>
        <v>0</v>
      </c>
    </row>
    <row r="1843" spans="2:33" x14ac:dyDescent="0.25">
      <c r="B1843" s="30">
        <v>1822</v>
      </c>
      <c r="C1843" s="19">
        <f t="shared" ca="1" si="814"/>
        <v>101147</v>
      </c>
      <c r="D1843" s="30">
        <f t="shared" ca="1" si="815"/>
        <v>30</v>
      </c>
      <c r="E1843" s="599">
        <f t="shared" si="816"/>
        <v>0.113</v>
      </c>
      <c r="F1843" s="599">
        <f t="shared" si="837"/>
        <v>0.13108</v>
      </c>
      <c r="G1843" s="33">
        <f t="shared" ca="1" si="817"/>
        <v>1.0117233333333333</v>
      </c>
      <c r="H1843" s="33">
        <f t="shared" ca="1" si="818"/>
        <v>2222040651.0033565</v>
      </c>
      <c r="I1843" s="33">
        <f t="shared" ca="1" si="842"/>
        <v>4.500367711762846E-10</v>
      </c>
      <c r="J1843" s="30" t="b">
        <f t="shared" si="819"/>
        <v>0</v>
      </c>
      <c r="K1843" s="33">
        <f t="shared" si="838"/>
        <v>1</v>
      </c>
      <c r="L1843" s="33">
        <f t="shared" ca="1" si="841"/>
        <v>4.500367711762846E-10</v>
      </c>
      <c r="M1843" s="600">
        <f t="shared" ca="1" si="820"/>
        <v>27271.35</v>
      </c>
      <c r="N1843" s="601">
        <f t="shared" ca="1" si="821"/>
        <v>-299670282546712</v>
      </c>
      <c r="O1843" s="601">
        <f t="shared" ca="1" si="822"/>
        <v>3513134639660.6401</v>
      </c>
      <c r="P1843" s="601">
        <f t="shared" ca="1" si="823"/>
        <v>-2821895160648.21</v>
      </c>
      <c r="Q1843" s="601">
        <f t="shared" ca="1" si="839"/>
        <v>-451503225703.71002</v>
      </c>
      <c r="R1843" s="602">
        <f t="shared" si="824"/>
        <v>399</v>
      </c>
      <c r="S1843" s="602">
        <f t="shared" si="825"/>
        <v>63.84</v>
      </c>
      <c r="T1843" s="602">
        <f t="shared" si="826"/>
        <v>166.35080000000002</v>
      </c>
      <c r="U1843" s="602">
        <f t="shared" si="827"/>
        <v>26.616128000000003</v>
      </c>
      <c r="V1843" s="602">
        <f t="shared" ca="1" si="828"/>
        <v>-239736226037.37</v>
      </c>
      <c r="W1843" s="602">
        <f t="shared" si="829"/>
        <v>84.48</v>
      </c>
      <c r="X1843" s="602">
        <f t="shared" si="830"/>
        <v>13.52</v>
      </c>
      <c r="Y1843" s="602">
        <f t="shared" ca="1" si="831"/>
        <v>4424731886.54</v>
      </c>
      <c r="Z1843" s="602">
        <f t="shared" ca="1" si="832"/>
        <v>707957101.85000002</v>
      </c>
      <c r="AA1843" s="603">
        <f t="shared" si="833"/>
        <v>0</v>
      </c>
      <c r="AB1843" s="602"/>
      <c r="AC1843" s="604">
        <f t="shared" si="834"/>
        <v>0.113</v>
      </c>
      <c r="AD1843" s="602">
        <f t="shared" ca="1" si="835"/>
        <v>-2821895160648.2051</v>
      </c>
      <c r="AE1843" s="602">
        <f t="shared" si="836"/>
        <v>0</v>
      </c>
      <c r="AG1843" s="602">
        <f t="shared" ca="1" si="840"/>
        <v>0</v>
      </c>
    </row>
    <row r="1844" spans="2:33" x14ac:dyDescent="0.25">
      <c r="B1844" s="30">
        <v>1823</v>
      </c>
      <c r="C1844" s="19">
        <f t="shared" ca="1" si="814"/>
        <v>101178</v>
      </c>
      <c r="D1844" s="30">
        <f t="shared" ca="1" si="815"/>
        <v>31</v>
      </c>
      <c r="E1844" s="599">
        <f t="shared" si="816"/>
        <v>0.113</v>
      </c>
      <c r="F1844" s="599">
        <f t="shared" si="837"/>
        <v>0.13108</v>
      </c>
      <c r="G1844" s="33">
        <f t="shared" ca="1" si="817"/>
        <v>1.0120874444444443</v>
      </c>
      <c r="H1844" s="33">
        <f t="shared" ca="1" si="818"/>
        <v>2248899443.9256563</v>
      </c>
      <c r="I1844" s="33">
        <f t="shared" ca="1" si="842"/>
        <v>4.4466194462408247E-10</v>
      </c>
      <c r="J1844" s="30" t="b">
        <f t="shared" si="819"/>
        <v>0</v>
      </c>
      <c r="K1844" s="33">
        <f t="shared" si="838"/>
        <v>1</v>
      </c>
      <c r="L1844" s="33">
        <f t="shared" ca="1" si="841"/>
        <v>4.4466194462408247E-10</v>
      </c>
      <c r="M1844" s="600">
        <f t="shared" ca="1" si="820"/>
        <v>27271.35</v>
      </c>
      <c r="N1844" s="601">
        <f t="shared" ca="1" si="821"/>
        <v>-303183417186373</v>
      </c>
      <c r="O1844" s="601">
        <f t="shared" ca="1" si="822"/>
        <v>3664712738988.4604</v>
      </c>
      <c r="P1844" s="601">
        <f t="shared" ca="1" si="823"/>
        <v>-2950143084455.1802</v>
      </c>
      <c r="Q1844" s="601">
        <f t="shared" ca="1" si="839"/>
        <v>-472022893512.83002</v>
      </c>
      <c r="R1844" s="602">
        <f t="shared" si="824"/>
        <v>399</v>
      </c>
      <c r="S1844" s="602">
        <f t="shared" si="825"/>
        <v>63.84</v>
      </c>
      <c r="T1844" s="602">
        <f t="shared" si="826"/>
        <v>166.35080000000002</v>
      </c>
      <c r="U1844" s="602">
        <f t="shared" si="827"/>
        <v>26.616128000000003</v>
      </c>
      <c r="V1844" s="602">
        <f t="shared" ca="1" si="828"/>
        <v>-242546733749.10001</v>
      </c>
      <c r="W1844" s="602">
        <f t="shared" si="829"/>
        <v>84.48</v>
      </c>
      <c r="X1844" s="602">
        <f t="shared" si="830"/>
        <v>13.52</v>
      </c>
      <c r="Y1844" s="602">
        <f t="shared" ca="1" si="831"/>
        <v>4625824631.0699997</v>
      </c>
      <c r="Z1844" s="602">
        <f t="shared" ca="1" si="832"/>
        <v>740131940.97000003</v>
      </c>
      <c r="AA1844" s="603">
        <f t="shared" si="833"/>
        <v>0</v>
      </c>
      <c r="AB1844" s="602"/>
      <c r="AC1844" s="604">
        <f t="shared" si="834"/>
        <v>0.113</v>
      </c>
      <c r="AD1844" s="602">
        <f t="shared" ca="1" si="835"/>
        <v>-2950143084455.1797</v>
      </c>
      <c r="AE1844" s="602">
        <f t="shared" si="836"/>
        <v>0</v>
      </c>
      <c r="AG1844" s="602">
        <f t="shared" ca="1" si="840"/>
        <v>0</v>
      </c>
    </row>
    <row r="1845" spans="2:33" x14ac:dyDescent="0.25">
      <c r="B1845" s="30">
        <v>1824</v>
      </c>
      <c r="C1845" s="19">
        <f t="shared" ca="1" si="814"/>
        <v>101209</v>
      </c>
      <c r="D1845" s="30">
        <f t="shared" ca="1" si="815"/>
        <v>31</v>
      </c>
      <c r="E1845" s="599">
        <f t="shared" si="816"/>
        <v>0.113</v>
      </c>
      <c r="F1845" s="599">
        <f t="shared" si="837"/>
        <v>0.13108</v>
      </c>
      <c r="G1845" s="33">
        <f t="shared" ca="1" si="817"/>
        <v>1.0120874444444443</v>
      </c>
      <c r="H1845" s="33">
        <f t="shared" ca="1" si="818"/>
        <v>2276082891.0152493</v>
      </c>
      <c r="I1845" s="33">
        <f t="shared" ca="1" si="842"/>
        <v>4.3935131007199344E-10</v>
      </c>
      <c r="J1845" s="30" t="b">
        <f t="shared" si="819"/>
        <v>1</v>
      </c>
      <c r="K1845" s="33">
        <f t="shared" si="838"/>
        <v>1</v>
      </c>
      <c r="L1845" s="33">
        <f t="shared" ca="1" si="841"/>
        <v>4.3935131007199344E-10</v>
      </c>
      <c r="M1845" s="600">
        <f t="shared" ca="1" si="820"/>
        <v>27271.35</v>
      </c>
      <c r="N1845" s="601">
        <f t="shared" ca="1" si="821"/>
        <v>-306848129925361</v>
      </c>
      <c r="O1845" s="601">
        <f t="shared" ca="1" si="822"/>
        <v>3709009750625.8198</v>
      </c>
      <c r="P1845" s="601">
        <f t="shared" ca="1" si="823"/>
        <v>-2985802775357.0498</v>
      </c>
      <c r="Q1845" s="601">
        <f t="shared" ca="1" si="839"/>
        <v>-477728444057.13</v>
      </c>
      <c r="R1845" s="602">
        <f t="shared" si="824"/>
        <v>399</v>
      </c>
      <c r="S1845" s="602">
        <f t="shared" si="825"/>
        <v>63.84</v>
      </c>
      <c r="T1845" s="602">
        <f t="shared" si="826"/>
        <v>166.35080000000002</v>
      </c>
      <c r="U1845" s="602">
        <f t="shared" si="827"/>
        <v>26.616128000000003</v>
      </c>
      <c r="V1845" s="602">
        <f t="shared" ca="1" si="828"/>
        <v>-245478503940.29001</v>
      </c>
      <c r="W1845" s="602">
        <f t="shared" si="829"/>
        <v>84.48</v>
      </c>
      <c r="X1845" s="602">
        <f t="shared" si="830"/>
        <v>13.52</v>
      </c>
      <c r="Y1845" s="602">
        <f t="shared" ca="1" si="831"/>
        <v>4681739026.4099998</v>
      </c>
      <c r="Z1845" s="602">
        <f t="shared" ca="1" si="832"/>
        <v>749078244.23000002</v>
      </c>
      <c r="AA1845" s="603">
        <f t="shared" si="833"/>
        <v>0</v>
      </c>
      <c r="AB1845" s="602"/>
      <c r="AC1845" s="604">
        <f t="shared" si="834"/>
        <v>0.113</v>
      </c>
      <c r="AD1845" s="602">
        <f t="shared" ca="1" si="835"/>
        <v>-2985802775357.0547</v>
      </c>
      <c r="AE1845" s="602">
        <f t="shared" si="836"/>
        <v>0</v>
      </c>
      <c r="AG1845" s="602">
        <f t="shared" ca="1" si="840"/>
        <v>0</v>
      </c>
    </row>
    <row r="1846" spans="2:33" x14ac:dyDescent="0.25">
      <c r="B1846" s="30">
        <v>1825</v>
      </c>
      <c r="C1846" s="19">
        <f t="shared" ca="1" si="814"/>
        <v>101237</v>
      </c>
      <c r="D1846" s="30">
        <f t="shared" ca="1" si="815"/>
        <v>28</v>
      </c>
      <c r="E1846" s="599">
        <f t="shared" si="816"/>
        <v>0.113</v>
      </c>
      <c r="F1846" s="599">
        <f t="shared" si="837"/>
        <v>0.13108</v>
      </c>
      <c r="G1846" s="33">
        <f t="shared" ca="1" si="817"/>
        <v>1.0109951111111111</v>
      </c>
      <c r="H1846" s="33">
        <f t="shared" ca="1" si="818"/>
        <v>2301108675.3000607</v>
      </c>
      <c r="I1846" s="33">
        <f t="shared" ca="1" si="842"/>
        <v>4.3457313021932861E-10</v>
      </c>
      <c r="J1846" s="30" t="b">
        <f t="shared" si="819"/>
        <v>0</v>
      </c>
      <c r="K1846" s="33">
        <f t="shared" si="838"/>
        <v>1</v>
      </c>
      <c r="L1846" s="33">
        <f t="shared" ca="1" si="841"/>
        <v>4.3457313021932861E-10</v>
      </c>
      <c r="M1846" s="600">
        <f t="shared" ca="1" si="820"/>
        <v>27271.35</v>
      </c>
      <c r="N1846" s="601">
        <f t="shared" ca="1" si="821"/>
        <v>-310557139675987</v>
      </c>
      <c r="O1846" s="601">
        <f t="shared" ca="1" si="822"/>
        <v>3414610284357.6802</v>
      </c>
      <c r="P1846" s="601">
        <f t="shared" ca="1" si="823"/>
        <v>-2729452194263.3999</v>
      </c>
      <c r="Q1846" s="601">
        <f t="shared" ca="1" si="839"/>
        <v>-436712351082.14001</v>
      </c>
      <c r="R1846" s="602">
        <f t="shared" si="824"/>
        <v>399</v>
      </c>
      <c r="S1846" s="602">
        <f t="shared" si="825"/>
        <v>63.84</v>
      </c>
      <c r="T1846" s="602">
        <f t="shared" si="826"/>
        <v>166.35080000000002</v>
      </c>
      <c r="U1846" s="602">
        <f t="shared" si="827"/>
        <v>26.616128000000003</v>
      </c>
      <c r="V1846" s="602">
        <f t="shared" ca="1" si="828"/>
        <v>-248445711740.79001</v>
      </c>
      <c r="W1846" s="602">
        <f t="shared" si="829"/>
        <v>84.48</v>
      </c>
      <c r="X1846" s="602">
        <f t="shared" si="830"/>
        <v>13.52</v>
      </c>
      <c r="Y1846" s="602">
        <f t="shared" ca="1" si="831"/>
        <v>4279781315.25</v>
      </c>
      <c r="Z1846" s="602">
        <f t="shared" ca="1" si="832"/>
        <v>684765010.44000006</v>
      </c>
      <c r="AA1846" s="603">
        <f t="shared" si="833"/>
        <v>0</v>
      </c>
      <c r="AB1846" s="602"/>
      <c r="AC1846" s="604">
        <f t="shared" si="834"/>
        <v>0.113</v>
      </c>
      <c r="AD1846" s="602">
        <f t="shared" ca="1" si="835"/>
        <v>-2729452194263.397</v>
      </c>
      <c r="AE1846" s="602">
        <f t="shared" si="836"/>
        <v>0</v>
      </c>
      <c r="AG1846" s="602">
        <f t="shared" ca="1" si="840"/>
        <v>0</v>
      </c>
    </row>
    <row r="1847" spans="2:33" x14ac:dyDescent="0.25">
      <c r="B1847" s="30">
        <v>1826</v>
      </c>
      <c r="C1847" s="19">
        <f t="shared" ca="1" si="814"/>
        <v>101268</v>
      </c>
      <c r="D1847" s="30">
        <f t="shared" ca="1" si="815"/>
        <v>31</v>
      </c>
      <c r="E1847" s="599">
        <f t="shared" si="816"/>
        <v>0.113</v>
      </c>
      <c r="F1847" s="599">
        <f t="shared" si="837"/>
        <v>0.13108</v>
      </c>
      <c r="G1847" s="33">
        <f t="shared" ca="1" si="817"/>
        <v>1.0120874444444443</v>
      </c>
      <c r="H1847" s="33">
        <f t="shared" ca="1" si="818"/>
        <v>2328923198.573379</v>
      </c>
      <c r="I1847" s="33">
        <f t="shared" ca="1" si="842"/>
        <v>4.2938298721596607E-10</v>
      </c>
      <c r="J1847" s="30" t="b">
        <f t="shared" si="819"/>
        <v>0</v>
      </c>
      <c r="K1847" s="33">
        <f t="shared" si="838"/>
        <v>1</v>
      </c>
      <c r="L1847" s="33">
        <f t="shared" ca="1" si="841"/>
        <v>4.2938298721596607E-10</v>
      </c>
      <c r="M1847" s="600">
        <f t="shared" ca="1" si="820"/>
        <v>27271.35</v>
      </c>
      <c r="N1847" s="601">
        <f t="shared" ca="1" si="821"/>
        <v>-313971749960345</v>
      </c>
      <c r="O1847" s="601">
        <f t="shared" ca="1" si="822"/>
        <v>3795116112042.0303</v>
      </c>
      <c r="P1847" s="601">
        <f t="shared" ca="1" si="823"/>
        <v>-3055119555864.1401</v>
      </c>
      <c r="Q1847" s="601">
        <f t="shared" ca="1" si="839"/>
        <v>-488819128938.26001</v>
      </c>
      <c r="R1847" s="602">
        <f t="shared" si="824"/>
        <v>399</v>
      </c>
      <c r="S1847" s="602">
        <f t="shared" si="825"/>
        <v>63.84</v>
      </c>
      <c r="T1847" s="602">
        <f t="shared" si="826"/>
        <v>166.35080000000002</v>
      </c>
      <c r="U1847" s="602">
        <f t="shared" si="827"/>
        <v>26.616128000000003</v>
      </c>
      <c r="V1847" s="602">
        <f t="shared" ca="1" si="828"/>
        <v>-251177399968.28</v>
      </c>
      <c r="W1847" s="602">
        <f t="shared" si="829"/>
        <v>84.48</v>
      </c>
      <c r="X1847" s="602">
        <f t="shared" si="830"/>
        <v>13.52</v>
      </c>
      <c r="Y1847" s="602">
        <f t="shared" ca="1" si="831"/>
        <v>4790427738.2399998</v>
      </c>
      <c r="Z1847" s="602">
        <f t="shared" ca="1" si="832"/>
        <v>766468438.12</v>
      </c>
      <c r="AA1847" s="603">
        <f t="shared" si="833"/>
        <v>0</v>
      </c>
      <c r="AB1847" s="602"/>
      <c r="AC1847" s="604">
        <f t="shared" si="834"/>
        <v>0.113</v>
      </c>
      <c r="AD1847" s="602">
        <f t="shared" ca="1" si="835"/>
        <v>-3055119555864.1353</v>
      </c>
      <c r="AE1847" s="602">
        <f t="shared" si="836"/>
        <v>0</v>
      </c>
      <c r="AG1847" s="602">
        <f t="shared" ca="1" si="840"/>
        <v>0</v>
      </c>
    </row>
    <row r="1848" spans="2:33" x14ac:dyDescent="0.25">
      <c r="B1848" s="30">
        <v>1827</v>
      </c>
      <c r="C1848" s="19">
        <f t="shared" ca="1" si="814"/>
        <v>101298</v>
      </c>
      <c r="D1848" s="30">
        <f t="shared" ca="1" si="815"/>
        <v>30</v>
      </c>
      <c r="E1848" s="599">
        <f t="shared" si="816"/>
        <v>0.113</v>
      </c>
      <c r="F1848" s="599">
        <f t="shared" si="837"/>
        <v>0.13108</v>
      </c>
      <c r="G1848" s="33">
        <f t="shared" ca="1" si="817"/>
        <v>1.0117233333333333</v>
      </c>
      <c r="H1848" s="33">
        <f t="shared" ca="1" si="818"/>
        <v>2356225941.5379877</v>
      </c>
      <c r="I1848" s="33">
        <f t="shared" ca="1" si="842"/>
        <v>4.2440751643166547E-10</v>
      </c>
      <c r="J1848" s="30" t="b">
        <f t="shared" si="819"/>
        <v>0</v>
      </c>
      <c r="K1848" s="33">
        <f t="shared" si="838"/>
        <v>1</v>
      </c>
      <c r="L1848" s="33">
        <f t="shared" ca="1" si="841"/>
        <v>4.2440751643166547E-10</v>
      </c>
      <c r="M1848" s="600">
        <f t="shared" ca="1" si="820"/>
        <v>27271.35</v>
      </c>
      <c r="N1848" s="601">
        <f t="shared" ca="1" si="821"/>
        <v>-317766866072387</v>
      </c>
      <c r="O1848" s="601">
        <f t="shared" ca="1" si="822"/>
        <v>3725286920526.6401</v>
      </c>
      <c r="P1848" s="601">
        <f t="shared" ca="1" si="823"/>
        <v>-2992304655514.98</v>
      </c>
      <c r="Q1848" s="601">
        <f t="shared" ca="1" si="839"/>
        <v>-478768744882.40002</v>
      </c>
      <c r="R1848" s="602">
        <f t="shared" si="824"/>
        <v>399</v>
      </c>
      <c r="S1848" s="602">
        <f t="shared" si="825"/>
        <v>63.84</v>
      </c>
      <c r="T1848" s="602">
        <f t="shared" si="826"/>
        <v>166.35080000000002</v>
      </c>
      <c r="U1848" s="602">
        <f t="shared" si="827"/>
        <v>26.616128000000003</v>
      </c>
      <c r="V1848" s="602">
        <f t="shared" ca="1" si="828"/>
        <v>-254213492857.91</v>
      </c>
      <c r="W1848" s="602">
        <f t="shared" si="829"/>
        <v>84.48</v>
      </c>
      <c r="X1848" s="602">
        <f t="shared" si="830"/>
        <v>13.52</v>
      </c>
      <c r="Y1848" s="602">
        <f t="shared" ca="1" si="831"/>
        <v>4691933974.4899998</v>
      </c>
      <c r="Z1848" s="602">
        <f t="shared" ca="1" si="832"/>
        <v>750709435.91999996</v>
      </c>
      <c r="AA1848" s="603">
        <f t="shared" si="833"/>
        <v>0</v>
      </c>
      <c r="AB1848" s="602"/>
      <c r="AC1848" s="604">
        <f t="shared" si="834"/>
        <v>0.113</v>
      </c>
      <c r="AD1848" s="602">
        <f t="shared" ca="1" si="835"/>
        <v>-2992304655514.9775</v>
      </c>
      <c r="AE1848" s="602">
        <f t="shared" si="836"/>
        <v>0</v>
      </c>
      <c r="AG1848" s="602">
        <f t="shared" ca="1" si="840"/>
        <v>0</v>
      </c>
    </row>
    <row r="1849" spans="2:33" x14ac:dyDescent="0.25">
      <c r="B1849" s="30">
        <v>1828</v>
      </c>
      <c r="C1849" s="19">
        <f t="shared" ca="1" si="814"/>
        <v>101329</v>
      </c>
      <c r="D1849" s="30">
        <f t="shared" ca="1" si="815"/>
        <v>31</v>
      </c>
      <c r="E1849" s="599">
        <f t="shared" si="816"/>
        <v>0.113</v>
      </c>
      <c r="F1849" s="599">
        <f t="shared" si="837"/>
        <v>0.13108</v>
      </c>
      <c r="G1849" s="33">
        <f t="shared" ca="1" si="817"/>
        <v>1.0120874444444443</v>
      </c>
      <c r="H1849" s="33">
        <f t="shared" ca="1" si="818"/>
        <v>2384706691.7048864</v>
      </c>
      <c r="I1849" s="33">
        <f t="shared" ca="1" si="842"/>
        <v>4.1933878219844094E-10</v>
      </c>
      <c r="J1849" s="30" t="b">
        <f t="shared" si="819"/>
        <v>0</v>
      </c>
      <c r="K1849" s="33">
        <f t="shared" si="838"/>
        <v>1</v>
      </c>
      <c r="L1849" s="33">
        <f t="shared" ca="1" si="841"/>
        <v>4.1933878219844094E-10</v>
      </c>
      <c r="M1849" s="600">
        <f t="shared" ca="1" si="820"/>
        <v>27271.35</v>
      </c>
      <c r="N1849" s="601">
        <f t="shared" ca="1" si="821"/>
        <v>-321492152992914</v>
      </c>
      <c r="O1849" s="601">
        <f t="shared" ca="1" si="822"/>
        <v>3886018565898.0405</v>
      </c>
      <c r="P1849" s="601">
        <f t="shared" ca="1" si="823"/>
        <v>-3128297255372.7202</v>
      </c>
      <c r="Q1849" s="601">
        <f t="shared" ca="1" si="839"/>
        <v>-500527560859.64001</v>
      </c>
      <c r="R1849" s="602">
        <f t="shared" si="824"/>
        <v>399</v>
      </c>
      <c r="S1849" s="602">
        <f t="shared" si="825"/>
        <v>63.84</v>
      </c>
      <c r="T1849" s="602">
        <f t="shared" si="826"/>
        <v>166.35080000000002</v>
      </c>
      <c r="U1849" s="602">
        <f t="shared" si="827"/>
        <v>26.616128000000003</v>
      </c>
      <c r="V1849" s="602">
        <f t="shared" ca="1" si="828"/>
        <v>-257193722394.32999</v>
      </c>
      <c r="W1849" s="602">
        <f t="shared" si="829"/>
        <v>84.48</v>
      </c>
      <c r="X1849" s="602">
        <f t="shared" si="830"/>
        <v>13.52</v>
      </c>
      <c r="Y1849" s="602">
        <f t="shared" ca="1" si="831"/>
        <v>4905170371.0699997</v>
      </c>
      <c r="Z1849" s="602">
        <f t="shared" ca="1" si="832"/>
        <v>784827259.37</v>
      </c>
      <c r="AA1849" s="603">
        <f t="shared" si="833"/>
        <v>0</v>
      </c>
      <c r="AB1849" s="602"/>
      <c r="AC1849" s="604">
        <f t="shared" si="834"/>
        <v>0.113</v>
      </c>
      <c r="AD1849" s="602">
        <f t="shared" ca="1" si="835"/>
        <v>-3128297255372.7158</v>
      </c>
      <c r="AE1849" s="602">
        <f t="shared" si="836"/>
        <v>0</v>
      </c>
      <c r="AG1849" s="602">
        <f t="shared" ca="1" si="840"/>
        <v>0</v>
      </c>
    </row>
    <row r="1850" spans="2:33" x14ac:dyDescent="0.25">
      <c r="B1850" s="30">
        <v>1829</v>
      </c>
      <c r="C1850" s="19">
        <f t="shared" ca="1" si="814"/>
        <v>101359</v>
      </c>
      <c r="D1850" s="30">
        <f t="shared" ca="1" si="815"/>
        <v>30</v>
      </c>
      <c r="E1850" s="599">
        <f t="shared" si="816"/>
        <v>0.113</v>
      </c>
      <c r="F1850" s="599">
        <f t="shared" si="837"/>
        <v>0.13108</v>
      </c>
      <c r="G1850" s="33">
        <f t="shared" ca="1" si="817"/>
        <v>1.0117233333333333</v>
      </c>
      <c r="H1850" s="33">
        <f t="shared" ca="1" si="818"/>
        <v>2412663403.1539731</v>
      </c>
      <c r="I1850" s="33">
        <f t="shared" ca="1" si="842"/>
        <v>4.1447969853264328E-10</v>
      </c>
      <c r="J1850" s="30" t="b">
        <f t="shared" si="819"/>
        <v>0</v>
      </c>
      <c r="K1850" s="33">
        <f t="shared" si="838"/>
        <v>1</v>
      </c>
      <c r="L1850" s="33">
        <f t="shared" ca="1" si="841"/>
        <v>4.1447969853264328E-10</v>
      </c>
      <c r="M1850" s="600">
        <f t="shared" ca="1" si="820"/>
        <v>27271.35</v>
      </c>
      <c r="N1850" s="601">
        <f t="shared" ca="1" si="821"/>
        <v>-325378171558812</v>
      </c>
      <c r="O1850" s="601">
        <f t="shared" ca="1" si="822"/>
        <v>3814516791845.8198</v>
      </c>
      <c r="P1850" s="601">
        <f t="shared" ca="1" si="823"/>
        <v>-3063977782178.8101</v>
      </c>
      <c r="Q1850" s="601">
        <f t="shared" ca="1" si="839"/>
        <v>-490236445148.60999</v>
      </c>
      <c r="R1850" s="602">
        <f t="shared" si="824"/>
        <v>399</v>
      </c>
      <c r="S1850" s="602">
        <f t="shared" si="825"/>
        <v>63.84</v>
      </c>
      <c r="T1850" s="602">
        <f t="shared" si="826"/>
        <v>166.35080000000002</v>
      </c>
      <c r="U1850" s="602">
        <f t="shared" si="827"/>
        <v>26.616128000000003</v>
      </c>
      <c r="V1850" s="602">
        <f t="shared" ca="1" si="828"/>
        <v>-260302537247.04999</v>
      </c>
      <c r="W1850" s="602">
        <f t="shared" si="829"/>
        <v>84.48</v>
      </c>
      <c r="X1850" s="602">
        <f t="shared" si="830"/>
        <v>13.52</v>
      </c>
      <c r="Y1850" s="602">
        <f t="shared" ca="1" si="831"/>
        <v>4804317437.1000004</v>
      </c>
      <c r="Z1850" s="602">
        <f t="shared" ca="1" si="832"/>
        <v>768690789.94000006</v>
      </c>
      <c r="AA1850" s="603">
        <f t="shared" si="833"/>
        <v>0</v>
      </c>
      <c r="AB1850" s="602"/>
      <c r="AC1850" s="604">
        <f t="shared" si="834"/>
        <v>0.113</v>
      </c>
      <c r="AD1850" s="602">
        <f t="shared" ca="1" si="835"/>
        <v>-3063977782178.813</v>
      </c>
      <c r="AE1850" s="602">
        <f t="shared" si="836"/>
        <v>0</v>
      </c>
      <c r="AG1850" s="602">
        <f t="shared" ca="1" si="840"/>
        <v>0</v>
      </c>
    </row>
    <row r="1851" spans="2:33" x14ac:dyDescent="0.25">
      <c r="B1851" s="30">
        <v>1830</v>
      </c>
      <c r="C1851" s="19">
        <f t="shared" ca="1" si="814"/>
        <v>101390</v>
      </c>
      <c r="D1851" s="30">
        <f t="shared" ca="1" si="815"/>
        <v>31</v>
      </c>
      <c r="E1851" s="599">
        <f t="shared" si="816"/>
        <v>0.113</v>
      </c>
      <c r="F1851" s="599">
        <f t="shared" si="837"/>
        <v>0.13108</v>
      </c>
      <c r="G1851" s="33">
        <f t="shared" ca="1" si="817"/>
        <v>1.0120874444444443</v>
      </c>
      <c r="H1851" s="33">
        <f t="shared" ca="1" si="818"/>
        <v>2441826338.0027409</v>
      </c>
      <c r="I1851" s="33">
        <f t="shared" ca="1" si="842"/>
        <v>4.0952953305349986E-10</v>
      </c>
      <c r="J1851" s="30" t="b">
        <f t="shared" si="819"/>
        <v>0</v>
      </c>
      <c r="K1851" s="33">
        <f t="shared" si="838"/>
        <v>1</v>
      </c>
      <c r="L1851" s="33">
        <f t="shared" ca="1" si="841"/>
        <v>4.0952953305349986E-10</v>
      </c>
      <c r="M1851" s="600">
        <f t="shared" ca="1" si="820"/>
        <v>27271.35</v>
      </c>
      <c r="N1851" s="601">
        <f t="shared" ca="1" si="821"/>
        <v>-329192688350658</v>
      </c>
      <c r="O1851" s="601">
        <f t="shared" ca="1" si="822"/>
        <v>3979098359227.2397</v>
      </c>
      <c r="P1851" s="601">
        <f t="shared" ca="1" si="823"/>
        <v>-3203227742478.7598</v>
      </c>
      <c r="Q1851" s="601">
        <f t="shared" ca="1" si="839"/>
        <v>-512516438796.59998</v>
      </c>
      <c r="R1851" s="602">
        <f t="shared" si="824"/>
        <v>399</v>
      </c>
      <c r="S1851" s="602">
        <f t="shared" si="825"/>
        <v>63.84</v>
      </c>
      <c r="T1851" s="602">
        <f t="shared" si="826"/>
        <v>166.35080000000002</v>
      </c>
      <c r="U1851" s="602">
        <f t="shared" si="827"/>
        <v>26.616128000000003</v>
      </c>
      <c r="V1851" s="602">
        <f t="shared" ca="1" si="828"/>
        <v>-263354150680.53</v>
      </c>
      <c r="W1851" s="602">
        <f t="shared" si="829"/>
        <v>84.48</v>
      </c>
      <c r="X1851" s="602">
        <f t="shared" si="830"/>
        <v>13.52</v>
      </c>
      <c r="Y1851" s="602">
        <f t="shared" ca="1" si="831"/>
        <v>5022661374.8500004</v>
      </c>
      <c r="Z1851" s="602">
        <f t="shared" ca="1" si="832"/>
        <v>803625819.98000002</v>
      </c>
      <c r="AA1851" s="603">
        <f t="shared" si="833"/>
        <v>0</v>
      </c>
      <c r="AB1851" s="602"/>
      <c r="AC1851" s="604">
        <f t="shared" si="834"/>
        <v>0.113</v>
      </c>
      <c r="AD1851" s="602">
        <f t="shared" ca="1" si="835"/>
        <v>-3203227742478.7637</v>
      </c>
      <c r="AE1851" s="602">
        <f t="shared" si="836"/>
        <v>0</v>
      </c>
      <c r="AG1851" s="602">
        <f t="shared" ca="1" si="840"/>
        <v>0</v>
      </c>
    </row>
    <row r="1852" spans="2:33" x14ac:dyDescent="0.25">
      <c r="B1852" s="30">
        <v>1831</v>
      </c>
      <c r="C1852" s="19">
        <f t="shared" ca="1" si="814"/>
        <v>101421</v>
      </c>
      <c r="D1852" s="30">
        <f t="shared" ca="1" si="815"/>
        <v>31</v>
      </c>
      <c r="E1852" s="599">
        <f t="shared" si="816"/>
        <v>0.113</v>
      </c>
      <c r="F1852" s="599">
        <f t="shared" si="837"/>
        <v>0.13108</v>
      </c>
      <c r="G1852" s="33">
        <f t="shared" ca="1" si="817"/>
        <v>1.0120874444444443</v>
      </c>
      <c r="H1852" s="33">
        <f t="shared" ca="1" si="818"/>
        <v>2471341778.2063298</v>
      </c>
      <c r="I1852" s="33">
        <f t="shared" ca="1" si="842"/>
        <v>4.0463848781198853E-10</v>
      </c>
      <c r="J1852" s="30" t="b">
        <f t="shared" si="819"/>
        <v>0</v>
      </c>
      <c r="K1852" s="33">
        <f t="shared" si="838"/>
        <v>1</v>
      </c>
      <c r="L1852" s="33">
        <f t="shared" ca="1" si="841"/>
        <v>4.0463848781198853E-10</v>
      </c>
      <c r="M1852" s="600">
        <f t="shared" ca="1" si="820"/>
        <v>27271.35</v>
      </c>
      <c r="N1852" s="601">
        <f t="shared" ca="1" si="821"/>
        <v>-333171786709885</v>
      </c>
      <c r="O1852" s="601">
        <f t="shared" ca="1" si="822"/>
        <v>4027195489583.3804</v>
      </c>
      <c r="P1852" s="601">
        <f t="shared" ca="1" si="823"/>
        <v>-3241946580124.2402</v>
      </c>
      <c r="Q1852" s="601">
        <f t="shared" ca="1" si="839"/>
        <v>-518711452819.88</v>
      </c>
      <c r="R1852" s="602">
        <f t="shared" si="824"/>
        <v>399</v>
      </c>
      <c r="S1852" s="602">
        <f t="shared" si="825"/>
        <v>63.84</v>
      </c>
      <c r="T1852" s="602">
        <f t="shared" si="826"/>
        <v>166.35080000000002</v>
      </c>
      <c r="U1852" s="602">
        <f t="shared" si="827"/>
        <v>26.616128000000003</v>
      </c>
      <c r="V1852" s="602">
        <f t="shared" ca="1" si="828"/>
        <v>-266537429367.91</v>
      </c>
      <c r="W1852" s="602">
        <f t="shared" si="829"/>
        <v>84.48</v>
      </c>
      <c r="X1852" s="602">
        <f t="shared" si="830"/>
        <v>13.52</v>
      </c>
      <c r="Y1852" s="602">
        <f t="shared" ca="1" si="831"/>
        <v>5083372512.2799997</v>
      </c>
      <c r="Z1852" s="602">
        <f t="shared" ca="1" si="832"/>
        <v>813339601.96000004</v>
      </c>
      <c r="AA1852" s="603">
        <f t="shared" si="833"/>
        <v>0</v>
      </c>
      <c r="AB1852" s="602"/>
      <c r="AC1852" s="604">
        <f t="shared" si="834"/>
        <v>0.113</v>
      </c>
      <c r="AD1852" s="602">
        <f t="shared" ca="1" si="835"/>
        <v>-3241946580124.2422</v>
      </c>
      <c r="AE1852" s="602">
        <f t="shared" si="836"/>
        <v>0</v>
      </c>
      <c r="AG1852" s="602">
        <f t="shared" ca="1" si="840"/>
        <v>0</v>
      </c>
    </row>
    <row r="1853" spans="2:33" x14ac:dyDescent="0.25">
      <c r="B1853" s="30">
        <v>1832</v>
      </c>
      <c r="C1853" s="19">
        <f t="shared" ca="1" si="814"/>
        <v>101451</v>
      </c>
      <c r="D1853" s="30">
        <f t="shared" ca="1" si="815"/>
        <v>30</v>
      </c>
      <c r="E1853" s="599">
        <f t="shared" si="816"/>
        <v>0.113</v>
      </c>
      <c r="F1853" s="599">
        <f t="shared" si="837"/>
        <v>0.13108</v>
      </c>
      <c r="G1853" s="33">
        <f t="shared" ca="1" si="817"/>
        <v>1.0117233333333333</v>
      </c>
      <c r="H1853" s="33">
        <f t="shared" ca="1" si="818"/>
        <v>2500314141.6528354</v>
      </c>
      <c r="I1853" s="33">
        <f t="shared" ca="1" si="842"/>
        <v>3.9994974365059142E-10</v>
      </c>
      <c r="J1853" s="30" t="b">
        <f t="shared" si="819"/>
        <v>0</v>
      </c>
      <c r="K1853" s="33">
        <f t="shared" si="838"/>
        <v>1</v>
      </c>
      <c r="L1853" s="33">
        <f t="shared" ca="1" si="841"/>
        <v>3.9994974365059142E-10</v>
      </c>
      <c r="M1853" s="600">
        <f t="shared" ca="1" si="820"/>
        <v>27271.35</v>
      </c>
      <c r="N1853" s="601">
        <f t="shared" ca="1" si="821"/>
        <v>-337198982199468</v>
      </c>
      <c r="O1853" s="601">
        <f t="shared" ca="1" si="822"/>
        <v>3953096095256.4502</v>
      </c>
      <c r="P1853" s="601">
        <f t="shared" ca="1" si="823"/>
        <v>-3175290415711.6602</v>
      </c>
      <c r="Q1853" s="601">
        <f t="shared" ca="1" si="839"/>
        <v>-508046466513.87</v>
      </c>
      <c r="R1853" s="602">
        <f t="shared" si="824"/>
        <v>399</v>
      </c>
      <c r="S1853" s="602">
        <f t="shared" si="825"/>
        <v>63.84</v>
      </c>
      <c r="T1853" s="602">
        <f t="shared" si="826"/>
        <v>166.35080000000002</v>
      </c>
      <c r="U1853" s="602">
        <f t="shared" si="827"/>
        <v>26.616128000000003</v>
      </c>
      <c r="V1853" s="602">
        <f t="shared" ca="1" si="828"/>
        <v>-269759185759.57001</v>
      </c>
      <c r="W1853" s="602">
        <f t="shared" si="829"/>
        <v>84.48</v>
      </c>
      <c r="X1853" s="602">
        <f t="shared" si="830"/>
        <v>13.52</v>
      </c>
      <c r="Y1853" s="602">
        <f t="shared" ca="1" si="831"/>
        <v>4978855646.4799995</v>
      </c>
      <c r="Z1853" s="602">
        <f t="shared" ca="1" si="832"/>
        <v>796616903.44000006</v>
      </c>
      <c r="AA1853" s="603">
        <f t="shared" si="833"/>
        <v>0</v>
      </c>
      <c r="AB1853" s="602"/>
      <c r="AC1853" s="604">
        <f t="shared" si="834"/>
        <v>0.113</v>
      </c>
      <c r="AD1853" s="602">
        <f t="shared" ca="1" si="835"/>
        <v>-3175290415711.6567</v>
      </c>
      <c r="AE1853" s="602">
        <f t="shared" si="836"/>
        <v>0</v>
      </c>
      <c r="AG1853" s="602">
        <f t="shared" ca="1" si="840"/>
        <v>0</v>
      </c>
    </row>
    <row r="1854" spans="2:33" x14ac:dyDescent="0.25">
      <c r="B1854" s="30">
        <v>1833</v>
      </c>
      <c r="C1854" s="19">
        <f t="shared" ca="1" si="814"/>
        <v>101482</v>
      </c>
      <c r="D1854" s="30">
        <f t="shared" ca="1" si="815"/>
        <v>31</v>
      </c>
      <c r="E1854" s="599">
        <f t="shared" si="816"/>
        <v>0.113</v>
      </c>
      <c r="F1854" s="599">
        <f t="shared" si="837"/>
        <v>0.13108</v>
      </c>
      <c r="G1854" s="33">
        <f t="shared" ca="1" si="817"/>
        <v>1.0120874444444443</v>
      </c>
      <c r="H1854" s="33">
        <f t="shared" ca="1" si="818"/>
        <v>2530536549.9337225</v>
      </c>
      <c r="I1854" s="33">
        <f t="shared" ca="1" si="842"/>
        <v>3.9517311062991405E-10</v>
      </c>
      <c r="J1854" s="30" t="b">
        <f t="shared" si="819"/>
        <v>0</v>
      </c>
      <c r="K1854" s="33">
        <f t="shared" si="838"/>
        <v>1</v>
      </c>
      <c r="L1854" s="33">
        <f t="shared" ca="1" si="841"/>
        <v>3.9517311062991405E-10</v>
      </c>
      <c r="M1854" s="600">
        <f t="shared" ca="1" si="820"/>
        <v>27271.35</v>
      </c>
      <c r="N1854" s="601">
        <f t="shared" ca="1" si="821"/>
        <v>-341152078294724</v>
      </c>
      <c r="O1854" s="601">
        <f t="shared" ca="1" si="822"/>
        <v>4123656820765.5898</v>
      </c>
      <c r="P1854" s="601">
        <f t="shared" ca="1" si="823"/>
        <v>-3319599250740.0498</v>
      </c>
      <c r="Q1854" s="601">
        <f t="shared" ca="1" si="839"/>
        <v>-531135880118.40997</v>
      </c>
      <c r="R1854" s="602">
        <f t="shared" si="824"/>
        <v>399</v>
      </c>
      <c r="S1854" s="602">
        <f t="shared" si="825"/>
        <v>63.84</v>
      </c>
      <c r="T1854" s="602">
        <f t="shared" si="826"/>
        <v>166.35080000000002</v>
      </c>
      <c r="U1854" s="602">
        <f t="shared" si="827"/>
        <v>26.616128000000003</v>
      </c>
      <c r="V1854" s="602">
        <f t="shared" ca="1" si="828"/>
        <v>-272921662635.78</v>
      </c>
      <c r="W1854" s="602">
        <f t="shared" si="829"/>
        <v>84.48</v>
      </c>
      <c r="X1854" s="602">
        <f t="shared" si="830"/>
        <v>13.52</v>
      </c>
      <c r="Y1854" s="602">
        <f t="shared" ca="1" si="831"/>
        <v>5205131899.8100004</v>
      </c>
      <c r="Z1854" s="602">
        <f t="shared" ca="1" si="832"/>
        <v>832821103.97000003</v>
      </c>
      <c r="AA1854" s="603">
        <f t="shared" si="833"/>
        <v>0</v>
      </c>
      <c r="AB1854" s="602"/>
      <c r="AC1854" s="604">
        <f t="shared" si="834"/>
        <v>0.113</v>
      </c>
      <c r="AD1854" s="602">
        <f t="shared" ca="1" si="835"/>
        <v>-3319599250740.0508</v>
      </c>
      <c r="AE1854" s="602">
        <f t="shared" si="836"/>
        <v>0</v>
      </c>
      <c r="AG1854" s="602">
        <f t="shared" ca="1" si="840"/>
        <v>0</v>
      </c>
    </row>
    <row r="1855" spans="2:33" x14ac:dyDescent="0.25">
      <c r="B1855" s="30">
        <v>1834</v>
      </c>
      <c r="C1855" s="19">
        <f t="shared" ca="1" si="814"/>
        <v>101512</v>
      </c>
      <c r="D1855" s="30">
        <f t="shared" ca="1" si="815"/>
        <v>30</v>
      </c>
      <c r="E1855" s="599">
        <f t="shared" si="816"/>
        <v>0.113</v>
      </c>
      <c r="F1855" s="599">
        <f t="shared" si="837"/>
        <v>0.13108</v>
      </c>
      <c r="G1855" s="33">
        <f t="shared" ca="1" si="817"/>
        <v>1.0117233333333333</v>
      </c>
      <c r="H1855" s="33">
        <f t="shared" ca="1" si="818"/>
        <v>2560202873.4207788</v>
      </c>
      <c r="I1855" s="33">
        <f t="shared" ca="1" si="842"/>
        <v>3.9059404642565072E-10</v>
      </c>
      <c r="J1855" s="30" t="b">
        <f t="shared" si="819"/>
        <v>0</v>
      </c>
      <c r="K1855" s="33">
        <f t="shared" si="838"/>
        <v>1</v>
      </c>
      <c r="L1855" s="33">
        <f t="shared" ca="1" si="841"/>
        <v>3.9059404642565072E-10</v>
      </c>
      <c r="M1855" s="600">
        <f t="shared" ca="1" si="820"/>
        <v>27271.35</v>
      </c>
      <c r="N1855" s="601">
        <f t="shared" ca="1" si="821"/>
        <v>-345275735115490</v>
      </c>
      <c r="O1855" s="601">
        <f t="shared" ca="1" si="822"/>
        <v>4047782561941.9399</v>
      </c>
      <c r="P1855" s="601">
        <f t="shared" ca="1" si="823"/>
        <v>-3251346505670.8599</v>
      </c>
      <c r="Q1855" s="601">
        <f t="shared" ca="1" si="839"/>
        <v>-520215440907.34003</v>
      </c>
      <c r="R1855" s="602">
        <f t="shared" si="824"/>
        <v>399</v>
      </c>
      <c r="S1855" s="602">
        <f t="shared" si="825"/>
        <v>63.84</v>
      </c>
      <c r="T1855" s="602">
        <f t="shared" si="826"/>
        <v>166.35080000000002</v>
      </c>
      <c r="U1855" s="602">
        <f t="shared" si="827"/>
        <v>26.616128000000003</v>
      </c>
      <c r="V1855" s="602">
        <f t="shared" ca="1" si="828"/>
        <v>-276220588092.39001</v>
      </c>
      <c r="W1855" s="602">
        <f t="shared" si="829"/>
        <v>84.48</v>
      </c>
      <c r="X1855" s="602">
        <f t="shared" si="830"/>
        <v>13.52</v>
      </c>
      <c r="Y1855" s="602">
        <f t="shared" ca="1" si="831"/>
        <v>5098111595.54</v>
      </c>
      <c r="Z1855" s="602">
        <f t="shared" ca="1" si="832"/>
        <v>815697855.28999996</v>
      </c>
      <c r="AA1855" s="603">
        <f t="shared" si="833"/>
        <v>0</v>
      </c>
      <c r="AB1855" s="602"/>
      <c r="AC1855" s="604">
        <f t="shared" si="834"/>
        <v>0.113</v>
      </c>
      <c r="AD1855" s="602">
        <f t="shared" ca="1" si="835"/>
        <v>-3251346505670.8647</v>
      </c>
      <c r="AE1855" s="602">
        <f t="shared" si="836"/>
        <v>0</v>
      </c>
      <c r="AG1855" s="602">
        <f t="shared" ca="1" si="840"/>
        <v>0</v>
      </c>
    </row>
    <row r="1856" spans="2:33" x14ac:dyDescent="0.25">
      <c r="B1856" s="30">
        <v>1835</v>
      </c>
      <c r="C1856" s="19">
        <f t="shared" ca="1" si="814"/>
        <v>101543</v>
      </c>
      <c r="D1856" s="30">
        <f t="shared" ca="1" si="815"/>
        <v>31</v>
      </c>
      <c r="E1856" s="599">
        <f t="shared" si="816"/>
        <v>0.113</v>
      </c>
      <c r="F1856" s="599">
        <f t="shared" si="837"/>
        <v>0.13108</v>
      </c>
      <c r="G1856" s="33">
        <f t="shared" ca="1" si="817"/>
        <v>1.0120874444444443</v>
      </c>
      <c r="H1856" s="33">
        <f t="shared" ca="1" si="818"/>
        <v>2591149183.4197593</v>
      </c>
      <c r="I1856" s="33">
        <f t="shared" ca="1" si="842"/>
        <v>3.8592914927430583E-10</v>
      </c>
      <c r="J1856" s="30" t="b">
        <f t="shared" si="819"/>
        <v>0</v>
      </c>
      <c r="K1856" s="33">
        <f t="shared" si="838"/>
        <v>1</v>
      </c>
      <c r="L1856" s="33">
        <f t="shared" ca="1" si="841"/>
        <v>3.8592914927430583E-10</v>
      </c>
      <c r="M1856" s="600">
        <f t="shared" ca="1" si="820"/>
        <v>27271.35</v>
      </c>
      <c r="N1856" s="601">
        <f t="shared" ca="1" si="821"/>
        <v>-349323517677432</v>
      </c>
      <c r="O1856" s="601">
        <f t="shared" ca="1" si="822"/>
        <v>4222428640335.2305</v>
      </c>
      <c r="P1856" s="601">
        <f t="shared" ca="1" si="823"/>
        <v>-3399111895622.3501</v>
      </c>
      <c r="Q1856" s="601">
        <f t="shared" ca="1" si="839"/>
        <v>-543857903299.58002</v>
      </c>
      <c r="R1856" s="602">
        <f t="shared" si="824"/>
        <v>399</v>
      </c>
      <c r="S1856" s="602">
        <f t="shared" si="825"/>
        <v>63.84</v>
      </c>
      <c r="T1856" s="602">
        <f t="shared" si="826"/>
        <v>166.35080000000002</v>
      </c>
      <c r="U1856" s="602">
        <f t="shared" si="827"/>
        <v>26.616128000000003</v>
      </c>
      <c r="V1856" s="602">
        <f t="shared" ca="1" si="828"/>
        <v>-279458814141.95001</v>
      </c>
      <c r="W1856" s="602">
        <f t="shared" si="829"/>
        <v>84.48</v>
      </c>
      <c r="X1856" s="602">
        <f t="shared" si="830"/>
        <v>13.52</v>
      </c>
      <c r="Y1856" s="602">
        <f t="shared" ca="1" si="831"/>
        <v>5329807726.9799995</v>
      </c>
      <c r="Z1856" s="602">
        <f t="shared" ca="1" si="832"/>
        <v>852769236.32000005</v>
      </c>
      <c r="AA1856" s="603">
        <f t="shared" si="833"/>
        <v>0</v>
      </c>
      <c r="AB1856" s="602"/>
      <c r="AC1856" s="604">
        <f t="shared" si="834"/>
        <v>0.113</v>
      </c>
      <c r="AD1856" s="602">
        <f t="shared" ca="1" si="835"/>
        <v>-3399111895622.3452</v>
      </c>
      <c r="AE1856" s="602">
        <f t="shared" si="836"/>
        <v>0</v>
      </c>
      <c r="AG1856" s="602">
        <f t="shared" ca="1" si="840"/>
        <v>0</v>
      </c>
    </row>
    <row r="1857" spans="2:33" x14ac:dyDescent="0.25">
      <c r="B1857" s="30">
        <v>1836</v>
      </c>
      <c r="C1857" s="19">
        <f t="shared" ca="1" si="814"/>
        <v>101574</v>
      </c>
      <c r="D1857" s="30">
        <f t="shared" ca="1" si="815"/>
        <v>31</v>
      </c>
      <c r="E1857" s="599">
        <f t="shared" si="816"/>
        <v>0.113</v>
      </c>
      <c r="F1857" s="599">
        <f t="shared" si="837"/>
        <v>0.13108</v>
      </c>
      <c r="G1857" s="33">
        <f t="shared" ca="1" si="817"/>
        <v>1.0120874444444443</v>
      </c>
      <c r="H1857" s="33">
        <f t="shared" ca="1" si="818"/>
        <v>2622469555.2216129</v>
      </c>
      <c r="I1857" s="33">
        <f t="shared" ca="1" si="842"/>
        <v>3.813199653772509E-10</v>
      </c>
      <c r="J1857" s="30" t="b">
        <f t="shared" si="819"/>
        <v>1</v>
      </c>
      <c r="K1857" s="33">
        <f t="shared" si="838"/>
        <v>1</v>
      </c>
      <c r="L1857" s="33">
        <f t="shared" ca="1" si="841"/>
        <v>3.813199653772509E-10</v>
      </c>
      <c r="M1857" s="600">
        <f t="shared" ca="1" si="820"/>
        <v>27271.35</v>
      </c>
      <c r="N1857" s="601">
        <f t="shared" ca="1" si="821"/>
        <v>-353545946317767</v>
      </c>
      <c r="O1857" s="601">
        <f t="shared" ca="1" si="822"/>
        <v>4273467011945.8901</v>
      </c>
      <c r="P1857" s="601">
        <f t="shared" ca="1" si="823"/>
        <v>-3440198472086.4902</v>
      </c>
      <c r="Q1857" s="601">
        <f t="shared" ca="1" si="839"/>
        <v>-550431755533.83997</v>
      </c>
      <c r="R1857" s="602">
        <f t="shared" si="824"/>
        <v>399</v>
      </c>
      <c r="S1857" s="602">
        <f t="shared" si="825"/>
        <v>63.84</v>
      </c>
      <c r="T1857" s="602">
        <f t="shared" si="826"/>
        <v>166.35080000000002</v>
      </c>
      <c r="U1857" s="602">
        <f t="shared" si="827"/>
        <v>26.616128000000003</v>
      </c>
      <c r="V1857" s="602">
        <f t="shared" ca="1" si="828"/>
        <v>-282836757054.21002</v>
      </c>
      <c r="W1857" s="602">
        <f t="shared" si="829"/>
        <v>84.48</v>
      </c>
      <c r="X1857" s="602">
        <f t="shared" si="830"/>
        <v>13.52</v>
      </c>
      <c r="Y1857" s="602">
        <f t="shared" ca="1" si="831"/>
        <v>5394231478.8800001</v>
      </c>
      <c r="Z1857" s="602">
        <f t="shared" ca="1" si="832"/>
        <v>863077036.62</v>
      </c>
      <c r="AA1857" s="603">
        <f t="shared" si="833"/>
        <v>0</v>
      </c>
      <c r="AB1857" s="602"/>
      <c r="AC1857" s="604">
        <f t="shared" si="834"/>
        <v>0.113</v>
      </c>
      <c r="AD1857" s="602">
        <f t="shared" ca="1" si="835"/>
        <v>-3440198472086.4937</v>
      </c>
      <c r="AE1857" s="602">
        <f t="shared" si="836"/>
        <v>0</v>
      </c>
      <c r="AG1857" s="602">
        <f t="shared" ca="1" si="840"/>
        <v>0</v>
      </c>
    </row>
    <row r="1858" spans="2:33" x14ac:dyDescent="0.25">
      <c r="B1858" s="30">
        <v>1837</v>
      </c>
      <c r="C1858" s="19">
        <f t="shared" ca="1" si="814"/>
        <v>101602</v>
      </c>
      <c r="D1858" s="30">
        <f t="shared" ca="1" si="815"/>
        <v>28</v>
      </c>
      <c r="E1858" s="599">
        <f t="shared" si="816"/>
        <v>0.113</v>
      </c>
      <c r="F1858" s="599">
        <f t="shared" si="837"/>
        <v>0.13108</v>
      </c>
      <c r="G1858" s="33">
        <f t="shared" ca="1" si="817"/>
        <v>1.0109951111111111</v>
      </c>
      <c r="H1858" s="33">
        <f t="shared" ca="1" si="818"/>
        <v>2651303899.3667808</v>
      </c>
      <c r="I1858" s="33">
        <f t="shared" ca="1" si="842"/>
        <v>3.7717290735280598E-10</v>
      </c>
      <c r="J1858" s="30" t="b">
        <f t="shared" si="819"/>
        <v>0</v>
      </c>
      <c r="K1858" s="33">
        <f t="shared" si="838"/>
        <v>1</v>
      </c>
      <c r="L1858" s="33">
        <f t="shared" ca="1" si="841"/>
        <v>3.7717290735280598E-10</v>
      </c>
      <c r="M1858" s="600">
        <f t="shared" ca="1" si="820"/>
        <v>27271.35</v>
      </c>
      <c r="N1858" s="601">
        <f t="shared" ca="1" si="821"/>
        <v>-357819413329713</v>
      </c>
      <c r="O1858" s="601">
        <f t="shared" ca="1" si="822"/>
        <v>3934264234544.1396</v>
      </c>
      <c r="P1858" s="601">
        <f t="shared" ca="1" si="823"/>
        <v>-3144835066042.2598</v>
      </c>
      <c r="Q1858" s="601">
        <f t="shared" ca="1" si="839"/>
        <v>-503173610566.76001</v>
      </c>
      <c r="R1858" s="602">
        <f t="shared" si="824"/>
        <v>399</v>
      </c>
      <c r="S1858" s="602">
        <f t="shared" si="825"/>
        <v>63.84</v>
      </c>
      <c r="T1858" s="602">
        <f t="shared" si="826"/>
        <v>166.35080000000002</v>
      </c>
      <c r="U1858" s="602">
        <f t="shared" si="827"/>
        <v>26.616128000000003</v>
      </c>
      <c r="V1858" s="602">
        <f t="shared" ca="1" si="828"/>
        <v>-286255530663.77002</v>
      </c>
      <c r="W1858" s="602">
        <f t="shared" si="829"/>
        <v>84.48</v>
      </c>
      <c r="X1858" s="602">
        <f t="shared" si="830"/>
        <v>13.52</v>
      </c>
      <c r="Y1858" s="602">
        <f t="shared" ca="1" si="831"/>
        <v>4931101658.1999998</v>
      </c>
      <c r="Z1858" s="602">
        <f t="shared" ca="1" si="832"/>
        <v>788976265.30999994</v>
      </c>
      <c r="AA1858" s="603">
        <f t="shared" si="833"/>
        <v>0</v>
      </c>
      <c r="AB1858" s="602"/>
      <c r="AC1858" s="604">
        <f t="shared" si="834"/>
        <v>0.113</v>
      </c>
      <c r="AD1858" s="602">
        <f t="shared" ca="1" si="835"/>
        <v>-3144835066042.2554</v>
      </c>
      <c r="AE1858" s="602">
        <f t="shared" si="836"/>
        <v>0</v>
      </c>
      <c r="AG1858" s="602">
        <f t="shared" ca="1" si="840"/>
        <v>0</v>
      </c>
    </row>
    <row r="1859" spans="2:33" x14ac:dyDescent="0.25">
      <c r="B1859" s="30">
        <v>1838</v>
      </c>
      <c r="C1859" s="19">
        <f t="shared" ca="1" si="814"/>
        <v>101633</v>
      </c>
      <c r="D1859" s="30">
        <f t="shared" ca="1" si="815"/>
        <v>31</v>
      </c>
      <c r="E1859" s="599">
        <f t="shared" si="816"/>
        <v>0.113</v>
      </c>
      <c r="F1859" s="599">
        <f t="shared" si="837"/>
        <v>0.13108</v>
      </c>
      <c r="G1859" s="33">
        <f t="shared" ca="1" si="817"/>
        <v>1.0120874444444443</v>
      </c>
      <c r="H1859" s="33">
        <f t="shared" ca="1" si="818"/>
        <v>2683351387.9557152</v>
      </c>
      <c r="I1859" s="33">
        <f t="shared" ca="1" si="842"/>
        <v>3.7266829998058513E-10</v>
      </c>
      <c r="J1859" s="30" t="b">
        <f t="shared" si="819"/>
        <v>0</v>
      </c>
      <c r="K1859" s="33">
        <f t="shared" si="838"/>
        <v>1</v>
      </c>
      <c r="L1859" s="33">
        <f t="shared" ca="1" si="841"/>
        <v>3.7266829998058513E-10</v>
      </c>
      <c r="M1859" s="600">
        <f t="shared" ca="1" si="820"/>
        <v>27271.35</v>
      </c>
      <c r="N1859" s="601">
        <f t="shared" ca="1" si="821"/>
        <v>-361753677564257</v>
      </c>
      <c r="O1859" s="601">
        <f t="shared" ca="1" si="822"/>
        <v>4372677507402.7803</v>
      </c>
      <c r="P1859" s="601">
        <f t="shared" ca="1" si="823"/>
        <v>-3520064256965.5298</v>
      </c>
      <c r="Q1859" s="601">
        <f t="shared" ca="1" si="839"/>
        <v>-563210281114.48999</v>
      </c>
      <c r="R1859" s="602">
        <f t="shared" si="824"/>
        <v>399</v>
      </c>
      <c r="S1859" s="602">
        <f t="shared" si="825"/>
        <v>63.84</v>
      </c>
      <c r="T1859" s="602">
        <f t="shared" si="826"/>
        <v>166.35080000000002</v>
      </c>
      <c r="U1859" s="602">
        <f t="shared" si="827"/>
        <v>26.616128000000003</v>
      </c>
      <c r="V1859" s="602">
        <f t="shared" ca="1" si="828"/>
        <v>-289402942051.40997</v>
      </c>
      <c r="W1859" s="602">
        <f t="shared" si="829"/>
        <v>84.48</v>
      </c>
      <c r="X1859" s="602">
        <f t="shared" si="830"/>
        <v>13.52</v>
      </c>
      <c r="Y1859" s="602">
        <f t="shared" ca="1" si="831"/>
        <v>5519461029.5699997</v>
      </c>
      <c r="Z1859" s="602">
        <f t="shared" ca="1" si="832"/>
        <v>883113764.73000002</v>
      </c>
      <c r="AA1859" s="603">
        <f t="shared" si="833"/>
        <v>0</v>
      </c>
      <c r="AB1859" s="602"/>
      <c r="AC1859" s="604">
        <f t="shared" si="834"/>
        <v>0.113</v>
      </c>
      <c r="AD1859" s="602">
        <f t="shared" ca="1" si="835"/>
        <v>-3520064256965.5347</v>
      </c>
      <c r="AE1859" s="602">
        <f t="shared" si="836"/>
        <v>0</v>
      </c>
      <c r="AG1859" s="602">
        <f t="shared" ca="1" si="840"/>
        <v>0</v>
      </c>
    </row>
    <row r="1860" spans="2:33" x14ac:dyDescent="0.25">
      <c r="B1860" s="30">
        <v>1839</v>
      </c>
      <c r="C1860" s="19">
        <f t="shared" ca="1" si="814"/>
        <v>101663</v>
      </c>
      <c r="D1860" s="30">
        <f t="shared" ca="1" si="815"/>
        <v>30</v>
      </c>
      <c r="E1860" s="599">
        <f t="shared" si="816"/>
        <v>0.113</v>
      </c>
      <c r="F1860" s="599">
        <f t="shared" si="837"/>
        <v>0.13108</v>
      </c>
      <c r="G1860" s="33">
        <f t="shared" ca="1" si="817"/>
        <v>1.0117233333333333</v>
      </c>
      <c r="H1860" s="33">
        <f t="shared" ca="1" si="818"/>
        <v>2714809210.7271824</v>
      </c>
      <c r="I1860" s="33">
        <f t="shared" ca="1" si="842"/>
        <v>3.6835001002967068E-10</v>
      </c>
      <c r="J1860" s="30" t="b">
        <f t="shared" si="819"/>
        <v>0</v>
      </c>
      <c r="K1860" s="33">
        <f t="shared" si="838"/>
        <v>1</v>
      </c>
      <c r="L1860" s="33">
        <f t="shared" ca="1" si="841"/>
        <v>3.6835001002967068E-10</v>
      </c>
      <c r="M1860" s="600">
        <f t="shared" ca="1" si="820"/>
        <v>27271.35</v>
      </c>
      <c r="N1860" s="601">
        <f t="shared" ca="1" si="821"/>
        <v>-366126355071660</v>
      </c>
      <c r="O1860" s="601">
        <f t="shared" ca="1" si="822"/>
        <v>4292221329894.7905</v>
      </c>
      <c r="P1860" s="601">
        <f t="shared" ca="1" si="823"/>
        <v>-3447689843591.4702</v>
      </c>
      <c r="Q1860" s="601">
        <f t="shared" ca="1" si="839"/>
        <v>-551630374974.64001</v>
      </c>
      <c r="R1860" s="602">
        <f t="shared" si="824"/>
        <v>399</v>
      </c>
      <c r="S1860" s="602">
        <f t="shared" si="825"/>
        <v>63.84</v>
      </c>
      <c r="T1860" s="602">
        <f t="shared" si="826"/>
        <v>166.35080000000002</v>
      </c>
      <c r="U1860" s="602">
        <f t="shared" si="827"/>
        <v>26.616128000000003</v>
      </c>
      <c r="V1860" s="602">
        <f t="shared" ca="1" si="828"/>
        <v>-292901084057.33002</v>
      </c>
      <c r="W1860" s="602">
        <f t="shared" si="829"/>
        <v>84.48</v>
      </c>
      <c r="X1860" s="602">
        <f t="shared" si="830"/>
        <v>13.52</v>
      </c>
      <c r="Y1860" s="602">
        <f t="shared" ca="1" si="831"/>
        <v>5405977949.3999996</v>
      </c>
      <c r="Z1860" s="602">
        <f t="shared" ca="1" si="832"/>
        <v>864956471.89999998</v>
      </c>
      <c r="AA1860" s="603">
        <f t="shared" si="833"/>
        <v>0</v>
      </c>
      <c r="AB1860" s="602"/>
      <c r="AC1860" s="604">
        <f t="shared" si="834"/>
        <v>0.113</v>
      </c>
      <c r="AD1860" s="602">
        <f t="shared" ca="1" si="835"/>
        <v>-3447689843591.4653</v>
      </c>
      <c r="AE1860" s="602">
        <f t="shared" si="836"/>
        <v>0</v>
      </c>
      <c r="AG1860" s="602">
        <f t="shared" ca="1" si="840"/>
        <v>0</v>
      </c>
    </row>
    <row r="1861" spans="2:33" x14ac:dyDescent="0.25">
      <c r="B1861" s="30">
        <v>1840</v>
      </c>
      <c r="C1861" s="19">
        <f t="shared" ca="1" si="814"/>
        <v>101694</v>
      </c>
      <c r="D1861" s="30">
        <f t="shared" ca="1" si="815"/>
        <v>31</v>
      </c>
      <c r="E1861" s="599">
        <f t="shared" si="816"/>
        <v>0.113</v>
      </c>
      <c r="F1861" s="599">
        <f t="shared" si="837"/>
        <v>0.13108</v>
      </c>
      <c r="G1861" s="33">
        <f t="shared" ca="1" si="817"/>
        <v>1.0120874444444443</v>
      </c>
      <c r="H1861" s="33">
        <f t="shared" ca="1" si="818"/>
        <v>2747624316.2391129</v>
      </c>
      <c r="I1861" s="33">
        <f t="shared" ca="1" si="842"/>
        <v>3.6395077525328421E-10</v>
      </c>
      <c r="J1861" s="30" t="b">
        <f t="shared" si="819"/>
        <v>0</v>
      </c>
      <c r="K1861" s="33">
        <f t="shared" si="838"/>
        <v>1</v>
      </c>
      <c r="L1861" s="33">
        <f t="shared" ca="1" si="841"/>
        <v>3.6395077525328421E-10</v>
      </c>
      <c r="M1861" s="600">
        <f t="shared" ca="1" si="820"/>
        <v>27271.35</v>
      </c>
      <c r="N1861" s="601">
        <f t="shared" ca="1" si="821"/>
        <v>-370418576401555</v>
      </c>
      <c r="O1861" s="601">
        <f t="shared" ca="1" si="822"/>
        <v>4477413990715.3398</v>
      </c>
      <c r="P1861" s="601">
        <f t="shared" ca="1" si="823"/>
        <v>-3604378536485.1299</v>
      </c>
      <c r="Q1861" s="601">
        <f t="shared" ca="1" si="839"/>
        <v>-576700565837.62</v>
      </c>
      <c r="R1861" s="602">
        <f t="shared" si="824"/>
        <v>399</v>
      </c>
      <c r="S1861" s="602">
        <f t="shared" si="825"/>
        <v>63.84</v>
      </c>
      <c r="T1861" s="602">
        <f t="shared" si="826"/>
        <v>166.35080000000002</v>
      </c>
      <c r="U1861" s="602">
        <f t="shared" si="827"/>
        <v>26.616128000000003</v>
      </c>
      <c r="V1861" s="602">
        <f t="shared" ca="1" si="828"/>
        <v>-296334861121.23999</v>
      </c>
      <c r="W1861" s="602">
        <f t="shared" si="829"/>
        <v>84.48</v>
      </c>
      <c r="X1861" s="602">
        <f t="shared" si="830"/>
        <v>13.52</v>
      </c>
      <c r="Y1861" s="602">
        <f t="shared" ca="1" si="831"/>
        <v>5651665819.8599997</v>
      </c>
      <c r="Z1861" s="602">
        <f t="shared" ca="1" si="832"/>
        <v>904266531.17999995</v>
      </c>
      <c r="AA1861" s="603">
        <f t="shared" si="833"/>
        <v>0</v>
      </c>
      <c r="AB1861" s="602"/>
      <c r="AC1861" s="604">
        <f t="shared" si="834"/>
        <v>0.113</v>
      </c>
      <c r="AD1861" s="602">
        <f t="shared" ca="1" si="835"/>
        <v>-3604378536485.1304</v>
      </c>
      <c r="AE1861" s="602">
        <f t="shared" si="836"/>
        <v>0</v>
      </c>
      <c r="AG1861" s="602">
        <f t="shared" ca="1" si="840"/>
        <v>0</v>
      </c>
    </row>
    <row r="1862" spans="2:33" x14ac:dyDescent="0.25">
      <c r="B1862" s="30">
        <v>1841</v>
      </c>
      <c r="C1862" s="19">
        <f t="shared" ca="1" si="814"/>
        <v>101724</v>
      </c>
      <c r="D1862" s="30">
        <f t="shared" ca="1" si="815"/>
        <v>30</v>
      </c>
      <c r="E1862" s="599">
        <f t="shared" si="816"/>
        <v>0.113</v>
      </c>
      <c r="F1862" s="599">
        <f t="shared" si="837"/>
        <v>0.13108</v>
      </c>
      <c r="G1862" s="33">
        <f t="shared" ca="1" si="817"/>
        <v>1.0117233333333333</v>
      </c>
      <c r="H1862" s="33">
        <f t="shared" ca="1" si="818"/>
        <v>2779835631.973156</v>
      </c>
      <c r="I1862" s="33">
        <f t="shared" ca="1" si="842"/>
        <v>3.597334995271608E-10</v>
      </c>
      <c r="J1862" s="30" t="b">
        <f t="shared" si="819"/>
        <v>0</v>
      </c>
      <c r="K1862" s="33">
        <f t="shared" si="838"/>
        <v>1</v>
      </c>
      <c r="L1862" s="33">
        <f t="shared" ca="1" si="841"/>
        <v>3.597334995271608E-10</v>
      </c>
      <c r="M1862" s="600">
        <f t="shared" ca="1" si="820"/>
        <v>27271.35</v>
      </c>
      <c r="N1862" s="601">
        <f t="shared" ca="1" si="821"/>
        <v>-374895990392270</v>
      </c>
      <c r="O1862" s="601">
        <f t="shared" ca="1" si="822"/>
        <v>4395030687970.0698</v>
      </c>
      <c r="P1862" s="601">
        <f t="shared" ca="1" si="823"/>
        <v>-3530270576193.8799</v>
      </c>
      <c r="Q1862" s="601">
        <f t="shared" ca="1" si="839"/>
        <v>-564843292191.02002</v>
      </c>
      <c r="R1862" s="602">
        <f t="shared" si="824"/>
        <v>399</v>
      </c>
      <c r="S1862" s="602">
        <f t="shared" si="825"/>
        <v>63.84</v>
      </c>
      <c r="T1862" s="602">
        <f t="shared" si="826"/>
        <v>166.35080000000002</v>
      </c>
      <c r="U1862" s="602">
        <f t="shared" si="827"/>
        <v>26.616128000000003</v>
      </c>
      <c r="V1862" s="602">
        <f t="shared" ca="1" si="828"/>
        <v>-299916792313.82001</v>
      </c>
      <c r="W1862" s="602">
        <f t="shared" si="829"/>
        <v>84.48</v>
      </c>
      <c r="X1862" s="602">
        <f t="shared" si="830"/>
        <v>13.52</v>
      </c>
      <c r="Y1862" s="602">
        <f t="shared" ca="1" si="831"/>
        <v>5535464538.1199999</v>
      </c>
      <c r="Z1862" s="602">
        <f t="shared" ca="1" si="832"/>
        <v>885674326.10000002</v>
      </c>
      <c r="AA1862" s="603">
        <f t="shared" si="833"/>
        <v>0</v>
      </c>
      <c r="AB1862" s="602"/>
      <c r="AC1862" s="604">
        <f t="shared" si="834"/>
        <v>0.113</v>
      </c>
      <c r="AD1862" s="602">
        <f t="shared" ca="1" si="835"/>
        <v>-3530270576193.8755</v>
      </c>
      <c r="AE1862" s="602">
        <f t="shared" si="836"/>
        <v>0</v>
      </c>
      <c r="AG1862" s="602">
        <f t="shared" ca="1" si="840"/>
        <v>0</v>
      </c>
    </row>
    <row r="1863" spans="2:33" x14ac:dyDescent="0.25">
      <c r="B1863" s="30">
        <v>1842</v>
      </c>
      <c r="C1863" s="19">
        <f t="shared" ca="1" si="814"/>
        <v>101755</v>
      </c>
      <c r="D1863" s="30">
        <f t="shared" ca="1" si="815"/>
        <v>31</v>
      </c>
      <c r="E1863" s="599">
        <f t="shared" si="816"/>
        <v>0.113</v>
      </c>
      <c r="F1863" s="599">
        <f t="shared" si="837"/>
        <v>0.13108</v>
      </c>
      <c r="G1863" s="33">
        <f t="shared" ca="1" si="817"/>
        <v>1.0120874444444443</v>
      </c>
      <c r="H1863" s="33">
        <f t="shared" ca="1" si="818"/>
        <v>2813436740.7393184</v>
      </c>
      <c r="I1863" s="33">
        <f t="shared" ca="1" si="842"/>
        <v>3.5543717245166094E-10</v>
      </c>
      <c r="J1863" s="30" t="b">
        <f t="shared" si="819"/>
        <v>0</v>
      </c>
      <c r="K1863" s="33">
        <f t="shared" si="838"/>
        <v>1</v>
      </c>
      <c r="L1863" s="33">
        <f t="shared" ca="1" si="841"/>
        <v>3.5543717245166094E-10</v>
      </c>
      <c r="M1863" s="600">
        <f t="shared" ca="1" si="820"/>
        <v>27271.35</v>
      </c>
      <c r="N1863" s="601">
        <f t="shared" ca="1" si="821"/>
        <v>-379291021080240</v>
      </c>
      <c r="O1863" s="601">
        <f t="shared" ca="1" si="822"/>
        <v>4584659172855.3604</v>
      </c>
      <c r="P1863" s="601">
        <f t="shared" ca="1" si="823"/>
        <v>-3690712352344.6699</v>
      </c>
      <c r="Q1863" s="601">
        <f t="shared" ca="1" si="839"/>
        <v>-590513976375.15002</v>
      </c>
      <c r="R1863" s="602">
        <f t="shared" si="824"/>
        <v>399</v>
      </c>
      <c r="S1863" s="602">
        <f t="shared" si="825"/>
        <v>63.84</v>
      </c>
      <c r="T1863" s="602">
        <f t="shared" si="826"/>
        <v>166.35080000000002</v>
      </c>
      <c r="U1863" s="602">
        <f t="shared" si="827"/>
        <v>26.616128000000003</v>
      </c>
      <c r="V1863" s="602">
        <f t="shared" ca="1" si="828"/>
        <v>-303432816864.19</v>
      </c>
      <c r="W1863" s="602">
        <f t="shared" si="829"/>
        <v>84.48</v>
      </c>
      <c r="X1863" s="602">
        <f t="shared" si="830"/>
        <v>13.52</v>
      </c>
      <c r="Y1863" s="602">
        <f t="shared" ca="1" si="831"/>
        <v>5787037243.1199999</v>
      </c>
      <c r="Z1863" s="602">
        <f t="shared" ca="1" si="832"/>
        <v>925925958.89999998</v>
      </c>
      <c r="AA1863" s="603">
        <f t="shared" si="833"/>
        <v>0</v>
      </c>
      <c r="AB1863" s="602"/>
      <c r="AC1863" s="604">
        <f t="shared" si="834"/>
        <v>0.113</v>
      </c>
      <c r="AD1863" s="602">
        <f t="shared" ca="1" si="835"/>
        <v>-3690712352344.6689</v>
      </c>
      <c r="AE1863" s="602">
        <f t="shared" si="836"/>
        <v>0</v>
      </c>
      <c r="AG1863" s="602">
        <f t="shared" ca="1" si="840"/>
        <v>0</v>
      </c>
    </row>
    <row r="1864" spans="2:33" x14ac:dyDescent="0.25">
      <c r="B1864" s="30">
        <v>1843</v>
      </c>
      <c r="C1864" s="19">
        <f t="shared" ca="1" si="814"/>
        <v>101786</v>
      </c>
      <c r="D1864" s="30">
        <f t="shared" ca="1" si="815"/>
        <v>31</v>
      </c>
      <c r="E1864" s="599">
        <f t="shared" si="816"/>
        <v>0.113</v>
      </c>
      <c r="F1864" s="599">
        <f t="shared" si="837"/>
        <v>0.13108</v>
      </c>
      <c r="G1864" s="33">
        <f t="shared" ca="1" si="817"/>
        <v>1.0120874444444443</v>
      </c>
      <c r="H1864" s="33">
        <f t="shared" ca="1" si="818"/>
        <v>2847444001.0409632</v>
      </c>
      <c r="I1864" s="33">
        <f t="shared" ca="1" si="842"/>
        <v>3.5119215676741033E-10</v>
      </c>
      <c r="J1864" s="30" t="b">
        <f t="shared" si="819"/>
        <v>0</v>
      </c>
      <c r="K1864" s="33">
        <f t="shared" si="838"/>
        <v>1</v>
      </c>
      <c r="L1864" s="33">
        <f t="shared" ca="1" si="841"/>
        <v>3.5119215676741033E-10</v>
      </c>
      <c r="M1864" s="600">
        <f t="shared" ca="1" si="820"/>
        <v>27271.35</v>
      </c>
      <c r="N1864" s="601">
        <f t="shared" ca="1" si="821"/>
        <v>-383875680253095</v>
      </c>
      <c r="O1864" s="601">
        <f t="shared" ca="1" si="822"/>
        <v>4640075985903.96</v>
      </c>
      <c r="P1864" s="601">
        <f t="shared" ca="1" si="823"/>
        <v>-3735323633129.4199</v>
      </c>
      <c r="Q1864" s="601">
        <f t="shared" ca="1" si="839"/>
        <v>-597651781300.70996</v>
      </c>
      <c r="R1864" s="602">
        <f t="shared" si="824"/>
        <v>399</v>
      </c>
      <c r="S1864" s="602">
        <f t="shared" si="825"/>
        <v>63.84</v>
      </c>
      <c r="T1864" s="602">
        <f t="shared" si="826"/>
        <v>166.35080000000002</v>
      </c>
      <c r="U1864" s="602">
        <f t="shared" si="827"/>
        <v>26.616128000000003</v>
      </c>
      <c r="V1864" s="602">
        <f t="shared" ca="1" si="828"/>
        <v>-307100544202.47998</v>
      </c>
      <c r="W1864" s="602">
        <f t="shared" si="829"/>
        <v>84.48</v>
      </c>
      <c r="X1864" s="602">
        <f t="shared" si="830"/>
        <v>13.52</v>
      </c>
      <c r="Y1864" s="602">
        <f t="shared" ca="1" si="831"/>
        <v>5856987731.3900003</v>
      </c>
      <c r="Z1864" s="602">
        <f t="shared" ca="1" si="832"/>
        <v>937118037.01999998</v>
      </c>
      <c r="AA1864" s="603">
        <f t="shared" si="833"/>
        <v>0</v>
      </c>
      <c r="AB1864" s="602"/>
      <c r="AC1864" s="604">
        <f t="shared" si="834"/>
        <v>0.113</v>
      </c>
      <c r="AD1864" s="602">
        <f t="shared" ca="1" si="835"/>
        <v>-3735323633129.4214</v>
      </c>
      <c r="AE1864" s="602">
        <f t="shared" si="836"/>
        <v>0</v>
      </c>
      <c r="AG1864" s="602">
        <f t="shared" ca="1" si="840"/>
        <v>0</v>
      </c>
    </row>
    <row r="1865" spans="2:33" x14ac:dyDescent="0.25">
      <c r="B1865" s="30">
        <v>1844</v>
      </c>
      <c r="C1865" s="19">
        <f t="shared" ca="1" si="814"/>
        <v>101816</v>
      </c>
      <c r="D1865" s="30">
        <f t="shared" ca="1" si="815"/>
        <v>30</v>
      </c>
      <c r="E1865" s="599">
        <f t="shared" si="816"/>
        <v>0.113</v>
      </c>
      <c r="F1865" s="599">
        <f t="shared" si="837"/>
        <v>0.13108</v>
      </c>
      <c r="G1865" s="33">
        <f t="shared" ca="1" si="817"/>
        <v>1.0117233333333333</v>
      </c>
      <c r="H1865" s="33">
        <f t="shared" ca="1" si="818"/>
        <v>2880825536.2131667</v>
      </c>
      <c r="I1865" s="33">
        <f t="shared" ca="1" si="842"/>
        <v>3.4712272139690064E-10</v>
      </c>
      <c r="J1865" s="30" t="b">
        <f t="shared" si="819"/>
        <v>0</v>
      </c>
      <c r="K1865" s="33">
        <f t="shared" si="838"/>
        <v>1</v>
      </c>
      <c r="L1865" s="33">
        <f t="shared" ca="1" si="841"/>
        <v>3.4712272139690064E-10</v>
      </c>
      <c r="M1865" s="600">
        <f t="shared" ca="1" si="820"/>
        <v>27271.35</v>
      </c>
      <c r="N1865" s="601">
        <f t="shared" ca="1" si="821"/>
        <v>-388515756238999</v>
      </c>
      <c r="O1865" s="601">
        <f t="shared" ca="1" si="822"/>
        <v>4554699742913.21</v>
      </c>
      <c r="P1865" s="601">
        <f t="shared" ca="1" si="823"/>
        <v>-3658523371250.5698</v>
      </c>
      <c r="Q1865" s="601">
        <f t="shared" ca="1" si="839"/>
        <v>-585363739400.08997</v>
      </c>
      <c r="R1865" s="602">
        <f t="shared" si="824"/>
        <v>399</v>
      </c>
      <c r="S1865" s="602">
        <f t="shared" si="825"/>
        <v>63.84</v>
      </c>
      <c r="T1865" s="602">
        <f t="shared" si="826"/>
        <v>166.35080000000002</v>
      </c>
      <c r="U1865" s="602">
        <f t="shared" si="827"/>
        <v>26.616128000000003</v>
      </c>
      <c r="V1865" s="602">
        <f t="shared" ca="1" si="828"/>
        <v>-310812604991.20001</v>
      </c>
      <c r="W1865" s="602">
        <f t="shared" si="829"/>
        <v>84.48</v>
      </c>
      <c r="X1865" s="602">
        <f t="shared" si="830"/>
        <v>13.52</v>
      </c>
      <c r="Y1865" s="602">
        <f t="shared" ca="1" si="831"/>
        <v>5736564920.7700005</v>
      </c>
      <c r="Z1865" s="602">
        <f t="shared" ca="1" si="832"/>
        <v>917850387.32000005</v>
      </c>
      <c r="AA1865" s="603">
        <f t="shared" si="833"/>
        <v>0</v>
      </c>
      <c r="AB1865" s="602"/>
      <c r="AC1865" s="604">
        <f t="shared" si="834"/>
        <v>0.113</v>
      </c>
      <c r="AD1865" s="602">
        <f t="shared" ca="1" si="835"/>
        <v>-3658523371250.5742</v>
      </c>
      <c r="AE1865" s="602">
        <f t="shared" si="836"/>
        <v>0</v>
      </c>
      <c r="AG1865" s="602">
        <f t="shared" ca="1" si="840"/>
        <v>0</v>
      </c>
    </row>
    <row r="1866" spans="2:33" x14ac:dyDescent="0.25">
      <c r="B1866" s="30">
        <v>1845</v>
      </c>
      <c r="C1866" s="19">
        <f t="shared" ca="1" si="814"/>
        <v>101847</v>
      </c>
      <c r="D1866" s="30">
        <f t="shared" ca="1" si="815"/>
        <v>31</v>
      </c>
      <c r="E1866" s="599">
        <f t="shared" si="816"/>
        <v>0.113</v>
      </c>
      <c r="F1866" s="599">
        <f t="shared" si="837"/>
        <v>0.13108</v>
      </c>
      <c r="G1866" s="33">
        <f t="shared" ca="1" si="817"/>
        <v>1.0120874444444443</v>
      </c>
      <c r="H1866" s="33">
        <f t="shared" ca="1" si="818"/>
        <v>2915647354.8362799</v>
      </c>
      <c r="I1866" s="33">
        <f t="shared" ca="1" si="842"/>
        <v>3.4297700589245378E-10</v>
      </c>
      <c r="J1866" s="30" t="b">
        <f t="shared" si="819"/>
        <v>0</v>
      </c>
      <c r="K1866" s="33">
        <f t="shared" si="838"/>
        <v>1</v>
      </c>
      <c r="L1866" s="33">
        <f t="shared" ca="1" si="841"/>
        <v>3.4297700589245378E-10</v>
      </c>
      <c r="M1866" s="600">
        <f t="shared" ca="1" si="820"/>
        <v>27271.35</v>
      </c>
      <c r="N1866" s="601">
        <f t="shared" ca="1" si="821"/>
        <v>-393070455981912</v>
      </c>
      <c r="O1866" s="601">
        <f t="shared" ca="1" si="822"/>
        <v>4751217326705.1602</v>
      </c>
      <c r="P1866" s="601">
        <f t="shared" ca="1" si="823"/>
        <v>-3824793909179.5498</v>
      </c>
      <c r="Q1866" s="601">
        <f t="shared" ca="1" si="839"/>
        <v>-611967025468.72998</v>
      </c>
      <c r="R1866" s="602">
        <f t="shared" si="824"/>
        <v>399</v>
      </c>
      <c r="S1866" s="602">
        <f t="shared" si="825"/>
        <v>63.84</v>
      </c>
      <c r="T1866" s="602">
        <f t="shared" si="826"/>
        <v>166.35080000000002</v>
      </c>
      <c r="U1866" s="602">
        <f t="shared" si="827"/>
        <v>26.616128000000003</v>
      </c>
      <c r="V1866" s="602">
        <f t="shared" ca="1" si="828"/>
        <v>-314456364785.53003</v>
      </c>
      <c r="W1866" s="602">
        <f t="shared" si="829"/>
        <v>84.48</v>
      </c>
      <c r="X1866" s="602">
        <f t="shared" si="830"/>
        <v>13.52</v>
      </c>
      <c r="Y1866" s="602">
        <f t="shared" ca="1" si="831"/>
        <v>5997277124.2399998</v>
      </c>
      <c r="Z1866" s="602">
        <f t="shared" ca="1" si="832"/>
        <v>959564339.88</v>
      </c>
      <c r="AA1866" s="603">
        <f t="shared" si="833"/>
        <v>0</v>
      </c>
      <c r="AB1866" s="602"/>
      <c r="AC1866" s="604">
        <f t="shared" si="834"/>
        <v>0.113</v>
      </c>
      <c r="AD1866" s="602">
        <f t="shared" ca="1" si="835"/>
        <v>-3824793909179.5493</v>
      </c>
      <c r="AE1866" s="602">
        <f t="shared" si="836"/>
        <v>0</v>
      </c>
      <c r="AG1866" s="602">
        <f t="shared" ca="1" si="840"/>
        <v>0</v>
      </c>
    </row>
    <row r="1867" spans="2:33" x14ac:dyDescent="0.25">
      <c r="B1867" s="30">
        <v>1846</v>
      </c>
      <c r="C1867" s="19">
        <f t="shared" ca="1" si="814"/>
        <v>101877</v>
      </c>
      <c r="D1867" s="30">
        <f t="shared" ca="1" si="815"/>
        <v>30</v>
      </c>
      <c r="E1867" s="599">
        <f t="shared" si="816"/>
        <v>0.113</v>
      </c>
      <c r="F1867" s="599">
        <f t="shared" si="837"/>
        <v>0.13108</v>
      </c>
      <c r="G1867" s="33">
        <f t="shared" ca="1" si="817"/>
        <v>1.0117233333333333</v>
      </c>
      <c r="H1867" s="33">
        <f t="shared" ca="1" si="818"/>
        <v>2949828460.6594772</v>
      </c>
      <c r="I1867" s="33">
        <f t="shared" ca="1" si="842"/>
        <v>3.3900276349507979E-10</v>
      </c>
      <c r="J1867" s="30" t="b">
        <f t="shared" si="819"/>
        <v>0</v>
      </c>
      <c r="K1867" s="33">
        <f t="shared" si="838"/>
        <v>1</v>
      </c>
      <c r="L1867" s="33">
        <f t="shared" ca="1" si="841"/>
        <v>3.3900276349507979E-10</v>
      </c>
      <c r="M1867" s="600">
        <f t="shared" ca="1" si="820"/>
        <v>27271.35</v>
      </c>
      <c r="N1867" s="601">
        <f t="shared" ca="1" si="821"/>
        <v>-397821673308617</v>
      </c>
      <c r="O1867" s="601">
        <f t="shared" ca="1" si="822"/>
        <v>4663796110692.7002</v>
      </c>
      <c r="P1867" s="601">
        <f t="shared" ca="1" si="823"/>
        <v>-3746154090322.8101</v>
      </c>
      <c r="Q1867" s="601">
        <f t="shared" ca="1" si="839"/>
        <v>-599384654451.65002</v>
      </c>
      <c r="R1867" s="602">
        <f t="shared" si="824"/>
        <v>399</v>
      </c>
      <c r="S1867" s="602">
        <f t="shared" si="825"/>
        <v>63.84</v>
      </c>
      <c r="T1867" s="602">
        <f t="shared" si="826"/>
        <v>166.35080000000002</v>
      </c>
      <c r="U1867" s="602">
        <f t="shared" si="827"/>
        <v>26.616128000000003</v>
      </c>
      <c r="V1867" s="602">
        <f t="shared" ca="1" si="828"/>
        <v>-318257338646.89001</v>
      </c>
      <c r="W1867" s="602">
        <f t="shared" si="829"/>
        <v>84.48</v>
      </c>
      <c r="X1867" s="602">
        <f t="shared" si="830"/>
        <v>13.52</v>
      </c>
      <c r="Y1867" s="602">
        <f t="shared" ca="1" si="831"/>
        <v>5873969888.2700005</v>
      </c>
      <c r="Z1867" s="602">
        <f t="shared" ca="1" si="832"/>
        <v>939835182.12</v>
      </c>
      <c r="AA1867" s="603">
        <f t="shared" si="833"/>
        <v>0</v>
      </c>
      <c r="AB1867" s="602"/>
      <c r="AC1867" s="604">
        <f t="shared" si="834"/>
        <v>0.113</v>
      </c>
      <c r="AD1867" s="602">
        <f t="shared" ca="1" si="835"/>
        <v>-3746154090322.8105</v>
      </c>
      <c r="AE1867" s="602">
        <f t="shared" si="836"/>
        <v>0</v>
      </c>
      <c r="AG1867" s="602">
        <f t="shared" ca="1" si="840"/>
        <v>0</v>
      </c>
    </row>
    <row r="1868" spans="2:33" x14ac:dyDescent="0.25">
      <c r="B1868" s="30">
        <v>1847</v>
      </c>
      <c r="C1868" s="19">
        <f t="shared" ca="1" si="814"/>
        <v>101908</v>
      </c>
      <c r="D1868" s="30">
        <f t="shared" ca="1" si="815"/>
        <v>31</v>
      </c>
      <c r="E1868" s="599">
        <f t="shared" si="816"/>
        <v>0.113</v>
      </c>
      <c r="F1868" s="599">
        <f t="shared" si="837"/>
        <v>0.13108</v>
      </c>
      <c r="G1868" s="33">
        <f t="shared" ca="1" si="817"/>
        <v>1.0120874444444443</v>
      </c>
      <c r="H1868" s="33">
        <f t="shared" ca="1" si="818"/>
        <v>2985484348.2983394</v>
      </c>
      <c r="I1868" s="33">
        <f t="shared" ca="1" si="842"/>
        <v>3.3495402532255045E-10</v>
      </c>
      <c r="J1868" s="30" t="b">
        <f t="shared" si="819"/>
        <v>0</v>
      </c>
      <c r="K1868" s="33">
        <f t="shared" si="838"/>
        <v>1</v>
      </c>
      <c r="L1868" s="33">
        <f t="shared" ca="1" si="841"/>
        <v>3.3495402532255045E-10</v>
      </c>
      <c r="M1868" s="600">
        <f t="shared" ca="1" si="820"/>
        <v>27271.35</v>
      </c>
      <c r="N1868" s="601">
        <f t="shared" ca="1" si="821"/>
        <v>-402485469419310</v>
      </c>
      <c r="O1868" s="601">
        <f t="shared" ca="1" si="822"/>
        <v>4865020778573.4004</v>
      </c>
      <c r="P1868" s="601">
        <f t="shared" ca="1" si="823"/>
        <v>-3916407220488.4502</v>
      </c>
      <c r="Q1868" s="601">
        <f t="shared" ca="1" si="839"/>
        <v>-626625155278.15002</v>
      </c>
      <c r="R1868" s="602">
        <f t="shared" si="824"/>
        <v>399</v>
      </c>
      <c r="S1868" s="602">
        <f t="shared" si="825"/>
        <v>63.84</v>
      </c>
      <c r="T1868" s="602">
        <f t="shared" si="826"/>
        <v>166.35080000000002</v>
      </c>
      <c r="U1868" s="602">
        <f t="shared" si="827"/>
        <v>26.616128000000003</v>
      </c>
      <c r="V1868" s="602">
        <f t="shared" ca="1" si="828"/>
        <v>-321988375535.45001</v>
      </c>
      <c r="W1868" s="602">
        <f t="shared" si="829"/>
        <v>84.48</v>
      </c>
      <c r="X1868" s="602">
        <f t="shared" si="830"/>
        <v>13.52</v>
      </c>
      <c r="Y1868" s="602">
        <f t="shared" ca="1" si="831"/>
        <v>6140926796.3699999</v>
      </c>
      <c r="Z1868" s="602">
        <f t="shared" ca="1" si="832"/>
        <v>982548287.41999996</v>
      </c>
      <c r="AA1868" s="603">
        <f t="shared" si="833"/>
        <v>0</v>
      </c>
      <c r="AB1868" s="602"/>
      <c r="AC1868" s="604">
        <f t="shared" si="834"/>
        <v>0.113</v>
      </c>
      <c r="AD1868" s="602">
        <f t="shared" ca="1" si="835"/>
        <v>-3916407220488.4526</v>
      </c>
      <c r="AE1868" s="602">
        <f t="shared" si="836"/>
        <v>0</v>
      </c>
      <c r="AG1868" s="602">
        <f t="shared" ca="1" si="840"/>
        <v>0</v>
      </c>
    </row>
    <row r="1869" spans="2:33" x14ac:dyDescent="0.25">
      <c r="B1869" s="30">
        <v>1848</v>
      </c>
      <c r="C1869" s="19">
        <f t="shared" ca="1" si="814"/>
        <v>101939</v>
      </c>
      <c r="D1869" s="30">
        <f t="shared" ca="1" si="815"/>
        <v>31</v>
      </c>
      <c r="E1869" s="599">
        <f t="shared" si="816"/>
        <v>0.113</v>
      </c>
      <c r="F1869" s="599">
        <f t="shared" si="837"/>
        <v>0.13108</v>
      </c>
      <c r="G1869" s="33">
        <f t="shared" ca="1" si="817"/>
        <v>1.0120874444444443</v>
      </c>
      <c r="H1869" s="33">
        <f t="shared" ca="1" si="818"/>
        <v>3021571224.4981537</v>
      </c>
      <c r="I1869" s="33">
        <f t="shared" ca="1" si="842"/>
        <v>3.3095364156642966E-10</v>
      </c>
      <c r="J1869" s="30" t="b">
        <f t="shared" si="819"/>
        <v>1</v>
      </c>
      <c r="K1869" s="33">
        <f t="shared" si="838"/>
        <v>1</v>
      </c>
      <c r="L1869" s="33">
        <f t="shared" ca="1" si="841"/>
        <v>3.3095364156642966E-10</v>
      </c>
      <c r="M1869" s="600">
        <f t="shared" ca="1" si="820"/>
        <v>27271.35</v>
      </c>
      <c r="N1869" s="601">
        <f t="shared" ca="1" si="821"/>
        <v>-407350490197883</v>
      </c>
      <c r="O1869" s="601">
        <f t="shared" ca="1" si="822"/>
        <v>4923826446955.4805</v>
      </c>
      <c r="P1869" s="601">
        <f t="shared" ca="1" si="823"/>
        <v>-3963746575453.29</v>
      </c>
      <c r="Q1869" s="601">
        <f t="shared" ca="1" si="839"/>
        <v>-634199452072.53003</v>
      </c>
      <c r="R1869" s="602">
        <f t="shared" si="824"/>
        <v>399</v>
      </c>
      <c r="S1869" s="602">
        <f t="shared" si="825"/>
        <v>63.84</v>
      </c>
      <c r="T1869" s="602">
        <f t="shared" si="826"/>
        <v>166.35080000000002</v>
      </c>
      <c r="U1869" s="602">
        <f t="shared" si="827"/>
        <v>26.616128000000003</v>
      </c>
      <c r="V1869" s="602">
        <f t="shared" ca="1" si="828"/>
        <v>-325880392158.31</v>
      </c>
      <c r="W1869" s="602">
        <f t="shared" si="829"/>
        <v>84.48</v>
      </c>
      <c r="X1869" s="602">
        <f t="shared" si="830"/>
        <v>13.52</v>
      </c>
      <c r="Y1869" s="602">
        <f t="shared" ca="1" si="831"/>
        <v>6215154904.96</v>
      </c>
      <c r="Z1869" s="602">
        <f t="shared" ca="1" si="832"/>
        <v>994424784.78999996</v>
      </c>
      <c r="AA1869" s="603">
        <f t="shared" si="833"/>
        <v>0</v>
      </c>
      <c r="AB1869" s="602"/>
      <c r="AC1869" s="604">
        <f t="shared" si="834"/>
        <v>0.113</v>
      </c>
      <c r="AD1869" s="602">
        <f t="shared" ca="1" si="835"/>
        <v>-3963746575453.2891</v>
      </c>
      <c r="AE1869" s="602">
        <f t="shared" si="836"/>
        <v>0</v>
      </c>
      <c r="AG1869" s="602">
        <f t="shared" ca="1" si="840"/>
        <v>0</v>
      </c>
    </row>
    <row r="1870" spans="2:33" x14ac:dyDescent="0.25">
      <c r="B1870" s="30">
        <v>1849</v>
      </c>
      <c r="C1870" s="19">
        <f t="shared" ca="1" si="814"/>
        <v>101967</v>
      </c>
      <c r="D1870" s="30">
        <f t="shared" ca="1" si="815"/>
        <v>28</v>
      </c>
      <c r="E1870" s="599">
        <f t="shared" si="816"/>
        <v>0.113</v>
      </c>
      <c r="F1870" s="599">
        <f t="shared" si="837"/>
        <v>0.13108</v>
      </c>
      <c r="G1870" s="33">
        <f t="shared" ca="1" si="817"/>
        <v>1.0109951111111111</v>
      </c>
      <c r="H1870" s="33">
        <f t="shared" ca="1" si="818"/>
        <v>3054793735.8416467</v>
      </c>
      <c r="I1870" s="33">
        <f t="shared" ca="1" si="842"/>
        <v>3.273543441794715E-10</v>
      </c>
      <c r="J1870" s="30" t="b">
        <f t="shared" si="819"/>
        <v>0</v>
      </c>
      <c r="K1870" s="33">
        <f t="shared" si="838"/>
        <v>1</v>
      </c>
      <c r="L1870" s="33">
        <f t="shared" ca="1" si="841"/>
        <v>3.273543441794715E-10</v>
      </c>
      <c r="M1870" s="600">
        <f t="shared" ca="1" si="820"/>
        <v>27271.35</v>
      </c>
      <c r="N1870" s="601">
        <f t="shared" ca="1" si="821"/>
        <v>-412274316644838</v>
      </c>
      <c r="O1870" s="601">
        <f t="shared" ca="1" si="822"/>
        <v>4533001947038.75</v>
      </c>
      <c r="P1870" s="601">
        <f t="shared" ca="1" si="823"/>
        <v>-3623433160734.0801</v>
      </c>
      <c r="Q1870" s="601">
        <f t="shared" ca="1" si="839"/>
        <v>-579749305717.44995</v>
      </c>
      <c r="R1870" s="602">
        <f t="shared" si="824"/>
        <v>399</v>
      </c>
      <c r="S1870" s="602">
        <f t="shared" si="825"/>
        <v>63.84</v>
      </c>
      <c r="T1870" s="602">
        <f t="shared" si="826"/>
        <v>166.35080000000002</v>
      </c>
      <c r="U1870" s="602">
        <f t="shared" si="827"/>
        <v>26.616128000000003</v>
      </c>
      <c r="V1870" s="602">
        <f t="shared" ca="1" si="828"/>
        <v>-329819453315.87</v>
      </c>
      <c r="W1870" s="602">
        <f t="shared" si="829"/>
        <v>84.48</v>
      </c>
      <c r="X1870" s="602">
        <f t="shared" si="830"/>
        <v>13.52</v>
      </c>
      <c r="Y1870" s="602">
        <f t="shared" ca="1" si="831"/>
        <v>5681543470.6800003</v>
      </c>
      <c r="Z1870" s="602">
        <f t="shared" ca="1" si="832"/>
        <v>909046955.30999994</v>
      </c>
      <c r="AA1870" s="603">
        <f t="shared" si="833"/>
        <v>0</v>
      </c>
      <c r="AB1870" s="602"/>
      <c r="AC1870" s="604">
        <f t="shared" si="834"/>
        <v>0.113</v>
      </c>
      <c r="AD1870" s="602">
        <f t="shared" ca="1" si="835"/>
        <v>-3623433160734.0762</v>
      </c>
      <c r="AE1870" s="602">
        <f t="shared" si="836"/>
        <v>0</v>
      </c>
      <c r="AG1870" s="602">
        <f t="shared" ca="1" si="840"/>
        <v>0</v>
      </c>
    </row>
    <row r="1871" spans="2:33" x14ac:dyDescent="0.25">
      <c r="B1871" s="30">
        <v>1850</v>
      </c>
      <c r="C1871" s="19">
        <f t="shared" ca="1" si="814"/>
        <v>101998</v>
      </c>
      <c r="D1871" s="30">
        <f t="shared" ca="1" si="815"/>
        <v>31</v>
      </c>
      <c r="E1871" s="599">
        <f t="shared" si="816"/>
        <v>0.113</v>
      </c>
      <c r="F1871" s="599">
        <f t="shared" si="837"/>
        <v>0.13108</v>
      </c>
      <c r="G1871" s="33">
        <f t="shared" ca="1" si="817"/>
        <v>1.0120874444444443</v>
      </c>
      <c r="H1871" s="33">
        <f t="shared" ca="1" si="818"/>
        <v>3091718385.412869</v>
      </c>
      <c r="I1871" s="33">
        <f t="shared" ca="1" si="842"/>
        <v>3.2344472404670834E-10</v>
      </c>
      <c r="J1871" s="30" t="b">
        <f t="shared" si="819"/>
        <v>0</v>
      </c>
      <c r="K1871" s="33">
        <f t="shared" si="838"/>
        <v>1</v>
      </c>
      <c r="L1871" s="33">
        <f t="shared" ca="1" si="841"/>
        <v>3.2344472404670834E-10</v>
      </c>
      <c r="M1871" s="600">
        <f t="shared" ca="1" si="820"/>
        <v>27271.35</v>
      </c>
      <c r="N1871" s="601">
        <f t="shared" ca="1" si="821"/>
        <v>-416807318591877</v>
      </c>
      <c r="O1871" s="601">
        <f t="shared" ca="1" si="822"/>
        <v>5038135334788.5098</v>
      </c>
      <c r="P1871" s="601">
        <f t="shared" ca="1" si="823"/>
        <v>-4055766769520.3999</v>
      </c>
      <c r="Q1871" s="601">
        <f t="shared" ca="1" si="839"/>
        <v>-648922683123.26001</v>
      </c>
      <c r="R1871" s="602">
        <f t="shared" si="824"/>
        <v>399</v>
      </c>
      <c r="S1871" s="602">
        <f t="shared" si="825"/>
        <v>63.84</v>
      </c>
      <c r="T1871" s="602">
        <f t="shared" si="826"/>
        <v>166.35080000000002</v>
      </c>
      <c r="U1871" s="602">
        <f t="shared" si="827"/>
        <v>26.616128000000003</v>
      </c>
      <c r="V1871" s="602">
        <f t="shared" ca="1" si="828"/>
        <v>-333445854873.5</v>
      </c>
      <c r="W1871" s="602">
        <f t="shared" si="829"/>
        <v>84.48</v>
      </c>
      <c r="X1871" s="602">
        <f t="shared" si="830"/>
        <v>13.52</v>
      </c>
      <c r="Y1871" s="602">
        <f t="shared" ca="1" si="831"/>
        <v>6359442569.25</v>
      </c>
      <c r="Z1871" s="602">
        <f t="shared" ca="1" si="832"/>
        <v>1017510811.08</v>
      </c>
      <c r="AA1871" s="603">
        <f t="shared" si="833"/>
        <v>0</v>
      </c>
      <c r="AB1871" s="602"/>
      <c r="AC1871" s="604">
        <f t="shared" si="834"/>
        <v>0.113</v>
      </c>
      <c r="AD1871" s="602">
        <f t="shared" ca="1" si="835"/>
        <v>-4055766769520.4033</v>
      </c>
      <c r="AE1871" s="602">
        <f t="shared" si="836"/>
        <v>0</v>
      </c>
      <c r="AG1871" s="602">
        <f t="shared" ca="1" si="840"/>
        <v>0</v>
      </c>
    </row>
    <row r="1872" spans="2:33" x14ac:dyDescent="0.25">
      <c r="B1872" s="30">
        <v>1851</v>
      </c>
      <c r="C1872" s="19">
        <f t="shared" ca="1" si="814"/>
        <v>102028</v>
      </c>
      <c r="D1872" s="30">
        <f t="shared" ca="1" si="815"/>
        <v>30</v>
      </c>
      <c r="E1872" s="599">
        <f t="shared" si="816"/>
        <v>0.113</v>
      </c>
      <c r="F1872" s="599">
        <f t="shared" si="837"/>
        <v>0.13108</v>
      </c>
      <c r="G1872" s="33">
        <f t="shared" ca="1" si="817"/>
        <v>1.0117233333333333</v>
      </c>
      <c r="H1872" s="33">
        <f t="shared" ca="1" si="818"/>
        <v>3127963630.6178589</v>
      </c>
      <c r="I1872" s="33">
        <f t="shared" ca="1" si="842"/>
        <v>3.1969681175687853E-10</v>
      </c>
      <c r="J1872" s="30" t="b">
        <f t="shared" si="819"/>
        <v>0</v>
      </c>
      <c r="K1872" s="33">
        <f t="shared" si="838"/>
        <v>1</v>
      </c>
      <c r="L1872" s="33">
        <f t="shared" ca="1" si="841"/>
        <v>3.1969681175687853E-10</v>
      </c>
      <c r="M1872" s="600">
        <f t="shared" ca="1" si="820"/>
        <v>27271.35</v>
      </c>
      <c r="N1872" s="601">
        <f t="shared" ca="1" si="821"/>
        <v>-421845453926665</v>
      </c>
      <c r="O1872" s="601">
        <f t="shared" ca="1" si="822"/>
        <v>4945434898804.96</v>
      </c>
      <c r="P1872" s="601">
        <f t="shared" ca="1" si="823"/>
        <v>-3972378024476.1001</v>
      </c>
      <c r="Q1872" s="601">
        <f t="shared" ca="1" si="839"/>
        <v>-635580483916.18005</v>
      </c>
      <c r="R1872" s="602">
        <f t="shared" si="824"/>
        <v>399</v>
      </c>
      <c r="S1872" s="602">
        <f t="shared" si="825"/>
        <v>63.84</v>
      </c>
      <c r="T1872" s="602">
        <f t="shared" si="826"/>
        <v>166.35080000000002</v>
      </c>
      <c r="U1872" s="602">
        <f t="shared" si="827"/>
        <v>26.616128000000003</v>
      </c>
      <c r="V1872" s="602">
        <f t="shared" ca="1" si="828"/>
        <v>-337476363141.33002</v>
      </c>
      <c r="W1872" s="602">
        <f t="shared" si="829"/>
        <v>84.48</v>
      </c>
      <c r="X1872" s="602">
        <f t="shared" si="830"/>
        <v>13.52</v>
      </c>
      <c r="Y1872" s="602">
        <f t="shared" ca="1" si="831"/>
        <v>6228689017.0299997</v>
      </c>
      <c r="Z1872" s="602">
        <f t="shared" ca="1" si="832"/>
        <v>996590242.72000003</v>
      </c>
      <c r="AA1872" s="603">
        <f t="shared" si="833"/>
        <v>0</v>
      </c>
      <c r="AB1872" s="602"/>
      <c r="AC1872" s="604">
        <f t="shared" si="834"/>
        <v>0.113</v>
      </c>
      <c r="AD1872" s="602">
        <f t="shared" ca="1" si="835"/>
        <v>-3972378024476.0957</v>
      </c>
      <c r="AE1872" s="602">
        <f t="shared" si="836"/>
        <v>0</v>
      </c>
      <c r="AG1872" s="602">
        <f t="shared" ca="1" si="840"/>
        <v>0</v>
      </c>
    </row>
    <row r="1873" spans="2:33" x14ac:dyDescent="0.25">
      <c r="B1873" s="30">
        <v>1852</v>
      </c>
      <c r="C1873" s="19">
        <f t="shared" ca="1" si="814"/>
        <v>102059</v>
      </c>
      <c r="D1873" s="30">
        <f t="shared" ca="1" si="815"/>
        <v>31</v>
      </c>
      <c r="E1873" s="599">
        <f t="shared" si="816"/>
        <v>0.113</v>
      </c>
      <c r="F1873" s="599">
        <f t="shared" si="837"/>
        <v>0.13108</v>
      </c>
      <c r="G1873" s="33">
        <f t="shared" ca="1" si="817"/>
        <v>1.0120874444444443</v>
      </c>
      <c r="H1873" s="33">
        <f t="shared" ca="1" si="818"/>
        <v>3165772717.2271948</v>
      </c>
      <c r="I1873" s="33">
        <f t="shared" ca="1" si="842"/>
        <v>3.1587864617011104E-10</v>
      </c>
      <c r="J1873" s="30" t="b">
        <f t="shared" si="819"/>
        <v>0</v>
      </c>
      <c r="K1873" s="33">
        <f t="shared" si="838"/>
        <v>1</v>
      </c>
      <c r="L1873" s="33">
        <f t="shared" ca="1" si="841"/>
        <v>3.1587864617011104E-10</v>
      </c>
      <c r="M1873" s="600">
        <f t="shared" ca="1" si="820"/>
        <v>27271.35</v>
      </c>
      <c r="N1873" s="601">
        <f t="shared" ca="1" si="821"/>
        <v>-426790888825470</v>
      </c>
      <c r="O1873" s="601">
        <f t="shared" ca="1" si="822"/>
        <v>5158811185344.29</v>
      </c>
      <c r="P1873" s="601">
        <f t="shared" ca="1" si="823"/>
        <v>-4152912454321.1699</v>
      </c>
      <c r="Q1873" s="601">
        <f t="shared" ca="1" si="839"/>
        <v>-664465992691.39001</v>
      </c>
      <c r="R1873" s="602">
        <f t="shared" si="824"/>
        <v>399</v>
      </c>
      <c r="S1873" s="602">
        <f t="shared" si="825"/>
        <v>63.84</v>
      </c>
      <c r="T1873" s="602">
        <f t="shared" si="826"/>
        <v>166.35080000000002</v>
      </c>
      <c r="U1873" s="602">
        <f t="shared" si="827"/>
        <v>26.616128000000003</v>
      </c>
      <c r="V1873" s="602">
        <f t="shared" ca="1" si="828"/>
        <v>-341432711060.38</v>
      </c>
      <c r="W1873" s="602">
        <f t="shared" si="829"/>
        <v>84.48</v>
      </c>
      <c r="X1873" s="602">
        <f t="shared" si="830"/>
        <v>13.52</v>
      </c>
      <c r="Y1873" s="602">
        <f t="shared" ca="1" si="831"/>
        <v>6511767003.0200005</v>
      </c>
      <c r="Z1873" s="602">
        <f t="shared" ca="1" si="832"/>
        <v>1041882720.48</v>
      </c>
      <c r="AA1873" s="603">
        <f t="shared" si="833"/>
        <v>0</v>
      </c>
      <c r="AB1873" s="602"/>
      <c r="AC1873" s="604">
        <f t="shared" si="834"/>
        <v>0.113</v>
      </c>
      <c r="AD1873" s="602">
        <f t="shared" ca="1" si="835"/>
        <v>-4152912454321.1709</v>
      </c>
      <c r="AE1873" s="602">
        <f t="shared" si="836"/>
        <v>0</v>
      </c>
      <c r="AG1873" s="602">
        <f t="shared" ca="1" si="840"/>
        <v>0</v>
      </c>
    </row>
    <row r="1874" spans="2:33" x14ac:dyDescent="0.25">
      <c r="B1874" s="30">
        <v>1853</v>
      </c>
      <c r="C1874" s="19">
        <f t="shared" ca="1" si="814"/>
        <v>102089</v>
      </c>
      <c r="D1874" s="30">
        <f t="shared" ca="1" si="815"/>
        <v>30</v>
      </c>
      <c r="E1874" s="599">
        <f t="shared" si="816"/>
        <v>0.113</v>
      </c>
      <c r="F1874" s="599">
        <f t="shared" si="837"/>
        <v>0.13108</v>
      </c>
      <c r="G1874" s="33">
        <f t="shared" ca="1" si="817"/>
        <v>1.0117233333333333</v>
      </c>
      <c r="H1874" s="33">
        <f t="shared" ca="1" si="818"/>
        <v>3202886126.0488214</v>
      </c>
      <c r="I1874" s="33">
        <f t="shared" ca="1" si="842"/>
        <v>3.1221840572697183E-10</v>
      </c>
      <c r="J1874" s="30" t="b">
        <f t="shared" si="819"/>
        <v>0</v>
      </c>
      <c r="K1874" s="33">
        <f t="shared" si="838"/>
        <v>1</v>
      </c>
      <c r="L1874" s="33">
        <f t="shared" ca="1" si="841"/>
        <v>3.1221840572697183E-10</v>
      </c>
      <c r="M1874" s="600">
        <f t="shared" ca="1" si="820"/>
        <v>27271.35</v>
      </c>
      <c r="N1874" s="601">
        <f t="shared" ca="1" si="821"/>
        <v>-431949700010814</v>
      </c>
      <c r="O1874" s="601">
        <f t="shared" ca="1" si="822"/>
        <v>5063890343731.46</v>
      </c>
      <c r="P1874" s="601">
        <f t="shared" ca="1" si="823"/>
        <v>-4067526341768.5</v>
      </c>
      <c r="Q1874" s="601">
        <f t="shared" ca="1" si="839"/>
        <v>-650804214682.95996</v>
      </c>
      <c r="R1874" s="602">
        <f t="shared" si="824"/>
        <v>399</v>
      </c>
      <c r="S1874" s="602">
        <f t="shared" si="825"/>
        <v>63.84</v>
      </c>
      <c r="T1874" s="602">
        <f t="shared" si="826"/>
        <v>166.35080000000002</v>
      </c>
      <c r="U1874" s="602">
        <f t="shared" si="827"/>
        <v>26.616128000000003</v>
      </c>
      <c r="V1874" s="602">
        <f t="shared" ca="1" si="828"/>
        <v>-345559760008.65002</v>
      </c>
      <c r="W1874" s="602">
        <f t="shared" si="829"/>
        <v>84.48</v>
      </c>
      <c r="X1874" s="602">
        <f t="shared" si="830"/>
        <v>13.52</v>
      </c>
      <c r="Y1874" s="602">
        <f t="shared" ca="1" si="831"/>
        <v>6377881578.54</v>
      </c>
      <c r="Z1874" s="602">
        <f t="shared" ca="1" si="832"/>
        <v>1020461052.5700001</v>
      </c>
      <c r="AA1874" s="603">
        <f t="shared" si="833"/>
        <v>0</v>
      </c>
      <c r="AB1874" s="602"/>
      <c r="AC1874" s="604">
        <f t="shared" si="834"/>
        <v>0.113</v>
      </c>
      <c r="AD1874" s="602">
        <f t="shared" ca="1" si="835"/>
        <v>-4067526341768.4985</v>
      </c>
      <c r="AE1874" s="602">
        <f t="shared" si="836"/>
        <v>0</v>
      </c>
      <c r="AG1874" s="602">
        <f t="shared" ca="1" si="840"/>
        <v>0</v>
      </c>
    </row>
    <row r="1875" spans="2:33" x14ac:dyDescent="0.25">
      <c r="B1875" s="30">
        <v>1854</v>
      </c>
      <c r="C1875" s="19">
        <f t="shared" ca="1" si="814"/>
        <v>102120</v>
      </c>
      <c r="D1875" s="30">
        <f t="shared" ca="1" si="815"/>
        <v>31</v>
      </c>
      <c r="E1875" s="599">
        <f t="shared" si="816"/>
        <v>0.113</v>
      </c>
      <c r="F1875" s="599">
        <f t="shared" si="837"/>
        <v>0.13108</v>
      </c>
      <c r="G1875" s="33">
        <f t="shared" ca="1" si="817"/>
        <v>1.0120874444444443</v>
      </c>
      <c r="H1875" s="33">
        <f t="shared" ca="1" si="818"/>
        <v>3241600834.159318</v>
      </c>
      <c r="I1875" s="33">
        <f t="shared" ca="1" si="842"/>
        <v>3.0848955536480838E-10</v>
      </c>
      <c r="J1875" s="30" t="b">
        <f t="shared" si="819"/>
        <v>0</v>
      </c>
      <c r="K1875" s="33">
        <f t="shared" si="838"/>
        <v>1</v>
      </c>
      <c r="L1875" s="33">
        <f t="shared" ca="1" si="841"/>
        <v>3.0848955536480838E-10</v>
      </c>
      <c r="M1875" s="600">
        <f t="shared" ca="1" si="820"/>
        <v>27271.35</v>
      </c>
      <c r="N1875" s="601">
        <f t="shared" ca="1" si="821"/>
        <v>-437013590354545</v>
      </c>
      <c r="O1875" s="601">
        <f t="shared" ca="1" si="822"/>
        <v>5282377522149.1201</v>
      </c>
      <c r="P1875" s="601">
        <f t="shared" ca="1" si="823"/>
        <v>-4252385019477.7002</v>
      </c>
      <c r="Q1875" s="601">
        <f t="shared" ca="1" si="839"/>
        <v>-680381603116.43005</v>
      </c>
      <c r="R1875" s="602">
        <f t="shared" si="824"/>
        <v>399</v>
      </c>
      <c r="S1875" s="602">
        <f t="shared" si="825"/>
        <v>63.84</v>
      </c>
      <c r="T1875" s="602">
        <f t="shared" si="826"/>
        <v>166.35080000000002</v>
      </c>
      <c r="U1875" s="602">
        <f t="shared" si="827"/>
        <v>26.616128000000003</v>
      </c>
      <c r="V1875" s="602">
        <f t="shared" ca="1" si="828"/>
        <v>-349610872283.64001</v>
      </c>
      <c r="W1875" s="602">
        <f t="shared" si="829"/>
        <v>84.48</v>
      </c>
      <c r="X1875" s="602">
        <f t="shared" si="830"/>
        <v>13.52</v>
      </c>
      <c r="Y1875" s="602">
        <f t="shared" ca="1" si="831"/>
        <v>6667739985.1899996</v>
      </c>
      <c r="Z1875" s="602">
        <f t="shared" ca="1" si="832"/>
        <v>1066838397.63</v>
      </c>
      <c r="AA1875" s="603">
        <f t="shared" si="833"/>
        <v>0</v>
      </c>
      <c r="AB1875" s="602"/>
      <c r="AC1875" s="604">
        <f t="shared" si="834"/>
        <v>0.113</v>
      </c>
      <c r="AD1875" s="602">
        <f t="shared" ca="1" si="835"/>
        <v>-4252385019477.6978</v>
      </c>
      <c r="AE1875" s="602">
        <f t="shared" si="836"/>
        <v>0</v>
      </c>
      <c r="AG1875" s="602">
        <f t="shared" ca="1" si="840"/>
        <v>0</v>
      </c>
    </row>
    <row r="1876" spans="2:33" x14ac:dyDescent="0.25">
      <c r="B1876" s="30">
        <v>1855</v>
      </c>
      <c r="C1876" s="19">
        <f t="shared" ca="1" si="814"/>
        <v>102151</v>
      </c>
      <c r="D1876" s="30">
        <f t="shared" ca="1" si="815"/>
        <v>31</v>
      </c>
      <c r="E1876" s="599">
        <f t="shared" si="816"/>
        <v>0.113</v>
      </c>
      <c r="F1876" s="599">
        <f t="shared" si="837"/>
        <v>0.13108</v>
      </c>
      <c r="G1876" s="33">
        <f t="shared" ca="1" si="817"/>
        <v>1.0120874444444443</v>
      </c>
      <c r="H1876" s="33">
        <f t="shared" ca="1" si="818"/>
        <v>3280783504.1532831</v>
      </c>
      <c r="I1876" s="33">
        <f t="shared" ca="1" si="842"/>
        <v>3.0480523897235449E-10</v>
      </c>
      <c r="J1876" s="30" t="b">
        <f t="shared" si="819"/>
        <v>0</v>
      </c>
      <c r="K1876" s="33">
        <f t="shared" si="838"/>
        <v>1</v>
      </c>
      <c r="L1876" s="33">
        <f t="shared" ca="1" si="841"/>
        <v>3.0480523897235449E-10</v>
      </c>
      <c r="M1876" s="600">
        <f t="shared" ca="1" si="820"/>
        <v>27271.35</v>
      </c>
      <c r="N1876" s="601">
        <f t="shared" ca="1" si="821"/>
        <v>-442295967876694</v>
      </c>
      <c r="O1876" s="601">
        <f t="shared" ca="1" si="822"/>
        <v>5346227966982.6807</v>
      </c>
      <c r="P1876" s="601">
        <f t="shared" ca="1" si="823"/>
        <v>-4303785487422.3901</v>
      </c>
      <c r="Q1876" s="601">
        <f t="shared" ca="1" si="839"/>
        <v>-688605677987.57996</v>
      </c>
      <c r="R1876" s="602">
        <f t="shared" si="824"/>
        <v>399</v>
      </c>
      <c r="S1876" s="602">
        <f t="shared" si="825"/>
        <v>63.84</v>
      </c>
      <c r="T1876" s="602">
        <f t="shared" si="826"/>
        <v>166.35080000000002</v>
      </c>
      <c r="U1876" s="602">
        <f t="shared" si="827"/>
        <v>26.616128000000003</v>
      </c>
      <c r="V1876" s="602">
        <f t="shared" ca="1" si="828"/>
        <v>-353836774301.35999</v>
      </c>
      <c r="W1876" s="602">
        <f t="shared" si="829"/>
        <v>84.48</v>
      </c>
      <c r="X1876" s="602">
        <f t="shared" si="830"/>
        <v>13.52</v>
      </c>
      <c r="Y1876" s="602">
        <f t="shared" ca="1" si="831"/>
        <v>6748335918.9200001</v>
      </c>
      <c r="Z1876" s="602">
        <f t="shared" ca="1" si="832"/>
        <v>1079733747.03</v>
      </c>
      <c r="AA1876" s="603">
        <f t="shared" si="833"/>
        <v>0</v>
      </c>
      <c r="AB1876" s="602"/>
      <c r="AC1876" s="604">
        <f t="shared" si="834"/>
        <v>0.113</v>
      </c>
      <c r="AD1876" s="602">
        <f t="shared" ca="1" si="835"/>
        <v>-4303785487422.3867</v>
      </c>
      <c r="AE1876" s="602">
        <f t="shared" si="836"/>
        <v>0</v>
      </c>
      <c r="AG1876" s="602">
        <f t="shared" ca="1" si="840"/>
        <v>0</v>
      </c>
    </row>
    <row r="1877" spans="2:33" x14ac:dyDescent="0.25">
      <c r="B1877" s="30">
        <v>1856</v>
      </c>
      <c r="C1877" s="19">
        <f t="shared" ref="C1877:C1940" ca="1" si="843">IF(B1877=0,FECHA_1ER_PAGO,EDATE(C1876,1))</f>
        <v>102181</v>
      </c>
      <c r="D1877" s="30">
        <f t="shared" ref="D1877:D1940" ca="1" si="844">IF(B1877=0,FECHA_1ER_PAGO-FECHA_APERTURA, C1877-C1876)</f>
        <v>30</v>
      </c>
      <c r="E1877" s="599">
        <f t="shared" ref="E1877:E1940" si="845">IF(B1877=0,TASA,IF(B1877=MESES_INC_TASA,E1876+INCREMENTO_TASA,E1876))</f>
        <v>0.113</v>
      </c>
      <c r="F1877" s="599">
        <f t="shared" si="837"/>
        <v>0.13108</v>
      </c>
      <c r="G1877" s="33">
        <f t="shared" ref="G1877:G1940" ca="1" si="846">IF(B1877&lt;MESES_GRACIA, 0, 1 + D1877 * F1877 / 360 + FACTOR_SEG_DEUD)</f>
        <v>1.0117233333333333</v>
      </c>
      <c r="H1877" s="33">
        <f t="shared" ref="H1877:H1940" ca="1" si="847">IF(B1877 = 0, 0,            IF(H1876=0, G1877, H1876 * G1877 ))</f>
        <v>3319245222.7669735</v>
      </c>
      <c r="I1877" s="33">
        <f t="shared" ca="1" si="842"/>
        <v>3.0127331151700349E-10</v>
      </c>
      <c r="J1877" s="30" t="b">
        <f t="shared" ref="J1877:J1940" si="848">MOD(B1877, MESES_INC)=0</f>
        <v>0</v>
      </c>
      <c r="K1877" s="33">
        <f t="shared" si="838"/>
        <v>1</v>
      </c>
      <c r="L1877" s="33">
        <f t="shared" ca="1" si="841"/>
        <v>3.0127331151700349E-10</v>
      </c>
      <c r="M1877" s="600">
        <f t="shared" ref="M1877:M1940" ca="1" si="849">ROUND(CUOTA_INIT*K1877,2)</f>
        <v>27271.35</v>
      </c>
      <c r="N1877" s="601">
        <f t="shared" ref="N1877:N1940" ca="1" si="850">IF(B1877=0,TOTAL_FINANCIADO, ROUND(N1876-O1876,2))</f>
        <v>-447642195843677</v>
      </c>
      <c r="O1877" s="601">
        <f t="shared" ref="O1877:O1940" ca="1" si="851">IF(B1877=0, 0,
   IF((B1877+1) = PLAZO, N1877,
   IF(B1877&lt;MESES_GRACIA, 0, M1877-P1877-V1877-Q1877)))</f>
        <v>5247858703212.0498</v>
      </c>
      <c r="P1877" s="601">
        <f t="shared" ref="P1877:P1940" ca="1" si="852" xml:space="preserve"> IF(B1877&lt;MESES_GRACIA, 0, ROUND(N1877 * D1877 *E1877 /360,2))</f>
        <v>-4215297344194.6201</v>
      </c>
      <c r="Q1877" s="601">
        <f t="shared" ca="1" si="839"/>
        <v>-674447575071.14001</v>
      </c>
      <c r="R1877" s="602">
        <f t="shared" ref="R1877:R1940" si="853" xml:space="preserve"> COMISION_AMORT</f>
        <v>399</v>
      </c>
      <c r="S1877" s="602">
        <f t="shared" ref="S1877:S1940" si="854">ROUND(R1877*IVA,2)</f>
        <v>63.84</v>
      </c>
      <c r="T1877" s="602">
        <f t="shared" ref="T1877:T1940" si="855">SEGURO_DAÑOS_MENS</f>
        <v>166.35080000000002</v>
      </c>
      <c r="U1877" s="602">
        <f t="shared" ref="U1877:U1940" si="856">T1877*IVA</f>
        <v>26.616128000000003</v>
      </c>
      <c r="V1877" s="602">
        <f t="shared" ref="V1877:V1940" ca="1" si="857">ROUND(N1877 * FACTOR_SEG_DEUD,2)</f>
        <v>-358113756674.94</v>
      </c>
      <c r="W1877" s="602">
        <f t="shared" ref="W1877:W1940" si="858">ROUND(SEGURO_INTERIORES/(1+IVA),2)</f>
        <v>84.48</v>
      </c>
      <c r="X1877" s="602">
        <f t="shared" ref="X1877:X1940" si="859">ROUND(W1877*IVA,2)</f>
        <v>13.52</v>
      </c>
      <c r="Y1877" s="602">
        <f t="shared" ref="Y1877:Y1940" ca="1" si="860">ROUND((SUM(O1877:X1877)-Q1877) * FACTOR_SEG_DESEMPLEO,2)</f>
        <v>6609586510.3400002</v>
      </c>
      <c r="Z1877" s="602">
        <f t="shared" ref="Z1877:Z1940" ca="1" si="861">ROUND(Y1877*IVA,2)</f>
        <v>1057533841.65</v>
      </c>
      <c r="AA1877" s="603">
        <f t="shared" ref="AA1877:AA1940" si="862">IF(B1877&gt;=PLAZO,0,ROUND(SUM(O1877:Z1877),2))</f>
        <v>0</v>
      </c>
      <c r="AB1877" s="602"/>
      <c r="AC1877" s="604">
        <f t="shared" ref="AC1877:AC1940" si="863">IF(AB1877="SI",TASA_PP,TASA)</f>
        <v>0.113</v>
      </c>
      <c r="AD1877" s="602">
        <f t="shared" ref="AD1877:AD1940" ca="1" si="864">N1877 * D1877 * AC1877 /360</f>
        <v>-4215297344194.625</v>
      </c>
      <c r="AE1877" s="602">
        <f t="shared" ref="AE1877:AE1940" si="865">IF(B1877&gt;=PLAZO, 0, O1877+R1877+S1877+T1877+U1877+V1877+W1877+X1877+Y1877+Z1877+AD1877)</f>
        <v>0</v>
      </c>
      <c r="AG1877" s="602">
        <f t="shared" ca="1" si="840"/>
        <v>0</v>
      </c>
    </row>
    <row r="1878" spans="2:33" x14ac:dyDescent="0.25">
      <c r="B1878" s="30">
        <v>1857</v>
      </c>
      <c r="C1878" s="19">
        <f t="shared" ca="1" si="843"/>
        <v>102212</v>
      </c>
      <c r="D1878" s="30">
        <f t="shared" ca="1" si="844"/>
        <v>31</v>
      </c>
      <c r="E1878" s="599">
        <f t="shared" si="845"/>
        <v>0.113</v>
      </c>
      <c r="F1878" s="599">
        <f t="shared" ref="F1878:F1941" si="866">E1878*(1+$G$13)</f>
        <v>0.13108</v>
      </c>
      <c r="G1878" s="33">
        <f t="shared" ca="1" si="846"/>
        <v>1.0120874444444443</v>
      </c>
      <c r="H1878" s="33">
        <f t="shared" ca="1" si="847"/>
        <v>3359366414.9946566</v>
      </c>
      <c r="I1878" s="33">
        <f t="shared" ca="1" si="842"/>
        <v>2.9767517932442943E-10</v>
      </c>
      <c r="J1878" s="30" t="b">
        <f t="shared" si="848"/>
        <v>0</v>
      </c>
      <c r="K1878" s="33">
        <f t="shared" ref="K1878:K1941" si="867">IF(B1878=0, 1, IF(J1878,K1877*(1+INCREMENTO),K1877))</f>
        <v>1</v>
      </c>
      <c r="L1878" s="33">
        <f t="shared" ca="1" si="841"/>
        <v>2.9767517932442943E-10</v>
      </c>
      <c r="M1878" s="600">
        <f t="shared" ca="1" si="849"/>
        <v>27271.35</v>
      </c>
      <c r="N1878" s="601">
        <f t="shared" ca="1" si="850"/>
        <v>-452890054546889</v>
      </c>
      <c r="O1878" s="601">
        <f t="shared" ca="1" si="851"/>
        <v>5474283401048.2793</v>
      </c>
      <c r="P1878" s="601">
        <f t="shared" ca="1" si="852"/>
        <v>-4406871836327.0898</v>
      </c>
      <c r="Q1878" s="601">
        <f t="shared" ref="Q1878:Q1941" ca="1" si="868">ROUND(P1878*$G$13,2)</f>
        <v>-705099493812.32996</v>
      </c>
      <c r="R1878" s="602">
        <f t="shared" si="853"/>
        <v>399</v>
      </c>
      <c r="S1878" s="602">
        <f t="shared" si="854"/>
        <v>63.84</v>
      </c>
      <c r="T1878" s="602">
        <f t="shared" si="855"/>
        <v>166.35080000000002</v>
      </c>
      <c r="U1878" s="602">
        <f t="shared" si="856"/>
        <v>26.616128000000003</v>
      </c>
      <c r="V1878" s="602">
        <f t="shared" ca="1" si="857"/>
        <v>-362312043637.51001</v>
      </c>
      <c r="W1878" s="602">
        <f t="shared" si="858"/>
        <v>84.48</v>
      </c>
      <c r="X1878" s="602">
        <f t="shared" si="859"/>
        <v>13.52</v>
      </c>
      <c r="Y1878" s="602">
        <f t="shared" ca="1" si="860"/>
        <v>6909975314.0100002</v>
      </c>
      <c r="Z1878" s="602">
        <f t="shared" ca="1" si="861"/>
        <v>1105596050.24</v>
      </c>
      <c r="AA1878" s="603">
        <f t="shared" si="862"/>
        <v>0</v>
      </c>
      <c r="AB1878" s="602"/>
      <c r="AC1878" s="604">
        <f t="shared" si="863"/>
        <v>0.113</v>
      </c>
      <c r="AD1878" s="602">
        <f t="shared" ca="1" si="864"/>
        <v>-4406871836327.0898</v>
      </c>
      <c r="AE1878" s="602">
        <f t="shared" si="865"/>
        <v>0</v>
      </c>
      <c r="AG1878" s="602">
        <f t="shared" ref="AG1878:AG1941" ca="1" si="869">IF(N1878&gt; 0,O1878+P1878+V1878+R1878+T1878+W1878+Y1878, 0)</f>
        <v>0</v>
      </c>
    </row>
    <row r="1879" spans="2:33" x14ac:dyDescent="0.25">
      <c r="B1879" s="30">
        <v>1858</v>
      </c>
      <c r="C1879" s="19">
        <f t="shared" ca="1" si="843"/>
        <v>102242</v>
      </c>
      <c r="D1879" s="30">
        <f t="shared" ca="1" si="844"/>
        <v>30</v>
      </c>
      <c r="E1879" s="599">
        <f t="shared" si="845"/>
        <v>0.113</v>
      </c>
      <c r="F1879" s="599">
        <f t="shared" si="866"/>
        <v>0.13108</v>
      </c>
      <c r="G1879" s="33">
        <f t="shared" ca="1" si="846"/>
        <v>1.0117233333333333</v>
      </c>
      <c r="H1879" s="33">
        <f t="shared" ca="1" si="847"/>
        <v>3398749387.2664437</v>
      </c>
      <c r="I1879" s="33">
        <f t="shared" ca="1" si="842"/>
        <v>2.9422587135919514E-10</v>
      </c>
      <c r="J1879" s="30" t="b">
        <f t="shared" si="848"/>
        <v>0</v>
      </c>
      <c r="K1879" s="33">
        <f t="shared" si="867"/>
        <v>1</v>
      </c>
      <c r="L1879" s="33">
        <f t="shared" ref="L1879:L1942" ca="1" si="870" xml:space="preserve"> I1879*K1879</f>
        <v>2.9422587135919514E-10</v>
      </c>
      <c r="M1879" s="600">
        <f t="shared" ca="1" si="849"/>
        <v>27271.35</v>
      </c>
      <c r="N1879" s="601">
        <f t="shared" ca="1" si="850"/>
        <v>-458364337947937</v>
      </c>
      <c r="O1879" s="601">
        <f t="shared" ca="1" si="851"/>
        <v>5373557949147.6592</v>
      </c>
      <c r="P1879" s="601">
        <f t="shared" ca="1" si="852"/>
        <v>-4316264182343.0698</v>
      </c>
      <c r="Q1879" s="601">
        <f t="shared" ca="1" si="868"/>
        <v>-690602269174.89001</v>
      </c>
      <c r="R1879" s="602">
        <f t="shared" si="853"/>
        <v>399</v>
      </c>
      <c r="S1879" s="602">
        <f t="shared" si="854"/>
        <v>63.84</v>
      </c>
      <c r="T1879" s="602">
        <f t="shared" si="855"/>
        <v>166.35080000000002</v>
      </c>
      <c r="U1879" s="602">
        <f t="shared" si="856"/>
        <v>26.616128000000003</v>
      </c>
      <c r="V1879" s="602">
        <f t="shared" ca="1" si="857"/>
        <v>-366691470358.34998</v>
      </c>
      <c r="W1879" s="602">
        <f t="shared" si="858"/>
        <v>84.48</v>
      </c>
      <c r="X1879" s="602">
        <f t="shared" si="859"/>
        <v>13.52</v>
      </c>
      <c r="Y1879" s="602">
        <f t="shared" ca="1" si="860"/>
        <v>6767902512.5600004</v>
      </c>
      <c r="Z1879" s="602">
        <f t="shared" ca="1" si="861"/>
        <v>1082864402.01</v>
      </c>
      <c r="AA1879" s="603">
        <f t="shared" si="862"/>
        <v>0</v>
      </c>
      <c r="AB1879" s="602"/>
      <c r="AC1879" s="604">
        <f t="shared" si="863"/>
        <v>0.113</v>
      </c>
      <c r="AD1879" s="602">
        <f t="shared" ca="1" si="864"/>
        <v>-4316264182343.0737</v>
      </c>
      <c r="AE1879" s="602">
        <f t="shared" si="865"/>
        <v>0</v>
      </c>
      <c r="AG1879" s="602">
        <f t="shared" ca="1" si="869"/>
        <v>0</v>
      </c>
    </row>
    <row r="1880" spans="2:33" x14ac:dyDescent="0.25">
      <c r="B1880" s="30">
        <v>1859</v>
      </c>
      <c r="C1880" s="19">
        <f t="shared" ca="1" si="843"/>
        <v>102273</v>
      </c>
      <c r="D1880" s="30">
        <f t="shared" ca="1" si="844"/>
        <v>31</v>
      </c>
      <c r="E1880" s="599">
        <f t="shared" si="845"/>
        <v>0.113</v>
      </c>
      <c r="F1880" s="599">
        <f t="shared" si="866"/>
        <v>0.13108</v>
      </c>
      <c r="G1880" s="33">
        <f t="shared" ca="1" si="846"/>
        <v>1.0120874444444443</v>
      </c>
      <c r="H1880" s="33">
        <f t="shared" ca="1" si="847"/>
        <v>3439831581.665616</v>
      </c>
      <c r="I1880" s="33">
        <f t="shared" ref="I1880:I1943" ca="1" si="871">IF(H1880=0, 0, 1/H1880)</f>
        <v>2.9071190733000527E-10</v>
      </c>
      <c r="J1880" s="30" t="b">
        <f t="shared" si="848"/>
        <v>0</v>
      </c>
      <c r="K1880" s="33">
        <f t="shared" si="867"/>
        <v>1</v>
      </c>
      <c r="L1880" s="33">
        <f t="shared" ca="1" si="870"/>
        <v>2.9071190733000527E-10</v>
      </c>
      <c r="M1880" s="600">
        <f t="shared" ca="1" si="849"/>
        <v>27271.35</v>
      </c>
      <c r="N1880" s="601">
        <f t="shared" ca="1" si="850"/>
        <v>-463737895897085</v>
      </c>
      <c r="O1880" s="601">
        <f t="shared" ca="1" si="851"/>
        <v>5605406080710.9395</v>
      </c>
      <c r="P1880" s="601">
        <f t="shared" ca="1" si="852"/>
        <v>-4512427359243.0303</v>
      </c>
      <c r="Q1880" s="601">
        <f t="shared" ca="1" si="868"/>
        <v>-721988377478.89001</v>
      </c>
      <c r="R1880" s="602">
        <f t="shared" si="853"/>
        <v>399</v>
      </c>
      <c r="S1880" s="602">
        <f t="shared" si="854"/>
        <v>63.84</v>
      </c>
      <c r="T1880" s="602">
        <f t="shared" si="855"/>
        <v>166.35080000000002</v>
      </c>
      <c r="U1880" s="602">
        <f t="shared" si="856"/>
        <v>26.616128000000003</v>
      </c>
      <c r="V1880" s="602">
        <f t="shared" ca="1" si="857"/>
        <v>-370990316717.66998</v>
      </c>
      <c r="W1880" s="602">
        <f t="shared" si="858"/>
        <v>84.48</v>
      </c>
      <c r="X1880" s="602">
        <f t="shared" si="859"/>
        <v>13.52</v>
      </c>
      <c r="Y1880" s="602">
        <f t="shared" ca="1" si="860"/>
        <v>7075486373.9399996</v>
      </c>
      <c r="Z1880" s="602">
        <f t="shared" ca="1" si="861"/>
        <v>1132077819.8299999</v>
      </c>
      <c r="AA1880" s="603">
        <f t="shared" si="862"/>
        <v>0</v>
      </c>
      <c r="AB1880" s="602"/>
      <c r="AC1880" s="604">
        <f t="shared" si="863"/>
        <v>0.113</v>
      </c>
      <c r="AD1880" s="602">
        <f t="shared" ca="1" si="864"/>
        <v>-4512427359243.0254</v>
      </c>
      <c r="AE1880" s="602">
        <f t="shared" si="865"/>
        <v>0</v>
      </c>
      <c r="AG1880" s="602">
        <f t="shared" ca="1" si="869"/>
        <v>0</v>
      </c>
    </row>
    <row r="1881" spans="2:33" x14ac:dyDescent="0.25">
      <c r="B1881" s="30">
        <v>1860</v>
      </c>
      <c r="C1881" s="19">
        <f t="shared" ca="1" si="843"/>
        <v>102304</v>
      </c>
      <c r="D1881" s="30">
        <f t="shared" ca="1" si="844"/>
        <v>31</v>
      </c>
      <c r="E1881" s="599">
        <f t="shared" si="845"/>
        <v>0.113</v>
      </c>
      <c r="F1881" s="599">
        <f t="shared" si="866"/>
        <v>0.13108</v>
      </c>
      <c r="G1881" s="33">
        <f t="shared" ca="1" si="846"/>
        <v>1.0120874444444443</v>
      </c>
      <c r="H1881" s="33">
        <f t="shared" ca="1" si="847"/>
        <v>3481410354.8072443</v>
      </c>
      <c r="I1881" s="33">
        <f t="shared" ca="1" si="871"/>
        <v>2.8723991086519509E-10</v>
      </c>
      <c r="J1881" s="30" t="b">
        <f t="shared" si="848"/>
        <v>1</v>
      </c>
      <c r="K1881" s="33">
        <f t="shared" si="867"/>
        <v>1</v>
      </c>
      <c r="L1881" s="33">
        <f t="shared" ca="1" si="870"/>
        <v>2.8723991086519509E-10</v>
      </c>
      <c r="M1881" s="600">
        <f t="shared" ca="1" si="849"/>
        <v>27271.35</v>
      </c>
      <c r="N1881" s="601">
        <f t="shared" ca="1" si="850"/>
        <v>-469343301977796</v>
      </c>
      <c r="O1881" s="601">
        <f t="shared" ca="1" si="851"/>
        <v>5673161115300.0703</v>
      </c>
      <c r="P1881" s="601">
        <f t="shared" ca="1" si="852"/>
        <v>-4566971074522.8301</v>
      </c>
      <c r="Q1881" s="601">
        <f t="shared" ca="1" si="868"/>
        <v>-730715371923.65002</v>
      </c>
      <c r="R1881" s="602">
        <f t="shared" si="853"/>
        <v>399</v>
      </c>
      <c r="S1881" s="602">
        <f t="shared" si="854"/>
        <v>63.84</v>
      </c>
      <c r="T1881" s="602">
        <f t="shared" si="855"/>
        <v>166.35080000000002</v>
      </c>
      <c r="U1881" s="602">
        <f t="shared" si="856"/>
        <v>26.616128000000003</v>
      </c>
      <c r="V1881" s="602">
        <f t="shared" ca="1" si="857"/>
        <v>-375474641582.23999</v>
      </c>
      <c r="W1881" s="602">
        <f t="shared" si="858"/>
        <v>84.48</v>
      </c>
      <c r="X1881" s="602">
        <f t="shared" si="859"/>
        <v>13.52</v>
      </c>
      <c r="Y1881" s="602">
        <f t="shared" ca="1" si="860"/>
        <v>7161010919.5</v>
      </c>
      <c r="Z1881" s="602">
        <f t="shared" ca="1" si="861"/>
        <v>1145761747.1199999</v>
      </c>
      <c r="AA1881" s="603">
        <f t="shared" si="862"/>
        <v>0</v>
      </c>
      <c r="AB1881" s="602"/>
      <c r="AC1881" s="604">
        <f t="shared" si="863"/>
        <v>0.113</v>
      </c>
      <c r="AD1881" s="602">
        <f t="shared" ca="1" si="864"/>
        <v>-4566971074522.832</v>
      </c>
      <c r="AE1881" s="602">
        <f t="shared" si="865"/>
        <v>0</v>
      </c>
      <c r="AG1881" s="602">
        <f t="shared" ca="1" si="869"/>
        <v>0</v>
      </c>
    </row>
    <row r="1882" spans="2:33" x14ac:dyDescent="0.25">
      <c r="B1882" s="30">
        <v>1861</v>
      </c>
      <c r="C1882" s="19">
        <f t="shared" ca="1" si="843"/>
        <v>102333</v>
      </c>
      <c r="D1882" s="30">
        <f t="shared" ca="1" si="844"/>
        <v>29</v>
      </c>
      <c r="E1882" s="599">
        <f t="shared" si="845"/>
        <v>0.113</v>
      </c>
      <c r="F1882" s="599">
        <f t="shared" si="866"/>
        <v>0.13108</v>
      </c>
      <c r="G1882" s="33">
        <f t="shared" ca="1" si="846"/>
        <v>1.0113592222222221</v>
      </c>
      <c r="H1882" s="33">
        <f t="shared" ca="1" si="847"/>
        <v>3520956468.6742449</v>
      </c>
      <c r="I1882" s="33">
        <f t="shared" ca="1" si="871"/>
        <v>2.8401373572690965E-10</v>
      </c>
      <c r="J1882" s="30" t="b">
        <f t="shared" si="848"/>
        <v>0</v>
      </c>
      <c r="K1882" s="33">
        <f t="shared" si="867"/>
        <v>1</v>
      </c>
      <c r="L1882" s="33">
        <f t="shared" ca="1" si="870"/>
        <v>2.8401373572690965E-10</v>
      </c>
      <c r="M1882" s="600">
        <f t="shared" ca="1" si="849"/>
        <v>27271.35</v>
      </c>
      <c r="N1882" s="601">
        <f t="shared" ca="1" si="850"/>
        <v>-475016463093096</v>
      </c>
      <c r="O1882" s="601">
        <f t="shared" ca="1" si="851"/>
        <v>5395817590759.8496</v>
      </c>
      <c r="P1882" s="601">
        <f t="shared" ca="1" si="852"/>
        <v>-4323969304322.4302</v>
      </c>
      <c r="Q1882" s="601">
        <f t="shared" ca="1" si="868"/>
        <v>-691835088691.58997</v>
      </c>
      <c r="R1882" s="602">
        <f t="shared" si="853"/>
        <v>399</v>
      </c>
      <c r="S1882" s="602">
        <f t="shared" si="854"/>
        <v>63.84</v>
      </c>
      <c r="T1882" s="602">
        <f t="shared" si="855"/>
        <v>166.35080000000002</v>
      </c>
      <c r="U1882" s="602">
        <f t="shared" si="856"/>
        <v>26.616128000000003</v>
      </c>
      <c r="V1882" s="602">
        <f t="shared" ca="1" si="857"/>
        <v>-380013170474.47998</v>
      </c>
      <c r="W1882" s="602">
        <f t="shared" si="858"/>
        <v>84.48</v>
      </c>
      <c r="X1882" s="602">
        <f t="shared" si="859"/>
        <v>13.52</v>
      </c>
      <c r="Y1882" s="602">
        <f t="shared" ca="1" si="860"/>
        <v>6779984143.8199997</v>
      </c>
      <c r="Z1882" s="602">
        <f t="shared" ca="1" si="861"/>
        <v>1084797463.01</v>
      </c>
      <c r="AA1882" s="603">
        <f t="shared" si="862"/>
        <v>0</v>
      </c>
      <c r="AB1882" s="602"/>
      <c r="AC1882" s="604">
        <f t="shared" si="863"/>
        <v>0.113</v>
      </c>
      <c r="AD1882" s="602">
        <f t="shared" ca="1" si="864"/>
        <v>-4323969304322.4326</v>
      </c>
      <c r="AE1882" s="602">
        <f t="shared" si="865"/>
        <v>0</v>
      </c>
      <c r="AG1882" s="602">
        <f t="shared" ca="1" si="869"/>
        <v>0</v>
      </c>
    </row>
    <row r="1883" spans="2:33" x14ac:dyDescent="0.25">
      <c r="B1883" s="30">
        <v>1862</v>
      </c>
      <c r="C1883" s="19">
        <f t="shared" ca="1" si="843"/>
        <v>102364</v>
      </c>
      <c r="D1883" s="30">
        <f t="shared" ca="1" si="844"/>
        <v>31</v>
      </c>
      <c r="E1883" s="599">
        <f t="shared" si="845"/>
        <v>0.113</v>
      </c>
      <c r="F1883" s="599">
        <f t="shared" si="866"/>
        <v>0.13108</v>
      </c>
      <c r="G1883" s="33">
        <f t="shared" ca="1" si="846"/>
        <v>1.0120874444444443</v>
      </c>
      <c r="H1883" s="33">
        <f t="shared" ca="1" si="847"/>
        <v>3563515834.3806515</v>
      </c>
      <c r="I1883" s="33">
        <f t="shared" ca="1" si="871"/>
        <v>2.8062173608211358E-10</v>
      </c>
      <c r="J1883" s="30" t="b">
        <f t="shared" si="848"/>
        <v>0</v>
      </c>
      <c r="K1883" s="33">
        <f t="shared" si="867"/>
        <v>1</v>
      </c>
      <c r="L1883" s="33">
        <f t="shared" ca="1" si="870"/>
        <v>2.8062173608211358E-10</v>
      </c>
      <c r="M1883" s="600">
        <f t="shared" ca="1" si="849"/>
        <v>27271.35</v>
      </c>
      <c r="N1883" s="601">
        <f t="shared" ca="1" si="850"/>
        <v>-480412280683856</v>
      </c>
      <c r="O1883" s="601">
        <f t="shared" ca="1" si="851"/>
        <v>5806956780466.3193</v>
      </c>
      <c r="P1883" s="601">
        <f t="shared" ca="1" si="852"/>
        <v>-4674678386765.4102</v>
      </c>
      <c r="Q1883" s="601">
        <f t="shared" ca="1" si="868"/>
        <v>-747948541882.46997</v>
      </c>
      <c r="R1883" s="602">
        <f t="shared" si="853"/>
        <v>399</v>
      </c>
      <c r="S1883" s="602">
        <f t="shared" si="854"/>
        <v>63.84</v>
      </c>
      <c r="T1883" s="602">
        <f t="shared" si="855"/>
        <v>166.35080000000002</v>
      </c>
      <c r="U1883" s="602">
        <f t="shared" si="856"/>
        <v>26.616128000000003</v>
      </c>
      <c r="V1883" s="602">
        <f t="shared" ca="1" si="857"/>
        <v>-384329824547.09003</v>
      </c>
      <c r="W1883" s="602">
        <f t="shared" si="858"/>
        <v>84.48</v>
      </c>
      <c r="X1883" s="602">
        <f t="shared" si="859"/>
        <v>13.52</v>
      </c>
      <c r="Y1883" s="602">
        <f t="shared" ca="1" si="860"/>
        <v>7329895985.0900002</v>
      </c>
      <c r="Z1883" s="602">
        <f t="shared" ca="1" si="861"/>
        <v>1172783357.6099999</v>
      </c>
      <c r="AA1883" s="603">
        <f t="shared" si="862"/>
        <v>0</v>
      </c>
      <c r="AB1883" s="602"/>
      <c r="AC1883" s="604">
        <f t="shared" si="863"/>
        <v>0.113</v>
      </c>
      <c r="AD1883" s="602">
        <f t="shared" ca="1" si="864"/>
        <v>-4674678386765.4102</v>
      </c>
      <c r="AE1883" s="602">
        <f t="shared" si="865"/>
        <v>0</v>
      </c>
      <c r="AG1883" s="602">
        <f t="shared" ca="1" si="869"/>
        <v>0</v>
      </c>
    </row>
    <row r="1884" spans="2:33" x14ac:dyDescent="0.25">
      <c r="B1884" s="30">
        <v>1863</v>
      </c>
      <c r="C1884" s="19">
        <f t="shared" ca="1" si="843"/>
        <v>102394</v>
      </c>
      <c r="D1884" s="30">
        <f t="shared" ca="1" si="844"/>
        <v>30</v>
      </c>
      <c r="E1884" s="599">
        <f t="shared" si="845"/>
        <v>0.113</v>
      </c>
      <c r="F1884" s="599">
        <f t="shared" si="866"/>
        <v>0.13108</v>
      </c>
      <c r="G1884" s="33">
        <f t="shared" ca="1" si="846"/>
        <v>1.0117233333333333</v>
      </c>
      <c r="H1884" s="33">
        <f t="shared" ca="1" si="847"/>
        <v>3605292118.3457074</v>
      </c>
      <c r="I1884" s="33">
        <f t="shared" ca="1" si="871"/>
        <v>2.7737003470854704E-10</v>
      </c>
      <c r="J1884" s="30" t="b">
        <f t="shared" si="848"/>
        <v>0</v>
      </c>
      <c r="K1884" s="33">
        <f t="shared" si="867"/>
        <v>1</v>
      </c>
      <c r="L1884" s="33">
        <f t="shared" ca="1" si="870"/>
        <v>2.7737003470854704E-10</v>
      </c>
      <c r="M1884" s="600">
        <f t="shared" ca="1" si="849"/>
        <v>27271.35</v>
      </c>
      <c r="N1884" s="601">
        <f t="shared" ca="1" si="850"/>
        <v>-486219237464322</v>
      </c>
      <c r="O1884" s="601">
        <f t="shared" ca="1" si="851"/>
        <v>5700110221144.7598</v>
      </c>
      <c r="P1884" s="601">
        <f t="shared" ca="1" si="852"/>
        <v>-4578564486122.3701</v>
      </c>
      <c r="Q1884" s="601">
        <f t="shared" ca="1" si="868"/>
        <v>-732570317779.57996</v>
      </c>
      <c r="R1884" s="602">
        <f t="shared" si="853"/>
        <v>399</v>
      </c>
      <c r="S1884" s="602">
        <f t="shared" si="854"/>
        <v>63.84</v>
      </c>
      <c r="T1884" s="602">
        <f t="shared" si="855"/>
        <v>166.35080000000002</v>
      </c>
      <c r="U1884" s="602">
        <f t="shared" si="856"/>
        <v>26.616128000000003</v>
      </c>
      <c r="V1884" s="602">
        <f t="shared" ca="1" si="857"/>
        <v>-388975389971.46002</v>
      </c>
      <c r="W1884" s="602">
        <f t="shared" si="858"/>
        <v>84.48</v>
      </c>
      <c r="X1884" s="602">
        <f t="shared" si="859"/>
        <v>13.52</v>
      </c>
      <c r="Y1884" s="602">
        <f t="shared" ca="1" si="860"/>
        <v>7179189388.8900003</v>
      </c>
      <c r="Z1884" s="602">
        <f t="shared" ca="1" si="861"/>
        <v>1148670302.22</v>
      </c>
      <c r="AA1884" s="603">
        <f t="shared" si="862"/>
        <v>0</v>
      </c>
      <c r="AB1884" s="602"/>
      <c r="AC1884" s="604">
        <f t="shared" si="863"/>
        <v>0.113</v>
      </c>
      <c r="AD1884" s="602">
        <f t="shared" ca="1" si="864"/>
        <v>-4578564486122.3662</v>
      </c>
      <c r="AE1884" s="602">
        <f t="shared" si="865"/>
        <v>0</v>
      </c>
      <c r="AG1884" s="602">
        <f t="shared" ca="1" si="869"/>
        <v>0</v>
      </c>
    </row>
    <row r="1885" spans="2:33" x14ac:dyDescent="0.25">
      <c r="B1885" s="30">
        <v>1864</v>
      </c>
      <c r="C1885" s="19">
        <f t="shared" ca="1" si="843"/>
        <v>102425</v>
      </c>
      <c r="D1885" s="30">
        <f t="shared" ca="1" si="844"/>
        <v>31</v>
      </c>
      <c r="E1885" s="599">
        <f t="shared" si="845"/>
        <v>0.113</v>
      </c>
      <c r="F1885" s="599">
        <f t="shared" si="866"/>
        <v>0.13108</v>
      </c>
      <c r="G1885" s="33">
        <f t="shared" ca="1" si="846"/>
        <v>1.0120874444444443</v>
      </c>
      <c r="H1885" s="33">
        <f t="shared" ca="1" si="847"/>
        <v>3648870886.5322042</v>
      </c>
      <c r="I1885" s="33">
        <f t="shared" ca="1" si="871"/>
        <v>2.7405738133704564E-10</v>
      </c>
      <c r="J1885" s="30" t="b">
        <f t="shared" si="848"/>
        <v>0</v>
      </c>
      <c r="K1885" s="33">
        <f t="shared" si="867"/>
        <v>1</v>
      </c>
      <c r="L1885" s="33">
        <f t="shared" ca="1" si="870"/>
        <v>2.7405738133704564E-10</v>
      </c>
      <c r="M1885" s="600">
        <f t="shared" ca="1" si="849"/>
        <v>27271.35</v>
      </c>
      <c r="N1885" s="601">
        <f t="shared" ca="1" si="850"/>
        <v>-491919347685467</v>
      </c>
      <c r="O1885" s="601">
        <f t="shared" ca="1" si="851"/>
        <v>5946047813566.7695</v>
      </c>
      <c r="P1885" s="601">
        <f t="shared" ca="1" si="852"/>
        <v>-4786648541506.0801</v>
      </c>
      <c r="Q1885" s="601">
        <f t="shared" ca="1" si="868"/>
        <v>-765863766640.96997</v>
      </c>
      <c r="R1885" s="602">
        <f t="shared" si="853"/>
        <v>399</v>
      </c>
      <c r="S1885" s="602">
        <f t="shared" si="854"/>
        <v>63.84</v>
      </c>
      <c r="T1885" s="602">
        <f t="shared" si="855"/>
        <v>166.35080000000002</v>
      </c>
      <c r="U1885" s="602">
        <f t="shared" si="856"/>
        <v>26.616128000000003</v>
      </c>
      <c r="V1885" s="602">
        <f t="shared" ca="1" si="857"/>
        <v>-393535478148.37</v>
      </c>
      <c r="W1885" s="602">
        <f t="shared" si="858"/>
        <v>84.48</v>
      </c>
      <c r="X1885" s="602">
        <f t="shared" si="859"/>
        <v>13.52</v>
      </c>
      <c r="Y1885" s="602">
        <f t="shared" ca="1" si="860"/>
        <v>7505465187.7299995</v>
      </c>
      <c r="Z1885" s="602">
        <f t="shared" ca="1" si="861"/>
        <v>1200874430.04</v>
      </c>
      <c r="AA1885" s="603">
        <f t="shared" si="862"/>
        <v>0</v>
      </c>
      <c r="AB1885" s="602"/>
      <c r="AC1885" s="604">
        <f t="shared" si="863"/>
        <v>0.113</v>
      </c>
      <c r="AD1885" s="602">
        <f t="shared" ca="1" si="864"/>
        <v>-4786648541506.085</v>
      </c>
      <c r="AE1885" s="602">
        <f t="shared" si="865"/>
        <v>0</v>
      </c>
      <c r="AG1885" s="602">
        <f t="shared" ca="1" si="869"/>
        <v>0</v>
      </c>
    </row>
    <row r="1886" spans="2:33" x14ac:dyDescent="0.25">
      <c r="B1886" s="30">
        <v>1865</v>
      </c>
      <c r="C1886" s="19">
        <f t="shared" ca="1" si="843"/>
        <v>102455</v>
      </c>
      <c r="D1886" s="30">
        <f t="shared" ca="1" si="844"/>
        <v>30</v>
      </c>
      <c r="E1886" s="599">
        <f t="shared" si="845"/>
        <v>0.113</v>
      </c>
      <c r="F1886" s="599">
        <f t="shared" si="866"/>
        <v>0.13108</v>
      </c>
      <c r="G1886" s="33">
        <f t="shared" ca="1" si="846"/>
        <v>1.0117233333333333</v>
      </c>
      <c r="H1886" s="33">
        <f t="shared" ca="1" si="847"/>
        <v>3691647816.2253165</v>
      </c>
      <c r="I1886" s="33">
        <f t="shared" ca="1" si="871"/>
        <v>2.7088174435406812E-10</v>
      </c>
      <c r="J1886" s="30" t="b">
        <f t="shared" si="848"/>
        <v>0</v>
      </c>
      <c r="K1886" s="33">
        <f t="shared" si="867"/>
        <v>1</v>
      </c>
      <c r="L1886" s="33">
        <f t="shared" ca="1" si="870"/>
        <v>2.7088174435406812E-10</v>
      </c>
      <c r="M1886" s="600">
        <f t="shared" ca="1" si="849"/>
        <v>27271.35</v>
      </c>
      <c r="N1886" s="601">
        <f t="shared" ca="1" si="850"/>
        <v>-497865395499034</v>
      </c>
      <c r="O1886" s="601">
        <f t="shared" ca="1" si="851"/>
        <v>5836642013838.3604</v>
      </c>
      <c r="P1886" s="601">
        <f t="shared" ca="1" si="852"/>
        <v>-4688232474282.5703</v>
      </c>
      <c r="Q1886" s="601">
        <f t="shared" ca="1" si="868"/>
        <v>-750117195885.20996</v>
      </c>
      <c r="R1886" s="602">
        <f t="shared" si="853"/>
        <v>399</v>
      </c>
      <c r="S1886" s="602">
        <f t="shared" si="854"/>
        <v>63.84</v>
      </c>
      <c r="T1886" s="602">
        <f t="shared" si="855"/>
        <v>166.35080000000002</v>
      </c>
      <c r="U1886" s="602">
        <f t="shared" si="856"/>
        <v>26.616128000000003</v>
      </c>
      <c r="V1886" s="602">
        <f t="shared" ca="1" si="857"/>
        <v>-398292316399.22998</v>
      </c>
      <c r="W1886" s="602">
        <f t="shared" si="858"/>
        <v>84.48</v>
      </c>
      <c r="X1886" s="602">
        <f t="shared" si="859"/>
        <v>13.52</v>
      </c>
      <c r="Y1886" s="602">
        <f t="shared" ca="1" si="860"/>
        <v>7351148794.3199997</v>
      </c>
      <c r="Z1886" s="602">
        <f t="shared" ca="1" si="861"/>
        <v>1176183807.0899999</v>
      </c>
      <c r="AA1886" s="603">
        <f t="shared" si="862"/>
        <v>0</v>
      </c>
      <c r="AB1886" s="602"/>
      <c r="AC1886" s="604">
        <f t="shared" si="863"/>
        <v>0.113</v>
      </c>
      <c r="AD1886" s="602">
        <f t="shared" ca="1" si="864"/>
        <v>-4688232474282.5703</v>
      </c>
      <c r="AE1886" s="602">
        <f t="shared" si="865"/>
        <v>0</v>
      </c>
      <c r="AG1886" s="602">
        <f t="shared" ca="1" si="869"/>
        <v>0</v>
      </c>
    </row>
    <row r="1887" spans="2:33" x14ac:dyDescent="0.25">
      <c r="B1887" s="30">
        <v>1866</v>
      </c>
      <c r="C1887" s="19">
        <f t="shared" ca="1" si="843"/>
        <v>102486</v>
      </c>
      <c r="D1887" s="30">
        <f t="shared" ca="1" si="844"/>
        <v>31</v>
      </c>
      <c r="E1887" s="599">
        <f t="shared" si="845"/>
        <v>0.113</v>
      </c>
      <c r="F1887" s="599">
        <f t="shared" si="866"/>
        <v>0.13108</v>
      </c>
      <c r="G1887" s="33">
        <f t="shared" ca="1" si="846"/>
        <v>1.0120874444444443</v>
      </c>
      <c r="H1887" s="33">
        <f t="shared" ca="1" si="847"/>
        <v>3736270404.1123943</v>
      </c>
      <c r="I1887" s="33">
        <f t="shared" ca="1" si="871"/>
        <v>2.6764658117338932E-10</v>
      </c>
      <c r="J1887" s="30" t="b">
        <f t="shared" si="848"/>
        <v>0</v>
      </c>
      <c r="K1887" s="33">
        <f t="shared" si="867"/>
        <v>1</v>
      </c>
      <c r="L1887" s="33">
        <f t="shared" ca="1" si="870"/>
        <v>2.6764658117338932E-10</v>
      </c>
      <c r="M1887" s="600">
        <f t="shared" ca="1" si="849"/>
        <v>27271.35</v>
      </c>
      <c r="N1887" s="601">
        <f t="shared" ca="1" si="850"/>
        <v>-503702037512872</v>
      </c>
      <c r="O1887" s="601">
        <f t="shared" ca="1" si="851"/>
        <v>6088470422261.6699</v>
      </c>
      <c r="P1887" s="601">
        <f t="shared" ca="1" si="852"/>
        <v>-4901300659465.5303</v>
      </c>
      <c r="Q1887" s="601">
        <f t="shared" ca="1" si="868"/>
        <v>-784208105514.48999</v>
      </c>
      <c r="R1887" s="602">
        <f t="shared" si="853"/>
        <v>399</v>
      </c>
      <c r="S1887" s="602">
        <f t="shared" si="854"/>
        <v>63.84</v>
      </c>
      <c r="T1887" s="602">
        <f t="shared" si="855"/>
        <v>166.35080000000002</v>
      </c>
      <c r="U1887" s="602">
        <f t="shared" si="856"/>
        <v>26.616128000000003</v>
      </c>
      <c r="V1887" s="602">
        <f t="shared" ca="1" si="857"/>
        <v>-402961630010.29999</v>
      </c>
      <c r="W1887" s="602">
        <f t="shared" si="858"/>
        <v>84.48</v>
      </c>
      <c r="X1887" s="602">
        <f t="shared" si="859"/>
        <v>13.52</v>
      </c>
      <c r="Y1887" s="602">
        <f t="shared" ca="1" si="860"/>
        <v>7685239708.6899996</v>
      </c>
      <c r="Z1887" s="602">
        <f t="shared" ca="1" si="861"/>
        <v>1229638353.3900001</v>
      </c>
      <c r="AA1887" s="603">
        <f t="shared" si="862"/>
        <v>0</v>
      </c>
      <c r="AB1887" s="602"/>
      <c r="AC1887" s="604">
        <f t="shared" si="863"/>
        <v>0.113</v>
      </c>
      <c r="AD1887" s="602">
        <f t="shared" ca="1" si="864"/>
        <v>-4901300659465.5303</v>
      </c>
      <c r="AE1887" s="602">
        <f t="shared" si="865"/>
        <v>0</v>
      </c>
      <c r="AG1887" s="602">
        <f t="shared" ca="1" si="869"/>
        <v>0</v>
      </c>
    </row>
    <row r="1888" spans="2:33" x14ac:dyDescent="0.25">
      <c r="B1888" s="30">
        <v>1867</v>
      </c>
      <c r="C1888" s="19">
        <f t="shared" ca="1" si="843"/>
        <v>102517</v>
      </c>
      <c r="D1888" s="30">
        <f t="shared" ca="1" si="844"/>
        <v>31</v>
      </c>
      <c r="E1888" s="599">
        <f t="shared" si="845"/>
        <v>0.113</v>
      </c>
      <c r="F1888" s="599">
        <f t="shared" si="866"/>
        <v>0.13108</v>
      </c>
      <c r="G1888" s="33">
        <f t="shared" ca="1" si="846"/>
        <v>1.0120874444444443</v>
      </c>
      <c r="H1888" s="33">
        <f t="shared" ca="1" si="847"/>
        <v>3781432365.0515246</v>
      </c>
      <c r="I1888" s="33">
        <f t="shared" ca="1" si="871"/>
        <v>2.6445005581539054E-10</v>
      </c>
      <c r="J1888" s="30" t="b">
        <f t="shared" si="848"/>
        <v>0</v>
      </c>
      <c r="K1888" s="33">
        <f t="shared" si="867"/>
        <v>1</v>
      </c>
      <c r="L1888" s="33">
        <f t="shared" ca="1" si="870"/>
        <v>2.6445005581539054E-10</v>
      </c>
      <c r="M1888" s="600">
        <f t="shared" ca="1" si="849"/>
        <v>27271.35</v>
      </c>
      <c r="N1888" s="601">
        <f t="shared" ca="1" si="850"/>
        <v>-509790507935134</v>
      </c>
      <c r="O1888" s="601">
        <f t="shared" ca="1" si="851"/>
        <v>6162064470242.4004</v>
      </c>
      <c r="P1888" s="601">
        <f t="shared" ca="1" si="852"/>
        <v>-4960544859157.71</v>
      </c>
      <c r="Q1888" s="601">
        <f t="shared" ca="1" si="868"/>
        <v>-793687177465.22998</v>
      </c>
      <c r="R1888" s="602">
        <f t="shared" si="853"/>
        <v>399</v>
      </c>
      <c r="S1888" s="602">
        <f t="shared" si="854"/>
        <v>63.84</v>
      </c>
      <c r="T1888" s="602">
        <f t="shared" si="855"/>
        <v>166.35080000000002</v>
      </c>
      <c r="U1888" s="602">
        <f t="shared" si="856"/>
        <v>26.616128000000003</v>
      </c>
      <c r="V1888" s="602">
        <f t="shared" ca="1" si="857"/>
        <v>-407832406348.10999</v>
      </c>
      <c r="W1888" s="602">
        <f t="shared" si="858"/>
        <v>84.48</v>
      </c>
      <c r="X1888" s="602">
        <f t="shared" si="859"/>
        <v>13.52</v>
      </c>
      <c r="Y1888" s="602">
        <f t="shared" ca="1" si="860"/>
        <v>7778134613.8100004</v>
      </c>
      <c r="Z1888" s="602">
        <f t="shared" ca="1" si="861"/>
        <v>1244501538.21</v>
      </c>
      <c r="AA1888" s="603">
        <f t="shared" si="862"/>
        <v>0</v>
      </c>
      <c r="AB1888" s="602"/>
      <c r="AC1888" s="604">
        <f t="shared" si="863"/>
        <v>0.113</v>
      </c>
      <c r="AD1888" s="602">
        <f t="shared" ca="1" si="864"/>
        <v>-4960544859157.707</v>
      </c>
      <c r="AE1888" s="602">
        <f t="shared" si="865"/>
        <v>0</v>
      </c>
      <c r="AG1888" s="602">
        <f t="shared" ca="1" si="869"/>
        <v>0</v>
      </c>
    </row>
    <row r="1889" spans="2:33" x14ac:dyDescent="0.25">
      <c r="B1889" s="30">
        <v>1868</v>
      </c>
      <c r="C1889" s="19">
        <f t="shared" ca="1" si="843"/>
        <v>102547</v>
      </c>
      <c r="D1889" s="30">
        <f t="shared" ca="1" si="844"/>
        <v>30</v>
      </c>
      <c r="E1889" s="599">
        <f t="shared" si="845"/>
        <v>0.113</v>
      </c>
      <c r="F1889" s="599">
        <f t="shared" si="866"/>
        <v>0.13108</v>
      </c>
      <c r="G1889" s="33">
        <f t="shared" ca="1" si="846"/>
        <v>1.0117233333333333</v>
      </c>
      <c r="H1889" s="33">
        <f t="shared" ca="1" si="847"/>
        <v>3825763357.1444788</v>
      </c>
      <c r="I1889" s="33">
        <f t="shared" ca="1" si="871"/>
        <v>2.613857436144175E-10</v>
      </c>
      <c r="J1889" s="30" t="b">
        <f t="shared" si="848"/>
        <v>0</v>
      </c>
      <c r="K1889" s="33">
        <f t="shared" si="867"/>
        <v>1</v>
      </c>
      <c r="L1889" s="33">
        <f t="shared" ca="1" si="870"/>
        <v>2.613857436144175E-10</v>
      </c>
      <c r="M1889" s="600">
        <f t="shared" ca="1" si="849"/>
        <v>27271.35</v>
      </c>
      <c r="N1889" s="601">
        <f t="shared" ca="1" si="850"/>
        <v>-515952572405376</v>
      </c>
      <c r="O1889" s="601">
        <f t="shared" ca="1" si="851"/>
        <v>6048684017770.3691</v>
      </c>
      <c r="P1889" s="601">
        <f t="shared" ca="1" si="852"/>
        <v>-4858553390150.6201</v>
      </c>
      <c r="Q1889" s="601">
        <f t="shared" ca="1" si="868"/>
        <v>-777368542424.09998</v>
      </c>
      <c r="R1889" s="602">
        <f t="shared" si="853"/>
        <v>399</v>
      </c>
      <c r="S1889" s="602">
        <f t="shared" si="854"/>
        <v>63.84</v>
      </c>
      <c r="T1889" s="602">
        <f t="shared" si="855"/>
        <v>166.35080000000002</v>
      </c>
      <c r="U1889" s="602">
        <f t="shared" si="856"/>
        <v>26.616128000000003</v>
      </c>
      <c r="V1889" s="602">
        <f t="shared" ca="1" si="857"/>
        <v>-412762057924.29999</v>
      </c>
      <c r="W1889" s="602">
        <f t="shared" si="858"/>
        <v>84.48</v>
      </c>
      <c r="X1889" s="602">
        <f t="shared" si="859"/>
        <v>13.52</v>
      </c>
      <c r="Y1889" s="602">
        <f t="shared" ca="1" si="860"/>
        <v>7618211990.3999996</v>
      </c>
      <c r="Z1889" s="602">
        <f t="shared" ca="1" si="861"/>
        <v>1218913918.46</v>
      </c>
      <c r="AA1889" s="603">
        <f t="shared" si="862"/>
        <v>0</v>
      </c>
      <c r="AB1889" s="602"/>
      <c r="AC1889" s="604">
        <f t="shared" si="863"/>
        <v>0.113</v>
      </c>
      <c r="AD1889" s="602">
        <f t="shared" ca="1" si="864"/>
        <v>-4858553390150.624</v>
      </c>
      <c r="AE1889" s="602">
        <f t="shared" si="865"/>
        <v>0</v>
      </c>
      <c r="AG1889" s="602">
        <f t="shared" ca="1" si="869"/>
        <v>0</v>
      </c>
    </row>
    <row r="1890" spans="2:33" x14ac:dyDescent="0.25">
      <c r="B1890" s="30">
        <v>1869</v>
      </c>
      <c r="C1890" s="19">
        <f t="shared" ca="1" si="843"/>
        <v>102578</v>
      </c>
      <c r="D1890" s="30">
        <f t="shared" ca="1" si="844"/>
        <v>31</v>
      </c>
      <c r="E1890" s="599">
        <f t="shared" si="845"/>
        <v>0.113</v>
      </c>
      <c r="F1890" s="599">
        <f t="shared" si="866"/>
        <v>0.13108</v>
      </c>
      <c r="G1890" s="33">
        <f t="shared" ca="1" si="846"/>
        <v>1.0120874444444443</v>
      </c>
      <c r="H1890" s="33">
        <f t="shared" ca="1" si="847"/>
        <v>3872007059.1815534</v>
      </c>
      <c r="I1890" s="33">
        <f t="shared" ca="1" si="871"/>
        <v>2.5826399195960538E-10</v>
      </c>
      <c r="J1890" s="30" t="b">
        <f t="shared" si="848"/>
        <v>0</v>
      </c>
      <c r="K1890" s="33">
        <f t="shared" si="867"/>
        <v>1</v>
      </c>
      <c r="L1890" s="33">
        <f t="shared" ca="1" si="870"/>
        <v>2.5826399195960538E-10</v>
      </c>
      <c r="M1890" s="600">
        <f t="shared" ca="1" si="849"/>
        <v>27271.35</v>
      </c>
      <c r="N1890" s="601">
        <f t="shared" ca="1" si="850"/>
        <v>-522001256423146</v>
      </c>
      <c r="O1890" s="601">
        <f t="shared" ca="1" si="851"/>
        <v>6309661214216.3301</v>
      </c>
      <c r="P1890" s="601">
        <f t="shared" ca="1" si="852"/>
        <v>-5079362225695.2197</v>
      </c>
      <c r="Q1890" s="601">
        <f t="shared" ca="1" si="868"/>
        <v>-812697956111.23999</v>
      </c>
      <c r="R1890" s="602">
        <f t="shared" si="853"/>
        <v>399</v>
      </c>
      <c r="S1890" s="602">
        <f t="shared" si="854"/>
        <v>63.84</v>
      </c>
      <c r="T1890" s="602">
        <f t="shared" si="855"/>
        <v>166.35080000000002</v>
      </c>
      <c r="U1890" s="602">
        <f t="shared" si="856"/>
        <v>26.616128000000003</v>
      </c>
      <c r="V1890" s="602">
        <f t="shared" ca="1" si="857"/>
        <v>-417601005138.52002</v>
      </c>
      <c r="W1890" s="602">
        <f t="shared" si="858"/>
        <v>84.48</v>
      </c>
      <c r="X1890" s="602">
        <f t="shared" si="859"/>
        <v>13.52</v>
      </c>
      <c r="Y1890" s="602">
        <f t="shared" ca="1" si="860"/>
        <v>7964440244.54</v>
      </c>
      <c r="Z1890" s="602">
        <f t="shared" ca="1" si="861"/>
        <v>1274310439.1300001</v>
      </c>
      <c r="AA1890" s="603">
        <f t="shared" si="862"/>
        <v>0</v>
      </c>
      <c r="AB1890" s="602"/>
      <c r="AC1890" s="604">
        <f t="shared" si="863"/>
        <v>0.113</v>
      </c>
      <c r="AD1890" s="602">
        <f t="shared" ca="1" si="864"/>
        <v>-5079362225695.2236</v>
      </c>
      <c r="AE1890" s="602">
        <f t="shared" si="865"/>
        <v>0</v>
      </c>
      <c r="AG1890" s="602">
        <f t="shared" ca="1" si="869"/>
        <v>0</v>
      </c>
    </row>
    <row r="1891" spans="2:33" x14ac:dyDescent="0.25">
      <c r="B1891" s="30">
        <v>1870</v>
      </c>
      <c r="C1891" s="19">
        <f t="shared" ca="1" si="843"/>
        <v>102608</v>
      </c>
      <c r="D1891" s="30">
        <f t="shared" ca="1" si="844"/>
        <v>30</v>
      </c>
      <c r="E1891" s="599">
        <f t="shared" si="845"/>
        <v>0.113</v>
      </c>
      <c r="F1891" s="599">
        <f t="shared" si="866"/>
        <v>0.13108</v>
      </c>
      <c r="G1891" s="33">
        <f t="shared" ca="1" si="846"/>
        <v>1.0117233333333333</v>
      </c>
      <c r="H1891" s="33">
        <f t="shared" ca="1" si="847"/>
        <v>3917399888.6053581</v>
      </c>
      <c r="I1891" s="33">
        <f t="shared" ca="1" si="871"/>
        <v>2.5527136070757691E-10</v>
      </c>
      <c r="J1891" s="30" t="b">
        <f t="shared" si="848"/>
        <v>0</v>
      </c>
      <c r="K1891" s="33">
        <f t="shared" si="867"/>
        <v>1</v>
      </c>
      <c r="L1891" s="33">
        <f t="shared" ca="1" si="870"/>
        <v>2.5527136070757691E-10</v>
      </c>
      <c r="M1891" s="600">
        <f t="shared" ca="1" si="849"/>
        <v>27271.35</v>
      </c>
      <c r="N1891" s="601">
        <f t="shared" ca="1" si="850"/>
        <v>-528310917637362</v>
      </c>
      <c r="O1891" s="601">
        <f t="shared" ca="1" si="851"/>
        <v>6193565018373.3594</v>
      </c>
      <c r="P1891" s="601">
        <f t="shared" ca="1" si="852"/>
        <v>-4974927807751.8301</v>
      </c>
      <c r="Q1891" s="601">
        <f t="shared" ca="1" si="868"/>
        <v>-795988449240.29004</v>
      </c>
      <c r="R1891" s="602">
        <f t="shared" si="853"/>
        <v>399</v>
      </c>
      <c r="S1891" s="602">
        <f t="shared" si="854"/>
        <v>63.84</v>
      </c>
      <c r="T1891" s="602">
        <f t="shared" si="855"/>
        <v>166.35080000000002</v>
      </c>
      <c r="U1891" s="602">
        <f t="shared" si="856"/>
        <v>26.616128000000003</v>
      </c>
      <c r="V1891" s="602">
        <f t="shared" ca="1" si="857"/>
        <v>-422648734109.89001</v>
      </c>
      <c r="W1891" s="602">
        <f t="shared" si="858"/>
        <v>84.48</v>
      </c>
      <c r="X1891" s="602">
        <f t="shared" si="859"/>
        <v>13.52</v>
      </c>
      <c r="Y1891" s="602">
        <f t="shared" ca="1" si="860"/>
        <v>7800687077.1999998</v>
      </c>
      <c r="Z1891" s="602">
        <f t="shared" ca="1" si="861"/>
        <v>1248109932.3499999</v>
      </c>
      <c r="AA1891" s="603">
        <f t="shared" si="862"/>
        <v>0</v>
      </c>
      <c r="AB1891" s="602"/>
      <c r="AC1891" s="604">
        <f t="shared" si="863"/>
        <v>0.113</v>
      </c>
      <c r="AD1891" s="602">
        <f t="shared" ca="1" si="864"/>
        <v>-4974927807751.8262</v>
      </c>
      <c r="AE1891" s="602">
        <f t="shared" si="865"/>
        <v>0</v>
      </c>
      <c r="AG1891" s="602">
        <f t="shared" ca="1" si="869"/>
        <v>0</v>
      </c>
    </row>
    <row r="1892" spans="2:33" x14ac:dyDescent="0.25">
      <c r="B1892" s="30">
        <v>1871</v>
      </c>
      <c r="C1892" s="19">
        <f t="shared" ca="1" si="843"/>
        <v>102639</v>
      </c>
      <c r="D1892" s="30">
        <f t="shared" ca="1" si="844"/>
        <v>31</v>
      </c>
      <c r="E1892" s="599">
        <f t="shared" si="845"/>
        <v>0.113</v>
      </c>
      <c r="F1892" s="599">
        <f t="shared" si="866"/>
        <v>0.13108</v>
      </c>
      <c r="G1892" s="33">
        <f t="shared" ca="1" si="846"/>
        <v>1.0120874444444443</v>
      </c>
      <c r="H1892" s="33">
        <f t="shared" ca="1" si="847"/>
        <v>3964751242.1255479</v>
      </c>
      <c r="I1892" s="33">
        <f t="shared" ca="1" si="871"/>
        <v>2.5222263363587188E-10</v>
      </c>
      <c r="J1892" s="30" t="b">
        <f t="shared" si="848"/>
        <v>0</v>
      </c>
      <c r="K1892" s="33">
        <f t="shared" si="867"/>
        <v>1</v>
      </c>
      <c r="L1892" s="33">
        <f t="shared" ca="1" si="870"/>
        <v>2.5222263363587188E-10</v>
      </c>
      <c r="M1892" s="600">
        <f t="shared" ca="1" si="849"/>
        <v>27271.35</v>
      </c>
      <c r="N1892" s="601">
        <f t="shared" ca="1" si="850"/>
        <v>-534504482655735</v>
      </c>
      <c r="O1892" s="601">
        <f t="shared" ca="1" si="851"/>
        <v>6460793266679.0703</v>
      </c>
      <c r="P1892" s="601">
        <f t="shared" ca="1" si="852"/>
        <v>-5201025563175.1104</v>
      </c>
      <c r="Q1892" s="601">
        <f t="shared" ca="1" si="868"/>
        <v>-832164090108.02002</v>
      </c>
      <c r="R1892" s="602">
        <f t="shared" si="853"/>
        <v>399</v>
      </c>
      <c r="S1892" s="602">
        <f t="shared" si="854"/>
        <v>63.84</v>
      </c>
      <c r="T1892" s="602">
        <f t="shared" si="855"/>
        <v>166.35080000000002</v>
      </c>
      <c r="U1892" s="602">
        <f t="shared" si="856"/>
        <v>26.616128000000003</v>
      </c>
      <c r="V1892" s="602">
        <f t="shared" ca="1" si="857"/>
        <v>-427603586124.59003</v>
      </c>
      <c r="W1892" s="602">
        <f t="shared" si="858"/>
        <v>84.48</v>
      </c>
      <c r="X1892" s="602">
        <f t="shared" si="859"/>
        <v>13.52</v>
      </c>
      <c r="Y1892" s="602">
        <f t="shared" ca="1" si="860"/>
        <v>8155208357.71</v>
      </c>
      <c r="Z1892" s="602">
        <f t="shared" ca="1" si="861"/>
        <v>1304833337.23</v>
      </c>
      <c r="AA1892" s="603">
        <f t="shared" si="862"/>
        <v>0</v>
      </c>
      <c r="AB1892" s="602"/>
      <c r="AC1892" s="604">
        <f t="shared" si="863"/>
        <v>0.113</v>
      </c>
      <c r="AD1892" s="602">
        <f t="shared" ca="1" si="864"/>
        <v>-5201025563175.1104</v>
      </c>
      <c r="AE1892" s="602">
        <f t="shared" si="865"/>
        <v>0</v>
      </c>
      <c r="AG1892" s="602">
        <f t="shared" ca="1" si="869"/>
        <v>0</v>
      </c>
    </row>
    <row r="1893" spans="2:33" x14ac:dyDescent="0.25">
      <c r="B1893" s="30">
        <v>1872</v>
      </c>
      <c r="C1893" s="19">
        <f t="shared" ca="1" si="843"/>
        <v>102670</v>
      </c>
      <c r="D1893" s="30">
        <f t="shared" ca="1" si="844"/>
        <v>31</v>
      </c>
      <c r="E1893" s="599">
        <f t="shared" si="845"/>
        <v>0.113</v>
      </c>
      <c r="F1893" s="599">
        <f t="shared" si="866"/>
        <v>0.13108</v>
      </c>
      <c r="G1893" s="33">
        <f t="shared" ca="1" si="846"/>
        <v>1.0120874444444443</v>
      </c>
      <c r="H1893" s="33">
        <f t="shared" ca="1" si="847"/>
        <v>4012674952.500782</v>
      </c>
      <c r="I1893" s="33">
        <f t="shared" ca="1" si="871"/>
        <v>2.4921031776490628E-10</v>
      </c>
      <c r="J1893" s="30" t="b">
        <f t="shared" si="848"/>
        <v>1</v>
      </c>
      <c r="K1893" s="33">
        <f t="shared" si="867"/>
        <v>1</v>
      </c>
      <c r="L1893" s="33">
        <f t="shared" ca="1" si="870"/>
        <v>2.4921031776490628E-10</v>
      </c>
      <c r="M1893" s="600">
        <f t="shared" ca="1" si="849"/>
        <v>27271.35</v>
      </c>
      <c r="N1893" s="601">
        <f t="shared" ca="1" si="850"/>
        <v>-540965275922414</v>
      </c>
      <c r="O1893" s="601">
        <f t="shared" ca="1" si="851"/>
        <v>6538887746357.0898</v>
      </c>
      <c r="P1893" s="601">
        <f t="shared" ca="1" si="852"/>
        <v>-5263892670989.4902</v>
      </c>
      <c r="Q1893" s="601">
        <f t="shared" ca="1" si="868"/>
        <v>-842222827358.31995</v>
      </c>
      <c r="R1893" s="602">
        <f t="shared" si="853"/>
        <v>399</v>
      </c>
      <c r="S1893" s="602">
        <f t="shared" si="854"/>
        <v>63.84</v>
      </c>
      <c r="T1893" s="602">
        <f t="shared" si="855"/>
        <v>166.35080000000002</v>
      </c>
      <c r="U1893" s="602">
        <f t="shared" si="856"/>
        <v>26.616128000000003</v>
      </c>
      <c r="V1893" s="602">
        <f t="shared" ca="1" si="857"/>
        <v>-432772220737.92999</v>
      </c>
      <c r="W1893" s="602">
        <f t="shared" si="858"/>
        <v>84.48</v>
      </c>
      <c r="X1893" s="602">
        <f t="shared" si="859"/>
        <v>13.52</v>
      </c>
      <c r="Y1893" s="602">
        <f t="shared" ca="1" si="860"/>
        <v>8253783982.7600002</v>
      </c>
      <c r="Z1893" s="602">
        <f t="shared" ca="1" si="861"/>
        <v>1320605437.24</v>
      </c>
      <c r="AA1893" s="603">
        <f t="shared" si="862"/>
        <v>0</v>
      </c>
      <c r="AB1893" s="602"/>
      <c r="AC1893" s="604">
        <f t="shared" si="863"/>
        <v>0.113</v>
      </c>
      <c r="AD1893" s="602">
        <f t="shared" ca="1" si="864"/>
        <v>-5263892670989.4893</v>
      </c>
      <c r="AE1893" s="602">
        <f t="shared" si="865"/>
        <v>0</v>
      </c>
      <c r="AG1893" s="602">
        <f t="shared" ca="1" si="869"/>
        <v>0</v>
      </c>
    </row>
    <row r="1894" spans="2:33" x14ac:dyDescent="0.25">
      <c r="B1894" s="30">
        <v>1873</v>
      </c>
      <c r="C1894" s="19">
        <f t="shared" ca="1" si="843"/>
        <v>102698</v>
      </c>
      <c r="D1894" s="30">
        <f t="shared" ca="1" si="844"/>
        <v>28</v>
      </c>
      <c r="E1894" s="599">
        <f t="shared" si="845"/>
        <v>0.113</v>
      </c>
      <c r="F1894" s="599">
        <f t="shared" si="866"/>
        <v>0.13108</v>
      </c>
      <c r="G1894" s="33">
        <f t="shared" ca="1" si="846"/>
        <v>1.0109951111111111</v>
      </c>
      <c r="H1894" s="33">
        <f t="shared" ca="1" si="847"/>
        <v>4056794759.4563003</v>
      </c>
      <c r="I1894" s="33">
        <f t="shared" ca="1" si="871"/>
        <v>2.4650002262722852E-10</v>
      </c>
      <c r="J1894" s="30" t="b">
        <f t="shared" si="848"/>
        <v>0</v>
      </c>
      <c r="K1894" s="33">
        <f t="shared" si="867"/>
        <v>1</v>
      </c>
      <c r="L1894" s="33">
        <f t="shared" ca="1" si="870"/>
        <v>2.4650002262722852E-10</v>
      </c>
      <c r="M1894" s="600">
        <f t="shared" ca="1" si="849"/>
        <v>27271.35</v>
      </c>
      <c r="N1894" s="601">
        <f t="shared" ca="1" si="850"/>
        <v>-547504163668771</v>
      </c>
      <c r="O1894" s="601">
        <f t="shared" ca="1" si="851"/>
        <v>6019869140605.46</v>
      </c>
      <c r="P1894" s="601">
        <f t="shared" ca="1" si="852"/>
        <v>-4811953260688.8701</v>
      </c>
      <c r="Q1894" s="601">
        <f t="shared" ca="1" si="868"/>
        <v>-769912521710.21997</v>
      </c>
      <c r="R1894" s="602">
        <f t="shared" si="853"/>
        <v>399</v>
      </c>
      <c r="S1894" s="602">
        <f t="shared" si="854"/>
        <v>63.84</v>
      </c>
      <c r="T1894" s="602">
        <f t="shared" si="855"/>
        <v>166.35080000000002</v>
      </c>
      <c r="U1894" s="602">
        <f t="shared" si="856"/>
        <v>26.616128000000003</v>
      </c>
      <c r="V1894" s="602">
        <f t="shared" ca="1" si="857"/>
        <v>-438003330935.02002</v>
      </c>
      <c r="W1894" s="602">
        <f t="shared" si="858"/>
        <v>84.48</v>
      </c>
      <c r="X1894" s="602">
        <f t="shared" si="859"/>
        <v>13.52</v>
      </c>
      <c r="Y1894" s="602">
        <f t="shared" ca="1" si="860"/>
        <v>7545142987.4099998</v>
      </c>
      <c r="Z1894" s="602">
        <f t="shared" ca="1" si="861"/>
        <v>1207222877.99</v>
      </c>
      <c r="AA1894" s="603">
        <f t="shared" si="862"/>
        <v>0</v>
      </c>
      <c r="AB1894" s="602"/>
      <c r="AC1894" s="604">
        <f t="shared" si="863"/>
        <v>0.113</v>
      </c>
      <c r="AD1894" s="602">
        <f t="shared" ca="1" si="864"/>
        <v>-4811953260688.8652</v>
      </c>
      <c r="AE1894" s="602">
        <f t="shared" si="865"/>
        <v>0</v>
      </c>
      <c r="AG1894" s="602">
        <f t="shared" ca="1" si="869"/>
        <v>0</v>
      </c>
    </row>
    <row r="1895" spans="2:33" x14ac:dyDescent="0.25">
      <c r="B1895" s="30">
        <v>1874</v>
      </c>
      <c r="C1895" s="19">
        <f t="shared" ca="1" si="843"/>
        <v>102729</v>
      </c>
      <c r="D1895" s="30">
        <f t="shared" ca="1" si="844"/>
        <v>31</v>
      </c>
      <c r="E1895" s="599">
        <f t="shared" si="845"/>
        <v>0.113</v>
      </c>
      <c r="F1895" s="599">
        <f t="shared" si="866"/>
        <v>0.13108</v>
      </c>
      <c r="G1895" s="33">
        <f t="shared" ca="1" si="846"/>
        <v>1.0120874444444443</v>
      </c>
      <c r="H1895" s="33">
        <f t="shared" ca="1" si="847"/>
        <v>4105831040.7337413</v>
      </c>
      <c r="I1895" s="33">
        <f t="shared" ca="1" si="871"/>
        <v>2.4355605237503708E-10</v>
      </c>
      <c r="J1895" s="30" t="b">
        <f t="shared" si="848"/>
        <v>0</v>
      </c>
      <c r="K1895" s="33">
        <f t="shared" si="867"/>
        <v>1</v>
      </c>
      <c r="L1895" s="33">
        <f t="shared" ca="1" si="870"/>
        <v>2.4355605237503708E-10</v>
      </c>
      <c r="M1895" s="600">
        <f t="shared" ca="1" si="849"/>
        <v>27271.35</v>
      </c>
      <c r="N1895" s="601">
        <f t="shared" ca="1" si="850"/>
        <v>-553524032809376</v>
      </c>
      <c r="O1895" s="601">
        <f t="shared" ca="1" si="851"/>
        <v>6690691022519.5293</v>
      </c>
      <c r="P1895" s="601">
        <f t="shared" ca="1" si="852"/>
        <v>-5386096352586.79</v>
      </c>
      <c r="Q1895" s="601">
        <f t="shared" ca="1" si="868"/>
        <v>-861775416413.89001</v>
      </c>
      <c r="R1895" s="602">
        <f t="shared" si="853"/>
        <v>399</v>
      </c>
      <c r="S1895" s="602">
        <f t="shared" si="854"/>
        <v>63.84</v>
      </c>
      <c r="T1895" s="602">
        <f t="shared" si="855"/>
        <v>166.35080000000002</v>
      </c>
      <c r="U1895" s="602">
        <f t="shared" si="856"/>
        <v>26.616128000000003</v>
      </c>
      <c r="V1895" s="602">
        <f t="shared" ca="1" si="857"/>
        <v>-442819226247.5</v>
      </c>
      <c r="W1895" s="602">
        <f t="shared" si="858"/>
        <v>84.48</v>
      </c>
      <c r="X1895" s="602">
        <f t="shared" si="859"/>
        <v>13.52</v>
      </c>
      <c r="Y1895" s="602">
        <f t="shared" ca="1" si="860"/>
        <v>8445399355.5</v>
      </c>
      <c r="Z1895" s="602">
        <f t="shared" ca="1" si="861"/>
        <v>1351263896.8800001</v>
      </c>
      <c r="AA1895" s="603">
        <f t="shared" si="862"/>
        <v>0</v>
      </c>
      <c r="AB1895" s="602"/>
      <c r="AC1895" s="604">
        <f t="shared" si="863"/>
        <v>0.113</v>
      </c>
      <c r="AD1895" s="602">
        <f t="shared" ca="1" si="864"/>
        <v>-5386096352586.79</v>
      </c>
      <c r="AE1895" s="602">
        <f t="shared" si="865"/>
        <v>0</v>
      </c>
      <c r="AG1895" s="602">
        <f t="shared" ca="1" si="869"/>
        <v>0</v>
      </c>
    </row>
    <row r="1896" spans="2:33" x14ac:dyDescent="0.25">
      <c r="B1896" s="30">
        <v>1875</v>
      </c>
      <c r="C1896" s="19">
        <f t="shared" ca="1" si="843"/>
        <v>102759</v>
      </c>
      <c r="D1896" s="30">
        <f t="shared" ca="1" si="844"/>
        <v>30</v>
      </c>
      <c r="E1896" s="599">
        <f t="shared" si="845"/>
        <v>0.113</v>
      </c>
      <c r="F1896" s="599">
        <f t="shared" si="866"/>
        <v>0.13108</v>
      </c>
      <c r="G1896" s="33">
        <f t="shared" ca="1" si="846"/>
        <v>1.0117233333333333</v>
      </c>
      <c r="H1896" s="33">
        <f t="shared" ca="1" si="847"/>
        <v>4153965066.6346097</v>
      </c>
      <c r="I1896" s="33">
        <f t="shared" ca="1" si="871"/>
        <v>2.4073384921606076E-10</v>
      </c>
      <c r="J1896" s="30" t="b">
        <f t="shared" si="848"/>
        <v>0</v>
      </c>
      <c r="K1896" s="33">
        <f t="shared" si="867"/>
        <v>1</v>
      </c>
      <c r="L1896" s="33">
        <f t="shared" ca="1" si="870"/>
        <v>2.4073384921606076E-10</v>
      </c>
      <c r="M1896" s="600">
        <f t="shared" ca="1" si="849"/>
        <v>27271.35</v>
      </c>
      <c r="N1896" s="601">
        <f t="shared" ca="1" si="850"/>
        <v>-560214723831896</v>
      </c>
      <c r="O1896" s="601">
        <f t="shared" ca="1" si="851"/>
        <v>6567583972993.9502</v>
      </c>
      <c r="P1896" s="601">
        <f t="shared" ca="1" si="852"/>
        <v>-5275355316083.6904</v>
      </c>
      <c r="Q1896" s="601">
        <f t="shared" ca="1" si="868"/>
        <v>-844056850573.39001</v>
      </c>
      <c r="R1896" s="602">
        <f t="shared" si="853"/>
        <v>399</v>
      </c>
      <c r="S1896" s="602">
        <f t="shared" si="854"/>
        <v>63.84</v>
      </c>
      <c r="T1896" s="602">
        <f t="shared" si="855"/>
        <v>166.35080000000002</v>
      </c>
      <c r="U1896" s="602">
        <f t="shared" si="856"/>
        <v>26.616128000000003</v>
      </c>
      <c r="V1896" s="602">
        <f t="shared" ca="1" si="857"/>
        <v>-448171779065.52002</v>
      </c>
      <c r="W1896" s="602">
        <f t="shared" si="858"/>
        <v>84.48</v>
      </c>
      <c r="X1896" s="602">
        <f t="shared" si="859"/>
        <v>13.52</v>
      </c>
      <c r="Y1896" s="602">
        <f t="shared" ca="1" si="860"/>
        <v>8271757410.2700005</v>
      </c>
      <c r="Z1896" s="602">
        <f t="shared" ca="1" si="861"/>
        <v>1323481185.6400001</v>
      </c>
      <c r="AA1896" s="603">
        <f t="shared" si="862"/>
        <v>0</v>
      </c>
      <c r="AB1896" s="602"/>
      <c r="AC1896" s="604">
        <f t="shared" si="863"/>
        <v>0.113</v>
      </c>
      <c r="AD1896" s="602">
        <f t="shared" ca="1" si="864"/>
        <v>-5275355316083.6875</v>
      </c>
      <c r="AE1896" s="602">
        <f t="shared" si="865"/>
        <v>0</v>
      </c>
      <c r="AG1896" s="602">
        <f t="shared" ca="1" si="869"/>
        <v>0</v>
      </c>
    </row>
    <row r="1897" spans="2:33" x14ac:dyDescent="0.25">
      <c r="B1897" s="30">
        <v>1876</v>
      </c>
      <c r="C1897" s="19">
        <f t="shared" ca="1" si="843"/>
        <v>102790</v>
      </c>
      <c r="D1897" s="30">
        <f t="shared" ca="1" si="844"/>
        <v>31</v>
      </c>
      <c r="E1897" s="599">
        <f t="shared" si="845"/>
        <v>0.113</v>
      </c>
      <c r="F1897" s="599">
        <f t="shared" si="866"/>
        <v>0.13108</v>
      </c>
      <c r="G1897" s="33">
        <f t="shared" ca="1" si="846"/>
        <v>1.0120874444444443</v>
      </c>
      <c r="H1897" s="33">
        <f t="shared" ca="1" si="847"/>
        <v>4204175888.6017179</v>
      </c>
      <c r="I1897" s="33">
        <f t="shared" ca="1" si="871"/>
        <v>2.3785874485203655E-10</v>
      </c>
      <c r="J1897" s="30" t="b">
        <f t="shared" si="848"/>
        <v>0</v>
      </c>
      <c r="K1897" s="33">
        <f t="shared" si="867"/>
        <v>1</v>
      </c>
      <c r="L1897" s="33">
        <f t="shared" ca="1" si="870"/>
        <v>2.3785874485203655E-10</v>
      </c>
      <c r="M1897" s="600">
        <f t="shared" ca="1" si="849"/>
        <v>27271.35</v>
      </c>
      <c r="N1897" s="601">
        <f t="shared" ca="1" si="850"/>
        <v>-566782307804890</v>
      </c>
      <c r="O1897" s="601">
        <f t="shared" ca="1" si="851"/>
        <v>6850949684956.9697</v>
      </c>
      <c r="P1897" s="601">
        <f t="shared" ca="1" si="852"/>
        <v>-5515106734001.4697</v>
      </c>
      <c r="Q1897" s="601">
        <f t="shared" ca="1" si="868"/>
        <v>-882417077440.23999</v>
      </c>
      <c r="R1897" s="602">
        <f t="shared" si="853"/>
        <v>399</v>
      </c>
      <c r="S1897" s="602">
        <f t="shared" si="854"/>
        <v>63.84</v>
      </c>
      <c r="T1897" s="602">
        <f t="shared" si="855"/>
        <v>166.35080000000002</v>
      </c>
      <c r="U1897" s="602">
        <f t="shared" si="856"/>
        <v>26.616128000000003</v>
      </c>
      <c r="V1897" s="602">
        <f t="shared" ca="1" si="857"/>
        <v>-453425846243.90997</v>
      </c>
      <c r="W1897" s="602">
        <f t="shared" si="858"/>
        <v>84.48</v>
      </c>
      <c r="X1897" s="602">
        <f t="shared" si="859"/>
        <v>13.52</v>
      </c>
      <c r="Y1897" s="602">
        <f t="shared" ca="1" si="860"/>
        <v>8647687633.5599995</v>
      </c>
      <c r="Z1897" s="602">
        <f t="shared" ca="1" si="861"/>
        <v>1383630021.3699999</v>
      </c>
      <c r="AA1897" s="603">
        <f t="shared" si="862"/>
        <v>0</v>
      </c>
      <c r="AB1897" s="602"/>
      <c r="AC1897" s="604">
        <f t="shared" si="863"/>
        <v>0.113</v>
      </c>
      <c r="AD1897" s="602">
        <f t="shared" ca="1" si="864"/>
        <v>-5515106734001.4717</v>
      </c>
      <c r="AE1897" s="602">
        <f t="shared" si="865"/>
        <v>0</v>
      </c>
      <c r="AG1897" s="602">
        <f t="shared" ca="1" si="869"/>
        <v>0</v>
      </c>
    </row>
    <row r="1898" spans="2:33" x14ac:dyDescent="0.25">
      <c r="B1898" s="30">
        <v>1877</v>
      </c>
      <c r="C1898" s="19">
        <f t="shared" ca="1" si="843"/>
        <v>102820</v>
      </c>
      <c r="D1898" s="30">
        <f t="shared" ca="1" si="844"/>
        <v>30</v>
      </c>
      <c r="E1898" s="599">
        <f t="shared" si="845"/>
        <v>0.113</v>
      </c>
      <c r="F1898" s="599">
        <f t="shared" si="866"/>
        <v>0.13108</v>
      </c>
      <c r="G1898" s="33">
        <f t="shared" ca="1" si="846"/>
        <v>1.0117233333333333</v>
      </c>
      <c r="H1898" s="33">
        <f t="shared" ca="1" si="847"/>
        <v>4253462843.9357586</v>
      </c>
      <c r="I1898" s="33">
        <f t="shared" ca="1" si="871"/>
        <v>2.3510255918321201E-10</v>
      </c>
      <c r="J1898" s="30" t="b">
        <f t="shared" si="848"/>
        <v>0</v>
      </c>
      <c r="K1898" s="33">
        <f t="shared" si="867"/>
        <v>1</v>
      </c>
      <c r="L1898" s="33">
        <f t="shared" ca="1" si="870"/>
        <v>2.3510255918321201E-10</v>
      </c>
      <c r="M1898" s="600">
        <f t="shared" ca="1" si="849"/>
        <v>27271.35</v>
      </c>
      <c r="N1898" s="601">
        <f t="shared" ca="1" si="850"/>
        <v>-573633257489847</v>
      </c>
      <c r="O1898" s="601">
        <f t="shared" ca="1" si="851"/>
        <v>6724893915910.6592</v>
      </c>
      <c r="P1898" s="601">
        <f t="shared" ca="1" si="852"/>
        <v>-5401713174696.0596</v>
      </c>
      <c r="Q1898" s="601">
        <f t="shared" ca="1" si="868"/>
        <v>-864274107951.37</v>
      </c>
      <c r="R1898" s="602">
        <f t="shared" si="853"/>
        <v>399</v>
      </c>
      <c r="S1898" s="602">
        <f t="shared" si="854"/>
        <v>63.84</v>
      </c>
      <c r="T1898" s="602">
        <f t="shared" si="855"/>
        <v>166.35080000000002</v>
      </c>
      <c r="U1898" s="602">
        <f t="shared" si="856"/>
        <v>26.616128000000003</v>
      </c>
      <c r="V1898" s="602">
        <f t="shared" ca="1" si="857"/>
        <v>-458906605991.88</v>
      </c>
      <c r="W1898" s="602">
        <f t="shared" si="858"/>
        <v>84.48</v>
      </c>
      <c r="X1898" s="602">
        <f t="shared" si="859"/>
        <v>13.52</v>
      </c>
      <c r="Y1898" s="602">
        <f t="shared" ca="1" si="860"/>
        <v>8469886532.5699997</v>
      </c>
      <c r="Z1898" s="602">
        <f t="shared" ca="1" si="861"/>
        <v>1355181845.21</v>
      </c>
      <c r="AA1898" s="603">
        <f t="shared" si="862"/>
        <v>0</v>
      </c>
      <c r="AB1898" s="602"/>
      <c r="AC1898" s="604">
        <f t="shared" si="863"/>
        <v>0.113</v>
      </c>
      <c r="AD1898" s="602">
        <f t="shared" ca="1" si="864"/>
        <v>-5401713174696.0596</v>
      </c>
      <c r="AE1898" s="602">
        <f t="shared" si="865"/>
        <v>0</v>
      </c>
      <c r="AG1898" s="602">
        <f t="shared" ca="1" si="869"/>
        <v>0</v>
      </c>
    </row>
    <row r="1899" spans="2:33" x14ac:dyDescent="0.25">
      <c r="B1899" s="30">
        <v>1878</v>
      </c>
      <c r="C1899" s="19">
        <f t="shared" ca="1" si="843"/>
        <v>102851</v>
      </c>
      <c r="D1899" s="30">
        <f t="shared" ca="1" si="844"/>
        <v>31</v>
      </c>
      <c r="E1899" s="599">
        <f t="shared" si="845"/>
        <v>0.113</v>
      </c>
      <c r="F1899" s="599">
        <f t="shared" si="866"/>
        <v>0.13108</v>
      </c>
      <c r="G1899" s="33">
        <f t="shared" ca="1" si="846"/>
        <v>1.0120874444444443</v>
      </c>
      <c r="H1899" s="33">
        <f t="shared" ca="1" si="847"/>
        <v>4304876339.7583399</v>
      </c>
      <c r="I1899" s="33">
        <f t="shared" ca="1" si="871"/>
        <v>2.3229470978396009E-10</v>
      </c>
      <c r="J1899" s="30" t="b">
        <f t="shared" si="848"/>
        <v>0</v>
      </c>
      <c r="K1899" s="33">
        <f t="shared" si="867"/>
        <v>1</v>
      </c>
      <c r="L1899" s="33">
        <f t="shared" ca="1" si="870"/>
        <v>2.3229470978396009E-10</v>
      </c>
      <c r="M1899" s="600">
        <f t="shared" ca="1" si="849"/>
        <v>27271.35</v>
      </c>
      <c r="N1899" s="601">
        <f t="shared" ca="1" si="850"/>
        <v>-580358151405758</v>
      </c>
      <c r="O1899" s="601">
        <f t="shared" ca="1" si="851"/>
        <v>7015046940268.9297</v>
      </c>
      <c r="P1899" s="601">
        <f t="shared" ca="1" si="852"/>
        <v>-5647207234373.25</v>
      </c>
      <c r="Q1899" s="601">
        <f t="shared" ca="1" si="868"/>
        <v>-903553157499.71997</v>
      </c>
      <c r="R1899" s="602">
        <f t="shared" si="853"/>
        <v>399</v>
      </c>
      <c r="S1899" s="602">
        <f t="shared" si="854"/>
        <v>63.84</v>
      </c>
      <c r="T1899" s="602">
        <f t="shared" si="855"/>
        <v>166.35080000000002</v>
      </c>
      <c r="U1899" s="602">
        <f t="shared" si="856"/>
        <v>26.616128000000003</v>
      </c>
      <c r="V1899" s="602">
        <f t="shared" ca="1" si="857"/>
        <v>-464286521124.60999</v>
      </c>
      <c r="W1899" s="602">
        <f t="shared" si="858"/>
        <v>84.48</v>
      </c>
      <c r="X1899" s="602">
        <f t="shared" si="859"/>
        <v>13.52</v>
      </c>
      <c r="Y1899" s="602">
        <f t="shared" ca="1" si="860"/>
        <v>8854821218.1399994</v>
      </c>
      <c r="Z1899" s="602">
        <f t="shared" ca="1" si="861"/>
        <v>1416771394.9000001</v>
      </c>
      <c r="AA1899" s="603">
        <f t="shared" si="862"/>
        <v>0</v>
      </c>
      <c r="AB1899" s="602"/>
      <c r="AC1899" s="604">
        <f t="shared" si="863"/>
        <v>0.113</v>
      </c>
      <c r="AD1899" s="602">
        <f t="shared" ca="1" si="864"/>
        <v>-5647207234373.251</v>
      </c>
      <c r="AE1899" s="602">
        <f t="shared" si="865"/>
        <v>0</v>
      </c>
      <c r="AG1899" s="602">
        <f t="shared" ca="1" si="869"/>
        <v>0</v>
      </c>
    </row>
    <row r="1900" spans="2:33" x14ac:dyDescent="0.25">
      <c r="B1900" s="30">
        <v>1879</v>
      </c>
      <c r="C1900" s="19">
        <f t="shared" ca="1" si="843"/>
        <v>102882</v>
      </c>
      <c r="D1900" s="30">
        <f t="shared" ca="1" si="844"/>
        <v>31</v>
      </c>
      <c r="E1900" s="599">
        <f t="shared" si="845"/>
        <v>0.113</v>
      </c>
      <c r="F1900" s="599">
        <f t="shared" si="866"/>
        <v>0.13108</v>
      </c>
      <c r="G1900" s="33">
        <f t="shared" ca="1" si="846"/>
        <v>1.0120874444444443</v>
      </c>
      <c r="H1900" s="33">
        <f t="shared" ca="1" si="847"/>
        <v>4356911293.3553715</v>
      </c>
      <c r="I1900" s="33">
        <f t="shared" ca="1" si="871"/>
        <v>2.295203947633907E-10</v>
      </c>
      <c r="J1900" s="30" t="b">
        <f t="shared" si="848"/>
        <v>0</v>
      </c>
      <c r="K1900" s="33">
        <f t="shared" si="867"/>
        <v>1</v>
      </c>
      <c r="L1900" s="33">
        <f t="shared" ca="1" si="870"/>
        <v>2.295203947633907E-10</v>
      </c>
      <c r="M1900" s="600">
        <f t="shared" ca="1" si="849"/>
        <v>27271.35</v>
      </c>
      <c r="N1900" s="601">
        <f t="shared" ca="1" si="850"/>
        <v>-587373198346027</v>
      </c>
      <c r="O1900" s="601">
        <f t="shared" ca="1" si="851"/>
        <v>7099840930434.5996</v>
      </c>
      <c r="P1900" s="601">
        <f t="shared" ca="1" si="852"/>
        <v>-5715467538350.3701</v>
      </c>
      <c r="Q1900" s="601">
        <f t="shared" ca="1" si="868"/>
        <v>-914474806136.06006</v>
      </c>
      <c r="R1900" s="602">
        <f t="shared" si="853"/>
        <v>399</v>
      </c>
      <c r="S1900" s="602">
        <f t="shared" si="854"/>
        <v>63.84</v>
      </c>
      <c r="T1900" s="602">
        <f t="shared" si="855"/>
        <v>166.35080000000002</v>
      </c>
      <c r="U1900" s="602">
        <f t="shared" si="856"/>
        <v>26.616128000000003</v>
      </c>
      <c r="V1900" s="602">
        <f t="shared" ca="1" si="857"/>
        <v>-469898558676.82001</v>
      </c>
      <c r="W1900" s="602">
        <f t="shared" si="858"/>
        <v>84.48</v>
      </c>
      <c r="X1900" s="602">
        <f t="shared" si="859"/>
        <v>13.52</v>
      </c>
      <c r="Y1900" s="602">
        <f t="shared" ca="1" si="860"/>
        <v>8961853374.7800007</v>
      </c>
      <c r="Z1900" s="602">
        <f t="shared" ca="1" si="861"/>
        <v>1433896539.96</v>
      </c>
      <c r="AA1900" s="603">
        <f t="shared" si="862"/>
        <v>0</v>
      </c>
      <c r="AB1900" s="602"/>
      <c r="AC1900" s="604">
        <f t="shared" si="863"/>
        <v>0.113</v>
      </c>
      <c r="AD1900" s="602">
        <f t="shared" ca="1" si="864"/>
        <v>-5715467538350.3682</v>
      </c>
      <c r="AE1900" s="602">
        <f t="shared" si="865"/>
        <v>0</v>
      </c>
      <c r="AG1900" s="602">
        <f t="shared" ca="1" si="869"/>
        <v>0</v>
      </c>
    </row>
    <row r="1901" spans="2:33" x14ac:dyDescent="0.25">
      <c r="B1901" s="30">
        <v>1880</v>
      </c>
      <c r="C1901" s="19">
        <f t="shared" ca="1" si="843"/>
        <v>102912</v>
      </c>
      <c r="D1901" s="30">
        <f t="shared" ca="1" si="844"/>
        <v>30</v>
      </c>
      <c r="E1901" s="599">
        <f t="shared" si="845"/>
        <v>0.113</v>
      </c>
      <c r="F1901" s="599">
        <f t="shared" si="866"/>
        <v>0.13108</v>
      </c>
      <c r="G1901" s="33">
        <f t="shared" ca="1" si="846"/>
        <v>1.0117233333333333</v>
      </c>
      <c r="H1901" s="33">
        <f t="shared" ca="1" si="847"/>
        <v>4407988816.7511406</v>
      </c>
      <c r="I1901" s="33">
        <f t="shared" ca="1" si="871"/>
        <v>2.2686082963727637E-10</v>
      </c>
      <c r="J1901" s="30" t="b">
        <f t="shared" si="848"/>
        <v>0</v>
      </c>
      <c r="K1901" s="33">
        <f t="shared" si="867"/>
        <v>1</v>
      </c>
      <c r="L1901" s="33">
        <f t="shared" ca="1" si="870"/>
        <v>2.2686082963727637E-10</v>
      </c>
      <c r="M1901" s="600">
        <f t="shared" ca="1" si="849"/>
        <v>27271.35</v>
      </c>
      <c r="N1901" s="601">
        <f t="shared" ca="1" si="850"/>
        <v>-594473039276462</v>
      </c>
      <c r="O1901" s="601">
        <f t="shared" ca="1" si="851"/>
        <v>6969205624389.0693</v>
      </c>
      <c r="P1901" s="601">
        <f t="shared" ca="1" si="852"/>
        <v>-5597954453186.6797</v>
      </c>
      <c r="Q1901" s="601">
        <f t="shared" ca="1" si="868"/>
        <v>-895672712509.87</v>
      </c>
      <c r="R1901" s="602">
        <f t="shared" si="853"/>
        <v>399</v>
      </c>
      <c r="S1901" s="602">
        <f t="shared" si="854"/>
        <v>63.84</v>
      </c>
      <c r="T1901" s="602">
        <f t="shared" si="855"/>
        <v>166.35080000000002</v>
      </c>
      <c r="U1901" s="602">
        <f t="shared" si="856"/>
        <v>26.616128000000003</v>
      </c>
      <c r="V1901" s="602">
        <f t="shared" ca="1" si="857"/>
        <v>-475578431421.16998</v>
      </c>
      <c r="W1901" s="602">
        <f t="shared" si="858"/>
        <v>84.48</v>
      </c>
      <c r="X1901" s="602">
        <f t="shared" si="859"/>
        <v>13.52</v>
      </c>
      <c r="Y1901" s="602">
        <f t="shared" ca="1" si="860"/>
        <v>8777592857.2399998</v>
      </c>
      <c r="Z1901" s="602">
        <f t="shared" ca="1" si="861"/>
        <v>1404414857.1600001</v>
      </c>
      <c r="AA1901" s="603">
        <f t="shared" si="862"/>
        <v>0</v>
      </c>
      <c r="AB1901" s="602"/>
      <c r="AC1901" s="604">
        <f t="shared" si="863"/>
        <v>0.113</v>
      </c>
      <c r="AD1901" s="602">
        <f t="shared" ca="1" si="864"/>
        <v>-5597954453186.6836</v>
      </c>
      <c r="AE1901" s="602">
        <f t="shared" si="865"/>
        <v>0</v>
      </c>
      <c r="AG1901" s="602">
        <f t="shared" ca="1" si="869"/>
        <v>0</v>
      </c>
    </row>
    <row r="1902" spans="2:33" x14ac:dyDescent="0.25">
      <c r="B1902" s="30">
        <v>1881</v>
      </c>
      <c r="C1902" s="19">
        <f t="shared" ca="1" si="843"/>
        <v>102943</v>
      </c>
      <c r="D1902" s="30">
        <f t="shared" ca="1" si="844"/>
        <v>31</v>
      </c>
      <c r="E1902" s="599">
        <f t="shared" si="845"/>
        <v>0.113</v>
      </c>
      <c r="F1902" s="599">
        <f t="shared" si="866"/>
        <v>0.13108</v>
      </c>
      <c r="G1902" s="33">
        <f t="shared" ca="1" si="846"/>
        <v>1.0120874444444443</v>
      </c>
      <c r="H1902" s="33">
        <f t="shared" ca="1" si="847"/>
        <v>4461270136.6853523</v>
      </c>
      <c r="I1902" s="33">
        <f t="shared" ca="1" si="871"/>
        <v>2.2415141189880578E-10</v>
      </c>
      <c r="J1902" s="30" t="b">
        <f t="shared" si="848"/>
        <v>0</v>
      </c>
      <c r="K1902" s="33">
        <f t="shared" si="867"/>
        <v>1</v>
      </c>
      <c r="L1902" s="33">
        <f t="shared" ca="1" si="870"/>
        <v>2.2415141189880578E-10</v>
      </c>
      <c r="M1902" s="600">
        <f t="shared" ca="1" si="849"/>
        <v>27271.35</v>
      </c>
      <c r="N1902" s="601">
        <f t="shared" ca="1" si="850"/>
        <v>-601442244900851</v>
      </c>
      <c r="O1902" s="601">
        <f t="shared" ca="1" si="851"/>
        <v>7269899749052.3398</v>
      </c>
      <c r="P1902" s="601">
        <f t="shared" ca="1" si="852"/>
        <v>-5852367177465.7803</v>
      </c>
      <c r="Q1902" s="601">
        <f t="shared" ca="1" si="868"/>
        <v>-936378748394.53003</v>
      </c>
      <c r="R1902" s="602">
        <f t="shared" si="853"/>
        <v>399</v>
      </c>
      <c r="S1902" s="602">
        <f t="shared" si="854"/>
        <v>63.84</v>
      </c>
      <c r="T1902" s="602">
        <f t="shared" si="855"/>
        <v>166.35080000000002</v>
      </c>
      <c r="U1902" s="602">
        <f t="shared" si="856"/>
        <v>26.616128000000003</v>
      </c>
      <c r="V1902" s="602">
        <f t="shared" ca="1" si="857"/>
        <v>-481153795920.67999</v>
      </c>
      <c r="W1902" s="602">
        <f t="shared" si="858"/>
        <v>84.48</v>
      </c>
      <c r="X1902" s="602">
        <f t="shared" si="859"/>
        <v>13.52</v>
      </c>
      <c r="Y1902" s="602">
        <f t="shared" ca="1" si="860"/>
        <v>9176512008.9099998</v>
      </c>
      <c r="Z1902" s="602">
        <f t="shared" ca="1" si="861"/>
        <v>1468241921.4300001</v>
      </c>
      <c r="AA1902" s="603">
        <f t="shared" si="862"/>
        <v>0</v>
      </c>
      <c r="AB1902" s="602"/>
      <c r="AC1902" s="604">
        <f t="shared" si="863"/>
        <v>0.113</v>
      </c>
      <c r="AD1902" s="602">
        <f t="shared" ca="1" si="864"/>
        <v>-5852367177465.7803</v>
      </c>
      <c r="AE1902" s="602">
        <f t="shared" si="865"/>
        <v>0</v>
      </c>
      <c r="AG1902" s="602">
        <f t="shared" ca="1" si="869"/>
        <v>0</v>
      </c>
    </row>
    <row r="1903" spans="2:33" x14ac:dyDescent="0.25">
      <c r="B1903" s="30">
        <v>1882</v>
      </c>
      <c r="C1903" s="19">
        <f t="shared" ca="1" si="843"/>
        <v>102973</v>
      </c>
      <c r="D1903" s="30">
        <f t="shared" ca="1" si="844"/>
        <v>30</v>
      </c>
      <c r="E1903" s="599">
        <f t="shared" si="845"/>
        <v>0.113</v>
      </c>
      <c r="F1903" s="599">
        <f t="shared" si="866"/>
        <v>0.13108</v>
      </c>
      <c r="G1903" s="33">
        <f t="shared" ca="1" si="846"/>
        <v>1.0117233333333333</v>
      </c>
      <c r="H1903" s="33">
        <f t="shared" ca="1" si="847"/>
        <v>4513571093.58776</v>
      </c>
      <c r="I1903" s="33">
        <f t="shared" ca="1" si="871"/>
        <v>2.2155405980436596E-10</v>
      </c>
      <c r="J1903" s="30" t="b">
        <f t="shared" si="848"/>
        <v>0</v>
      </c>
      <c r="K1903" s="33">
        <f t="shared" si="867"/>
        <v>1</v>
      </c>
      <c r="L1903" s="33">
        <f t="shared" ca="1" si="870"/>
        <v>2.2155405980436596E-10</v>
      </c>
      <c r="M1903" s="600">
        <f t="shared" ca="1" si="849"/>
        <v>27271.35</v>
      </c>
      <c r="N1903" s="601">
        <f t="shared" ca="1" si="850"/>
        <v>-608712144649903</v>
      </c>
      <c r="O1903" s="601">
        <f t="shared" ca="1" si="851"/>
        <v>7136135403050.3789</v>
      </c>
      <c r="P1903" s="601">
        <f t="shared" ca="1" si="852"/>
        <v>-5732039362119.9199</v>
      </c>
      <c r="Q1903" s="601">
        <f t="shared" ca="1" si="868"/>
        <v>-917126297939.18994</v>
      </c>
      <c r="R1903" s="602">
        <f t="shared" si="853"/>
        <v>399</v>
      </c>
      <c r="S1903" s="602">
        <f t="shared" si="854"/>
        <v>63.84</v>
      </c>
      <c r="T1903" s="602">
        <f t="shared" si="855"/>
        <v>166.35080000000002</v>
      </c>
      <c r="U1903" s="602">
        <f t="shared" si="856"/>
        <v>26.616128000000003</v>
      </c>
      <c r="V1903" s="602">
        <f t="shared" ca="1" si="857"/>
        <v>-486969715719.91998</v>
      </c>
      <c r="W1903" s="602">
        <f t="shared" si="858"/>
        <v>84.48</v>
      </c>
      <c r="X1903" s="602">
        <f t="shared" si="859"/>
        <v>13.52</v>
      </c>
      <c r="Y1903" s="602">
        <f t="shared" ca="1" si="860"/>
        <v>8987837994.4500008</v>
      </c>
      <c r="Z1903" s="602">
        <f t="shared" ca="1" si="861"/>
        <v>1438054079.1099999</v>
      </c>
      <c r="AA1903" s="603">
        <f t="shared" si="862"/>
        <v>0</v>
      </c>
      <c r="AB1903" s="602"/>
      <c r="AC1903" s="604">
        <f t="shared" si="863"/>
        <v>0.113</v>
      </c>
      <c r="AD1903" s="602">
        <f t="shared" ca="1" si="864"/>
        <v>-5732039362119.9199</v>
      </c>
      <c r="AE1903" s="602">
        <f t="shared" si="865"/>
        <v>0</v>
      </c>
      <c r="AG1903" s="602">
        <f t="shared" ca="1" si="869"/>
        <v>0</v>
      </c>
    </row>
    <row r="1904" spans="2:33" x14ac:dyDescent="0.25">
      <c r="B1904" s="30">
        <v>1883</v>
      </c>
      <c r="C1904" s="19">
        <f t="shared" ca="1" si="843"/>
        <v>103004</v>
      </c>
      <c r="D1904" s="30">
        <f t="shared" ca="1" si="844"/>
        <v>31</v>
      </c>
      <c r="E1904" s="599">
        <f t="shared" si="845"/>
        <v>0.113</v>
      </c>
      <c r="F1904" s="599">
        <f t="shared" si="866"/>
        <v>0.13108</v>
      </c>
      <c r="G1904" s="33">
        <f t="shared" ca="1" si="846"/>
        <v>1.0120874444444443</v>
      </c>
      <c r="H1904" s="33">
        <f t="shared" ca="1" si="847"/>
        <v>4568128633.4275522</v>
      </c>
      <c r="I1904" s="33">
        <f t="shared" ca="1" si="871"/>
        <v>2.1890802125895508E-10</v>
      </c>
      <c r="J1904" s="30" t="b">
        <f t="shared" si="848"/>
        <v>0</v>
      </c>
      <c r="K1904" s="33">
        <f t="shared" si="867"/>
        <v>1</v>
      </c>
      <c r="L1904" s="33">
        <f t="shared" ca="1" si="870"/>
        <v>2.1890802125895508E-10</v>
      </c>
      <c r="M1904" s="600">
        <f t="shared" ca="1" si="849"/>
        <v>27271.35</v>
      </c>
      <c r="N1904" s="601">
        <f t="shared" ca="1" si="850"/>
        <v>-615848280052953</v>
      </c>
      <c r="O1904" s="601">
        <f t="shared" ca="1" si="851"/>
        <v>7444031898618.0898</v>
      </c>
      <c r="P1904" s="601">
        <f t="shared" ca="1" si="852"/>
        <v>-5992545902848.5996</v>
      </c>
      <c r="Q1904" s="601">
        <f t="shared" ca="1" si="868"/>
        <v>-958807344455.78003</v>
      </c>
      <c r="R1904" s="602">
        <f t="shared" si="853"/>
        <v>399</v>
      </c>
      <c r="S1904" s="602">
        <f t="shared" si="854"/>
        <v>63.84</v>
      </c>
      <c r="T1904" s="602">
        <f t="shared" si="855"/>
        <v>166.35080000000002</v>
      </c>
      <c r="U1904" s="602">
        <f t="shared" si="856"/>
        <v>26.616128000000003</v>
      </c>
      <c r="V1904" s="602">
        <f t="shared" ca="1" si="857"/>
        <v>-492678624042.35999</v>
      </c>
      <c r="W1904" s="602">
        <f t="shared" si="858"/>
        <v>84.48</v>
      </c>
      <c r="X1904" s="602">
        <f t="shared" si="859"/>
        <v>13.52</v>
      </c>
      <c r="Y1904" s="602">
        <f t="shared" ca="1" si="860"/>
        <v>9396312250.3099995</v>
      </c>
      <c r="Z1904" s="602">
        <f t="shared" ca="1" si="861"/>
        <v>1503409960.05</v>
      </c>
      <c r="AA1904" s="603">
        <f t="shared" si="862"/>
        <v>0</v>
      </c>
      <c r="AB1904" s="602"/>
      <c r="AC1904" s="604">
        <f t="shared" si="863"/>
        <v>0.113</v>
      </c>
      <c r="AD1904" s="602">
        <f t="shared" ca="1" si="864"/>
        <v>-5992545902848.5957</v>
      </c>
      <c r="AE1904" s="602">
        <f t="shared" si="865"/>
        <v>0</v>
      </c>
      <c r="AG1904" s="602">
        <f t="shared" ca="1" si="869"/>
        <v>0</v>
      </c>
    </row>
    <row r="1905" spans="2:33" x14ac:dyDescent="0.25">
      <c r="B1905" s="30">
        <v>1884</v>
      </c>
      <c r="C1905" s="19">
        <f t="shared" ca="1" si="843"/>
        <v>103035</v>
      </c>
      <c r="D1905" s="30">
        <f t="shared" ca="1" si="844"/>
        <v>31</v>
      </c>
      <c r="E1905" s="599">
        <f t="shared" si="845"/>
        <v>0.113</v>
      </c>
      <c r="F1905" s="599">
        <f t="shared" si="866"/>
        <v>0.13108</v>
      </c>
      <c r="G1905" s="33">
        <f t="shared" ca="1" si="846"/>
        <v>1.0120874444444443</v>
      </c>
      <c r="H1905" s="33">
        <f t="shared" ca="1" si="847"/>
        <v>4623345634.4991827</v>
      </c>
      <c r="I1905" s="33">
        <f t="shared" ca="1" si="871"/>
        <v>2.1629358457175431E-10</v>
      </c>
      <c r="J1905" s="30" t="b">
        <f t="shared" si="848"/>
        <v>1</v>
      </c>
      <c r="K1905" s="33">
        <f t="shared" si="867"/>
        <v>1</v>
      </c>
      <c r="L1905" s="33">
        <f t="shared" ca="1" si="870"/>
        <v>2.1629358457175431E-10</v>
      </c>
      <c r="M1905" s="600">
        <f t="shared" ca="1" si="849"/>
        <v>27271.35</v>
      </c>
      <c r="N1905" s="601">
        <f t="shared" ca="1" si="850"/>
        <v>-623292311951571</v>
      </c>
      <c r="O1905" s="601">
        <f t="shared" ca="1" si="851"/>
        <v>7534011220635.3086</v>
      </c>
      <c r="P1905" s="601">
        <f t="shared" ca="1" si="852"/>
        <v>-6064980468795.4297</v>
      </c>
      <c r="Q1905" s="601">
        <f t="shared" ca="1" si="868"/>
        <v>-970396875007.27002</v>
      </c>
      <c r="R1905" s="602">
        <f t="shared" si="853"/>
        <v>399</v>
      </c>
      <c r="S1905" s="602">
        <f t="shared" si="854"/>
        <v>63.84</v>
      </c>
      <c r="T1905" s="602">
        <f t="shared" si="855"/>
        <v>166.35080000000002</v>
      </c>
      <c r="U1905" s="602">
        <f t="shared" si="856"/>
        <v>26.616128000000003</v>
      </c>
      <c r="V1905" s="602">
        <f t="shared" ca="1" si="857"/>
        <v>-498633849561.26001</v>
      </c>
      <c r="W1905" s="602">
        <f t="shared" si="858"/>
        <v>84.48</v>
      </c>
      <c r="X1905" s="602">
        <f t="shared" si="859"/>
        <v>13.52</v>
      </c>
      <c r="Y1905" s="602">
        <f t="shared" ca="1" si="860"/>
        <v>9509889649.7199993</v>
      </c>
      <c r="Z1905" s="602">
        <f t="shared" ca="1" si="861"/>
        <v>1521582343.96</v>
      </c>
      <c r="AA1905" s="603">
        <f t="shared" si="862"/>
        <v>0</v>
      </c>
      <c r="AB1905" s="602"/>
      <c r="AC1905" s="604">
        <f t="shared" si="863"/>
        <v>0.113</v>
      </c>
      <c r="AD1905" s="602">
        <f t="shared" ca="1" si="864"/>
        <v>-6064980468795.4258</v>
      </c>
      <c r="AE1905" s="602">
        <f t="shared" si="865"/>
        <v>0</v>
      </c>
      <c r="AG1905" s="602">
        <f t="shared" ca="1" si="869"/>
        <v>0</v>
      </c>
    </row>
    <row r="1906" spans="2:33" x14ac:dyDescent="0.25">
      <c r="B1906" s="30">
        <v>1885</v>
      </c>
      <c r="C1906" s="19">
        <f t="shared" ca="1" si="843"/>
        <v>103063</v>
      </c>
      <c r="D1906" s="30">
        <f t="shared" ca="1" si="844"/>
        <v>28</v>
      </c>
      <c r="E1906" s="599">
        <f t="shared" si="845"/>
        <v>0.113</v>
      </c>
      <c r="F1906" s="599">
        <f t="shared" si="866"/>
        <v>0.13108</v>
      </c>
      <c r="G1906" s="33">
        <f t="shared" ca="1" si="846"/>
        <v>1.0109951111111111</v>
      </c>
      <c r="H1906" s="33">
        <f t="shared" ca="1" si="847"/>
        <v>4674179833.4555712</v>
      </c>
      <c r="I1906" s="33">
        <f t="shared" ca="1" si="871"/>
        <v>2.1394127646576035E-10</v>
      </c>
      <c r="J1906" s="30" t="b">
        <f t="shared" si="848"/>
        <v>0</v>
      </c>
      <c r="K1906" s="33">
        <f t="shared" si="867"/>
        <v>1</v>
      </c>
      <c r="L1906" s="33">
        <f t="shared" ca="1" si="870"/>
        <v>2.1394127646576035E-10</v>
      </c>
      <c r="M1906" s="600">
        <f t="shared" ca="1" si="849"/>
        <v>27271.35</v>
      </c>
      <c r="N1906" s="601">
        <f t="shared" ca="1" si="850"/>
        <v>-630826323172206</v>
      </c>
      <c r="O1906" s="601">
        <f t="shared" ca="1" si="851"/>
        <v>6936005542363.4395</v>
      </c>
      <c r="P1906" s="601">
        <f t="shared" ca="1" si="852"/>
        <v>-5544262462546.8301</v>
      </c>
      <c r="Q1906" s="601">
        <f t="shared" ca="1" si="868"/>
        <v>-887081994007.48999</v>
      </c>
      <c r="R1906" s="602">
        <f t="shared" si="853"/>
        <v>399</v>
      </c>
      <c r="S1906" s="602">
        <f t="shared" si="854"/>
        <v>63.84</v>
      </c>
      <c r="T1906" s="602">
        <f t="shared" si="855"/>
        <v>166.35080000000002</v>
      </c>
      <c r="U1906" s="602">
        <f t="shared" si="856"/>
        <v>26.616128000000003</v>
      </c>
      <c r="V1906" s="602">
        <f t="shared" ca="1" si="857"/>
        <v>-504661058537.77002</v>
      </c>
      <c r="W1906" s="602">
        <f t="shared" si="858"/>
        <v>84.48</v>
      </c>
      <c r="X1906" s="602">
        <f t="shared" si="859"/>
        <v>13.52</v>
      </c>
      <c r="Y1906" s="602">
        <f t="shared" ca="1" si="860"/>
        <v>8693403815.9200001</v>
      </c>
      <c r="Z1906" s="602">
        <f t="shared" ca="1" si="861"/>
        <v>1390944610.55</v>
      </c>
      <c r="AA1906" s="603">
        <f t="shared" si="862"/>
        <v>0</v>
      </c>
      <c r="AB1906" s="602"/>
      <c r="AC1906" s="604">
        <f t="shared" si="863"/>
        <v>0.113</v>
      </c>
      <c r="AD1906" s="602">
        <f t="shared" ca="1" si="864"/>
        <v>-5544262462546.833</v>
      </c>
      <c r="AE1906" s="602">
        <f t="shared" si="865"/>
        <v>0</v>
      </c>
      <c r="AG1906" s="602">
        <f t="shared" ca="1" si="869"/>
        <v>0</v>
      </c>
    </row>
    <row r="1907" spans="2:33" x14ac:dyDescent="0.25">
      <c r="B1907" s="30">
        <v>1886</v>
      </c>
      <c r="C1907" s="19">
        <f t="shared" ca="1" si="843"/>
        <v>103094</v>
      </c>
      <c r="D1907" s="30">
        <f t="shared" ca="1" si="844"/>
        <v>31</v>
      </c>
      <c r="E1907" s="599">
        <f t="shared" si="845"/>
        <v>0.113</v>
      </c>
      <c r="F1907" s="599">
        <f t="shared" si="866"/>
        <v>0.13108</v>
      </c>
      <c r="G1907" s="33">
        <f t="shared" ca="1" si="846"/>
        <v>1.0120874444444443</v>
      </c>
      <c r="H1907" s="33">
        <f t="shared" ca="1" si="847"/>
        <v>4730678722.5158072</v>
      </c>
      <c r="I1907" s="33">
        <f t="shared" ca="1" si="871"/>
        <v>2.1138615802431689E-10</v>
      </c>
      <c r="J1907" s="30" t="b">
        <f t="shared" si="848"/>
        <v>0</v>
      </c>
      <c r="K1907" s="33">
        <f t="shared" si="867"/>
        <v>1</v>
      </c>
      <c r="L1907" s="33">
        <f t="shared" ca="1" si="870"/>
        <v>2.1138615802431689E-10</v>
      </c>
      <c r="M1907" s="600">
        <f t="shared" ca="1" si="849"/>
        <v>27271.35</v>
      </c>
      <c r="N1907" s="601">
        <f t="shared" ca="1" si="850"/>
        <v>-637762328714569</v>
      </c>
      <c r="O1907" s="601">
        <f t="shared" ca="1" si="851"/>
        <v>7708916744368.2295</v>
      </c>
      <c r="P1907" s="601">
        <f t="shared" ca="1" si="852"/>
        <v>-6205781770797.5996</v>
      </c>
      <c r="Q1907" s="601">
        <f t="shared" ca="1" si="868"/>
        <v>-992925083327.62</v>
      </c>
      <c r="R1907" s="602">
        <f t="shared" si="853"/>
        <v>399</v>
      </c>
      <c r="S1907" s="602">
        <f t="shared" si="854"/>
        <v>63.84</v>
      </c>
      <c r="T1907" s="602">
        <f t="shared" si="855"/>
        <v>166.35080000000002</v>
      </c>
      <c r="U1907" s="602">
        <f t="shared" si="856"/>
        <v>26.616128000000003</v>
      </c>
      <c r="V1907" s="602">
        <f t="shared" ca="1" si="857"/>
        <v>-510209862971.65997</v>
      </c>
      <c r="W1907" s="602">
        <f t="shared" si="858"/>
        <v>84.48</v>
      </c>
      <c r="X1907" s="602">
        <f t="shared" si="859"/>
        <v>13.52</v>
      </c>
      <c r="Y1907" s="602">
        <f t="shared" ca="1" si="860"/>
        <v>9730666091.2600002</v>
      </c>
      <c r="Z1907" s="602">
        <f t="shared" ca="1" si="861"/>
        <v>1556906574.5999999</v>
      </c>
      <c r="AA1907" s="603">
        <f t="shared" si="862"/>
        <v>0</v>
      </c>
      <c r="AB1907" s="602"/>
      <c r="AC1907" s="604">
        <f t="shared" si="863"/>
        <v>0.113</v>
      </c>
      <c r="AD1907" s="602">
        <f t="shared" ca="1" si="864"/>
        <v>-6205781770797.5986</v>
      </c>
      <c r="AE1907" s="602">
        <f t="shared" si="865"/>
        <v>0</v>
      </c>
      <c r="AG1907" s="602">
        <f t="shared" ca="1" si="869"/>
        <v>0</v>
      </c>
    </row>
    <row r="1908" spans="2:33" x14ac:dyDescent="0.25">
      <c r="B1908" s="30">
        <v>1887</v>
      </c>
      <c r="C1908" s="19">
        <f t="shared" ca="1" si="843"/>
        <v>103124</v>
      </c>
      <c r="D1908" s="30">
        <f t="shared" ca="1" si="844"/>
        <v>30</v>
      </c>
      <c r="E1908" s="599">
        <f t="shared" si="845"/>
        <v>0.113</v>
      </c>
      <c r="F1908" s="599">
        <f t="shared" si="866"/>
        <v>0.13108</v>
      </c>
      <c r="G1908" s="33">
        <f t="shared" ca="1" si="846"/>
        <v>1.0117233333333333</v>
      </c>
      <c r="H1908" s="33">
        <f t="shared" ca="1" si="847"/>
        <v>4786138046.0727673</v>
      </c>
      <c r="I1908" s="33">
        <f t="shared" ca="1" si="871"/>
        <v>2.089367231729856E-10</v>
      </c>
      <c r="J1908" s="30" t="b">
        <f t="shared" si="848"/>
        <v>0</v>
      </c>
      <c r="K1908" s="33">
        <f t="shared" si="867"/>
        <v>1</v>
      </c>
      <c r="L1908" s="33">
        <f t="shared" ca="1" si="870"/>
        <v>2.089367231729856E-10</v>
      </c>
      <c r="M1908" s="600">
        <f t="shared" ca="1" si="849"/>
        <v>27271.35</v>
      </c>
      <c r="N1908" s="601">
        <f t="shared" ca="1" si="850"/>
        <v>-645471245458937</v>
      </c>
      <c r="O1908" s="601">
        <f t="shared" ca="1" si="851"/>
        <v>7567074594868.29</v>
      </c>
      <c r="P1908" s="601">
        <f t="shared" ca="1" si="852"/>
        <v>-6078187561404.9902</v>
      </c>
      <c r="Q1908" s="601">
        <f t="shared" ca="1" si="868"/>
        <v>-972510009824.80005</v>
      </c>
      <c r="R1908" s="602">
        <f t="shared" si="853"/>
        <v>399</v>
      </c>
      <c r="S1908" s="602">
        <f t="shared" si="854"/>
        <v>63.84</v>
      </c>
      <c r="T1908" s="602">
        <f t="shared" si="855"/>
        <v>166.35080000000002</v>
      </c>
      <c r="U1908" s="602">
        <f t="shared" si="856"/>
        <v>26.616128000000003</v>
      </c>
      <c r="V1908" s="602">
        <f t="shared" ca="1" si="857"/>
        <v>-516376996367.15002</v>
      </c>
      <c r="W1908" s="602">
        <f t="shared" si="858"/>
        <v>84.48</v>
      </c>
      <c r="X1908" s="602">
        <f t="shared" si="859"/>
        <v>13.52</v>
      </c>
      <c r="Y1908" s="602">
        <f t="shared" ca="1" si="860"/>
        <v>9530598370.9300003</v>
      </c>
      <c r="Z1908" s="602">
        <f t="shared" ca="1" si="861"/>
        <v>1524895739.3499999</v>
      </c>
      <c r="AA1908" s="603">
        <f t="shared" si="862"/>
        <v>0</v>
      </c>
      <c r="AB1908" s="602"/>
      <c r="AC1908" s="604">
        <f t="shared" si="863"/>
        <v>0.113</v>
      </c>
      <c r="AD1908" s="602">
        <f t="shared" ca="1" si="864"/>
        <v>-6078187561404.9912</v>
      </c>
      <c r="AE1908" s="602">
        <f t="shared" si="865"/>
        <v>0</v>
      </c>
      <c r="AG1908" s="602">
        <f t="shared" ca="1" si="869"/>
        <v>0</v>
      </c>
    </row>
    <row r="1909" spans="2:33" x14ac:dyDescent="0.25">
      <c r="B1909" s="30">
        <v>1888</v>
      </c>
      <c r="C1909" s="19">
        <f t="shared" ca="1" si="843"/>
        <v>103155</v>
      </c>
      <c r="D1909" s="30">
        <f t="shared" ca="1" si="844"/>
        <v>31</v>
      </c>
      <c r="E1909" s="599">
        <f t="shared" si="845"/>
        <v>0.113</v>
      </c>
      <c r="F1909" s="599">
        <f t="shared" si="866"/>
        <v>0.13108</v>
      </c>
      <c r="G1909" s="33">
        <f t="shared" ca="1" si="846"/>
        <v>1.0120874444444443</v>
      </c>
      <c r="H1909" s="33">
        <f t="shared" ca="1" si="847"/>
        <v>4843990223.8081131</v>
      </c>
      <c r="I1909" s="33">
        <f t="shared" ca="1" si="871"/>
        <v>2.0644137452735152E-10</v>
      </c>
      <c r="J1909" s="30" t="b">
        <f t="shared" si="848"/>
        <v>0</v>
      </c>
      <c r="K1909" s="33">
        <f t="shared" si="867"/>
        <v>1</v>
      </c>
      <c r="L1909" s="33">
        <f t="shared" ca="1" si="870"/>
        <v>2.0644137452735152E-10</v>
      </c>
      <c r="M1909" s="600">
        <f t="shared" ca="1" si="849"/>
        <v>27271.35</v>
      </c>
      <c r="N1909" s="601">
        <f t="shared" ca="1" si="850"/>
        <v>-653038320053805</v>
      </c>
      <c r="O1909" s="601">
        <f t="shared" ca="1" si="851"/>
        <v>7893564441015.0488</v>
      </c>
      <c r="P1909" s="601">
        <f t="shared" ca="1" si="852"/>
        <v>-6354425653190.2197</v>
      </c>
      <c r="Q1909" s="601">
        <f t="shared" ca="1" si="868"/>
        <v>-1016708104510.4399</v>
      </c>
      <c r="R1909" s="602">
        <f t="shared" si="853"/>
        <v>399</v>
      </c>
      <c r="S1909" s="602">
        <f t="shared" si="854"/>
        <v>63.84</v>
      </c>
      <c r="T1909" s="602">
        <f t="shared" si="855"/>
        <v>166.35080000000002</v>
      </c>
      <c r="U1909" s="602">
        <f t="shared" si="856"/>
        <v>26.616128000000003</v>
      </c>
      <c r="V1909" s="602">
        <f t="shared" ca="1" si="857"/>
        <v>-522430656043.03998</v>
      </c>
      <c r="W1909" s="602">
        <f t="shared" si="858"/>
        <v>84.48</v>
      </c>
      <c r="X1909" s="602">
        <f t="shared" si="859"/>
        <v>13.52</v>
      </c>
      <c r="Y1909" s="602">
        <f t="shared" ca="1" si="860"/>
        <v>9963739698.8500004</v>
      </c>
      <c r="Z1909" s="602">
        <f t="shared" ca="1" si="861"/>
        <v>1594198351.8199999</v>
      </c>
      <c r="AA1909" s="603">
        <f t="shared" si="862"/>
        <v>0</v>
      </c>
      <c r="AB1909" s="602"/>
      <c r="AC1909" s="604">
        <f t="shared" si="863"/>
        <v>0.113</v>
      </c>
      <c r="AD1909" s="602">
        <f t="shared" ca="1" si="864"/>
        <v>-6354425653190.2197</v>
      </c>
      <c r="AE1909" s="602">
        <f t="shared" si="865"/>
        <v>0</v>
      </c>
      <c r="AG1909" s="602">
        <f t="shared" ca="1" si="869"/>
        <v>0</v>
      </c>
    </row>
    <row r="1910" spans="2:33" x14ac:dyDescent="0.25">
      <c r="B1910" s="30">
        <v>1889</v>
      </c>
      <c r="C1910" s="19">
        <f t="shared" ca="1" si="843"/>
        <v>103185</v>
      </c>
      <c r="D1910" s="30">
        <f t="shared" ca="1" si="844"/>
        <v>30</v>
      </c>
      <c r="E1910" s="599">
        <f t="shared" si="845"/>
        <v>0.113</v>
      </c>
      <c r="F1910" s="599">
        <f t="shared" si="866"/>
        <v>0.13108</v>
      </c>
      <c r="G1910" s="33">
        <f t="shared" ca="1" si="846"/>
        <v>1.0117233333333333</v>
      </c>
      <c r="H1910" s="33">
        <f t="shared" ca="1" si="847"/>
        <v>4900777935.8652239</v>
      </c>
      <c r="I1910" s="33">
        <f t="shared" ca="1" si="871"/>
        <v>2.0404923730204717E-10</v>
      </c>
      <c r="J1910" s="30" t="b">
        <f t="shared" si="848"/>
        <v>0</v>
      </c>
      <c r="K1910" s="33">
        <f t="shared" si="867"/>
        <v>1</v>
      </c>
      <c r="L1910" s="33">
        <f t="shared" ca="1" si="870"/>
        <v>2.0404923730204717E-10</v>
      </c>
      <c r="M1910" s="600">
        <f t="shared" ca="1" si="849"/>
        <v>27271.35</v>
      </c>
      <c r="N1910" s="601">
        <f t="shared" ca="1" si="850"/>
        <v>-660931884494820</v>
      </c>
      <c r="O1910" s="601">
        <f t="shared" ca="1" si="851"/>
        <v>7748324819832.29</v>
      </c>
      <c r="P1910" s="601">
        <f t="shared" ca="1" si="852"/>
        <v>-6223775245659.5498</v>
      </c>
      <c r="Q1910" s="601">
        <f t="shared" ca="1" si="868"/>
        <v>-995804039305.53003</v>
      </c>
      <c r="R1910" s="602">
        <f t="shared" si="853"/>
        <v>399</v>
      </c>
      <c r="S1910" s="602">
        <f t="shared" si="854"/>
        <v>63.84</v>
      </c>
      <c r="T1910" s="602">
        <f t="shared" si="855"/>
        <v>166.35080000000002</v>
      </c>
      <c r="U1910" s="602">
        <f t="shared" si="856"/>
        <v>26.616128000000003</v>
      </c>
      <c r="V1910" s="602">
        <f t="shared" ca="1" si="857"/>
        <v>-528745507595.85999</v>
      </c>
      <c r="W1910" s="602">
        <f t="shared" si="858"/>
        <v>84.48</v>
      </c>
      <c r="X1910" s="602">
        <f t="shared" si="859"/>
        <v>13.52</v>
      </c>
      <c r="Y1910" s="602">
        <f t="shared" ca="1" si="860"/>
        <v>9758879859.8400002</v>
      </c>
      <c r="Z1910" s="602">
        <f t="shared" ca="1" si="861"/>
        <v>1561420777.5699999</v>
      </c>
      <c r="AA1910" s="603">
        <f t="shared" si="862"/>
        <v>0</v>
      </c>
      <c r="AB1910" s="602"/>
      <c r="AC1910" s="604">
        <f t="shared" si="863"/>
        <v>0.113</v>
      </c>
      <c r="AD1910" s="602">
        <f t="shared" ca="1" si="864"/>
        <v>-6223775245659.5547</v>
      </c>
      <c r="AE1910" s="602">
        <f t="shared" si="865"/>
        <v>0</v>
      </c>
      <c r="AG1910" s="602">
        <f t="shared" ca="1" si="869"/>
        <v>0</v>
      </c>
    </row>
    <row r="1911" spans="2:33" x14ac:dyDescent="0.25">
      <c r="B1911" s="30">
        <v>1890</v>
      </c>
      <c r="C1911" s="19">
        <f t="shared" ca="1" si="843"/>
        <v>103216</v>
      </c>
      <c r="D1911" s="30">
        <f t="shared" ca="1" si="844"/>
        <v>31</v>
      </c>
      <c r="E1911" s="599">
        <f t="shared" si="845"/>
        <v>0.113</v>
      </c>
      <c r="F1911" s="599">
        <f t="shared" si="866"/>
        <v>0.13108</v>
      </c>
      <c r="G1911" s="33">
        <f t="shared" ca="1" si="846"/>
        <v>1.0120874444444443</v>
      </c>
      <c r="H1911" s="33">
        <f t="shared" ca="1" si="847"/>
        <v>4960015816.8995533</v>
      </c>
      <c r="I1911" s="33">
        <f t="shared" ca="1" si="871"/>
        <v>2.0161226030627621E-10</v>
      </c>
      <c r="J1911" s="30" t="b">
        <f t="shared" si="848"/>
        <v>0</v>
      </c>
      <c r="K1911" s="33">
        <f t="shared" si="867"/>
        <v>1</v>
      </c>
      <c r="L1911" s="33">
        <f t="shared" ca="1" si="870"/>
        <v>2.0161226030627621E-10</v>
      </c>
      <c r="M1911" s="600">
        <f t="shared" ca="1" si="849"/>
        <v>27271.35</v>
      </c>
      <c r="N1911" s="601">
        <f t="shared" ca="1" si="850"/>
        <v>-668680209314652</v>
      </c>
      <c r="O1911" s="601">
        <f t="shared" ca="1" si="851"/>
        <v>8082634908461.6895</v>
      </c>
      <c r="P1911" s="601">
        <f t="shared" ca="1" si="852"/>
        <v>-6506629925636.7402</v>
      </c>
      <c r="Q1911" s="601">
        <f t="shared" ca="1" si="868"/>
        <v>-1041060788101.88</v>
      </c>
      <c r="R1911" s="602">
        <f t="shared" si="853"/>
        <v>399</v>
      </c>
      <c r="S1911" s="602">
        <f t="shared" si="854"/>
        <v>63.84</v>
      </c>
      <c r="T1911" s="602">
        <f t="shared" si="855"/>
        <v>166.35080000000002</v>
      </c>
      <c r="U1911" s="602">
        <f t="shared" si="856"/>
        <v>26.616128000000003</v>
      </c>
      <c r="V1911" s="602">
        <f t="shared" ca="1" si="857"/>
        <v>-534944167451.71997</v>
      </c>
      <c r="W1911" s="602">
        <f t="shared" si="858"/>
        <v>84.48</v>
      </c>
      <c r="X1911" s="602">
        <f t="shared" si="859"/>
        <v>13.52</v>
      </c>
      <c r="Y1911" s="602">
        <f t="shared" ca="1" si="860"/>
        <v>10202395998.049999</v>
      </c>
      <c r="Z1911" s="602">
        <f t="shared" ca="1" si="861"/>
        <v>1632383359.6900001</v>
      </c>
      <c r="AA1911" s="603">
        <f t="shared" si="862"/>
        <v>0</v>
      </c>
      <c r="AB1911" s="602"/>
      <c r="AC1911" s="604">
        <f t="shared" si="863"/>
        <v>0.113</v>
      </c>
      <c r="AD1911" s="602">
        <f t="shared" ca="1" si="864"/>
        <v>-6506629925636.7393</v>
      </c>
      <c r="AE1911" s="602">
        <f t="shared" si="865"/>
        <v>0</v>
      </c>
      <c r="AG1911" s="602">
        <f t="shared" ca="1" si="869"/>
        <v>0</v>
      </c>
    </row>
    <row r="1912" spans="2:33" x14ac:dyDescent="0.25">
      <c r="B1912" s="30">
        <v>1891</v>
      </c>
      <c r="C1912" s="19">
        <f t="shared" ca="1" si="843"/>
        <v>103247</v>
      </c>
      <c r="D1912" s="30">
        <f t="shared" ca="1" si="844"/>
        <v>31</v>
      </c>
      <c r="E1912" s="599">
        <f t="shared" si="845"/>
        <v>0.113</v>
      </c>
      <c r="F1912" s="599">
        <f t="shared" si="866"/>
        <v>0.13108</v>
      </c>
      <c r="G1912" s="33">
        <f t="shared" ca="1" si="846"/>
        <v>1.0120874444444443</v>
      </c>
      <c r="H1912" s="33">
        <f t="shared" ca="1" si="847"/>
        <v>5019969732.529892</v>
      </c>
      <c r="I1912" s="33">
        <f t="shared" ca="1" si="871"/>
        <v>1.9920438832925681E-10</v>
      </c>
      <c r="J1912" s="30" t="b">
        <f t="shared" si="848"/>
        <v>0</v>
      </c>
      <c r="K1912" s="33">
        <f t="shared" si="867"/>
        <v>1</v>
      </c>
      <c r="L1912" s="33">
        <f t="shared" ca="1" si="870"/>
        <v>1.9920438832925681E-10</v>
      </c>
      <c r="M1912" s="600">
        <f t="shared" ca="1" si="849"/>
        <v>27271.35</v>
      </c>
      <c r="N1912" s="601">
        <f t="shared" ca="1" si="850"/>
        <v>-676762844223114</v>
      </c>
      <c r="O1912" s="601">
        <f t="shared" ca="1" si="851"/>
        <v>8180333308882.4492</v>
      </c>
      <c r="P1912" s="601">
        <f t="shared" ca="1" si="852"/>
        <v>-6585278453648.7998</v>
      </c>
      <c r="Q1912" s="601">
        <f t="shared" ca="1" si="868"/>
        <v>-1053644552583.8101</v>
      </c>
      <c r="R1912" s="602">
        <f t="shared" si="853"/>
        <v>399</v>
      </c>
      <c r="S1912" s="602">
        <f t="shared" si="854"/>
        <v>63.84</v>
      </c>
      <c r="T1912" s="602">
        <f t="shared" si="855"/>
        <v>166.35080000000002</v>
      </c>
      <c r="U1912" s="602">
        <f t="shared" si="856"/>
        <v>26.616128000000003</v>
      </c>
      <c r="V1912" s="602">
        <f t="shared" ca="1" si="857"/>
        <v>-541410275378.48999</v>
      </c>
      <c r="W1912" s="602">
        <f t="shared" si="858"/>
        <v>84.48</v>
      </c>
      <c r="X1912" s="602">
        <f t="shared" si="859"/>
        <v>13.52</v>
      </c>
      <c r="Y1912" s="602">
        <f t="shared" ca="1" si="860"/>
        <v>10325716889.969999</v>
      </c>
      <c r="Z1912" s="602">
        <f t="shared" ca="1" si="861"/>
        <v>1652114702.4000001</v>
      </c>
      <c r="AA1912" s="603">
        <f t="shared" si="862"/>
        <v>0</v>
      </c>
      <c r="AB1912" s="602"/>
      <c r="AC1912" s="604">
        <f t="shared" si="863"/>
        <v>0.113</v>
      </c>
      <c r="AD1912" s="602">
        <f t="shared" ca="1" si="864"/>
        <v>-6585278453648.8018</v>
      </c>
      <c r="AE1912" s="602">
        <f t="shared" si="865"/>
        <v>0</v>
      </c>
      <c r="AG1912" s="602">
        <f t="shared" ca="1" si="869"/>
        <v>0</v>
      </c>
    </row>
    <row r="1913" spans="2:33" x14ac:dyDescent="0.25">
      <c r="B1913" s="30">
        <v>1892</v>
      </c>
      <c r="C1913" s="19">
        <f t="shared" ca="1" si="843"/>
        <v>103277</v>
      </c>
      <c r="D1913" s="30">
        <f t="shared" ca="1" si="844"/>
        <v>30</v>
      </c>
      <c r="E1913" s="599">
        <f t="shared" si="845"/>
        <v>0.113</v>
      </c>
      <c r="F1913" s="599">
        <f t="shared" si="866"/>
        <v>0.13108</v>
      </c>
      <c r="G1913" s="33">
        <f t="shared" ca="1" si="846"/>
        <v>1.0117233333333333</v>
      </c>
      <c r="H1913" s="33">
        <f t="shared" ca="1" si="847"/>
        <v>5078820511.0275841</v>
      </c>
      <c r="I1913" s="33">
        <f t="shared" ca="1" si="871"/>
        <v>1.9689610960432873E-10</v>
      </c>
      <c r="J1913" s="30" t="b">
        <f t="shared" si="848"/>
        <v>0</v>
      </c>
      <c r="K1913" s="33">
        <f t="shared" si="867"/>
        <v>1</v>
      </c>
      <c r="L1913" s="33">
        <f t="shared" ca="1" si="870"/>
        <v>1.9689610960432873E-10</v>
      </c>
      <c r="M1913" s="600">
        <f t="shared" ca="1" si="849"/>
        <v>27271.35</v>
      </c>
      <c r="N1913" s="601">
        <f t="shared" ca="1" si="850"/>
        <v>-684943177531996</v>
      </c>
      <c r="O1913" s="601">
        <f t="shared" ca="1" si="851"/>
        <v>8029817211871.459</v>
      </c>
      <c r="P1913" s="601">
        <f t="shared" ca="1" si="852"/>
        <v>-6449881588426.2998</v>
      </c>
      <c r="Q1913" s="601">
        <f t="shared" ca="1" si="868"/>
        <v>-1031981054148.21</v>
      </c>
      <c r="R1913" s="602">
        <f t="shared" si="853"/>
        <v>399</v>
      </c>
      <c r="S1913" s="602">
        <f t="shared" si="854"/>
        <v>63.84</v>
      </c>
      <c r="T1913" s="602">
        <f t="shared" si="855"/>
        <v>166.35080000000002</v>
      </c>
      <c r="U1913" s="602">
        <f t="shared" si="856"/>
        <v>26.616128000000003</v>
      </c>
      <c r="V1913" s="602">
        <f t="shared" ca="1" si="857"/>
        <v>-547954542025.59998</v>
      </c>
      <c r="W1913" s="602">
        <f t="shared" si="858"/>
        <v>84.48</v>
      </c>
      <c r="X1913" s="602">
        <f t="shared" si="859"/>
        <v>13.52</v>
      </c>
      <c r="Y1913" s="602">
        <f t="shared" ca="1" si="860"/>
        <v>10113414605.299999</v>
      </c>
      <c r="Z1913" s="602">
        <f t="shared" ca="1" si="861"/>
        <v>1618146336.8499999</v>
      </c>
      <c r="AA1913" s="603">
        <f t="shared" si="862"/>
        <v>0</v>
      </c>
      <c r="AB1913" s="602"/>
      <c r="AC1913" s="604">
        <f t="shared" si="863"/>
        <v>0.113</v>
      </c>
      <c r="AD1913" s="602">
        <f t="shared" ca="1" si="864"/>
        <v>-6449881588426.2959</v>
      </c>
      <c r="AE1913" s="602">
        <f t="shared" si="865"/>
        <v>0</v>
      </c>
      <c r="AG1913" s="602">
        <f t="shared" ca="1" si="869"/>
        <v>0</v>
      </c>
    </row>
    <row r="1914" spans="2:33" x14ac:dyDescent="0.25">
      <c r="B1914" s="30">
        <v>1893</v>
      </c>
      <c r="C1914" s="19">
        <f t="shared" ca="1" si="843"/>
        <v>103308</v>
      </c>
      <c r="D1914" s="30">
        <f t="shared" ca="1" si="844"/>
        <v>31</v>
      </c>
      <c r="E1914" s="599">
        <f t="shared" si="845"/>
        <v>0.113</v>
      </c>
      <c r="F1914" s="599">
        <f t="shared" si="866"/>
        <v>0.13108</v>
      </c>
      <c r="G1914" s="33">
        <f t="shared" ca="1" si="846"/>
        <v>1.0120874444444443</v>
      </c>
      <c r="H1914" s="33">
        <f t="shared" ca="1" si="847"/>
        <v>5140210471.7979345</v>
      </c>
      <c r="I1914" s="33">
        <f t="shared" ca="1" si="871"/>
        <v>1.9454456300701275E-10</v>
      </c>
      <c r="J1914" s="30" t="b">
        <f t="shared" si="848"/>
        <v>0</v>
      </c>
      <c r="K1914" s="33">
        <f t="shared" si="867"/>
        <v>1</v>
      </c>
      <c r="L1914" s="33">
        <f t="shared" ca="1" si="870"/>
        <v>1.9454456300701275E-10</v>
      </c>
      <c r="M1914" s="600">
        <f t="shared" ca="1" si="849"/>
        <v>27271.35</v>
      </c>
      <c r="N1914" s="601">
        <f t="shared" ca="1" si="850"/>
        <v>-692972994743867</v>
      </c>
      <c r="O1914" s="601">
        <f t="shared" ca="1" si="851"/>
        <v>8376272602738.1396</v>
      </c>
      <c r="P1914" s="601">
        <f t="shared" ca="1" si="852"/>
        <v>-6743012223854.9102</v>
      </c>
      <c r="Q1914" s="601">
        <f t="shared" ca="1" si="868"/>
        <v>-1078881955816.79</v>
      </c>
      <c r="R1914" s="602">
        <f t="shared" si="853"/>
        <v>399</v>
      </c>
      <c r="S1914" s="602">
        <f t="shared" si="854"/>
        <v>63.84</v>
      </c>
      <c r="T1914" s="602">
        <f t="shared" si="855"/>
        <v>166.35080000000002</v>
      </c>
      <c r="U1914" s="602">
        <f t="shared" si="856"/>
        <v>26.616128000000003</v>
      </c>
      <c r="V1914" s="602">
        <f t="shared" ca="1" si="857"/>
        <v>-554378395795.08997</v>
      </c>
      <c r="W1914" s="602">
        <f t="shared" si="858"/>
        <v>84.48</v>
      </c>
      <c r="X1914" s="602">
        <f t="shared" si="859"/>
        <v>13.52</v>
      </c>
      <c r="Y1914" s="602">
        <f t="shared" ca="1" si="860"/>
        <v>10573043441.65</v>
      </c>
      <c r="Z1914" s="602">
        <f t="shared" ca="1" si="861"/>
        <v>1691686950.6600001</v>
      </c>
      <c r="AA1914" s="603">
        <f t="shared" si="862"/>
        <v>0</v>
      </c>
      <c r="AB1914" s="602"/>
      <c r="AC1914" s="604">
        <f t="shared" si="863"/>
        <v>0.113</v>
      </c>
      <c r="AD1914" s="602">
        <f t="shared" ca="1" si="864"/>
        <v>-6743012223854.9053</v>
      </c>
      <c r="AE1914" s="602">
        <f t="shared" si="865"/>
        <v>0</v>
      </c>
      <c r="AG1914" s="602">
        <f t="shared" ca="1" si="869"/>
        <v>0</v>
      </c>
    </row>
    <row r="1915" spans="2:33" x14ac:dyDescent="0.25">
      <c r="B1915" s="30">
        <v>1894</v>
      </c>
      <c r="C1915" s="19">
        <f t="shared" ca="1" si="843"/>
        <v>103338</v>
      </c>
      <c r="D1915" s="30">
        <f t="shared" ca="1" si="844"/>
        <v>30</v>
      </c>
      <c r="E1915" s="599">
        <f t="shared" si="845"/>
        <v>0.113</v>
      </c>
      <c r="F1915" s="599">
        <f t="shared" si="866"/>
        <v>0.13108</v>
      </c>
      <c r="G1915" s="33">
        <f t="shared" ca="1" si="846"/>
        <v>1.0117233333333333</v>
      </c>
      <c r="H1915" s="33">
        <f t="shared" ca="1" si="847"/>
        <v>5200470872.5623121</v>
      </c>
      <c r="I1915" s="33">
        <f t="shared" ca="1" si="871"/>
        <v>1.9229027995830159E-10</v>
      </c>
      <c r="J1915" s="30" t="b">
        <f t="shared" si="848"/>
        <v>0</v>
      </c>
      <c r="K1915" s="33">
        <f t="shared" si="867"/>
        <v>1</v>
      </c>
      <c r="L1915" s="33">
        <f t="shared" ca="1" si="870"/>
        <v>1.9229027995830159E-10</v>
      </c>
      <c r="M1915" s="600">
        <f t="shared" ca="1" si="849"/>
        <v>27271.35</v>
      </c>
      <c r="N1915" s="601">
        <f t="shared" ca="1" si="850"/>
        <v>-701349267346605</v>
      </c>
      <c r="O1915" s="601">
        <f t="shared" ca="1" si="851"/>
        <v>8222151271464.71</v>
      </c>
      <c r="P1915" s="601">
        <f t="shared" ca="1" si="852"/>
        <v>-6604372267513.8604</v>
      </c>
      <c r="Q1915" s="601">
        <f t="shared" ca="1" si="868"/>
        <v>-1056699562802.22</v>
      </c>
      <c r="R1915" s="602">
        <f t="shared" si="853"/>
        <v>399</v>
      </c>
      <c r="S1915" s="602">
        <f t="shared" si="854"/>
        <v>63.84</v>
      </c>
      <c r="T1915" s="602">
        <f t="shared" si="855"/>
        <v>166.35080000000002</v>
      </c>
      <c r="U1915" s="602">
        <f t="shared" si="856"/>
        <v>26.616128000000003</v>
      </c>
      <c r="V1915" s="602">
        <f t="shared" ca="1" si="857"/>
        <v>-561079413877.28003</v>
      </c>
      <c r="W1915" s="602">
        <f t="shared" si="858"/>
        <v>84.48</v>
      </c>
      <c r="X1915" s="602">
        <f t="shared" si="859"/>
        <v>13.52</v>
      </c>
      <c r="Y1915" s="602">
        <f t="shared" ca="1" si="860"/>
        <v>10355655990.110001</v>
      </c>
      <c r="Z1915" s="602">
        <f t="shared" ca="1" si="861"/>
        <v>1656904958.4200001</v>
      </c>
      <c r="AA1915" s="603">
        <f t="shared" si="862"/>
        <v>0</v>
      </c>
      <c r="AB1915" s="602"/>
      <c r="AC1915" s="604">
        <f t="shared" si="863"/>
        <v>0.113</v>
      </c>
      <c r="AD1915" s="602">
        <f t="shared" ca="1" si="864"/>
        <v>-6604372267513.8643</v>
      </c>
      <c r="AE1915" s="602">
        <f t="shared" si="865"/>
        <v>0</v>
      </c>
      <c r="AG1915" s="602">
        <f t="shared" ca="1" si="869"/>
        <v>0</v>
      </c>
    </row>
    <row r="1916" spans="2:33" x14ac:dyDescent="0.25">
      <c r="B1916" s="30">
        <v>1895</v>
      </c>
      <c r="C1916" s="19">
        <f t="shared" ca="1" si="843"/>
        <v>103369</v>
      </c>
      <c r="D1916" s="30">
        <f t="shared" ca="1" si="844"/>
        <v>31</v>
      </c>
      <c r="E1916" s="599">
        <f t="shared" si="845"/>
        <v>0.113</v>
      </c>
      <c r="F1916" s="599">
        <f t="shared" si="866"/>
        <v>0.13108</v>
      </c>
      <c r="G1916" s="33">
        <f t="shared" ca="1" si="846"/>
        <v>1.0120874444444443</v>
      </c>
      <c r="H1916" s="33">
        <f t="shared" ca="1" si="847"/>
        <v>5263331275.3193598</v>
      </c>
      <c r="I1916" s="33">
        <f t="shared" ca="1" si="871"/>
        <v>1.8999374116715153E-10</v>
      </c>
      <c r="J1916" s="30" t="b">
        <f t="shared" si="848"/>
        <v>0</v>
      </c>
      <c r="K1916" s="33">
        <f t="shared" si="867"/>
        <v>1</v>
      </c>
      <c r="L1916" s="33">
        <f t="shared" ca="1" si="870"/>
        <v>1.8999374116715153E-10</v>
      </c>
      <c r="M1916" s="600">
        <f t="shared" ca="1" si="849"/>
        <v>27271.35</v>
      </c>
      <c r="N1916" s="601">
        <f t="shared" ca="1" si="850"/>
        <v>-709571418618070</v>
      </c>
      <c r="O1916" s="601">
        <f t="shared" ca="1" si="851"/>
        <v>8576905129182.9102</v>
      </c>
      <c r="P1916" s="601">
        <f t="shared" ca="1" si="852"/>
        <v>-6904524109497.5</v>
      </c>
      <c r="Q1916" s="601">
        <f t="shared" ca="1" si="868"/>
        <v>-1104723857519.6001</v>
      </c>
      <c r="R1916" s="602">
        <f t="shared" si="853"/>
        <v>399</v>
      </c>
      <c r="S1916" s="602">
        <f t="shared" si="854"/>
        <v>63.84</v>
      </c>
      <c r="T1916" s="602">
        <f t="shared" si="855"/>
        <v>166.35080000000002</v>
      </c>
      <c r="U1916" s="602">
        <f t="shared" si="856"/>
        <v>26.616128000000003</v>
      </c>
      <c r="V1916" s="602">
        <f t="shared" ca="1" si="857"/>
        <v>-567657134894.45996</v>
      </c>
      <c r="W1916" s="602">
        <f t="shared" si="858"/>
        <v>84.48</v>
      </c>
      <c r="X1916" s="602">
        <f t="shared" si="859"/>
        <v>13.52</v>
      </c>
      <c r="Y1916" s="602">
        <f t="shared" ca="1" si="860"/>
        <v>10826294078.34</v>
      </c>
      <c r="Z1916" s="602">
        <f t="shared" ca="1" si="861"/>
        <v>1732207052.53</v>
      </c>
      <c r="AA1916" s="603">
        <f t="shared" si="862"/>
        <v>0</v>
      </c>
      <c r="AB1916" s="602"/>
      <c r="AC1916" s="604">
        <f t="shared" si="863"/>
        <v>0.113</v>
      </c>
      <c r="AD1916" s="602">
        <f t="shared" ca="1" si="864"/>
        <v>-6904524109497.4971</v>
      </c>
      <c r="AE1916" s="602">
        <f t="shared" si="865"/>
        <v>0</v>
      </c>
      <c r="AG1916" s="602">
        <f t="shared" ca="1" si="869"/>
        <v>0</v>
      </c>
    </row>
    <row r="1917" spans="2:33" x14ac:dyDescent="0.25">
      <c r="B1917" s="30">
        <v>1896</v>
      </c>
      <c r="C1917" s="19">
        <f t="shared" ca="1" si="843"/>
        <v>103400</v>
      </c>
      <c r="D1917" s="30">
        <f t="shared" ca="1" si="844"/>
        <v>31</v>
      </c>
      <c r="E1917" s="599">
        <f t="shared" si="845"/>
        <v>0.113</v>
      </c>
      <c r="F1917" s="599">
        <f t="shared" si="866"/>
        <v>0.13108</v>
      </c>
      <c r="G1917" s="33">
        <f t="shared" ca="1" si="846"/>
        <v>1.0120874444444443</v>
      </c>
      <c r="H1917" s="33">
        <f t="shared" ca="1" si="847"/>
        <v>5326951499.7024889</v>
      </c>
      <c r="I1917" s="33">
        <f t="shared" ca="1" si="871"/>
        <v>1.8772463012960604E-10</v>
      </c>
      <c r="J1917" s="30" t="b">
        <f t="shared" si="848"/>
        <v>1</v>
      </c>
      <c r="K1917" s="33">
        <f t="shared" si="867"/>
        <v>1</v>
      </c>
      <c r="L1917" s="33">
        <f t="shared" ca="1" si="870"/>
        <v>1.8772463012960604E-10</v>
      </c>
      <c r="M1917" s="600">
        <f t="shared" ca="1" si="849"/>
        <v>27271.35</v>
      </c>
      <c r="N1917" s="601">
        <f t="shared" ca="1" si="850"/>
        <v>-718148323747253</v>
      </c>
      <c r="O1917" s="601">
        <f t="shared" ca="1" si="851"/>
        <v>8680577993437.1699</v>
      </c>
      <c r="P1917" s="601">
        <f t="shared" ca="1" si="852"/>
        <v>-6987982161351.7402</v>
      </c>
      <c r="Q1917" s="601">
        <f t="shared" ca="1" si="868"/>
        <v>-1118077145816.28</v>
      </c>
      <c r="R1917" s="602">
        <f t="shared" si="853"/>
        <v>399</v>
      </c>
      <c r="S1917" s="602">
        <f t="shared" si="854"/>
        <v>63.84</v>
      </c>
      <c r="T1917" s="602">
        <f t="shared" si="855"/>
        <v>166.35080000000002</v>
      </c>
      <c r="U1917" s="602">
        <f t="shared" si="856"/>
        <v>26.616128000000003</v>
      </c>
      <c r="V1917" s="602">
        <f t="shared" ca="1" si="857"/>
        <v>-574518658997.80005</v>
      </c>
      <c r="W1917" s="602">
        <f t="shared" si="858"/>
        <v>84.48</v>
      </c>
      <c r="X1917" s="602">
        <f t="shared" si="859"/>
        <v>13.52</v>
      </c>
      <c r="Y1917" s="602">
        <f t="shared" ca="1" si="860"/>
        <v>10957156303.65</v>
      </c>
      <c r="Z1917" s="602">
        <f t="shared" ca="1" si="861"/>
        <v>1753145008.5799999</v>
      </c>
      <c r="AA1917" s="603">
        <f t="shared" si="862"/>
        <v>0</v>
      </c>
      <c r="AB1917" s="602"/>
      <c r="AC1917" s="604">
        <f t="shared" si="863"/>
        <v>0.113</v>
      </c>
      <c r="AD1917" s="602">
        <f t="shared" ca="1" si="864"/>
        <v>-6987982161351.7432</v>
      </c>
      <c r="AE1917" s="602">
        <f t="shared" si="865"/>
        <v>0</v>
      </c>
      <c r="AG1917" s="602">
        <f t="shared" ca="1" si="869"/>
        <v>0</v>
      </c>
    </row>
    <row r="1918" spans="2:33" x14ac:dyDescent="0.25">
      <c r="B1918" s="30">
        <v>1897</v>
      </c>
      <c r="C1918" s="19">
        <f t="shared" ca="1" si="843"/>
        <v>103428</v>
      </c>
      <c r="D1918" s="30">
        <f t="shared" ca="1" si="844"/>
        <v>28</v>
      </c>
      <c r="E1918" s="599">
        <f t="shared" si="845"/>
        <v>0.113</v>
      </c>
      <c r="F1918" s="599">
        <f t="shared" si="866"/>
        <v>0.13108</v>
      </c>
      <c r="G1918" s="33">
        <f t="shared" ca="1" si="846"/>
        <v>1.0109951111111111</v>
      </c>
      <c r="H1918" s="33">
        <f t="shared" ca="1" si="847"/>
        <v>5385521923.3252172</v>
      </c>
      <c r="I1918" s="33">
        <f t="shared" ca="1" si="871"/>
        <v>1.8568302464221772E-10</v>
      </c>
      <c r="J1918" s="30" t="b">
        <f t="shared" si="848"/>
        <v>0</v>
      </c>
      <c r="K1918" s="33">
        <f t="shared" si="867"/>
        <v>1</v>
      </c>
      <c r="L1918" s="33">
        <f t="shared" ca="1" si="870"/>
        <v>1.8568302464221772E-10</v>
      </c>
      <c r="M1918" s="600">
        <f t="shared" ca="1" si="849"/>
        <v>27271.35</v>
      </c>
      <c r="N1918" s="601">
        <f t="shared" ca="1" si="850"/>
        <v>-726828901740690</v>
      </c>
      <c r="O1918" s="601">
        <f t="shared" ca="1" si="851"/>
        <v>7991564560677.0889</v>
      </c>
      <c r="P1918" s="601">
        <f t="shared" ca="1" si="852"/>
        <v>-6388018458632.0596</v>
      </c>
      <c r="Q1918" s="601">
        <f t="shared" ca="1" si="868"/>
        <v>-1022082953381.13</v>
      </c>
      <c r="R1918" s="602">
        <f t="shared" si="853"/>
        <v>399</v>
      </c>
      <c r="S1918" s="602">
        <f t="shared" si="854"/>
        <v>63.84</v>
      </c>
      <c r="T1918" s="602">
        <f t="shared" si="855"/>
        <v>166.35080000000002</v>
      </c>
      <c r="U1918" s="602">
        <f t="shared" si="856"/>
        <v>26.616128000000003</v>
      </c>
      <c r="V1918" s="602">
        <f t="shared" ca="1" si="857"/>
        <v>-581463121392.55005</v>
      </c>
      <c r="W1918" s="602">
        <f t="shared" si="858"/>
        <v>84.48</v>
      </c>
      <c r="X1918" s="602">
        <f t="shared" si="859"/>
        <v>13.52</v>
      </c>
      <c r="Y1918" s="602">
        <f t="shared" ca="1" si="860"/>
        <v>10016413217.780001</v>
      </c>
      <c r="Z1918" s="602">
        <f t="shared" ca="1" si="861"/>
        <v>1602626114.8399999</v>
      </c>
      <c r="AA1918" s="603">
        <f t="shared" si="862"/>
        <v>0</v>
      </c>
      <c r="AB1918" s="602"/>
      <c r="AC1918" s="604">
        <f t="shared" si="863"/>
        <v>0.113</v>
      </c>
      <c r="AD1918" s="602">
        <f t="shared" ca="1" si="864"/>
        <v>-6388018458632.0635</v>
      </c>
      <c r="AE1918" s="602">
        <f t="shared" si="865"/>
        <v>0</v>
      </c>
      <c r="AG1918" s="602">
        <f t="shared" ca="1" si="869"/>
        <v>0</v>
      </c>
    </row>
    <row r="1919" spans="2:33" x14ac:dyDescent="0.25">
      <c r="B1919" s="30">
        <v>1898</v>
      </c>
      <c r="C1919" s="19">
        <f t="shared" ca="1" si="843"/>
        <v>103459</v>
      </c>
      <c r="D1919" s="30">
        <f t="shared" ca="1" si="844"/>
        <v>31</v>
      </c>
      <c r="E1919" s="599">
        <f t="shared" si="845"/>
        <v>0.113</v>
      </c>
      <c r="F1919" s="599">
        <f t="shared" si="866"/>
        <v>0.13108</v>
      </c>
      <c r="G1919" s="33">
        <f t="shared" ca="1" si="846"/>
        <v>1.0120874444444443</v>
      </c>
      <c r="H1919" s="33">
        <f t="shared" ca="1" si="847"/>
        <v>5450619120.3777475</v>
      </c>
      <c r="I1919" s="33">
        <f t="shared" ca="1" si="871"/>
        <v>1.8346539685031165E-10</v>
      </c>
      <c r="J1919" s="30" t="b">
        <f t="shared" si="848"/>
        <v>0</v>
      </c>
      <c r="K1919" s="33">
        <f t="shared" si="867"/>
        <v>1</v>
      </c>
      <c r="L1919" s="33">
        <f t="shared" ca="1" si="870"/>
        <v>1.8346539685031165E-10</v>
      </c>
      <c r="M1919" s="600">
        <f t="shared" ca="1" si="849"/>
        <v>27271.35</v>
      </c>
      <c r="N1919" s="601">
        <f t="shared" ca="1" si="850"/>
        <v>-734820466301367</v>
      </c>
      <c r="O1919" s="601">
        <f t="shared" ca="1" si="851"/>
        <v>8882101590329.8789</v>
      </c>
      <c r="P1919" s="601">
        <f t="shared" ca="1" si="852"/>
        <v>-7150211370704.6904</v>
      </c>
      <c r="Q1919" s="601">
        <f t="shared" ca="1" si="868"/>
        <v>-1144033819312.75</v>
      </c>
      <c r="R1919" s="602">
        <f t="shared" si="853"/>
        <v>399</v>
      </c>
      <c r="S1919" s="602">
        <f t="shared" si="854"/>
        <v>63.84</v>
      </c>
      <c r="T1919" s="602">
        <f t="shared" si="855"/>
        <v>166.35080000000002</v>
      </c>
      <c r="U1919" s="602">
        <f t="shared" si="856"/>
        <v>26.616128000000003</v>
      </c>
      <c r="V1919" s="602">
        <f t="shared" ca="1" si="857"/>
        <v>-587856373041.08997</v>
      </c>
      <c r="W1919" s="602">
        <f t="shared" si="858"/>
        <v>84.48</v>
      </c>
      <c r="X1919" s="602">
        <f t="shared" si="859"/>
        <v>13.52</v>
      </c>
      <c r="Y1919" s="602">
        <f t="shared" ca="1" si="860"/>
        <v>11211531703.91</v>
      </c>
      <c r="Z1919" s="602">
        <f t="shared" ca="1" si="861"/>
        <v>1793845072.6300001</v>
      </c>
      <c r="AA1919" s="603">
        <f t="shared" si="862"/>
        <v>0</v>
      </c>
      <c r="AB1919" s="602"/>
      <c r="AC1919" s="604">
        <f t="shared" si="863"/>
        <v>0.113</v>
      </c>
      <c r="AD1919" s="602">
        <f t="shared" ca="1" si="864"/>
        <v>-7150211370704.6904</v>
      </c>
      <c r="AE1919" s="602">
        <f t="shared" si="865"/>
        <v>0</v>
      </c>
      <c r="AG1919" s="602">
        <f t="shared" ca="1" si="869"/>
        <v>0</v>
      </c>
    </row>
    <row r="1920" spans="2:33" x14ac:dyDescent="0.25">
      <c r="B1920" s="30">
        <v>1899</v>
      </c>
      <c r="C1920" s="19">
        <f t="shared" ca="1" si="843"/>
        <v>103489</v>
      </c>
      <c r="D1920" s="30">
        <f t="shared" ca="1" si="844"/>
        <v>30</v>
      </c>
      <c r="E1920" s="599">
        <f t="shared" si="845"/>
        <v>0.113</v>
      </c>
      <c r="F1920" s="599">
        <f t="shared" si="866"/>
        <v>0.13108</v>
      </c>
      <c r="G1920" s="33">
        <f t="shared" ca="1" si="846"/>
        <v>1.0117233333333333</v>
      </c>
      <c r="H1920" s="33">
        <f t="shared" ca="1" si="847"/>
        <v>5514518545.1989756</v>
      </c>
      <c r="I1920" s="33">
        <f t="shared" ca="1" si="871"/>
        <v>1.8133949352126405E-10</v>
      </c>
      <c r="J1920" s="30" t="b">
        <f t="shared" si="848"/>
        <v>0</v>
      </c>
      <c r="K1920" s="33">
        <f t="shared" si="867"/>
        <v>1</v>
      </c>
      <c r="L1920" s="33">
        <f t="shared" ca="1" si="870"/>
        <v>1.8133949352126405E-10</v>
      </c>
      <c r="M1920" s="600">
        <f t="shared" ca="1" si="849"/>
        <v>27271.35</v>
      </c>
      <c r="N1920" s="601">
        <f t="shared" ca="1" si="850"/>
        <v>-743702567891697</v>
      </c>
      <c r="O1920" s="601">
        <f t="shared" ca="1" si="851"/>
        <v>8718673131521.6807</v>
      </c>
      <c r="P1920" s="601">
        <f t="shared" ca="1" si="852"/>
        <v>-7003199180980.1504</v>
      </c>
      <c r="Q1920" s="601">
        <f t="shared" ca="1" si="868"/>
        <v>-1120511868956.8201</v>
      </c>
      <c r="R1920" s="602">
        <f t="shared" si="853"/>
        <v>399</v>
      </c>
      <c r="S1920" s="602">
        <f t="shared" si="854"/>
        <v>63.84</v>
      </c>
      <c r="T1920" s="602">
        <f t="shared" si="855"/>
        <v>166.35080000000002</v>
      </c>
      <c r="U1920" s="602">
        <f t="shared" si="856"/>
        <v>26.616128000000003</v>
      </c>
      <c r="V1920" s="602">
        <f t="shared" ca="1" si="857"/>
        <v>-594962054313.35999</v>
      </c>
      <c r="W1920" s="602">
        <f t="shared" si="858"/>
        <v>84.48</v>
      </c>
      <c r="X1920" s="602">
        <f t="shared" si="859"/>
        <v>13.52</v>
      </c>
      <c r="Y1920" s="602">
        <f t="shared" ca="1" si="860"/>
        <v>10981016590.42</v>
      </c>
      <c r="Z1920" s="602">
        <f t="shared" ca="1" si="861"/>
        <v>1756962654.47</v>
      </c>
      <c r="AA1920" s="603">
        <f t="shared" si="862"/>
        <v>0</v>
      </c>
      <c r="AB1920" s="602"/>
      <c r="AC1920" s="604">
        <f t="shared" si="863"/>
        <v>0.113</v>
      </c>
      <c r="AD1920" s="602">
        <f t="shared" ca="1" si="864"/>
        <v>-7003199180980.1475</v>
      </c>
      <c r="AE1920" s="602">
        <f t="shared" si="865"/>
        <v>0</v>
      </c>
      <c r="AG1920" s="602">
        <f t="shared" ca="1" si="869"/>
        <v>0</v>
      </c>
    </row>
    <row r="1921" spans="2:33" x14ac:dyDescent="0.25">
      <c r="B1921" s="30">
        <v>1900</v>
      </c>
      <c r="C1921" s="19">
        <f t="shared" ca="1" si="843"/>
        <v>103520</v>
      </c>
      <c r="D1921" s="30">
        <f t="shared" ca="1" si="844"/>
        <v>31</v>
      </c>
      <c r="E1921" s="599">
        <f t="shared" si="845"/>
        <v>0.113</v>
      </c>
      <c r="F1921" s="599">
        <f t="shared" si="866"/>
        <v>0.13108</v>
      </c>
      <c r="G1921" s="33">
        <f t="shared" ca="1" si="846"/>
        <v>1.0120874444444443</v>
      </c>
      <c r="H1921" s="33">
        <f t="shared" ca="1" si="847"/>
        <v>5581174981.7519264</v>
      </c>
      <c r="I1921" s="33">
        <f t="shared" ca="1" si="871"/>
        <v>1.7917374088244421E-10</v>
      </c>
      <c r="J1921" s="30" t="b">
        <f t="shared" si="848"/>
        <v>0</v>
      </c>
      <c r="K1921" s="33">
        <f t="shared" si="867"/>
        <v>1</v>
      </c>
      <c r="L1921" s="33">
        <f t="shared" ca="1" si="870"/>
        <v>1.7917374088244421E-10</v>
      </c>
      <c r="M1921" s="600">
        <f t="shared" ca="1" si="849"/>
        <v>27271.35</v>
      </c>
      <c r="N1921" s="601">
        <f t="shared" ca="1" si="850"/>
        <v>-752421241023219</v>
      </c>
      <c r="O1921" s="601">
        <f t="shared" ca="1" si="851"/>
        <v>9094849976959.4609</v>
      </c>
      <c r="P1921" s="601">
        <f t="shared" ca="1" si="852"/>
        <v>-7321476686956.4902</v>
      </c>
      <c r="Q1921" s="601">
        <f t="shared" ca="1" si="868"/>
        <v>-1171436269913.04</v>
      </c>
      <c r="R1921" s="602">
        <f t="shared" si="853"/>
        <v>399</v>
      </c>
      <c r="S1921" s="602">
        <f t="shared" si="854"/>
        <v>63.84</v>
      </c>
      <c r="T1921" s="602">
        <f t="shared" si="855"/>
        <v>166.35080000000002</v>
      </c>
      <c r="U1921" s="602">
        <f t="shared" si="856"/>
        <v>26.616128000000003</v>
      </c>
      <c r="V1921" s="602">
        <f t="shared" ca="1" si="857"/>
        <v>-601936992818.57996</v>
      </c>
      <c r="W1921" s="602">
        <f t="shared" si="858"/>
        <v>84.48</v>
      </c>
      <c r="X1921" s="602">
        <f t="shared" si="859"/>
        <v>13.52</v>
      </c>
      <c r="Y1921" s="602">
        <f t="shared" ca="1" si="860"/>
        <v>11480075719.790001</v>
      </c>
      <c r="Z1921" s="602">
        <f t="shared" ca="1" si="861"/>
        <v>1836812115.1700001</v>
      </c>
      <c r="AA1921" s="603">
        <f t="shared" si="862"/>
        <v>0</v>
      </c>
      <c r="AB1921" s="602"/>
      <c r="AC1921" s="604">
        <f t="shared" si="863"/>
        <v>0.113</v>
      </c>
      <c r="AD1921" s="602">
        <f t="shared" ca="1" si="864"/>
        <v>-7321476686956.4893</v>
      </c>
      <c r="AE1921" s="602">
        <f t="shared" si="865"/>
        <v>0</v>
      </c>
      <c r="AG1921" s="602">
        <f t="shared" ca="1" si="869"/>
        <v>0</v>
      </c>
    </row>
    <row r="1922" spans="2:33" x14ac:dyDescent="0.25">
      <c r="B1922" s="30">
        <v>1901</v>
      </c>
      <c r="C1922" s="19">
        <f t="shared" ca="1" si="843"/>
        <v>103550</v>
      </c>
      <c r="D1922" s="30">
        <f t="shared" ca="1" si="844"/>
        <v>30</v>
      </c>
      <c r="E1922" s="599">
        <f t="shared" si="845"/>
        <v>0.113</v>
      </c>
      <c r="F1922" s="599">
        <f t="shared" si="866"/>
        <v>0.13108</v>
      </c>
      <c r="G1922" s="33">
        <f t="shared" ca="1" si="846"/>
        <v>1.0117233333333333</v>
      </c>
      <c r="H1922" s="33">
        <f t="shared" ca="1" si="847"/>
        <v>5646604956.4546642</v>
      </c>
      <c r="I1922" s="33">
        <f t="shared" ca="1" si="871"/>
        <v>1.7709756707114682E-10</v>
      </c>
      <c r="J1922" s="30" t="b">
        <f t="shared" si="848"/>
        <v>0</v>
      </c>
      <c r="K1922" s="33">
        <f t="shared" si="867"/>
        <v>1</v>
      </c>
      <c r="L1922" s="33">
        <f t="shared" ca="1" si="870"/>
        <v>1.7709756707114682E-10</v>
      </c>
      <c r="M1922" s="600">
        <f t="shared" ca="1" si="849"/>
        <v>27271.35</v>
      </c>
      <c r="N1922" s="601">
        <f t="shared" ca="1" si="850"/>
        <v>-761516091000178</v>
      </c>
      <c r="O1922" s="601">
        <f t="shared" ca="1" si="851"/>
        <v>8927507000763.4395</v>
      </c>
      <c r="P1922" s="601">
        <f t="shared" ca="1" si="852"/>
        <v>-7170943190251.6797</v>
      </c>
      <c r="Q1922" s="601">
        <f t="shared" ca="1" si="868"/>
        <v>-1147350910440.27</v>
      </c>
      <c r="R1922" s="602">
        <f t="shared" si="853"/>
        <v>399</v>
      </c>
      <c r="S1922" s="602">
        <f t="shared" si="854"/>
        <v>63.84</v>
      </c>
      <c r="T1922" s="602">
        <f t="shared" si="855"/>
        <v>166.35080000000002</v>
      </c>
      <c r="U1922" s="602">
        <f t="shared" si="856"/>
        <v>26.616128000000003</v>
      </c>
      <c r="V1922" s="602">
        <f t="shared" ca="1" si="857"/>
        <v>-609212872800.14001</v>
      </c>
      <c r="W1922" s="602">
        <f t="shared" si="858"/>
        <v>84.48</v>
      </c>
      <c r="X1922" s="602">
        <f t="shared" si="859"/>
        <v>13.52</v>
      </c>
      <c r="Y1922" s="602">
        <f t="shared" ca="1" si="860"/>
        <v>11244039196.959999</v>
      </c>
      <c r="Z1922" s="602">
        <f t="shared" ca="1" si="861"/>
        <v>1799046271.51</v>
      </c>
      <c r="AA1922" s="603">
        <f t="shared" si="862"/>
        <v>0</v>
      </c>
      <c r="AB1922" s="602"/>
      <c r="AC1922" s="604">
        <f t="shared" si="863"/>
        <v>0.113</v>
      </c>
      <c r="AD1922" s="602">
        <f t="shared" ca="1" si="864"/>
        <v>-7170943190251.6768</v>
      </c>
      <c r="AE1922" s="602">
        <f t="shared" si="865"/>
        <v>0</v>
      </c>
      <c r="AG1922" s="602">
        <f t="shared" ca="1" si="869"/>
        <v>0</v>
      </c>
    </row>
    <row r="1923" spans="2:33" x14ac:dyDescent="0.25">
      <c r="B1923" s="30">
        <v>1902</v>
      </c>
      <c r="C1923" s="19">
        <f t="shared" ca="1" si="843"/>
        <v>103581</v>
      </c>
      <c r="D1923" s="30">
        <f t="shared" ca="1" si="844"/>
        <v>31</v>
      </c>
      <c r="E1923" s="599">
        <f t="shared" si="845"/>
        <v>0.113</v>
      </c>
      <c r="F1923" s="599">
        <f t="shared" si="866"/>
        <v>0.13108</v>
      </c>
      <c r="G1923" s="33">
        <f t="shared" ca="1" si="846"/>
        <v>1.0120874444444443</v>
      </c>
      <c r="H1923" s="33">
        <f t="shared" ca="1" si="847"/>
        <v>5714857980.165534</v>
      </c>
      <c r="I1923" s="33">
        <f t="shared" ca="1" si="871"/>
        <v>1.7498247611238705E-10</v>
      </c>
      <c r="J1923" s="30" t="b">
        <f t="shared" si="848"/>
        <v>0</v>
      </c>
      <c r="K1923" s="33">
        <f t="shared" si="867"/>
        <v>1</v>
      </c>
      <c r="L1923" s="33">
        <f t="shared" ca="1" si="870"/>
        <v>1.7498247611238705E-10</v>
      </c>
      <c r="M1923" s="600">
        <f t="shared" ca="1" si="849"/>
        <v>27271.35</v>
      </c>
      <c r="N1923" s="601">
        <f t="shared" ca="1" si="850"/>
        <v>-770443598000941</v>
      </c>
      <c r="O1923" s="601">
        <f t="shared" ca="1" si="851"/>
        <v>9312694215685.6094</v>
      </c>
      <c r="P1923" s="601">
        <f t="shared" ca="1" si="852"/>
        <v>-7496844232770.2695</v>
      </c>
      <c r="Q1923" s="601">
        <f t="shared" ca="1" si="868"/>
        <v>-1199495077243.24</v>
      </c>
      <c r="R1923" s="602">
        <f t="shared" si="853"/>
        <v>399</v>
      </c>
      <c r="S1923" s="602">
        <f t="shared" si="854"/>
        <v>63.84</v>
      </c>
      <c r="T1923" s="602">
        <f t="shared" si="855"/>
        <v>166.35080000000002</v>
      </c>
      <c r="U1923" s="602">
        <f t="shared" si="856"/>
        <v>26.616128000000003</v>
      </c>
      <c r="V1923" s="602">
        <f t="shared" ca="1" si="857"/>
        <v>-616354878400.75</v>
      </c>
      <c r="W1923" s="602">
        <f t="shared" si="858"/>
        <v>84.48</v>
      </c>
      <c r="X1923" s="602">
        <f t="shared" si="859"/>
        <v>13.52</v>
      </c>
      <c r="Y1923" s="602">
        <f t="shared" ca="1" si="860"/>
        <v>11755052031.629999</v>
      </c>
      <c r="Z1923" s="602">
        <f t="shared" ca="1" si="861"/>
        <v>1880808325.0599999</v>
      </c>
      <c r="AA1923" s="603">
        <f t="shared" si="862"/>
        <v>0</v>
      </c>
      <c r="AB1923" s="602"/>
      <c r="AC1923" s="604">
        <f t="shared" si="863"/>
        <v>0.113</v>
      </c>
      <c r="AD1923" s="602">
        <f t="shared" ca="1" si="864"/>
        <v>-7496844232770.2676</v>
      </c>
      <c r="AE1923" s="602">
        <f t="shared" si="865"/>
        <v>0</v>
      </c>
      <c r="AG1923" s="602">
        <f t="shared" ca="1" si="869"/>
        <v>0</v>
      </c>
    </row>
    <row r="1924" spans="2:33" x14ac:dyDescent="0.25">
      <c r="B1924" s="30">
        <v>1903</v>
      </c>
      <c r="C1924" s="19">
        <f t="shared" ca="1" si="843"/>
        <v>103612</v>
      </c>
      <c r="D1924" s="30">
        <f t="shared" ca="1" si="844"/>
        <v>31</v>
      </c>
      <c r="E1924" s="599">
        <f t="shared" si="845"/>
        <v>0.113</v>
      </c>
      <c r="F1924" s="599">
        <f t="shared" si="866"/>
        <v>0.13108</v>
      </c>
      <c r="G1924" s="33">
        <f t="shared" ca="1" si="846"/>
        <v>1.0120874444444443</v>
      </c>
      <c r="H1924" s="33">
        <f t="shared" ca="1" si="847"/>
        <v>5783936008.5086746</v>
      </c>
      <c r="I1924" s="33">
        <f t="shared" ca="1" si="871"/>
        <v>1.7289264586069291E-10</v>
      </c>
      <c r="J1924" s="30" t="b">
        <f t="shared" si="848"/>
        <v>0</v>
      </c>
      <c r="K1924" s="33">
        <f t="shared" si="867"/>
        <v>1</v>
      </c>
      <c r="L1924" s="33">
        <f t="shared" ca="1" si="870"/>
        <v>1.7289264586069291E-10</v>
      </c>
      <c r="M1924" s="600">
        <f t="shared" ca="1" si="849"/>
        <v>27271.35</v>
      </c>
      <c r="N1924" s="601">
        <f t="shared" ca="1" si="850"/>
        <v>-779756292216627</v>
      </c>
      <c r="O1924" s="601">
        <f t="shared" ca="1" si="851"/>
        <v>9425260889645.8105</v>
      </c>
      <c r="P1924" s="601">
        <f t="shared" ca="1" si="852"/>
        <v>-7587461921207.9004</v>
      </c>
      <c r="Q1924" s="601">
        <f t="shared" ca="1" si="868"/>
        <v>-1213993907393.26</v>
      </c>
      <c r="R1924" s="602">
        <f t="shared" si="853"/>
        <v>399</v>
      </c>
      <c r="S1924" s="602">
        <f t="shared" si="854"/>
        <v>63.84</v>
      </c>
      <c r="T1924" s="602">
        <f t="shared" si="855"/>
        <v>166.35080000000002</v>
      </c>
      <c r="U1924" s="602">
        <f t="shared" si="856"/>
        <v>26.616128000000003</v>
      </c>
      <c r="V1924" s="602">
        <f t="shared" ca="1" si="857"/>
        <v>-623805033773.30005</v>
      </c>
      <c r="W1924" s="602">
        <f t="shared" si="858"/>
        <v>84.48</v>
      </c>
      <c r="X1924" s="602">
        <f t="shared" si="859"/>
        <v>13.52</v>
      </c>
      <c r="Y1924" s="602">
        <f t="shared" ca="1" si="860"/>
        <v>11897140567.1</v>
      </c>
      <c r="Z1924" s="602">
        <f t="shared" ca="1" si="861"/>
        <v>1903542490.74</v>
      </c>
      <c r="AA1924" s="603">
        <f t="shared" si="862"/>
        <v>0</v>
      </c>
      <c r="AB1924" s="602"/>
      <c r="AC1924" s="604">
        <f t="shared" si="863"/>
        <v>0.113</v>
      </c>
      <c r="AD1924" s="602">
        <f t="shared" ca="1" si="864"/>
        <v>-7587461921207.9014</v>
      </c>
      <c r="AE1924" s="602">
        <f t="shared" si="865"/>
        <v>0</v>
      </c>
      <c r="AG1924" s="602">
        <f t="shared" ca="1" si="869"/>
        <v>0</v>
      </c>
    </row>
    <row r="1925" spans="2:33" x14ac:dyDescent="0.25">
      <c r="B1925" s="30">
        <v>1904</v>
      </c>
      <c r="C1925" s="19">
        <f t="shared" ca="1" si="843"/>
        <v>103642</v>
      </c>
      <c r="D1925" s="30">
        <f t="shared" ca="1" si="844"/>
        <v>30</v>
      </c>
      <c r="E1925" s="599">
        <f t="shared" si="845"/>
        <v>0.113</v>
      </c>
      <c r="F1925" s="599">
        <f t="shared" si="866"/>
        <v>0.13108</v>
      </c>
      <c r="G1925" s="33">
        <f t="shared" ca="1" si="846"/>
        <v>1.0117233333333333</v>
      </c>
      <c r="H1925" s="33">
        <f t="shared" ca="1" si="847"/>
        <v>5851743018.3150911</v>
      </c>
      <c r="I1925" s="33">
        <f t="shared" ca="1" si="871"/>
        <v>1.7088925417096201E-10</v>
      </c>
      <c r="J1925" s="30" t="b">
        <f t="shared" si="848"/>
        <v>0</v>
      </c>
      <c r="K1925" s="33">
        <f t="shared" si="867"/>
        <v>1</v>
      </c>
      <c r="L1925" s="33">
        <f t="shared" ca="1" si="870"/>
        <v>1.7088925417096201E-10</v>
      </c>
      <c r="M1925" s="600">
        <f t="shared" ca="1" si="849"/>
        <v>27271.35</v>
      </c>
      <c r="N1925" s="601">
        <f t="shared" ca="1" si="850"/>
        <v>-789181553106273</v>
      </c>
      <c r="O1925" s="601">
        <f t="shared" ca="1" si="851"/>
        <v>9251838434853.8887</v>
      </c>
      <c r="P1925" s="601">
        <f t="shared" ca="1" si="852"/>
        <v>-7431459625084.0703</v>
      </c>
      <c r="Q1925" s="601">
        <f t="shared" ca="1" si="868"/>
        <v>-1189033540013.45</v>
      </c>
      <c r="R1925" s="602">
        <f t="shared" si="853"/>
        <v>399</v>
      </c>
      <c r="S1925" s="602">
        <f t="shared" si="854"/>
        <v>63.84</v>
      </c>
      <c r="T1925" s="602">
        <f t="shared" si="855"/>
        <v>166.35080000000002</v>
      </c>
      <c r="U1925" s="602">
        <f t="shared" si="856"/>
        <v>26.616128000000003</v>
      </c>
      <c r="V1925" s="602">
        <f t="shared" ca="1" si="857"/>
        <v>-631345242485.02002</v>
      </c>
      <c r="W1925" s="602">
        <f t="shared" si="858"/>
        <v>84.48</v>
      </c>
      <c r="X1925" s="602">
        <f t="shared" si="859"/>
        <v>13.52</v>
      </c>
      <c r="Y1925" s="602">
        <f t="shared" ca="1" si="860"/>
        <v>11652528966.780001</v>
      </c>
      <c r="Z1925" s="602">
        <f t="shared" ca="1" si="861"/>
        <v>1864404634.6800001</v>
      </c>
      <c r="AA1925" s="603">
        <f t="shared" si="862"/>
        <v>0</v>
      </c>
      <c r="AB1925" s="602"/>
      <c r="AC1925" s="604">
        <f t="shared" si="863"/>
        <v>0.113</v>
      </c>
      <c r="AD1925" s="602">
        <f t="shared" ca="1" si="864"/>
        <v>-7431459625084.0723</v>
      </c>
      <c r="AE1925" s="602">
        <f t="shared" si="865"/>
        <v>0</v>
      </c>
      <c r="AG1925" s="602">
        <f t="shared" ca="1" si="869"/>
        <v>0</v>
      </c>
    </row>
    <row r="1926" spans="2:33" x14ac:dyDescent="0.25">
      <c r="B1926" s="30">
        <v>1905</v>
      </c>
      <c r="C1926" s="19">
        <f t="shared" ca="1" si="843"/>
        <v>103673</v>
      </c>
      <c r="D1926" s="30">
        <f t="shared" ca="1" si="844"/>
        <v>31</v>
      </c>
      <c r="E1926" s="599">
        <f t="shared" si="845"/>
        <v>0.113</v>
      </c>
      <c r="F1926" s="599">
        <f t="shared" si="866"/>
        <v>0.13108</v>
      </c>
      <c r="G1926" s="33">
        <f t="shared" ca="1" si="846"/>
        <v>1.0120874444444443</v>
      </c>
      <c r="H1926" s="33">
        <f t="shared" ca="1" si="847"/>
        <v>5922475636.9521399</v>
      </c>
      <c r="I1926" s="33">
        <f t="shared" ca="1" si="871"/>
        <v>1.6884830960902459E-10</v>
      </c>
      <c r="J1926" s="30" t="b">
        <f t="shared" si="848"/>
        <v>0</v>
      </c>
      <c r="K1926" s="33">
        <f t="shared" si="867"/>
        <v>1</v>
      </c>
      <c r="L1926" s="33">
        <f t="shared" ca="1" si="870"/>
        <v>1.6884830960902459E-10</v>
      </c>
      <c r="M1926" s="600">
        <f t="shared" ca="1" si="849"/>
        <v>27271.35</v>
      </c>
      <c r="N1926" s="601">
        <f t="shared" ca="1" si="850"/>
        <v>-798433391541127</v>
      </c>
      <c r="O1926" s="601">
        <f t="shared" ca="1" si="851"/>
        <v>9651019290114.0801</v>
      </c>
      <c r="P1926" s="601">
        <f t="shared" ca="1" si="852"/>
        <v>-7769200473801.5801</v>
      </c>
      <c r="Q1926" s="601">
        <f t="shared" ca="1" si="868"/>
        <v>-1243072075808.25</v>
      </c>
      <c r="R1926" s="602">
        <f t="shared" si="853"/>
        <v>399</v>
      </c>
      <c r="S1926" s="602">
        <f t="shared" si="854"/>
        <v>63.84</v>
      </c>
      <c r="T1926" s="602">
        <f t="shared" si="855"/>
        <v>166.35080000000002</v>
      </c>
      <c r="U1926" s="602">
        <f t="shared" si="856"/>
        <v>26.616128000000003</v>
      </c>
      <c r="V1926" s="602">
        <f t="shared" ca="1" si="857"/>
        <v>-638746713232.90002</v>
      </c>
      <c r="W1926" s="602">
        <f t="shared" si="858"/>
        <v>84.48</v>
      </c>
      <c r="X1926" s="602">
        <f t="shared" si="859"/>
        <v>13.52</v>
      </c>
      <c r="Y1926" s="602">
        <f t="shared" ca="1" si="860"/>
        <v>12182106617.57</v>
      </c>
      <c r="Z1926" s="602">
        <f t="shared" ca="1" si="861"/>
        <v>1949137058.8099999</v>
      </c>
      <c r="AA1926" s="603">
        <f t="shared" si="862"/>
        <v>0</v>
      </c>
      <c r="AB1926" s="602"/>
      <c r="AC1926" s="604">
        <f t="shared" si="863"/>
        <v>0.113</v>
      </c>
      <c r="AD1926" s="602">
        <f t="shared" ca="1" si="864"/>
        <v>-7769200473801.5781</v>
      </c>
      <c r="AE1926" s="602">
        <f t="shared" si="865"/>
        <v>0</v>
      </c>
      <c r="AG1926" s="602">
        <f t="shared" ca="1" si="869"/>
        <v>0</v>
      </c>
    </row>
    <row r="1927" spans="2:33" x14ac:dyDescent="0.25">
      <c r="B1927" s="30">
        <v>1906</v>
      </c>
      <c r="C1927" s="19">
        <f t="shared" ca="1" si="843"/>
        <v>103703</v>
      </c>
      <c r="D1927" s="30">
        <f t="shared" ca="1" si="844"/>
        <v>30</v>
      </c>
      <c r="E1927" s="599">
        <f t="shared" si="845"/>
        <v>0.113</v>
      </c>
      <c r="F1927" s="599">
        <f t="shared" si="866"/>
        <v>0.13108</v>
      </c>
      <c r="G1927" s="33">
        <f t="shared" ca="1" si="846"/>
        <v>1.0117233333333333</v>
      </c>
      <c r="H1927" s="33">
        <f t="shared" ca="1" si="847"/>
        <v>5991906793.0026751</v>
      </c>
      <c r="I1927" s="33">
        <f t="shared" ca="1" si="871"/>
        <v>1.6689178162247049E-10</v>
      </c>
      <c r="J1927" s="30" t="b">
        <f t="shared" si="848"/>
        <v>0</v>
      </c>
      <c r="K1927" s="33">
        <f t="shared" si="867"/>
        <v>1</v>
      </c>
      <c r="L1927" s="33">
        <f t="shared" ca="1" si="870"/>
        <v>1.6689178162247049E-10</v>
      </c>
      <c r="M1927" s="600">
        <f t="shared" ca="1" si="849"/>
        <v>27271.35</v>
      </c>
      <c r="N1927" s="601">
        <f t="shared" ca="1" si="850"/>
        <v>-808084410831241</v>
      </c>
      <c r="O1927" s="601">
        <f t="shared" ca="1" si="851"/>
        <v>9473442936916.2598</v>
      </c>
      <c r="P1927" s="601">
        <f t="shared" ca="1" si="852"/>
        <v>-7609461535327.5195</v>
      </c>
      <c r="Q1927" s="601">
        <f t="shared" ca="1" si="868"/>
        <v>-1217513845652.3999</v>
      </c>
      <c r="R1927" s="602">
        <f t="shared" si="853"/>
        <v>399</v>
      </c>
      <c r="S1927" s="602">
        <f t="shared" si="854"/>
        <v>63.84</v>
      </c>
      <c r="T1927" s="602">
        <f t="shared" si="855"/>
        <v>166.35080000000002</v>
      </c>
      <c r="U1927" s="602">
        <f t="shared" si="856"/>
        <v>26.616128000000003</v>
      </c>
      <c r="V1927" s="602">
        <f t="shared" ca="1" si="857"/>
        <v>-646467528664.98999</v>
      </c>
      <c r="W1927" s="602">
        <f t="shared" si="858"/>
        <v>84.48</v>
      </c>
      <c r="X1927" s="602">
        <f t="shared" si="859"/>
        <v>13.52</v>
      </c>
      <c r="Y1927" s="602">
        <f t="shared" ca="1" si="860"/>
        <v>11931635962.040001</v>
      </c>
      <c r="Z1927" s="602">
        <f t="shared" ca="1" si="861"/>
        <v>1909061753.9300001</v>
      </c>
      <c r="AA1927" s="603">
        <f t="shared" si="862"/>
        <v>0</v>
      </c>
      <c r="AB1927" s="602"/>
      <c r="AC1927" s="604">
        <f t="shared" si="863"/>
        <v>0.113</v>
      </c>
      <c r="AD1927" s="602">
        <f t="shared" ca="1" si="864"/>
        <v>-7609461535327.5205</v>
      </c>
      <c r="AE1927" s="602">
        <f t="shared" si="865"/>
        <v>0</v>
      </c>
      <c r="AG1927" s="602">
        <f t="shared" ca="1" si="869"/>
        <v>0</v>
      </c>
    </row>
    <row r="1928" spans="2:33" x14ac:dyDescent="0.25">
      <c r="B1928" s="30">
        <v>1907</v>
      </c>
      <c r="C1928" s="19">
        <f t="shared" ca="1" si="843"/>
        <v>103734</v>
      </c>
      <c r="D1928" s="30">
        <f t="shared" ca="1" si="844"/>
        <v>31</v>
      </c>
      <c r="E1928" s="599">
        <f t="shared" si="845"/>
        <v>0.113</v>
      </c>
      <c r="F1928" s="599">
        <f t="shared" si="866"/>
        <v>0.13108</v>
      </c>
      <c r="G1928" s="33">
        <f t="shared" ca="1" si="846"/>
        <v>1.0120874444444443</v>
      </c>
      <c r="H1928" s="33">
        <f t="shared" ca="1" si="847"/>
        <v>6064333633.4793835</v>
      </c>
      <c r="I1928" s="33">
        <f t="shared" ca="1" si="871"/>
        <v>1.6489857920733404E-10</v>
      </c>
      <c r="J1928" s="30" t="b">
        <f t="shared" si="848"/>
        <v>0</v>
      </c>
      <c r="K1928" s="33">
        <f t="shared" si="867"/>
        <v>1</v>
      </c>
      <c r="L1928" s="33">
        <f t="shared" ca="1" si="870"/>
        <v>1.6489857920733404E-10</v>
      </c>
      <c r="M1928" s="600">
        <f t="shared" ca="1" si="849"/>
        <v>27271.35</v>
      </c>
      <c r="N1928" s="601">
        <f t="shared" ca="1" si="850"/>
        <v>-817557853768157</v>
      </c>
      <c r="O1928" s="601">
        <f t="shared" ca="1" si="851"/>
        <v>9882185164813.1895</v>
      </c>
      <c r="P1928" s="601">
        <f t="shared" ca="1" si="852"/>
        <v>-7955292115971.8203</v>
      </c>
      <c r="Q1928" s="601">
        <f t="shared" ca="1" si="868"/>
        <v>-1272846738555.49</v>
      </c>
      <c r="R1928" s="602">
        <f t="shared" si="853"/>
        <v>399</v>
      </c>
      <c r="S1928" s="602">
        <f t="shared" si="854"/>
        <v>63.84</v>
      </c>
      <c r="T1928" s="602">
        <f t="shared" si="855"/>
        <v>166.35080000000002</v>
      </c>
      <c r="U1928" s="602">
        <f t="shared" si="856"/>
        <v>26.616128000000003</v>
      </c>
      <c r="V1928" s="602">
        <f t="shared" ca="1" si="857"/>
        <v>-654046283014.53003</v>
      </c>
      <c r="W1928" s="602">
        <f t="shared" si="858"/>
        <v>84.48</v>
      </c>
      <c r="X1928" s="602">
        <f t="shared" si="859"/>
        <v>13.52</v>
      </c>
      <c r="Y1928" s="602">
        <f t="shared" ca="1" si="860"/>
        <v>12473898312.49</v>
      </c>
      <c r="Z1928" s="602">
        <f t="shared" ca="1" si="861"/>
        <v>1995823730</v>
      </c>
      <c r="AA1928" s="603">
        <f t="shared" si="862"/>
        <v>0</v>
      </c>
      <c r="AB1928" s="602"/>
      <c r="AC1928" s="604">
        <f t="shared" si="863"/>
        <v>0.113</v>
      </c>
      <c r="AD1928" s="602">
        <f t="shared" ca="1" si="864"/>
        <v>-7955292115971.8164</v>
      </c>
      <c r="AE1928" s="602">
        <f t="shared" si="865"/>
        <v>0</v>
      </c>
      <c r="AG1928" s="602">
        <f t="shared" ca="1" si="869"/>
        <v>0</v>
      </c>
    </row>
    <row r="1929" spans="2:33" x14ac:dyDescent="0.25">
      <c r="B1929" s="30">
        <v>1908</v>
      </c>
      <c r="C1929" s="19">
        <f t="shared" ca="1" si="843"/>
        <v>103765</v>
      </c>
      <c r="D1929" s="30">
        <f t="shared" ca="1" si="844"/>
        <v>31</v>
      </c>
      <c r="E1929" s="599">
        <f t="shared" si="845"/>
        <v>0.113</v>
      </c>
      <c r="F1929" s="599">
        <f t="shared" si="866"/>
        <v>0.13108</v>
      </c>
      <c r="G1929" s="33">
        <f t="shared" ca="1" si="846"/>
        <v>1.0120874444444443</v>
      </c>
      <c r="H1929" s="33">
        <f t="shared" ca="1" si="847"/>
        <v>6137635929.366641</v>
      </c>
      <c r="I1929" s="33">
        <f t="shared" ca="1" si="871"/>
        <v>1.629291817742589E-10</v>
      </c>
      <c r="J1929" s="30" t="b">
        <f t="shared" si="848"/>
        <v>1</v>
      </c>
      <c r="K1929" s="33">
        <f t="shared" si="867"/>
        <v>1</v>
      </c>
      <c r="L1929" s="33">
        <f t="shared" ca="1" si="870"/>
        <v>1.629291817742589E-10</v>
      </c>
      <c r="M1929" s="600">
        <f t="shared" ca="1" si="849"/>
        <v>27271.35</v>
      </c>
      <c r="N1929" s="601">
        <f t="shared" ca="1" si="850"/>
        <v>-827440038932970</v>
      </c>
      <c r="O1929" s="601">
        <f t="shared" ca="1" si="851"/>
        <v>10001635528982.58</v>
      </c>
      <c r="P1929" s="601">
        <f t="shared" ca="1" si="852"/>
        <v>-8051451267728.3203</v>
      </c>
      <c r="Q1929" s="601">
        <f t="shared" ca="1" si="868"/>
        <v>-1288232202836.53</v>
      </c>
      <c r="R1929" s="602">
        <f t="shared" si="853"/>
        <v>399</v>
      </c>
      <c r="S1929" s="602">
        <f t="shared" si="854"/>
        <v>63.84</v>
      </c>
      <c r="T1929" s="602">
        <f t="shared" si="855"/>
        <v>166.35080000000002</v>
      </c>
      <c r="U1929" s="602">
        <f t="shared" si="856"/>
        <v>26.616128000000003</v>
      </c>
      <c r="V1929" s="602">
        <f t="shared" ca="1" si="857"/>
        <v>-661952031146.38</v>
      </c>
      <c r="W1929" s="602">
        <f t="shared" si="858"/>
        <v>84.48</v>
      </c>
      <c r="X1929" s="602">
        <f t="shared" si="859"/>
        <v>13.52</v>
      </c>
      <c r="Y1929" s="602">
        <f t="shared" ca="1" si="860"/>
        <v>12624675862.440001</v>
      </c>
      <c r="Z1929" s="602">
        <f t="shared" ca="1" si="861"/>
        <v>2019948137.99</v>
      </c>
      <c r="AA1929" s="603">
        <f t="shared" si="862"/>
        <v>0</v>
      </c>
      <c r="AB1929" s="602"/>
      <c r="AC1929" s="604">
        <f t="shared" si="863"/>
        <v>0.113</v>
      </c>
      <c r="AD1929" s="602">
        <f t="shared" ca="1" si="864"/>
        <v>-8051451267728.3164</v>
      </c>
      <c r="AE1929" s="602">
        <f t="shared" si="865"/>
        <v>0</v>
      </c>
      <c r="AG1929" s="602">
        <f t="shared" ca="1" si="869"/>
        <v>0</v>
      </c>
    </row>
    <row r="1930" spans="2:33" x14ac:dyDescent="0.25">
      <c r="B1930" s="30">
        <v>1909</v>
      </c>
      <c r="C1930" s="19">
        <f t="shared" ca="1" si="843"/>
        <v>103794</v>
      </c>
      <c r="D1930" s="30">
        <f t="shared" ca="1" si="844"/>
        <v>29</v>
      </c>
      <c r="E1930" s="599">
        <f t="shared" si="845"/>
        <v>0.113</v>
      </c>
      <c r="F1930" s="599">
        <f t="shared" si="866"/>
        <v>0.13108</v>
      </c>
      <c r="G1930" s="33">
        <f t="shared" ca="1" si="846"/>
        <v>1.0113592222222221</v>
      </c>
      <c r="H1930" s="33">
        <f t="shared" ca="1" si="847"/>
        <v>6207354699.8074112</v>
      </c>
      <c r="I1930" s="33">
        <f t="shared" ca="1" si="871"/>
        <v>1.6109921993518849E-10</v>
      </c>
      <c r="J1930" s="30" t="b">
        <f t="shared" si="848"/>
        <v>0</v>
      </c>
      <c r="K1930" s="33">
        <f t="shared" si="867"/>
        <v>1</v>
      </c>
      <c r="L1930" s="33">
        <f t="shared" ca="1" si="870"/>
        <v>1.6109921993518849E-10</v>
      </c>
      <c r="M1930" s="600">
        <f t="shared" ca="1" si="849"/>
        <v>27271.35</v>
      </c>
      <c r="N1930" s="601">
        <f t="shared" ca="1" si="850"/>
        <v>-837441674461953</v>
      </c>
      <c r="O1930" s="601">
        <f t="shared" ca="1" si="851"/>
        <v>9512686105634.5488</v>
      </c>
      <c r="P1930" s="601">
        <f t="shared" ca="1" si="852"/>
        <v>-7623045464477.2803</v>
      </c>
      <c r="Q1930" s="601">
        <f t="shared" ca="1" si="868"/>
        <v>-1219687274316.3601</v>
      </c>
      <c r="R1930" s="602">
        <f t="shared" si="853"/>
        <v>399</v>
      </c>
      <c r="S1930" s="602">
        <f t="shared" si="854"/>
        <v>63.84</v>
      </c>
      <c r="T1930" s="602">
        <f t="shared" si="855"/>
        <v>166.35080000000002</v>
      </c>
      <c r="U1930" s="602">
        <f t="shared" si="856"/>
        <v>26.616128000000003</v>
      </c>
      <c r="V1930" s="602">
        <f t="shared" ca="1" si="857"/>
        <v>-669953339569.56006</v>
      </c>
      <c r="W1930" s="602">
        <f t="shared" si="858"/>
        <v>84.48</v>
      </c>
      <c r="X1930" s="602">
        <f t="shared" si="859"/>
        <v>13.52</v>
      </c>
      <c r="Y1930" s="602">
        <f t="shared" ca="1" si="860"/>
        <v>11952935562.950001</v>
      </c>
      <c r="Z1930" s="602">
        <f t="shared" ca="1" si="861"/>
        <v>1912469690.0699999</v>
      </c>
      <c r="AA1930" s="603">
        <f t="shared" si="862"/>
        <v>0</v>
      </c>
      <c r="AB1930" s="602"/>
      <c r="AC1930" s="604">
        <f t="shared" si="863"/>
        <v>0.113</v>
      </c>
      <c r="AD1930" s="602">
        <f t="shared" ca="1" si="864"/>
        <v>-7623045464477.2773</v>
      </c>
      <c r="AE1930" s="602">
        <f t="shared" si="865"/>
        <v>0</v>
      </c>
      <c r="AG1930" s="602">
        <f t="shared" ca="1" si="869"/>
        <v>0</v>
      </c>
    </row>
    <row r="1931" spans="2:33" x14ac:dyDescent="0.25">
      <c r="B1931" s="30">
        <v>1910</v>
      </c>
      <c r="C1931" s="19">
        <f t="shared" ca="1" si="843"/>
        <v>103825</v>
      </c>
      <c r="D1931" s="30">
        <f t="shared" ca="1" si="844"/>
        <v>31</v>
      </c>
      <c r="E1931" s="599">
        <f t="shared" si="845"/>
        <v>0.113</v>
      </c>
      <c r="F1931" s="599">
        <f t="shared" si="866"/>
        <v>0.13108</v>
      </c>
      <c r="G1931" s="33">
        <f t="shared" ca="1" si="846"/>
        <v>1.0120874444444443</v>
      </c>
      <c r="H1931" s="33">
        <f t="shared" ca="1" si="847"/>
        <v>6282385754.8882933</v>
      </c>
      <c r="I1931" s="33">
        <f t="shared" ca="1" si="871"/>
        <v>1.5917519856559347E-10</v>
      </c>
      <c r="J1931" s="30" t="b">
        <f t="shared" si="848"/>
        <v>0</v>
      </c>
      <c r="K1931" s="33">
        <f t="shared" si="867"/>
        <v>1</v>
      </c>
      <c r="L1931" s="33">
        <f t="shared" ca="1" si="870"/>
        <v>1.5917519856559347E-10</v>
      </c>
      <c r="M1931" s="600">
        <f t="shared" ca="1" si="849"/>
        <v>27271.35</v>
      </c>
      <c r="N1931" s="601">
        <f t="shared" ca="1" si="850"/>
        <v>-846954360567587</v>
      </c>
      <c r="O1931" s="601">
        <f t="shared" ca="1" si="851"/>
        <v>10237513807612.029</v>
      </c>
      <c r="P1931" s="601">
        <f t="shared" ca="1" si="852"/>
        <v>-8241336458522.9404</v>
      </c>
      <c r="Q1931" s="601">
        <f t="shared" ca="1" si="868"/>
        <v>-1318613833363.6699</v>
      </c>
      <c r="R1931" s="602">
        <f t="shared" si="853"/>
        <v>399</v>
      </c>
      <c r="S1931" s="602">
        <f t="shared" si="854"/>
        <v>63.84</v>
      </c>
      <c r="T1931" s="602">
        <f t="shared" si="855"/>
        <v>166.35080000000002</v>
      </c>
      <c r="U1931" s="602">
        <f t="shared" si="856"/>
        <v>26.616128000000003</v>
      </c>
      <c r="V1931" s="602">
        <f t="shared" ca="1" si="857"/>
        <v>-677563488454.06995</v>
      </c>
      <c r="W1931" s="602">
        <f t="shared" si="858"/>
        <v>84.48</v>
      </c>
      <c r="X1931" s="602">
        <f t="shared" si="859"/>
        <v>13.52</v>
      </c>
      <c r="Y1931" s="602">
        <f t="shared" ca="1" si="860"/>
        <v>12922415841.610001</v>
      </c>
      <c r="Z1931" s="602">
        <f t="shared" ca="1" si="861"/>
        <v>2067586534.6600001</v>
      </c>
      <c r="AA1931" s="603">
        <f t="shared" si="862"/>
        <v>0</v>
      </c>
      <c r="AB1931" s="602"/>
      <c r="AC1931" s="604">
        <f t="shared" si="863"/>
        <v>0.113</v>
      </c>
      <c r="AD1931" s="602">
        <f t="shared" ca="1" si="864"/>
        <v>-8241336458522.9365</v>
      </c>
      <c r="AE1931" s="602">
        <f t="shared" si="865"/>
        <v>0</v>
      </c>
      <c r="AG1931" s="602">
        <f t="shared" ca="1" si="869"/>
        <v>0</v>
      </c>
    </row>
    <row r="1932" spans="2:33" x14ac:dyDescent="0.25">
      <c r="B1932" s="30">
        <v>1911</v>
      </c>
      <c r="C1932" s="19">
        <f t="shared" ca="1" si="843"/>
        <v>103855</v>
      </c>
      <c r="D1932" s="30">
        <f t="shared" ca="1" si="844"/>
        <v>30</v>
      </c>
      <c r="E1932" s="599">
        <f t="shared" si="845"/>
        <v>0.113</v>
      </c>
      <c r="F1932" s="599">
        <f t="shared" si="866"/>
        <v>0.13108</v>
      </c>
      <c r="G1932" s="33">
        <f t="shared" ca="1" si="846"/>
        <v>1.0117233333333333</v>
      </c>
      <c r="H1932" s="33">
        <f t="shared" ca="1" si="847"/>
        <v>6356036257.2214336</v>
      </c>
      <c r="I1932" s="33">
        <f t="shared" ca="1" si="871"/>
        <v>1.5733075765007577E-10</v>
      </c>
      <c r="J1932" s="30" t="b">
        <f t="shared" si="848"/>
        <v>0</v>
      </c>
      <c r="K1932" s="33">
        <f t="shared" si="867"/>
        <v>1</v>
      </c>
      <c r="L1932" s="33">
        <f t="shared" ca="1" si="870"/>
        <v>1.5733075765007577E-10</v>
      </c>
      <c r="M1932" s="600">
        <f t="shared" ca="1" si="849"/>
        <v>27271.35</v>
      </c>
      <c r="N1932" s="601">
        <f t="shared" ca="1" si="850"/>
        <v>-857191874375199</v>
      </c>
      <c r="O1932" s="601">
        <f t="shared" ca="1" si="851"/>
        <v>10049146101196.6</v>
      </c>
      <c r="P1932" s="601">
        <f t="shared" ca="1" si="852"/>
        <v>-8071890150366.46</v>
      </c>
      <c r="Q1932" s="601">
        <f t="shared" ca="1" si="868"/>
        <v>-1291502424058.6299</v>
      </c>
      <c r="R1932" s="602">
        <f t="shared" si="853"/>
        <v>399</v>
      </c>
      <c r="S1932" s="602">
        <f t="shared" si="854"/>
        <v>63.84</v>
      </c>
      <c r="T1932" s="602">
        <f t="shared" si="855"/>
        <v>166.35080000000002</v>
      </c>
      <c r="U1932" s="602">
        <f t="shared" si="856"/>
        <v>26.616128000000003</v>
      </c>
      <c r="V1932" s="602">
        <f t="shared" ca="1" si="857"/>
        <v>-685753499500.16003</v>
      </c>
      <c r="W1932" s="602">
        <f t="shared" si="858"/>
        <v>84.48</v>
      </c>
      <c r="X1932" s="602">
        <f t="shared" si="859"/>
        <v>13.52</v>
      </c>
      <c r="Y1932" s="602">
        <f t="shared" ca="1" si="860"/>
        <v>12656724030.42</v>
      </c>
      <c r="Z1932" s="602">
        <f t="shared" ca="1" si="861"/>
        <v>2025075844.8699999</v>
      </c>
      <c r="AA1932" s="603">
        <f t="shared" si="862"/>
        <v>0</v>
      </c>
      <c r="AB1932" s="602"/>
      <c r="AC1932" s="604">
        <f t="shared" si="863"/>
        <v>0.113</v>
      </c>
      <c r="AD1932" s="602">
        <f t="shared" ca="1" si="864"/>
        <v>-8071890150366.457</v>
      </c>
      <c r="AE1932" s="602">
        <f t="shared" si="865"/>
        <v>0</v>
      </c>
      <c r="AG1932" s="602">
        <f t="shared" ca="1" si="869"/>
        <v>0</v>
      </c>
    </row>
    <row r="1933" spans="2:33" x14ac:dyDescent="0.25">
      <c r="B1933" s="30">
        <v>1912</v>
      </c>
      <c r="C1933" s="19">
        <f t="shared" ca="1" si="843"/>
        <v>103886</v>
      </c>
      <c r="D1933" s="30">
        <f t="shared" ca="1" si="844"/>
        <v>31</v>
      </c>
      <c r="E1933" s="599">
        <f t="shared" si="845"/>
        <v>0.113</v>
      </c>
      <c r="F1933" s="599">
        <f t="shared" si="866"/>
        <v>0.13108</v>
      </c>
      <c r="G1933" s="33">
        <f t="shared" ca="1" si="846"/>
        <v>1.0120874444444443</v>
      </c>
      <c r="H1933" s="33">
        <f t="shared" ca="1" si="847"/>
        <v>6432864492.3674717</v>
      </c>
      <c r="I1933" s="33">
        <f t="shared" ca="1" si="871"/>
        <v>1.5545174333867749E-10</v>
      </c>
      <c r="J1933" s="30" t="b">
        <f t="shared" si="848"/>
        <v>0</v>
      </c>
      <c r="K1933" s="33">
        <f t="shared" si="867"/>
        <v>1</v>
      </c>
      <c r="L1933" s="33">
        <f t="shared" ca="1" si="870"/>
        <v>1.5545174333867749E-10</v>
      </c>
      <c r="M1933" s="600">
        <f t="shared" ca="1" si="849"/>
        <v>27271.35</v>
      </c>
      <c r="N1933" s="601">
        <f t="shared" ca="1" si="850"/>
        <v>-867241020476396</v>
      </c>
      <c r="O1933" s="601">
        <f t="shared" ca="1" si="851"/>
        <v>10482727682223.098</v>
      </c>
      <c r="P1933" s="601">
        <f t="shared" ca="1" si="852"/>
        <v>-8438736929802.2695</v>
      </c>
      <c r="Q1933" s="601">
        <f t="shared" ca="1" si="868"/>
        <v>-1350197908768.3601</v>
      </c>
      <c r="R1933" s="602">
        <f t="shared" si="853"/>
        <v>399</v>
      </c>
      <c r="S1933" s="602">
        <f t="shared" si="854"/>
        <v>63.84</v>
      </c>
      <c r="T1933" s="602">
        <f t="shared" si="855"/>
        <v>166.35080000000002</v>
      </c>
      <c r="U1933" s="602">
        <f t="shared" si="856"/>
        <v>26.616128000000003</v>
      </c>
      <c r="V1933" s="602">
        <f t="shared" ca="1" si="857"/>
        <v>-693792816381.12</v>
      </c>
      <c r="W1933" s="602">
        <f t="shared" si="858"/>
        <v>84.48</v>
      </c>
      <c r="X1933" s="602">
        <f t="shared" si="859"/>
        <v>13.52</v>
      </c>
      <c r="Y1933" s="602">
        <f t="shared" ca="1" si="860"/>
        <v>13231939780.58</v>
      </c>
      <c r="Z1933" s="602">
        <f t="shared" ca="1" si="861"/>
        <v>2117110364.8900001</v>
      </c>
      <c r="AA1933" s="603">
        <f t="shared" si="862"/>
        <v>0</v>
      </c>
      <c r="AB1933" s="602"/>
      <c r="AC1933" s="604">
        <f t="shared" si="863"/>
        <v>0.113</v>
      </c>
      <c r="AD1933" s="602">
        <f t="shared" ca="1" si="864"/>
        <v>-8438736929802.2656</v>
      </c>
      <c r="AE1933" s="602">
        <f t="shared" si="865"/>
        <v>0</v>
      </c>
      <c r="AG1933" s="602">
        <f t="shared" ca="1" si="869"/>
        <v>0</v>
      </c>
    </row>
    <row r="1934" spans="2:33" x14ac:dyDescent="0.25">
      <c r="B1934" s="30">
        <v>1913</v>
      </c>
      <c r="C1934" s="19">
        <f t="shared" ca="1" si="843"/>
        <v>103916</v>
      </c>
      <c r="D1934" s="30">
        <f t="shared" ca="1" si="844"/>
        <v>30</v>
      </c>
      <c r="E1934" s="599">
        <f t="shared" si="845"/>
        <v>0.113</v>
      </c>
      <c r="F1934" s="599">
        <f t="shared" si="866"/>
        <v>0.13108</v>
      </c>
      <c r="G1934" s="33">
        <f t="shared" ca="1" si="846"/>
        <v>1.0117233333333333</v>
      </c>
      <c r="H1934" s="33">
        <f t="shared" ca="1" si="847"/>
        <v>6508279107.0996599</v>
      </c>
      <c r="I1934" s="33">
        <f t="shared" ca="1" si="871"/>
        <v>1.5365044792088496E-10</v>
      </c>
      <c r="J1934" s="30" t="b">
        <f t="shared" si="848"/>
        <v>0</v>
      </c>
      <c r="K1934" s="33">
        <f t="shared" si="867"/>
        <v>1</v>
      </c>
      <c r="L1934" s="33">
        <f t="shared" ca="1" si="870"/>
        <v>1.5365044792088496E-10</v>
      </c>
      <c r="M1934" s="600">
        <f t="shared" ca="1" si="849"/>
        <v>27271.35</v>
      </c>
      <c r="N1934" s="601">
        <f t="shared" ca="1" si="850"/>
        <v>-877723748158619</v>
      </c>
      <c r="O1934" s="601">
        <f t="shared" ca="1" si="851"/>
        <v>10289848101517.57</v>
      </c>
      <c r="P1934" s="601">
        <f t="shared" ca="1" si="852"/>
        <v>-8265231961827</v>
      </c>
      <c r="Q1934" s="601">
        <f t="shared" ca="1" si="868"/>
        <v>-1322437113892.3201</v>
      </c>
      <c r="R1934" s="602">
        <f t="shared" si="853"/>
        <v>399</v>
      </c>
      <c r="S1934" s="602">
        <f t="shared" si="854"/>
        <v>63.84</v>
      </c>
      <c r="T1934" s="602">
        <f t="shared" si="855"/>
        <v>166.35080000000002</v>
      </c>
      <c r="U1934" s="602">
        <f t="shared" si="856"/>
        <v>26.616128000000003</v>
      </c>
      <c r="V1934" s="602">
        <f t="shared" ca="1" si="857"/>
        <v>-702178998526.90002</v>
      </c>
      <c r="W1934" s="602">
        <f t="shared" si="858"/>
        <v>84.48</v>
      </c>
      <c r="X1934" s="602">
        <f t="shared" si="859"/>
        <v>13.52</v>
      </c>
      <c r="Y1934" s="602">
        <f t="shared" ca="1" si="860"/>
        <v>12959883990.790001</v>
      </c>
      <c r="Z1934" s="602">
        <f t="shared" ca="1" si="861"/>
        <v>2073581438.53</v>
      </c>
      <c r="AA1934" s="603">
        <f t="shared" si="862"/>
        <v>0</v>
      </c>
      <c r="AB1934" s="602"/>
      <c r="AC1934" s="604">
        <f t="shared" si="863"/>
        <v>0.113</v>
      </c>
      <c r="AD1934" s="602">
        <f t="shared" ca="1" si="864"/>
        <v>-8265231961826.9961</v>
      </c>
      <c r="AE1934" s="602">
        <f t="shared" si="865"/>
        <v>0</v>
      </c>
      <c r="AG1934" s="602">
        <f t="shared" ca="1" si="869"/>
        <v>0</v>
      </c>
    </row>
    <row r="1935" spans="2:33" x14ac:dyDescent="0.25">
      <c r="B1935" s="30">
        <v>1914</v>
      </c>
      <c r="C1935" s="19">
        <f t="shared" ca="1" si="843"/>
        <v>103947</v>
      </c>
      <c r="D1935" s="30">
        <f t="shared" ca="1" si="844"/>
        <v>31</v>
      </c>
      <c r="E1935" s="599">
        <f t="shared" si="845"/>
        <v>0.113</v>
      </c>
      <c r="F1935" s="599">
        <f t="shared" si="866"/>
        <v>0.13108</v>
      </c>
      <c r="G1935" s="33">
        <f t="shared" ca="1" si="846"/>
        <v>1.0120874444444443</v>
      </c>
      <c r="H1935" s="33">
        <f t="shared" ca="1" si="847"/>
        <v>6586947569.2356644</v>
      </c>
      <c r="I1935" s="33">
        <f t="shared" ca="1" si="871"/>
        <v>1.5181538785438336E-10</v>
      </c>
      <c r="J1935" s="30" t="b">
        <f t="shared" si="848"/>
        <v>0</v>
      </c>
      <c r="K1935" s="33">
        <f t="shared" si="867"/>
        <v>1</v>
      </c>
      <c r="L1935" s="33">
        <f t="shared" ca="1" si="870"/>
        <v>1.5181538785438336E-10</v>
      </c>
      <c r="M1935" s="600">
        <f t="shared" ca="1" si="849"/>
        <v>27271.35</v>
      </c>
      <c r="N1935" s="601">
        <f t="shared" ca="1" si="850"/>
        <v>-888013596260137</v>
      </c>
      <c r="O1935" s="601">
        <f t="shared" ca="1" si="851"/>
        <v>10733815037977.07</v>
      </c>
      <c r="P1935" s="601">
        <f t="shared" ca="1" si="852"/>
        <v>-8640865632497.9404</v>
      </c>
      <c r="Q1935" s="601">
        <f t="shared" ca="1" si="868"/>
        <v>-1382538501199.6699</v>
      </c>
      <c r="R1935" s="602">
        <f t="shared" si="853"/>
        <v>399</v>
      </c>
      <c r="S1935" s="602">
        <f t="shared" si="854"/>
        <v>63.84</v>
      </c>
      <c r="T1935" s="602">
        <f t="shared" si="855"/>
        <v>166.35080000000002</v>
      </c>
      <c r="U1935" s="602">
        <f t="shared" si="856"/>
        <v>26.616128000000003</v>
      </c>
      <c r="V1935" s="602">
        <f t="shared" ca="1" si="857"/>
        <v>-710410877008.10999</v>
      </c>
      <c r="W1935" s="602">
        <f t="shared" si="858"/>
        <v>84.48</v>
      </c>
      <c r="X1935" s="602">
        <f t="shared" si="859"/>
        <v>13.52</v>
      </c>
      <c r="Y1935" s="602">
        <f t="shared" ca="1" si="860"/>
        <v>13548877586.4</v>
      </c>
      <c r="Z1935" s="602">
        <f t="shared" ca="1" si="861"/>
        <v>2167820413.8200002</v>
      </c>
      <c r="AA1935" s="603">
        <f t="shared" si="862"/>
        <v>0</v>
      </c>
      <c r="AB1935" s="602"/>
      <c r="AC1935" s="604">
        <f t="shared" si="863"/>
        <v>0.113</v>
      </c>
      <c r="AD1935" s="602">
        <f t="shared" ca="1" si="864"/>
        <v>-8640865632497.9443</v>
      </c>
      <c r="AE1935" s="602">
        <f t="shared" si="865"/>
        <v>0</v>
      </c>
      <c r="AG1935" s="602">
        <f t="shared" ca="1" si="869"/>
        <v>0</v>
      </c>
    </row>
    <row r="1936" spans="2:33" x14ac:dyDescent="0.25">
      <c r="B1936" s="30">
        <v>1915</v>
      </c>
      <c r="C1936" s="19">
        <f t="shared" ca="1" si="843"/>
        <v>103978</v>
      </c>
      <c r="D1936" s="30">
        <f t="shared" ca="1" si="844"/>
        <v>31</v>
      </c>
      <c r="E1936" s="599">
        <f t="shared" si="845"/>
        <v>0.113</v>
      </c>
      <c r="F1936" s="599">
        <f t="shared" si="866"/>
        <v>0.13108</v>
      </c>
      <c r="G1936" s="33">
        <f t="shared" ca="1" si="846"/>
        <v>1.0120874444444443</v>
      </c>
      <c r="H1936" s="33">
        <f t="shared" ca="1" si="847"/>
        <v>6666566932.0372677</v>
      </c>
      <c r="I1936" s="33">
        <f t="shared" ca="1" si="871"/>
        <v>1.500022440627331E-10</v>
      </c>
      <c r="J1936" s="30" t="b">
        <f t="shared" si="848"/>
        <v>0</v>
      </c>
      <c r="K1936" s="33">
        <f t="shared" si="867"/>
        <v>1</v>
      </c>
      <c r="L1936" s="33">
        <f t="shared" ca="1" si="870"/>
        <v>1.500022440627331E-10</v>
      </c>
      <c r="M1936" s="600">
        <f t="shared" ca="1" si="849"/>
        <v>27271.35</v>
      </c>
      <c r="N1936" s="601">
        <f t="shared" ca="1" si="850"/>
        <v>-898747411298114</v>
      </c>
      <c r="O1936" s="601">
        <f t="shared" ca="1" si="851"/>
        <v>10863559430925.568</v>
      </c>
      <c r="P1936" s="601">
        <f t="shared" ca="1" si="852"/>
        <v>-8745311616048.04</v>
      </c>
      <c r="Q1936" s="601">
        <f t="shared" ca="1" si="868"/>
        <v>-1399249858567.6899</v>
      </c>
      <c r="R1936" s="602">
        <f t="shared" si="853"/>
        <v>399</v>
      </c>
      <c r="S1936" s="602">
        <f t="shared" si="854"/>
        <v>63.84</v>
      </c>
      <c r="T1936" s="602">
        <f t="shared" si="855"/>
        <v>166.35080000000002</v>
      </c>
      <c r="U1936" s="602">
        <f t="shared" si="856"/>
        <v>26.616128000000003</v>
      </c>
      <c r="V1936" s="602">
        <f t="shared" ca="1" si="857"/>
        <v>-718997929038.48999</v>
      </c>
      <c r="W1936" s="602">
        <f t="shared" si="858"/>
        <v>84.48</v>
      </c>
      <c r="X1936" s="602">
        <f t="shared" si="859"/>
        <v>13.52</v>
      </c>
      <c r="Y1936" s="602">
        <f t="shared" ca="1" si="860"/>
        <v>13712648888.610001</v>
      </c>
      <c r="Z1936" s="602">
        <f t="shared" ca="1" si="861"/>
        <v>2194023822.1799998</v>
      </c>
      <c r="AA1936" s="603">
        <f t="shared" si="862"/>
        <v>0</v>
      </c>
      <c r="AB1936" s="602"/>
      <c r="AC1936" s="604">
        <f t="shared" si="863"/>
        <v>0.113</v>
      </c>
      <c r="AD1936" s="602">
        <f t="shared" ca="1" si="864"/>
        <v>-8745311616048.0371</v>
      </c>
      <c r="AE1936" s="602">
        <f t="shared" si="865"/>
        <v>0</v>
      </c>
      <c r="AG1936" s="602">
        <f t="shared" ca="1" si="869"/>
        <v>0</v>
      </c>
    </row>
    <row r="1937" spans="2:33" x14ac:dyDescent="0.25">
      <c r="B1937" s="30">
        <v>1916</v>
      </c>
      <c r="C1937" s="19">
        <f t="shared" ca="1" si="843"/>
        <v>104008</v>
      </c>
      <c r="D1937" s="30">
        <f t="shared" ca="1" si="844"/>
        <v>30</v>
      </c>
      <c r="E1937" s="599">
        <f t="shared" si="845"/>
        <v>0.113</v>
      </c>
      <c r="F1937" s="599">
        <f t="shared" si="866"/>
        <v>0.13108</v>
      </c>
      <c r="G1937" s="33">
        <f t="shared" ca="1" si="846"/>
        <v>1.0117233333333333</v>
      </c>
      <c r="H1937" s="33">
        <f t="shared" ca="1" si="847"/>
        <v>6744721318.3705177</v>
      </c>
      <c r="I1937" s="33">
        <f t="shared" ca="1" si="871"/>
        <v>1.4826409465967285E-10</v>
      </c>
      <c r="J1937" s="30" t="b">
        <f t="shared" si="848"/>
        <v>0</v>
      </c>
      <c r="K1937" s="33">
        <f t="shared" si="867"/>
        <v>1</v>
      </c>
      <c r="L1937" s="33">
        <f t="shared" ca="1" si="870"/>
        <v>1.4826409465967285E-10</v>
      </c>
      <c r="M1937" s="600">
        <f t="shared" ca="1" si="849"/>
        <v>27271.35</v>
      </c>
      <c r="N1937" s="601">
        <f t="shared" ca="1" si="850"/>
        <v>-909610970729040</v>
      </c>
      <c r="O1937" s="601">
        <f t="shared" ca="1" si="851"/>
        <v>10663672640784.789</v>
      </c>
      <c r="P1937" s="601">
        <f t="shared" ca="1" si="852"/>
        <v>-8565503307698.46</v>
      </c>
      <c r="Q1937" s="601">
        <f t="shared" ca="1" si="868"/>
        <v>-1370480529231.75</v>
      </c>
      <c r="R1937" s="602">
        <f t="shared" si="853"/>
        <v>399</v>
      </c>
      <c r="S1937" s="602">
        <f t="shared" si="854"/>
        <v>63.84</v>
      </c>
      <c r="T1937" s="602">
        <f t="shared" si="855"/>
        <v>166.35080000000002</v>
      </c>
      <c r="U1937" s="602">
        <f t="shared" si="856"/>
        <v>26.616128000000003</v>
      </c>
      <c r="V1937" s="602">
        <f t="shared" ca="1" si="857"/>
        <v>-727688776583.22998</v>
      </c>
      <c r="W1937" s="602">
        <f t="shared" si="858"/>
        <v>84.48</v>
      </c>
      <c r="X1937" s="602">
        <f t="shared" si="859"/>
        <v>13.52</v>
      </c>
      <c r="Y1937" s="602">
        <f t="shared" ca="1" si="860"/>
        <v>13430709461.120001</v>
      </c>
      <c r="Z1937" s="602">
        <f t="shared" ca="1" si="861"/>
        <v>2148913513.7800002</v>
      </c>
      <c r="AA1937" s="603">
        <f t="shared" si="862"/>
        <v>0</v>
      </c>
      <c r="AB1937" s="602"/>
      <c r="AC1937" s="604">
        <f t="shared" si="863"/>
        <v>0.113</v>
      </c>
      <c r="AD1937" s="602">
        <f t="shared" ca="1" si="864"/>
        <v>-8565503307698.46</v>
      </c>
      <c r="AE1937" s="602">
        <f t="shared" si="865"/>
        <v>0</v>
      </c>
      <c r="AG1937" s="602">
        <f t="shared" ca="1" si="869"/>
        <v>0</v>
      </c>
    </row>
    <row r="1938" spans="2:33" x14ac:dyDescent="0.25">
      <c r="B1938" s="30">
        <v>1917</v>
      </c>
      <c r="C1938" s="19">
        <f t="shared" ca="1" si="843"/>
        <v>104039</v>
      </c>
      <c r="D1938" s="30">
        <f t="shared" ca="1" si="844"/>
        <v>31</v>
      </c>
      <c r="E1938" s="599">
        <f t="shared" si="845"/>
        <v>0.113</v>
      </c>
      <c r="F1938" s="599">
        <f t="shared" si="866"/>
        <v>0.13108</v>
      </c>
      <c r="G1938" s="33">
        <f t="shared" ca="1" si="846"/>
        <v>1.0120874444444443</v>
      </c>
      <c r="H1938" s="33">
        <f t="shared" ca="1" si="847"/>
        <v>6826247762.5995808</v>
      </c>
      <c r="I1938" s="33">
        <f t="shared" ca="1" si="871"/>
        <v>1.4649336425772782E-10</v>
      </c>
      <c r="J1938" s="30" t="b">
        <f t="shared" si="848"/>
        <v>0</v>
      </c>
      <c r="K1938" s="33">
        <f t="shared" si="867"/>
        <v>1</v>
      </c>
      <c r="L1938" s="33">
        <f t="shared" ca="1" si="870"/>
        <v>1.4649336425772782E-10</v>
      </c>
      <c r="M1938" s="600">
        <f t="shared" ca="1" si="849"/>
        <v>27271.35</v>
      </c>
      <c r="N1938" s="601">
        <f t="shared" ca="1" si="850"/>
        <v>-920274643369825</v>
      </c>
      <c r="O1938" s="601">
        <f t="shared" ca="1" si="851"/>
        <v>11123768652635.039</v>
      </c>
      <c r="P1938" s="601">
        <f t="shared" ca="1" si="852"/>
        <v>-8954783543679.1602</v>
      </c>
      <c r="Q1938" s="601">
        <f t="shared" ca="1" si="868"/>
        <v>-1432765366988.6699</v>
      </c>
      <c r="R1938" s="602">
        <f t="shared" si="853"/>
        <v>399</v>
      </c>
      <c r="S1938" s="602">
        <f t="shared" si="854"/>
        <v>63.84</v>
      </c>
      <c r="T1938" s="602">
        <f t="shared" si="855"/>
        <v>166.35080000000002</v>
      </c>
      <c r="U1938" s="602">
        <f t="shared" si="856"/>
        <v>26.616128000000003</v>
      </c>
      <c r="V1938" s="602">
        <f t="shared" ca="1" si="857"/>
        <v>-736219714695.85999</v>
      </c>
      <c r="W1938" s="602">
        <f t="shared" si="858"/>
        <v>84.48</v>
      </c>
      <c r="X1938" s="602">
        <f t="shared" si="859"/>
        <v>13.52</v>
      </c>
      <c r="Y1938" s="602">
        <f t="shared" ca="1" si="860"/>
        <v>14041100871.139999</v>
      </c>
      <c r="Z1938" s="602">
        <f t="shared" ca="1" si="861"/>
        <v>2246576139.3800001</v>
      </c>
      <c r="AA1938" s="603">
        <f t="shared" si="862"/>
        <v>0</v>
      </c>
      <c r="AB1938" s="602"/>
      <c r="AC1938" s="604">
        <f t="shared" si="863"/>
        <v>0.113</v>
      </c>
      <c r="AD1938" s="602">
        <f t="shared" ca="1" si="864"/>
        <v>-8954783543679.1582</v>
      </c>
      <c r="AE1938" s="602">
        <f t="shared" si="865"/>
        <v>0</v>
      </c>
      <c r="AG1938" s="602">
        <f t="shared" ca="1" si="869"/>
        <v>0</v>
      </c>
    </row>
    <row r="1939" spans="2:33" x14ac:dyDescent="0.25">
      <c r="B1939" s="30">
        <v>1918</v>
      </c>
      <c r="C1939" s="19">
        <f t="shared" ca="1" si="843"/>
        <v>104069</v>
      </c>
      <c r="D1939" s="30">
        <f t="shared" ca="1" si="844"/>
        <v>30</v>
      </c>
      <c r="E1939" s="599">
        <f t="shared" si="845"/>
        <v>0.113</v>
      </c>
      <c r="F1939" s="599">
        <f t="shared" si="866"/>
        <v>0.13108</v>
      </c>
      <c r="G1939" s="33">
        <f t="shared" ca="1" si="846"/>
        <v>1.0117233333333333</v>
      </c>
      <c r="H1939" s="33">
        <f t="shared" ca="1" si="847"/>
        <v>6906274140.5364561</v>
      </c>
      <c r="I1939" s="33">
        <f t="shared" ca="1" si="871"/>
        <v>1.4479587396198024E-10</v>
      </c>
      <c r="J1939" s="30" t="b">
        <f t="shared" si="848"/>
        <v>0</v>
      </c>
      <c r="K1939" s="33">
        <f t="shared" si="867"/>
        <v>1</v>
      </c>
      <c r="L1939" s="33">
        <f t="shared" ca="1" si="870"/>
        <v>1.4479587396198024E-10</v>
      </c>
      <c r="M1939" s="600">
        <f t="shared" ca="1" si="849"/>
        <v>27271.35</v>
      </c>
      <c r="N1939" s="601">
        <f t="shared" ca="1" si="850"/>
        <v>-931398412022460</v>
      </c>
      <c r="O1939" s="601">
        <f t="shared" ca="1" si="851"/>
        <v>10919094077548</v>
      </c>
      <c r="P1939" s="601">
        <f t="shared" ca="1" si="852"/>
        <v>-8770668379878.1699</v>
      </c>
      <c r="Q1939" s="601">
        <f t="shared" ca="1" si="868"/>
        <v>-1403306940780.51</v>
      </c>
      <c r="R1939" s="602">
        <f t="shared" si="853"/>
        <v>399</v>
      </c>
      <c r="S1939" s="602">
        <f t="shared" si="854"/>
        <v>63.84</v>
      </c>
      <c r="T1939" s="602">
        <f t="shared" si="855"/>
        <v>166.35080000000002</v>
      </c>
      <c r="U1939" s="602">
        <f t="shared" si="856"/>
        <v>26.616128000000003</v>
      </c>
      <c r="V1939" s="602">
        <f t="shared" ca="1" si="857"/>
        <v>-745118729617.96997</v>
      </c>
      <c r="W1939" s="602">
        <f t="shared" si="858"/>
        <v>84.48</v>
      </c>
      <c r="X1939" s="602">
        <f t="shared" si="859"/>
        <v>13.52</v>
      </c>
      <c r="Y1939" s="602">
        <f t="shared" ca="1" si="860"/>
        <v>13752408294.299999</v>
      </c>
      <c r="Z1939" s="602">
        <f t="shared" ca="1" si="861"/>
        <v>2200385327.0900002</v>
      </c>
      <c r="AA1939" s="603">
        <f t="shared" si="862"/>
        <v>0</v>
      </c>
      <c r="AB1939" s="602"/>
      <c r="AC1939" s="604">
        <f t="shared" si="863"/>
        <v>0.113</v>
      </c>
      <c r="AD1939" s="602">
        <f t="shared" ca="1" si="864"/>
        <v>-8770668379878.165</v>
      </c>
      <c r="AE1939" s="602">
        <f t="shared" si="865"/>
        <v>0</v>
      </c>
      <c r="AG1939" s="602">
        <f t="shared" ca="1" si="869"/>
        <v>0</v>
      </c>
    </row>
    <row r="1940" spans="2:33" x14ac:dyDescent="0.25">
      <c r="B1940" s="30">
        <v>1919</v>
      </c>
      <c r="C1940" s="19">
        <f t="shared" ca="1" si="843"/>
        <v>104100</v>
      </c>
      <c r="D1940" s="30">
        <f t="shared" ca="1" si="844"/>
        <v>31</v>
      </c>
      <c r="E1940" s="599">
        <f t="shared" si="845"/>
        <v>0.113</v>
      </c>
      <c r="F1940" s="599">
        <f t="shared" si="866"/>
        <v>0.13108</v>
      </c>
      <c r="G1940" s="33">
        <f t="shared" ca="1" si="846"/>
        <v>1.0120874444444443</v>
      </c>
      <c r="H1940" s="33">
        <f t="shared" ca="1" si="847"/>
        <v>6989753345.5282927</v>
      </c>
      <c r="I1940" s="33">
        <f t="shared" ca="1" si="871"/>
        <v>1.4306656480800596E-10</v>
      </c>
      <c r="J1940" s="30" t="b">
        <f t="shared" si="848"/>
        <v>0</v>
      </c>
      <c r="K1940" s="33">
        <f t="shared" si="867"/>
        <v>1</v>
      </c>
      <c r="L1940" s="33">
        <f t="shared" ca="1" si="870"/>
        <v>1.4306656480800596E-10</v>
      </c>
      <c r="M1940" s="600">
        <f t="shared" ca="1" si="849"/>
        <v>27271.35</v>
      </c>
      <c r="N1940" s="601">
        <f t="shared" ca="1" si="850"/>
        <v>-942317506100008</v>
      </c>
      <c r="O1940" s="601">
        <f t="shared" ca="1" si="851"/>
        <v>11390210531282.639</v>
      </c>
      <c r="P1940" s="601">
        <f t="shared" ca="1" si="852"/>
        <v>-9169272844078.6895</v>
      </c>
      <c r="Q1940" s="601">
        <f t="shared" ca="1" si="868"/>
        <v>-1467083655052.5901</v>
      </c>
      <c r="R1940" s="602">
        <f t="shared" si="853"/>
        <v>399</v>
      </c>
      <c r="S1940" s="602">
        <f t="shared" si="854"/>
        <v>63.84</v>
      </c>
      <c r="T1940" s="602">
        <f t="shared" si="855"/>
        <v>166.35080000000002</v>
      </c>
      <c r="U1940" s="602">
        <f t="shared" si="856"/>
        <v>26.616128000000003</v>
      </c>
      <c r="V1940" s="602">
        <f t="shared" ca="1" si="857"/>
        <v>-753854004880.01001</v>
      </c>
      <c r="W1940" s="602">
        <f t="shared" si="858"/>
        <v>84.48</v>
      </c>
      <c r="X1940" s="602">
        <f t="shared" si="859"/>
        <v>13.52</v>
      </c>
      <c r="Y1940" s="602">
        <f t="shared" ca="1" si="860"/>
        <v>14377420094.16</v>
      </c>
      <c r="Z1940" s="602">
        <f t="shared" ca="1" si="861"/>
        <v>2300387215.0700002</v>
      </c>
      <c r="AA1940" s="603">
        <f t="shared" si="862"/>
        <v>0</v>
      </c>
      <c r="AB1940" s="602"/>
      <c r="AC1940" s="604">
        <f t="shared" si="863"/>
        <v>0.113</v>
      </c>
      <c r="AD1940" s="602">
        <f t="shared" ca="1" si="864"/>
        <v>-9169272844078.6895</v>
      </c>
      <c r="AE1940" s="602">
        <f t="shared" si="865"/>
        <v>0</v>
      </c>
      <c r="AG1940" s="602">
        <f t="shared" ca="1" si="869"/>
        <v>0</v>
      </c>
    </row>
    <row r="1941" spans="2:33" x14ac:dyDescent="0.25">
      <c r="B1941" s="30">
        <v>1920</v>
      </c>
      <c r="C1941" s="19">
        <f t="shared" ref="C1941:C2004" ca="1" si="872">IF(B1941=0,FECHA_1ER_PAGO,EDATE(C1940,1))</f>
        <v>104131</v>
      </c>
      <c r="D1941" s="30">
        <f t="shared" ref="D1941:D2004" ca="1" si="873">IF(B1941=0,FECHA_1ER_PAGO-FECHA_APERTURA, C1941-C1940)</f>
        <v>31</v>
      </c>
      <c r="E1941" s="599">
        <f t="shared" ref="E1941:E2004" si="874">IF(B1941=0,TASA,IF(B1941=MESES_INC_TASA,E1940+INCREMENTO_TASA,E1940))</f>
        <v>0.113</v>
      </c>
      <c r="F1941" s="599">
        <f t="shared" si="866"/>
        <v>0.13108</v>
      </c>
      <c r="G1941" s="33">
        <f t="shared" ref="G1941:G2004" ca="1" si="875">IF(B1941&lt;MESES_GRACIA, 0, 1 + D1941 * F1941 / 360 + FACTOR_SEG_DEUD)</f>
        <v>1.0120874444444443</v>
      </c>
      <c r="H1941" s="33">
        <f t="shared" ref="H1941:H2004" ca="1" si="876">IF(B1941 = 0, 0,            IF(H1940=0, G1941, H1940 * G1941 ))</f>
        <v>7074241600.7727346</v>
      </c>
      <c r="I1941" s="33">
        <f t="shared" ca="1" si="871"/>
        <v>1.4135790893694779E-10</v>
      </c>
      <c r="J1941" s="30" t="b">
        <f t="shared" ref="J1941:J2004" si="877">MOD(B1941, MESES_INC)=0</f>
        <v>1</v>
      </c>
      <c r="K1941" s="33">
        <f t="shared" si="867"/>
        <v>1</v>
      </c>
      <c r="L1941" s="33">
        <f t="shared" ca="1" si="870"/>
        <v>1.4135790893694779E-10</v>
      </c>
      <c r="M1941" s="600">
        <f t="shared" ref="M1941:M2004" ca="1" si="878">ROUND(CUOTA_INIT*K1941,2)</f>
        <v>27271.35</v>
      </c>
      <c r="N1941" s="601">
        <f t="shared" ref="N1941:N2004" ca="1" si="879">IF(B1941=0,TOTAL_FINANCIADO, ROUND(N1940-O1940,2))</f>
        <v>-953707716631291</v>
      </c>
      <c r="O1941" s="601">
        <f t="shared" ref="O1941:O2004" ca="1" si="880">IF(B1941=0, 0,
   IF((B1941+1) = PLAZO, N1941,
   IF(B1941&lt;MESES_GRACIA, 0, M1941-P1941-V1941-Q1941)))</f>
        <v>11527889068290.039</v>
      </c>
      <c r="P1941" s="601">
        <f t="shared" ref="P1941:P2004" ca="1" si="881" xml:space="preserve"> IF(B1941&lt;MESES_GRACIA, 0, ROUND(N1941 * D1941 *E1941 /360,2))</f>
        <v>-9280105920442.8105</v>
      </c>
      <c r="Q1941" s="601">
        <f t="shared" ca="1" si="868"/>
        <v>-1484816947270.8501</v>
      </c>
      <c r="R1941" s="602">
        <f t="shared" ref="R1941:R2004" si="882" xml:space="preserve"> COMISION_AMORT</f>
        <v>399</v>
      </c>
      <c r="S1941" s="602">
        <f t="shared" ref="S1941:S2004" si="883">ROUND(R1941*IVA,2)</f>
        <v>63.84</v>
      </c>
      <c r="T1941" s="602">
        <f t="shared" ref="T1941:T2004" si="884">SEGURO_DAÑOS_MENS</f>
        <v>166.35080000000002</v>
      </c>
      <c r="U1941" s="602">
        <f t="shared" ref="U1941:U2004" si="885">T1941*IVA</f>
        <v>26.616128000000003</v>
      </c>
      <c r="V1941" s="602">
        <f t="shared" ref="V1941:V2004" ca="1" si="886">ROUND(N1941 * FACTOR_SEG_DEUD,2)</f>
        <v>-762966173305.03003</v>
      </c>
      <c r="W1941" s="602">
        <f t="shared" ref="W1941:W2004" si="887">ROUND(SEGURO_INTERIORES/(1+IVA),2)</f>
        <v>84.48</v>
      </c>
      <c r="X1941" s="602">
        <f t="shared" ref="X1941:X2004" si="888">ROUND(W1941*IVA,2)</f>
        <v>13.52</v>
      </c>
      <c r="Y1941" s="602">
        <f t="shared" ref="Y1941:Y2004" ca="1" si="889">ROUND((SUM(O1941:X1941)-Q1941) * FACTOR_SEG_DESEMPLEO,2)</f>
        <v>14551206357.9</v>
      </c>
      <c r="Z1941" s="602">
        <f t="shared" ref="Z1941:Z2004" ca="1" si="890">ROUND(Y1941*IVA,2)</f>
        <v>2328193017.2600002</v>
      </c>
      <c r="AA1941" s="603">
        <f t="shared" ref="AA1941:AA2004" si="891">IF(B1941&gt;=PLAZO,0,ROUND(SUM(O1941:Z1941),2))</f>
        <v>0</v>
      </c>
      <c r="AB1941" s="602"/>
      <c r="AC1941" s="604">
        <f t="shared" ref="AC1941:AC2004" si="892">IF(AB1941="SI",TASA_PP,TASA)</f>
        <v>0.113</v>
      </c>
      <c r="AD1941" s="602">
        <f t="shared" ref="AD1941:AD2004" ca="1" si="893">N1941 * D1941 * AC1941 /360</f>
        <v>-9280105920442.8125</v>
      </c>
      <c r="AE1941" s="602">
        <f t="shared" ref="AE1941:AE2004" si="894">IF(B1941&gt;=PLAZO, 0, O1941+R1941+S1941+T1941+U1941+V1941+W1941+X1941+Y1941+Z1941+AD1941)</f>
        <v>0</v>
      </c>
      <c r="AG1941" s="602">
        <f t="shared" ca="1" si="869"/>
        <v>0</v>
      </c>
    </row>
    <row r="1942" spans="2:33" x14ac:dyDescent="0.25">
      <c r="B1942" s="30">
        <v>1921</v>
      </c>
      <c r="C1942" s="19">
        <f t="shared" ca="1" si="872"/>
        <v>104159</v>
      </c>
      <c r="D1942" s="30">
        <f t="shared" ca="1" si="873"/>
        <v>28</v>
      </c>
      <c r="E1942" s="599">
        <f t="shared" si="874"/>
        <v>0.113</v>
      </c>
      <c r="F1942" s="599">
        <f t="shared" ref="F1942:F2005" si="895">E1942*(1+$G$13)</f>
        <v>0.13108</v>
      </c>
      <c r="G1942" s="33">
        <f t="shared" ca="1" si="875"/>
        <v>1.0109951111111111</v>
      </c>
      <c r="H1942" s="33">
        <f t="shared" ca="1" si="876"/>
        <v>7152023673.2000751</v>
      </c>
      <c r="I1942" s="33">
        <f t="shared" ca="1" si="871"/>
        <v>1.3982056627513422E-10</v>
      </c>
      <c r="J1942" s="30" t="b">
        <f t="shared" si="877"/>
        <v>0</v>
      </c>
      <c r="K1942" s="33">
        <f t="shared" ref="K1942:K2005" si="896">IF(B1942=0, 1, IF(J1942,K1941*(1+INCREMENTO),K1941))</f>
        <v>1</v>
      </c>
      <c r="L1942" s="33">
        <f t="shared" ca="1" si="870"/>
        <v>1.3982056627513422E-10</v>
      </c>
      <c r="M1942" s="600">
        <f t="shared" ca="1" si="878"/>
        <v>27271.35</v>
      </c>
      <c r="N1942" s="601">
        <f t="shared" ca="1" si="879"/>
        <v>-965235605699581</v>
      </c>
      <c r="O1942" s="601">
        <f t="shared" ca="1" si="880"/>
        <v>10612872760338.879</v>
      </c>
      <c r="P1942" s="601">
        <f t="shared" ca="1" si="881"/>
        <v>-8483348490092.9805</v>
      </c>
      <c r="Q1942" s="601">
        <f t="shared" ref="Q1942:Q2005" ca="1" si="897">ROUND(P1942*$G$13,2)</f>
        <v>-1357335758414.8799</v>
      </c>
      <c r="R1942" s="602">
        <f t="shared" si="882"/>
        <v>399</v>
      </c>
      <c r="S1942" s="602">
        <f t="shared" si="883"/>
        <v>63.84</v>
      </c>
      <c r="T1942" s="602">
        <f t="shared" si="884"/>
        <v>166.35080000000002</v>
      </c>
      <c r="U1942" s="602">
        <f t="shared" si="885"/>
        <v>26.616128000000003</v>
      </c>
      <c r="V1942" s="602">
        <f t="shared" ca="1" si="886"/>
        <v>-772188484559.67004</v>
      </c>
      <c r="W1942" s="602">
        <f t="shared" si="887"/>
        <v>84.48</v>
      </c>
      <c r="X1942" s="602">
        <f t="shared" si="888"/>
        <v>13.52</v>
      </c>
      <c r="Y1942" s="602">
        <f t="shared" ca="1" si="889"/>
        <v>13301890707.110001</v>
      </c>
      <c r="Z1942" s="602">
        <f t="shared" ca="1" si="890"/>
        <v>2128302513.1400001</v>
      </c>
      <c r="AA1942" s="603">
        <f t="shared" si="891"/>
        <v>0</v>
      </c>
      <c r="AB1942" s="602"/>
      <c r="AC1942" s="604">
        <f t="shared" si="892"/>
        <v>0.113</v>
      </c>
      <c r="AD1942" s="602">
        <f t="shared" ca="1" si="893"/>
        <v>-8483348490092.9844</v>
      </c>
      <c r="AE1942" s="602">
        <f t="shared" si="894"/>
        <v>0</v>
      </c>
      <c r="AG1942" s="602">
        <f t="shared" ref="AG1942:AG2005" ca="1" si="898">IF(N1942&gt; 0,O1942+P1942+V1942+R1942+T1942+W1942+Y1942, 0)</f>
        <v>0</v>
      </c>
    </row>
    <row r="1943" spans="2:33" x14ac:dyDescent="0.25">
      <c r="B1943" s="30">
        <v>1922</v>
      </c>
      <c r="C1943" s="19">
        <f t="shared" ca="1" si="872"/>
        <v>104190</v>
      </c>
      <c r="D1943" s="30">
        <f t="shared" ca="1" si="873"/>
        <v>31</v>
      </c>
      <c r="E1943" s="599">
        <f t="shared" si="874"/>
        <v>0.113</v>
      </c>
      <c r="F1943" s="599">
        <f t="shared" si="895"/>
        <v>0.13108</v>
      </c>
      <c r="G1943" s="33">
        <f t="shared" ca="1" si="875"/>
        <v>1.0120874444444443</v>
      </c>
      <c r="H1943" s="33">
        <f t="shared" ca="1" si="876"/>
        <v>7238473362.0152321</v>
      </c>
      <c r="I1943" s="33">
        <f t="shared" ca="1" si="871"/>
        <v>1.3815067763426768E-10</v>
      </c>
      <c r="J1943" s="30" t="b">
        <f t="shared" si="877"/>
        <v>0</v>
      </c>
      <c r="K1943" s="33">
        <f t="shared" si="896"/>
        <v>1</v>
      </c>
      <c r="L1943" s="33">
        <f t="shared" ref="L1943:L2006" ca="1" si="899" xml:space="preserve"> I1943*K1943</f>
        <v>1.3815067763426768E-10</v>
      </c>
      <c r="M1943" s="600">
        <f t="shared" ca="1" si="878"/>
        <v>27271.35</v>
      </c>
      <c r="N1943" s="601">
        <f t="shared" ca="1" si="879"/>
        <v>-975848478459920</v>
      </c>
      <c r="O1943" s="601">
        <f t="shared" ca="1" si="880"/>
        <v>11795514296851.277</v>
      </c>
      <c r="P1943" s="601">
        <f t="shared" ca="1" si="881"/>
        <v>-9495547833458.6094</v>
      </c>
      <c r="Q1943" s="601">
        <f t="shared" ca="1" si="897"/>
        <v>-1519287653353.3799</v>
      </c>
      <c r="R1943" s="602">
        <f t="shared" si="882"/>
        <v>399</v>
      </c>
      <c r="S1943" s="602">
        <f t="shared" si="883"/>
        <v>63.84</v>
      </c>
      <c r="T1943" s="602">
        <f t="shared" si="884"/>
        <v>166.35080000000002</v>
      </c>
      <c r="U1943" s="602">
        <f t="shared" si="885"/>
        <v>26.616128000000003</v>
      </c>
      <c r="V1943" s="602">
        <f t="shared" ca="1" si="886"/>
        <v>-780678782767.93994</v>
      </c>
      <c r="W1943" s="602">
        <f t="shared" si="887"/>
        <v>84.48</v>
      </c>
      <c r="X1943" s="602">
        <f t="shared" si="888"/>
        <v>13.52</v>
      </c>
      <c r="Y1943" s="602">
        <f t="shared" ca="1" si="889"/>
        <v>14889019277.51</v>
      </c>
      <c r="Z1943" s="602">
        <f t="shared" ca="1" si="890"/>
        <v>2382243084.4000001</v>
      </c>
      <c r="AA1943" s="603">
        <f t="shared" si="891"/>
        <v>0</v>
      </c>
      <c r="AB1943" s="602"/>
      <c r="AC1943" s="604">
        <f t="shared" si="892"/>
        <v>0.113</v>
      </c>
      <c r="AD1943" s="602">
        <f t="shared" ca="1" si="893"/>
        <v>-9495547833458.6113</v>
      </c>
      <c r="AE1943" s="602">
        <f t="shared" si="894"/>
        <v>0</v>
      </c>
      <c r="AG1943" s="602">
        <f t="shared" ca="1" si="898"/>
        <v>0</v>
      </c>
    </row>
    <row r="1944" spans="2:33" x14ac:dyDescent="0.25">
      <c r="B1944" s="30">
        <v>1923</v>
      </c>
      <c r="C1944" s="19">
        <f t="shared" ca="1" si="872"/>
        <v>104220</v>
      </c>
      <c r="D1944" s="30">
        <f t="shared" ca="1" si="873"/>
        <v>30</v>
      </c>
      <c r="E1944" s="599">
        <f t="shared" si="874"/>
        <v>0.113</v>
      </c>
      <c r="F1944" s="599">
        <f t="shared" si="895"/>
        <v>0.13108</v>
      </c>
      <c r="G1944" s="33">
        <f t="shared" ca="1" si="875"/>
        <v>1.0117233333333333</v>
      </c>
      <c r="H1944" s="33">
        <f t="shared" ca="1" si="876"/>
        <v>7323332398.0625906</v>
      </c>
      <c r="I1944" s="33">
        <f t="shared" ref="I1944:I2007" ca="1" si="900">IF(H1944=0, 0, 1/H1944)</f>
        <v>1.3654985813078115E-10</v>
      </c>
      <c r="J1944" s="30" t="b">
        <f t="shared" si="877"/>
        <v>0</v>
      </c>
      <c r="K1944" s="33">
        <f t="shared" si="896"/>
        <v>1</v>
      </c>
      <c r="L1944" s="33">
        <f t="shared" ca="1" si="899"/>
        <v>1.3654985813078115E-10</v>
      </c>
      <c r="M1944" s="600">
        <f t="shared" ca="1" si="878"/>
        <v>27271.35</v>
      </c>
      <c r="N1944" s="601">
        <f t="shared" ca="1" si="879"/>
        <v>-987643992756771</v>
      </c>
      <c r="O1944" s="601">
        <f t="shared" ca="1" si="880"/>
        <v>11578479769023.229</v>
      </c>
      <c r="P1944" s="601">
        <f t="shared" ca="1" si="881"/>
        <v>-9300314265126.2598</v>
      </c>
      <c r="Q1944" s="601">
        <f t="shared" ca="1" si="897"/>
        <v>-1488050282420.2</v>
      </c>
      <c r="R1944" s="602">
        <f t="shared" si="882"/>
        <v>399</v>
      </c>
      <c r="S1944" s="602">
        <f t="shared" si="883"/>
        <v>63.84</v>
      </c>
      <c r="T1944" s="602">
        <f t="shared" si="884"/>
        <v>166.35080000000002</v>
      </c>
      <c r="U1944" s="602">
        <f t="shared" si="885"/>
        <v>26.616128000000003</v>
      </c>
      <c r="V1944" s="602">
        <f t="shared" ca="1" si="886"/>
        <v>-790115194205.42004</v>
      </c>
      <c r="W1944" s="602">
        <f t="shared" si="887"/>
        <v>84.48</v>
      </c>
      <c r="X1944" s="602">
        <f t="shared" si="888"/>
        <v>13.52</v>
      </c>
      <c r="Y1944" s="602">
        <f t="shared" ca="1" si="889"/>
        <v>14582893042.360001</v>
      </c>
      <c r="Z1944" s="602">
        <f t="shared" ca="1" si="890"/>
        <v>2333262886.7800002</v>
      </c>
      <c r="AA1944" s="603">
        <f t="shared" si="891"/>
        <v>0</v>
      </c>
      <c r="AB1944" s="602"/>
      <c r="AC1944" s="604">
        <f t="shared" si="892"/>
        <v>0.113</v>
      </c>
      <c r="AD1944" s="602">
        <f t="shared" ca="1" si="893"/>
        <v>-9300314265126.2598</v>
      </c>
      <c r="AE1944" s="602">
        <f t="shared" si="894"/>
        <v>0</v>
      </c>
      <c r="AG1944" s="602">
        <f t="shared" ca="1" si="898"/>
        <v>0</v>
      </c>
    </row>
    <row r="1945" spans="2:33" x14ac:dyDescent="0.25">
      <c r="B1945" s="30">
        <v>1924</v>
      </c>
      <c r="C1945" s="19">
        <f t="shared" ca="1" si="872"/>
        <v>104251</v>
      </c>
      <c r="D1945" s="30">
        <f t="shared" ca="1" si="873"/>
        <v>31</v>
      </c>
      <c r="E1945" s="599">
        <f t="shared" si="874"/>
        <v>0.113</v>
      </c>
      <c r="F1945" s="599">
        <f t="shared" si="895"/>
        <v>0.13108</v>
      </c>
      <c r="G1945" s="33">
        <f t="shared" ca="1" si="875"/>
        <v>1.0120874444444443</v>
      </c>
      <c r="H1945" s="33">
        <f t="shared" ca="1" si="876"/>
        <v>7411852771.5723715</v>
      </c>
      <c r="I1945" s="33">
        <f t="shared" ca="1" si="900"/>
        <v>1.3491903182904929E-10</v>
      </c>
      <c r="J1945" s="30" t="b">
        <f t="shared" si="877"/>
        <v>0</v>
      </c>
      <c r="K1945" s="33">
        <f t="shared" si="896"/>
        <v>1</v>
      </c>
      <c r="L1945" s="33">
        <f t="shared" ca="1" si="899"/>
        <v>1.3491903182904929E-10</v>
      </c>
      <c r="M1945" s="600">
        <f t="shared" ca="1" si="878"/>
        <v>27271.35</v>
      </c>
      <c r="N1945" s="601">
        <f t="shared" ca="1" si="879"/>
        <v>-999222472525794</v>
      </c>
      <c r="O1945" s="601">
        <f t="shared" ca="1" si="880"/>
        <v>12078046151567.301</v>
      </c>
      <c r="P1945" s="601">
        <f t="shared" ca="1" si="881"/>
        <v>-9722989781271.8203</v>
      </c>
      <c r="Q1945" s="601">
        <f t="shared" ca="1" si="897"/>
        <v>-1555678365003.49</v>
      </c>
      <c r="R1945" s="602">
        <f t="shared" si="882"/>
        <v>399</v>
      </c>
      <c r="S1945" s="602">
        <f t="shared" si="883"/>
        <v>63.84</v>
      </c>
      <c r="T1945" s="602">
        <f t="shared" si="884"/>
        <v>166.35080000000002</v>
      </c>
      <c r="U1945" s="602">
        <f t="shared" si="885"/>
        <v>26.616128000000003</v>
      </c>
      <c r="V1945" s="602">
        <f t="shared" ca="1" si="886"/>
        <v>-799377978020.64001</v>
      </c>
      <c r="W1945" s="602">
        <f t="shared" si="887"/>
        <v>84.48</v>
      </c>
      <c r="X1945" s="602">
        <f t="shared" si="888"/>
        <v>13.52</v>
      </c>
      <c r="Y1945" s="602">
        <f t="shared" ca="1" si="889"/>
        <v>15245648251.68</v>
      </c>
      <c r="Z1945" s="602">
        <f t="shared" ca="1" si="890"/>
        <v>2439303720.27</v>
      </c>
      <c r="AA1945" s="603">
        <f t="shared" si="891"/>
        <v>0</v>
      </c>
      <c r="AB1945" s="602"/>
      <c r="AC1945" s="604">
        <f t="shared" si="892"/>
        <v>0.113</v>
      </c>
      <c r="AD1945" s="602">
        <f t="shared" ca="1" si="893"/>
        <v>-9722989781271.8242</v>
      </c>
      <c r="AE1945" s="602">
        <f t="shared" si="894"/>
        <v>0</v>
      </c>
      <c r="AG1945" s="602">
        <f t="shared" ca="1" si="898"/>
        <v>0</v>
      </c>
    </row>
    <row r="1946" spans="2:33" x14ac:dyDescent="0.25">
      <c r="B1946" s="30">
        <v>1925</v>
      </c>
      <c r="C1946" s="19">
        <f t="shared" ca="1" si="872"/>
        <v>104281</v>
      </c>
      <c r="D1946" s="30">
        <f t="shared" ca="1" si="873"/>
        <v>30</v>
      </c>
      <c r="E1946" s="599">
        <f t="shared" si="874"/>
        <v>0.113</v>
      </c>
      <c r="F1946" s="599">
        <f t="shared" si="895"/>
        <v>0.13108</v>
      </c>
      <c r="G1946" s="33">
        <f t="shared" ca="1" si="875"/>
        <v>1.0117233333333333</v>
      </c>
      <c r="H1946" s="33">
        <f t="shared" ca="1" si="876"/>
        <v>7498744392.2311049</v>
      </c>
      <c r="I1946" s="33">
        <f t="shared" ca="1" si="900"/>
        <v>1.3335565898686E-10</v>
      </c>
      <c r="J1946" s="30" t="b">
        <f t="shared" si="877"/>
        <v>0</v>
      </c>
      <c r="K1946" s="33">
        <f t="shared" si="896"/>
        <v>1</v>
      </c>
      <c r="L1946" s="33">
        <f t="shared" ca="1" si="899"/>
        <v>1.3335565898686E-10</v>
      </c>
      <c r="M1946" s="600">
        <f t="shared" ca="1" si="878"/>
        <v>27271.35</v>
      </c>
      <c r="N1946" s="601">
        <f t="shared" ca="1" si="879"/>
        <v>-1011300518677360</v>
      </c>
      <c r="O1946" s="601">
        <f t="shared" ca="1" si="880"/>
        <v>11855813107898.941</v>
      </c>
      <c r="P1946" s="601">
        <f t="shared" ca="1" si="881"/>
        <v>-9523079884211.8105</v>
      </c>
      <c r="Q1946" s="601">
        <f t="shared" ca="1" si="897"/>
        <v>-1523692781473.8899</v>
      </c>
      <c r="R1946" s="602">
        <f t="shared" si="882"/>
        <v>399</v>
      </c>
      <c r="S1946" s="602">
        <f t="shared" si="883"/>
        <v>63.84</v>
      </c>
      <c r="T1946" s="602">
        <f t="shared" si="884"/>
        <v>166.35080000000002</v>
      </c>
      <c r="U1946" s="602">
        <f t="shared" si="885"/>
        <v>26.616128000000003</v>
      </c>
      <c r="V1946" s="602">
        <f t="shared" ca="1" si="886"/>
        <v>-809040414941.89001</v>
      </c>
      <c r="W1946" s="602">
        <f t="shared" si="887"/>
        <v>84.48</v>
      </c>
      <c r="X1946" s="602">
        <f t="shared" si="888"/>
        <v>13.52</v>
      </c>
      <c r="Y1946" s="602">
        <f t="shared" ca="1" si="889"/>
        <v>14932189533.09</v>
      </c>
      <c r="Z1946" s="602">
        <f t="shared" ca="1" si="890"/>
        <v>2389150325.29</v>
      </c>
      <c r="AA1946" s="603">
        <f t="shared" si="891"/>
        <v>0</v>
      </c>
      <c r="AB1946" s="602"/>
      <c r="AC1946" s="604">
        <f t="shared" si="892"/>
        <v>0.113</v>
      </c>
      <c r="AD1946" s="602">
        <f t="shared" ca="1" si="893"/>
        <v>-9523079884211.8066</v>
      </c>
      <c r="AE1946" s="602">
        <f t="shared" si="894"/>
        <v>0</v>
      </c>
      <c r="AG1946" s="602">
        <f t="shared" ca="1" si="898"/>
        <v>0</v>
      </c>
    </row>
    <row r="1947" spans="2:33" x14ac:dyDescent="0.25">
      <c r="B1947" s="30">
        <v>1926</v>
      </c>
      <c r="C1947" s="19">
        <f t="shared" ca="1" si="872"/>
        <v>104312</v>
      </c>
      <c r="D1947" s="30">
        <f t="shared" ca="1" si="873"/>
        <v>31</v>
      </c>
      <c r="E1947" s="599">
        <f t="shared" si="874"/>
        <v>0.113</v>
      </c>
      <c r="F1947" s="599">
        <f t="shared" si="895"/>
        <v>0.13108</v>
      </c>
      <c r="G1947" s="33">
        <f t="shared" ca="1" si="875"/>
        <v>1.0120874444444443</v>
      </c>
      <c r="H1947" s="33">
        <f t="shared" ca="1" si="876"/>
        <v>7589385048.4752865</v>
      </c>
      <c r="I1947" s="33">
        <f t="shared" ca="1" si="900"/>
        <v>1.3176298127091349E-10</v>
      </c>
      <c r="J1947" s="30" t="b">
        <f t="shared" si="877"/>
        <v>0</v>
      </c>
      <c r="K1947" s="33">
        <f t="shared" si="896"/>
        <v>1</v>
      </c>
      <c r="L1947" s="33">
        <f t="shared" ca="1" si="899"/>
        <v>1.3176298127091349E-10</v>
      </c>
      <c r="M1947" s="600">
        <f t="shared" ca="1" si="878"/>
        <v>27271.35</v>
      </c>
      <c r="N1947" s="601">
        <f t="shared" ca="1" si="879"/>
        <v>-1023156331785260</v>
      </c>
      <c r="O1947" s="601">
        <f t="shared" ca="1" si="880"/>
        <v>12367345345707.258</v>
      </c>
      <c r="P1947" s="601">
        <f t="shared" ca="1" si="881"/>
        <v>-9955879528454.9102</v>
      </c>
      <c r="Q1947" s="601">
        <f t="shared" ca="1" si="897"/>
        <v>-1592940724552.79</v>
      </c>
      <c r="R1947" s="602">
        <f t="shared" si="882"/>
        <v>399</v>
      </c>
      <c r="S1947" s="602">
        <f t="shared" si="883"/>
        <v>63.84</v>
      </c>
      <c r="T1947" s="602">
        <f t="shared" si="884"/>
        <v>166.35080000000002</v>
      </c>
      <c r="U1947" s="602">
        <f t="shared" si="885"/>
        <v>26.616128000000003</v>
      </c>
      <c r="V1947" s="602">
        <f t="shared" ca="1" si="886"/>
        <v>-818525065428.20996</v>
      </c>
      <c r="W1947" s="602">
        <f t="shared" si="887"/>
        <v>84.48</v>
      </c>
      <c r="X1947" s="602">
        <f t="shared" si="888"/>
        <v>13.52</v>
      </c>
      <c r="Y1947" s="602">
        <f t="shared" ca="1" si="889"/>
        <v>15610819375.26</v>
      </c>
      <c r="Z1947" s="602">
        <f t="shared" ca="1" si="890"/>
        <v>2497731100.04</v>
      </c>
      <c r="AA1947" s="603">
        <f t="shared" si="891"/>
        <v>0</v>
      </c>
      <c r="AB1947" s="602"/>
      <c r="AC1947" s="604">
        <f t="shared" si="892"/>
        <v>0.113</v>
      </c>
      <c r="AD1947" s="602">
        <f t="shared" ca="1" si="893"/>
        <v>-9955879528454.9063</v>
      </c>
      <c r="AE1947" s="602">
        <f t="shared" si="894"/>
        <v>0</v>
      </c>
      <c r="AG1947" s="602">
        <f t="shared" ca="1" si="898"/>
        <v>0</v>
      </c>
    </row>
    <row r="1948" spans="2:33" x14ac:dyDescent="0.25">
      <c r="B1948" s="30">
        <v>1927</v>
      </c>
      <c r="C1948" s="19">
        <f t="shared" ca="1" si="872"/>
        <v>104343</v>
      </c>
      <c r="D1948" s="30">
        <f t="shared" ca="1" si="873"/>
        <v>31</v>
      </c>
      <c r="E1948" s="599">
        <f t="shared" si="874"/>
        <v>0.113</v>
      </c>
      <c r="F1948" s="599">
        <f t="shared" si="895"/>
        <v>0.13108</v>
      </c>
      <c r="G1948" s="33">
        <f t="shared" ca="1" si="875"/>
        <v>1.0120874444444443</v>
      </c>
      <c r="H1948" s="33">
        <f t="shared" ca="1" si="876"/>
        <v>7681121318.6162281</v>
      </c>
      <c r="I1948" s="33">
        <f t="shared" ca="1" si="900"/>
        <v>1.3018932503726581E-10</v>
      </c>
      <c r="J1948" s="30" t="b">
        <f t="shared" si="877"/>
        <v>0</v>
      </c>
      <c r="K1948" s="33">
        <f t="shared" si="896"/>
        <v>1</v>
      </c>
      <c r="L1948" s="33">
        <f t="shared" ca="1" si="899"/>
        <v>1.3018932503726581E-10</v>
      </c>
      <c r="M1948" s="600">
        <f t="shared" ca="1" si="878"/>
        <v>27271.35</v>
      </c>
      <c r="N1948" s="601">
        <f t="shared" ca="1" si="879"/>
        <v>-1035523677130970</v>
      </c>
      <c r="O1948" s="601">
        <f t="shared" ca="1" si="880"/>
        <v>12516834945498.809</v>
      </c>
      <c r="P1948" s="601">
        <f t="shared" ca="1" si="881"/>
        <v>-10076220669416.1</v>
      </c>
      <c r="Q1948" s="601">
        <f t="shared" ca="1" si="897"/>
        <v>-1612195307106.5801</v>
      </c>
      <c r="R1948" s="602">
        <f t="shared" si="882"/>
        <v>399</v>
      </c>
      <c r="S1948" s="602">
        <f t="shared" si="883"/>
        <v>63.84</v>
      </c>
      <c r="T1948" s="602">
        <f t="shared" si="884"/>
        <v>166.35080000000002</v>
      </c>
      <c r="U1948" s="602">
        <f t="shared" si="885"/>
        <v>26.616128000000003</v>
      </c>
      <c r="V1948" s="602">
        <f t="shared" ca="1" si="886"/>
        <v>-828418941704.78003</v>
      </c>
      <c r="W1948" s="602">
        <f t="shared" si="887"/>
        <v>84.48</v>
      </c>
      <c r="X1948" s="602">
        <f t="shared" si="888"/>
        <v>13.52</v>
      </c>
      <c r="Y1948" s="602">
        <f t="shared" ca="1" si="889"/>
        <v>15799514284.290001</v>
      </c>
      <c r="Z1948" s="602">
        <f t="shared" ca="1" si="890"/>
        <v>2527922285.4899998</v>
      </c>
      <c r="AA1948" s="603">
        <f t="shared" si="891"/>
        <v>0</v>
      </c>
      <c r="AB1948" s="602"/>
      <c r="AC1948" s="604">
        <f t="shared" si="892"/>
        <v>0.113</v>
      </c>
      <c r="AD1948" s="602">
        <f t="shared" ca="1" si="893"/>
        <v>-10076220669416.078</v>
      </c>
      <c r="AE1948" s="602">
        <f t="shared" si="894"/>
        <v>0</v>
      </c>
      <c r="AG1948" s="602">
        <f t="shared" ca="1" si="898"/>
        <v>0</v>
      </c>
    </row>
    <row r="1949" spans="2:33" x14ac:dyDescent="0.25">
      <c r="B1949" s="30">
        <v>1928</v>
      </c>
      <c r="C1949" s="19">
        <f t="shared" ca="1" si="872"/>
        <v>104373</v>
      </c>
      <c r="D1949" s="30">
        <f t="shared" ca="1" si="873"/>
        <v>30</v>
      </c>
      <c r="E1949" s="599">
        <f t="shared" si="874"/>
        <v>0.113</v>
      </c>
      <c r="F1949" s="599">
        <f t="shared" si="895"/>
        <v>0.13108</v>
      </c>
      <c r="G1949" s="33">
        <f t="shared" ca="1" si="875"/>
        <v>1.0117233333333333</v>
      </c>
      <c r="H1949" s="33">
        <f t="shared" ca="1" si="876"/>
        <v>7771169664.2081385</v>
      </c>
      <c r="I1949" s="33">
        <f t="shared" ca="1" si="900"/>
        <v>1.2868075762207635E-10</v>
      </c>
      <c r="J1949" s="30" t="b">
        <f t="shared" si="877"/>
        <v>0</v>
      </c>
      <c r="K1949" s="33">
        <f t="shared" si="896"/>
        <v>1</v>
      </c>
      <c r="L1949" s="33">
        <f t="shared" ca="1" si="899"/>
        <v>1.2868075762207635E-10</v>
      </c>
      <c r="M1949" s="600">
        <f t="shared" ca="1" si="878"/>
        <v>27271.35</v>
      </c>
      <c r="N1949" s="601">
        <f t="shared" ca="1" si="879"/>
        <v>-1048040512076470</v>
      </c>
      <c r="O1949" s="601">
        <f t="shared" ca="1" si="880"/>
        <v>12286528297181.168</v>
      </c>
      <c r="P1949" s="601">
        <f t="shared" ca="1" si="881"/>
        <v>-9869048155386.7598</v>
      </c>
      <c r="Q1949" s="601">
        <f t="shared" ca="1" si="897"/>
        <v>-1579047704861.8799</v>
      </c>
      <c r="R1949" s="602">
        <f t="shared" si="882"/>
        <v>399</v>
      </c>
      <c r="S1949" s="602">
        <f t="shared" si="883"/>
        <v>63.84</v>
      </c>
      <c r="T1949" s="602">
        <f t="shared" si="884"/>
        <v>166.35080000000002</v>
      </c>
      <c r="U1949" s="602">
        <f t="shared" si="885"/>
        <v>26.616128000000003</v>
      </c>
      <c r="V1949" s="602">
        <f t="shared" ca="1" si="886"/>
        <v>-838432409661.18005</v>
      </c>
      <c r="W1949" s="602">
        <f t="shared" si="887"/>
        <v>84.48</v>
      </c>
      <c r="X1949" s="602">
        <f t="shared" si="888"/>
        <v>13.52</v>
      </c>
      <c r="Y1949" s="602">
        <f t="shared" ca="1" si="889"/>
        <v>15474667782.290001</v>
      </c>
      <c r="Z1949" s="602">
        <f t="shared" ca="1" si="890"/>
        <v>2475946845.1700001</v>
      </c>
      <c r="AA1949" s="603">
        <f t="shared" si="891"/>
        <v>0</v>
      </c>
      <c r="AB1949" s="602"/>
      <c r="AC1949" s="604">
        <f t="shared" si="892"/>
        <v>0.113</v>
      </c>
      <c r="AD1949" s="602">
        <f t="shared" ca="1" si="893"/>
        <v>-9869048155386.7598</v>
      </c>
      <c r="AE1949" s="602">
        <f t="shared" si="894"/>
        <v>0</v>
      </c>
      <c r="AG1949" s="602">
        <f t="shared" ca="1" si="898"/>
        <v>0</v>
      </c>
    </row>
    <row r="1950" spans="2:33" x14ac:dyDescent="0.25">
      <c r="B1950" s="30">
        <v>1929</v>
      </c>
      <c r="C1950" s="19">
        <f t="shared" ca="1" si="872"/>
        <v>104404</v>
      </c>
      <c r="D1950" s="30">
        <f t="shared" ca="1" si="873"/>
        <v>31</v>
      </c>
      <c r="E1950" s="599">
        <f t="shared" si="874"/>
        <v>0.113</v>
      </c>
      <c r="F1950" s="599">
        <f t="shared" si="895"/>
        <v>0.13108</v>
      </c>
      <c r="G1950" s="33">
        <f t="shared" ca="1" si="875"/>
        <v>1.0120874444444443</v>
      </c>
      <c r="H1950" s="33">
        <f t="shared" ca="1" si="876"/>
        <v>7865103245.7926054</v>
      </c>
      <c r="I1950" s="33">
        <f t="shared" ca="1" si="900"/>
        <v>1.2714391264157208E-10</v>
      </c>
      <c r="J1950" s="30" t="b">
        <f t="shared" si="877"/>
        <v>0</v>
      </c>
      <c r="K1950" s="33">
        <f t="shared" si="896"/>
        <v>1</v>
      </c>
      <c r="L1950" s="33">
        <f t="shared" ca="1" si="899"/>
        <v>1.2714391264157208E-10</v>
      </c>
      <c r="M1950" s="600">
        <f t="shared" ca="1" si="878"/>
        <v>27271.35</v>
      </c>
      <c r="N1950" s="601">
        <f t="shared" ca="1" si="879"/>
        <v>-1060327040373650</v>
      </c>
      <c r="O1950" s="601">
        <f t="shared" ca="1" si="880"/>
        <v>12816644220730.049</v>
      </c>
      <c r="P1950" s="601">
        <f t="shared" ca="1" si="881"/>
        <v>-10317571173413.6</v>
      </c>
      <c r="Q1950" s="601">
        <f t="shared" ca="1" si="897"/>
        <v>-1650811387746.1799</v>
      </c>
      <c r="R1950" s="602">
        <f t="shared" si="882"/>
        <v>399</v>
      </c>
      <c r="S1950" s="602">
        <f t="shared" si="883"/>
        <v>63.84</v>
      </c>
      <c r="T1950" s="602">
        <f t="shared" si="884"/>
        <v>166.35080000000002</v>
      </c>
      <c r="U1950" s="602">
        <f t="shared" si="885"/>
        <v>26.616128000000003</v>
      </c>
      <c r="V1950" s="602">
        <f t="shared" ca="1" si="886"/>
        <v>-848261632298.92004</v>
      </c>
      <c r="W1950" s="602">
        <f t="shared" si="887"/>
        <v>84.48</v>
      </c>
      <c r="X1950" s="602">
        <f t="shared" si="888"/>
        <v>13.52</v>
      </c>
      <c r="Y1950" s="602">
        <f t="shared" ca="1" si="889"/>
        <v>16177951874.559999</v>
      </c>
      <c r="Z1950" s="602">
        <f t="shared" ca="1" si="890"/>
        <v>2588472299.9299998</v>
      </c>
      <c r="AA1950" s="603">
        <f t="shared" si="891"/>
        <v>0</v>
      </c>
      <c r="AB1950" s="602"/>
      <c r="AC1950" s="604">
        <f t="shared" si="892"/>
        <v>0.113</v>
      </c>
      <c r="AD1950" s="602">
        <f t="shared" ca="1" si="893"/>
        <v>-10317571173413.602</v>
      </c>
      <c r="AE1950" s="602">
        <f t="shared" si="894"/>
        <v>0</v>
      </c>
      <c r="AG1950" s="602">
        <f t="shared" ca="1" si="898"/>
        <v>0</v>
      </c>
    </row>
    <row r="1951" spans="2:33" x14ac:dyDescent="0.25">
      <c r="B1951" s="30">
        <v>1930</v>
      </c>
      <c r="C1951" s="19">
        <f t="shared" ca="1" si="872"/>
        <v>104434</v>
      </c>
      <c r="D1951" s="30">
        <f t="shared" ca="1" si="873"/>
        <v>30</v>
      </c>
      <c r="E1951" s="599">
        <f t="shared" si="874"/>
        <v>0.113</v>
      </c>
      <c r="F1951" s="599">
        <f t="shared" si="895"/>
        <v>0.13108</v>
      </c>
      <c r="G1951" s="33">
        <f t="shared" ca="1" si="875"/>
        <v>1.0117233333333333</v>
      </c>
      <c r="H1951" s="33">
        <f t="shared" ca="1" si="876"/>
        <v>7957308472.8441143</v>
      </c>
      <c r="I1951" s="33">
        <f t="shared" ca="1" si="900"/>
        <v>1.2567063391003344E-10</v>
      </c>
      <c r="J1951" s="30" t="b">
        <f t="shared" si="877"/>
        <v>0</v>
      </c>
      <c r="K1951" s="33">
        <f t="shared" si="896"/>
        <v>1</v>
      </c>
      <c r="L1951" s="33">
        <f t="shared" ca="1" si="899"/>
        <v>1.2567063391003344E-10</v>
      </c>
      <c r="M1951" s="600">
        <f t="shared" ca="1" si="878"/>
        <v>27271.35</v>
      </c>
      <c r="N1951" s="601">
        <f t="shared" ca="1" si="879"/>
        <v>-1073143684594380</v>
      </c>
      <c r="O1951" s="601">
        <f t="shared" ca="1" si="880"/>
        <v>12580821156332.738</v>
      </c>
      <c r="P1951" s="601">
        <f t="shared" ca="1" si="881"/>
        <v>-10105436363263.699</v>
      </c>
      <c r="Q1951" s="601">
        <f t="shared" ca="1" si="897"/>
        <v>-1616869818122.1899</v>
      </c>
      <c r="R1951" s="602">
        <f t="shared" si="882"/>
        <v>399</v>
      </c>
      <c r="S1951" s="602">
        <f t="shared" si="883"/>
        <v>63.84</v>
      </c>
      <c r="T1951" s="602">
        <f t="shared" si="884"/>
        <v>166.35080000000002</v>
      </c>
      <c r="U1951" s="602">
        <f t="shared" si="885"/>
        <v>26.616128000000003</v>
      </c>
      <c r="V1951" s="602">
        <f t="shared" ca="1" si="886"/>
        <v>-858514947675.5</v>
      </c>
      <c r="W1951" s="602">
        <f t="shared" si="887"/>
        <v>84.48</v>
      </c>
      <c r="X1951" s="602">
        <f t="shared" si="888"/>
        <v>13.52</v>
      </c>
      <c r="Y1951" s="602">
        <f t="shared" ca="1" si="889"/>
        <v>15845324492.24</v>
      </c>
      <c r="Z1951" s="602">
        <f t="shared" ca="1" si="890"/>
        <v>2535251918.7600002</v>
      </c>
      <c r="AA1951" s="603">
        <f t="shared" si="891"/>
        <v>0</v>
      </c>
      <c r="AB1951" s="602"/>
      <c r="AC1951" s="604">
        <f t="shared" si="892"/>
        <v>0.113</v>
      </c>
      <c r="AD1951" s="602">
        <f t="shared" ca="1" si="893"/>
        <v>-10105436363263.746</v>
      </c>
      <c r="AE1951" s="602">
        <f t="shared" si="894"/>
        <v>0</v>
      </c>
      <c r="AG1951" s="602">
        <f t="shared" ca="1" si="898"/>
        <v>0</v>
      </c>
    </row>
    <row r="1952" spans="2:33" x14ac:dyDescent="0.25">
      <c r="B1952" s="30">
        <v>1931</v>
      </c>
      <c r="C1952" s="19">
        <f t="shared" ca="1" si="872"/>
        <v>104465</v>
      </c>
      <c r="D1952" s="30">
        <f t="shared" ca="1" si="873"/>
        <v>31</v>
      </c>
      <c r="E1952" s="599">
        <f t="shared" si="874"/>
        <v>0.113</v>
      </c>
      <c r="F1952" s="599">
        <f t="shared" si="895"/>
        <v>0.13108</v>
      </c>
      <c r="G1952" s="33">
        <f t="shared" ca="1" si="875"/>
        <v>1.0120874444444443</v>
      </c>
      <c r="H1952" s="33">
        <f t="shared" ca="1" si="876"/>
        <v>8053491996.936924</v>
      </c>
      <c r="I1952" s="33">
        <f t="shared" ca="1" si="900"/>
        <v>1.2416973908713653E-10</v>
      </c>
      <c r="J1952" s="30" t="b">
        <f t="shared" si="877"/>
        <v>0</v>
      </c>
      <c r="K1952" s="33">
        <f t="shared" si="896"/>
        <v>1</v>
      </c>
      <c r="L1952" s="33">
        <f t="shared" ca="1" si="899"/>
        <v>1.2416973908713653E-10</v>
      </c>
      <c r="M1952" s="600">
        <f t="shared" ca="1" si="878"/>
        <v>27271.35</v>
      </c>
      <c r="N1952" s="601">
        <f t="shared" ca="1" si="879"/>
        <v>-1085724505750710</v>
      </c>
      <c r="O1952" s="601">
        <f t="shared" ca="1" si="880"/>
        <v>13123634672504.98</v>
      </c>
      <c r="P1952" s="601">
        <f t="shared" ca="1" si="881"/>
        <v>-10564702621235.4</v>
      </c>
      <c r="Q1952" s="601">
        <f t="shared" ca="1" si="897"/>
        <v>-1690352419397.6599</v>
      </c>
      <c r="R1952" s="602">
        <f t="shared" si="882"/>
        <v>399</v>
      </c>
      <c r="S1952" s="602">
        <f t="shared" si="883"/>
        <v>63.84</v>
      </c>
      <c r="T1952" s="602">
        <f t="shared" si="884"/>
        <v>166.35080000000002</v>
      </c>
      <c r="U1952" s="602">
        <f t="shared" si="885"/>
        <v>26.616128000000003</v>
      </c>
      <c r="V1952" s="602">
        <f t="shared" ca="1" si="886"/>
        <v>-868579604600.56995</v>
      </c>
      <c r="W1952" s="602">
        <f t="shared" si="887"/>
        <v>84.48</v>
      </c>
      <c r="X1952" s="602">
        <f t="shared" si="888"/>
        <v>13.52</v>
      </c>
      <c r="Y1952" s="602">
        <f t="shared" ca="1" si="889"/>
        <v>16565453984.74</v>
      </c>
      <c r="Z1952" s="602">
        <f t="shared" ca="1" si="890"/>
        <v>2650472637.5599999</v>
      </c>
      <c r="AA1952" s="603">
        <f t="shared" si="891"/>
        <v>0</v>
      </c>
      <c r="AB1952" s="602"/>
      <c r="AC1952" s="604">
        <f t="shared" si="892"/>
        <v>0.113</v>
      </c>
      <c r="AD1952" s="602">
        <f t="shared" ca="1" si="893"/>
        <v>-10564702621235.381</v>
      </c>
      <c r="AE1952" s="602">
        <f t="shared" si="894"/>
        <v>0</v>
      </c>
      <c r="AG1952" s="602">
        <f t="shared" ca="1" si="898"/>
        <v>0</v>
      </c>
    </row>
    <row r="1953" spans="2:33" x14ac:dyDescent="0.25">
      <c r="B1953" s="30">
        <v>1932</v>
      </c>
      <c r="C1953" s="19">
        <f t="shared" ca="1" si="872"/>
        <v>104496</v>
      </c>
      <c r="D1953" s="30">
        <f t="shared" ca="1" si="873"/>
        <v>31</v>
      </c>
      <c r="E1953" s="599">
        <f t="shared" si="874"/>
        <v>0.113</v>
      </c>
      <c r="F1953" s="599">
        <f t="shared" si="895"/>
        <v>0.13108</v>
      </c>
      <c r="G1953" s="33">
        <f t="shared" ca="1" si="875"/>
        <v>1.0120874444444443</v>
      </c>
      <c r="H1953" s="33">
        <f t="shared" ca="1" si="876"/>
        <v>8150838134.0336761</v>
      </c>
      <c r="I1953" s="33">
        <f t="shared" ca="1" si="900"/>
        <v>1.2268676957582047E-10</v>
      </c>
      <c r="J1953" s="30" t="b">
        <f t="shared" si="877"/>
        <v>1</v>
      </c>
      <c r="K1953" s="33">
        <f t="shared" si="896"/>
        <v>1</v>
      </c>
      <c r="L1953" s="33">
        <f t="shared" ca="1" si="899"/>
        <v>1.2268676957582047E-10</v>
      </c>
      <c r="M1953" s="600">
        <f t="shared" ca="1" si="878"/>
        <v>27271.35</v>
      </c>
      <c r="N1953" s="601">
        <f t="shared" ca="1" si="879"/>
        <v>-1098848140423210</v>
      </c>
      <c r="O1953" s="601">
        <f t="shared" ca="1" si="880"/>
        <v>13282265877518.039</v>
      </c>
      <c r="P1953" s="601">
        <f t="shared" ca="1" si="881"/>
        <v>-10692402877507</v>
      </c>
      <c r="Q1953" s="601">
        <f t="shared" ca="1" si="897"/>
        <v>-1710784460401.1201</v>
      </c>
      <c r="R1953" s="602">
        <f t="shared" si="882"/>
        <v>399</v>
      </c>
      <c r="S1953" s="602">
        <f t="shared" si="883"/>
        <v>63.84</v>
      </c>
      <c r="T1953" s="602">
        <f t="shared" si="884"/>
        <v>166.35080000000002</v>
      </c>
      <c r="U1953" s="602">
        <f t="shared" si="885"/>
        <v>26.616128000000003</v>
      </c>
      <c r="V1953" s="602">
        <f t="shared" ca="1" si="886"/>
        <v>-879078512338.56995</v>
      </c>
      <c r="W1953" s="602">
        <f t="shared" si="887"/>
        <v>84.48</v>
      </c>
      <c r="X1953" s="602">
        <f t="shared" si="888"/>
        <v>13.52</v>
      </c>
      <c r="Y1953" s="602">
        <f t="shared" ca="1" si="889"/>
        <v>16765687986.58</v>
      </c>
      <c r="Z1953" s="602">
        <f t="shared" ca="1" si="890"/>
        <v>2682510077.8499999</v>
      </c>
      <c r="AA1953" s="603">
        <f t="shared" si="891"/>
        <v>0</v>
      </c>
      <c r="AB1953" s="602"/>
      <c r="AC1953" s="604">
        <f t="shared" si="892"/>
        <v>0.113</v>
      </c>
      <c r="AD1953" s="602">
        <f t="shared" ca="1" si="893"/>
        <v>-10692402877506.959</v>
      </c>
      <c r="AE1953" s="602">
        <f t="shared" si="894"/>
        <v>0</v>
      </c>
      <c r="AG1953" s="602">
        <f t="shared" ca="1" si="898"/>
        <v>0</v>
      </c>
    </row>
    <row r="1954" spans="2:33" x14ac:dyDescent="0.25">
      <c r="B1954" s="30">
        <v>1933</v>
      </c>
      <c r="C1954" s="19">
        <f t="shared" ca="1" si="872"/>
        <v>104524</v>
      </c>
      <c r="D1954" s="30">
        <f t="shared" ca="1" si="873"/>
        <v>28</v>
      </c>
      <c r="E1954" s="599">
        <f t="shared" si="874"/>
        <v>0.113</v>
      </c>
      <c r="F1954" s="599">
        <f t="shared" si="895"/>
        <v>0.13108</v>
      </c>
      <c r="G1954" s="33">
        <f t="shared" ca="1" si="875"/>
        <v>1.0109951111111111</v>
      </c>
      <c r="H1954" s="33">
        <f t="shared" ca="1" si="876"/>
        <v>8240457504.9660578</v>
      </c>
      <c r="I1954" s="33">
        <f t="shared" ca="1" si="900"/>
        <v>1.2135248551398471E-10</v>
      </c>
      <c r="J1954" s="30" t="b">
        <f t="shared" si="877"/>
        <v>0</v>
      </c>
      <c r="K1954" s="33">
        <f t="shared" si="896"/>
        <v>1</v>
      </c>
      <c r="L1954" s="33">
        <f t="shared" ca="1" si="899"/>
        <v>1.2135248551398471E-10</v>
      </c>
      <c r="M1954" s="600">
        <f t="shared" ca="1" si="878"/>
        <v>27271.35</v>
      </c>
      <c r="N1954" s="601">
        <f t="shared" ca="1" si="879"/>
        <v>-1112130406300730</v>
      </c>
      <c r="O1954" s="601">
        <f t="shared" ca="1" si="880"/>
        <v>12227997414593.02</v>
      </c>
      <c r="P1954" s="601">
        <f t="shared" ca="1" si="881"/>
        <v>-9774390570931.9707</v>
      </c>
      <c r="Q1954" s="601">
        <f t="shared" ca="1" si="897"/>
        <v>-1563902491349.1201</v>
      </c>
      <c r="R1954" s="602">
        <f t="shared" si="882"/>
        <v>399</v>
      </c>
      <c r="S1954" s="602">
        <f t="shared" si="883"/>
        <v>63.84</v>
      </c>
      <c r="T1954" s="602">
        <f t="shared" si="884"/>
        <v>166.35080000000002</v>
      </c>
      <c r="U1954" s="602">
        <f t="shared" si="885"/>
        <v>26.616128000000003</v>
      </c>
      <c r="V1954" s="602">
        <f t="shared" ca="1" si="886"/>
        <v>-889704325040.57996</v>
      </c>
      <c r="W1954" s="602">
        <f t="shared" si="887"/>
        <v>84.48</v>
      </c>
      <c r="X1954" s="602">
        <f t="shared" si="888"/>
        <v>13.52</v>
      </c>
      <c r="Y1954" s="602">
        <f t="shared" ca="1" si="889"/>
        <v>15326244689.870001</v>
      </c>
      <c r="Z1954" s="602">
        <f t="shared" ca="1" si="890"/>
        <v>2452199150.3800001</v>
      </c>
      <c r="AA1954" s="603">
        <f t="shared" si="891"/>
        <v>0</v>
      </c>
      <c r="AB1954" s="602"/>
      <c r="AC1954" s="604">
        <f t="shared" si="892"/>
        <v>0.113</v>
      </c>
      <c r="AD1954" s="602">
        <f t="shared" ca="1" si="893"/>
        <v>-9774390570931.9727</v>
      </c>
      <c r="AE1954" s="602">
        <f t="shared" si="894"/>
        <v>0</v>
      </c>
      <c r="AG1954" s="602">
        <f t="shared" ca="1" si="898"/>
        <v>0</v>
      </c>
    </row>
    <row r="1955" spans="2:33" x14ac:dyDescent="0.25">
      <c r="B1955" s="30">
        <v>1934</v>
      </c>
      <c r="C1955" s="19">
        <f t="shared" ca="1" si="872"/>
        <v>104555</v>
      </c>
      <c r="D1955" s="30">
        <f t="shared" ca="1" si="873"/>
        <v>31</v>
      </c>
      <c r="E1955" s="599">
        <f t="shared" si="874"/>
        <v>0.113</v>
      </c>
      <c r="F1955" s="599">
        <f t="shared" si="895"/>
        <v>0.13108</v>
      </c>
      <c r="G1955" s="33">
        <f t="shared" ca="1" si="875"/>
        <v>1.0120874444444443</v>
      </c>
      <c r="H1955" s="33">
        <f t="shared" ca="1" si="876"/>
        <v>8340063577.2541389</v>
      </c>
      <c r="I1955" s="33">
        <f t="shared" ca="1" si="900"/>
        <v>1.1990316269618144E-10</v>
      </c>
      <c r="J1955" s="30" t="b">
        <f t="shared" si="877"/>
        <v>0</v>
      </c>
      <c r="K1955" s="33">
        <f t="shared" si="896"/>
        <v>1</v>
      </c>
      <c r="L1955" s="33">
        <f t="shared" ca="1" si="899"/>
        <v>1.1990316269618144E-10</v>
      </c>
      <c r="M1955" s="600">
        <f t="shared" ca="1" si="878"/>
        <v>27271.35</v>
      </c>
      <c r="N1955" s="601">
        <f t="shared" ca="1" si="879"/>
        <v>-1124358403715320</v>
      </c>
      <c r="O1955" s="601">
        <f t="shared" ca="1" si="880"/>
        <v>13590619767824.539</v>
      </c>
      <c r="P1955" s="601">
        <f t="shared" ca="1" si="881"/>
        <v>-10940631911707.699</v>
      </c>
      <c r="Q1955" s="601">
        <f t="shared" ca="1" si="897"/>
        <v>-1750501105873.23</v>
      </c>
      <c r="R1955" s="602">
        <f t="shared" si="882"/>
        <v>399</v>
      </c>
      <c r="S1955" s="602">
        <f t="shared" si="883"/>
        <v>63.84</v>
      </c>
      <c r="T1955" s="602">
        <f t="shared" si="884"/>
        <v>166.35080000000002</v>
      </c>
      <c r="U1955" s="602">
        <f t="shared" si="885"/>
        <v>26.616128000000003</v>
      </c>
      <c r="V1955" s="602">
        <f t="shared" ca="1" si="886"/>
        <v>-899486722972.26001</v>
      </c>
      <c r="W1955" s="602">
        <f t="shared" si="887"/>
        <v>84.48</v>
      </c>
      <c r="X1955" s="602">
        <f t="shared" si="888"/>
        <v>13.52</v>
      </c>
      <c r="Y1955" s="602">
        <f t="shared" ca="1" si="889"/>
        <v>17154911112.200001</v>
      </c>
      <c r="Z1955" s="602">
        <f t="shared" ca="1" si="890"/>
        <v>2744785777.9499998</v>
      </c>
      <c r="AA1955" s="603">
        <f t="shared" si="891"/>
        <v>0</v>
      </c>
      <c r="AB1955" s="602"/>
      <c r="AC1955" s="604">
        <f t="shared" si="892"/>
        <v>0.113</v>
      </c>
      <c r="AD1955" s="602">
        <f t="shared" ca="1" si="893"/>
        <v>-10940631911707.684</v>
      </c>
      <c r="AE1955" s="602">
        <f t="shared" si="894"/>
        <v>0</v>
      </c>
      <c r="AG1955" s="602">
        <f t="shared" ca="1" si="898"/>
        <v>0</v>
      </c>
    </row>
    <row r="1956" spans="2:33" x14ac:dyDescent="0.25">
      <c r="B1956" s="30">
        <v>1935</v>
      </c>
      <c r="C1956" s="19">
        <f t="shared" ca="1" si="872"/>
        <v>104585</v>
      </c>
      <c r="D1956" s="30">
        <f t="shared" ca="1" si="873"/>
        <v>30</v>
      </c>
      <c r="E1956" s="599">
        <f t="shared" si="874"/>
        <v>0.113</v>
      </c>
      <c r="F1956" s="599">
        <f t="shared" si="895"/>
        <v>0.13108</v>
      </c>
      <c r="G1956" s="33">
        <f t="shared" ca="1" si="875"/>
        <v>1.0117233333333333</v>
      </c>
      <c r="H1956" s="33">
        <f t="shared" ca="1" si="876"/>
        <v>8437836922.5914812</v>
      </c>
      <c r="I1956" s="33">
        <f t="shared" ca="1" si="900"/>
        <v>1.1851378607740073E-10</v>
      </c>
      <c r="J1956" s="30" t="b">
        <f t="shared" si="877"/>
        <v>0</v>
      </c>
      <c r="K1956" s="33">
        <f t="shared" si="896"/>
        <v>1</v>
      </c>
      <c r="L1956" s="33">
        <f t="shared" ca="1" si="899"/>
        <v>1.1851378607740073E-10</v>
      </c>
      <c r="M1956" s="600">
        <f t="shared" ca="1" si="878"/>
        <v>27271.35</v>
      </c>
      <c r="N1956" s="601">
        <f t="shared" ca="1" si="879"/>
        <v>-1137949023483140</v>
      </c>
      <c r="O1956" s="601">
        <f t="shared" ca="1" si="880"/>
        <v>13340555745905.398</v>
      </c>
      <c r="P1956" s="601">
        <f t="shared" ca="1" si="881"/>
        <v>-10715686637799.6</v>
      </c>
      <c r="Q1956" s="601">
        <f t="shared" ca="1" si="897"/>
        <v>-1714509862047.9399</v>
      </c>
      <c r="R1956" s="602">
        <f t="shared" si="882"/>
        <v>399</v>
      </c>
      <c r="S1956" s="602">
        <f t="shared" si="883"/>
        <v>63.84</v>
      </c>
      <c r="T1956" s="602">
        <f t="shared" si="884"/>
        <v>166.35080000000002</v>
      </c>
      <c r="U1956" s="602">
        <f t="shared" si="885"/>
        <v>26.616128000000003</v>
      </c>
      <c r="V1956" s="602">
        <f t="shared" ca="1" si="886"/>
        <v>-910359218786.51001</v>
      </c>
      <c r="W1956" s="602">
        <f t="shared" si="887"/>
        <v>84.48</v>
      </c>
      <c r="X1956" s="602">
        <f t="shared" si="888"/>
        <v>13.52</v>
      </c>
      <c r="Y1956" s="602">
        <f t="shared" ca="1" si="889"/>
        <v>16802196922.719999</v>
      </c>
      <c r="Z1956" s="602">
        <f t="shared" ca="1" si="890"/>
        <v>2688351507.6399999</v>
      </c>
      <c r="AA1956" s="603">
        <f t="shared" si="891"/>
        <v>0</v>
      </c>
      <c r="AB1956" s="602"/>
      <c r="AC1956" s="604">
        <f t="shared" si="892"/>
        <v>0.113</v>
      </c>
      <c r="AD1956" s="602">
        <f t="shared" ca="1" si="893"/>
        <v>-10715686637799.568</v>
      </c>
      <c r="AE1956" s="602">
        <f t="shared" si="894"/>
        <v>0</v>
      </c>
      <c r="AG1956" s="602">
        <f t="shared" ca="1" si="898"/>
        <v>0</v>
      </c>
    </row>
    <row r="1957" spans="2:33" x14ac:dyDescent="0.25">
      <c r="B1957" s="30">
        <v>1936</v>
      </c>
      <c r="C1957" s="19">
        <f t="shared" ca="1" si="872"/>
        <v>104616</v>
      </c>
      <c r="D1957" s="30">
        <f t="shared" ca="1" si="873"/>
        <v>31</v>
      </c>
      <c r="E1957" s="599">
        <f t="shared" si="874"/>
        <v>0.113</v>
      </c>
      <c r="F1957" s="599">
        <f t="shared" si="895"/>
        <v>0.13108</v>
      </c>
      <c r="G1957" s="33">
        <f t="shared" ca="1" si="875"/>
        <v>1.0120874444444443</v>
      </c>
      <c r="H1957" s="33">
        <f t="shared" ca="1" si="876"/>
        <v>8539828807.6245871</v>
      </c>
      <c r="I1957" s="33">
        <f t="shared" ca="1" si="900"/>
        <v>1.1709836608283918E-10</v>
      </c>
      <c r="J1957" s="30" t="b">
        <f t="shared" si="877"/>
        <v>0</v>
      </c>
      <c r="K1957" s="33">
        <f t="shared" si="896"/>
        <v>1</v>
      </c>
      <c r="L1957" s="33">
        <f t="shared" ca="1" si="899"/>
        <v>1.1709836608283918E-10</v>
      </c>
      <c r="M1957" s="600">
        <f t="shared" ca="1" si="878"/>
        <v>27271.35</v>
      </c>
      <c r="N1957" s="601">
        <f t="shared" ca="1" si="879"/>
        <v>-1151289579229050</v>
      </c>
      <c r="O1957" s="601">
        <f t="shared" ca="1" si="880"/>
        <v>13916148855670.369</v>
      </c>
      <c r="P1957" s="601">
        <f t="shared" ca="1" si="881"/>
        <v>-11202687211220.5</v>
      </c>
      <c r="Q1957" s="601">
        <f t="shared" ca="1" si="897"/>
        <v>-1792429953795.28</v>
      </c>
      <c r="R1957" s="602">
        <f t="shared" si="882"/>
        <v>399</v>
      </c>
      <c r="S1957" s="602">
        <f t="shared" si="883"/>
        <v>63.84</v>
      </c>
      <c r="T1957" s="602">
        <f t="shared" si="884"/>
        <v>166.35080000000002</v>
      </c>
      <c r="U1957" s="602">
        <f t="shared" si="885"/>
        <v>26.616128000000003</v>
      </c>
      <c r="V1957" s="602">
        <f t="shared" ca="1" si="886"/>
        <v>-921031663383.23999</v>
      </c>
      <c r="W1957" s="602">
        <f t="shared" si="887"/>
        <v>84.48</v>
      </c>
      <c r="X1957" s="602">
        <f t="shared" si="888"/>
        <v>13.52</v>
      </c>
      <c r="Y1957" s="602">
        <f t="shared" ca="1" si="889"/>
        <v>17565813821.84</v>
      </c>
      <c r="Z1957" s="602">
        <f t="shared" ca="1" si="890"/>
        <v>2810530211.4899998</v>
      </c>
      <c r="AA1957" s="603">
        <f t="shared" si="891"/>
        <v>0</v>
      </c>
      <c r="AB1957" s="602"/>
      <c r="AC1957" s="604">
        <f t="shared" si="892"/>
        <v>0.113</v>
      </c>
      <c r="AD1957" s="602">
        <f t="shared" ca="1" si="893"/>
        <v>-11202687211220.451</v>
      </c>
      <c r="AE1957" s="602">
        <f t="shared" si="894"/>
        <v>0</v>
      </c>
      <c r="AG1957" s="602">
        <f t="shared" ca="1" si="898"/>
        <v>0</v>
      </c>
    </row>
    <row r="1958" spans="2:33" x14ac:dyDescent="0.25">
      <c r="B1958" s="30">
        <v>1937</v>
      </c>
      <c r="C1958" s="19">
        <f t="shared" ca="1" si="872"/>
        <v>104646</v>
      </c>
      <c r="D1958" s="30">
        <f t="shared" ca="1" si="873"/>
        <v>30</v>
      </c>
      <c r="E1958" s="599">
        <f t="shared" si="874"/>
        <v>0.113</v>
      </c>
      <c r="F1958" s="599">
        <f t="shared" si="895"/>
        <v>0.13108</v>
      </c>
      <c r="G1958" s="33">
        <f t="shared" ca="1" si="875"/>
        <v>1.0117233333333333</v>
      </c>
      <c r="H1958" s="33">
        <f t="shared" ca="1" si="876"/>
        <v>8639944067.3459721</v>
      </c>
      <c r="I1958" s="33">
        <f t="shared" ca="1" si="900"/>
        <v>1.1574149001489788E-10</v>
      </c>
      <c r="J1958" s="30" t="b">
        <f t="shared" si="877"/>
        <v>0</v>
      </c>
      <c r="K1958" s="33">
        <f t="shared" si="896"/>
        <v>1</v>
      </c>
      <c r="L1958" s="33">
        <f t="shared" ca="1" si="899"/>
        <v>1.1574149001489788E-10</v>
      </c>
      <c r="M1958" s="600">
        <f t="shared" ca="1" si="878"/>
        <v>27271.35</v>
      </c>
      <c r="N1958" s="601">
        <f t="shared" ca="1" si="879"/>
        <v>-1165205728084720</v>
      </c>
      <c r="O1958" s="601">
        <f t="shared" ca="1" si="880"/>
        <v>13660095179517.83</v>
      </c>
      <c r="P1958" s="601">
        <f t="shared" ca="1" si="881"/>
        <v>-10972353939464.4</v>
      </c>
      <c r="Q1958" s="601">
        <f t="shared" ca="1" si="897"/>
        <v>-1755576630314.3</v>
      </c>
      <c r="R1958" s="602">
        <f t="shared" si="882"/>
        <v>399</v>
      </c>
      <c r="S1958" s="602">
        <f t="shared" si="883"/>
        <v>63.84</v>
      </c>
      <c r="T1958" s="602">
        <f t="shared" si="884"/>
        <v>166.35080000000002</v>
      </c>
      <c r="U1958" s="602">
        <f t="shared" si="885"/>
        <v>26.616128000000003</v>
      </c>
      <c r="V1958" s="602">
        <f t="shared" ca="1" si="886"/>
        <v>-932164582467.78003</v>
      </c>
      <c r="W1958" s="602">
        <f t="shared" si="887"/>
        <v>84.48</v>
      </c>
      <c r="X1958" s="602">
        <f t="shared" si="888"/>
        <v>13.52</v>
      </c>
      <c r="Y1958" s="602">
        <f t="shared" ca="1" si="889"/>
        <v>17204651251.73</v>
      </c>
      <c r="Z1958" s="602">
        <f t="shared" ca="1" si="890"/>
        <v>2752744200.2800002</v>
      </c>
      <c r="AA1958" s="603">
        <f t="shared" si="891"/>
        <v>0</v>
      </c>
      <c r="AB1958" s="602"/>
      <c r="AC1958" s="604">
        <f t="shared" si="892"/>
        <v>0.113</v>
      </c>
      <c r="AD1958" s="602">
        <f t="shared" ca="1" si="893"/>
        <v>-10972353939464.447</v>
      </c>
      <c r="AE1958" s="602">
        <f t="shared" si="894"/>
        <v>0</v>
      </c>
      <c r="AG1958" s="602">
        <f t="shared" ca="1" si="898"/>
        <v>0</v>
      </c>
    </row>
    <row r="1959" spans="2:33" x14ac:dyDescent="0.25">
      <c r="B1959" s="30">
        <v>1938</v>
      </c>
      <c r="C1959" s="19">
        <f t="shared" ca="1" si="872"/>
        <v>104677</v>
      </c>
      <c r="D1959" s="30">
        <f t="shared" ca="1" si="873"/>
        <v>31</v>
      </c>
      <c r="E1959" s="599">
        <f t="shared" si="874"/>
        <v>0.113</v>
      </c>
      <c r="F1959" s="599">
        <f t="shared" si="895"/>
        <v>0.13108</v>
      </c>
      <c r="G1959" s="33">
        <f t="shared" ca="1" si="875"/>
        <v>1.0120874444444443</v>
      </c>
      <c r="H1959" s="33">
        <f t="shared" ca="1" si="876"/>
        <v>8744378911.2631226</v>
      </c>
      <c r="I1959" s="33">
        <f t="shared" ca="1" si="900"/>
        <v>1.1435917978256392E-10</v>
      </c>
      <c r="J1959" s="30" t="b">
        <f t="shared" si="877"/>
        <v>0</v>
      </c>
      <c r="K1959" s="33">
        <f t="shared" si="896"/>
        <v>1</v>
      </c>
      <c r="L1959" s="33">
        <f t="shared" ca="1" si="899"/>
        <v>1.1435917978256392E-10</v>
      </c>
      <c r="M1959" s="600">
        <f t="shared" ca="1" si="878"/>
        <v>27271.35</v>
      </c>
      <c r="N1959" s="601">
        <f t="shared" ca="1" si="879"/>
        <v>-1178865823264240</v>
      </c>
      <c r="O1959" s="601">
        <f t="shared" ca="1" si="880"/>
        <v>14249475173432.08</v>
      </c>
      <c r="P1959" s="601">
        <f t="shared" ca="1" si="881"/>
        <v>-11471019385818.4</v>
      </c>
      <c r="Q1959" s="601">
        <f t="shared" ca="1" si="897"/>
        <v>-1835363101730.9399</v>
      </c>
      <c r="R1959" s="602">
        <f t="shared" si="882"/>
        <v>399</v>
      </c>
      <c r="S1959" s="602">
        <f t="shared" si="883"/>
        <v>63.84</v>
      </c>
      <c r="T1959" s="602">
        <f t="shared" si="884"/>
        <v>166.35080000000002</v>
      </c>
      <c r="U1959" s="602">
        <f t="shared" si="885"/>
        <v>26.616128000000003</v>
      </c>
      <c r="V1959" s="602">
        <f t="shared" ca="1" si="886"/>
        <v>-943092658611.39001</v>
      </c>
      <c r="W1959" s="602">
        <f t="shared" si="887"/>
        <v>84.48</v>
      </c>
      <c r="X1959" s="602">
        <f t="shared" si="888"/>
        <v>13.52</v>
      </c>
      <c r="Y1959" s="602">
        <f t="shared" ca="1" si="889"/>
        <v>17986558671.610001</v>
      </c>
      <c r="Z1959" s="602">
        <f t="shared" ca="1" si="890"/>
        <v>2877849387.46</v>
      </c>
      <c r="AA1959" s="603">
        <f t="shared" si="891"/>
        <v>0</v>
      </c>
      <c r="AB1959" s="602"/>
      <c r="AC1959" s="604">
        <f t="shared" si="892"/>
        <v>0.113</v>
      </c>
      <c r="AD1959" s="602">
        <f t="shared" ca="1" si="893"/>
        <v>-11471019385818.426</v>
      </c>
      <c r="AE1959" s="602">
        <f t="shared" si="894"/>
        <v>0</v>
      </c>
      <c r="AG1959" s="602">
        <f t="shared" ca="1" si="898"/>
        <v>0</v>
      </c>
    </row>
    <row r="1960" spans="2:33" x14ac:dyDescent="0.25">
      <c r="B1960" s="30">
        <v>1939</v>
      </c>
      <c r="C1960" s="19">
        <f t="shared" ca="1" si="872"/>
        <v>104708</v>
      </c>
      <c r="D1960" s="30">
        <f t="shared" ca="1" si="873"/>
        <v>31</v>
      </c>
      <c r="E1960" s="599">
        <f t="shared" si="874"/>
        <v>0.113</v>
      </c>
      <c r="F1960" s="599">
        <f t="shared" si="895"/>
        <v>0.13108</v>
      </c>
      <c r="G1960" s="33">
        <f t="shared" ca="1" si="875"/>
        <v>1.0120874444444443</v>
      </c>
      <c r="H1960" s="33">
        <f t="shared" ca="1" si="876"/>
        <v>8850076105.5541859</v>
      </c>
      <c r="I1960" s="33">
        <f t="shared" ca="1" si="900"/>
        <v>1.1299337859619238E-10</v>
      </c>
      <c r="J1960" s="30" t="b">
        <f t="shared" si="877"/>
        <v>0</v>
      </c>
      <c r="K1960" s="33">
        <f t="shared" si="896"/>
        <v>1</v>
      </c>
      <c r="L1960" s="33">
        <f t="shared" ca="1" si="899"/>
        <v>1.1299337859619238E-10</v>
      </c>
      <c r="M1960" s="600">
        <f t="shared" ca="1" si="878"/>
        <v>27271.35</v>
      </c>
      <c r="N1960" s="601">
        <f t="shared" ca="1" si="879"/>
        <v>-1193115298437670</v>
      </c>
      <c r="O1960" s="601">
        <f t="shared" ca="1" si="880"/>
        <v>14421714912953.449</v>
      </c>
      <c r="P1960" s="601">
        <f t="shared" ca="1" si="881"/>
        <v>-11609674695631</v>
      </c>
      <c r="Q1960" s="601">
        <f t="shared" ca="1" si="897"/>
        <v>-1857547951300.96</v>
      </c>
      <c r="R1960" s="602">
        <f t="shared" si="882"/>
        <v>399</v>
      </c>
      <c r="S1960" s="602">
        <f t="shared" si="883"/>
        <v>63.84</v>
      </c>
      <c r="T1960" s="602">
        <f t="shared" si="884"/>
        <v>166.35080000000002</v>
      </c>
      <c r="U1960" s="602">
        <f t="shared" si="885"/>
        <v>26.616128000000003</v>
      </c>
      <c r="V1960" s="602">
        <f t="shared" ca="1" si="886"/>
        <v>-954492238750.14001</v>
      </c>
      <c r="W1960" s="602">
        <f t="shared" si="887"/>
        <v>84.48</v>
      </c>
      <c r="X1960" s="602">
        <f t="shared" si="888"/>
        <v>13.52</v>
      </c>
      <c r="Y1960" s="602">
        <f t="shared" ca="1" si="889"/>
        <v>18203970197.400002</v>
      </c>
      <c r="Z1960" s="602">
        <f t="shared" ca="1" si="890"/>
        <v>2912635231.5799999</v>
      </c>
      <c r="AA1960" s="603">
        <f t="shared" si="891"/>
        <v>0</v>
      </c>
      <c r="AB1960" s="602"/>
      <c r="AC1960" s="604">
        <f t="shared" si="892"/>
        <v>0.113</v>
      </c>
      <c r="AD1960" s="602">
        <f t="shared" ca="1" si="893"/>
        <v>-11609674695630.994</v>
      </c>
      <c r="AE1960" s="602">
        <f t="shared" si="894"/>
        <v>0</v>
      </c>
      <c r="AG1960" s="602">
        <f t="shared" ca="1" si="898"/>
        <v>0</v>
      </c>
    </row>
    <row r="1961" spans="2:33" x14ac:dyDescent="0.25">
      <c r="B1961" s="30">
        <v>1940</v>
      </c>
      <c r="C1961" s="19">
        <f t="shared" ca="1" si="872"/>
        <v>104738</v>
      </c>
      <c r="D1961" s="30">
        <f t="shared" ca="1" si="873"/>
        <v>30</v>
      </c>
      <c r="E1961" s="599">
        <f t="shared" si="874"/>
        <v>0.113</v>
      </c>
      <c r="F1961" s="599">
        <f t="shared" si="895"/>
        <v>0.13108</v>
      </c>
      <c r="G1961" s="33">
        <f t="shared" ca="1" si="875"/>
        <v>1.0117233333333333</v>
      </c>
      <c r="H1961" s="33">
        <f t="shared" ca="1" si="876"/>
        <v>8953828497.7649651</v>
      </c>
      <c r="I1961" s="33">
        <f t="shared" ca="1" si="900"/>
        <v>1.1168406902696627E-10</v>
      </c>
      <c r="J1961" s="30" t="b">
        <f t="shared" si="877"/>
        <v>0</v>
      </c>
      <c r="K1961" s="33">
        <f t="shared" si="896"/>
        <v>1</v>
      </c>
      <c r="L1961" s="33">
        <f t="shared" ca="1" si="899"/>
        <v>1.1168406902696627E-10</v>
      </c>
      <c r="M1961" s="600">
        <f t="shared" ca="1" si="878"/>
        <v>27271.35</v>
      </c>
      <c r="N1961" s="601">
        <f t="shared" ca="1" si="879"/>
        <v>-1207537013350620</v>
      </c>
      <c r="O1961" s="601">
        <f t="shared" ca="1" si="880"/>
        <v>14156358947118.449</v>
      </c>
      <c r="P1961" s="601">
        <f t="shared" ca="1" si="881"/>
        <v>-11370973542385</v>
      </c>
      <c r="Q1961" s="601">
        <f t="shared" ca="1" si="897"/>
        <v>-1819355766781.6001</v>
      </c>
      <c r="R1961" s="602">
        <f t="shared" si="882"/>
        <v>399</v>
      </c>
      <c r="S1961" s="602">
        <f t="shared" si="883"/>
        <v>63.84</v>
      </c>
      <c r="T1961" s="602">
        <f t="shared" si="884"/>
        <v>166.35080000000002</v>
      </c>
      <c r="U1961" s="602">
        <f t="shared" si="885"/>
        <v>26.616128000000003</v>
      </c>
      <c r="V1961" s="602">
        <f t="shared" ca="1" si="886"/>
        <v>-966029610680.5</v>
      </c>
      <c r="W1961" s="602">
        <f t="shared" si="887"/>
        <v>84.48</v>
      </c>
      <c r="X1961" s="602">
        <f t="shared" si="888"/>
        <v>13.52</v>
      </c>
      <c r="Y1961" s="602">
        <f t="shared" ca="1" si="889"/>
        <v>17829686789.110001</v>
      </c>
      <c r="Z1961" s="602">
        <f t="shared" ca="1" si="890"/>
        <v>2852749886.2600002</v>
      </c>
      <c r="AA1961" s="603">
        <f t="shared" si="891"/>
        <v>0</v>
      </c>
      <c r="AB1961" s="602"/>
      <c r="AC1961" s="604">
        <f t="shared" si="892"/>
        <v>0.113</v>
      </c>
      <c r="AD1961" s="602">
        <f t="shared" ca="1" si="893"/>
        <v>-11370973542385.006</v>
      </c>
      <c r="AE1961" s="602">
        <f t="shared" si="894"/>
        <v>0</v>
      </c>
      <c r="AG1961" s="602">
        <f t="shared" ca="1" si="898"/>
        <v>0</v>
      </c>
    </row>
    <row r="1962" spans="2:33" x14ac:dyDescent="0.25">
      <c r="B1962" s="30">
        <v>1941</v>
      </c>
      <c r="C1962" s="19">
        <f t="shared" ca="1" si="872"/>
        <v>104769</v>
      </c>
      <c r="D1962" s="30">
        <f t="shared" ca="1" si="873"/>
        <v>31</v>
      </c>
      <c r="E1962" s="599">
        <f t="shared" si="874"/>
        <v>0.113</v>
      </c>
      <c r="F1962" s="599">
        <f t="shared" si="895"/>
        <v>0.13108</v>
      </c>
      <c r="G1962" s="33">
        <f t="shared" ca="1" si="875"/>
        <v>1.0120874444444443</v>
      </c>
      <c r="H1962" s="33">
        <f t="shared" ca="1" si="876"/>
        <v>9062057402.2967815</v>
      </c>
      <c r="I1962" s="33">
        <f t="shared" ca="1" si="900"/>
        <v>1.1035021691062668E-10</v>
      </c>
      <c r="J1962" s="30" t="b">
        <f t="shared" si="877"/>
        <v>0</v>
      </c>
      <c r="K1962" s="33">
        <f t="shared" si="896"/>
        <v>1</v>
      </c>
      <c r="L1962" s="33">
        <f t="shared" ca="1" si="899"/>
        <v>1.1035021691062668E-10</v>
      </c>
      <c r="M1962" s="600">
        <f t="shared" ca="1" si="878"/>
        <v>27271.35</v>
      </c>
      <c r="N1962" s="601">
        <f t="shared" ca="1" si="879"/>
        <v>-1221693372297740</v>
      </c>
      <c r="O1962" s="601">
        <f t="shared" ca="1" si="880"/>
        <v>14767150793066.289</v>
      </c>
      <c r="P1962" s="601">
        <f t="shared" ca="1" si="881"/>
        <v>-11887755230997.199</v>
      </c>
      <c r="Q1962" s="601">
        <f t="shared" ca="1" si="897"/>
        <v>-1902040836959.55</v>
      </c>
      <c r="R1962" s="602">
        <f t="shared" si="882"/>
        <v>399</v>
      </c>
      <c r="S1962" s="602">
        <f t="shared" si="883"/>
        <v>63.84</v>
      </c>
      <c r="T1962" s="602">
        <f t="shared" si="884"/>
        <v>166.35080000000002</v>
      </c>
      <c r="U1962" s="602">
        <f t="shared" si="885"/>
        <v>26.616128000000003</v>
      </c>
      <c r="V1962" s="602">
        <f t="shared" ca="1" si="886"/>
        <v>-977354697838.18994</v>
      </c>
      <c r="W1962" s="602">
        <f t="shared" si="887"/>
        <v>84.48</v>
      </c>
      <c r="X1962" s="602">
        <f t="shared" si="888"/>
        <v>13.52</v>
      </c>
      <c r="Y1962" s="602">
        <f t="shared" ca="1" si="889"/>
        <v>18640000476.849998</v>
      </c>
      <c r="Z1962" s="602">
        <f t="shared" ca="1" si="890"/>
        <v>2982400076.3000002</v>
      </c>
      <c r="AA1962" s="603">
        <f t="shared" si="891"/>
        <v>0</v>
      </c>
      <c r="AB1962" s="602"/>
      <c r="AC1962" s="604">
        <f t="shared" si="892"/>
        <v>0.113</v>
      </c>
      <c r="AD1962" s="602">
        <f t="shared" ca="1" si="893"/>
        <v>-11887755230997.176</v>
      </c>
      <c r="AE1962" s="602">
        <f t="shared" si="894"/>
        <v>0</v>
      </c>
      <c r="AG1962" s="602">
        <f t="shared" ca="1" si="898"/>
        <v>0</v>
      </c>
    </row>
    <row r="1963" spans="2:33" x14ac:dyDescent="0.25">
      <c r="B1963" s="30">
        <v>1942</v>
      </c>
      <c r="C1963" s="19">
        <f t="shared" ca="1" si="872"/>
        <v>104799</v>
      </c>
      <c r="D1963" s="30">
        <f t="shared" ca="1" si="873"/>
        <v>30</v>
      </c>
      <c r="E1963" s="599">
        <f t="shared" si="874"/>
        <v>0.113</v>
      </c>
      <c r="F1963" s="599">
        <f t="shared" si="895"/>
        <v>0.13108</v>
      </c>
      <c r="G1963" s="33">
        <f t="shared" ca="1" si="875"/>
        <v>1.0117233333333333</v>
      </c>
      <c r="H1963" s="33">
        <f t="shared" ca="1" si="876"/>
        <v>9168294921.909708</v>
      </c>
      <c r="I1963" s="33">
        <f t="shared" ca="1" si="900"/>
        <v>1.0907153494923844E-10</v>
      </c>
      <c r="J1963" s="30" t="b">
        <f t="shared" si="877"/>
        <v>0</v>
      </c>
      <c r="K1963" s="33">
        <f t="shared" si="896"/>
        <v>1</v>
      </c>
      <c r="L1963" s="33">
        <f t="shared" ca="1" si="899"/>
        <v>1.0907153494923844E-10</v>
      </c>
      <c r="M1963" s="600">
        <f t="shared" ca="1" si="878"/>
        <v>27271.35</v>
      </c>
      <c r="N1963" s="601">
        <f t="shared" ca="1" si="879"/>
        <v>-1236460523090810</v>
      </c>
      <c r="O1963" s="601">
        <f t="shared" ca="1" si="880"/>
        <v>14495438892972.66</v>
      </c>
      <c r="P1963" s="601">
        <f t="shared" ca="1" si="881"/>
        <v>-11643336592438.5</v>
      </c>
      <c r="Q1963" s="601">
        <f t="shared" ca="1" si="897"/>
        <v>-1862933854790.1599</v>
      </c>
      <c r="R1963" s="602">
        <f t="shared" si="882"/>
        <v>399</v>
      </c>
      <c r="S1963" s="602">
        <f t="shared" si="883"/>
        <v>63.84</v>
      </c>
      <c r="T1963" s="602">
        <f t="shared" si="884"/>
        <v>166.35080000000002</v>
      </c>
      <c r="U1963" s="602">
        <f t="shared" si="885"/>
        <v>26.616128000000003</v>
      </c>
      <c r="V1963" s="602">
        <f t="shared" ca="1" si="886"/>
        <v>-989168418472.65002</v>
      </c>
      <c r="W1963" s="602">
        <f t="shared" si="887"/>
        <v>84.48</v>
      </c>
      <c r="X1963" s="602">
        <f t="shared" si="888"/>
        <v>13.52</v>
      </c>
      <c r="Y1963" s="602">
        <f t="shared" ca="1" si="889"/>
        <v>18256752051.59</v>
      </c>
      <c r="Z1963" s="602">
        <f t="shared" ca="1" si="890"/>
        <v>2921080328.25</v>
      </c>
      <c r="AA1963" s="603">
        <f t="shared" si="891"/>
        <v>0</v>
      </c>
      <c r="AB1963" s="602"/>
      <c r="AC1963" s="604">
        <f t="shared" si="892"/>
        <v>0.113</v>
      </c>
      <c r="AD1963" s="602">
        <f t="shared" ca="1" si="893"/>
        <v>-11643336592438.463</v>
      </c>
      <c r="AE1963" s="602">
        <f t="shared" si="894"/>
        <v>0</v>
      </c>
      <c r="AG1963" s="602">
        <f t="shared" ca="1" si="898"/>
        <v>0</v>
      </c>
    </row>
    <row r="1964" spans="2:33" x14ac:dyDescent="0.25">
      <c r="B1964" s="30">
        <v>1943</v>
      </c>
      <c r="C1964" s="19">
        <f t="shared" ca="1" si="872"/>
        <v>104830</v>
      </c>
      <c r="D1964" s="30">
        <f t="shared" ca="1" si="873"/>
        <v>31</v>
      </c>
      <c r="E1964" s="599">
        <f t="shared" si="874"/>
        <v>0.113</v>
      </c>
      <c r="F1964" s="599">
        <f t="shared" si="895"/>
        <v>0.13108</v>
      </c>
      <c r="G1964" s="33">
        <f t="shared" ca="1" si="875"/>
        <v>1.0120874444444443</v>
      </c>
      <c r="H1964" s="33">
        <f t="shared" ca="1" si="876"/>
        <v>9279116177.4285717</v>
      </c>
      <c r="I1964" s="33">
        <f t="shared" ca="1" si="900"/>
        <v>1.0776888454446746E-10</v>
      </c>
      <c r="J1964" s="30" t="b">
        <f t="shared" si="877"/>
        <v>0</v>
      </c>
      <c r="K1964" s="33">
        <f t="shared" si="896"/>
        <v>1</v>
      </c>
      <c r="L1964" s="33">
        <f t="shared" ca="1" si="899"/>
        <v>1.0776888454446746E-10</v>
      </c>
      <c r="M1964" s="600">
        <f t="shared" ca="1" si="878"/>
        <v>27271.35</v>
      </c>
      <c r="N1964" s="601">
        <f t="shared" ca="1" si="879"/>
        <v>-1250955961983780</v>
      </c>
      <c r="O1964" s="601">
        <f t="shared" ca="1" si="880"/>
        <v>15120860720196.828</v>
      </c>
      <c r="P1964" s="601">
        <f t="shared" ca="1" si="881"/>
        <v>-12172496485636.6</v>
      </c>
      <c r="Q1964" s="601">
        <f t="shared" ca="1" si="897"/>
        <v>-1947599437701.8601</v>
      </c>
      <c r="R1964" s="602">
        <f t="shared" si="882"/>
        <v>399</v>
      </c>
      <c r="S1964" s="602">
        <f t="shared" si="883"/>
        <v>63.84</v>
      </c>
      <c r="T1964" s="602">
        <f t="shared" si="884"/>
        <v>166.35080000000002</v>
      </c>
      <c r="U1964" s="602">
        <f t="shared" si="885"/>
        <v>26.616128000000003</v>
      </c>
      <c r="V1964" s="602">
        <f t="shared" ca="1" si="886"/>
        <v>-1000764769587.02</v>
      </c>
      <c r="W1964" s="602">
        <f t="shared" si="887"/>
        <v>84.48</v>
      </c>
      <c r="X1964" s="602">
        <f t="shared" si="888"/>
        <v>13.52</v>
      </c>
      <c r="Y1964" s="602">
        <f t="shared" ca="1" si="889"/>
        <v>19086474764.119999</v>
      </c>
      <c r="Z1964" s="602">
        <f t="shared" ca="1" si="890"/>
        <v>3053835962.2600002</v>
      </c>
      <c r="AA1964" s="603">
        <f t="shared" si="891"/>
        <v>0</v>
      </c>
      <c r="AB1964" s="602"/>
      <c r="AC1964" s="604">
        <f t="shared" si="892"/>
        <v>0.113</v>
      </c>
      <c r="AD1964" s="602">
        <f t="shared" ca="1" si="893"/>
        <v>-12172496485636.617</v>
      </c>
      <c r="AE1964" s="602">
        <f t="shared" si="894"/>
        <v>0</v>
      </c>
      <c r="AG1964" s="602">
        <f t="shared" ca="1" si="898"/>
        <v>0</v>
      </c>
    </row>
    <row r="1965" spans="2:33" x14ac:dyDescent="0.25">
      <c r="B1965" s="30">
        <v>1944</v>
      </c>
      <c r="C1965" s="19">
        <f t="shared" ca="1" si="872"/>
        <v>104861</v>
      </c>
      <c r="D1965" s="30">
        <f t="shared" ca="1" si="873"/>
        <v>31</v>
      </c>
      <c r="E1965" s="599">
        <f t="shared" si="874"/>
        <v>0.113</v>
      </c>
      <c r="F1965" s="599">
        <f t="shared" si="895"/>
        <v>0.13108</v>
      </c>
      <c r="G1965" s="33">
        <f t="shared" ca="1" si="875"/>
        <v>1.0120874444444443</v>
      </c>
      <c r="H1965" s="33">
        <f t="shared" ca="1" si="876"/>
        <v>9391276978.7167835</v>
      </c>
      <c r="I1965" s="33">
        <f t="shared" ca="1" si="900"/>
        <v>1.0648179180171931E-10</v>
      </c>
      <c r="J1965" s="30" t="b">
        <f t="shared" si="877"/>
        <v>1</v>
      </c>
      <c r="K1965" s="33">
        <f t="shared" si="896"/>
        <v>1</v>
      </c>
      <c r="L1965" s="33">
        <f t="shared" ca="1" si="899"/>
        <v>1.0648179180171931E-10</v>
      </c>
      <c r="M1965" s="600">
        <f t="shared" ca="1" si="878"/>
        <v>27271.35</v>
      </c>
      <c r="N1965" s="601">
        <f t="shared" ca="1" si="879"/>
        <v>-1266076822703980</v>
      </c>
      <c r="O1965" s="601">
        <f t="shared" ca="1" si="880"/>
        <v>15303633284104.4</v>
      </c>
      <c r="P1965" s="601">
        <f t="shared" ca="1" si="881"/>
        <v>-12319630860922.301</v>
      </c>
      <c r="Q1965" s="601">
        <f t="shared" ca="1" si="897"/>
        <v>-1971140937747.5701</v>
      </c>
      <c r="R1965" s="602">
        <f t="shared" si="882"/>
        <v>399</v>
      </c>
      <c r="S1965" s="602">
        <f t="shared" si="883"/>
        <v>63.84</v>
      </c>
      <c r="T1965" s="602">
        <f t="shared" si="884"/>
        <v>166.35080000000002</v>
      </c>
      <c r="U1965" s="602">
        <f t="shared" si="885"/>
        <v>26.616128000000003</v>
      </c>
      <c r="V1965" s="602">
        <f t="shared" ca="1" si="886"/>
        <v>-1012861458163.1801</v>
      </c>
      <c r="W1965" s="602">
        <f t="shared" si="887"/>
        <v>84.48</v>
      </c>
      <c r="X1965" s="602">
        <f t="shared" si="888"/>
        <v>13.52</v>
      </c>
      <c r="Y1965" s="602">
        <f t="shared" ca="1" si="889"/>
        <v>19317181464.57</v>
      </c>
      <c r="Z1965" s="602">
        <f t="shared" ca="1" si="890"/>
        <v>3090749034.3299999</v>
      </c>
      <c r="AA1965" s="603">
        <f t="shared" si="891"/>
        <v>0</v>
      </c>
      <c r="AB1965" s="602"/>
      <c r="AC1965" s="604">
        <f t="shared" si="892"/>
        <v>0.113</v>
      </c>
      <c r="AD1965" s="602">
        <f t="shared" ca="1" si="893"/>
        <v>-12319630860922.338</v>
      </c>
      <c r="AE1965" s="602">
        <f t="shared" si="894"/>
        <v>0</v>
      </c>
      <c r="AG1965" s="602">
        <f t="shared" ca="1" si="898"/>
        <v>0</v>
      </c>
    </row>
    <row r="1966" spans="2:33" x14ac:dyDescent="0.25">
      <c r="B1966" s="30">
        <v>1945</v>
      </c>
      <c r="C1966" s="19">
        <f t="shared" ca="1" si="872"/>
        <v>104889</v>
      </c>
      <c r="D1966" s="30">
        <f t="shared" ca="1" si="873"/>
        <v>28</v>
      </c>
      <c r="E1966" s="599">
        <f t="shared" si="874"/>
        <v>0.113</v>
      </c>
      <c r="F1966" s="599">
        <f t="shared" si="895"/>
        <v>0.13108</v>
      </c>
      <c r="G1966" s="33">
        <f t="shared" ca="1" si="875"/>
        <v>1.0109951111111111</v>
      </c>
      <c r="H1966" s="33">
        <f t="shared" ca="1" si="876"/>
        <v>9494535112.5729942</v>
      </c>
      <c r="I1966" s="33">
        <f t="shared" ca="1" si="900"/>
        <v>1.0532374551712018E-10</v>
      </c>
      <c r="J1966" s="30" t="b">
        <f t="shared" si="877"/>
        <v>0</v>
      </c>
      <c r="K1966" s="33">
        <f t="shared" si="896"/>
        <v>1</v>
      </c>
      <c r="L1966" s="33">
        <f t="shared" ca="1" si="899"/>
        <v>1.0532374551712018E-10</v>
      </c>
      <c r="M1966" s="600">
        <f t="shared" ca="1" si="878"/>
        <v>27271.35</v>
      </c>
      <c r="N1966" s="601">
        <f t="shared" ca="1" si="879"/>
        <v>-1281380455988080</v>
      </c>
      <c r="O1966" s="601">
        <f t="shared" ca="1" si="880"/>
        <v>14088920516466.488</v>
      </c>
      <c r="P1966" s="601">
        <f t="shared" ca="1" si="881"/>
        <v>-11261910452073</v>
      </c>
      <c r="Q1966" s="601">
        <f t="shared" ca="1" si="897"/>
        <v>-1801905672331.6799</v>
      </c>
      <c r="R1966" s="602">
        <f t="shared" si="882"/>
        <v>399</v>
      </c>
      <c r="S1966" s="602">
        <f t="shared" si="883"/>
        <v>63.84</v>
      </c>
      <c r="T1966" s="602">
        <f t="shared" si="884"/>
        <v>166.35080000000002</v>
      </c>
      <c r="U1966" s="602">
        <f t="shared" si="885"/>
        <v>26.616128000000003</v>
      </c>
      <c r="V1966" s="602">
        <f t="shared" ca="1" si="886"/>
        <v>-1025104364790.46</v>
      </c>
      <c r="W1966" s="602">
        <f t="shared" si="887"/>
        <v>84.48</v>
      </c>
      <c r="X1966" s="602">
        <f t="shared" si="888"/>
        <v>13.52</v>
      </c>
      <c r="Y1966" s="602">
        <f t="shared" ca="1" si="889"/>
        <v>17658675863.5</v>
      </c>
      <c r="Z1966" s="602">
        <f t="shared" ca="1" si="890"/>
        <v>2825388138.1599998</v>
      </c>
      <c r="AA1966" s="603">
        <f t="shared" si="891"/>
        <v>0</v>
      </c>
      <c r="AB1966" s="602"/>
      <c r="AC1966" s="604">
        <f t="shared" si="892"/>
        <v>0.113</v>
      </c>
      <c r="AD1966" s="602">
        <f t="shared" ca="1" si="893"/>
        <v>-11261910452073.014</v>
      </c>
      <c r="AE1966" s="602">
        <f t="shared" si="894"/>
        <v>0</v>
      </c>
      <c r="AG1966" s="602">
        <f t="shared" ca="1" si="898"/>
        <v>0</v>
      </c>
    </row>
    <row r="1967" spans="2:33" x14ac:dyDescent="0.25">
      <c r="B1967" s="30">
        <v>1946</v>
      </c>
      <c r="C1967" s="19">
        <f t="shared" ca="1" si="872"/>
        <v>104920</v>
      </c>
      <c r="D1967" s="30">
        <f t="shared" ca="1" si="873"/>
        <v>31</v>
      </c>
      <c r="E1967" s="599">
        <f t="shared" si="874"/>
        <v>0.113</v>
      </c>
      <c r="F1967" s="599">
        <f t="shared" si="895"/>
        <v>0.13108</v>
      </c>
      <c r="G1967" s="33">
        <f t="shared" ca="1" si="875"/>
        <v>1.0120874444444443</v>
      </c>
      <c r="H1967" s="33">
        <f t="shared" ca="1" si="876"/>
        <v>9609299778.272047</v>
      </c>
      <c r="I1967" s="33">
        <f t="shared" ca="1" si="900"/>
        <v>1.0406585527294486E-10</v>
      </c>
      <c r="J1967" s="30" t="b">
        <f t="shared" si="877"/>
        <v>0</v>
      </c>
      <c r="K1967" s="33">
        <f t="shared" si="896"/>
        <v>1</v>
      </c>
      <c r="L1967" s="33">
        <f t="shared" ca="1" si="899"/>
        <v>1.0406585527294486E-10</v>
      </c>
      <c r="M1967" s="600">
        <f t="shared" ca="1" si="878"/>
        <v>27271.35</v>
      </c>
      <c r="N1967" s="601">
        <f t="shared" ca="1" si="879"/>
        <v>-1295469376504550</v>
      </c>
      <c r="O1967" s="601">
        <f t="shared" ca="1" si="880"/>
        <v>15658914145249.131</v>
      </c>
      <c r="P1967" s="601">
        <f t="shared" ca="1" si="881"/>
        <v>-12605636738598.4</v>
      </c>
      <c r="Q1967" s="601">
        <f t="shared" ca="1" si="897"/>
        <v>-2016901878175.74</v>
      </c>
      <c r="R1967" s="602">
        <f t="shared" si="882"/>
        <v>399</v>
      </c>
      <c r="S1967" s="602">
        <f t="shared" si="883"/>
        <v>63.84</v>
      </c>
      <c r="T1967" s="602">
        <f t="shared" si="884"/>
        <v>166.35080000000002</v>
      </c>
      <c r="U1967" s="602">
        <f t="shared" si="885"/>
        <v>26.616128000000003</v>
      </c>
      <c r="V1967" s="602">
        <f t="shared" ca="1" si="886"/>
        <v>-1036375501203.64</v>
      </c>
      <c r="W1967" s="602">
        <f t="shared" si="887"/>
        <v>84.48</v>
      </c>
      <c r="X1967" s="602">
        <f t="shared" si="888"/>
        <v>13.52</v>
      </c>
      <c r="Y1967" s="602">
        <f t="shared" ca="1" si="889"/>
        <v>19765638680.77</v>
      </c>
      <c r="Z1967" s="602">
        <f t="shared" ca="1" si="890"/>
        <v>3162502188.9200001</v>
      </c>
      <c r="AA1967" s="603">
        <f t="shared" si="891"/>
        <v>0</v>
      </c>
      <c r="AB1967" s="602"/>
      <c r="AC1967" s="604">
        <f t="shared" si="892"/>
        <v>0.113</v>
      </c>
      <c r="AD1967" s="602">
        <f t="shared" ca="1" si="893"/>
        <v>-12605636738598.441</v>
      </c>
      <c r="AE1967" s="602">
        <f t="shared" si="894"/>
        <v>0</v>
      </c>
      <c r="AG1967" s="602">
        <f t="shared" ca="1" si="898"/>
        <v>0</v>
      </c>
    </row>
    <row r="1968" spans="2:33" x14ac:dyDescent="0.25">
      <c r="B1968" s="30">
        <v>1947</v>
      </c>
      <c r="C1968" s="19">
        <f t="shared" ca="1" si="872"/>
        <v>104950</v>
      </c>
      <c r="D1968" s="30">
        <f t="shared" ca="1" si="873"/>
        <v>30</v>
      </c>
      <c r="E1968" s="599">
        <f t="shared" si="874"/>
        <v>0.113</v>
      </c>
      <c r="F1968" s="599">
        <f t="shared" si="895"/>
        <v>0.13108</v>
      </c>
      <c r="G1968" s="33">
        <f t="shared" ca="1" si="875"/>
        <v>1.0117233333333333</v>
      </c>
      <c r="H1968" s="33">
        <f t="shared" ca="1" si="876"/>
        <v>9721952802.672657</v>
      </c>
      <c r="I1968" s="33">
        <f t="shared" ca="1" si="900"/>
        <v>1.0285999328500037E-10</v>
      </c>
      <c r="J1968" s="30" t="b">
        <f t="shared" si="877"/>
        <v>0</v>
      </c>
      <c r="K1968" s="33">
        <f t="shared" si="896"/>
        <v>1</v>
      </c>
      <c r="L1968" s="33">
        <f t="shared" ca="1" si="899"/>
        <v>1.0285999328500037E-10</v>
      </c>
      <c r="M1968" s="600">
        <f t="shared" ca="1" si="878"/>
        <v>27271.35</v>
      </c>
      <c r="N1968" s="601">
        <f t="shared" ca="1" si="879"/>
        <v>-1311128290649800</v>
      </c>
      <c r="O1968" s="601">
        <f t="shared" ca="1" si="880"/>
        <v>15370794021322.488</v>
      </c>
      <c r="P1968" s="601">
        <f t="shared" ca="1" si="881"/>
        <v>-12346458070285.6</v>
      </c>
      <c r="Q1968" s="601">
        <f t="shared" ca="1" si="897"/>
        <v>-1975433291245.7</v>
      </c>
      <c r="R1968" s="602">
        <f t="shared" si="882"/>
        <v>399</v>
      </c>
      <c r="S1968" s="602">
        <f t="shared" si="883"/>
        <v>63.84</v>
      </c>
      <c r="T1968" s="602">
        <f t="shared" si="884"/>
        <v>166.35080000000002</v>
      </c>
      <c r="U1968" s="602">
        <f t="shared" si="885"/>
        <v>26.616128000000003</v>
      </c>
      <c r="V1968" s="602">
        <f t="shared" ca="1" si="886"/>
        <v>-1048902632519.84</v>
      </c>
      <c r="W1968" s="602">
        <f t="shared" si="887"/>
        <v>84.48</v>
      </c>
      <c r="X1968" s="602">
        <f t="shared" si="888"/>
        <v>13.52</v>
      </c>
      <c r="Y1968" s="602">
        <f t="shared" ca="1" si="889"/>
        <v>19359246528.849998</v>
      </c>
      <c r="Z1968" s="602">
        <f t="shared" ca="1" si="890"/>
        <v>3097479444.6199999</v>
      </c>
      <c r="AA1968" s="603">
        <f t="shared" si="891"/>
        <v>0</v>
      </c>
      <c r="AB1968" s="602"/>
      <c r="AC1968" s="604">
        <f t="shared" si="892"/>
        <v>0.113</v>
      </c>
      <c r="AD1968" s="602">
        <f t="shared" ca="1" si="893"/>
        <v>-12346458070285.617</v>
      </c>
      <c r="AE1968" s="602">
        <f t="shared" si="894"/>
        <v>0</v>
      </c>
      <c r="AG1968" s="602">
        <f t="shared" ca="1" si="898"/>
        <v>0</v>
      </c>
    </row>
    <row r="1969" spans="2:33" x14ac:dyDescent="0.25">
      <c r="B1969" s="30">
        <v>1948</v>
      </c>
      <c r="C1969" s="19">
        <f t="shared" ca="1" si="872"/>
        <v>104981</v>
      </c>
      <c r="D1969" s="30">
        <f t="shared" ca="1" si="873"/>
        <v>31</v>
      </c>
      <c r="E1969" s="599">
        <f t="shared" si="874"/>
        <v>0.113</v>
      </c>
      <c r="F1969" s="599">
        <f t="shared" si="895"/>
        <v>0.13108</v>
      </c>
      <c r="G1969" s="33">
        <f t="shared" ca="1" si="875"/>
        <v>1.0120874444444443</v>
      </c>
      <c r="H1969" s="33">
        <f t="shared" ca="1" si="876"/>
        <v>9839466367.066473</v>
      </c>
      <c r="I1969" s="33">
        <f t="shared" ca="1" si="900"/>
        <v>1.0163152783844911E-10</v>
      </c>
      <c r="J1969" s="30" t="b">
        <f t="shared" si="877"/>
        <v>0</v>
      </c>
      <c r="K1969" s="33">
        <f t="shared" si="896"/>
        <v>1</v>
      </c>
      <c r="L1969" s="33">
        <f t="shared" ca="1" si="899"/>
        <v>1.0163152783844911E-10</v>
      </c>
      <c r="M1969" s="600">
        <f t="shared" ca="1" si="878"/>
        <v>27271.35</v>
      </c>
      <c r="N1969" s="601">
        <f t="shared" ca="1" si="879"/>
        <v>-1326499084671120</v>
      </c>
      <c r="O1969" s="601">
        <f t="shared" ca="1" si="880"/>
        <v>16033984018839.891</v>
      </c>
      <c r="P1969" s="601">
        <f t="shared" ca="1" si="881"/>
        <v>-12907573037785.9</v>
      </c>
      <c r="Q1969" s="601">
        <f t="shared" ca="1" si="897"/>
        <v>-2065211686045.74</v>
      </c>
      <c r="R1969" s="602">
        <f t="shared" si="882"/>
        <v>399</v>
      </c>
      <c r="S1969" s="602">
        <f t="shared" si="883"/>
        <v>63.84</v>
      </c>
      <c r="T1969" s="602">
        <f t="shared" si="884"/>
        <v>166.35080000000002</v>
      </c>
      <c r="U1969" s="602">
        <f t="shared" si="885"/>
        <v>26.616128000000003</v>
      </c>
      <c r="V1969" s="602">
        <f t="shared" ca="1" si="886"/>
        <v>-1061199267736.9</v>
      </c>
      <c r="W1969" s="602">
        <f t="shared" si="887"/>
        <v>84.48</v>
      </c>
      <c r="X1969" s="602">
        <f t="shared" si="888"/>
        <v>13.52</v>
      </c>
      <c r="Y1969" s="602">
        <f t="shared" ca="1" si="889"/>
        <v>20239074797.889999</v>
      </c>
      <c r="Z1969" s="602">
        <f t="shared" ca="1" si="890"/>
        <v>3238251967.6599998</v>
      </c>
      <c r="AA1969" s="603">
        <f t="shared" si="891"/>
        <v>0</v>
      </c>
      <c r="AB1969" s="602"/>
      <c r="AC1969" s="604">
        <f t="shared" si="892"/>
        <v>0.113</v>
      </c>
      <c r="AD1969" s="602">
        <f t="shared" ca="1" si="893"/>
        <v>-12907573037785.926</v>
      </c>
      <c r="AE1969" s="602">
        <f t="shared" si="894"/>
        <v>0</v>
      </c>
      <c r="AG1969" s="602">
        <f t="shared" ca="1" si="898"/>
        <v>0</v>
      </c>
    </row>
    <row r="1970" spans="2:33" x14ac:dyDescent="0.25">
      <c r="B1970" s="30">
        <v>1949</v>
      </c>
      <c r="C1970" s="19">
        <f t="shared" ca="1" si="872"/>
        <v>105011</v>
      </c>
      <c r="D1970" s="30">
        <f t="shared" ca="1" si="873"/>
        <v>30</v>
      </c>
      <c r="E1970" s="599">
        <f t="shared" si="874"/>
        <v>0.113</v>
      </c>
      <c r="F1970" s="599">
        <f t="shared" si="895"/>
        <v>0.13108</v>
      </c>
      <c r="G1970" s="33">
        <f t="shared" ca="1" si="875"/>
        <v>1.0117233333333333</v>
      </c>
      <c r="H1970" s="33">
        <f t="shared" ca="1" si="876"/>
        <v>9954817711.1097145</v>
      </c>
      <c r="I1970" s="33">
        <f t="shared" ca="1" si="900"/>
        <v>1.0045387359368582E-10</v>
      </c>
      <c r="J1970" s="30" t="b">
        <f t="shared" si="877"/>
        <v>0</v>
      </c>
      <c r="K1970" s="33">
        <f t="shared" si="896"/>
        <v>1</v>
      </c>
      <c r="L1970" s="33">
        <f t="shared" ca="1" si="899"/>
        <v>1.0045387359368582E-10</v>
      </c>
      <c r="M1970" s="600">
        <f t="shared" ca="1" si="878"/>
        <v>27271.35</v>
      </c>
      <c r="N1970" s="601">
        <f t="shared" ca="1" si="879"/>
        <v>-1342533068689960</v>
      </c>
      <c r="O1970" s="601">
        <f t="shared" ca="1" si="880"/>
        <v>15738962702546.699</v>
      </c>
      <c r="P1970" s="601">
        <f t="shared" ca="1" si="881"/>
        <v>-12642186396830.5</v>
      </c>
      <c r="Q1970" s="601">
        <f t="shared" ca="1" si="897"/>
        <v>-2022749823492.8799</v>
      </c>
      <c r="R1970" s="602">
        <f t="shared" si="882"/>
        <v>399</v>
      </c>
      <c r="S1970" s="602">
        <f t="shared" si="883"/>
        <v>63.84</v>
      </c>
      <c r="T1970" s="602">
        <f t="shared" si="884"/>
        <v>166.35080000000002</v>
      </c>
      <c r="U1970" s="602">
        <f t="shared" si="885"/>
        <v>26.616128000000003</v>
      </c>
      <c r="V1970" s="602">
        <f t="shared" ca="1" si="886"/>
        <v>-1074026454951.97</v>
      </c>
      <c r="W1970" s="602">
        <f t="shared" si="887"/>
        <v>84.48</v>
      </c>
      <c r="X1970" s="602">
        <f t="shared" si="888"/>
        <v>13.52</v>
      </c>
      <c r="Y1970" s="602">
        <f t="shared" ca="1" si="889"/>
        <v>19822948544.880001</v>
      </c>
      <c r="Z1970" s="602">
        <f t="shared" ca="1" si="890"/>
        <v>3171671767.1799998</v>
      </c>
      <c r="AA1970" s="603">
        <f t="shared" si="891"/>
        <v>0</v>
      </c>
      <c r="AB1970" s="602"/>
      <c r="AC1970" s="604">
        <f t="shared" si="892"/>
        <v>0.113</v>
      </c>
      <c r="AD1970" s="602">
        <f t="shared" ca="1" si="893"/>
        <v>-12642186396830.459</v>
      </c>
      <c r="AE1970" s="602">
        <f t="shared" si="894"/>
        <v>0</v>
      </c>
      <c r="AG1970" s="602">
        <f t="shared" ca="1" si="898"/>
        <v>0</v>
      </c>
    </row>
    <row r="1971" spans="2:33" x14ac:dyDescent="0.25">
      <c r="B1971" s="30">
        <v>1950</v>
      </c>
      <c r="C1971" s="19">
        <f t="shared" ca="1" si="872"/>
        <v>105042</v>
      </c>
      <c r="D1971" s="30">
        <f t="shared" ca="1" si="873"/>
        <v>31</v>
      </c>
      <c r="E1971" s="599">
        <f t="shared" si="874"/>
        <v>0.113</v>
      </c>
      <c r="F1971" s="599">
        <f t="shared" si="895"/>
        <v>0.13108</v>
      </c>
      <c r="G1971" s="33">
        <f t="shared" ca="1" si="875"/>
        <v>1.0120874444444443</v>
      </c>
      <c r="H1971" s="33">
        <f t="shared" ca="1" si="876"/>
        <v>10075146017.147324</v>
      </c>
      <c r="I1971" s="33">
        <f t="shared" ca="1" si="900"/>
        <v>9.9254144634535024E-11</v>
      </c>
      <c r="J1971" s="30" t="b">
        <f t="shared" si="877"/>
        <v>0</v>
      </c>
      <c r="K1971" s="33">
        <f t="shared" si="896"/>
        <v>1</v>
      </c>
      <c r="L1971" s="33">
        <f t="shared" ca="1" si="899"/>
        <v>9.9254144634535024E-11</v>
      </c>
      <c r="M1971" s="600">
        <f t="shared" ca="1" si="878"/>
        <v>27271.35</v>
      </c>
      <c r="N1971" s="601">
        <f t="shared" ca="1" si="879"/>
        <v>-1358272031392510</v>
      </c>
      <c r="O1971" s="601">
        <f t="shared" ca="1" si="880"/>
        <v>16418037747171</v>
      </c>
      <c r="P1971" s="601">
        <f t="shared" ca="1" si="881"/>
        <v>-13216741461022.1</v>
      </c>
      <c r="Q1971" s="601">
        <f t="shared" ca="1" si="897"/>
        <v>-2114678633763.54</v>
      </c>
      <c r="R1971" s="602">
        <f t="shared" si="882"/>
        <v>399</v>
      </c>
      <c r="S1971" s="602">
        <f t="shared" si="883"/>
        <v>63.84</v>
      </c>
      <c r="T1971" s="602">
        <f t="shared" si="884"/>
        <v>166.35080000000002</v>
      </c>
      <c r="U1971" s="602">
        <f t="shared" si="885"/>
        <v>26.616128000000003</v>
      </c>
      <c r="V1971" s="602">
        <f t="shared" ca="1" si="886"/>
        <v>-1086617625114.01</v>
      </c>
      <c r="W1971" s="602">
        <f t="shared" si="887"/>
        <v>84.48</v>
      </c>
      <c r="X1971" s="602">
        <f t="shared" si="888"/>
        <v>13.52</v>
      </c>
      <c r="Y1971" s="602">
        <f t="shared" ca="1" si="889"/>
        <v>20723850885.529999</v>
      </c>
      <c r="Z1971" s="602">
        <f t="shared" ca="1" si="890"/>
        <v>3315816141.6799998</v>
      </c>
      <c r="AA1971" s="603">
        <f t="shared" si="891"/>
        <v>0</v>
      </c>
      <c r="AB1971" s="602"/>
      <c r="AC1971" s="604">
        <f t="shared" si="892"/>
        <v>0.113</v>
      </c>
      <c r="AD1971" s="602">
        <f t="shared" ca="1" si="893"/>
        <v>-13216741461022.117</v>
      </c>
      <c r="AE1971" s="602">
        <f t="shared" si="894"/>
        <v>0</v>
      </c>
      <c r="AG1971" s="602">
        <f t="shared" ca="1" si="898"/>
        <v>0</v>
      </c>
    </row>
    <row r="1972" spans="2:33" x14ac:dyDescent="0.25">
      <c r="B1972" s="30">
        <v>1951</v>
      </c>
      <c r="C1972" s="19">
        <f t="shared" ca="1" si="872"/>
        <v>105073</v>
      </c>
      <c r="D1972" s="30">
        <f t="shared" ca="1" si="873"/>
        <v>31</v>
      </c>
      <c r="E1972" s="599">
        <f t="shared" si="874"/>
        <v>0.113</v>
      </c>
      <c r="F1972" s="599">
        <f t="shared" si="895"/>
        <v>0.13108</v>
      </c>
      <c r="G1972" s="33">
        <f t="shared" ca="1" si="875"/>
        <v>1.0120874444444443</v>
      </c>
      <c r="H1972" s="33">
        <f t="shared" ca="1" si="876"/>
        <v>10196928784.899256</v>
      </c>
      <c r="I1972" s="33">
        <f t="shared" ca="1" si="900"/>
        <v>9.8068744138030171E-11</v>
      </c>
      <c r="J1972" s="30" t="b">
        <f t="shared" si="877"/>
        <v>0</v>
      </c>
      <c r="K1972" s="33">
        <f t="shared" si="896"/>
        <v>1</v>
      </c>
      <c r="L1972" s="33">
        <f t="shared" ca="1" si="899"/>
        <v>9.8068744138030171E-11</v>
      </c>
      <c r="M1972" s="600">
        <f t="shared" ca="1" si="878"/>
        <v>27271.35</v>
      </c>
      <c r="N1972" s="601">
        <f t="shared" ca="1" si="879"/>
        <v>-1374690069139680</v>
      </c>
      <c r="O1972" s="601">
        <f t="shared" ca="1" si="880"/>
        <v>16616489866326.76</v>
      </c>
      <c r="P1972" s="601">
        <f t="shared" ca="1" si="881"/>
        <v>-13376498089434.199</v>
      </c>
      <c r="Q1972" s="601">
        <f t="shared" ca="1" si="897"/>
        <v>-2140239694309.47</v>
      </c>
      <c r="R1972" s="602">
        <f t="shared" si="882"/>
        <v>399</v>
      </c>
      <c r="S1972" s="602">
        <f t="shared" si="883"/>
        <v>63.84</v>
      </c>
      <c r="T1972" s="602">
        <f t="shared" si="884"/>
        <v>166.35080000000002</v>
      </c>
      <c r="U1972" s="602">
        <f t="shared" si="885"/>
        <v>26.616128000000003</v>
      </c>
      <c r="V1972" s="602">
        <f t="shared" ca="1" si="886"/>
        <v>-1099752055311.74</v>
      </c>
      <c r="W1972" s="602">
        <f t="shared" si="887"/>
        <v>84.48</v>
      </c>
      <c r="X1972" s="602">
        <f t="shared" si="888"/>
        <v>13.52</v>
      </c>
      <c r="Y1972" s="602">
        <f t="shared" ca="1" si="889"/>
        <v>20974349278.880001</v>
      </c>
      <c r="Z1972" s="602">
        <f t="shared" ca="1" si="890"/>
        <v>3355895884.6199999</v>
      </c>
      <c r="AA1972" s="603">
        <f t="shared" si="891"/>
        <v>0</v>
      </c>
      <c r="AB1972" s="602"/>
      <c r="AC1972" s="604">
        <f t="shared" si="892"/>
        <v>0.113</v>
      </c>
      <c r="AD1972" s="602">
        <f t="shared" ca="1" si="893"/>
        <v>-13376498089434.164</v>
      </c>
      <c r="AE1972" s="602">
        <f t="shared" si="894"/>
        <v>0</v>
      </c>
      <c r="AG1972" s="602">
        <f t="shared" ca="1" si="898"/>
        <v>0</v>
      </c>
    </row>
    <row r="1973" spans="2:33" x14ac:dyDescent="0.25">
      <c r="B1973" s="30">
        <v>1952</v>
      </c>
      <c r="C1973" s="19">
        <f t="shared" ca="1" si="872"/>
        <v>105103</v>
      </c>
      <c r="D1973" s="30">
        <f t="shared" ca="1" si="873"/>
        <v>30</v>
      </c>
      <c r="E1973" s="599">
        <f t="shared" si="874"/>
        <v>0.113</v>
      </c>
      <c r="F1973" s="599">
        <f t="shared" si="895"/>
        <v>0.13108</v>
      </c>
      <c r="G1973" s="33">
        <f t="shared" ca="1" si="875"/>
        <v>1.0117233333333333</v>
      </c>
      <c r="H1973" s="33">
        <f t="shared" ca="1" si="876"/>
        <v>10316470780.020891</v>
      </c>
      <c r="I1973" s="33">
        <f t="shared" ca="1" si="900"/>
        <v>9.6932373611392612E-11</v>
      </c>
      <c r="J1973" s="30" t="b">
        <f t="shared" si="877"/>
        <v>0</v>
      </c>
      <c r="K1973" s="33">
        <f t="shared" si="896"/>
        <v>1</v>
      </c>
      <c r="L1973" s="33">
        <f t="shared" ca="1" si="899"/>
        <v>9.6932373611392612E-11</v>
      </c>
      <c r="M1973" s="600">
        <f t="shared" ca="1" si="878"/>
        <v>27271.35</v>
      </c>
      <c r="N1973" s="601">
        <f t="shared" ca="1" si="879"/>
        <v>-1391306559006010</v>
      </c>
      <c r="O1973" s="601">
        <f t="shared" ca="1" si="880"/>
        <v>16310750587351.82</v>
      </c>
      <c r="P1973" s="601">
        <f t="shared" ca="1" si="881"/>
        <v>-13101470097306.6</v>
      </c>
      <c r="Q1973" s="601">
        <f t="shared" ca="1" si="897"/>
        <v>-2096235215569.0601</v>
      </c>
      <c r="R1973" s="602">
        <f t="shared" si="882"/>
        <v>399</v>
      </c>
      <c r="S1973" s="602">
        <f t="shared" si="883"/>
        <v>63.84</v>
      </c>
      <c r="T1973" s="602">
        <f t="shared" si="884"/>
        <v>166.35080000000002</v>
      </c>
      <c r="U1973" s="602">
        <f t="shared" si="885"/>
        <v>26.616128000000003</v>
      </c>
      <c r="V1973" s="602">
        <f t="shared" ca="1" si="886"/>
        <v>-1113045247204.8101</v>
      </c>
      <c r="W1973" s="602">
        <f t="shared" si="887"/>
        <v>84.48</v>
      </c>
      <c r="X1973" s="602">
        <f t="shared" si="888"/>
        <v>13.52</v>
      </c>
      <c r="Y1973" s="602">
        <f t="shared" ca="1" si="889"/>
        <v>20543105387.220001</v>
      </c>
      <c r="Z1973" s="602">
        <f t="shared" ca="1" si="890"/>
        <v>3286896861.96</v>
      </c>
      <c r="AA1973" s="603">
        <f t="shared" si="891"/>
        <v>0</v>
      </c>
      <c r="AB1973" s="602"/>
      <c r="AC1973" s="604">
        <f t="shared" si="892"/>
        <v>0.113</v>
      </c>
      <c r="AD1973" s="602">
        <f t="shared" ca="1" si="893"/>
        <v>-13101470097306.594</v>
      </c>
      <c r="AE1973" s="602">
        <f t="shared" si="894"/>
        <v>0</v>
      </c>
      <c r="AG1973" s="602">
        <f t="shared" ca="1" si="898"/>
        <v>0</v>
      </c>
    </row>
    <row r="1974" spans="2:33" x14ac:dyDescent="0.25">
      <c r="B1974" s="30">
        <v>1953</v>
      </c>
      <c r="C1974" s="19">
        <f t="shared" ca="1" si="872"/>
        <v>105134</v>
      </c>
      <c r="D1974" s="30">
        <f t="shared" ca="1" si="873"/>
        <v>31</v>
      </c>
      <c r="E1974" s="599">
        <f t="shared" si="874"/>
        <v>0.113</v>
      </c>
      <c r="F1974" s="599">
        <f t="shared" si="895"/>
        <v>0.13108</v>
      </c>
      <c r="G1974" s="33">
        <f t="shared" ca="1" si="875"/>
        <v>1.0120874444444443</v>
      </c>
      <c r="H1974" s="33">
        <f t="shared" ca="1" si="876"/>
        <v>10441170547.437126</v>
      </c>
      <c r="I1974" s="33">
        <f t="shared" ca="1" si="900"/>
        <v>9.5774702219135624E-11</v>
      </c>
      <c r="J1974" s="30" t="b">
        <f t="shared" si="877"/>
        <v>0</v>
      </c>
      <c r="K1974" s="33">
        <f t="shared" si="896"/>
        <v>1</v>
      </c>
      <c r="L1974" s="33">
        <f t="shared" ca="1" si="899"/>
        <v>9.5774702219135624E-11</v>
      </c>
      <c r="M1974" s="600">
        <f t="shared" ca="1" si="878"/>
        <v>27271.35</v>
      </c>
      <c r="N1974" s="601">
        <f t="shared" ca="1" si="879"/>
        <v>-1407617309593360</v>
      </c>
      <c r="O1974" s="601">
        <f t="shared" ca="1" si="880"/>
        <v>17014496056019.41</v>
      </c>
      <c r="P1974" s="601">
        <f t="shared" ca="1" si="881"/>
        <v>-13696898431959.801</v>
      </c>
      <c r="Q1974" s="601">
        <f t="shared" ca="1" si="897"/>
        <v>-2191503749113.5701</v>
      </c>
      <c r="R1974" s="602">
        <f t="shared" si="882"/>
        <v>399</v>
      </c>
      <c r="S1974" s="602">
        <f t="shared" si="883"/>
        <v>63.84</v>
      </c>
      <c r="T1974" s="602">
        <f t="shared" si="884"/>
        <v>166.35080000000002</v>
      </c>
      <c r="U1974" s="602">
        <f t="shared" si="885"/>
        <v>26.616128000000003</v>
      </c>
      <c r="V1974" s="602">
        <f t="shared" ca="1" si="886"/>
        <v>-1126093847674.6899</v>
      </c>
      <c r="W1974" s="602">
        <f t="shared" si="887"/>
        <v>84.48</v>
      </c>
      <c r="X1974" s="602">
        <f t="shared" si="888"/>
        <v>13.52</v>
      </c>
      <c r="Y1974" s="602">
        <f t="shared" ca="1" si="889"/>
        <v>21476737015.959999</v>
      </c>
      <c r="Z1974" s="602">
        <f t="shared" ca="1" si="890"/>
        <v>3436277922.5500002</v>
      </c>
      <c r="AA1974" s="603">
        <f t="shared" si="891"/>
        <v>0</v>
      </c>
      <c r="AB1974" s="602"/>
      <c r="AC1974" s="604">
        <f t="shared" si="892"/>
        <v>0.113</v>
      </c>
      <c r="AD1974" s="602">
        <f t="shared" ca="1" si="893"/>
        <v>-13696898431959.834</v>
      </c>
      <c r="AE1974" s="602">
        <f t="shared" si="894"/>
        <v>0</v>
      </c>
      <c r="AG1974" s="602">
        <f t="shared" ca="1" si="898"/>
        <v>0</v>
      </c>
    </row>
    <row r="1975" spans="2:33" x14ac:dyDescent="0.25">
      <c r="B1975" s="30">
        <v>1954</v>
      </c>
      <c r="C1975" s="19">
        <f t="shared" ca="1" si="872"/>
        <v>105164</v>
      </c>
      <c r="D1975" s="30">
        <f t="shared" ca="1" si="873"/>
        <v>30</v>
      </c>
      <c r="E1975" s="599">
        <f t="shared" si="874"/>
        <v>0.113</v>
      </c>
      <c r="F1975" s="599">
        <f t="shared" si="895"/>
        <v>0.13108</v>
      </c>
      <c r="G1975" s="33">
        <f t="shared" ca="1" si="875"/>
        <v>1.0117233333333333</v>
      </c>
      <c r="H1975" s="33">
        <f t="shared" ca="1" si="876"/>
        <v>10563575870.154913</v>
      </c>
      <c r="I1975" s="33">
        <f t="shared" ca="1" si="900"/>
        <v>9.4664913878763594E-11</v>
      </c>
      <c r="J1975" s="30" t="b">
        <f t="shared" si="877"/>
        <v>0</v>
      </c>
      <c r="K1975" s="33">
        <f t="shared" si="896"/>
        <v>1</v>
      </c>
      <c r="L1975" s="33">
        <f t="shared" ca="1" si="899"/>
        <v>9.4664913878763594E-11</v>
      </c>
      <c r="M1975" s="600">
        <f t="shared" ca="1" si="878"/>
        <v>27271.35</v>
      </c>
      <c r="N1975" s="601">
        <f t="shared" ca="1" si="879"/>
        <v>-1424631805649380</v>
      </c>
      <c r="O1975" s="601">
        <f t="shared" ca="1" si="880"/>
        <v>16701433562167.619</v>
      </c>
      <c r="P1975" s="601">
        <f t="shared" ca="1" si="881"/>
        <v>-13415282836531.699</v>
      </c>
      <c r="Q1975" s="601">
        <f t="shared" ca="1" si="897"/>
        <v>-2146445253845.0701</v>
      </c>
      <c r="R1975" s="602">
        <f t="shared" si="882"/>
        <v>399</v>
      </c>
      <c r="S1975" s="602">
        <f t="shared" si="883"/>
        <v>63.84</v>
      </c>
      <c r="T1975" s="602">
        <f t="shared" si="884"/>
        <v>166.35080000000002</v>
      </c>
      <c r="U1975" s="602">
        <f t="shared" si="885"/>
        <v>26.616128000000003</v>
      </c>
      <c r="V1975" s="602">
        <f t="shared" ca="1" si="886"/>
        <v>-1139705444519.5</v>
      </c>
      <c r="W1975" s="602">
        <f t="shared" si="887"/>
        <v>84.48</v>
      </c>
      <c r="X1975" s="602">
        <f t="shared" si="888"/>
        <v>13.52</v>
      </c>
      <c r="Y1975" s="602">
        <f t="shared" ca="1" si="889"/>
        <v>21035163762.330002</v>
      </c>
      <c r="Z1975" s="602">
        <f t="shared" ca="1" si="890"/>
        <v>3365626201.9699998</v>
      </c>
      <c r="AA1975" s="603">
        <f t="shared" si="891"/>
        <v>0</v>
      </c>
      <c r="AB1975" s="602"/>
      <c r="AC1975" s="604">
        <f t="shared" si="892"/>
        <v>0.113</v>
      </c>
      <c r="AD1975" s="602">
        <f t="shared" ca="1" si="893"/>
        <v>-13415282836531.66</v>
      </c>
      <c r="AE1975" s="602">
        <f t="shared" si="894"/>
        <v>0</v>
      </c>
      <c r="AG1975" s="602">
        <f t="shared" ca="1" si="898"/>
        <v>0</v>
      </c>
    </row>
    <row r="1976" spans="2:33" x14ac:dyDescent="0.25">
      <c r="B1976" s="30">
        <v>1955</v>
      </c>
      <c r="C1976" s="19">
        <f t="shared" ca="1" si="872"/>
        <v>105195</v>
      </c>
      <c r="D1976" s="30">
        <f t="shared" ca="1" si="873"/>
        <v>31</v>
      </c>
      <c r="E1976" s="599">
        <f t="shared" si="874"/>
        <v>0.113</v>
      </c>
      <c r="F1976" s="599">
        <f t="shared" si="895"/>
        <v>0.13108</v>
      </c>
      <c r="G1976" s="33">
        <f t="shared" ca="1" si="875"/>
        <v>1.0120874444444443</v>
      </c>
      <c r="H1976" s="33">
        <f t="shared" ca="1" si="876"/>
        <v>10691262506.620083</v>
      </c>
      <c r="I1976" s="33">
        <f t="shared" ca="1" si="900"/>
        <v>9.3534322946499076E-11</v>
      </c>
      <c r="J1976" s="30" t="b">
        <f t="shared" si="877"/>
        <v>0</v>
      </c>
      <c r="K1976" s="33">
        <f t="shared" si="896"/>
        <v>1</v>
      </c>
      <c r="L1976" s="33">
        <f t="shared" ca="1" si="899"/>
        <v>9.3534322946499076E-11</v>
      </c>
      <c r="M1976" s="600">
        <f t="shared" ca="1" si="878"/>
        <v>27271.35</v>
      </c>
      <c r="N1976" s="601">
        <f t="shared" ca="1" si="879"/>
        <v>-1441333239211550</v>
      </c>
      <c r="O1976" s="601">
        <f t="shared" ca="1" si="880"/>
        <v>17422035482172.08</v>
      </c>
      <c r="P1976" s="601">
        <f t="shared" ca="1" si="881"/>
        <v>-14024973158216.801</v>
      </c>
      <c r="Q1976" s="601">
        <f t="shared" ca="1" si="897"/>
        <v>-2243995705314.6899</v>
      </c>
      <c r="R1976" s="602">
        <f t="shared" si="882"/>
        <v>399</v>
      </c>
      <c r="S1976" s="602">
        <f t="shared" si="883"/>
        <v>63.84</v>
      </c>
      <c r="T1976" s="602">
        <f t="shared" si="884"/>
        <v>166.35080000000002</v>
      </c>
      <c r="U1976" s="602">
        <f t="shared" si="885"/>
        <v>26.616128000000003</v>
      </c>
      <c r="V1976" s="602">
        <f t="shared" ca="1" si="886"/>
        <v>-1153066591369.24</v>
      </c>
      <c r="W1976" s="602">
        <f t="shared" si="887"/>
        <v>84.48</v>
      </c>
      <c r="X1976" s="602">
        <f t="shared" si="888"/>
        <v>13.52</v>
      </c>
      <c r="Y1976" s="602">
        <f t="shared" ca="1" si="889"/>
        <v>21991158186.73</v>
      </c>
      <c r="Z1976" s="602">
        <f t="shared" ca="1" si="890"/>
        <v>3518585309.8800001</v>
      </c>
      <c r="AA1976" s="603">
        <f t="shared" si="891"/>
        <v>0</v>
      </c>
      <c r="AB1976" s="602"/>
      <c r="AC1976" s="604">
        <f t="shared" si="892"/>
        <v>0.113</v>
      </c>
      <c r="AD1976" s="602">
        <f t="shared" ca="1" si="893"/>
        <v>-14024973158216.834</v>
      </c>
      <c r="AE1976" s="602">
        <f t="shared" si="894"/>
        <v>0</v>
      </c>
      <c r="AG1976" s="602">
        <f t="shared" ca="1" si="898"/>
        <v>0</v>
      </c>
    </row>
    <row r="1977" spans="2:33" x14ac:dyDescent="0.25">
      <c r="B1977" s="30">
        <v>1956</v>
      </c>
      <c r="C1977" s="19">
        <f t="shared" ca="1" si="872"/>
        <v>105226</v>
      </c>
      <c r="D1977" s="30">
        <f t="shared" ca="1" si="873"/>
        <v>31</v>
      </c>
      <c r="E1977" s="599">
        <f t="shared" si="874"/>
        <v>0.113</v>
      </c>
      <c r="F1977" s="599">
        <f t="shared" si="895"/>
        <v>0.13108</v>
      </c>
      <c r="G1977" s="33">
        <f t="shared" ca="1" si="875"/>
        <v>1.0120874444444443</v>
      </c>
      <c r="H1977" s="33">
        <f t="shared" ca="1" si="876"/>
        <v>10820492548.209824</v>
      </c>
      <c r="I1977" s="33">
        <f t="shared" ca="1" si="900"/>
        <v>9.2417234755680615E-11</v>
      </c>
      <c r="J1977" s="30" t="b">
        <f t="shared" si="877"/>
        <v>1</v>
      </c>
      <c r="K1977" s="33">
        <f t="shared" si="896"/>
        <v>1</v>
      </c>
      <c r="L1977" s="33">
        <f t="shared" ca="1" si="899"/>
        <v>9.2417234755680615E-11</v>
      </c>
      <c r="M1977" s="600">
        <f t="shared" ca="1" si="878"/>
        <v>27271.35</v>
      </c>
      <c r="N1977" s="601">
        <f t="shared" ca="1" si="879"/>
        <v>-1458755274693720</v>
      </c>
      <c r="O1977" s="601">
        <f t="shared" ca="1" si="880"/>
        <v>17632623368171.93</v>
      </c>
      <c r="P1977" s="601">
        <f t="shared" ca="1" si="881"/>
        <v>-14194499242366.9</v>
      </c>
      <c r="Q1977" s="601">
        <f t="shared" ca="1" si="897"/>
        <v>-2271119878778.7002</v>
      </c>
      <c r="R1977" s="602">
        <f t="shared" si="882"/>
        <v>399</v>
      </c>
      <c r="S1977" s="602">
        <f t="shared" si="883"/>
        <v>63.84</v>
      </c>
      <c r="T1977" s="602">
        <f t="shared" si="884"/>
        <v>166.35080000000002</v>
      </c>
      <c r="U1977" s="602">
        <f t="shared" si="885"/>
        <v>26.616128000000003</v>
      </c>
      <c r="V1977" s="602">
        <f t="shared" ca="1" si="886"/>
        <v>-1167004219754.98</v>
      </c>
      <c r="W1977" s="602">
        <f t="shared" si="887"/>
        <v>84.48</v>
      </c>
      <c r="X1977" s="602">
        <f t="shared" si="888"/>
        <v>13.52</v>
      </c>
      <c r="Y1977" s="602">
        <f t="shared" ca="1" si="889"/>
        <v>22256975086.68</v>
      </c>
      <c r="Z1977" s="602">
        <f t="shared" ca="1" si="890"/>
        <v>3561116013.8699999</v>
      </c>
      <c r="AA1977" s="603">
        <f t="shared" si="891"/>
        <v>0</v>
      </c>
      <c r="AB1977" s="602"/>
      <c r="AC1977" s="604">
        <f t="shared" si="892"/>
        <v>0.113</v>
      </c>
      <c r="AD1977" s="602">
        <f t="shared" ca="1" si="893"/>
        <v>-14194499242366.947</v>
      </c>
      <c r="AE1977" s="602">
        <f t="shared" si="894"/>
        <v>0</v>
      </c>
      <c r="AG1977" s="602">
        <f t="shared" ca="1" si="898"/>
        <v>0</v>
      </c>
    </row>
    <row r="1978" spans="2:33" x14ac:dyDescent="0.25">
      <c r="B1978" s="30">
        <v>1957</v>
      </c>
      <c r="C1978" s="19">
        <f t="shared" ca="1" si="872"/>
        <v>105255</v>
      </c>
      <c r="D1978" s="30">
        <f t="shared" ca="1" si="873"/>
        <v>29</v>
      </c>
      <c r="E1978" s="599">
        <f t="shared" si="874"/>
        <v>0.113</v>
      </c>
      <c r="F1978" s="599">
        <f t="shared" si="895"/>
        <v>0.13108</v>
      </c>
      <c r="G1978" s="33">
        <f t="shared" ca="1" si="875"/>
        <v>1.0113592222222221</v>
      </c>
      <c r="H1978" s="33">
        <f t="shared" ca="1" si="876"/>
        <v>10943404927.618837</v>
      </c>
      <c r="I1978" s="33">
        <f t="shared" ca="1" si="900"/>
        <v>9.1379237688282167E-11</v>
      </c>
      <c r="J1978" s="30" t="b">
        <f t="shared" si="877"/>
        <v>0</v>
      </c>
      <c r="K1978" s="33">
        <f t="shared" si="896"/>
        <v>1</v>
      </c>
      <c r="L1978" s="33">
        <f t="shared" ca="1" si="899"/>
        <v>9.1379237688282167E-11</v>
      </c>
      <c r="M1978" s="600">
        <f t="shared" ca="1" si="878"/>
        <v>27271.35</v>
      </c>
      <c r="N1978" s="601">
        <f t="shared" ca="1" si="879"/>
        <v>-1476387898061890</v>
      </c>
      <c r="O1978" s="601">
        <f t="shared" ca="1" si="880"/>
        <v>16770618247555.91</v>
      </c>
      <c r="P1978" s="601">
        <f t="shared" ca="1" si="881"/>
        <v>-13439230949857.801</v>
      </c>
      <c r="Q1978" s="601">
        <f t="shared" ca="1" si="897"/>
        <v>-2150276951977.25</v>
      </c>
      <c r="R1978" s="602">
        <f t="shared" si="882"/>
        <v>399</v>
      </c>
      <c r="S1978" s="602">
        <f t="shared" si="883"/>
        <v>63.84</v>
      </c>
      <c r="T1978" s="602">
        <f t="shared" si="884"/>
        <v>166.35080000000002</v>
      </c>
      <c r="U1978" s="602">
        <f t="shared" si="885"/>
        <v>26.616128000000003</v>
      </c>
      <c r="V1978" s="602">
        <f t="shared" ca="1" si="886"/>
        <v>-1181110318449.51</v>
      </c>
      <c r="W1978" s="602">
        <f t="shared" si="887"/>
        <v>84.48</v>
      </c>
      <c r="X1978" s="602">
        <f t="shared" si="888"/>
        <v>13.52</v>
      </c>
      <c r="Y1978" s="602">
        <f t="shared" ca="1" si="889"/>
        <v>21072714404.02</v>
      </c>
      <c r="Z1978" s="602">
        <f t="shared" ca="1" si="890"/>
        <v>3371634304.6399999</v>
      </c>
      <c r="AA1978" s="603">
        <f t="shared" si="891"/>
        <v>0</v>
      </c>
      <c r="AB1978" s="602"/>
      <c r="AC1978" s="604">
        <f t="shared" si="892"/>
        <v>0.113</v>
      </c>
      <c r="AD1978" s="602">
        <f t="shared" ca="1" si="893"/>
        <v>-13439230949857.814</v>
      </c>
      <c r="AE1978" s="602">
        <f t="shared" si="894"/>
        <v>0</v>
      </c>
      <c r="AG1978" s="602">
        <f t="shared" ca="1" si="898"/>
        <v>0</v>
      </c>
    </row>
    <row r="1979" spans="2:33" x14ac:dyDescent="0.25">
      <c r="B1979" s="30">
        <v>1958</v>
      </c>
      <c r="C1979" s="19">
        <f t="shared" ca="1" si="872"/>
        <v>105286</v>
      </c>
      <c r="D1979" s="30">
        <f t="shared" ca="1" si="873"/>
        <v>31</v>
      </c>
      <c r="E1979" s="599">
        <f t="shared" si="874"/>
        <v>0.113</v>
      </c>
      <c r="F1979" s="599">
        <f t="shared" si="895"/>
        <v>0.13108</v>
      </c>
      <c r="G1979" s="33">
        <f t="shared" ca="1" si="875"/>
        <v>1.0120874444444443</v>
      </c>
      <c r="H1979" s="33">
        <f t="shared" ca="1" si="876"/>
        <v>11075682726.714489</v>
      </c>
      <c r="I1979" s="33">
        <f t="shared" ca="1" si="900"/>
        <v>9.0287887859770954E-11</v>
      </c>
      <c r="J1979" s="30" t="b">
        <f t="shared" si="877"/>
        <v>0</v>
      </c>
      <c r="K1979" s="33">
        <f t="shared" si="896"/>
        <v>1</v>
      </c>
      <c r="L1979" s="33">
        <f t="shared" ca="1" si="899"/>
        <v>9.0287887859770954E-11</v>
      </c>
      <c r="M1979" s="600">
        <f t="shared" ca="1" si="878"/>
        <v>27271.35</v>
      </c>
      <c r="N1979" s="601">
        <f t="shared" ca="1" si="879"/>
        <v>-1493158516309450</v>
      </c>
      <c r="O1979" s="601">
        <f t="shared" ca="1" si="880"/>
        <v>18048470639910.91</v>
      </c>
      <c r="P1979" s="601">
        <f t="shared" ca="1" si="881"/>
        <v>-14529261896200</v>
      </c>
      <c r="Q1979" s="601">
        <f t="shared" ca="1" si="897"/>
        <v>-2324681903392</v>
      </c>
      <c r="R1979" s="602">
        <f t="shared" si="882"/>
        <v>399</v>
      </c>
      <c r="S1979" s="602">
        <f t="shared" si="883"/>
        <v>63.84</v>
      </c>
      <c r="T1979" s="602">
        <f t="shared" si="884"/>
        <v>166.35080000000002</v>
      </c>
      <c r="U1979" s="602">
        <f t="shared" si="885"/>
        <v>26.616128000000003</v>
      </c>
      <c r="V1979" s="602">
        <f t="shared" ca="1" si="886"/>
        <v>-1194526813047.5601</v>
      </c>
      <c r="W1979" s="602">
        <f t="shared" si="887"/>
        <v>84.48</v>
      </c>
      <c r="X1979" s="602">
        <f t="shared" si="888"/>
        <v>13.52</v>
      </c>
      <c r="Y1979" s="602">
        <f t="shared" ca="1" si="889"/>
        <v>22781882927.889999</v>
      </c>
      <c r="Z1979" s="602">
        <f t="shared" ca="1" si="890"/>
        <v>3645101268.46</v>
      </c>
      <c r="AA1979" s="603">
        <f t="shared" si="891"/>
        <v>0</v>
      </c>
      <c r="AB1979" s="602"/>
      <c r="AC1979" s="604">
        <f t="shared" si="892"/>
        <v>0.113</v>
      </c>
      <c r="AD1979" s="602">
        <f t="shared" ca="1" si="893"/>
        <v>-14529261896200.012</v>
      </c>
      <c r="AE1979" s="602">
        <f t="shared" si="894"/>
        <v>0</v>
      </c>
      <c r="AG1979" s="602">
        <f t="shared" ca="1" si="898"/>
        <v>0</v>
      </c>
    </row>
    <row r="1980" spans="2:33" x14ac:dyDescent="0.25">
      <c r="B1980" s="30">
        <v>1959</v>
      </c>
      <c r="C1980" s="19">
        <f t="shared" ca="1" si="872"/>
        <v>105316</v>
      </c>
      <c r="D1980" s="30">
        <f t="shared" ca="1" si="873"/>
        <v>30</v>
      </c>
      <c r="E1980" s="599">
        <f t="shared" si="874"/>
        <v>0.113</v>
      </c>
      <c r="F1980" s="599">
        <f t="shared" si="895"/>
        <v>0.13108</v>
      </c>
      <c r="G1980" s="33">
        <f t="shared" ca="1" si="875"/>
        <v>1.0117233333333333</v>
      </c>
      <c r="H1980" s="33">
        <f t="shared" ca="1" si="876"/>
        <v>11205526647.214005</v>
      </c>
      <c r="I1980" s="33">
        <f t="shared" ca="1" si="900"/>
        <v>8.9241677922262309E-11</v>
      </c>
      <c r="J1980" s="30" t="b">
        <f t="shared" si="877"/>
        <v>0</v>
      </c>
      <c r="K1980" s="33">
        <f t="shared" si="896"/>
        <v>1</v>
      </c>
      <c r="L1980" s="33">
        <f t="shared" ca="1" si="899"/>
        <v>8.9241677922262309E-11</v>
      </c>
      <c r="M1980" s="600">
        <f t="shared" ca="1" si="878"/>
        <v>27271.35</v>
      </c>
      <c r="N1980" s="601">
        <f t="shared" ca="1" si="879"/>
        <v>-1511206986949360</v>
      </c>
      <c r="O1980" s="601">
        <f t="shared" ca="1" si="880"/>
        <v>17716383270941.012</v>
      </c>
      <c r="P1980" s="601">
        <f t="shared" ca="1" si="881"/>
        <v>-14230532460439.801</v>
      </c>
      <c r="Q1980" s="601">
        <f t="shared" ca="1" si="897"/>
        <v>-2276885193670.3701</v>
      </c>
      <c r="R1980" s="602">
        <f t="shared" si="882"/>
        <v>399</v>
      </c>
      <c r="S1980" s="602">
        <f t="shared" si="883"/>
        <v>63.84</v>
      </c>
      <c r="T1980" s="602">
        <f t="shared" si="884"/>
        <v>166.35080000000002</v>
      </c>
      <c r="U1980" s="602">
        <f t="shared" si="885"/>
        <v>26.616128000000003</v>
      </c>
      <c r="V1980" s="602">
        <f t="shared" ca="1" si="886"/>
        <v>-1208965589559.49</v>
      </c>
      <c r="W1980" s="602">
        <f t="shared" si="887"/>
        <v>84.48</v>
      </c>
      <c r="X1980" s="602">
        <f t="shared" si="888"/>
        <v>13.52</v>
      </c>
      <c r="Y1980" s="602">
        <f t="shared" ca="1" si="889"/>
        <v>22313475172.619999</v>
      </c>
      <c r="Z1980" s="602">
        <f t="shared" ca="1" si="890"/>
        <v>3570156027.6199999</v>
      </c>
      <c r="AA1980" s="603">
        <f t="shared" si="891"/>
        <v>0</v>
      </c>
      <c r="AB1980" s="602"/>
      <c r="AC1980" s="604">
        <f t="shared" si="892"/>
        <v>0.113</v>
      </c>
      <c r="AD1980" s="602">
        <f t="shared" ca="1" si="893"/>
        <v>-14230532460439.809</v>
      </c>
      <c r="AE1980" s="602">
        <f t="shared" si="894"/>
        <v>0</v>
      </c>
      <c r="AG1980" s="602">
        <f t="shared" ca="1" si="898"/>
        <v>0</v>
      </c>
    </row>
    <row r="1981" spans="2:33" x14ac:dyDescent="0.25">
      <c r="B1981" s="30">
        <v>1960</v>
      </c>
      <c r="C1981" s="19">
        <f t="shared" ca="1" si="872"/>
        <v>105347</v>
      </c>
      <c r="D1981" s="30">
        <f t="shared" ca="1" si="873"/>
        <v>31</v>
      </c>
      <c r="E1981" s="599">
        <f t="shared" si="874"/>
        <v>0.113</v>
      </c>
      <c r="F1981" s="599">
        <f t="shared" si="895"/>
        <v>0.13108</v>
      </c>
      <c r="G1981" s="33">
        <f t="shared" ca="1" si="875"/>
        <v>1.0120874444444443</v>
      </c>
      <c r="H1981" s="33">
        <f t="shared" ca="1" si="876"/>
        <v>11340972828.032944</v>
      </c>
      <c r="I1981" s="33">
        <f t="shared" ca="1" si="900"/>
        <v>8.817585714764885E-11</v>
      </c>
      <c r="J1981" s="30" t="b">
        <f t="shared" si="877"/>
        <v>0</v>
      </c>
      <c r="K1981" s="33">
        <f t="shared" si="896"/>
        <v>1</v>
      </c>
      <c r="L1981" s="33">
        <f t="shared" ca="1" si="899"/>
        <v>8.817585714764885E-11</v>
      </c>
      <c r="M1981" s="600">
        <f t="shared" ca="1" si="878"/>
        <v>27271.35</v>
      </c>
      <c r="N1981" s="601">
        <f t="shared" ca="1" si="879"/>
        <v>-1528923370220300</v>
      </c>
      <c r="O1981" s="601">
        <f t="shared" ca="1" si="880"/>
        <v>18480776324622.031</v>
      </c>
      <c r="P1981" s="601">
        <f t="shared" ca="1" si="881"/>
        <v>-14877273794115.9</v>
      </c>
      <c r="Q1981" s="601">
        <f t="shared" ca="1" si="897"/>
        <v>-2380363807058.54</v>
      </c>
      <c r="R1981" s="602">
        <f t="shared" si="882"/>
        <v>399</v>
      </c>
      <c r="S1981" s="602">
        <f t="shared" si="883"/>
        <v>63.84</v>
      </c>
      <c r="T1981" s="602">
        <f t="shared" si="884"/>
        <v>166.35080000000002</v>
      </c>
      <c r="U1981" s="602">
        <f t="shared" si="885"/>
        <v>26.616128000000003</v>
      </c>
      <c r="V1981" s="602">
        <f t="shared" ca="1" si="886"/>
        <v>-1223138696176.24</v>
      </c>
      <c r="W1981" s="602">
        <f t="shared" si="887"/>
        <v>84.48</v>
      </c>
      <c r="X1981" s="602">
        <f t="shared" si="888"/>
        <v>13.52</v>
      </c>
      <c r="Y1981" s="602">
        <f t="shared" ca="1" si="889"/>
        <v>23327565583.82</v>
      </c>
      <c r="Z1981" s="602">
        <f t="shared" ca="1" si="890"/>
        <v>3732410493.4099998</v>
      </c>
      <c r="AA1981" s="603">
        <f t="shared" si="891"/>
        <v>0</v>
      </c>
      <c r="AB1981" s="602"/>
      <c r="AC1981" s="604">
        <f t="shared" si="892"/>
        <v>0.113</v>
      </c>
      <c r="AD1981" s="602">
        <f t="shared" ca="1" si="893"/>
        <v>-14877273794115.863</v>
      </c>
      <c r="AE1981" s="602">
        <f t="shared" si="894"/>
        <v>0</v>
      </c>
      <c r="AG1981" s="602">
        <f t="shared" ca="1" si="898"/>
        <v>0</v>
      </c>
    </row>
    <row r="1982" spans="2:33" x14ac:dyDescent="0.25">
      <c r="B1982" s="30">
        <v>1961</v>
      </c>
      <c r="C1982" s="19">
        <f t="shared" ca="1" si="872"/>
        <v>105377</v>
      </c>
      <c r="D1982" s="30">
        <f t="shared" ca="1" si="873"/>
        <v>30</v>
      </c>
      <c r="E1982" s="599">
        <f t="shared" si="874"/>
        <v>0.113</v>
      </c>
      <c r="F1982" s="599">
        <f t="shared" si="895"/>
        <v>0.13108</v>
      </c>
      <c r="G1982" s="33">
        <f t="shared" ca="1" si="875"/>
        <v>1.0117233333333333</v>
      </c>
      <c r="H1982" s="33">
        <f t="shared" ca="1" si="876"/>
        <v>11473926832.82025</v>
      </c>
      <c r="I1982" s="33">
        <f t="shared" ca="1" si="900"/>
        <v>8.7154120343488679E-11</v>
      </c>
      <c r="J1982" s="30" t="b">
        <f t="shared" si="877"/>
        <v>0</v>
      </c>
      <c r="K1982" s="33">
        <f t="shared" si="896"/>
        <v>1</v>
      </c>
      <c r="L1982" s="33">
        <f t="shared" ca="1" si="899"/>
        <v>8.7154120343488679E-11</v>
      </c>
      <c r="M1982" s="600">
        <f t="shared" ca="1" si="878"/>
        <v>27271.35</v>
      </c>
      <c r="N1982" s="601">
        <f t="shared" ca="1" si="879"/>
        <v>-1547404146544920</v>
      </c>
      <c r="O1982" s="601">
        <f t="shared" ca="1" si="880"/>
        <v>18140734638599.602</v>
      </c>
      <c r="P1982" s="601">
        <f t="shared" ca="1" si="881"/>
        <v>-14571389046631.301</v>
      </c>
      <c r="Q1982" s="601">
        <f t="shared" ca="1" si="897"/>
        <v>-2331422247461.0098</v>
      </c>
      <c r="R1982" s="602">
        <f t="shared" si="882"/>
        <v>399</v>
      </c>
      <c r="S1982" s="602">
        <f t="shared" si="883"/>
        <v>63.84</v>
      </c>
      <c r="T1982" s="602">
        <f t="shared" si="884"/>
        <v>166.35080000000002</v>
      </c>
      <c r="U1982" s="602">
        <f t="shared" si="885"/>
        <v>26.616128000000003</v>
      </c>
      <c r="V1982" s="602">
        <f t="shared" ca="1" si="886"/>
        <v>-1237923317235.9399</v>
      </c>
      <c r="W1982" s="602">
        <f t="shared" si="887"/>
        <v>84.48</v>
      </c>
      <c r="X1982" s="602">
        <f t="shared" si="888"/>
        <v>13.52</v>
      </c>
      <c r="Y1982" s="602">
        <f t="shared" ca="1" si="889"/>
        <v>22847938299.759998</v>
      </c>
      <c r="Z1982" s="602">
        <f t="shared" ca="1" si="890"/>
        <v>3655670127.96</v>
      </c>
      <c r="AA1982" s="603">
        <f t="shared" si="891"/>
        <v>0</v>
      </c>
      <c r="AB1982" s="602"/>
      <c r="AC1982" s="604">
        <f t="shared" si="892"/>
        <v>0.113</v>
      </c>
      <c r="AD1982" s="602">
        <f t="shared" ca="1" si="893"/>
        <v>-14571389046631.33</v>
      </c>
      <c r="AE1982" s="602">
        <f t="shared" si="894"/>
        <v>0</v>
      </c>
      <c r="AG1982" s="602">
        <f t="shared" ca="1" si="898"/>
        <v>0</v>
      </c>
    </row>
    <row r="1983" spans="2:33" x14ac:dyDescent="0.25">
      <c r="B1983" s="30">
        <v>1962</v>
      </c>
      <c r="C1983" s="19">
        <f t="shared" ca="1" si="872"/>
        <v>105408</v>
      </c>
      <c r="D1983" s="30">
        <f t="shared" ca="1" si="873"/>
        <v>31</v>
      </c>
      <c r="E1983" s="599">
        <f t="shared" si="874"/>
        <v>0.113</v>
      </c>
      <c r="F1983" s="599">
        <f t="shared" si="895"/>
        <v>0.13108</v>
      </c>
      <c r="G1983" s="33">
        <f t="shared" ca="1" si="875"/>
        <v>1.0120874444444443</v>
      </c>
      <c r="H1983" s="33">
        <f t="shared" ca="1" si="876"/>
        <v>11612617285.971582</v>
      </c>
      <c r="I1983" s="33">
        <f t="shared" ca="1" si="900"/>
        <v>8.611323144249595E-11</v>
      </c>
      <c r="J1983" s="30" t="b">
        <f t="shared" si="877"/>
        <v>0</v>
      </c>
      <c r="K1983" s="33">
        <f t="shared" si="896"/>
        <v>1</v>
      </c>
      <c r="L1983" s="33">
        <f t="shared" ca="1" si="899"/>
        <v>8.611323144249595E-11</v>
      </c>
      <c r="M1983" s="600">
        <f t="shared" ca="1" si="878"/>
        <v>27271.35</v>
      </c>
      <c r="N1983" s="601">
        <f t="shared" ca="1" si="879"/>
        <v>-1565544881183520</v>
      </c>
      <c r="O1983" s="601">
        <f t="shared" ca="1" si="880"/>
        <v>18923436803861.57</v>
      </c>
      <c r="P1983" s="601">
        <f t="shared" ca="1" si="881"/>
        <v>-15233621441071.9</v>
      </c>
      <c r="Q1983" s="601">
        <f t="shared" ca="1" si="897"/>
        <v>-2437379430571.5</v>
      </c>
      <c r="R1983" s="602">
        <f t="shared" si="882"/>
        <v>399</v>
      </c>
      <c r="S1983" s="602">
        <f t="shared" si="883"/>
        <v>63.84</v>
      </c>
      <c r="T1983" s="602">
        <f t="shared" si="884"/>
        <v>166.35080000000002</v>
      </c>
      <c r="U1983" s="602">
        <f t="shared" si="885"/>
        <v>26.616128000000003</v>
      </c>
      <c r="V1983" s="602">
        <f t="shared" ca="1" si="886"/>
        <v>-1252435904946.8201</v>
      </c>
      <c r="W1983" s="602">
        <f t="shared" si="887"/>
        <v>84.48</v>
      </c>
      <c r="X1983" s="602">
        <f t="shared" si="888"/>
        <v>13.52</v>
      </c>
      <c r="Y1983" s="602">
        <f t="shared" ca="1" si="889"/>
        <v>23886318694.25</v>
      </c>
      <c r="Z1983" s="602">
        <f t="shared" ca="1" si="890"/>
        <v>3821810991.0799999</v>
      </c>
      <c r="AA1983" s="603">
        <f t="shared" si="891"/>
        <v>0</v>
      </c>
      <c r="AB1983" s="602"/>
      <c r="AC1983" s="604">
        <f t="shared" si="892"/>
        <v>0.113</v>
      </c>
      <c r="AD1983" s="602">
        <f t="shared" ca="1" si="893"/>
        <v>-15233621441071.863</v>
      </c>
      <c r="AE1983" s="602">
        <f t="shared" si="894"/>
        <v>0</v>
      </c>
      <c r="AG1983" s="602">
        <f t="shared" ca="1" si="898"/>
        <v>0</v>
      </c>
    </row>
    <row r="1984" spans="2:33" x14ac:dyDescent="0.25">
      <c r="B1984" s="30">
        <v>1963</v>
      </c>
      <c r="C1984" s="19">
        <f t="shared" ca="1" si="872"/>
        <v>105439</v>
      </c>
      <c r="D1984" s="30">
        <f t="shared" ca="1" si="873"/>
        <v>31</v>
      </c>
      <c r="E1984" s="599">
        <f t="shared" si="874"/>
        <v>0.113</v>
      </c>
      <c r="F1984" s="599">
        <f t="shared" si="895"/>
        <v>0.13108</v>
      </c>
      <c r="G1984" s="33">
        <f t="shared" ca="1" si="875"/>
        <v>1.0120874444444443</v>
      </c>
      <c r="H1984" s="33">
        <f t="shared" ca="1" si="876"/>
        <v>11752984152.270357</v>
      </c>
      <c r="I1984" s="33">
        <f t="shared" ca="1" si="900"/>
        <v>8.5084773964136352E-11</v>
      </c>
      <c r="J1984" s="30" t="b">
        <f t="shared" si="877"/>
        <v>0</v>
      </c>
      <c r="K1984" s="33">
        <f t="shared" si="896"/>
        <v>1</v>
      </c>
      <c r="L1984" s="33">
        <f t="shared" ca="1" si="899"/>
        <v>8.5084773964136352E-11</v>
      </c>
      <c r="M1984" s="600">
        <f t="shared" ca="1" si="878"/>
        <v>27271.35</v>
      </c>
      <c r="N1984" s="601">
        <f t="shared" ca="1" si="879"/>
        <v>-1584468317987380</v>
      </c>
      <c r="O1984" s="601">
        <f t="shared" ca="1" si="880"/>
        <v>19152172794926.172</v>
      </c>
      <c r="P1984" s="601">
        <f t="shared" ca="1" si="881"/>
        <v>-15417756994193.9</v>
      </c>
      <c r="Q1984" s="601">
        <f t="shared" ca="1" si="897"/>
        <v>-2466841119071.02</v>
      </c>
      <c r="R1984" s="602">
        <f t="shared" si="882"/>
        <v>399</v>
      </c>
      <c r="S1984" s="602">
        <f t="shared" si="883"/>
        <v>63.84</v>
      </c>
      <c r="T1984" s="602">
        <f t="shared" si="884"/>
        <v>166.35080000000002</v>
      </c>
      <c r="U1984" s="602">
        <f t="shared" si="885"/>
        <v>26.616128000000003</v>
      </c>
      <c r="V1984" s="602">
        <f t="shared" ca="1" si="886"/>
        <v>-1267574654389.8999</v>
      </c>
      <c r="W1984" s="602">
        <f t="shared" si="887"/>
        <v>84.48</v>
      </c>
      <c r="X1984" s="602">
        <f t="shared" si="888"/>
        <v>13.52</v>
      </c>
      <c r="Y1984" s="602">
        <f t="shared" ca="1" si="889"/>
        <v>24175043241.540001</v>
      </c>
      <c r="Z1984" s="602">
        <f t="shared" ca="1" si="890"/>
        <v>3868006918.6500001</v>
      </c>
      <c r="AA1984" s="603">
        <f t="shared" si="891"/>
        <v>0</v>
      </c>
      <c r="AB1984" s="602"/>
      <c r="AC1984" s="604">
        <f t="shared" si="892"/>
        <v>0.113</v>
      </c>
      <c r="AD1984" s="602">
        <f t="shared" ca="1" si="893"/>
        <v>-15417756994193.869</v>
      </c>
      <c r="AE1984" s="602">
        <f t="shared" si="894"/>
        <v>0</v>
      </c>
      <c r="AG1984" s="602">
        <f t="shared" ca="1" si="898"/>
        <v>0</v>
      </c>
    </row>
    <row r="1985" spans="2:33" x14ac:dyDescent="0.25">
      <c r="B1985" s="30">
        <v>1964</v>
      </c>
      <c r="C1985" s="19">
        <f t="shared" ca="1" si="872"/>
        <v>105469</v>
      </c>
      <c r="D1985" s="30">
        <f t="shared" ca="1" si="873"/>
        <v>30</v>
      </c>
      <c r="E1985" s="599">
        <f t="shared" si="874"/>
        <v>0.113</v>
      </c>
      <c r="F1985" s="599">
        <f t="shared" si="895"/>
        <v>0.13108</v>
      </c>
      <c r="G1985" s="33">
        <f t="shared" ca="1" si="875"/>
        <v>1.0117233333333333</v>
      </c>
      <c r="H1985" s="33">
        <f t="shared" ca="1" si="876"/>
        <v>11890768303.148806</v>
      </c>
      <c r="I1985" s="33">
        <f t="shared" ca="1" si="900"/>
        <v>8.4098855053393737E-11</v>
      </c>
      <c r="J1985" s="30" t="b">
        <f t="shared" si="877"/>
        <v>0</v>
      </c>
      <c r="K1985" s="33">
        <f t="shared" si="896"/>
        <v>1</v>
      </c>
      <c r="L1985" s="33">
        <f t="shared" ca="1" si="899"/>
        <v>8.4098855053393737E-11</v>
      </c>
      <c r="M1985" s="600">
        <f t="shared" ca="1" si="878"/>
        <v>27271.35</v>
      </c>
      <c r="N1985" s="601">
        <f t="shared" ca="1" si="879"/>
        <v>-1603620490782310</v>
      </c>
      <c r="O1985" s="601">
        <f t="shared" ca="1" si="880"/>
        <v>18799777580875.938</v>
      </c>
      <c r="P1985" s="601">
        <f t="shared" ca="1" si="881"/>
        <v>-15100759621533.4</v>
      </c>
      <c r="Q1985" s="601">
        <f t="shared" ca="1" si="897"/>
        <v>-2416121539445.3398</v>
      </c>
      <c r="R1985" s="602">
        <f t="shared" si="882"/>
        <v>399</v>
      </c>
      <c r="S1985" s="602">
        <f t="shared" si="883"/>
        <v>63.84</v>
      </c>
      <c r="T1985" s="602">
        <f t="shared" si="884"/>
        <v>166.35080000000002</v>
      </c>
      <c r="U1985" s="602">
        <f t="shared" si="885"/>
        <v>26.616128000000003</v>
      </c>
      <c r="V1985" s="602">
        <f t="shared" ca="1" si="886"/>
        <v>-1282896392625.8501</v>
      </c>
      <c r="W1985" s="602">
        <f t="shared" si="887"/>
        <v>84.48</v>
      </c>
      <c r="X1985" s="602">
        <f t="shared" si="888"/>
        <v>13.52</v>
      </c>
      <c r="Y1985" s="602">
        <f t="shared" ca="1" si="889"/>
        <v>23677991361.209999</v>
      </c>
      <c r="Z1985" s="602">
        <f t="shared" ca="1" si="890"/>
        <v>3788478617.79</v>
      </c>
      <c r="AA1985" s="603">
        <f t="shared" si="891"/>
        <v>0</v>
      </c>
      <c r="AB1985" s="602"/>
      <c r="AC1985" s="604">
        <f t="shared" si="892"/>
        <v>0.113</v>
      </c>
      <c r="AD1985" s="602">
        <f t="shared" ca="1" si="893"/>
        <v>-15100759621533.42</v>
      </c>
      <c r="AE1985" s="602">
        <f t="shared" si="894"/>
        <v>0</v>
      </c>
      <c r="AG1985" s="602">
        <f t="shared" ca="1" si="898"/>
        <v>0</v>
      </c>
    </row>
    <row r="1986" spans="2:33" x14ac:dyDescent="0.25">
      <c r="B1986" s="30">
        <v>1965</v>
      </c>
      <c r="C1986" s="19">
        <f t="shared" ca="1" si="872"/>
        <v>105500</v>
      </c>
      <c r="D1986" s="30">
        <f t="shared" ca="1" si="873"/>
        <v>31</v>
      </c>
      <c r="E1986" s="599">
        <f t="shared" si="874"/>
        <v>0.113</v>
      </c>
      <c r="F1986" s="599">
        <f t="shared" si="895"/>
        <v>0.13108</v>
      </c>
      <c r="G1986" s="33">
        <f t="shared" ca="1" si="875"/>
        <v>1.0120874444444443</v>
      </c>
      <c r="H1986" s="33">
        <f t="shared" ca="1" si="876"/>
        <v>12034497304.414877</v>
      </c>
      <c r="I1986" s="33">
        <f t="shared" ca="1" si="900"/>
        <v>8.3094455439625894E-11</v>
      </c>
      <c r="J1986" s="30" t="b">
        <f t="shared" si="877"/>
        <v>0</v>
      </c>
      <c r="K1986" s="33">
        <f t="shared" si="896"/>
        <v>1</v>
      </c>
      <c r="L1986" s="33">
        <f t="shared" ca="1" si="899"/>
        <v>8.3094455439625894E-11</v>
      </c>
      <c r="M1986" s="600">
        <f t="shared" ca="1" si="878"/>
        <v>27271.35</v>
      </c>
      <c r="N1986" s="601">
        <f t="shared" ca="1" si="879"/>
        <v>-1622420268363190</v>
      </c>
      <c r="O1986" s="601">
        <f t="shared" ca="1" si="880"/>
        <v>19610914886652.082</v>
      </c>
      <c r="P1986" s="601">
        <f t="shared" ca="1" si="881"/>
        <v>-15787050555767.4</v>
      </c>
      <c r="Q1986" s="601">
        <f t="shared" ca="1" si="897"/>
        <v>-2525928088922.7798</v>
      </c>
      <c r="R1986" s="602">
        <f t="shared" si="882"/>
        <v>399</v>
      </c>
      <c r="S1986" s="602">
        <f t="shared" si="883"/>
        <v>63.84</v>
      </c>
      <c r="T1986" s="602">
        <f t="shared" si="884"/>
        <v>166.35080000000002</v>
      </c>
      <c r="U1986" s="602">
        <f t="shared" si="885"/>
        <v>26.616128000000003</v>
      </c>
      <c r="V1986" s="602">
        <f t="shared" ca="1" si="886"/>
        <v>-1297936214690.55</v>
      </c>
      <c r="W1986" s="602">
        <f t="shared" si="887"/>
        <v>84.48</v>
      </c>
      <c r="X1986" s="602">
        <f t="shared" si="888"/>
        <v>13.52</v>
      </c>
      <c r="Y1986" s="602">
        <f t="shared" ca="1" si="889"/>
        <v>24754095546.09</v>
      </c>
      <c r="Z1986" s="602">
        <f t="shared" ca="1" si="890"/>
        <v>3960655287.3699999</v>
      </c>
      <c r="AA1986" s="603">
        <f t="shared" si="891"/>
        <v>0</v>
      </c>
      <c r="AB1986" s="602"/>
      <c r="AC1986" s="604">
        <f t="shared" si="892"/>
        <v>0.113</v>
      </c>
      <c r="AD1986" s="602">
        <f t="shared" ca="1" si="893"/>
        <v>-15787050555767.375</v>
      </c>
      <c r="AE1986" s="602">
        <f t="shared" si="894"/>
        <v>0</v>
      </c>
      <c r="AG1986" s="602">
        <f t="shared" ca="1" si="898"/>
        <v>0</v>
      </c>
    </row>
    <row r="1987" spans="2:33" x14ac:dyDescent="0.25">
      <c r="B1987" s="30">
        <v>1966</v>
      </c>
      <c r="C1987" s="19">
        <f t="shared" ca="1" si="872"/>
        <v>105530</v>
      </c>
      <c r="D1987" s="30">
        <f t="shared" ca="1" si="873"/>
        <v>30</v>
      </c>
      <c r="E1987" s="599">
        <f t="shared" si="874"/>
        <v>0.113</v>
      </c>
      <c r="F1987" s="599">
        <f t="shared" si="895"/>
        <v>0.13108</v>
      </c>
      <c r="G1987" s="33">
        <f t="shared" ca="1" si="875"/>
        <v>1.0117233333333333</v>
      </c>
      <c r="H1987" s="33">
        <f t="shared" ca="1" si="876"/>
        <v>12175581727.813633</v>
      </c>
      <c r="I1987" s="33">
        <f t="shared" ca="1" si="900"/>
        <v>8.2131599323556082E-11</v>
      </c>
      <c r="J1987" s="30" t="b">
        <f t="shared" si="877"/>
        <v>0</v>
      </c>
      <c r="K1987" s="33">
        <f t="shared" si="896"/>
        <v>1</v>
      </c>
      <c r="L1987" s="33">
        <f t="shared" ca="1" si="899"/>
        <v>8.2131599323556082E-11</v>
      </c>
      <c r="M1987" s="600">
        <f t="shared" ca="1" si="878"/>
        <v>27271.35</v>
      </c>
      <c r="N1987" s="601">
        <f t="shared" ca="1" si="879"/>
        <v>-1642031183249840</v>
      </c>
      <c r="O1987" s="601">
        <f t="shared" ca="1" si="880"/>
        <v>19250078932236.977</v>
      </c>
      <c r="P1987" s="601">
        <f t="shared" ca="1" si="881"/>
        <v>-15462460308936</v>
      </c>
      <c r="Q1987" s="601">
        <f t="shared" ca="1" si="897"/>
        <v>-2473993649429.7598</v>
      </c>
      <c r="R1987" s="602">
        <f t="shared" si="882"/>
        <v>399</v>
      </c>
      <c r="S1987" s="602">
        <f t="shared" si="883"/>
        <v>63.84</v>
      </c>
      <c r="T1987" s="602">
        <f t="shared" si="884"/>
        <v>166.35080000000002</v>
      </c>
      <c r="U1987" s="602">
        <f t="shared" si="885"/>
        <v>26.616128000000003</v>
      </c>
      <c r="V1987" s="602">
        <f t="shared" ca="1" si="886"/>
        <v>-1313624946599.8701</v>
      </c>
      <c r="W1987" s="602">
        <f t="shared" si="887"/>
        <v>84.48</v>
      </c>
      <c r="X1987" s="602">
        <f t="shared" si="888"/>
        <v>13.52</v>
      </c>
      <c r="Y1987" s="602">
        <f t="shared" ca="1" si="889"/>
        <v>24245138039.060001</v>
      </c>
      <c r="Z1987" s="602">
        <f t="shared" ca="1" si="890"/>
        <v>3879222086.25</v>
      </c>
      <c r="AA1987" s="603">
        <f t="shared" si="891"/>
        <v>0</v>
      </c>
      <c r="AB1987" s="602"/>
      <c r="AC1987" s="604">
        <f t="shared" si="892"/>
        <v>0.113</v>
      </c>
      <c r="AD1987" s="602">
        <f t="shared" ca="1" si="893"/>
        <v>-15462460308935.994</v>
      </c>
      <c r="AE1987" s="602">
        <f t="shared" si="894"/>
        <v>0</v>
      </c>
      <c r="AG1987" s="602">
        <f t="shared" ca="1" si="898"/>
        <v>0</v>
      </c>
    </row>
    <row r="1988" spans="2:33" x14ac:dyDescent="0.25">
      <c r="B1988" s="30">
        <v>1967</v>
      </c>
      <c r="C1988" s="19">
        <f t="shared" ca="1" si="872"/>
        <v>105561</v>
      </c>
      <c r="D1988" s="30">
        <f t="shared" ca="1" si="873"/>
        <v>31</v>
      </c>
      <c r="E1988" s="599">
        <f t="shared" si="874"/>
        <v>0.113</v>
      </c>
      <c r="F1988" s="599">
        <f t="shared" si="895"/>
        <v>0.13108</v>
      </c>
      <c r="G1988" s="33">
        <f t="shared" ca="1" si="875"/>
        <v>1.0120874444444443</v>
      </c>
      <c r="H1988" s="33">
        <f t="shared" ca="1" si="876"/>
        <v>12322753395.527372</v>
      </c>
      <c r="I1988" s="33">
        <f t="shared" ca="1" si="900"/>
        <v>8.1150694808431115E-11</v>
      </c>
      <c r="J1988" s="30" t="b">
        <f t="shared" si="877"/>
        <v>0</v>
      </c>
      <c r="K1988" s="33">
        <f t="shared" si="896"/>
        <v>1</v>
      </c>
      <c r="L1988" s="33">
        <f t="shared" ca="1" si="899"/>
        <v>8.1150694808431115E-11</v>
      </c>
      <c r="M1988" s="600">
        <f t="shared" ca="1" si="878"/>
        <v>27271.35</v>
      </c>
      <c r="N1988" s="601">
        <f t="shared" ca="1" si="879"/>
        <v>-1661281262182080</v>
      </c>
      <c r="O1988" s="601">
        <f t="shared" ca="1" si="880"/>
        <v>20080644990493.797</v>
      </c>
      <c r="P1988" s="601">
        <f t="shared" ca="1" si="881"/>
        <v>-16165189615066.199</v>
      </c>
      <c r="Q1988" s="601">
        <f t="shared" ca="1" si="897"/>
        <v>-2586430338410.5898</v>
      </c>
      <c r="R1988" s="602">
        <f t="shared" si="882"/>
        <v>399</v>
      </c>
      <c r="S1988" s="602">
        <f t="shared" si="883"/>
        <v>63.84</v>
      </c>
      <c r="T1988" s="602">
        <f t="shared" si="884"/>
        <v>166.35080000000002</v>
      </c>
      <c r="U1988" s="602">
        <f t="shared" si="885"/>
        <v>26.616128000000003</v>
      </c>
      <c r="V1988" s="602">
        <f t="shared" ca="1" si="886"/>
        <v>-1329025009745.6599</v>
      </c>
      <c r="W1988" s="602">
        <f t="shared" si="887"/>
        <v>84.48</v>
      </c>
      <c r="X1988" s="602">
        <f t="shared" si="888"/>
        <v>13.52</v>
      </c>
      <c r="Y1988" s="602">
        <f t="shared" ca="1" si="889"/>
        <v>25347017591.07</v>
      </c>
      <c r="Z1988" s="602">
        <f t="shared" ca="1" si="890"/>
        <v>4055522814.5700002</v>
      </c>
      <c r="AA1988" s="603">
        <f t="shared" si="891"/>
        <v>0</v>
      </c>
      <c r="AB1988" s="602"/>
      <c r="AC1988" s="604">
        <f t="shared" si="892"/>
        <v>0.113</v>
      </c>
      <c r="AD1988" s="602">
        <f t="shared" ca="1" si="893"/>
        <v>-16165189615066.184</v>
      </c>
      <c r="AE1988" s="602">
        <f t="shared" si="894"/>
        <v>0</v>
      </c>
      <c r="AG1988" s="602">
        <f t="shared" ca="1" si="898"/>
        <v>0</v>
      </c>
    </row>
    <row r="1989" spans="2:33" x14ac:dyDescent="0.25">
      <c r="B1989" s="30">
        <v>1968</v>
      </c>
      <c r="C1989" s="19">
        <f t="shared" ca="1" si="872"/>
        <v>105592</v>
      </c>
      <c r="D1989" s="30">
        <f t="shared" ca="1" si="873"/>
        <v>31</v>
      </c>
      <c r="E1989" s="599">
        <f t="shared" si="874"/>
        <v>0.113</v>
      </c>
      <c r="F1989" s="599">
        <f t="shared" si="895"/>
        <v>0.13108</v>
      </c>
      <c r="G1989" s="33">
        <f t="shared" ca="1" si="875"/>
        <v>1.0120874444444443</v>
      </c>
      <c r="H1989" s="33">
        <f t="shared" ca="1" si="876"/>
        <v>12471703992.598396</v>
      </c>
      <c r="I1989" s="33">
        <f t="shared" ca="1" si="900"/>
        <v>8.0181505317434707E-11</v>
      </c>
      <c r="J1989" s="30" t="b">
        <f t="shared" si="877"/>
        <v>1</v>
      </c>
      <c r="K1989" s="33">
        <f t="shared" si="896"/>
        <v>1</v>
      </c>
      <c r="L1989" s="33">
        <f t="shared" ca="1" si="899"/>
        <v>8.0181505317434707E-11</v>
      </c>
      <c r="M1989" s="600">
        <f t="shared" ca="1" si="878"/>
        <v>27271.35</v>
      </c>
      <c r="N1989" s="601">
        <f t="shared" ca="1" si="879"/>
        <v>-1681361907172570</v>
      </c>
      <c r="O1989" s="601">
        <f t="shared" ca="1" si="880"/>
        <v>20323368671224.91</v>
      </c>
      <c r="P1989" s="601">
        <f t="shared" ca="1" si="881"/>
        <v>-16360585446737.5</v>
      </c>
      <c r="Q1989" s="601">
        <f t="shared" ca="1" si="897"/>
        <v>-2617693671478</v>
      </c>
      <c r="R1989" s="602">
        <f t="shared" si="882"/>
        <v>399</v>
      </c>
      <c r="S1989" s="602">
        <f t="shared" si="883"/>
        <v>63.84</v>
      </c>
      <c r="T1989" s="602">
        <f t="shared" si="884"/>
        <v>166.35080000000002</v>
      </c>
      <c r="U1989" s="602">
        <f t="shared" si="885"/>
        <v>26.616128000000003</v>
      </c>
      <c r="V1989" s="602">
        <f t="shared" ca="1" si="886"/>
        <v>-1345089525738.0601</v>
      </c>
      <c r="W1989" s="602">
        <f t="shared" si="887"/>
        <v>84.48</v>
      </c>
      <c r="X1989" s="602">
        <f t="shared" si="888"/>
        <v>13.52</v>
      </c>
      <c r="Y1989" s="602">
        <f t="shared" ca="1" si="889"/>
        <v>25653398255.130001</v>
      </c>
      <c r="Z1989" s="602">
        <f t="shared" ca="1" si="890"/>
        <v>4104543720.8200002</v>
      </c>
      <c r="AA1989" s="603">
        <f t="shared" si="891"/>
        <v>0</v>
      </c>
      <c r="AB1989" s="602"/>
      <c r="AC1989" s="604">
        <f t="shared" si="892"/>
        <v>0.113</v>
      </c>
      <c r="AD1989" s="602">
        <f t="shared" ca="1" si="893"/>
        <v>-16360585446737.535</v>
      </c>
      <c r="AE1989" s="602">
        <f t="shared" si="894"/>
        <v>0</v>
      </c>
      <c r="AG1989" s="602">
        <f t="shared" ca="1" si="898"/>
        <v>0</v>
      </c>
    </row>
    <row r="1990" spans="2:33" x14ac:dyDescent="0.25">
      <c r="B1990" s="30">
        <v>1969</v>
      </c>
      <c r="C1990" s="19">
        <f t="shared" ca="1" si="872"/>
        <v>105620</v>
      </c>
      <c r="D1990" s="30">
        <f t="shared" ca="1" si="873"/>
        <v>28</v>
      </c>
      <c r="E1990" s="599">
        <f t="shared" si="874"/>
        <v>0.113</v>
      </c>
      <c r="F1990" s="599">
        <f t="shared" si="895"/>
        <v>0.13108</v>
      </c>
      <c r="G1990" s="33">
        <f t="shared" ca="1" si="875"/>
        <v>1.0109951111111111</v>
      </c>
      <c r="H1990" s="33">
        <f t="shared" ca="1" si="876"/>
        <v>12608831763.741903</v>
      </c>
      <c r="I1990" s="33">
        <f t="shared" ca="1" si="900"/>
        <v>7.9309488677262796E-11</v>
      </c>
      <c r="J1990" s="30" t="b">
        <f t="shared" si="877"/>
        <v>0</v>
      </c>
      <c r="K1990" s="33">
        <f t="shared" si="896"/>
        <v>1</v>
      </c>
      <c r="L1990" s="33">
        <f t="shared" ca="1" si="899"/>
        <v>7.9309488677262796E-11</v>
      </c>
      <c r="M1990" s="600">
        <f t="shared" ca="1" si="878"/>
        <v>27271.35</v>
      </c>
      <c r="N1990" s="601">
        <f t="shared" ca="1" si="879"/>
        <v>-1701685275843790</v>
      </c>
      <c r="O1990" s="601">
        <f t="shared" ca="1" si="880"/>
        <v>18710218711315.57</v>
      </c>
      <c r="P1990" s="601">
        <f t="shared" ca="1" si="881"/>
        <v>-14955922813249.301</v>
      </c>
      <c r="Q1990" s="601">
        <f t="shared" ca="1" si="897"/>
        <v>-2392947650119.8901</v>
      </c>
      <c r="R1990" s="602">
        <f t="shared" si="882"/>
        <v>399</v>
      </c>
      <c r="S1990" s="602">
        <f t="shared" si="883"/>
        <v>63.84</v>
      </c>
      <c r="T1990" s="602">
        <f t="shared" si="884"/>
        <v>166.35080000000002</v>
      </c>
      <c r="U1990" s="602">
        <f t="shared" si="885"/>
        <v>26.616128000000003</v>
      </c>
      <c r="V1990" s="602">
        <f t="shared" ca="1" si="886"/>
        <v>-1361348220675.03</v>
      </c>
      <c r="W1990" s="602">
        <f t="shared" si="887"/>
        <v>84.48</v>
      </c>
      <c r="X1990" s="602">
        <f t="shared" si="888"/>
        <v>13.52</v>
      </c>
      <c r="Y1990" s="602">
        <f t="shared" ca="1" si="889"/>
        <v>23450887245.82</v>
      </c>
      <c r="Z1990" s="602">
        <f t="shared" ca="1" si="890"/>
        <v>3752141959.3299999</v>
      </c>
      <c r="AA1990" s="603">
        <f t="shared" si="891"/>
        <v>0</v>
      </c>
      <c r="AB1990" s="602"/>
      <c r="AC1990" s="604">
        <f t="shared" si="892"/>
        <v>0.113</v>
      </c>
      <c r="AD1990" s="602">
        <f t="shared" ca="1" si="893"/>
        <v>-14955922813249.311</v>
      </c>
      <c r="AE1990" s="602">
        <f t="shared" si="894"/>
        <v>0</v>
      </c>
      <c r="AG1990" s="602">
        <f t="shared" ca="1" si="898"/>
        <v>0</v>
      </c>
    </row>
    <row r="1991" spans="2:33" x14ac:dyDescent="0.25">
      <c r="B1991" s="30">
        <v>1970</v>
      </c>
      <c r="C1991" s="19">
        <f t="shared" ca="1" si="872"/>
        <v>105651</v>
      </c>
      <c r="D1991" s="30">
        <f t="shared" ca="1" si="873"/>
        <v>31</v>
      </c>
      <c r="E1991" s="599">
        <f t="shared" si="874"/>
        <v>0.113</v>
      </c>
      <c r="F1991" s="599">
        <f t="shared" si="895"/>
        <v>0.13108</v>
      </c>
      <c r="G1991" s="33">
        <f t="shared" ca="1" si="875"/>
        <v>1.0120874444444443</v>
      </c>
      <c r="H1991" s="33">
        <f t="shared" ca="1" si="876"/>
        <v>12761240317.195478</v>
      </c>
      <c r="I1991" s="33">
        <f t="shared" ca="1" si="900"/>
        <v>7.8362288864078752E-11</v>
      </c>
      <c r="J1991" s="30" t="b">
        <f t="shared" si="877"/>
        <v>0</v>
      </c>
      <c r="K1991" s="33">
        <f t="shared" si="896"/>
        <v>1</v>
      </c>
      <c r="L1991" s="33">
        <f t="shared" ca="1" si="899"/>
        <v>7.8362288864078752E-11</v>
      </c>
      <c r="M1991" s="600">
        <f t="shared" ca="1" si="878"/>
        <v>27271.35</v>
      </c>
      <c r="N1991" s="601">
        <f t="shared" ca="1" si="879"/>
        <v>-1720395494555110</v>
      </c>
      <c r="O1991" s="601">
        <f t="shared" ca="1" si="880"/>
        <v>20795184990178.801</v>
      </c>
      <c r="P1991" s="601">
        <f t="shared" ca="1" si="881"/>
        <v>-16740403937296</v>
      </c>
      <c r="Q1991" s="601">
        <f t="shared" ca="1" si="897"/>
        <v>-2678464629967.3599</v>
      </c>
      <c r="R1991" s="602">
        <f t="shared" si="882"/>
        <v>399</v>
      </c>
      <c r="S1991" s="602">
        <f t="shared" si="883"/>
        <v>63.84</v>
      </c>
      <c r="T1991" s="602">
        <f t="shared" si="884"/>
        <v>166.35080000000002</v>
      </c>
      <c r="U1991" s="602">
        <f t="shared" si="885"/>
        <v>26.616128000000003</v>
      </c>
      <c r="V1991" s="602">
        <f t="shared" ca="1" si="886"/>
        <v>-1376316395644.0901</v>
      </c>
      <c r="W1991" s="602">
        <f t="shared" si="887"/>
        <v>84.48</v>
      </c>
      <c r="X1991" s="602">
        <f t="shared" si="888"/>
        <v>13.52</v>
      </c>
      <c r="Y1991" s="602">
        <f t="shared" ca="1" si="889"/>
        <v>26248953648.330002</v>
      </c>
      <c r="Z1991" s="602">
        <f t="shared" ca="1" si="890"/>
        <v>4199832583.73</v>
      </c>
      <c r="AA1991" s="603">
        <f t="shared" si="891"/>
        <v>0</v>
      </c>
      <c r="AB1991" s="602"/>
      <c r="AC1991" s="604">
        <f t="shared" si="892"/>
        <v>0.113</v>
      </c>
      <c r="AD1991" s="602">
        <f t="shared" ca="1" si="893"/>
        <v>-16740403937295.973</v>
      </c>
      <c r="AE1991" s="602">
        <f t="shared" si="894"/>
        <v>0</v>
      </c>
      <c r="AG1991" s="602">
        <f t="shared" ca="1" si="898"/>
        <v>0</v>
      </c>
    </row>
    <row r="1992" spans="2:33" x14ac:dyDescent="0.25">
      <c r="B1992" s="30">
        <v>1971</v>
      </c>
      <c r="C1992" s="19">
        <f t="shared" ca="1" si="872"/>
        <v>105681</v>
      </c>
      <c r="D1992" s="30">
        <f t="shared" ca="1" si="873"/>
        <v>30</v>
      </c>
      <c r="E1992" s="599">
        <f t="shared" si="874"/>
        <v>0.113</v>
      </c>
      <c r="F1992" s="599">
        <f t="shared" si="895"/>
        <v>0.13108</v>
      </c>
      <c r="G1992" s="33">
        <f t="shared" ca="1" si="875"/>
        <v>1.0117233333333333</v>
      </c>
      <c r="H1992" s="33">
        <f t="shared" ca="1" si="876"/>
        <v>12910844591.180733</v>
      </c>
      <c r="I1992" s="33">
        <f t="shared" ca="1" si="900"/>
        <v>7.7454266677726869E-11</v>
      </c>
      <c r="J1992" s="30" t="b">
        <f t="shared" si="877"/>
        <v>0</v>
      </c>
      <c r="K1992" s="33">
        <f t="shared" si="896"/>
        <v>1</v>
      </c>
      <c r="L1992" s="33">
        <f t="shared" ca="1" si="899"/>
        <v>7.7454266677726869E-11</v>
      </c>
      <c r="M1992" s="600">
        <f t="shared" ca="1" si="878"/>
        <v>27271.35</v>
      </c>
      <c r="N1992" s="601">
        <f t="shared" ca="1" si="879"/>
        <v>-1741190679545290</v>
      </c>
      <c r="O1992" s="601">
        <f t="shared" ca="1" si="880"/>
        <v>20412558760473.949</v>
      </c>
      <c r="P1992" s="601">
        <f t="shared" ca="1" si="881"/>
        <v>-16396212232384.801</v>
      </c>
      <c r="Q1992" s="601">
        <f t="shared" ca="1" si="897"/>
        <v>-2623393957181.5698</v>
      </c>
      <c r="R1992" s="602">
        <f t="shared" si="882"/>
        <v>399</v>
      </c>
      <c r="S1992" s="602">
        <f t="shared" si="883"/>
        <v>63.84</v>
      </c>
      <c r="T1992" s="602">
        <f t="shared" si="884"/>
        <v>166.35080000000002</v>
      </c>
      <c r="U1992" s="602">
        <f t="shared" si="885"/>
        <v>26.616128000000003</v>
      </c>
      <c r="V1992" s="602">
        <f t="shared" ca="1" si="886"/>
        <v>-1392952543636.23</v>
      </c>
      <c r="W1992" s="602">
        <f t="shared" si="887"/>
        <v>84.48</v>
      </c>
      <c r="X1992" s="602">
        <f t="shared" si="888"/>
        <v>13.52</v>
      </c>
      <c r="Y1992" s="602">
        <f t="shared" ca="1" si="889"/>
        <v>25709261055.029999</v>
      </c>
      <c r="Z1992" s="602">
        <f t="shared" ca="1" si="890"/>
        <v>4113481768.8000002</v>
      </c>
      <c r="AA1992" s="603">
        <f t="shared" si="891"/>
        <v>0</v>
      </c>
      <c r="AB1992" s="602"/>
      <c r="AC1992" s="604">
        <f t="shared" si="892"/>
        <v>0.113</v>
      </c>
      <c r="AD1992" s="602">
        <f t="shared" ca="1" si="893"/>
        <v>-16396212232384.816</v>
      </c>
      <c r="AE1992" s="602">
        <f t="shared" si="894"/>
        <v>0</v>
      </c>
      <c r="AG1992" s="602">
        <f t="shared" ca="1" si="898"/>
        <v>0</v>
      </c>
    </row>
    <row r="1993" spans="2:33" x14ac:dyDescent="0.25">
      <c r="B1993" s="30">
        <v>1972</v>
      </c>
      <c r="C1993" s="19">
        <f t="shared" ca="1" si="872"/>
        <v>105712</v>
      </c>
      <c r="D1993" s="30">
        <f t="shared" ca="1" si="873"/>
        <v>31</v>
      </c>
      <c r="E1993" s="599">
        <f t="shared" si="874"/>
        <v>0.113</v>
      </c>
      <c r="F1993" s="599">
        <f t="shared" si="895"/>
        <v>0.13108</v>
      </c>
      <c r="G1993" s="33">
        <f t="shared" ca="1" si="875"/>
        <v>1.0120874444444443</v>
      </c>
      <c r="H1993" s="33">
        <f t="shared" ca="1" si="876"/>
        <v>13066903707.907484</v>
      </c>
      <c r="I1993" s="33">
        <f t="shared" ca="1" si="900"/>
        <v>7.6529223935035688E-11</v>
      </c>
      <c r="J1993" s="30" t="b">
        <f t="shared" si="877"/>
        <v>0</v>
      </c>
      <c r="K1993" s="33">
        <f t="shared" si="896"/>
        <v>1</v>
      </c>
      <c r="L1993" s="33">
        <f t="shared" ca="1" si="899"/>
        <v>7.6529223935035688E-11</v>
      </c>
      <c r="M1993" s="600">
        <f t="shared" ca="1" si="878"/>
        <v>27271.35</v>
      </c>
      <c r="N1993" s="601">
        <f t="shared" ca="1" si="879"/>
        <v>-1761603238305760</v>
      </c>
      <c r="O1993" s="601">
        <f t="shared" ca="1" si="880"/>
        <v>21293281303445.691</v>
      </c>
      <c r="P1993" s="601">
        <f t="shared" ca="1" si="881"/>
        <v>-17141378177180.801</v>
      </c>
      <c r="Q1993" s="601">
        <f t="shared" ca="1" si="897"/>
        <v>-2742620508348.9302</v>
      </c>
      <c r="R1993" s="602">
        <f t="shared" si="882"/>
        <v>399</v>
      </c>
      <c r="S1993" s="602">
        <f t="shared" si="883"/>
        <v>63.84</v>
      </c>
      <c r="T1993" s="602">
        <f t="shared" si="884"/>
        <v>166.35080000000002</v>
      </c>
      <c r="U1993" s="602">
        <f t="shared" si="885"/>
        <v>26.616128000000003</v>
      </c>
      <c r="V1993" s="602">
        <f t="shared" ca="1" si="886"/>
        <v>-1409282590644.6101</v>
      </c>
      <c r="W1993" s="602">
        <f t="shared" si="887"/>
        <v>84.48</v>
      </c>
      <c r="X1993" s="602">
        <f t="shared" si="888"/>
        <v>13.52</v>
      </c>
      <c r="Y1993" s="602">
        <f t="shared" ca="1" si="889"/>
        <v>26877681256.470001</v>
      </c>
      <c r="Z1993" s="602">
        <f t="shared" ca="1" si="890"/>
        <v>4300429001.04</v>
      </c>
      <c r="AA1993" s="603">
        <f t="shared" si="891"/>
        <v>0</v>
      </c>
      <c r="AB1993" s="602"/>
      <c r="AC1993" s="604">
        <f t="shared" si="892"/>
        <v>0.113</v>
      </c>
      <c r="AD1993" s="602">
        <f t="shared" ca="1" si="893"/>
        <v>-17141378177180.77</v>
      </c>
      <c r="AE1993" s="602">
        <f t="shared" si="894"/>
        <v>0</v>
      </c>
      <c r="AG1993" s="602">
        <f t="shared" ca="1" si="898"/>
        <v>0</v>
      </c>
    </row>
    <row r="1994" spans="2:33" x14ac:dyDescent="0.25">
      <c r="B1994" s="30">
        <v>1973</v>
      </c>
      <c r="C1994" s="19">
        <f t="shared" ca="1" si="872"/>
        <v>105742</v>
      </c>
      <c r="D1994" s="30">
        <f t="shared" ca="1" si="873"/>
        <v>30</v>
      </c>
      <c r="E1994" s="599">
        <f t="shared" si="874"/>
        <v>0.113</v>
      </c>
      <c r="F1994" s="599">
        <f t="shared" si="895"/>
        <v>0.13108</v>
      </c>
      <c r="G1994" s="33">
        <f t="shared" ca="1" si="875"/>
        <v>1.0117233333333333</v>
      </c>
      <c r="H1994" s="33">
        <f t="shared" ca="1" si="876"/>
        <v>13220091375.709852</v>
      </c>
      <c r="I1994" s="33">
        <f t="shared" ca="1" si="900"/>
        <v>7.5642442368996493E-11</v>
      </c>
      <c r="J1994" s="30" t="b">
        <f t="shared" si="877"/>
        <v>0</v>
      </c>
      <c r="K1994" s="33">
        <f t="shared" si="896"/>
        <v>1</v>
      </c>
      <c r="L1994" s="33">
        <f t="shared" ca="1" si="899"/>
        <v>7.5642442368996493E-11</v>
      </c>
      <c r="M1994" s="600">
        <f t="shared" ca="1" si="878"/>
        <v>27271.35</v>
      </c>
      <c r="N1994" s="601">
        <f t="shared" ca="1" si="879"/>
        <v>-1782896519609210</v>
      </c>
      <c r="O1994" s="601">
        <f t="shared" ca="1" si="880"/>
        <v>20901490225490.039</v>
      </c>
      <c r="P1994" s="601">
        <f t="shared" ca="1" si="881"/>
        <v>-16788942226320.1</v>
      </c>
      <c r="Q1994" s="601">
        <f t="shared" ca="1" si="897"/>
        <v>-2686230756211.2202</v>
      </c>
      <c r="R1994" s="602">
        <f t="shared" si="882"/>
        <v>399</v>
      </c>
      <c r="S1994" s="602">
        <f t="shared" si="883"/>
        <v>63.84</v>
      </c>
      <c r="T1994" s="602">
        <f t="shared" si="884"/>
        <v>166.35080000000002</v>
      </c>
      <c r="U1994" s="602">
        <f t="shared" si="885"/>
        <v>26.616128000000003</v>
      </c>
      <c r="V1994" s="602">
        <f t="shared" ca="1" si="886"/>
        <v>-1426317215687.3701</v>
      </c>
      <c r="W1994" s="602">
        <f t="shared" si="887"/>
        <v>84.48</v>
      </c>
      <c r="X1994" s="602">
        <f t="shared" si="888"/>
        <v>13.52</v>
      </c>
      <c r="Y1994" s="602">
        <f t="shared" ca="1" si="889"/>
        <v>26325061685.52</v>
      </c>
      <c r="Z1994" s="602">
        <f t="shared" ca="1" si="890"/>
        <v>4212009869.6799998</v>
      </c>
      <c r="AA1994" s="603">
        <f t="shared" si="891"/>
        <v>0</v>
      </c>
      <c r="AB1994" s="602"/>
      <c r="AC1994" s="604">
        <f t="shared" si="892"/>
        <v>0.113</v>
      </c>
      <c r="AD1994" s="602">
        <f t="shared" ca="1" si="893"/>
        <v>-16788942226320.064</v>
      </c>
      <c r="AE1994" s="602">
        <f t="shared" si="894"/>
        <v>0</v>
      </c>
      <c r="AG1994" s="602">
        <f t="shared" ca="1" si="898"/>
        <v>0</v>
      </c>
    </row>
    <row r="1995" spans="2:33" x14ac:dyDescent="0.25">
      <c r="B1995" s="30">
        <v>1974</v>
      </c>
      <c r="C1995" s="19">
        <f t="shared" ca="1" si="872"/>
        <v>105773</v>
      </c>
      <c r="D1995" s="30">
        <f t="shared" ca="1" si="873"/>
        <v>31</v>
      </c>
      <c r="E1995" s="599">
        <f t="shared" si="874"/>
        <v>0.113</v>
      </c>
      <c r="F1995" s="599">
        <f t="shared" si="895"/>
        <v>0.13108</v>
      </c>
      <c r="G1995" s="33">
        <f t="shared" ca="1" si="875"/>
        <v>1.0120874444444443</v>
      </c>
      <c r="H1995" s="33">
        <f t="shared" ca="1" si="876"/>
        <v>13379888495.764223</v>
      </c>
      <c r="I1995" s="33">
        <f t="shared" ca="1" si="900"/>
        <v>7.4739038394570922E-11</v>
      </c>
      <c r="J1995" s="30" t="b">
        <f t="shared" si="877"/>
        <v>0</v>
      </c>
      <c r="K1995" s="33">
        <f t="shared" si="896"/>
        <v>1</v>
      </c>
      <c r="L1995" s="33">
        <f t="shared" ca="1" si="899"/>
        <v>7.4739038394570922E-11</v>
      </c>
      <c r="M1995" s="600">
        <f t="shared" ca="1" si="878"/>
        <v>27271.35</v>
      </c>
      <c r="N1995" s="601">
        <f t="shared" ca="1" si="879"/>
        <v>-1803798009834700</v>
      </c>
      <c r="O1995" s="601">
        <f t="shared" ca="1" si="880"/>
        <v>21803308260147.75</v>
      </c>
      <c r="P1995" s="601">
        <f t="shared" ca="1" si="881"/>
        <v>-17551956745697.1</v>
      </c>
      <c r="Q1995" s="601">
        <f t="shared" ca="1" si="897"/>
        <v>-2808313079311.54</v>
      </c>
      <c r="R1995" s="602">
        <f t="shared" si="882"/>
        <v>399</v>
      </c>
      <c r="S1995" s="602">
        <f t="shared" si="883"/>
        <v>63.84</v>
      </c>
      <c r="T1995" s="602">
        <f t="shared" si="884"/>
        <v>166.35080000000002</v>
      </c>
      <c r="U1995" s="602">
        <f t="shared" si="885"/>
        <v>26.616128000000003</v>
      </c>
      <c r="V1995" s="602">
        <f t="shared" ca="1" si="886"/>
        <v>-1443038407867.76</v>
      </c>
      <c r="W1995" s="602">
        <f t="shared" si="887"/>
        <v>84.48</v>
      </c>
      <c r="X1995" s="602">
        <f t="shared" si="888"/>
        <v>13.52</v>
      </c>
      <c r="Y1995" s="602">
        <f t="shared" ca="1" si="889"/>
        <v>27521468451.900002</v>
      </c>
      <c r="Z1995" s="602">
        <f t="shared" ca="1" si="890"/>
        <v>4403434952.3000002</v>
      </c>
      <c r="AA1995" s="603">
        <f t="shared" si="891"/>
        <v>0</v>
      </c>
      <c r="AB1995" s="602"/>
      <c r="AC1995" s="604">
        <f t="shared" si="892"/>
        <v>0.113</v>
      </c>
      <c r="AD1995" s="602">
        <f t="shared" ca="1" si="893"/>
        <v>-17551956745697.094</v>
      </c>
      <c r="AE1995" s="602">
        <f t="shared" si="894"/>
        <v>0</v>
      </c>
      <c r="AG1995" s="602">
        <f t="shared" ca="1" si="898"/>
        <v>0</v>
      </c>
    </row>
    <row r="1996" spans="2:33" x14ac:dyDescent="0.25">
      <c r="B1996" s="30">
        <v>1975</v>
      </c>
      <c r="C1996" s="19">
        <f t="shared" ca="1" si="872"/>
        <v>105804</v>
      </c>
      <c r="D1996" s="30">
        <f t="shared" ca="1" si="873"/>
        <v>31</v>
      </c>
      <c r="E1996" s="599">
        <f t="shared" si="874"/>
        <v>0.113</v>
      </c>
      <c r="F1996" s="599">
        <f t="shared" si="895"/>
        <v>0.13108</v>
      </c>
      <c r="G1996" s="33">
        <f t="shared" ca="1" si="875"/>
        <v>1.0120874444444443</v>
      </c>
      <c r="H1996" s="33">
        <f t="shared" ca="1" si="876"/>
        <v>13541617154.629633</v>
      </c>
      <c r="I1996" s="33">
        <f t="shared" ca="1" si="900"/>
        <v>7.3846423848876738E-11</v>
      </c>
      <c r="J1996" s="30" t="b">
        <f t="shared" si="877"/>
        <v>0</v>
      </c>
      <c r="K1996" s="33">
        <f t="shared" si="896"/>
        <v>1</v>
      </c>
      <c r="L1996" s="33">
        <f t="shared" ca="1" si="899"/>
        <v>7.3846423848876738E-11</v>
      </c>
      <c r="M1996" s="600">
        <f t="shared" ca="1" si="878"/>
        <v>27271.35</v>
      </c>
      <c r="N1996" s="601">
        <f t="shared" ca="1" si="879"/>
        <v>-1825601318094850</v>
      </c>
      <c r="O1996" s="601">
        <f t="shared" ca="1" si="880"/>
        <v>22066854537447.41</v>
      </c>
      <c r="P1996" s="601">
        <f t="shared" ca="1" si="881"/>
        <v>-17764115048017.398</v>
      </c>
      <c r="Q1996" s="601">
        <f t="shared" ca="1" si="897"/>
        <v>-2842258407682.7798</v>
      </c>
      <c r="R1996" s="602">
        <f t="shared" si="882"/>
        <v>399</v>
      </c>
      <c r="S1996" s="602">
        <f t="shared" si="883"/>
        <v>63.84</v>
      </c>
      <c r="T1996" s="602">
        <f t="shared" si="884"/>
        <v>166.35080000000002</v>
      </c>
      <c r="U1996" s="602">
        <f t="shared" si="885"/>
        <v>26.616128000000003</v>
      </c>
      <c r="V1996" s="602">
        <f t="shared" ca="1" si="886"/>
        <v>-1460481054475.8799</v>
      </c>
      <c r="W1996" s="602">
        <f t="shared" si="887"/>
        <v>84.48</v>
      </c>
      <c r="X1996" s="602">
        <f t="shared" si="888"/>
        <v>13.52</v>
      </c>
      <c r="Y1996" s="602">
        <f t="shared" ca="1" si="889"/>
        <v>27854132669.939999</v>
      </c>
      <c r="Z1996" s="602">
        <f t="shared" ca="1" si="890"/>
        <v>4456661227.1899996</v>
      </c>
      <c r="AA1996" s="603">
        <f t="shared" si="891"/>
        <v>0</v>
      </c>
      <c r="AB1996" s="602"/>
      <c r="AC1996" s="604">
        <f t="shared" si="892"/>
        <v>0.113</v>
      </c>
      <c r="AD1996" s="602">
        <f t="shared" ca="1" si="893"/>
        <v>-17764115048017.391</v>
      </c>
      <c r="AE1996" s="602">
        <f t="shared" si="894"/>
        <v>0</v>
      </c>
      <c r="AG1996" s="602">
        <f t="shared" ca="1" si="898"/>
        <v>0</v>
      </c>
    </row>
    <row r="1997" spans="2:33" x14ac:dyDescent="0.25">
      <c r="B1997" s="30">
        <v>1976</v>
      </c>
      <c r="C1997" s="19">
        <f t="shared" ca="1" si="872"/>
        <v>105834</v>
      </c>
      <c r="D1997" s="30">
        <f t="shared" ca="1" si="873"/>
        <v>30</v>
      </c>
      <c r="E1997" s="599">
        <f t="shared" si="874"/>
        <v>0.113</v>
      </c>
      <c r="F1997" s="599">
        <f t="shared" si="895"/>
        <v>0.13108</v>
      </c>
      <c r="G1997" s="33">
        <f t="shared" ca="1" si="875"/>
        <v>1.0117233333333333</v>
      </c>
      <c r="H1997" s="33">
        <f t="shared" ca="1" si="876"/>
        <v>13700370046.405741</v>
      </c>
      <c r="I1997" s="33">
        <f t="shared" ca="1" si="900"/>
        <v>7.2990729200219493E-11</v>
      </c>
      <c r="J1997" s="30" t="b">
        <f t="shared" si="877"/>
        <v>0</v>
      </c>
      <c r="K1997" s="33">
        <f t="shared" si="896"/>
        <v>1</v>
      </c>
      <c r="L1997" s="33">
        <f t="shared" ca="1" si="899"/>
        <v>7.2990729200219493E-11</v>
      </c>
      <c r="M1997" s="600">
        <f t="shared" ca="1" si="878"/>
        <v>27271.35</v>
      </c>
      <c r="N1997" s="601">
        <f t="shared" ca="1" si="879"/>
        <v>-1847668172632300</v>
      </c>
      <c r="O1997" s="601">
        <f t="shared" ca="1" si="880"/>
        <v>21660829904430.691</v>
      </c>
      <c r="P1997" s="601">
        <f t="shared" ca="1" si="881"/>
        <v>-17398875292287.5</v>
      </c>
      <c r="Q1997" s="601">
        <f t="shared" ca="1" si="897"/>
        <v>-2783820046766</v>
      </c>
      <c r="R1997" s="602">
        <f t="shared" si="882"/>
        <v>399</v>
      </c>
      <c r="S1997" s="602">
        <f t="shared" si="883"/>
        <v>63.84</v>
      </c>
      <c r="T1997" s="602">
        <f t="shared" si="884"/>
        <v>166.35080000000002</v>
      </c>
      <c r="U1997" s="602">
        <f t="shared" si="885"/>
        <v>26.616128000000003</v>
      </c>
      <c r="V1997" s="602">
        <f t="shared" ca="1" si="886"/>
        <v>-1478134538105.8401</v>
      </c>
      <c r="W1997" s="602">
        <f t="shared" si="887"/>
        <v>84.48</v>
      </c>
      <c r="X1997" s="602">
        <f t="shared" si="888"/>
        <v>13.52</v>
      </c>
      <c r="Y1997" s="602">
        <f t="shared" ca="1" si="889"/>
        <v>27281436732.950001</v>
      </c>
      <c r="Z1997" s="602">
        <f t="shared" ca="1" si="890"/>
        <v>4365029877.2700005</v>
      </c>
      <c r="AA1997" s="603">
        <f t="shared" si="891"/>
        <v>0</v>
      </c>
      <c r="AB1997" s="602"/>
      <c r="AC1997" s="604">
        <f t="shared" si="892"/>
        <v>0.113</v>
      </c>
      <c r="AD1997" s="602">
        <f t="shared" ca="1" si="893"/>
        <v>-17398875292287.492</v>
      </c>
      <c r="AE1997" s="602">
        <f t="shared" si="894"/>
        <v>0</v>
      </c>
      <c r="AG1997" s="602">
        <f t="shared" ca="1" si="898"/>
        <v>0</v>
      </c>
    </row>
    <row r="1998" spans="2:33" x14ac:dyDescent="0.25">
      <c r="B1998" s="30">
        <v>1977</v>
      </c>
      <c r="C1998" s="19">
        <f t="shared" ca="1" si="872"/>
        <v>105865</v>
      </c>
      <c r="D1998" s="30">
        <f t="shared" ca="1" si="873"/>
        <v>31</v>
      </c>
      <c r="E1998" s="599">
        <f t="shared" si="874"/>
        <v>0.113</v>
      </c>
      <c r="F1998" s="599">
        <f t="shared" si="895"/>
        <v>0.13108</v>
      </c>
      <c r="G1998" s="33">
        <f t="shared" ca="1" si="875"/>
        <v>1.0120874444444443</v>
      </c>
      <c r="H1998" s="33">
        <f t="shared" ca="1" si="876"/>
        <v>13865972508.209999</v>
      </c>
      <c r="I1998" s="33">
        <f t="shared" ca="1" si="900"/>
        <v>7.2118994856502362E-11</v>
      </c>
      <c r="J1998" s="30" t="b">
        <f t="shared" si="877"/>
        <v>0</v>
      </c>
      <c r="K1998" s="33">
        <f t="shared" si="896"/>
        <v>1</v>
      </c>
      <c r="L1998" s="33">
        <f t="shared" ca="1" si="899"/>
        <v>7.2118994856502362E-11</v>
      </c>
      <c r="M1998" s="600">
        <f t="shared" ca="1" si="878"/>
        <v>27271.35</v>
      </c>
      <c r="N1998" s="601">
        <f t="shared" ca="1" si="879"/>
        <v>-1869329002536730</v>
      </c>
      <c r="O1998" s="601">
        <f t="shared" ca="1" si="880"/>
        <v>22595410493822.809</v>
      </c>
      <c r="P1998" s="601">
        <f t="shared" ca="1" si="881"/>
        <v>-18189609710794.898</v>
      </c>
      <c r="Q1998" s="601">
        <f t="shared" ca="1" si="897"/>
        <v>-2910337553727.1802</v>
      </c>
      <c r="R1998" s="602">
        <f t="shared" si="882"/>
        <v>399</v>
      </c>
      <c r="S1998" s="602">
        <f t="shared" si="883"/>
        <v>63.84</v>
      </c>
      <c r="T1998" s="602">
        <f t="shared" si="884"/>
        <v>166.35080000000002</v>
      </c>
      <c r="U1998" s="602">
        <f t="shared" si="885"/>
        <v>26.616128000000003</v>
      </c>
      <c r="V1998" s="602">
        <f t="shared" ca="1" si="886"/>
        <v>-1495463202029.3799</v>
      </c>
      <c r="W1998" s="602">
        <f t="shared" si="887"/>
        <v>84.48</v>
      </c>
      <c r="X1998" s="602">
        <f t="shared" si="888"/>
        <v>13.52</v>
      </c>
      <c r="Y1998" s="602">
        <f t="shared" ca="1" si="889"/>
        <v>28521308301.169998</v>
      </c>
      <c r="Z1998" s="602">
        <f t="shared" ca="1" si="890"/>
        <v>4563409328.1899996</v>
      </c>
      <c r="AA1998" s="603">
        <f t="shared" si="891"/>
        <v>0</v>
      </c>
      <c r="AB1998" s="602"/>
      <c r="AC1998" s="604">
        <f t="shared" si="892"/>
        <v>0.113</v>
      </c>
      <c r="AD1998" s="602">
        <f t="shared" ca="1" si="893"/>
        <v>-18189609710794.906</v>
      </c>
      <c r="AE1998" s="602">
        <f t="shared" si="894"/>
        <v>0</v>
      </c>
      <c r="AG1998" s="602">
        <f t="shared" ca="1" si="898"/>
        <v>0</v>
      </c>
    </row>
    <row r="1999" spans="2:33" x14ac:dyDescent="0.25">
      <c r="B1999" s="30">
        <v>1978</v>
      </c>
      <c r="C1999" s="19">
        <f t="shared" ca="1" si="872"/>
        <v>105895</v>
      </c>
      <c r="D1999" s="30">
        <f t="shared" ca="1" si="873"/>
        <v>30</v>
      </c>
      <c r="E1999" s="599">
        <f t="shared" si="874"/>
        <v>0.113</v>
      </c>
      <c r="F1999" s="599">
        <f t="shared" si="895"/>
        <v>0.13108</v>
      </c>
      <c r="G1999" s="33">
        <f t="shared" ca="1" si="875"/>
        <v>1.0117233333333333</v>
      </c>
      <c r="H1999" s="33">
        <f t="shared" ca="1" si="876"/>
        <v>14028527925.914581</v>
      </c>
      <c r="I1999" s="33">
        <f t="shared" ca="1" si="900"/>
        <v>7.1283316772868424E-11</v>
      </c>
      <c r="J1999" s="30" t="b">
        <f t="shared" si="877"/>
        <v>0</v>
      </c>
      <c r="K1999" s="33">
        <f t="shared" si="896"/>
        <v>1</v>
      </c>
      <c r="L1999" s="33">
        <f t="shared" ca="1" si="899"/>
        <v>7.1283316772868424E-11</v>
      </c>
      <c r="M1999" s="600">
        <f t="shared" ca="1" si="878"/>
        <v>27271.35</v>
      </c>
      <c r="N1999" s="601">
        <f t="shared" ca="1" si="879"/>
        <v>-1891924413030550</v>
      </c>
      <c r="O1999" s="601">
        <f t="shared" ca="1" si="880"/>
        <v>22179660562699.523</v>
      </c>
      <c r="P1999" s="601">
        <f t="shared" ca="1" si="881"/>
        <v>-17815621556037.699</v>
      </c>
      <c r="Q1999" s="601">
        <f t="shared" ca="1" si="897"/>
        <v>-2850499448966.0298</v>
      </c>
      <c r="R1999" s="602">
        <f t="shared" si="882"/>
        <v>399</v>
      </c>
      <c r="S1999" s="602">
        <f t="shared" si="883"/>
        <v>63.84</v>
      </c>
      <c r="T1999" s="602">
        <f t="shared" si="884"/>
        <v>166.35080000000002</v>
      </c>
      <c r="U1999" s="602">
        <f t="shared" si="885"/>
        <v>26.616128000000003</v>
      </c>
      <c r="V1999" s="602">
        <f t="shared" ca="1" si="886"/>
        <v>-1513539530424.4399</v>
      </c>
      <c r="W1999" s="602">
        <f t="shared" si="887"/>
        <v>84.48</v>
      </c>
      <c r="X1999" s="602">
        <f t="shared" si="888"/>
        <v>13.52</v>
      </c>
      <c r="Y1999" s="602">
        <f t="shared" ca="1" si="889"/>
        <v>27934894874.509998</v>
      </c>
      <c r="Z1999" s="602">
        <f t="shared" ca="1" si="890"/>
        <v>4469583179.9200001</v>
      </c>
      <c r="AA1999" s="603">
        <f t="shared" si="891"/>
        <v>0</v>
      </c>
      <c r="AB1999" s="602"/>
      <c r="AC1999" s="604">
        <f t="shared" si="892"/>
        <v>0.113</v>
      </c>
      <c r="AD1999" s="602">
        <f t="shared" ca="1" si="893"/>
        <v>-17815621556037.68</v>
      </c>
      <c r="AE1999" s="602">
        <f t="shared" si="894"/>
        <v>0</v>
      </c>
      <c r="AG1999" s="602">
        <f t="shared" ca="1" si="898"/>
        <v>0</v>
      </c>
    </row>
    <row r="2000" spans="2:33" x14ac:dyDescent="0.25">
      <c r="B2000" s="30">
        <v>1979</v>
      </c>
      <c r="C2000" s="19">
        <f t="shared" ca="1" si="872"/>
        <v>105926</v>
      </c>
      <c r="D2000" s="30">
        <f t="shared" ca="1" si="873"/>
        <v>31</v>
      </c>
      <c r="E2000" s="599">
        <f t="shared" si="874"/>
        <v>0.113</v>
      </c>
      <c r="F2000" s="599">
        <f t="shared" si="895"/>
        <v>0.13108</v>
      </c>
      <c r="G2000" s="33">
        <f t="shared" ca="1" si="875"/>
        <v>1.0120874444444443</v>
      </c>
      <c r="H2000" s="33">
        <f t="shared" ca="1" si="876"/>
        <v>14198096977.856409</v>
      </c>
      <c r="I2000" s="33">
        <f t="shared" ca="1" si="900"/>
        <v>7.0431974197641894E-11</v>
      </c>
      <c r="J2000" s="30" t="b">
        <f t="shared" si="877"/>
        <v>0</v>
      </c>
      <c r="K2000" s="33">
        <f t="shared" si="896"/>
        <v>1</v>
      </c>
      <c r="L2000" s="33">
        <f t="shared" ca="1" si="899"/>
        <v>7.0431974197641894E-11</v>
      </c>
      <c r="M2000" s="600">
        <f t="shared" ca="1" si="878"/>
        <v>27271.35</v>
      </c>
      <c r="N2000" s="601">
        <f t="shared" ca="1" si="879"/>
        <v>-1914104073593250</v>
      </c>
      <c r="O2000" s="601">
        <f t="shared" ca="1" si="880"/>
        <v>23136626677714.543</v>
      </c>
      <c r="P2000" s="601">
        <f t="shared" ca="1" si="881"/>
        <v>-18625296027214.301</v>
      </c>
      <c r="Q2000" s="601">
        <f t="shared" ca="1" si="897"/>
        <v>-2980047364354.29</v>
      </c>
      <c r="R2000" s="602">
        <f t="shared" si="882"/>
        <v>399</v>
      </c>
      <c r="S2000" s="602">
        <f t="shared" si="883"/>
        <v>63.84</v>
      </c>
      <c r="T2000" s="602">
        <f t="shared" si="884"/>
        <v>166.35080000000002</v>
      </c>
      <c r="U2000" s="602">
        <f t="shared" si="885"/>
        <v>26.616128000000003</v>
      </c>
      <c r="V2000" s="602">
        <f t="shared" ca="1" si="886"/>
        <v>-1531283258874.6001</v>
      </c>
      <c r="W2000" s="602">
        <f t="shared" si="887"/>
        <v>84.48</v>
      </c>
      <c r="X2000" s="602">
        <f t="shared" si="888"/>
        <v>13.52</v>
      </c>
      <c r="Y2000" s="602">
        <f t="shared" ca="1" si="889"/>
        <v>29204464445.32</v>
      </c>
      <c r="Z2000" s="602">
        <f t="shared" ca="1" si="890"/>
        <v>4672714311.25</v>
      </c>
      <c r="AA2000" s="603">
        <f t="shared" si="891"/>
        <v>0</v>
      </c>
      <c r="AB2000" s="602"/>
      <c r="AC2000" s="604">
        <f t="shared" si="892"/>
        <v>0.113</v>
      </c>
      <c r="AD2000" s="602">
        <f t="shared" ca="1" si="893"/>
        <v>-18625296027214.32</v>
      </c>
      <c r="AE2000" s="602">
        <f t="shared" si="894"/>
        <v>0</v>
      </c>
      <c r="AG2000" s="602">
        <f t="shared" ca="1" si="898"/>
        <v>0</v>
      </c>
    </row>
    <row r="2001" spans="2:33" x14ac:dyDescent="0.25">
      <c r="B2001" s="30">
        <v>1980</v>
      </c>
      <c r="C2001" s="19">
        <f t="shared" ca="1" si="872"/>
        <v>105957</v>
      </c>
      <c r="D2001" s="30">
        <f t="shared" ca="1" si="873"/>
        <v>31</v>
      </c>
      <c r="E2001" s="599">
        <f t="shared" si="874"/>
        <v>0.113</v>
      </c>
      <c r="F2001" s="599">
        <f t="shared" si="895"/>
        <v>0.13108</v>
      </c>
      <c r="G2001" s="33">
        <f t="shared" ca="1" si="875"/>
        <v>1.0120874444444443</v>
      </c>
      <c r="H2001" s="33">
        <f t="shared" ca="1" si="876"/>
        <v>14369715686.293081</v>
      </c>
      <c r="I2001" s="33">
        <f t="shared" ca="1" si="900"/>
        <v>6.959079927753028E-11</v>
      </c>
      <c r="J2001" s="30" t="b">
        <f t="shared" si="877"/>
        <v>1</v>
      </c>
      <c r="K2001" s="33">
        <f t="shared" si="896"/>
        <v>1</v>
      </c>
      <c r="L2001" s="33">
        <f t="shared" ca="1" si="899"/>
        <v>6.959079927753028E-11</v>
      </c>
      <c r="M2001" s="600">
        <f t="shared" ca="1" si="878"/>
        <v>27271.35</v>
      </c>
      <c r="N2001" s="601">
        <f t="shared" ca="1" si="879"/>
        <v>-1937240700270960</v>
      </c>
      <c r="O2001" s="601">
        <f t="shared" ca="1" si="880"/>
        <v>23416289367313.199</v>
      </c>
      <c r="P2001" s="601">
        <f t="shared" ca="1" si="881"/>
        <v>-18850428258469.898</v>
      </c>
      <c r="Q2001" s="601">
        <f t="shared" ca="1" si="897"/>
        <v>-3016068521355.1802</v>
      </c>
      <c r="R2001" s="602">
        <f t="shared" si="882"/>
        <v>399</v>
      </c>
      <c r="S2001" s="602">
        <f t="shared" si="883"/>
        <v>63.84</v>
      </c>
      <c r="T2001" s="602">
        <f t="shared" si="884"/>
        <v>166.35080000000002</v>
      </c>
      <c r="U2001" s="602">
        <f t="shared" si="885"/>
        <v>26.616128000000003</v>
      </c>
      <c r="V2001" s="602">
        <f t="shared" ca="1" si="886"/>
        <v>-1549792560216.77</v>
      </c>
      <c r="W2001" s="602">
        <f t="shared" si="887"/>
        <v>84.48</v>
      </c>
      <c r="X2001" s="602">
        <f t="shared" si="888"/>
        <v>13.52</v>
      </c>
      <c r="Y2001" s="602">
        <f t="shared" ca="1" si="889"/>
        <v>29557471783.93</v>
      </c>
      <c r="Z2001" s="602">
        <f t="shared" ca="1" si="890"/>
        <v>4729195485.4300003</v>
      </c>
      <c r="AA2001" s="603">
        <f t="shared" si="891"/>
        <v>0</v>
      </c>
      <c r="AB2001" s="602"/>
      <c r="AC2001" s="604">
        <f t="shared" si="892"/>
        <v>0.113</v>
      </c>
      <c r="AD2001" s="602">
        <f t="shared" ca="1" si="893"/>
        <v>-18850428258469.926</v>
      </c>
      <c r="AE2001" s="602">
        <f t="shared" si="894"/>
        <v>0</v>
      </c>
      <c r="AG2001" s="602">
        <f t="shared" ca="1" si="898"/>
        <v>0</v>
      </c>
    </row>
    <row r="2002" spans="2:33" x14ac:dyDescent="0.25">
      <c r="B2002" s="30">
        <v>1981</v>
      </c>
      <c r="C2002" s="19">
        <f t="shared" ca="1" si="872"/>
        <v>105985</v>
      </c>
      <c r="D2002" s="30">
        <f t="shared" ca="1" si="873"/>
        <v>28</v>
      </c>
      <c r="E2002" s="599">
        <f t="shared" si="874"/>
        <v>0.113</v>
      </c>
      <c r="F2002" s="599">
        <f t="shared" si="895"/>
        <v>0.13108</v>
      </c>
      <c r="G2002" s="33">
        <f t="shared" ca="1" si="875"/>
        <v>1.0109951111111111</v>
      </c>
      <c r="H2002" s="33">
        <f t="shared" ca="1" si="876"/>
        <v>14527712306.898949</v>
      </c>
      <c r="I2002" s="33">
        <f t="shared" ca="1" si="900"/>
        <v>6.8833962214760963E-11</v>
      </c>
      <c r="J2002" s="30" t="b">
        <f t="shared" si="877"/>
        <v>0</v>
      </c>
      <c r="K2002" s="33">
        <f t="shared" si="896"/>
        <v>1</v>
      </c>
      <c r="L2002" s="33">
        <f t="shared" ca="1" si="899"/>
        <v>6.8833962214760963E-11</v>
      </c>
      <c r="M2002" s="600">
        <f t="shared" ca="1" si="878"/>
        <v>27271.35</v>
      </c>
      <c r="N2002" s="601">
        <f t="shared" ca="1" si="879"/>
        <v>-1960656989638270</v>
      </c>
      <c r="O2002" s="601">
        <f t="shared" ca="1" si="880"/>
        <v>21557641479120.73</v>
      </c>
      <c r="P2002" s="601">
        <f t="shared" ca="1" si="881"/>
        <v>-17231996431154.1</v>
      </c>
      <c r="Q2002" s="601">
        <f t="shared" ca="1" si="897"/>
        <v>-2757119428984.6602</v>
      </c>
      <c r="R2002" s="602">
        <f t="shared" si="882"/>
        <v>399</v>
      </c>
      <c r="S2002" s="602">
        <f t="shared" si="883"/>
        <v>63.84</v>
      </c>
      <c r="T2002" s="602">
        <f t="shared" si="884"/>
        <v>166.35080000000002</v>
      </c>
      <c r="U2002" s="602">
        <f t="shared" si="885"/>
        <v>26.616128000000003</v>
      </c>
      <c r="V2002" s="602">
        <f t="shared" ca="1" si="886"/>
        <v>-1568525591710.6201</v>
      </c>
      <c r="W2002" s="602">
        <f t="shared" si="887"/>
        <v>84.48</v>
      </c>
      <c r="X2002" s="602">
        <f t="shared" si="888"/>
        <v>13.52</v>
      </c>
      <c r="Y2002" s="602">
        <f t="shared" ca="1" si="889"/>
        <v>27019770678.700001</v>
      </c>
      <c r="Z2002" s="602">
        <f t="shared" ca="1" si="890"/>
        <v>4323163308.5900002</v>
      </c>
      <c r="AA2002" s="603">
        <f t="shared" si="891"/>
        <v>0</v>
      </c>
      <c r="AB2002" s="602"/>
      <c r="AC2002" s="604">
        <f t="shared" si="892"/>
        <v>0.113</v>
      </c>
      <c r="AD2002" s="602">
        <f t="shared" ca="1" si="893"/>
        <v>-17231996431154.127</v>
      </c>
      <c r="AE2002" s="602">
        <f t="shared" si="894"/>
        <v>0</v>
      </c>
      <c r="AG2002" s="602">
        <f t="shared" ca="1" si="898"/>
        <v>0</v>
      </c>
    </row>
    <row r="2003" spans="2:33" x14ac:dyDescent="0.25">
      <c r="B2003" s="30">
        <v>1982</v>
      </c>
      <c r="C2003" s="19">
        <f t="shared" ca="1" si="872"/>
        <v>106016</v>
      </c>
      <c r="D2003" s="30">
        <f t="shared" ca="1" si="873"/>
        <v>31</v>
      </c>
      <c r="E2003" s="599">
        <f t="shared" si="874"/>
        <v>0.113</v>
      </c>
      <c r="F2003" s="599">
        <f t="shared" si="895"/>
        <v>0.13108</v>
      </c>
      <c r="G2003" s="33">
        <f t="shared" ca="1" si="875"/>
        <v>1.0120874444444443</v>
      </c>
      <c r="H2003" s="33">
        <f t="shared" ca="1" si="876"/>
        <v>14703315222.313459</v>
      </c>
      <c r="I2003" s="33">
        <f t="shared" ca="1" si="900"/>
        <v>6.801187248454144E-11</v>
      </c>
      <c r="J2003" s="30" t="b">
        <f t="shared" si="877"/>
        <v>0</v>
      </c>
      <c r="K2003" s="33">
        <f t="shared" si="896"/>
        <v>1</v>
      </c>
      <c r="L2003" s="33">
        <f t="shared" ca="1" si="899"/>
        <v>6.801187248454144E-11</v>
      </c>
      <c r="M2003" s="600">
        <f t="shared" ca="1" si="878"/>
        <v>27271.35</v>
      </c>
      <c r="N2003" s="601">
        <f t="shared" ca="1" si="879"/>
        <v>-1982214631117390</v>
      </c>
      <c r="O2003" s="601">
        <f t="shared" ca="1" si="880"/>
        <v>23959909257867.711</v>
      </c>
      <c r="P2003" s="601">
        <f t="shared" ca="1" si="881"/>
        <v>-19288049591122.801</v>
      </c>
      <c r="Q2003" s="601">
        <f t="shared" ca="1" si="897"/>
        <v>-3086087934579.6499</v>
      </c>
      <c r="R2003" s="602">
        <f t="shared" si="882"/>
        <v>399</v>
      </c>
      <c r="S2003" s="602">
        <f t="shared" si="883"/>
        <v>63.84</v>
      </c>
      <c r="T2003" s="602">
        <f t="shared" si="884"/>
        <v>166.35080000000002</v>
      </c>
      <c r="U2003" s="602">
        <f t="shared" si="885"/>
        <v>26.616128000000003</v>
      </c>
      <c r="V2003" s="602">
        <f t="shared" ca="1" si="886"/>
        <v>-1585771704893.9099</v>
      </c>
      <c r="W2003" s="602">
        <f t="shared" si="887"/>
        <v>84.48</v>
      </c>
      <c r="X2003" s="602">
        <f t="shared" si="888"/>
        <v>13.52</v>
      </c>
      <c r="Y2003" s="602">
        <f t="shared" ca="1" si="889"/>
        <v>30243662033.529999</v>
      </c>
      <c r="Z2003" s="602">
        <f t="shared" ca="1" si="890"/>
        <v>4838985925.3599997</v>
      </c>
      <c r="AA2003" s="603">
        <f t="shared" si="891"/>
        <v>0</v>
      </c>
      <c r="AB2003" s="602"/>
      <c r="AC2003" s="604">
        <f t="shared" si="892"/>
        <v>0.113</v>
      </c>
      <c r="AD2003" s="602">
        <f t="shared" ca="1" si="893"/>
        <v>-19288049591122.824</v>
      </c>
      <c r="AE2003" s="602">
        <f t="shared" si="894"/>
        <v>0</v>
      </c>
      <c r="AG2003" s="602">
        <f t="shared" ca="1" si="898"/>
        <v>0</v>
      </c>
    </row>
    <row r="2004" spans="2:33" x14ac:dyDescent="0.25">
      <c r="B2004" s="30">
        <v>1983</v>
      </c>
      <c r="C2004" s="19">
        <f t="shared" ca="1" si="872"/>
        <v>106046</v>
      </c>
      <c r="D2004" s="30">
        <f t="shared" ca="1" si="873"/>
        <v>30</v>
      </c>
      <c r="E2004" s="599">
        <f t="shared" si="874"/>
        <v>0.113</v>
      </c>
      <c r="F2004" s="599">
        <f t="shared" si="895"/>
        <v>0.13108</v>
      </c>
      <c r="G2004" s="33">
        <f t="shared" ca="1" si="875"/>
        <v>1.0117233333333333</v>
      </c>
      <c r="H2004" s="33">
        <f t="shared" ca="1" si="876"/>
        <v>14875687087.769714</v>
      </c>
      <c r="I2004" s="33">
        <f t="shared" ca="1" si="900"/>
        <v>6.7223785637583497E-11</v>
      </c>
      <c r="J2004" s="30" t="b">
        <f t="shared" si="877"/>
        <v>0</v>
      </c>
      <c r="K2004" s="33">
        <f t="shared" si="896"/>
        <v>1</v>
      </c>
      <c r="L2004" s="33">
        <f t="shared" ca="1" si="899"/>
        <v>6.7223785637583497E-11</v>
      </c>
      <c r="M2004" s="600">
        <f t="shared" ca="1" si="878"/>
        <v>27271.35</v>
      </c>
      <c r="N2004" s="601">
        <f t="shared" ca="1" si="879"/>
        <v>-2006174540375260</v>
      </c>
      <c r="O2004" s="601">
        <f t="shared" ca="1" si="880"/>
        <v>23519052888937.281</v>
      </c>
      <c r="P2004" s="601">
        <f t="shared" ca="1" si="881"/>
        <v>-18891476921867</v>
      </c>
      <c r="Q2004" s="601">
        <f t="shared" ca="1" si="897"/>
        <v>-3022636307498.7202</v>
      </c>
      <c r="R2004" s="602">
        <f t="shared" si="882"/>
        <v>399</v>
      </c>
      <c r="S2004" s="602">
        <f t="shared" si="883"/>
        <v>63.84</v>
      </c>
      <c r="T2004" s="602">
        <f t="shared" si="884"/>
        <v>166.35080000000002</v>
      </c>
      <c r="U2004" s="602">
        <f t="shared" si="885"/>
        <v>26.616128000000003</v>
      </c>
      <c r="V2004" s="602">
        <f t="shared" ca="1" si="886"/>
        <v>-1604939632300.21</v>
      </c>
      <c r="W2004" s="602">
        <f t="shared" si="887"/>
        <v>84.48</v>
      </c>
      <c r="X2004" s="602">
        <f t="shared" si="888"/>
        <v>13.52</v>
      </c>
      <c r="Y2004" s="602">
        <f t="shared" ca="1" si="889"/>
        <v>29621836088.130001</v>
      </c>
      <c r="Z2004" s="602">
        <f t="shared" ca="1" si="890"/>
        <v>4739493774.1000004</v>
      </c>
      <c r="AA2004" s="603">
        <f t="shared" si="891"/>
        <v>0</v>
      </c>
      <c r="AB2004" s="602"/>
      <c r="AC2004" s="604">
        <f t="shared" si="892"/>
        <v>0.113</v>
      </c>
      <c r="AD2004" s="602">
        <f t="shared" ca="1" si="893"/>
        <v>-18891476921867.035</v>
      </c>
      <c r="AE2004" s="602">
        <f t="shared" si="894"/>
        <v>0</v>
      </c>
      <c r="AG2004" s="602">
        <f t="shared" ca="1" si="898"/>
        <v>0</v>
      </c>
    </row>
    <row r="2005" spans="2:33" x14ac:dyDescent="0.25">
      <c r="B2005" s="30">
        <v>1984</v>
      </c>
      <c r="C2005" s="19">
        <f t="shared" ref="C2005:C2068" ca="1" si="901">IF(B2005=0,FECHA_1ER_PAGO,EDATE(C2004,1))</f>
        <v>106077</v>
      </c>
      <c r="D2005" s="30">
        <f t="shared" ref="D2005:D2068" ca="1" si="902">IF(B2005=0,FECHA_1ER_PAGO-FECHA_APERTURA, C2005-C2004)</f>
        <v>31</v>
      </c>
      <c r="E2005" s="599">
        <f t="shared" ref="E2005:E2068" si="903">IF(B2005=0,TASA,IF(B2005=MESES_INC_TASA,E2004+INCREMENTO_TASA,E2004))</f>
        <v>0.113</v>
      </c>
      <c r="F2005" s="599">
        <f t="shared" si="895"/>
        <v>0.13108</v>
      </c>
      <c r="G2005" s="33">
        <f t="shared" ref="G2005:G2068" ca="1" si="904">IF(B2005&lt;MESES_GRACIA, 0, 1 + D2005 * F2005 / 360 + FACTOR_SEG_DEUD)</f>
        <v>1.0120874444444443</v>
      </c>
      <c r="H2005" s="33">
        <f t="shared" ref="H2005:H2068" ca="1" si="905">IF(B2005 = 0, 0,            IF(H2004=0, G2005, H2004 * G2005 ))</f>
        <v>15055496129.016068</v>
      </c>
      <c r="I2005" s="33">
        <f t="shared" ca="1" si="900"/>
        <v>6.6420926380016525E-11</v>
      </c>
      <c r="J2005" s="30" t="b">
        <f t="shared" ref="J2005:J2068" si="906">MOD(B2005, MESES_INC)=0</f>
        <v>0</v>
      </c>
      <c r="K2005" s="33">
        <f t="shared" si="896"/>
        <v>1</v>
      </c>
      <c r="L2005" s="33">
        <f t="shared" ca="1" si="899"/>
        <v>6.6420926380016525E-11</v>
      </c>
      <c r="M2005" s="600">
        <f t="shared" ref="M2005:M2068" ca="1" si="907">ROUND(CUOTA_INIT*K2005,2)</f>
        <v>27271.35</v>
      </c>
      <c r="N2005" s="601">
        <f t="shared" ref="N2005:N2068" ca="1" si="908">IF(B2005=0,TOTAL_FINANCIADO, ROUND(N2004-O2004,2))</f>
        <v>-2029693593264200</v>
      </c>
      <c r="O2005" s="601">
        <f t="shared" ref="O2005:O2068" ca="1" si="909">IF(B2005=0, 0,
   IF((B2005+1) = PLAZO, N2005,
   IF(B2005&lt;MESES_GRACIA, 0, M2005-P2005-V2005-Q2005)))</f>
        <v>24533808575097.211</v>
      </c>
      <c r="P2005" s="601">
        <f t="shared" ref="P2005:P2068" ca="1" si="910" xml:space="preserve"> IF(B2005&lt;MESES_GRACIA, 0, ROUND(N2005 * D2005 *E2005 /360,2))</f>
        <v>-19750046270012.5</v>
      </c>
      <c r="Q2005" s="601">
        <f t="shared" ca="1" si="897"/>
        <v>-3160007403202</v>
      </c>
      <c r="R2005" s="602">
        <f t="shared" ref="R2005:R2068" si="911" xml:space="preserve"> COMISION_AMORT</f>
        <v>399</v>
      </c>
      <c r="S2005" s="602">
        <f t="shared" ref="S2005:S2068" si="912">ROUND(R2005*IVA,2)</f>
        <v>63.84</v>
      </c>
      <c r="T2005" s="602">
        <f t="shared" ref="T2005:T2068" si="913">SEGURO_DAÑOS_MENS</f>
        <v>166.35080000000002</v>
      </c>
      <c r="U2005" s="602">
        <f t="shared" ref="U2005:U2068" si="914">T2005*IVA</f>
        <v>26.616128000000003</v>
      </c>
      <c r="V2005" s="602">
        <f t="shared" ref="V2005:V2068" ca="1" si="915">ROUND(N2005 * FACTOR_SEG_DEUD,2)</f>
        <v>-1623754874611.3601</v>
      </c>
      <c r="W2005" s="602">
        <f t="shared" ref="W2005:W2068" si="916">ROUND(SEGURO_INTERIORES/(1+IVA),2)</f>
        <v>84.48</v>
      </c>
      <c r="X2005" s="602">
        <f t="shared" ref="X2005:X2068" si="917">ROUND(W2005*IVA,2)</f>
        <v>13.52</v>
      </c>
      <c r="Y2005" s="602">
        <f t="shared" ref="Y2005:Y2068" ca="1" si="918">ROUND((SUM(O2005:X2005)-Q2005) * FACTOR_SEG_DESEMPLEO,2)</f>
        <v>30968072826.029999</v>
      </c>
      <c r="Z2005" s="602">
        <f t="shared" ref="Z2005:Z2068" ca="1" si="919">ROUND(Y2005*IVA,2)</f>
        <v>4954891652.1599998</v>
      </c>
      <c r="AA2005" s="603">
        <f t="shared" ref="AA2005:AA2068" si="920">IF(B2005&gt;=PLAZO,0,ROUND(SUM(O2005:Z2005),2))</f>
        <v>0</v>
      </c>
      <c r="AB2005" s="602"/>
      <c r="AC2005" s="604">
        <f t="shared" ref="AC2005:AC2068" si="921">IF(AB2005="SI",TASA_PP,TASA)</f>
        <v>0.113</v>
      </c>
      <c r="AD2005" s="602">
        <f t="shared" ref="AD2005:AD2068" ca="1" si="922">N2005 * D2005 * AC2005 /360</f>
        <v>-19750046270012.48</v>
      </c>
      <c r="AE2005" s="602">
        <f t="shared" ref="AE2005:AE2068" si="923">IF(B2005&gt;=PLAZO, 0, O2005+R2005+S2005+T2005+U2005+V2005+W2005+X2005+Y2005+Z2005+AD2005)</f>
        <v>0</v>
      </c>
      <c r="AG2005" s="602">
        <f t="shared" ca="1" si="898"/>
        <v>0</v>
      </c>
    </row>
    <row r="2006" spans="2:33" x14ac:dyDescent="0.25">
      <c r="B2006" s="30">
        <v>1985</v>
      </c>
      <c r="C2006" s="19">
        <f t="shared" ca="1" si="901"/>
        <v>106107</v>
      </c>
      <c r="D2006" s="30">
        <f t="shared" ca="1" si="902"/>
        <v>30</v>
      </c>
      <c r="E2006" s="599">
        <f t="shared" si="903"/>
        <v>0.113</v>
      </c>
      <c r="F2006" s="599">
        <f t="shared" ref="F2006:F2069" si="924">E2006*(1+$G$13)</f>
        <v>0.13108</v>
      </c>
      <c r="G2006" s="33">
        <f t="shared" ca="1" si="904"/>
        <v>1.0117233333333333</v>
      </c>
      <c r="H2006" s="33">
        <f t="shared" ca="1" si="905"/>
        <v>15231996728.635233</v>
      </c>
      <c r="I2006" s="33">
        <f t="shared" ca="1" si="900"/>
        <v>6.565127460407475E-11</v>
      </c>
      <c r="J2006" s="30" t="b">
        <f t="shared" si="906"/>
        <v>0</v>
      </c>
      <c r="K2006" s="33">
        <f t="shared" ref="K2006:K2069" si="925">IF(B2006=0, 1, IF(J2006,K2005*(1+INCREMENTO),K2005))</f>
        <v>1</v>
      </c>
      <c r="L2006" s="33">
        <f t="shared" ca="1" si="899"/>
        <v>6.565127460407475E-11</v>
      </c>
      <c r="M2006" s="600">
        <f t="shared" ca="1" si="907"/>
        <v>27271.35</v>
      </c>
      <c r="N2006" s="601">
        <f t="shared" ca="1" si="908"/>
        <v>-2054227401839300</v>
      </c>
      <c r="O2006" s="601">
        <f t="shared" ca="1" si="909"/>
        <v>24082392601500.73</v>
      </c>
      <c r="P2006" s="601">
        <f t="shared" ca="1" si="910"/>
        <v>-19343974700653.398</v>
      </c>
      <c r="Q2006" s="601">
        <f t="shared" ref="Q2006:Q2069" ca="1" si="926">ROUND(P2006*$G$13,2)</f>
        <v>-3095035952104.54</v>
      </c>
      <c r="R2006" s="602">
        <f t="shared" si="911"/>
        <v>399</v>
      </c>
      <c r="S2006" s="602">
        <f t="shared" si="912"/>
        <v>63.84</v>
      </c>
      <c r="T2006" s="602">
        <f t="shared" si="913"/>
        <v>166.35080000000002</v>
      </c>
      <c r="U2006" s="602">
        <f t="shared" si="914"/>
        <v>26.616128000000003</v>
      </c>
      <c r="V2006" s="602">
        <f t="shared" ca="1" si="915"/>
        <v>-1643381921471.4399</v>
      </c>
      <c r="W2006" s="602">
        <f t="shared" si="916"/>
        <v>84.48</v>
      </c>
      <c r="X2006" s="602">
        <f t="shared" si="917"/>
        <v>13.52</v>
      </c>
      <c r="Y2006" s="602">
        <f t="shared" ca="1" si="918"/>
        <v>30331352605.27</v>
      </c>
      <c r="Z2006" s="602">
        <f t="shared" ca="1" si="919"/>
        <v>4853016416.8400002</v>
      </c>
      <c r="AA2006" s="603">
        <f t="shared" si="920"/>
        <v>0</v>
      </c>
      <c r="AB2006" s="602"/>
      <c r="AC2006" s="604">
        <f t="shared" si="921"/>
        <v>0.113</v>
      </c>
      <c r="AD2006" s="602">
        <f t="shared" ca="1" si="922"/>
        <v>-19343974700653.41</v>
      </c>
      <c r="AE2006" s="602">
        <f t="shared" si="923"/>
        <v>0</v>
      </c>
      <c r="AG2006" s="602">
        <f t="shared" ref="AG2006:AG2069" ca="1" si="927">IF(N2006&gt; 0,O2006+P2006+V2006+R2006+T2006+W2006+Y2006, 0)</f>
        <v>0</v>
      </c>
    </row>
    <row r="2007" spans="2:33" x14ac:dyDescent="0.25">
      <c r="B2007" s="30">
        <v>1986</v>
      </c>
      <c r="C2007" s="19">
        <f t="shared" ca="1" si="901"/>
        <v>106138</v>
      </c>
      <c r="D2007" s="30">
        <f t="shared" ca="1" si="902"/>
        <v>31</v>
      </c>
      <c r="E2007" s="599">
        <f t="shared" si="903"/>
        <v>0.113</v>
      </c>
      <c r="F2007" s="599">
        <f t="shared" si="924"/>
        <v>0.13108</v>
      </c>
      <c r="G2007" s="33">
        <f t="shared" ca="1" si="904"/>
        <v>1.0120874444444443</v>
      </c>
      <c r="H2007" s="33">
        <f t="shared" ca="1" si="905"/>
        <v>15416112642.870569</v>
      </c>
      <c r="I2007" s="33">
        <f t="shared" ca="1" si="900"/>
        <v>6.4867195976442621E-11</v>
      </c>
      <c r="J2007" s="30" t="b">
        <f t="shared" si="906"/>
        <v>0</v>
      </c>
      <c r="K2007" s="33">
        <f t="shared" si="925"/>
        <v>1</v>
      </c>
      <c r="L2007" s="33">
        <f t="shared" ref="L2007:L2070" ca="1" si="928" xml:space="preserve"> I2007*K2007</f>
        <v>6.4867195976442621E-11</v>
      </c>
      <c r="M2007" s="600">
        <f t="shared" ca="1" si="907"/>
        <v>27271.35</v>
      </c>
      <c r="N2007" s="601">
        <f t="shared" ca="1" si="908"/>
        <v>-2078309794440800</v>
      </c>
      <c r="O2007" s="601">
        <f t="shared" ca="1" si="909"/>
        <v>25121454205919.332</v>
      </c>
      <c r="P2007" s="601">
        <f t="shared" ca="1" si="910"/>
        <v>-20223108916461.5</v>
      </c>
      <c r="Q2007" s="601">
        <f t="shared" ca="1" si="926"/>
        <v>-3235697426633.8398</v>
      </c>
      <c r="R2007" s="602">
        <f t="shared" si="911"/>
        <v>399</v>
      </c>
      <c r="S2007" s="602">
        <f t="shared" si="912"/>
        <v>63.84</v>
      </c>
      <c r="T2007" s="602">
        <f t="shared" si="913"/>
        <v>166.35080000000002</v>
      </c>
      <c r="U2007" s="602">
        <f t="shared" si="914"/>
        <v>26.616128000000003</v>
      </c>
      <c r="V2007" s="602">
        <f t="shared" ca="1" si="915"/>
        <v>-1662647835552.6399</v>
      </c>
      <c r="W2007" s="602">
        <f t="shared" si="916"/>
        <v>84.48</v>
      </c>
      <c r="X2007" s="602">
        <f t="shared" si="917"/>
        <v>13.52</v>
      </c>
      <c r="Y2007" s="602">
        <f t="shared" ca="1" si="918"/>
        <v>31709835055.66</v>
      </c>
      <c r="Z2007" s="602">
        <f t="shared" ca="1" si="919"/>
        <v>5073573608.9099998</v>
      </c>
      <c r="AA2007" s="603">
        <f t="shared" si="920"/>
        <v>0</v>
      </c>
      <c r="AB2007" s="602"/>
      <c r="AC2007" s="604">
        <f t="shared" si="921"/>
        <v>0.113</v>
      </c>
      <c r="AD2007" s="602">
        <f t="shared" ca="1" si="922"/>
        <v>-20223108916461.453</v>
      </c>
      <c r="AE2007" s="602">
        <f t="shared" si="923"/>
        <v>0</v>
      </c>
      <c r="AG2007" s="602">
        <f t="shared" ca="1" si="927"/>
        <v>0</v>
      </c>
    </row>
    <row r="2008" spans="2:33" x14ac:dyDescent="0.25">
      <c r="B2008" s="30">
        <v>1987</v>
      </c>
      <c r="C2008" s="19">
        <f t="shared" ca="1" si="901"/>
        <v>106169</v>
      </c>
      <c r="D2008" s="30">
        <f t="shared" ca="1" si="902"/>
        <v>31</v>
      </c>
      <c r="E2008" s="599">
        <f t="shared" si="903"/>
        <v>0.113</v>
      </c>
      <c r="F2008" s="599">
        <f t="shared" si="924"/>
        <v>0.13108</v>
      </c>
      <c r="G2008" s="33">
        <f t="shared" ca="1" si="904"/>
        <v>1.0120874444444443</v>
      </c>
      <c r="H2008" s="33">
        <f t="shared" ca="1" si="905"/>
        <v>15602454047.990562</v>
      </c>
      <c r="I2008" s="33">
        <f t="shared" ref="I2008:I2071" ca="1" si="929">IF(H2008=0, 0, 1/H2008)</f>
        <v>6.409248166501025E-11</v>
      </c>
      <c r="J2008" s="30" t="b">
        <f t="shared" si="906"/>
        <v>0</v>
      </c>
      <c r="K2008" s="33">
        <f t="shared" si="925"/>
        <v>1</v>
      </c>
      <c r="L2008" s="33">
        <f t="shared" ca="1" si="928"/>
        <v>6.409248166501025E-11</v>
      </c>
      <c r="M2008" s="600">
        <f t="shared" ca="1" si="907"/>
        <v>27271.35</v>
      </c>
      <c r="N2008" s="601">
        <f t="shared" ca="1" si="908"/>
        <v>-2103431248646720</v>
      </c>
      <c r="O2008" s="601">
        <f t="shared" ca="1" si="909"/>
        <v>25425108387996.992</v>
      </c>
      <c r="P2008" s="601">
        <f t="shared" ca="1" si="910"/>
        <v>-20467554622248.5</v>
      </c>
      <c r="Q2008" s="601">
        <f t="shared" ca="1" si="926"/>
        <v>-3274808739559.7598</v>
      </c>
      <c r="R2008" s="602">
        <f t="shared" si="911"/>
        <v>399</v>
      </c>
      <c r="S2008" s="602">
        <f t="shared" si="912"/>
        <v>63.84</v>
      </c>
      <c r="T2008" s="602">
        <f t="shared" si="913"/>
        <v>166.35080000000002</v>
      </c>
      <c r="U2008" s="602">
        <f t="shared" si="914"/>
        <v>26.616128000000003</v>
      </c>
      <c r="V2008" s="602">
        <f t="shared" ca="1" si="915"/>
        <v>-1682744998917.3799</v>
      </c>
      <c r="W2008" s="602">
        <f t="shared" si="916"/>
        <v>84.48</v>
      </c>
      <c r="X2008" s="602">
        <f t="shared" si="917"/>
        <v>13.52</v>
      </c>
      <c r="Y2008" s="602">
        <f t="shared" ca="1" si="918"/>
        <v>32093125922.330002</v>
      </c>
      <c r="Z2008" s="602">
        <f t="shared" ca="1" si="919"/>
        <v>5134900147.5699997</v>
      </c>
      <c r="AA2008" s="603">
        <f t="shared" si="920"/>
        <v>0</v>
      </c>
      <c r="AB2008" s="602"/>
      <c r="AC2008" s="604">
        <f t="shared" si="921"/>
        <v>0.113</v>
      </c>
      <c r="AD2008" s="602">
        <f t="shared" ca="1" si="922"/>
        <v>-20467554622248.5</v>
      </c>
      <c r="AE2008" s="602">
        <f t="shared" si="923"/>
        <v>0</v>
      </c>
      <c r="AG2008" s="602">
        <f t="shared" ca="1" si="927"/>
        <v>0</v>
      </c>
    </row>
    <row r="2009" spans="2:33" x14ac:dyDescent="0.25">
      <c r="B2009" s="30">
        <v>1988</v>
      </c>
      <c r="C2009" s="19">
        <f t="shared" ca="1" si="901"/>
        <v>106199</v>
      </c>
      <c r="D2009" s="30">
        <f t="shared" ca="1" si="902"/>
        <v>30</v>
      </c>
      <c r="E2009" s="599">
        <f t="shared" si="903"/>
        <v>0.113</v>
      </c>
      <c r="F2009" s="599">
        <f t="shared" si="924"/>
        <v>0.13108</v>
      </c>
      <c r="G2009" s="33">
        <f t="shared" ca="1" si="904"/>
        <v>1.0117233333333333</v>
      </c>
      <c r="H2009" s="33">
        <f t="shared" ca="1" si="905"/>
        <v>15785366817.613171</v>
      </c>
      <c r="I2009" s="33">
        <f t="shared" ca="1" si="929"/>
        <v>6.3349810717366984E-11</v>
      </c>
      <c r="J2009" s="30" t="b">
        <f t="shared" si="906"/>
        <v>0</v>
      </c>
      <c r="K2009" s="33">
        <f t="shared" si="925"/>
        <v>1</v>
      </c>
      <c r="L2009" s="33">
        <f t="shared" ca="1" si="928"/>
        <v>6.3349810717366984E-11</v>
      </c>
      <c r="M2009" s="600">
        <f t="shared" ca="1" si="907"/>
        <v>27271.35</v>
      </c>
      <c r="N2009" s="601">
        <f t="shared" ca="1" si="908"/>
        <v>-2128856357034720</v>
      </c>
      <c r="O2009" s="601">
        <f t="shared" ca="1" si="909"/>
        <v>24957292719575.082</v>
      </c>
      <c r="P2009" s="601">
        <f t="shared" ca="1" si="910"/>
        <v>-20046730695410.301</v>
      </c>
      <c r="Q2009" s="601">
        <f t="shared" ca="1" si="926"/>
        <v>-3207476911265.6499</v>
      </c>
      <c r="R2009" s="602">
        <f t="shared" si="911"/>
        <v>399</v>
      </c>
      <c r="S2009" s="602">
        <f t="shared" si="912"/>
        <v>63.84</v>
      </c>
      <c r="T2009" s="602">
        <f t="shared" si="913"/>
        <v>166.35080000000002</v>
      </c>
      <c r="U2009" s="602">
        <f t="shared" si="914"/>
        <v>26.616128000000003</v>
      </c>
      <c r="V2009" s="602">
        <f t="shared" ca="1" si="915"/>
        <v>-1703085085627.78</v>
      </c>
      <c r="W2009" s="602">
        <f t="shared" si="916"/>
        <v>84.48</v>
      </c>
      <c r="X2009" s="602">
        <f t="shared" si="917"/>
        <v>13.52</v>
      </c>
      <c r="Y2009" s="602">
        <f t="shared" ca="1" si="918"/>
        <v>31433274005.049999</v>
      </c>
      <c r="Z2009" s="602">
        <f t="shared" ca="1" si="919"/>
        <v>5029323840.8100004</v>
      </c>
      <c r="AA2009" s="603">
        <f t="shared" si="920"/>
        <v>0</v>
      </c>
      <c r="AB2009" s="602"/>
      <c r="AC2009" s="604">
        <f t="shared" si="921"/>
        <v>0.113</v>
      </c>
      <c r="AD2009" s="602">
        <f t="shared" ca="1" si="922"/>
        <v>-20046730695410.281</v>
      </c>
      <c r="AE2009" s="602">
        <f t="shared" si="923"/>
        <v>0</v>
      </c>
      <c r="AG2009" s="602">
        <f t="shared" ca="1" si="927"/>
        <v>0</v>
      </c>
    </row>
    <row r="2010" spans="2:33" x14ac:dyDescent="0.25">
      <c r="B2010" s="30">
        <v>1989</v>
      </c>
      <c r="C2010" s="19">
        <f t="shared" ca="1" si="901"/>
        <v>106230</v>
      </c>
      <c r="D2010" s="30">
        <f t="shared" ca="1" si="902"/>
        <v>31</v>
      </c>
      <c r="E2010" s="599">
        <f t="shared" si="903"/>
        <v>0.113</v>
      </c>
      <c r="F2010" s="599">
        <f t="shared" si="924"/>
        <v>0.13108</v>
      </c>
      <c r="G2010" s="33">
        <f t="shared" ca="1" si="904"/>
        <v>1.0120874444444443</v>
      </c>
      <c r="H2010" s="33">
        <f t="shared" ca="1" si="905"/>
        <v>15976171562.056244</v>
      </c>
      <c r="I2010" s="33">
        <f t="shared" ca="1" si="929"/>
        <v>6.2593218664164934E-11</v>
      </c>
      <c r="J2010" s="30" t="b">
        <f t="shared" si="906"/>
        <v>0</v>
      </c>
      <c r="K2010" s="33">
        <f t="shared" si="925"/>
        <v>1</v>
      </c>
      <c r="L2010" s="33">
        <f t="shared" ca="1" si="928"/>
        <v>6.2593218664164934E-11</v>
      </c>
      <c r="M2010" s="600">
        <f t="shared" ca="1" si="907"/>
        <v>27271.35</v>
      </c>
      <c r="N2010" s="601">
        <f t="shared" ca="1" si="908"/>
        <v>-2153813649754290</v>
      </c>
      <c r="O2010" s="601">
        <f t="shared" ca="1" si="909"/>
        <v>26034102862362.461</v>
      </c>
      <c r="P2010" s="601">
        <f t="shared" ca="1" si="910"/>
        <v>-20957803375248</v>
      </c>
      <c r="Q2010" s="601">
        <f t="shared" ca="1" si="926"/>
        <v>-3353248540039.6802</v>
      </c>
      <c r="R2010" s="602">
        <f t="shared" si="911"/>
        <v>399</v>
      </c>
      <c r="S2010" s="602">
        <f t="shared" si="912"/>
        <v>63.84</v>
      </c>
      <c r="T2010" s="602">
        <f t="shared" si="913"/>
        <v>166.35080000000002</v>
      </c>
      <c r="U2010" s="602">
        <f t="shared" si="914"/>
        <v>26.616128000000003</v>
      </c>
      <c r="V2010" s="602">
        <f t="shared" ca="1" si="915"/>
        <v>-1723050919803.4299</v>
      </c>
      <c r="W2010" s="602">
        <f t="shared" si="916"/>
        <v>84.48</v>
      </c>
      <c r="X2010" s="602">
        <f t="shared" si="917"/>
        <v>13.52</v>
      </c>
      <c r="Y2010" s="602">
        <f t="shared" ca="1" si="918"/>
        <v>32861835967.040001</v>
      </c>
      <c r="Z2010" s="602">
        <f t="shared" ca="1" si="919"/>
        <v>5257893754.7299995</v>
      </c>
      <c r="AA2010" s="603">
        <f t="shared" si="920"/>
        <v>0</v>
      </c>
      <c r="AB2010" s="602"/>
      <c r="AC2010" s="604">
        <f t="shared" si="921"/>
        <v>0.113</v>
      </c>
      <c r="AD2010" s="602">
        <f t="shared" ca="1" si="922"/>
        <v>-20957803375247.996</v>
      </c>
      <c r="AE2010" s="602">
        <f t="shared" si="923"/>
        <v>0</v>
      </c>
      <c r="AG2010" s="602">
        <f t="shared" ca="1" si="927"/>
        <v>0</v>
      </c>
    </row>
    <row r="2011" spans="2:33" x14ac:dyDescent="0.25">
      <c r="B2011" s="30">
        <v>1990</v>
      </c>
      <c r="C2011" s="19">
        <f t="shared" ca="1" si="901"/>
        <v>106260</v>
      </c>
      <c r="D2011" s="30">
        <f t="shared" ca="1" si="902"/>
        <v>30</v>
      </c>
      <c r="E2011" s="599">
        <f t="shared" si="903"/>
        <v>0.113</v>
      </c>
      <c r="F2011" s="599">
        <f t="shared" si="924"/>
        <v>0.13108</v>
      </c>
      <c r="G2011" s="33">
        <f t="shared" ca="1" si="904"/>
        <v>1.0117233333333333</v>
      </c>
      <c r="H2011" s="33">
        <f t="shared" ca="1" si="905"/>
        <v>16163465546.668749</v>
      </c>
      <c r="I2011" s="33">
        <f t="shared" ca="1" si="929"/>
        <v>6.1867920410551907E-11</v>
      </c>
      <c r="J2011" s="30" t="b">
        <f t="shared" si="906"/>
        <v>0</v>
      </c>
      <c r="K2011" s="33">
        <f t="shared" si="925"/>
        <v>1</v>
      </c>
      <c r="L2011" s="33">
        <f t="shared" ca="1" si="928"/>
        <v>6.1867920410551907E-11</v>
      </c>
      <c r="M2011" s="600">
        <f t="shared" ca="1" si="907"/>
        <v>27271.35</v>
      </c>
      <c r="N2011" s="601">
        <f t="shared" ca="1" si="908"/>
        <v>-2179847752616650</v>
      </c>
      <c r="O2011" s="601">
        <f t="shared" ca="1" si="909"/>
        <v>25555081847113.93</v>
      </c>
      <c r="P2011" s="601">
        <f t="shared" ca="1" si="910"/>
        <v>-20526899670473.5</v>
      </c>
      <c r="Q2011" s="601">
        <f t="shared" ca="1" si="926"/>
        <v>-3284303947275.7598</v>
      </c>
      <c r="R2011" s="602">
        <f t="shared" si="911"/>
        <v>399</v>
      </c>
      <c r="S2011" s="602">
        <f t="shared" si="912"/>
        <v>63.84</v>
      </c>
      <c r="T2011" s="602">
        <f t="shared" si="913"/>
        <v>166.35080000000002</v>
      </c>
      <c r="U2011" s="602">
        <f t="shared" si="914"/>
        <v>26.616128000000003</v>
      </c>
      <c r="V2011" s="602">
        <f t="shared" ca="1" si="915"/>
        <v>-1743878202093.3201</v>
      </c>
      <c r="W2011" s="602">
        <f t="shared" si="916"/>
        <v>84.48</v>
      </c>
      <c r="X2011" s="602">
        <f t="shared" si="917"/>
        <v>13.52</v>
      </c>
      <c r="Y2011" s="602">
        <f t="shared" ca="1" si="918"/>
        <v>32186178957.950001</v>
      </c>
      <c r="Z2011" s="602">
        <f t="shared" ca="1" si="919"/>
        <v>5149788633.2700005</v>
      </c>
      <c r="AA2011" s="603">
        <f t="shared" si="920"/>
        <v>0</v>
      </c>
      <c r="AB2011" s="602"/>
      <c r="AC2011" s="604">
        <f t="shared" si="921"/>
        <v>0.113</v>
      </c>
      <c r="AD2011" s="602">
        <f t="shared" ca="1" si="922"/>
        <v>-20526899670473.457</v>
      </c>
      <c r="AE2011" s="602">
        <f t="shared" si="923"/>
        <v>0</v>
      </c>
      <c r="AG2011" s="602">
        <f t="shared" ca="1" si="927"/>
        <v>0</v>
      </c>
    </row>
    <row r="2012" spans="2:33" x14ac:dyDescent="0.25">
      <c r="B2012" s="30">
        <v>1991</v>
      </c>
      <c r="C2012" s="19">
        <f t="shared" ca="1" si="901"/>
        <v>106291</v>
      </c>
      <c r="D2012" s="30">
        <f t="shared" ca="1" si="902"/>
        <v>31</v>
      </c>
      <c r="E2012" s="599">
        <f t="shared" si="903"/>
        <v>0.113</v>
      </c>
      <c r="F2012" s="599">
        <f t="shared" si="924"/>
        <v>0.13108</v>
      </c>
      <c r="G2012" s="33">
        <f t="shared" ca="1" si="904"/>
        <v>1.0120874444444443</v>
      </c>
      <c r="H2012" s="33">
        <f t="shared" ca="1" si="905"/>
        <v>16358840538.493797</v>
      </c>
      <c r="I2012" s="33">
        <f t="shared" ca="1" si="929"/>
        <v>6.1129026696416017E-11</v>
      </c>
      <c r="J2012" s="30" t="b">
        <f t="shared" si="906"/>
        <v>0</v>
      </c>
      <c r="K2012" s="33">
        <f t="shared" si="925"/>
        <v>1</v>
      </c>
      <c r="L2012" s="33">
        <f t="shared" ca="1" si="928"/>
        <v>6.1129026696416017E-11</v>
      </c>
      <c r="M2012" s="600">
        <f t="shared" ca="1" si="907"/>
        <v>27271.35</v>
      </c>
      <c r="N2012" s="601">
        <f t="shared" ca="1" si="908"/>
        <v>-2205402834463760</v>
      </c>
      <c r="O2012" s="601">
        <f t="shared" ca="1" si="909"/>
        <v>26657684266472.355</v>
      </c>
      <c r="P2012" s="601">
        <f t="shared" ca="1" si="910"/>
        <v>-21459794803129.301</v>
      </c>
      <c r="Q2012" s="601">
        <f t="shared" ca="1" si="926"/>
        <v>-3433567168500.6899</v>
      </c>
      <c r="R2012" s="602">
        <f t="shared" si="911"/>
        <v>399</v>
      </c>
      <c r="S2012" s="602">
        <f t="shared" si="912"/>
        <v>63.84</v>
      </c>
      <c r="T2012" s="602">
        <f t="shared" si="913"/>
        <v>166.35080000000002</v>
      </c>
      <c r="U2012" s="602">
        <f t="shared" si="914"/>
        <v>26.616128000000003</v>
      </c>
      <c r="V2012" s="602">
        <f t="shared" ca="1" si="915"/>
        <v>-1764322267571.01</v>
      </c>
      <c r="W2012" s="602">
        <f t="shared" si="916"/>
        <v>84.48</v>
      </c>
      <c r="X2012" s="602">
        <f t="shared" si="917"/>
        <v>13.52</v>
      </c>
      <c r="Y2012" s="602">
        <f t="shared" ca="1" si="918"/>
        <v>33648958525.950001</v>
      </c>
      <c r="Z2012" s="602">
        <f t="shared" ca="1" si="919"/>
        <v>5383833364.1499996</v>
      </c>
      <c r="AA2012" s="603">
        <f t="shared" si="920"/>
        <v>0</v>
      </c>
      <c r="AB2012" s="602"/>
      <c r="AC2012" s="604">
        <f t="shared" si="921"/>
        <v>0.113</v>
      </c>
      <c r="AD2012" s="602">
        <f t="shared" ca="1" si="922"/>
        <v>-21459794803129.313</v>
      </c>
      <c r="AE2012" s="602">
        <f t="shared" si="923"/>
        <v>0</v>
      </c>
      <c r="AG2012" s="602">
        <f t="shared" ca="1" si="927"/>
        <v>0</v>
      </c>
    </row>
    <row r="2013" spans="2:33" x14ac:dyDescent="0.25">
      <c r="B2013" s="30">
        <v>1992</v>
      </c>
      <c r="C2013" s="19">
        <f t="shared" ca="1" si="901"/>
        <v>106322</v>
      </c>
      <c r="D2013" s="30">
        <f t="shared" ca="1" si="902"/>
        <v>31</v>
      </c>
      <c r="E2013" s="599">
        <f t="shared" si="903"/>
        <v>0.113</v>
      </c>
      <c r="F2013" s="599">
        <f t="shared" si="924"/>
        <v>0.13108</v>
      </c>
      <c r="G2013" s="33">
        <f t="shared" ca="1" si="904"/>
        <v>1.0120874444444443</v>
      </c>
      <c r="H2013" s="33">
        <f t="shared" ca="1" si="905"/>
        <v>16556577114.678364</v>
      </c>
      <c r="I2013" s="33">
        <f t="shared" ca="1" si="929"/>
        <v>6.039895765130355E-11</v>
      </c>
      <c r="J2013" s="30" t="b">
        <f t="shared" si="906"/>
        <v>1</v>
      </c>
      <c r="K2013" s="33">
        <f t="shared" si="925"/>
        <v>1</v>
      </c>
      <c r="L2013" s="33">
        <f t="shared" ca="1" si="928"/>
        <v>6.039895765130355E-11</v>
      </c>
      <c r="M2013" s="600">
        <f t="shared" ca="1" si="907"/>
        <v>27271.35</v>
      </c>
      <c r="N2013" s="601">
        <f t="shared" ca="1" si="908"/>
        <v>-2232060518730230</v>
      </c>
      <c r="O2013" s="601">
        <f t="shared" ca="1" si="909"/>
        <v>26979907544060.898</v>
      </c>
      <c r="P2013" s="601">
        <f t="shared" ca="1" si="910"/>
        <v>-21719188880866.699</v>
      </c>
      <c r="Q2013" s="601">
        <f t="shared" ca="1" si="926"/>
        <v>-3475070220938.6699</v>
      </c>
      <c r="R2013" s="602">
        <f t="shared" si="911"/>
        <v>399</v>
      </c>
      <c r="S2013" s="602">
        <f t="shared" si="912"/>
        <v>63.84</v>
      </c>
      <c r="T2013" s="602">
        <f t="shared" si="913"/>
        <v>166.35080000000002</v>
      </c>
      <c r="U2013" s="602">
        <f t="shared" si="914"/>
        <v>26.616128000000003</v>
      </c>
      <c r="V2013" s="602">
        <f t="shared" ca="1" si="915"/>
        <v>-1785648414984.1799</v>
      </c>
      <c r="W2013" s="602">
        <f t="shared" si="916"/>
        <v>84.48</v>
      </c>
      <c r="X2013" s="602">
        <f t="shared" si="917"/>
        <v>13.52</v>
      </c>
      <c r="Y2013" s="602">
        <f t="shared" ca="1" si="918"/>
        <v>34055688439.849998</v>
      </c>
      <c r="Z2013" s="602">
        <f t="shared" ca="1" si="919"/>
        <v>5448910150.3800001</v>
      </c>
      <c r="AA2013" s="603">
        <f t="shared" si="920"/>
        <v>0</v>
      </c>
      <c r="AB2013" s="602"/>
      <c r="AC2013" s="604">
        <f t="shared" si="921"/>
        <v>0.113</v>
      </c>
      <c r="AD2013" s="602">
        <f t="shared" ca="1" si="922"/>
        <v>-21719188880866.656</v>
      </c>
      <c r="AE2013" s="602">
        <f t="shared" si="923"/>
        <v>0</v>
      </c>
      <c r="AG2013" s="602">
        <f t="shared" ca="1" si="927"/>
        <v>0</v>
      </c>
    </row>
    <row r="2014" spans="2:33" x14ac:dyDescent="0.25">
      <c r="B2014" s="30">
        <v>1993</v>
      </c>
      <c r="C2014" s="19">
        <f t="shared" ca="1" si="901"/>
        <v>106350</v>
      </c>
      <c r="D2014" s="30">
        <f t="shared" ca="1" si="902"/>
        <v>28</v>
      </c>
      <c r="E2014" s="599">
        <f t="shared" si="903"/>
        <v>0.113</v>
      </c>
      <c r="F2014" s="599">
        <f t="shared" si="924"/>
        <v>0.13108</v>
      </c>
      <c r="G2014" s="33">
        <f t="shared" ca="1" si="904"/>
        <v>1.0109951111111111</v>
      </c>
      <c r="H2014" s="33">
        <f t="shared" ca="1" si="905"/>
        <v>16738618519.673931</v>
      </c>
      <c r="I2014" s="33">
        <f t="shared" ca="1" si="929"/>
        <v>5.9742086769265828E-11</v>
      </c>
      <c r="J2014" s="30" t="b">
        <f t="shared" si="906"/>
        <v>0</v>
      </c>
      <c r="K2014" s="33">
        <f t="shared" si="925"/>
        <v>1</v>
      </c>
      <c r="L2014" s="33">
        <f t="shared" ca="1" si="928"/>
        <v>5.9742086769265828E-11</v>
      </c>
      <c r="M2014" s="600">
        <f t="shared" ca="1" si="907"/>
        <v>27271.35</v>
      </c>
      <c r="N2014" s="601">
        <f t="shared" ca="1" si="908"/>
        <v>-2259040426274290</v>
      </c>
      <c r="O2014" s="601">
        <f t="shared" ca="1" si="909"/>
        <v>24838400518648.938</v>
      </c>
      <c r="P2014" s="601">
        <f t="shared" ca="1" si="910"/>
        <v>-19854455302032.898</v>
      </c>
      <c r="Q2014" s="601">
        <f t="shared" ca="1" si="926"/>
        <v>-3176712848325.2598</v>
      </c>
      <c r="R2014" s="602">
        <f t="shared" si="911"/>
        <v>399</v>
      </c>
      <c r="S2014" s="602">
        <f t="shared" si="912"/>
        <v>63.84</v>
      </c>
      <c r="T2014" s="602">
        <f t="shared" si="913"/>
        <v>166.35080000000002</v>
      </c>
      <c r="U2014" s="602">
        <f t="shared" si="914"/>
        <v>26.616128000000003</v>
      </c>
      <c r="V2014" s="602">
        <f t="shared" ca="1" si="915"/>
        <v>-1807232341019.4299</v>
      </c>
      <c r="W2014" s="602">
        <f t="shared" si="916"/>
        <v>84.48</v>
      </c>
      <c r="X2014" s="602">
        <f t="shared" si="917"/>
        <v>13.52</v>
      </c>
      <c r="Y2014" s="602">
        <f t="shared" ca="1" si="918"/>
        <v>31131786188.23</v>
      </c>
      <c r="Z2014" s="602">
        <f t="shared" ca="1" si="919"/>
        <v>4981085790.1199999</v>
      </c>
      <c r="AA2014" s="603">
        <f t="shared" si="920"/>
        <v>0</v>
      </c>
      <c r="AB2014" s="602"/>
      <c r="AC2014" s="604">
        <f t="shared" si="921"/>
        <v>0.113</v>
      </c>
      <c r="AD2014" s="602">
        <f t="shared" ca="1" si="922"/>
        <v>-19854455302032.93</v>
      </c>
      <c r="AE2014" s="602">
        <f t="shared" si="923"/>
        <v>0</v>
      </c>
      <c r="AG2014" s="602">
        <f t="shared" ca="1" si="927"/>
        <v>0</v>
      </c>
    </row>
    <row r="2015" spans="2:33" x14ac:dyDescent="0.25">
      <c r="B2015" s="30">
        <v>1994</v>
      </c>
      <c r="C2015" s="19">
        <f t="shared" ca="1" si="901"/>
        <v>106381</v>
      </c>
      <c r="D2015" s="30">
        <f t="shared" ca="1" si="902"/>
        <v>31</v>
      </c>
      <c r="E2015" s="599">
        <f t="shared" si="903"/>
        <v>0.113</v>
      </c>
      <c r="F2015" s="599">
        <f t="shared" si="924"/>
        <v>0.13108</v>
      </c>
      <c r="G2015" s="33">
        <f t="shared" ca="1" si="904"/>
        <v>1.0120874444444443</v>
      </c>
      <c r="H2015" s="33">
        <f t="shared" ca="1" si="905"/>
        <v>16940945641.107237</v>
      </c>
      <c r="I2015" s="33">
        <f t="shared" ca="1" si="929"/>
        <v>5.902858206294565E-11</v>
      </c>
      <c r="J2015" s="30" t="b">
        <f t="shared" si="906"/>
        <v>0</v>
      </c>
      <c r="K2015" s="33">
        <f t="shared" si="925"/>
        <v>1</v>
      </c>
      <c r="L2015" s="33">
        <f t="shared" ca="1" si="928"/>
        <v>5.902858206294565E-11</v>
      </c>
      <c r="M2015" s="600">
        <f t="shared" ca="1" si="907"/>
        <v>27271.35</v>
      </c>
      <c r="N2015" s="601">
        <f t="shared" ca="1" si="908"/>
        <v>-2283878826792940</v>
      </c>
      <c r="O2015" s="601">
        <f t="shared" ca="1" si="909"/>
        <v>27606258463973.914</v>
      </c>
      <c r="P2015" s="601">
        <f t="shared" ca="1" si="910"/>
        <v>-22223409806265.699</v>
      </c>
      <c r="Q2015" s="601">
        <f t="shared" ca="1" si="926"/>
        <v>-3555745569002.5098</v>
      </c>
      <c r="R2015" s="602">
        <f t="shared" si="911"/>
        <v>399</v>
      </c>
      <c r="S2015" s="602">
        <f t="shared" si="912"/>
        <v>63.84</v>
      </c>
      <c r="T2015" s="602">
        <f t="shared" si="913"/>
        <v>166.35080000000002</v>
      </c>
      <c r="U2015" s="602">
        <f t="shared" si="914"/>
        <v>26.616128000000003</v>
      </c>
      <c r="V2015" s="602">
        <f t="shared" ca="1" si="915"/>
        <v>-1827103061434.3501</v>
      </c>
      <c r="W2015" s="602">
        <f t="shared" si="916"/>
        <v>84.48</v>
      </c>
      <c r="X2015" s="602">
        <f t="shared" si="917"/>
        <v>13.52</v>
      </c>
      <c r="Y2015" s="602">
        <f t="shared" ca="1" si="918"/>
        <v>34846306850.870003</v>
      </c>
      <c r="Z2015" s="602">
        <f t="shared" ca="1" si="919"/>
        <v>5575409096.1400003</v>
      </c>
      <c r="AA2015" s="603">
        <f t="shared" si="920"/>
        <v>0</v>
      </c>
      <c r="AB2015" s="602"/>
      <c r="AC2015" s="604">
        <f t="shared" si="921"/>
        <v>0.113</v>
      </c>
      <c r="AD2015" s="602">
        <f t="shared" ca="1" si="922"/>
        <v>-22223409806265.746</v>
      </c>
      <c r="AE2015" s="602">
        <f t="shared" si="923"/>
        <v>0</v>
      </c>
      <c r="AG2015" s="602">
        <f t="shared" ca="1" si="927"/>
        <v>0</v>
      </c>
    </row>
    <row r="2016" spans="2:33" x14ac:dyDescent="0.25">
      <c r="B2016" s="30">
        <v>1995</v>
      </c>
      <c r="C2016" s="19">
        <f t="shared" ca="1" si="901"/>
        <v>106411</v>
      </c>
      <c r="D2016" s="30">
        <f t="shared" ca="1" si="902"/>
        <v>30</v>
      </c>
      <c r="E2016" s="599">
        <f t="shared" si="903"/>
        <v>0.113</v>
      </c>
      <c r="F2016" s="599">
        <f t="shared" si="924"/>
        <v>0.13108</v>
      </c>
      <c r="G2016" s="33">
        <f t="shared" ca="1" si="904"/>
        <v>1.0117233333333333</v>
      </c>
      <c r="H2016" s="33">
        <f t="shared" ca="1" si="905"/>
        <v>17139549993.839817</v>
      </c>
      <c r="I2016" s="33">
        <f t="shared" ca="1" si="929"/>
        <v>5.8344588997926628E-11</v>
      </c>
      <c r="J2016" s="30" t="b">
        <f t="shared" si="906"/>
        <v>0</v>
      </c>
      <c r="K2016" s="33">
        <f t="shared" si="925"/>
        <v>1</v>
      </c>
      <c r="L2016" s="33">
        <f t="shared" ca="1" si="928"/>
        <v>5.8344588997926628E-11</v>
      </c>
      <c r="M2016" s="600">
        <f t="shared" ca="1" si="907"/>
        <v>27271.35</v>
      </c>
      <c r="N2016" s="601">
        <f t="shared" ca="1" si="908"/>
        <v>-2311485085256910</v>
      </c>
      <c r="O2016" s="601">
        <f t="shared" ca="1" si="909"/>
        <v>27098310176766.523</v>
      </c>
      <c r="P2016" s="601">
        <f t="shared" ca="1" si="910"/>
        <v>-21766484552835.898</v>
      </c>
      <c r="Q2016" s="601">
        <f t="shared" ca="1" si="926"/>
        <v>-3482637528453.7402</v>
      </c>
      <c r="R2016" s="602">
        <f t="shared" si="911"/>
        <v>399</v>
      </c>
      <c r="S2016" s="602">
        <f t="shared" si="912"/>
        <v>63.84</v>
      </c>
      <c r="T2016" s="602">
        <f t="shared" si="913"/>
        <v>166.35080000000002</v>
      </c>
      <c r="U2016" s="602">
        <f t="shared" si="914"/>
        <v>26.616128000000003</v>
      </c>
      <c r="V2016" s="602">
        <f t="shared" ca="1" si="915"/>
        <v>-1849188068205.53</v>
      </c>
      <c r="W2016" s="602">
        <f t="shared" si="916"/>
        <v>84.48</v>
      </c>
      <c r="X2016" s="602">
        <f t="shared" si="917"/>
        <v>13.52</v>
      </c>
      <c r="Y2016" s="602">
        <f t="shared" ca="1" si="918"/>
        <v>34129848053.490002</v>
      </c>
      <c r="Z2016" s="602">
        <f t="shared" ca="1" si="919"/>
        <v>5460775688.5600004</v>
      </c>
      <c r="AA2016" s="603">
        <f t="shared" si="920"/>
        <v>0</v>
      </c>
      <c r="AB2016" s="602"/>
      <c r="AC2016" s="604">
        <f t="shared" si="921"/>
        <v>0.113</v>
      </c>
      <c r="AD2016" s="602">
        <f t="shared" ca="1" si="922"/>
        <v>-21766484552835.902</v>
      </c>
      <c r="AE2016" s="602">
        <f t="shared" si="923"/>
        <v>0</v>
      </c>
      <c r="AG2016" s="602">
        <f t="shared" ca="1" si="927"/>
        <v>0</v>
      </c>
    </row>
    <row r="2017" spans="2:33" x14ac:dyDescent="0.25">
      <c r="B2017" s="30">
        <v>1996</v>
      </c>
      <c r="C2017" s="19">
        <f t="shared" ca="1" si="901"/>
        <v>106442</v>
      </c>
      <c r="D2017" s="30">
        <f t="shared" ca="1" si="902"/>
        <v>31</v>
      </c>
      <c r="E2017" s="599">
        <f t="shared" si="903"/>
        <v>0.113</v>
      </c>
      <c r="F2017" s="599">
        <f t="shared" si="924"/>
        <v>0.13108</v>
      </c>
      <c r="G2017" s="33">
        <f t="shared" ca="1" si="904"/>
        <v>1.0120874444444443</v>
      </c>
      <c r="H2017" s="33">
        <f t="shared" ca="1" si="905"/>
        <v>17346723352.19313</v>
      </c>
      <c r="I2017" s="33">
        <f t="shared" ca="1" si="929"/>
        <v>5.7647774723609164E-11</v>
      </c>
      <c r="J2017" s="30" t="b">
        <f t="shared" si="906"/>
        <v>0</v>
      </c>
      <c r="K2017" s="33">
        <f t="shared" si="925"/>
        <v>1</v>
      </c>
      <c r="L2017" s="33">
        <f t="shared" ca="1" si="928"/>
        <v>5.7647774723609164E-11</v>
      </c>
      <c r="M2017" s="600">
        <f t="shared" ca="1" si="907"/>
        <v>27271.35</v>
      </c>
      <c r="N2017" s="601">
        <f t="shared" ca="1" si="908"/>
        <v>-2338583395433680</v>
      </c>
      <c r="O2017" s="601">
        <f t="shared" ca="1" si="909"/>
        <v>28267496898276.242</v>
      </c>
      <c r="P2017" s="601">
        <f t="shared" ca="1" si="910"/>
        <v>-22755715650567.199</v>
      </c>
      <c r="Q2017" s="601">
        <f t="shared" ca="1" si="926"/>
        <v>-3640914504090.75</v>
      </c>
      <c r="R2017" s="602">
        <f t="shared" si="911"/>
        <v>399</v>
      </c>
      <c r="S2017" s="602">
        <f t="shared" si="912"/>
        <v>63.84</v>
      </c>
      <c r="T2017" s="602">
        <f t="shared" si="913"/>
        <v>166.35080000000002</v>
      </c>
      <c r="U2017" s="602">
        <f t="shared" si="914"/>
        <v>26.616128000000003</v>
      </c>
      <c r="V2017" s="602">
        <f t="shared" ca="1" si="915"/>
        <v>-1870866716346.9399</v>
      </c>
      <c r="W2017" s="602">
        <f t="shared" si="916"/>
        <v>84.48</v>
      </c>
      <c r="X2017" s="602">
        <f t="shared" si="917"/>
        <v>13.52</v>
      </c>
      <c r="Y2017" s="602">
        <f t="shared" ca="1" si="918"/>
        <v>35680962414.739998</v>
      </c>
      <c r="Z2017" s="602">
        <f t="shared" ca="1" si="919"/>
        <v>5708953986.3599997</v>
      </c>
      <c r="AA2017" s="603">
        <f t="shared" si="920"/>
        <v>0</v>
      </c>
      <c r="AB2017" s="602"/>
      <c r="AC2017" s="604">
        <f t="shared" si="921"/>
        <v>0.113</v>
      </c>
      <c r="AD2017" s="602">
        <f t="shared" ca="1" si="922"/>
        <v>-22755715650567.168</v>
      </c>
      <c r="AE2017" s="602">
        <f t="shared" si="923"/>
        <v>0</v>
      </c>
      <c r="AG2017" s="602">
        <f t="shared" ca="1" si="927"/>
        <v>0</v>
      </c>
    </row>
    <row r="2018" spans="2:33" x14ac:dyDescent="0.25">
      <c r="B2018" s="30">
        <v>1997</v>
      </c>
      <c r="C2018" s="19">
        <f t="shared" ca="1" si="901"/>
        <v>106472</v>
      </c>
      <c r="D2018" s="30">
        <f t="shared" ca="1" si="902"/>
        <v>30</v>
      </c>
      <c r="E2018" s="599">
        <f t="shared" si="903"/>
        <v>0.113</v>
      </c>
      <c r="F2018" s="599">
        <f t="shared" si="924"/>
        <v>0.13108</v>
      </c>
      <c r="G2018" s="33">
        <f t="shared" ca="1" si="904"/>
        <v>1.0117233333333333</v>
      </c>
      <c r="H2018" s="33">
        <f t="shared" ca="1" si="905"/>
        <v>17550084772.292007</v>
      </c>
      <c r="I2018" s="33">
        <f t="shared" ca="1" si="929"/>
        <v>5.6979781748906155E-11</v>
      </c>
      <c r="J2018" s="30" t="b">
        <f t="shared" si="906"/>
        <v>0</v>
      </c>
      <c r="K2018" s="33">
        <f t="shared" si="925"/>
        <v>1</v>
      </c>
      <c r="L2018" s="33">
        <f t="shared" ca="1" si="928"/>
        <v>5.6979781748906155E-11</v>
      </c>
      <c r="M2018" s="600">
        <f t="shared" ca="1" si="907"/>
        <v>27271.35</v>
      </c>
      <c r="N2018" s="601">
        <f t="shared" ca="1" si="908"/>
        <v>-2366850892331960</v>
      </c>
      <c r="O2018" s="601">
        <f t="shared" ca="1" si="909"/>
        <v>27747381988376.344</v>
      </c>
      <c r="P2018" s="601">
        <f t="shared" ca="1" si="910"/>
        <v>-22287845902792.602</v>
      </c>
      <c r="Q2018" s="601">
        <f t="shared" ca="1" si="926"/>
        <v>-3566055344446.8198</v>
      </c>
      <c r="R2018" s="602">
        <f t="shared" si="911"/>
        <v>399</v>
      </c>
      <c r="S2018" s="602">
        <f t="shared" si="912"/>
        <v>63.84</v>
      </c>
      <c r="T2018" s="602">
        <f t="shared" si="913"/>
        <v>166.35080000000002</v>
      </c>
      <c r="U2018" s="602">
        <f t="shared" si="914"/>
        <v>26.616128000000003</v>
      </c>
      <c r="V2018" s="602">
        <f t="shared" ca="1" si="915"/>
        <v>-1893480713865.5701</v>
      </c>
      <c r="W2018" s="602">
        <f t="shared" si="916"/>
        <v>84.48</v>
      </c>
      <c r="X2018" s="602">
        <f t="shared" si="917"/>
        <v>13.52</v>
      </c>
      <c r="Y2018" s="602">
        <f t="shared" ca="1" si="918"/>
        <v>34947342650.230003</v>
      </c>
      <c r="Z2018" s="602">
        <f t="shared" ca="1" si="919"/>
        <v>5591574824.04</v>
      </c>
      <c r="AA2018" s="603">
        <f t="shared" si="920"/>
        <v>0</v>
      </c>
      <c r="AB2018" s="602"/>
      <c r="AC2018" s="604">
        <f t="shared" si="921"/>
        <v>0.113</v>
      </c>
      <c r="AD2018" s="602">
        <f t="shared" ca="1" si="922"/>
        <v>-22287845902792.625</v>
      </c>
      <c r="AE2018" s="602">
        <f t="shared" si="923"/>
        <v>0</v>
      </c>
      <c r="AG2018" s="602">
        <f t="shared" ca="1" si="927"/>
        <v>0</v>
      </c>
    </row>
    <row r="2019" spans="2:33" x14ac:dyDescent="0.25">
      <c r="B2019" s="30">
        <v>1998</v>
      </c>
      <c r="C2019" s="19">
        <f t="shared" ca="1" si="901"/>
        <v>106503</v>
      </c>
      <c r="D2019" s="30">
        <f t="shared" ca="1" si="902"/>
        <v>31</v>
      </c>
      <c r="E2019" s="599">
        <f t="shared" si="903"/>
        <v>0.113</v>
      </c>
      <c r="F2019" s="599">
        <f t="shared" si="924"/>
        <v>0.13108</v>
      </c>
      <c r="G2019" s="33">
        <f t="shared" ca="1" si="904"/>
        <v>1.0120874444444443</v>
      </c>
      <c r="H2019" s="33">
        <f t="shared" ca="1" si="905"/>
        <v>17762220446.972374</v>
      </c>
      <c r="I2019" s="33">
        <f t="shared" ca="1" si="929"/>
        <v>5.6299267480967061E-11</v>
      </c>
      <c r="J2019" s="30" t="b">
        <f t="shared" si="906"/>
        <v>0</v>
      </c>
      <c r="K2019" s="33">
        <f t="shared" si="925"/>
        <v>1</v>
      </c>
      <c r="L2019" s="33">
        <f t="shared" ca="1" si="928"/>
        <v>5.6299267480967061E-11</v>
      </c>
      <c r="M2019" s="600">
        <f t="shared" ca="1" si="907"/>
        <v>27271.35</v>
      </c>
      <c r="N2019" s="601">
        <f t="shared" ca="1" si="908"/>
        <v>-2394598274320340</v>
      </c>
      <c r="O2019" s="601">
        <f t="shared" ca="1" si="909"/>
        <v>28944573634880.961</v>
      </c>
      <c r="P2019" s="601">
        <f t="shared" ca="1" si="910"/>
        <v>-23300771541511.5</v>
      </c>
      <c r="Q2019" s="601">
        <f t="shared" ca="1" si="926"/>
        <v>-3728123446641.8398</v>
      </c>
      <c r="R2019" s="602">
        <f t="shared" si="911"/>
        <v>399</v>
      </c>
      <c r="S2019" s="602">
        <f t="shared" si="912"/>
        <v>63.84</v>
      </c>
      <c r="T2019" s="602">
        <f t="shared" si="913"/>
        <v>166.35080000000002</v>
      </c>
      <c r="U2019" s="602">
        <f t="shared" si="914"/>
        <v>26.616128000000003</v>
      </c>
      <c r="V2019" s="602">
        <f t="shared" ca="1" si="915"/>
        <v>-1915678619456.27</v>
      </c>
      <c r="W2019" s="602">
        <f t="shared" si="916"/>
        <v>84.48</v>
      </c>
      <c r="X2019" s="602">
        <f t="shared" si="917"/>
        <v>13.52</v>
      </c>
      <c r="Y2019" s="602">
        <f t="shared" ca="1" si="918"/>
        <v>36535610051.739998</v>
      </c>
      <c r="Z2019" s="602">
        <f t="shared" ca="1" si="919"/>
        <v>5845697608.2799997</v>
      </c>
      <c r="AA2019" s="603">
        <f t="shared" si="920"/>
        <v>0</v>
      </c>
      <c r="AB2019" s="602"/>
      <c r="AC2019" s="604">
        <f t="shared" si="921"/>
        <v>0.113</v>
      </c>
      <c r="AD2019" s="602">
        <f t="shared" ca="1" si="922"/>
        <v>-23300771541511.535</v>
      </c>
      <c r="AE2019" s="602">
        <f t="shared" si="923"/>
        <v>0</v>
      </c>
      <c r="AG2019" s="602">
        <f t="shared" ca="1" si="927"/>
        <v>0</v>
      </c>
    </row>
    <row r="2020" spans="2:33" x14ac:dyDescent="0.25">
      <c r="B2020" s="30">
        <v>1999</v>
      </c>
      <c r="C2020" s="19">
        <f t="shared" ca="1" si="901"/>
        <v>106534</v>
      </c>
      <c r="D2020" s="30">
        <f t="shared" ca="1" si="902"/>
        <v>31</v>
      </c>
      <c r="E2020" s="599">
        <f t="shared" si="903"/>
        <v>0.113</v>
      </c>
      <c r="F2020" s="599">
        <f t="shared" si="924"/>
        <v>0.13108</v>
      </c>
      <c r="G2020" s="33">
        <f t="shared" ca="1" si="904"/>
        <v>1.0120874444444443</v>
      </c>
      <c r="H2020" s="33">
        <f t="shared" ca="1" si="905"/>
        <v>17976920299.835125</v>
      </c>
      <c r="I2020" s="33">
        <f t="shared" ca="1" si="929"/>
        <v>5.5626880651474631E-11</v>
      </c>
      <c r="J2020" s="30" t="b">
        <f t="shared" si="906"/>
        <v>0</v>
      </c>
      <c r="K2020" s="33">
        <f t="shared" si="925"/>
        <v>1</v>
      </c>
      <c r="L2020" s="33">
        <f t="shared" ca="1" si="928"/>
        <v>5.5626880651474631E-11</v>
      </c>
      <c r="M2020" s="600">
        <f t="shared" ca="1" si="907"/>
        <v>27271.35</v>
      </c>
      <c r="N2020" s="601">
        <f t="shared" ca="1" si="908"/>
        <v>-2423542847955220</v>
      </c>
      <c r="O2020" s="601">
        <f t="shared" ca="1" si="909"/>
        <v>29294439560660.754</v>
      </c>
      <c r="P2020" s="601">
        <f t="shared" ca="1" si="910"/>
        <v>-23582418323297.602</v>
      </c>
      <c r="Q2020" s="601">
        <f t="shared" ca="1" si="926"/>
        <v>-3773186931727.6201</v>
      </c>
      <c r="R2020" s="602">
        <f t="shared" si="911"/>
        <v>399</v>
      </c>
      <c r="S2020" s="602">
        <f t="shared" si="912"/>
        <v>63.84</v>
      </c>
      <c r="T2020" s="602">
        <f t="shared" si="913"/>
        <v>166.35080000000002</v>
      </c>
      <c r="U2020" s="602">
        <f t="shared" si="914"/>
        <v>26.616128000000003</v>
      </c>
      <c r="V2020" s="602">
        <f t="shared" ca="1" si="915"/>
        <v>-1938834278364.1799</v>
      </c>
      <c r="W2020" s="602">
        <f t="shared" si="916"/>
        <v>84.48</v>
      </c>
      <c r="X2020" s="602">
        <f t="shared" si="917"/>
        <v>13.52</v>
      </c>
      <c r="Y2020" s="602">
        <f t="shared" ca="1" si="918"/>
        <v>36977232205.580002</v>
      </c>
      <c r="Z2020" s="602">
        <f t="shared" ca="1" si="919"/>
        <v>5916357152.8900003</v>
      </c>
      <c r="AA2020" s="603">
        <f t="shared" si="920"/>
        <v>0</v>
      </c>
      <c r="AB2020" s="602"/>
      <c r="AC2020" s="604">
        <f t="shared" si="921"/>
        <v>0.113</v>
      </c>
      <c r="AD2020" s="602">
        <f t="shared" ca="1" si="922"/>
        <v>-23582418323297.602</v>
      </c>
      <c r="AE2020" s="602">
        <f t="shared" si="923"/>
        <v>0</v>
      </c>
      <c r="AG2020" s="602">
        <f t="shared" ca="1" si="927"/>
        <v>0</v>
      </c>
    </row>
    <row r="2021" spans="2:33" x14ac:dyDescent="0.25">
      <c r="B2021" s="30">
        <v>2000</v>
      </c>
      <c r="C2021" s="19">
        <f t="shared" ca="1" si="901"/>
        <v>106564</v>
      </c>
      <c r="D2021" s="30">
        <f t="shared" ca="1" si="902"/>
        <v>30</v>
      </c>
      <c r="E2021" s="599">
        <f t="shared" si="903"/>
        <v>0.113</v>
      </c>
      <c r="F2021" s="599">
        <f t="shared" si="924"/>
        <v>0.13108</v>
      </c>
      <c r="G2021" s="33">
        <f t="shared" ca="1" si="904"/>
        <v>1.0117233333333333</v>
      </c>
      <c r="H2021" s="33">
        <f t="shared" ca="1" si="905"/>
        <v>18187669728.81686</v>
      </c>
      <c r="I2021" s="33">
        <f t="shared" ca="1" si="929"/>
        <v>5.4982304765276366E-11</v>
      </c>
      <c r="J2021" s="30" t="b">
        <f t="shared" si="906"/>
        <v>0</v>
      </c>
      <c r="K2021" s="33">
        <f t="shared" si="925"/>
        <v>1</v>
      </c>
      <c r="L2021" s="33">
        <f t="shared" ca="1" si="928"/>
        <v>5.4982304765276366E-11</v>
      </c>
      <c r="M2021" s="600">
        <f t="shared" ca="1" si="907"/>
        <v>27271.35</v>
      </c>
      <c r="N2021" s="601">
        <f t="shared" ca="1" si="908"/>
        <v>-2452837287515880</v>
      </c>
      <c r="O2021" s="601">
        <f t="shared" ca="1" si="909"/>
        <v>28755429161249.211</v>
      </c>
      <c r="P2021" s="601">
        <f t="shared" ca="1" si="910"/>
        <v>-23097551124107.898</v>
      </c>
      <c r="Q2021" s="601">
        <f t="shared" ca="1" si="926"/>
        <v>-3695608179857.2598</v>
      </c>
      <c r="R2021" s="602">
        <f t="shared" si="911"/>
        <v>399</v>
      </c>
      <c r="S2021" s="602">
        <f t="shared" si="912"/>
        <v>63.84</v>
      </c>
      <c r="T2021" s="602">
        <f t="shared" si="913"/>
        <v>166.35080000000002</v>
      </c>
      <c r="U2021" s="602">
        <f t="shared" si="914"/>
        <v>26.616128000000003</v>
      </c>
      <c r="V2021" s="602">
        <f t="shared" ca="1" si="915"/>
        <v>-1962269830012.7</v>
      </c>
      <c r="W2021" s="602">
        <f t="shared" si="916"/>
        <v>84.48</v>
      </c>
      <c r="X2021" s="602">
        <f t="shared" si="917"/>
        <v>13.52</v>
      </c>
      <c r="Y2021" s="602">
        <f t="shared" ca="1" si="918"/>
        <v>36216960437.25</v>
      </c>
      <c r="Z2021" s="602">
        <f t="shared" ca="1" si="919"/>
        <v>5794713669.96</v>
      </c>
      <c r="AA2021" s="603">
        <f t="shared" si="920"/>
        <v>0</v>
      </c>
      <c r="AB2021" s="602"/>
      <c r="AC2021" s="604">
        <f t="shared" si="921"/>
        <v>0.113</v>
      </c>
      <c r="AD2021" s="602">
        <f t="shared" ca="1" si="922"/>
        <v>-23097551124107.871</v>
      </c>
      <c r="AE2021" s="602">
        <f t="shared" si="923"/>
        <v>0</v>
      </c>
      <c r="AG2021" s="602">
        <f t="shared" ca="1" si="927"/>
        <v>0</v>
      </c>
    </row>
    <row r="2022" spans="2:33" x14ac:dyDescent="0.25">
      <c r="B2022" s="30">
        <v>2001</v>
      </c>
      <c r="C2022" s="19">
        <f t="shared" ca="1" si="901"/>
        <v>106595</v>
      </c>
      <c r="D2022" s="30">
        <f t="shared" ca="1" si="902"/>
        <v>31</v>
      </c>
      <c r="E2022" s="599">
        <f t="shared" si="903"/>
        <v>0.113</v>
      </c>
      <c r="F2022" s="599">
        <f t="shared" si="924"/>
        <v>0.13108</v>
      </c>
      <c r="G2022" s="33">
        <f t="shared" ca="1" si="904"/>
        <v>1.0120874444444443</v>
      </c>
      <c r="H2022" s="33">
        <f t="shared" ca="1" si="905"/>
        <v>18407512176.237835</v>
      </c>
      <c r="I2022" s="33">
        <f t="shared" ca="1" si="929"/>
        <v>5.432564653092529E-11</v>
      </c>
      <c r="J2022" s="30" t="b">
        <f t="shared" si="906"/>
        <v>0</v>
      </c>
      <c r="K2022" s="33">
        <f t="shared" si="925"/>
        <v>1</v>
      </c>
      <c r="L2022" s="33">
        <f t="shared" ca="1" si="928"/>
        <v>5.432564653092529E-11</v>
      </c>
      <c r="M2022" s="600">
        <f t="shared" ca="1" si="907"/>
        <v>27271.35</v>
      </c>
      <c r="N2022" s="601">
        <f t="shared" ca="1" si="908"/>
        <v>-2481592716677130</v>
      </c>
      <c r="O2022" s="601">
        <f t="shared" ca="1" si="909"/>
        <v>29996114123844.168</v>
      </c>
      <c r="P2022" s="601">
        <f t="shared" ca="1" si="910"/>
        <v>-24147275795888.898</v>
      </c>
      <c r="Q2022" s="601">
        <f t="shared" ca="1" si="926"/>
        <v>-3863564127342.2202</v>
      </c>
      <c r="R2022" s="602">
        <f t="shared" si="911"/>
        <v>399</v>
      </c>
      <c r="S2022" s="602">
        <f t="shared" si="912"/>
        <v>63.84</v>
      </c>
      <c r="T2022" s="602">
        <f t="shared" si="913"/>
        <v>166.35080000000002</v>
      </c>
      <c r="U2022" s="602">
        <f t="shared" si="914"/>
        <v>26.616128000000003</v>
      </c>
      <c r="V2022" s="602">
        <f t="shared" ca="1" si="915"/>
        <v>-1985274173341.7</v>
      </c>
      <c r="W2022" s="602">
        <f t="shared" si="916"/>
        <v>84.48</v>
      </c>
      <c r="X2022" s="602">
        <f t="shared" si="917"/>
        <v>13.52</v>
      </c>
      <c r="Y2022" s="602">
        <f t="shared" ca="1" si="918"/>
        <v>37862928722.599998</v>
      </c>
      <c r="Z2022" s="602">
        <f t="shared" ca="1" si="919"/>
        <v>6058068595.6199999</v>
      </c>
      <c r="AA2022" s="603">
        <f t="shared" si="920"/>
        <v>0</v>
      </c>
      <c r="AB2022" s="602"/>
      <c r="AC2022" s="604">
        <f t="shared" si="921"/>
        <v>0.113</v>
      </c>
      <c r="AD2022" s="602">
        <f t="shared" ca="1" si="922"/>
        <v>-24147275795888.852</v>
      </c>
      <c r="AE2022" s="602">
        <f t="shared" si="923"/>
        <v>0</v>
      </c>
      <c r="AG2022" s="602">
        <f t="shared" ca="1" si="927"/>
        <v>0</v>
      </c>
    </row>
    <row r="2023" spans="2:33" x14ac:dyDescent="0.25">
      <c r="B2023" s="30">
        <v>2002</v>
      </c>
      <c r="C2023" s="19">
        <f t="shared" ca="1" si="901"/>
        <v>106625</v>
      </c>
      <c r="D2023" s="30">
        <f t="shared" ca="1" si="902"/>
        <v>30</v>
      </c>
      <c r="E2023" s="599">
        <f t="shared" si="903"/>
        <v>0.113</v>
      </c>
      <c r="F2023" s="599">
        <f t="shared" si="924"/>
        <v>0.13108</v>
      </c>
      <c r="G2023" s="33">
        <f t="shared" ca="1" si="904"/>
        <v>1.0117233333333333</v>
      </c>
      <c r="H2023" s="33">
        <f t="shared" ca="1" si="905"/>
        <v>18623309577.317265</v>
      </c>
      <c r="I2023" s="33">
        <f t="shared" ca="1" si="929"/>
        <v>5.3696148681219132E-11</v>
      </c>
      <c r="J2023" s="30" t="b">
        <f t="shared" si="906"/>
        <v>0</v>
      </c>
      <c r="K2023" s="33">
        <f t="shared" si="925"/>
        <v>1</v>
      </c>
      <c r="L2023" s="33">
        <f t="shared" ca="1" si="928"/>
        <v>5.3696148681219132E-11</v>
      </c>
      <c r="M2023" s="600">
        <f t="shared" ca="1" si="907"/>
        <v>27271.35</v>
      </c>
      <c r="N2023" s="601">
        <f t="shared" ca="1" si="908"/>
        <v>-2511588830800970</v>
      </c>
      <c r="O2023" s="601">
        <f t="shared" ca="1" si="909"/>
        <v>29444193087028.063</v>
      </c>
      <c r="P2023" s="601">
        <f t="shared" ca="1" si="910"/>
        <v>-23650794823375.801</v>
      </c>
      <c r="Q2023" s="601">
        <f t="shared" ca="1" si="926"/>
        <v>-3784127171740.1299</v>
      </c>
      <c r="R2023" s="602">
        <f t="shared" si="911"/>
        <v>399</v>
      </c>
      <c r="S2023" s="602">
        <f t="shared" si="912"/>
        <v>63.84</v>
      </c>
      <c r="T2023" s="602">
        <f t="shared" si="913"/>
        <v>166.35080000000002</v>
      </c>
      <c r="U2023" s="602">
        <f t="shared" si="914"/>
        <v>26.616128000000003</v>
      </c>
      <c r="V2023" s="602">
        <f t="shared" ca="1" si="915"/>
        <v>-2009271064640.78</v>
      </c>
      <c r="W2023" s="602">
        <f t="shared" si="916"/>
        <v>84.48</v>
      </c>
      <c r="X2023" s="602">
        <f t="shared" si="917"/>
        <v>13.52</v>
      </c>
      <c r="Y2023" s="602">
        <f t="shared" ca="1" si="918"/>
        <v>37084446557.699997</v>
      </c>
      <c r="Z2023" s="602">
        <f t="shared" ca="1" si="919"/>
        <v>5933511449.2299995</v>
      </c>
      <c r="AA2023" s="603">
        <f t="shared" si="920"/>
        <v>0</v>
      </c>
      <c r="AB2023" s="602"/>
      <c r="AC2023" s="604">
        <f t="shared" si="921"/>
        <v>0.113</v>
      </c>
      <c r="AD2023" s="602">
        <f t="shared" ca="1" si="922"/>
        <v>-23650794823375.805</v>
      </c>
      <c r="AE2023" s="602">
        <f t="shared" si="923"/>
        <v>0</v>
      </c>
      <c r="AG2023" s="602">
        <f t="shared" ca="1" si="927"/>
        <v>0</v>
      </c>
    </row>
    <row r="2024" spans="2:33" x14ac:dyDescent="0.25">
      <c r="B2024" s="30">
        <v>2003</v>
      </c>
      <c r="C2024" s="19">
        <f t="shared" ca="1" si="901"/>
        <v>106656</v>
      </c>
      <c r="D2024" s="30">
        <f t="shared" ca="1" si="902"/>
        <v>31</v>
      </c>
      <c r="E2024" s="599">
        <f t="shared" si="903"/>
        <v>0.113</v>
      </c>
      <c r="F2024" s="599">
        <f t="shared" si="924"/>
        <v>0.13108</v>
      </c>
      <c r="G2024" s="33">
        <f t="shared" ca="1" si="904"/>
        <v>1.0120874444444443</v>
      </c>
      <c r="H2024" s="33">
        <f t="shared" ca="1" si="905"/>
        <v>18848417797.204773</v>
      </c>
      <c r="I2024" s="33">
        <f t="shared" ca="1" si="929"/>
        <v>5.3054851115848056E-11</v>
      </c>
      <c r="J2024" s="30" t="b">
        <f t="shared" si="906"/>
        <v>0</v>
      </c>
      <c r="K2024" s="33">
        <f t="shared" si="925"/>
        <v>1</v>
      </c>
      <c r="L2024" s="33">
        <f t="shared" ca="1" si="928"/>
        <v>5.3054851115848056E-11</v>
      </c>
      <c r="M2024" s="600">
        <f t="shared" ca="1" si="907"/>
        <v>27271.35</v>
      </c>
      <c r="N2024" s="601">
        <f t="shared" ca="1" si="908"/>
        <v>-2541033023888000</v>
      </c>
      <c r="O2024" s="601">
        <f t="shared" ca="1" si="909"/>
        <v>30714595535016.211</v>
      </c>
      <c r="P2024" s="601">
        <f t="shared" ca="1" si="910"/>
        <v>-24725663007443.5</v>
      </c>
      <c r="Q2024" s="601">
        <f t="shared" ca="1" si="926"/>
        <v>-3956106081190.96</v>
      </c>
      <c r="R2024" s="602">
        <f t="shared" si="911"/>
        <v>399</v>
      </c>
      <c r="S2024" s="602">
        <f t="shared" si="912"/>
        <v>63.84</v>
      </c>
      <c r="T2024" s="602">
        <f t="shared" si="913"/>
        <v>166.35080000000002</v>
      </c>
      <c r="U2024" s="602">
        <f t="shared" si="914"/>
        <v>26.616128000000003</v>
      </c>
      <c r="V2024" s="602">
        <f t="shared" ca="1" si="915"/>
        <v>-2032826419110.3999</v>
      </c>
      <c r="W2024" s="602">
        <f t="shared" si="916"/>
        <v>84.48</v>
      </c>
      <c r="X2024" s="602">
        <f t="shared" si="917"/>
        <v>13.52</v>
      </c>
      <c r="Y2024" s="602">
        <f t="shared" ca="1" si="918"/>
        <v>38769839870.32</v>
      </c>
      <c r="Z2024" s="602">
        <f t="shared" ca="1" si="919"/>
        <v>6203174379.25</v>
      </c>
      <c r="AA2024" s="603">
        <f t="shared" si="920"/>
        <v>0</v>
      </c>
      <c r="AB2024" s="602"/>
      <c r="AC2024" s="604">
        <f t="shared" si="921"/>
        <v>0.113</v>
      </c>
      <c r="AD2024" s="602">
        <f t="shared" ca="1" si="922"/>
        <v>-24725663007443.512</v>
      </c>
      <c r="AE2024" s="602">
        <f t="shared" si="923"/>
        <v>0</v>
      </c>
      <c r="AG2024" s="602">
        <f t="shared" ca="1" si="927"/>
        <v>0</v>
      </c>
    </row>
    <row r="2025" spans="2:33" x14ac:dyDescent="0.25">
      <c r="B2025" s="30">
        <v>2004</v>
      </c>
      <c r="C2025" s="19">
        <f t="shared" ca="1" si="901"/>
        <v>106687</v>
      </c>
      <c r="D2025" s="30">
        <f t="shared" ca="1" si="902"/>
        <v>31</v>
      </c>
      <c r="E2025" s="599">
        <f t="shared" si="903"/>
        <v>0.113</v>
      </c>
      <c r="F2025" s="599">
        <f t="shared" si="924"/>
        <v>0.13108</v>
      </c>
      <c r="G2025" s="33">
        <f t="shared" ca="1" si="904"/>
        <v>1.0120874444444443</v>
      </c>
      <c r="H2025" s="33">
        <f t="shared" ca="1" si="905"/>
        <v>19076247000.19416</v>
      </c>
      <c r="I2025" s="33">
        <f t="shared" ca="1" si="929"/>
        <v>5.2421212620586316E-11</v>
      </c>
      <c r="J2025" s="30" t="b">
        <f t="shared" si="906"/>
        <v>1</v>
      </c>
      <c r="K2025" s="33">
        <f t="shared" si="925"/>
        <v>1</v>
      </c>
      <c r="L2025" s="33">
        <f t="shared" ca="1" si="928"/>
        <v>5.2421212620586316E-11</v>
      </c>
      <c r="M2025" s="600">
        <f t="shared" ca="1" si="907"/>
        <v>27271.35</v>
      </c>
      <c r="N2025" s="601">
        <f t="shared" ca="1" si="908"/>
        <v>-2571747619423020</v>
      </c>
      <c r="O2025" s="601">
        <f t="shared" ca="1" si="909"/>
        <v>31085856502179.313</v>
      </c>
      <c r="P2025" s="601">
        <f t="shared" ca="1" si="910"/>
        <v>-25024533085663.398</v>
      </c>
      <c r="Q2025" s="601">
        <f t="shared" ca="1" si="926"/>
        <v>-4003925293706.1401</v>
      </c>
      <c r="R2025" s="602">
        <f t="shared" si="911"/>
        <v>399</v>
      </c>
      <c r="S2025" s="602">
        <f t="shared" si="912"/>
        <v>63.84</v>
      </c>
      <c r="T2025" s="602">
        <f t="shared" si="913"/>
        <v>166.35080000000002</v>
      </c>
      <c r="U2025" s="602">
        <f t="shared" si="914"/>
        <v>26.616128000000003</v>
      </c>
      <c r="V2025" s="602">
        <f t="shared" ca="1" si="915"/>
        <v>-2057398095538.4199</v>
      </c>
      <c r="W2025" s="602">
        <f t="shared" si="916"/>
        <v>84.48</v>
      </c>
      <c r="X2025" s="602">
        <f t="shared" si="917"/>
        <v>13.52</v>
      </c>
      <c r="Y2025" s="602">
        <f t="shared" ca="1" si="918"/>
        <v>39238468152.970001</v>
      </c>
      <c r="Z2025" s="602">
        <f t="shared" ca="1" si="919"/>
        <v>6278154904.4799995</v>
      </c>
      <c r="AA2025" s="603">
        <f t="shared" si="920"/>
        <v>0</v>
      </c>
      <c r="AB2025" s="602"/>
      <c r="AC2025" s="604">
        <f t="shared" si="921"/>
        <v>0.113</v>
      </c>
      <c r="AD2025" s="602">
        <f t="shared" ca="1" si="922"/>
        <v>-25024533085663.438</v>
      </c>
      <c r="AE2025" s="602">
        <f t="shared" si="923"/>
        <v>0</v>
      </c>
      <c r="AG2025" s="602">
        <f t="shared" ca="1" si="927"/>
        <v>0</v>
      </c>
    </row>
    <row r="2026" spans="2:33" x14ac:dyDescent="0.25">
      <c r="B2026" s="30">
        <v>2005</v>
      </c>
      <c r="C2026" s="19">
        <f t="shared" ca="1" si="901"/>
        <v>106716</v>
      </c>
      <c r="D2026" s="30">
        <f t="shared" ca="1" si="902"/>
        <v>29</v>
      </c>
      <c r="E2026" s="599">
        <f t="shared" si="903"/>
        <v>0.113</v>
      </c>
      <c r="F2026" s="599">
        <f t="shared" si="924"/>
        <v>0.13108</v>
      </c>
      <c r="G2026" s="33">
        <f t="shared" ca="1" si="904"/>
        <v>1.0113592222222221</v>
      </c>
      <c r="H2026" s="33">
        <f t="shared" ca="1" si="905"/>
        <v>19292938329.035362</v>
      </c>
      <c r="I2026" s="33">
        <f t="shared" ca="1" si="929"/>
        <v>5.1832436456557086E-11</v>
      </c>
      <c r="J2026" s="30" t="b">
        <f t="shared" si="906"/>
        <v>0</v>
      </c>
      <c r="K2026" s="33">
        <f t="shared" si="925"/>
        <v>1</v>
      </c>
      <c r="L2026" s="33">
        <f t="shared" ca="1" si="928"/>
        <v>5.1832436456557086E-11</v>
      </c>
      <c r="M2026" s="600">
        <f t="shared" ca="1" si="907"/>
        <v>27271.35</v>
      </c>
      <c r="N2026" s="601">
        <f t="shared" ca="1" si="908"/>
        <v>-2602833475925200</v>
      </c>
      <c r="O2026" s="601">
        <f t="shared" ca="1" si="909"/>
        <v>29566163887744.793</v>
      </c>
      <c r="P2026" s="601">
        <f t="shared" ca="1" si="910"/>
        <v>-23693014723908</v>
      </c>
      <c r="Q2026" s="601">
        <f t="shared" ca="1" si="926"/>
        <v>-3790882355825.2798</v>
      </c>
      <c r="R2026" s="602">
        <f t="shared" si="911"/>
        <v>399</v>
      </c>
      <c r="S2026" s="602">
        <f t="shared" si="912"/>
        <v>63.84</v>
      </c>
      <c r="T2026" s="602">
        <f t="shared" si="913"/>
        <v>166.35080000000002</v>
      </c>
      <c r="U2026" s="602">
        <f t="shared" si="914"/>
        <v>26.616128000000003</v>
      </c>
      <c r="V2026" s="602">
        <f t="shared" ca="1" si="915"/>
        <v>-2082266780740.1599</v>
      </c>
      <c r="W2026" s="602">
        <f t="shared" si="916"/>
        <v>84.48</v>
      </c>
      <c r="X2026" s="602">
        <f t="shared" si="917"/>
        <v>13.52</v>
      </c>
      <c r="Y2026" s="602">
        <f t="shared" ca="1" si="918"/>
        <v>37150647361.730003</v>
      </c>
      <c r="Z2026" s="602">
        <f t="shared" ca="1" si="919"/>
        <v>5944103577.8800001</v>
      </c>
      <c r="AA2026" s="603">
        <f t="shared" si="920"/>
        <v>0</v>
      </c>
      <c r="AB2026" s="602"/>
      <c r="AC2026" s="604">
        <f t="shared" si="921"/>
        <v>0.113</v>
      </c>
      <c r="AD2026" s="602">
        <f t="shared" ca="1" si="922"/>
        <v>-23693014723908.004</v>
      </c>
      <c r="AE2026" s="602">
        <f t="shared" si="923"/>
        <v>0</v>
      </c>
      <c r="AG2026" s="602">
        <f t="shared" ca="1" si="927"/>
        <v>0</v>
      </c>
    </row>
    <row r="2027" spans="2:33" x14ac:dyDescent="0.25">
      <c r="B2027" s="30">
        <v>2006</v>
      </c>
      <c r="C2027" s="19">
        <f t="shared" ca="1" si="901"/>
        <v>106747</v>
      </c>
      <c r="D2027" s="30">
        <f t="shared" ca="1" si="902"/>
        <v>31</v>
      </c>
      <c r="E2027" s="599">
        <f t="shared" si="903"/>
        <v>0.113</v>
      </c>
      <c r="F2027" s="599">
        <f t="shared" si="924"/>
        <v>0.13108</v>
      </c>
      <c r="G2027" s="33">
        <f t="shared" ca="1" si="904"/>
        <v>1.0120874444444443</v>
      </c>
      <c r="H2027" s="33">
        <f t="shared" ca="1" si="905"/>
        <v>19526140649.257668</v>
      </c>
      <c r="I2027" s="33">
        <f t="shared" ca="1" si="929"/>
        <v>5.1213397361143016E-11</v>
      </c>
      <c r="J2027" s="30" t="b">
        <f t="shared" si="906"/>
        <v>0</v>
      </c>
      <c r="K2027" s="33">
        <f t="shared" si="925"/>
        <v>1</v>
      </c>
      <c r="L2027" s="33">
        <f t="shared" ca="1" si="928"/>
        <v>5.1213397361143016E-11</v>
      </c>
      <c r="M2027" s="600">
        <f t="shared" ca="1" si="907"/>
        <v>27271.35</v>
      </c>
      <c r="N2027" s="601">
        <f t="shared" ca="1" si="908"/>
        <v>-2632399639812940</v>
      </c>
      <c r="O2027" s="601">
        <f t="shared" ca="1" si="909"/>
        <v>31818984429085.773</v>
      </c>
      <c r="P2027" s="601">
        <f t="shared" ca="1" si="910"/>
        <v>-25614710939624.199</v>
      </c>
      <c r="Q2027" s="601">
        <f t="shared" ca="1" si="926"/>
        <v>-4098353750339.8701</v>
      </c>
      <c r="R2027" s="602">
        <f t="shared" si="911"/>
        <v>399</v>
      </c>
      <c r="S2027" s="602">
        <f t="shared" si="912"/>
        <v>63.84</v>
      </c>
      <c r="T2027" s="602">
        <f t="shared" si="913"/>
        <v>166.35080000000002</v>
      </c>
      <c r="U2027" s="602">
        <f t="shared" si="914"/>
        <v>26.616128000000003</v>
      </c>
      <c r="V2027" s="602">
        <f t="shared" ca="1" si="915"/>
        <v>-2105919711850.3501</v>
      </c>
      <c r="W2027" s="602">
        <f t="shared" si="916"/>
        <v>84.48</v>
      </c>
      <c r="X2027" s="602">
        <f t="shared" si="917"/>
        <v>13.52</v>
      </c>
      <c r="Y2027" s="602">
        <f t="shared" ca="1" si="918"/>
        <v>40163867027.980003</v>
      </c>
      <c r="Z2027" s="602">
        <f t="shared" ca="1" si="919"/>
        <v>6426218724.4799995</v>
      </c>
      <c r="AA2027" s="603">
        <f t="shared" si="920"/>
        <v>0</v>
      </c>
      <c r="AB2027" s="602"/>
      <c r="AC2027" s="604">
        <f t="shared" si="921"/>
        <v>0.113</v>
      </c>
      <c r="AD2027" s="602">
        <f t="shared" ca="1" si="922"/>
        <v>-25614710939624.246</v>
      </c>
      <c r="AE2027" s="602">
        <f t="shared" si="923"/>
        <v>0</v>
      </c>
      <c r="AG2027" s="602">
        <f t="shared" ca="1" si="927"/>
        <v>0</v>
      </c>
    </row>
    <row r="2028" spans="2:33" x14ac:dyDescent="0.25">
      <c r="B2028" s="30">
        <v>2007</v>
      </c>
      <c r="C2028" s="19">
        <f t="shared" ca="1" si="901"/>
        <v>106777</v>
      </c>
      <c r="D2028" s="30">
        <f t="shared" ca="1" si="902"/>
        <v>30</v>
      </c>
      <c r="E2028" s="599">
        <f t="shared" si="903"/>
        <v>0.113</v>
      </c>
      <c r="F2028" s="599">
        <f t="shared" si="924"/>
        <v>0.13108</v>
      </c>
      <c r="G2028" s="33">
        <f t="shared" ca="1" si="904"/>
        <v>1.0117233333333333</v>
      </c>
      <c r="H2028" s="33">
        <f t="shared" ca="1" si="905"/>
        <v>19755052104.802464</v>
      </c>
      <c r="I2028" s="33">
        <f t="shared" ca="1" si="929"/>
        <v>5.0619962665494539E-11</v>
      </c>
      <c r="J2028" s="30" t="b">
        <f t="shared" si="906"/>
        <v>0</v>
      </c>
      <c r="K2028" s="33">
        <f t="shared" si="925"/>
        <v>1</v>
      </c>
      <c r="L2028" s="33">
        <f t="shared" ca="1" si="928"/>
        <v>5.0619962665494539E-11</v>
      </c>
      <c r="M2028" s="600">
        <f t="shared" ca="1" si="907"/>
        <v>27271.35</v>
      </c>
      <c r="N2028" s="601">
        <f t="shared" ca="1" si="908"/>
        <v>-2664218624242030</v>
      </c>
      <c r="O2028" s="601">
        <f t="shared" ca="1" si="909"/>
        <v>31233523032135.352</v>
      </c>
      <c r="P2028" s="601">
        <f t="shared" ca="1" si="910"/>
        <v>-25088058711612.398</v>
      </c>
      <c r="Q2028" s="601">
        <f t="shared" ca="1" si="926"/>
        <v>-4014089393857.98</v>
      </c>
      <c r="R2028" s="602">
        <f t="shared" si="911"/>
        <v>399</v>
      </c>
      <c r="S2028" s="602">
        <f t="shared" si="912"/>
        <v>63.84</v>
      </c>
      <c r="T2028" s="602">
        <f t="shared" si="913"/>
        <v>166.35080000000002</v>
      </c>
      <c r="U2028" s="602">
        <f t="shared" si="914"/>
        <v>26.616128000000003</v>
      </c>
      <c r="V2028" s="602">
        <f t="shared" ca="1" si="915"/>
        <v>-2131374899393.6201</v>
      </c>
      <c r="W2028" s="602">
        <f t="shared" si="916"/>
        <v>84.48</v>
      </c>
      <c r="X2028" s="602">
        <f t="shared" si="917"/>
        <v>13.52</v>
      </c>
      <c r="Y2028" s="602">
        <f t="shared" ca="1" si="918"/>
        <v>39338076334.449997</v>
      </c>
      <c r="Z2028" s="602">
        <f t="shared" ca="1" si="919"/>
        <v>6294092213.5100002</v>
      </c>
      <c r="AA2028" s="603">
        <f t="shared" si="920"/>
        <v>0</v>
      </c>
      <c r="AB2028" s="602"/>
      <c r="AC2028" s="604">
        <f t="shared" si="921"/>
        <v>0.113</v>
      </c>
      <c r="AD2028" s="602">
        <f t="shared" ca="1" si="922"/>
        <v>-25088058711612.449</v>
      </c>
      <c r="AE2028" s="602">
        <f t="shared" si="923"/>
        <v>0</v>
      </c>
      <c r="AG2028" s="602">
        <f t="shared" ca="1" si="927"/>
        <v>0</v>
      </c>
    </row>
    <row r="2029" spans="2:33" x14ac:dyDescent="0.25">
      <c r="B2029" s="30">
        <v>2008</v>
      </c>
      <c r="C2029" s="19">
        <f t="shared" ca="1" si="901"/>
        <v>106808</v>
      </c>
      <c r="D2029" s="30">
        <f t="shared" ca="1" si="902"/>
        <v>31</v>
      </c>
      <c r="E2029" s="599">
        <f t="shared" si="903"/>
        <v>0.113</v>
      </c>
      <c r="F2029" s="599">
        <f t="shared" si="924"/>
        <v>0.13108</v>
      </c>
      <c r="G2029" s="33">
        <f t="shared" ca="1" si="904"/>
        <v>1.0120874444444443</v>
      </c>
      <c r="H2029" s="33">
        <f t="shared" ca="1" si="905"/>
        <v>19993840199.616367</v>
      </c>
      <c r="I2029" s="33">
        <f t="shared" ca="1" si="929"/>
        <v>5.0015404245312891E-11</v>
      </c>
      <c r="J2029" s="30" t="b">
        <f t="shared" si="906"/>
        <v>0</v>
      </c>
      <c r="K2029" s="33">
        <f t="shared" si="925"/>
        <v>1</v>
      </c>
      <c r="L2029" s="33">
        <f t="shared" ca="1" si="928"/>
        <v>5.0015404245312891E-11</v>
      </c>
      <c r="M2029" s="600">
        <f t="shared" ca="1" si="907"/>
        <v>27271.35</v>
      </c>
      <c r="N2029" s="601">
        <f t="shared" ca="1" si="908"/>
        <v>-2695452147274170</v>
      </c>
      <c r="O2029" s="601">
        <f t="shared" ca="1" si="909"/>
        <v>32581128110106.344</v>
      </c>
      <c r="P2029" s="601">
        <f t="shared" ca="1" si="910"/>
        <v>-26228246866392.801</v>
      </c>
      <c r="Q2029" s="601">
        <f t="shared" ca="1" si="926"/>
        <v>-4196519498622.8501</v>
      </c>
      <c r="R2029" s="602">
        <f t="shared" si="911"/>
        <v>399</v>
      </c>
      <c r="S2029" s="602">
        <f t="shared" si="912"/>
        <v>63.84</v>
      </c>
      <c r="T2029" s="602">
        <f t="shared" si="913"/>
        <v>166.35080000000002</v>
      </c>
      <c r="U2029" s="602">
        <f t="shared" si="914"/>
        <v>26.616128000000003</v>
      </c>
      <c r="V2029" s="602">
        <f t="shared" ca="1" si="915"/>
        <v>-2156361717819.3401</v>
      </c>
      <c r="W2029" s="602">
        <f t="shared" si="916"/>
        <v>84.48</v>
      </c>
      <c r="X2029" s="602">
        <f t="shared" si="917"/>
        <v>13.52</v>
      </c>
      <c r="Y2029" s="602">
        <f t="shared" ca="1" si="918"/>
        <v>41125891361.150002</v>
      </c>
      <c r="Z2029" s="602">
        <f t="shared" ca="1" si="919"/>
        <v>6580142617.7799997</v>
      </c>
      <c r="AA2029" s="603">
        <f t="shared" si="920"/>
        <v>0</v>
      </c>
      <c r="AB2029" s="602"/>
      <c r="AC2029" s="604">
        <f t="shared" si="921"/>
        <v>0.113</v>
      </c>
      <c r="AD2029" s="602">
        <f t="shared" ca="1" si="922"/>
        <v>-26228246866392.828</v>
      </c>
      <c r="AE2029" s="602">
        <f t="shared" si="923"/>
        <v>0</v>
      </c>
      <c r="AG2029" s="602">
        <f t="shared" ca="1" si="927"/>
        <v>0</v>
      </c>
    </row>
    <row r="2030" spans="2:33" x14ac:dyDescent="0.25">
      <c r="B2030" s="30">
        <v>2009</v>
      </c>
      <c r="C2030" s="19">
        <f t="shared" ca="1" si="901"/>
        <v>106838</v>
      </c>
      <c r="D2030" s="30">
        <f t="shared" ca="1" si="902"/>
        <v>30</v>
      </c>
      <c r="E2030" s="599">
        <f t="shared" si="903"/>
        <v>0.113</v>
      </c>
      <c r="F2030" s="599">
        <f t="shared" si="924"/>
        <v>0.13108</v>
      </c>
      <c r="G2030" s="33">
        <f t="shared" ca="1" si="904"/>
        <v>1.0117233333333333</v>
      </c>
      <c r="H2030" s="33">
        <f t="shared" ca="1" si="905"/>
        <v>20228234652.88987</v>
      </c>
      <c r="I2030" s="33">
        <f t="shared" ca="1" si="929"/>
        <v>4.9435851282115559E-11</v>
      </c>
      <c r="J2030" s="30" t="b">
        <f t="shared" si="906"/>
        <v>0</v>
      </c>
      <c r="K2030" s="33">
        <f t="shared" si="925"/>
        <v>1</v>
      </c>
      <c r="L2030" s="33">
        <f t="shared" ca="1" si="928"/>
        <v>4.9435851282115559E-11</v>
      </c>
      <c r="M2030" s="600">
        <f t="shared" ca="1" si="907"/>
        <v>27271.35</v>
      </c>
      <c r="N2030" s="601">
        <f t="shared" ca="1" si="908"/>
        <v>-2728033275384280</v>
      </c>
      <c r="O2030" s="601">
        <f t="shared" ca="1" si="909"/>
        <v>31981643459026.355</v>
      </c>
      <c r="P2030" s="601">
        <f t="shared" ca="1" si="910"/>
        <v>-25688980009868.602</v>
      </c>
      <c r="Q2030" s="601">
        <f t="shared" ca="1" si="926"/>
        <v>-4110236801578.98</v>
      </c>
      <c r="R2030" s="602">
        <f t="shared" si="911"/>
        <v>399</v>
      </c>
      <c r="S2030" s="602">
        <f t="shared" si="912"/>
        <v>63.84</v>
      </c>
      <c r="T2030" s="602">
        <f t="shared" si="913"/>
        <v>166.35080000000002</v>
      </c>
      <c r="U2030" s="602">
        <f t="shared" si="914"/>
        <v>26.616128000000003</v>
      </c>
      <c r="V2030" s="602">
        <f t="shared" ca="1" si="915"/>
        <v>-2182426620307.4199</v>
      </c>
      <c r="W2030" s="602">
        <f t="shared" si="916"/>
        <v>84.48</v>
      </c>
      <c r="X2030" s="602">
        <f t="shared" si="917"/>
        <v>13.52</v>
      </c>
      <c r="Y2030" s="602">
        <f t="shared" ca="1" si="918"/>
        <v>40280320930.120003</v>
      </c>
      <c r="Z2030" s="602">
        <f t="shared" ca="1" si="919"/>
        <v>6444851348.8199997</v>
      </c>
      <c r="AA2030" s="603">
        <f t="shared" si="920"/>
        <v>0</v>
      </c>
      <c r="AB2030" s="602"/>
      <c r="AC2030" s="604">
        <f t="shared" si="921"/>
        <v>0.113</v>
      </c>
      <c r="AD2030" s="602">
        <f t="shared" ca="1" si="922"/>
        <v>-25688980009868.641</v>
      </c>
      <c r="AE2030" s="602">
        <f t="shared" si="923"/>
        <v>0</v>
      </c>
      <c r="AG2030" s="602">
        <f t="shared" ca="1" si="927"/>
        <v>0</v>
      </c>
    </row>
    <row r="2031" spans="2:33" x14ac:dyDescent="0.25">
      <c r="B2031" s="30">
        <v>2010</v>
      </c>
      <c r="C2031" s="19">
        <f t="shared" ca="1" si="901"/>
        <v>106869</v>
      </c>
      <c r="D2031" s="30">
        <f t="shared" ca="1" si="902"/>
        <v>31</v>
      </c>
      <c r="E2031" s="599">
        <f t="shared" si="903"/>
        <v>0.113</v>
      </c>
      <c r="F2031" s="599">
        <f t="shared" si="924"/>
        <v>0.13108</v>
      </c>
      <c r="G2031" s="33">
        <f t="shared" ca="1" si="904"/>
        <v>1.0120874444444443</v>
      </c>
      <c r="H2031" s="33">
        <f t="shared" ca="1" si="905"/>
        <v>20472742315.465858</v>
      </c>
      <c r="I2031" s="33">
        <f t="shared" ca="1" si="929"/>
        <v>4.8845434802574709E-11</v>
      </c>
      <c r="J2031" s="30" t="b">
        <f t="shared" si="906"/>
        <v>0</v>
      </c>
      <c r="K2031" s="33">
        <f t="shared" si="925"/>
        <v>1</v>
      </c>
      <c r="L2031" s="33">
        <f t="shared" ca="1" si="928"/>
        <v>4.8845434802574709E-11</v>
      </c>
      <c r="M2031" s="600">
        <f t="shared" ca="1" si="907"/>
        <v>27271.35</v>
      </c>
      <c r="N2031" s="601">
        <f t="shared" ca="1" si="908"/>
        <v>-2760014918843310</v>
      </c>
      <c r="O2031" s="601">
        <f t="shared" ca="1" si="909"/>
        <v>33361527024627.719</v>
      </c>
      <c r="P2031" s="601">
        <f t="shared" ca="1" si="910"/>
        <v>-26856478501967</v>
      </c>
      <c r="Q2031" s="601">
        <f t="shared" ca="1" si="926"/>
        <v>-4297036560314.7202</v>
      </c>
      <c r="R2031" s="602">
        <f t="shared" si="911"/>
        <v>399</v>
      </c>
      <c r="S2031" s="602">
        <f t="shared" si="912"/>
        <v>63.84</v>
      </c>
      <c r="T2031" s="602">
        <f t="shared" si="913"/>
        <v>166.35080000000002</v>
      </c>
      <c r="U2031" s="602">
        <f t="shared" si="914"/>
        <v>26.616128000000003</v>
      </c>
      <c r="V2031" s="602">
        <f t="shared" ca="1" si="915"/>
        <v>-2208011935074.6499</v>
      </c>
      <c r="W2031" s="602">
        <f t="shared" si="916"/>
        <v>84.48</v>
      </c>
      <c r="X2031" s="602">
        <f t="shared" si="917"/>
        <v>13.52</v>
      </c>
      <c r="Y2031" s="602">
        <f t="shared" ca="1" si="918"/>
        <v>42110958565.730003</v>
      </c>
      <c r="Z2031" s="602">
        <f t="shared" ca="1" si="919"/>
        <v>6737753370.5200005</v>
      </c>
      <c r="AA2031" s="603">
        <f t="shared" si="920"/>
        <v>0</v>
      </c>
      <c r="AB2031" s="602"/>
      <c r="AC2031" s="604">
        <f t="shared" si="921"/>
        <v>0.113</v>
      </c>
      <c r="AD2031" s="602">
        <f t="shared" ca="1" si="922"/>
        <v>-26856478501966.984</v>
      </c>
      <c r="AE2031" s="602">
        <f t="shared" si="923"/>
        <v>0</v>
      </c>
      <c r="AG2031" s="602">
        <f t="shared" ca="1" si="927"/>
        <v>0</v>
      </c>
    </row>
    <row r="2032" spans="2:33" x14ac:dyDescent="0.25">
      <c r="B2032" s="30">
        <v>2011</v>
      </c>
      <c r="C2032" s="19">
        <f t="shared" ca="1" si="901"/>
        <v>106900</v>
      </c>
      <c r="D2032" s="30">
        <f t="shared" ca="1" si="902"/>
        <v>31</v>
      </c>
      <c r="E2032" s="599">
        <f t="shared" si="903"/>
        <v>0.113</v>
      </c>
      <c r="F2032" s="599">
        <f t="shared" si="924"/>
        <v>0.13108</v>
      </c>
      <c r="G2032" s="33">
        <f t="shared" ca="1" si="904"/>
        <v>1.0120874444444443</v>
      </c>
      <c r="H2032" s="33">
        <f t="shared" ca="1" si="905"/>
        <v>20720205450.829475</v>
      </c>
      <c r="I2032" s="33">
        <f t="shared" ca="1" si="929"/>
        <v>4.8262069716107364E-11</v>
      </c>
      <c r="J2032" s="30" t="b">
        <f t="shared" si="906"/>
        <v>0</v>
      </c>
      <c r="K2032" s="33">
        <f t="shared" si="925"/>
        <v>1</v>
      </c>
      <c r="L2032" s="33">
        <f t="shared" ca="1" si="928"/>
        <v>4.8262069716107364E-11</v>
      </c>
      <c r="M2032" s="600">
        <f t="shared" ca="1" si="907"/>
        <v>27271.35</v>
      </c>
      <c r="N2032" s="601">
        <f t="shared" ca="1" si="908"/>
        <v>-2793376445867940</v>
      </c>
      <c r="O2032" s="601">
        <f t="shared" ca="1" si="909"/>
        <v>33764782629119.734</v>
      </c>
      <c r="P2032" s="601">
        <f t="shared" ca="1" si="910"/>
        <v>-27181104694098.301</v>
      </c>
      <c r="Q2032" s="601">
        <f t="shared" ca="1" si="926"/>
        <v>-4348976751055.73</v>
      </c>
      <c r="R2032" s="602">
        <f t="shared" si="911"/>
        <v>399</v>
      </c>
      <c r="S2032" s="602">
        <f t="shared" si="912"/>
        <v>63.84</v>
      </c>
      <c r="T2032" s="602">
        <f t="shared" si="913"/>
        <v>166.35080000000002</v>
      </c>
      <c r="U2032" s="602">
        <f t="shared" si="914"/>
        <v>26.616128000000003</v>
      </c>
      <c r="V2032" s="602">
        <f t="shared" ca="1" si="915"/>
        <v>-2234701156694.3501</v>
      </c>
      <c r="W2032" s="602">
        <f t="shared" si="916"/>
        <v>84.48</v>
      </c>
      <c r="X2032" s="602">
        <f t="shared" si="917"/>
        <v>13.52</v>
      </c>
      <c r="Y2032" s="602">
        <f t="shared" ca="1" si="918"/>
        <v>42619972434.989998</v>
      </c>
      <c r="Z2032" s="602">
        <f t="shared" ca="1" si="919"/>
        <v>6819195589.6000004</v>
      </c>
      <c r="AA2032" s="603">
        <f t="shared" si="920"/>
        <v>0</v>
      </c>
      <c r="AB2032" s="602"/>
      <c r="AC2032" s="604">
        <f t="shared" si="921"/>
        <v>0.113</v>
      </c>
      <c r="AD2032" s="602">
        <f t="shared" ca="1" si="922"/>
        <v>-27181104694098.316</v>
      </c>
      <c r="AE2032" s="602">
        <f t="shared" si="923"/>
        <v>0</v>
      </c>
      <c r="AG2032" s="602">
        <f t="shared" ca="1" si="927"/>
        <v>0</v>
      </c>
    </row>
    <row r="2033" spans="2:33" x14ac:dyDescent="0.25">
      <c r="B2033" s="30">
        <v>2012</v>
      </c>
      <c r="C2033" s="19">
        <f t="shared" ca="1" si="901"/>
        <v>106930</v>
      </c>
      <c r="D2033" s="30">
        <f t="shared" ca="1" si="902"/>
        <v>30</v>
      </c>
      <c r="E2033" s="599">
        <f t="shared" si="903"/>
        <v>0.113</v>
      </c>
      <c r="F2033" s="599">
        <f t="shared" si="924"/>
        <v>0.13108</v>
      </c>
      <c r="G2033" s="33">
        <f t="shared" ca="1" si="904"/>
        <v>1.0117233333333333</v>
      </c>
      <c r="H2033" s="33">
        <f t="shared" ca="1" si="905"/>
        <v>20963115326.064697</v>
      </c>
      <c r="I2033" s="33">
        <f t="shared" ca="1" si="929"/>
        <v>4.7702833498065055E-11</v>
      </c>
      <c r="J2033" s="30" t="b">
        <f t="shared" si="906"/>
        <v>0</v>
      </c>
      <c r="K2033" s="33">
        <f t="shared" si="925"/>
        <v>1</v>
      </c>
      <c r="L2033" s="33">
        <f t="shared" ca="1" si="928"/>
        <v>4.7702833498065055E-11</v>
      </c>
      <c r="M2033" s="600">
        <f t="shared" ca="1" si="907"/>
        <v>27271.35</v>
      </c>
      <c r="N2033" s="601">
        <f t="shared" ca="1" si="908"/>
        <v>-2827141228497060</v>
      </c>
      <c r="O2033" s="601">
        <f t="shared" ca="1" si="909"/>
        <v>33143519029351.871</v>
      </c>
      <c r="P2033" s="601">
        <f t="shared" ca="1" si="910"/>
        <v>-26622246568347.301</v>
      </c>
      <c r="Q2033" s="601">
        <f t="shared" ca="1" si="926"/>
        <v>-4259559450935.5698</v>
      </c>
      <c r="R2033" s="602">
        <f t="shared" si="911"/>
        <v>399</v>
      </c>
      <c r="S2033" s="602">
        <f t="shared" si="912"/>
        <v>63.84</v>
      </c>
      <c r="T2033" s="602">
        <f t="shared" si="913"/>
        <v>166.35080000000002</v>
      </c>
      <c r="U2033" s="602">
        <f t="shared" si="914"/>
        <v>26.616128000000003</v>
      </c>
      <c r="V2033" s="602">
        <f t="shared" ca="1" si="915"/>
        <v>-2261712982797.6499</v>
      </c>
      <c r="W2033" s="602">
        <f t="shared" si="916"/>
        <v>84.48</v>
      </c>
      <c r="X2033" s="602">
        <f t="shared" si="917"/>
        <v>13.52</v>
      </c>
      <c r="Y2033" s="602">
        <f t="shared" ca="1" si="918"/>
        <v>41743682893.82</v>
      </c>
      <c r="Z2033" s="602">
        <f t="shared" ca="1" si="919"/>
        <v>6678989263.0100002</v>
      </c>
      <c r="AA2033" s="603">
        <f t="shared" si="920"/>
        <v>0</v>
      </c>
      <c r="AB2033" s="602"/>
      <c r="AC2033" s="604">
        <f t="shared" si="921"/>
        <v>0.113</v>
      </c>
      <c r="AD2033" s="602">
        <f t="shared" ca="1" si="922"/>
        <v>-26622246568347.316</v>
      </c>
      <c r="AE2033" s="602">
        <f t="shared" si="923"/>
        <v>0</v>
      </c>
      <c r="AG2033" s="602">
        <f t="shared" ca="1" si="927"/>
        <v>0</v>
      </c>
    </row>
    <row r="2034" spans="2:33" x14ac:dyDescent="0.25">
      <c r="B2034" s="30">
        <v>2013</v>
      </c>
      <c r="C2034" s="19">
        <f t="shared" ca="1" si="901"/>
        <v>106961</v>
      </c>
      <c r="D2034" s="30">
        <f t="shared" ca="1" si="902"/>
        <v>31</v>
      </c>
      <c r="E2034" s="599">
        <f t="shared" si="903"/>
        <v>0.113</v>
      </c>
      <c r="F2034" s="599">
        <f t="shared" si="924"/>
        <v>0.13108</v>
      </c>
      <c r="G2034" s="33">
        <f t="shared" ca="1" si="904"/>
        <v>1.0120874444444443</v>
      </c>
      <c r="H2034" s="33">
        <f t="shared" ca="1" si="905"/>
        <v>21216505817.950985</v>
      </c>
      <c r="I2034" s="33">
        <f t="shared" ca="1" si="929"/>
        <v>4.7133114593917448E-11</v>
      </c>
      <c r="J2034" s="30" t="b">
        <f t="shared" si="906"/>
        <v>0</v>
      </c>
      <c r="K2034" s="33">
        <f t="shared" si="925"/>
        <v>1</v>
      </c>
      <c r="L2034" s="33">
        <f t="shared" ca="1" si="928"/>
        <v>4.7133114593917448E-11</v>
      </c>
      <c r="M2034" s="600">
        <f t="shared" ca="1" si="907"/>
        <v>27271.35</v>
      </c>
      <c r="N2034" s="601">
        <f t="shared" ca="1" si="908"/>
        <v>-2860284747526410</v>
      </c>
      <c r="O2034" s="601">
        <f t="shared" ca="1" si="909"/>
        <v>34573533008288.598</v>
      </c>
      <c r="P2034" s="601">
        <f t="shared" ca="1" si="910"/>
        <v>-27832159640513.898</v>
      </c>
      <c r="Q2034" s="601">
        <f t="shared" ca="1" si="926"/>
        <v>-4453145542482.2197</v>
      </c>
      <c r="R2034" s="602">
        <f t="shared" si="911"/>
        <v>399</v>
      </c>
      <c r="S2034" s="602">
        <f t="shared" si="912"/>
        <v>63.84</v>
      </c>
      <c r="T2034" s="602">
        <f t="shared" si="913"/>
        <v>166.35080000000002</v>
      </c>
      <c r="U2034" s="602">
        <f t="shared" si="914"/>
        <v>26.616128000000003</v>
      </c>
      <c r="V2034" s="602">
        <f t="shared" ca="1" si="915"/>
        <v>-2288227798021.1299</v>
      </c>
      <c r="W2034" s="602">
        <f t="shared" si="916"/>
        <v>84.48</v>
      </c>
      <c r="X2034" s="602">
        <f t="shared" si="917"/>
        <v>13.52</v>
      </c>
      <c r="Y2034" s="602">
        <f t="shared" ca="1" si="918"/>
        <v>43640826590.970001</v>
      </c>
      <c r="Z2034" s="602">
        <f t="shared" ca="1" si="919"/>
        <v>6982532254.5600004</v>
      </c>
      <c r="AA2034" s="603">
        <f t="shared" si="920"/>
        <v>0</v>
      </c>
      <c r="AB2034" s="602"/>
      <c r="AC2034" s="604">
        <f t="shared" si="921"/>
        <v>0.113</v>
      </c>
      <c r="AD2034" s="602">
        <f t="shared" ca="1" si="922"/>
        <v>-27832159640513.93</v>
      </c>
      <c r="AE2034" s="602">
        <f t="shared" si="923"/>
        <v>0</v>
      </c>
      <c r="AG2034" s="602">
        <f t="shared" ca="1" si="927"/>
        <v>0</v>
      </c>
    </row>
    <row r="2035" spans="2:33" x14ac:dyDescent="0.25">
      <c r="B2035" s="30">
        <v>2014</v>
      </c>
      <c r="C2035" s="19">
        <f t="shared" ca="1" si="901"/>
        <v>106991</v>
      </c>
      <c r="D2035" s="30">
        <f t="shared" ca="1" si="902"/>
        <v>30</v>
      </c>
      <c r="E2035" s="599">
        <f t="shared" si="903"/>
        <v>0.113</v>
      </c>
      <c r="F2035" s="599">
        <f t="shared" si="924"/>
        <v>0.13108</v>
      </c>
      <c r="G2035" s="33">
        <f t="shared" ca="1" si="904"/>
        <v>1.0117233333333333</v>
      </c>
      <c r="H2035" s="33">
        <f t="shared" ca="1" si="905"/>
        <v>21465233987.823429</v>
      </c>
      <c r="I2035" s="33">
        <f t="shared" ca="1" si="929"/>
        <v>4.6586960131311375E-11</v>
      </c>
      <c r="J2035" s="30" t="b">
        <f t="shared" si="906"/>
        <v>0</v>
      </c>
      <c r="K2035" s="33">
        <f t="shared" si="925"/>
        <v>1</v>
      </c>
      <c r="L2035" s="33">
        <f t="shared" ca="1" si="928"/>
        <v>4.6586960131311375E-11</v>
      </c>
      <c r="M2035" s="600">
        <f t="shared" ca="1" si="907"/>
        <v>27271.35</v>
      </c>
      <c r="N2035" s="601">
        <f t="shared" ca="1" si="908"/>
        <v>-2894858280534700</v>
      </c>
      <c r="O2035" s="601">
        <f t="shared" ca="1" si="909"/>
        <v>33937388602739.832</v>
      </c>
      <c r="P2035" s="601">
        <f t="shared" ca="1" si="910"/>
        <v>-27259915475035.102</v>
      </c>
      <c r="Q2035" s="601">
        <f t="shared" ca="1" si="926"/>
        <v>-4361586476005.6201</v>
      </c>
      <c r="R2035" s="602">
        <f t="shared" si="911"/>
        <v>399</v>
      </c>
      <c r="S2035" s="602">
        <f t="shared" si="912"/>
        <v>63.84</v>
      </c>
      <c r="T2035" s="602">
        <f t="shared" si="913"/>
        <v>166.35080000000002</v>
      </c>
      <c r="U2035" s="602">
        <f t="shared" si="914"/>
        <v>26.616128000000003</v>
      </c>
      <c r="V2035" s="602">
        <f t="shared" ca="1" si="915"/>
        <v>-2315886624427.7598</v>
      </c>
      <c r="W2035" s="602">
        <f t="shared" si="916"/>
        <v>84.48</v>
      </c>
      <c r="X2035" s="602">
        <f t="shared" si="917"/>
        <v>13.52</v>
      </c>
      <c r="Y2035" s="602">
        <f t="shared" ca="1" si="918"/>
        <v>42743547739.5</v>
      </c>
      <c r="Z2035" s="602">
        <f t="shared" ca="1" si="919"/>
        <v>6838967638.3199997</v>
      </c>
      <c r="AA2035" s="603">
        <f t="shared" si="920"/>
        <v>0</v>
      </c>
      <c r="AB2035" s="602"/>
      <c r="AC2035" s="604">
        <f t="shared" si="921"/>
        <v>0.113</v>
      </c>
      <c r="AD2035" s="602">
        <f t="shared" ca="1" si="922"/>
        <v>-27259915475035.09</v>
      </c>
      <c r="AE2035" s="602">
        <f t="shared" si="923"/>
        <v>0</v>
      </c>
      <c r="AG2035" s="602">
        <f t="shared" ca="1" si="927"/>
        <v>0</v>
      </c>
    </row>
    <row r="2036" spans="2:33" x14ac:dyDescent="0.25">
      <c r="B2036" s="30">
        <v>2015</v>
      </c>
      <c r="C2036" s="19">
        <f t="shared" ca="1" si="901"/>
        <v>107022</v>
      </c>
      <c r="D2036" s="30">
        <f t="shared" ca="1" si="902"/>
        <v>31</v>
      </c>
      <c r="E2036" s="599">
        <f t="shared" si="903"/>
        <v>0.113</v>
      </c>
      <c r="F2036" s="599">
        <f t="shared" si="924"/>
        <v>0.13108</v>
      </c>
      <c r="G2036" s="33">
        <f t="shared" ca="1" si="904"/>
        <v>1.0120874444444443</v>
      </c>
      <c r="H2036" s="33">
        <f t="shared" ca="1" si="905"/>
        <v>21724693811.138245</v>
      </c>
      <c r="I2036" s="33">
        <f t="shared" ca="1" si="929"/>
        <v>4.6030568195502037E-11</v>
      </c>
      <c r="J2036" s="30" t="b">
        <f t="shared" si="906"/>
        <v>0</v>
      </c>
      <c r="K2036" s="33">
        <f t="shared" si="925"/>
        <v>1</v>
      </c>
      <c r="L2036" s="33">
        <f t="shared" ca="1" si="928"/>
        <v>4.6030568195502037E-11</v>
      </c>
      <c r="M2036" s="600">
        <f t="shared" ca="1" si="907"/>
        <v>27271.35</v>
      </c>
      <c r="N2036" s="601">
        <f t="shared" ca="1" si="908"/>
        <v>-2928795669137440</v>
      </c>
      <c r="O2036" s="601">
        <f t="shared" ca="1" si="909"/>
        <v>35401654967099.68</v>
      </c>
      <c r="P2036" s="601">
        <f t="shared" ca="1" si="910"/>
        <v>-28498808969412.398</v>
      </c>
      <c r="Q2036" s="601">
        <f t="shared" ca="1" si="926"/>
        <v>-4559809435105.9805</v>
      </c>
      <c r="R2036" s="602">
        <f t="shared" si="911"/>
        <v>399</v>
      </c>
      <c r="S2036" s="602">
        <f t="shared" si="912"/>
        <v>63.84</v>
      </c>
      <c r="T2036" s="602">
        <f t="shared" si="913"/>
        <v>166.35080000000002</v>
      </c>
      <c r="U2036" s="602">
        <f t="shared" si="914"/>
        <v>26.616128000000003</v>
      </c>
      <c r="V2036" s="602">
        <f t="shared" ca="1" si="915"/>
        <v>-2343036535309.9502</v>
      </c>
      <c r="W2036" s="602">
        <f t="shared" si="916"/>
        <v>84.48</v>
      </c>
      <c r="X2036" s="602">
        <f t="shared" si="917"/>
        <v>13.52</v>
      </c>
      <c r="Y2036" s="602">
        <f t="shared" ca="1" si="918"/>
        <v>44686132738.690002</v>
      </c>
      <c r="Z2036" s="602">
        <f t="shared" ca="1" si="919"/>
        <v>7149781238.1899996</v>
      </c>
      <c r="AA2036" s="603">
        <f t="shared" si="920"/>
        <v>0</v>
      </c>
      <c r="AB2036" s="602"/>
      <c r="AC2036" s="604">
        <f t="shared" si="921"/>
        <v>0.113</v>
      </c>
      <c r="AD2036" s="602">
        <f t="shared" ca="1" si="922"/>
        <v>-28498808969412.367</v>
      </c>
      <c r="AE2036" s="602">
        <f t="shared" si="923"/>
        <v>0</v>
      </c>
      <c r="AG2036" s="602">
        <f t="shared" ca="1" si="927"/>
        <v>0</v>
      </c>
    </row>
    <row r="2037" spans="2:33" x14ac:dyDescent="0.25">
      <c r="B2037" s="30">
        <v>2016</v>
      </c>
      <c r="C2037" s="19">
        <f t="shared" ca="1" si="901"/>
        <v>107053</v>
      </c>
      <c r="D2037" s="30">
        <f t="shared" ca="1" si="902"/>
        <v>31</v>
      </c>
      <c r="E2037" s="599">
        <f t="shared" si="903"/>
        <v>0.113</v>
      </c>
      <c r="F2037" s="599">
        <f t="shared" si="924"/>
        <v>0.13108</v>
      </c>
      <c r="G2037" s="33">
        <f t="shared" ca="1" si="904"/>
        <v>1.0120874444444443</v>
      </c>
      <c r="H2037" s="33">
        <f t="shared" ca="1" si="905"/>
        <v>21987289840.652943</v>
      </c>
      <c r="I2037" s="33">
        <f t="shared" ca="1" si="929"/>
        <v>4.548082129481328E-11</v>
      </c>
      <c r="J2037" s="30" t="b">
        <f t="shared" si="906"/>
        <v>1</v>
      </c>
      <c r="K2037" s="33">
        <f t="shared" si="925"/>
        <v>1</v>
      </c>
      <c r="L2037" s="33">
        <f t="shared" ca="1" si="928"/>
        <v>4.548082129481328E-11</v>
      </c>
      <c r="M2037" s="600">
        <f t="shared" ca="1" si="907"/>
        <v>27271.35</v>
      </c>
      <c r="N2037" s="601">
        <f t="shared" ca="1" si="908"/>
        <v>-2964197324104540</v>
      </c>
      <c r="O2037" s="601">
        <f t="shared" ca="1" si="909"/>
        <v>35829570504755.813</v>
      </c>
      <c r="P2037" s="601">
        <f t="shared" ca="1" si="910"/>
        <v>-28843286739828.301</v>
      </c>
      <c r="Q2037" s="601">
        <f t="shared" ca="1" si="926"/>
        <v>-4614925878372.5303</v>
      </c>
      <c r="R2037" s="602">
        <f t="shared" si="911"/>
        <v>399</v>
      </c>
      <c r="S2037" s="602">
        <f t="shared" si="912"/>
        <v>63.84</v>
      </c>
      <c r="T2037" s="602">
        <f t="shared" si="913"/>
        <v>166.35080000000002</v>
      </c>
      <c r="U2037" s="602">
        <f t="shared" si="914"/>
        <v>26.616128000000003</v>
      </c>
      <c r="V2037" s="602">
        <f t="shared" ca="1" si="915"/>
        <v>-2371357859283.6299</v>
      </c>
      <c r="W2037" s="602">
        <f t="shared" si="916"/>
        <v>84.48</v>
      </c>
      <c r="X2037" s="602">
        <f t="shared" si="917"/>
        <v>13.52</v>
      </c>
      <c r="Y2037" s="602">
        <f t="shared" ca="1" si="918"/>
        <v>45226273882.699997</v>
      </c>
      <c r="Z2037" s="602">
        <f t="shared" ca="1" si="919"/>
        <v>7236203821.2299995</v>
      </c>
      <c r="AA2037" s="603">
        <f t="shared" si="920"/>
        <v>0</v>
      </c>
      <c r="AB2037" s="602"/>
      <c r="AC2037" s="604">
        <f t="shared" si="921"/>
        <v>0.113</v>
      </c>
      <c r="AD2037" s="602">
        <f t="shared" ca="1" si="922"/>
        <v>-28843286739828.344</v>
      </c>
      <c r="AE2037" s="602">
        <f t="shared" si="923"/>
        <v>0</v>
      </c>
      <c r="AG2037" s="602">
        <f t="shared" ca="1" si="927"/>
        <v>0</v>
      </c>
    </row>
    <row r="2038" spans="2:33" x14ac:dyDescent="0.25">
      <c r="B2038" s="30">
        <v>2017</v>
      </c>
      <c r="C2038" s="19">
        <f t="shared" ca="1" si="901"/>
        <v>107081</v>
      </c>
      <c r="D2038" s="30">
        <f t="shared" ca="1" si="902"/>
        <v>28</v>
      </c>
      <c r="E2038" s="599">
        <f t="shared" si="903"/>
        <v>0.113</v>
      </c>
      <c r="F2038" s="599">
        <f t="shared" si="924"/>
        <v>0.13108</v>
      </c>
      <c r="G2038" s="33">
        <f t="shared" ca="1" si="904"/>
        <v>1.0109951111111111</v>
      </c>
      <c r="H2038" s="33">
        <f t="shared" ca="1" si="905"/>
        <v>22229042535.483124</v>
      </c>
      <c r="I2038" s="33">
        <f t="shared" ca="1" si="929"/>
        <v>4.4986193103177938E-11</v>
      </c>
      <c r="J2038" s="30" t="b">
        <f t="shared" si="906"/>
        <v>0</v>
      </c>
      <c r="K2038" s="33">
        <f t="shared" si="925"/>
        <v>1</v>
      </c>
      <c r="L2038" s="33">
        <f t="shared" ca="1" si="928"/>
        <v>4.4986193103177938E-11</v>
      </c>
      <c r="M2038" s="600">
        <f t="shared" ca="1" si="907"/>
        <v>27271.35</v>
      </c>
      <c r="N2038" s="601">
        <f t="shared" ca="1" si="908"/>
        <v>-3000026894609300</v>
      </c>
      <c r="O2038" s="601">
        <f t="shared" ca="1" si="909"/>
        <v>32985629069822.211</v>
      </c>
      <c r="P2038" s="601">
        <f t="shared" ca="1" si="910"/>
        <v>-26366903040399.5</v>
      </c>
      <c r="Q2038" s="601">
        <f t="shared" ca="1" si="926"/>
        <v>-4218704486463.9199</v>
      </c>
      <c r="R2038" s="602">
        <f t="shared" si="911"/>
        <v>399</v>
      </c>
      <c r="S2038" s="602">
        <f t="shared" si="912"/>
        <v>63.84</v>
      </c>
      <c r="T2038" s="602">
        <f t="shared" si="913"/>
        <v>166.35080000000002</v>
      </c>
      <c r="U2038" s="602">
        <f t="shared" si="914"/>
        <v>26.616128000000003</v>
      </c>
      <c r="V2038" s="602">
        <f t="shared" ca="1" si="915"/>
        <v>-2400021515687.4399</v>
      </c>
      <c r="W2038" s="602">
        <f t="shared" si="916"/>
        <v>84.48</v>
      </c>
      <c r="X2038" s="602">
        <f t="shared" si="917"/>
        <v>13.52</v>
      </c>
      <c r="Y2038" s="602">
        <f t="shared" ca="1" si="918"/>
        <v>41343304241.989998</v>
      </c>
      <c r="Z2038" s="602">
        <f t="shared" ca="1" si="919"/>
        <v>6614928678.7200003</v>
      </c>
      <c r="AA2038" s="603">
        <f t="shared" si="920"/>
        <v>0</v>
      </c>
      <c r="AB2038" s="602"/>
      <c r="AC2038" s="604">
        <f t="shared" si="921"/>
        <v>0.113</v>
      </c>
      <c r="AD2038" s="602">
        <f t="shared" ca="1" si="922"/>
        <v>-26366903040399.516</v>
      </c>
      <c r="AE2038" s="602">
        <f t="shared" si="923"/>
        <v>0</v>
      </c>
      <c r="AG2038" s="602">
        <f t="shared" ca="1" si="927"/>
        <v>0</v>
      </c>
    </row>
    <row r="2039" spans="2:33" x14ac:dyDescent="0.25">
      <c r="B2039" s="30">
        <v>2018</v>
      </c>
      <c r="C2039" s="19">
        <f t="shared" ca="1" si="901"/>
        <v>107112</v>
      </c>
      <c r="D2039" s="30">
        <f t="shared" ca="1" si="902"/>
        <v>31</v>
      </c>
      <c r="E2039" s="599">
        <f t="shared" si="903"/>
        <v>0.113</v>
      </c>
      <c r="F2039" s="599">
        <f t="shared" si="924"/>
        <v>0.13108</v>
      </c>
      <c r="G2039" s="33">
        <f t="shared" ca="1" si="904"/>
        <v>1.0120874444444443</v>
      </c>
      <c r="H2039" s="33">
        <f t="shared" ca="1" si="905"/>
        <v>22497734852.183968</v>
      </c>
      <c r="I2039" s="33">
        <f t="shared" ca="1" si="929"/>
        <v>4.4448919260995066E-11</v>
      </c>
      <c r="J2039" s="30" t="b">
        <f t="shared" si="906"/>
        <v>0</v>
      </c>
      <c r="K2039" s="33">
        <f t="shared" si="925"/>
        <v>1</v>
      </c>
      <c r="L2039" s="33">
        <f t="shared" ca="1" si="928"/>
        <v>4.4448919260995066E-11</v>
      </c>
      <c r="M2039" s="600">
        <f t="shared" ca="1" si="907"/>
        <v>27271.35</v>
      </c>
      <c r="N2039" s="601">
        <f t="shared" ca="1" si="908"/>
        <v>-3033012523679120</v>
      </c>
      <c r="O2039" s="601">
        <f t="shared" ca="1" si="909"/>
        <v>36661370406546.914</v>
      </c>
      <c r="P2039" s="601">
        <f t="shared" ca="1" si="910"/>
        <v>-29512896862355.398</v>
      </c>
      <c r="Q2039" s="601">
        <f t="shared" ca="1" si="926"/>
        <v>-4722063497976.8604</v>
      </c>
      <c r="R2039" s="602">
        <f t="shared" si="911"/>
        <v>399</v>
      </c>
      <c r="S2039" s="602">
        <f t="shared" si="912"/>
        <v>63.84</v>
      </c>
      <c r="T2039" s="602">
        <f t="shared" si="913"/>
        <v>166.35080000000002</v>
      </c>
      <c r="U2039" s="602">
        <f t="shared" si="914"/>
        <v>26.616128000000003</v>
      </c>
      <c r="V2039" s="602">
        <f t="shared" ca="1" si="915"/>
        <v>-2426410018943.2998</v>
      </c>
      <c r="W2039" s="602">
        <f t="shared" si="916"/>
        <v>84.48</v>
      </c>
      <c r="X2039" s="602">
        <f t="shared" si="917"/>
        <v>13.52</v>
      </c>
      <c r="Y2039" s="602">
        <f t="shared" ca="1" si="918"/>
        <v>46276222554.82</v>
      </c>
      <c r="Z2039" s="602">
        <f t="shared" ca="1" si="919"/>
        <v>7404195608.7700005</v>
      </c>
      <c r="AA2039" s="603">
        <f t="shared" si="920"/>
        <v>0</v>
      </c>
      <c r="AB2039" s="602"/>
      <c r="AC2039" s="604">
        <f t="shared" si="921"/>
        <v>0.113</v>
      </c>
      <c r="AD2039" s="602">
        <f t="shared" ca="1" si="922"/>
        <v>-29512896862355.438</v>
      </c>
      <c r="AE2039" s="602">
        <f t="shared" si="923"/>
        <v>0</v>
      </c>
      <c r="AG2039" s="602">
        <f t="shared" ca="1" si="927"/>
        <v>0</v>
      </c>
    </row>
    <row r="2040" spans="2:33" x14ac:dyDescent="0.25">
      <c r="B2040" s="30">
        <v>2019</v>
      </c>
      <c r="C2040" s="19">
        <f t="shared" ca="1" si="901"/>
        <v>107142</v>
      </c>
      <c r="D2040" s="30">
        <f t="shared" ca="1" si="902"/>
        <v>30</v>
      </c>
      <c r="E2040" s="599">
        <f t="shared" si="903"/>
        <v>0.113</v>
      </c>
      <c r="F2040" s="599">
        <f t="shared" si="924"/>
        <v>0.13108</v>
      </c>
      <c r="G2040" s="33">
        <f t="shared" ca="1" si="904"/>
        <v>1.0117233333333333</v>
      </c>
      <c r="H2040" s="33">
        <f t="shared" ca="1" si="905"/>
        <v>22761483297.10107</v>
      </c>
      <c r="I2040" s="33">
        <f t="shared" ca="1" si="929"/>
        <v>4.3933867883177948E-11</v>
      </c>
      <c r="J2040" s="30" t="b">
        <f t="shared" si="906"/>
        <v>0</v>
      </c>
      <c r="K2040" s="33">
        <f t="shared" si="925"/>
        <v>1</v>
      </c>
      <c r="L2040" s="33">
        <f t="shared" ca="1" si="928"/>
        <v>4.3933867883177948E-11</v>
      </c>
      <c r="M2040" s="600">
        <f t="shared" ca="1" si="907"/>
        <v>27271.35</v>
      </c>
      <c r="N2040" s="601">
        <f t="shared" ca="1" si="908"/>
        <v>-3069673894085670</v>
      </c>
      <c r="O2040" s="601">
        <f t="shared" ca="1" si="909"/>
        <v>35986810312269.031</v>
      </c>
      <c r="P2040" s="601">
        <f t="shared" ca="1" si="910"/>
        <v>-28906095835973.398</v>
      </c>
      <c r="Q2040" s="601">
        <f t="shared" ca="1" si="926"/>
        <v>-4624975333755.7402</v>
      </c>
      <c r="R2040" s="602">
        <f t="shared" si="911"/>
        <v>399</v>
      </c>
      <c r="S2040" s="602">
        <f t="shared" si="912"/>
        <v>63.84</v>
      </c>
      <c r="T2040" s="602">
        <f t="shared" si="913"/>
        <v>166.35080000000002</v>
      </c>
      <c r="U2040" s="602">
        <f t="shared" si="914"/>
        <v>26.616128000000003</v>
      </c>
      <c r="V2040" s="602">
        <f t="shared" ca="1" si="915"/>
        <v>-2455739115268.54</v>
      </c>
      <c r="W2040" s="602">
        <f t="shared" si="916"/>
        <v>84.48</v>
      </c>
      <c r="X2040" s="602">
        <f t="shared" si="917"/>
        <v>13.52</v>
      </c>
      <c r="Y2040" s="602">
        <f t="shared" ca="1" si="918"/>
        <v>45324758545.449997</v>
      </c>
      <c r="Z2040" s="602">
        <f t="shared" ca="1" si="919"/>
        <v>7251961367.2700005</v>
      </c>
      <c r="AA2040" s="603">
        <f t="shared" si="920"/>
        <v>0</v>
      </c>
      <c r="AB2040" s="602"/>
      <c r="AC2040" s="604">
        <f t="shared" si="921"/>
        <v>0.113</v>
      </c>
      <c r="AD2040" s="602">
        <f t="shared" ca="1" si="922"/>
        <v>-28906095835973.395</v>
      </c>
      <c r="AE2040" s="602">
        <f t="shared" si="923"/>
        <v>0</v>
      </c>
      <c r="AG2040" s="602">
        <f t="shared" ca="1" si="927"/>
        <v>0</v>
      </c>
    </row>
    <row r="2041" spans="2:33" x14ac:dyDescent="0.25">
      <c r="B2041" s="30">
        <v>2020</v>
      </c>
      <c r="C2041" s="19">
        <f t="shared" ca="1" si="901"/>
        <v>107173</v>
      </c>
      <c r="D2041" s="30">
        <f t="shared" ca="1" si="902"/>
        <v>31</v>
      </c>
      <c r="E2041" s="599">
        <f t="shared" si="903"/>
        <v>0.113</v>
      </c>
      <c r="F2041" s="599">
        <f t="shared" si="924"/>
        <v>0.13108</v>
      </c>
      <c r="G2041" s="33">
        <f t="shared" ca="1" si="904"/>
        <v>1.0120874444444443</v>
      </c>
      <c r="H2041" s="33">
        <f t="shared" ca="1" si="905"/>
        <v>23036611461.927925</v>
      </c>
      <c r="I2041" s="33">
        <f t="shared" ca="1" si="929"/>
        <v>4.3409162048536389E-11</v>
      </c>
      <c r="J2041" s="30" t="b">
        <f t="shared" si="906"/>
        <v>0</v>
      </c>
      <c r="K2041" s="33">
        <f t="shared" si="925"/>
        <v>1</v>
      </c>
      <c r="L2041" s="33">
        <f t="shared" ca="1" si="928"/>
        <v>4.3409162048536389E-11</v>
      </c>
      <c r="M2041" s="600">
        <f t="shared" ca="1" si="907"/>
        <v>27271.35</v>
      </c>
      <c r="N2041" s="601">
        <f t="shared" ca="1" si="908"/>
        <v>-3105660704397940</v>
      </c>
      <c r="O2041" s="601">
        <f t="shared" ca="1" si="909"/>
        <v>37539501254975.703</v>
      </c>
      <c r="P2041" s="601">
        <f t="shared" ca="1" si="910"/>
        <v>-30219804020850</v>
      </c>
      <c r="Q2041" s="601">
        <f t="shared" ca="1" si="926"/>
        <v>-4835168643336</v>
      </c>
      <c r="R2041" s="602">
        <f t="shared" si="911"/>
        <v>399</v>
      </c>
      <c r="S2041" s="602">
        <f t="shared" si="912"/>
        <v>63.84</v>
      </c>
      <c r="T2041" s="602">
        <f t="shared" si="913"/>
        <v>166.35080000000002</v>
      </c>
      <c r="U2041" s="602">
        <f t="shared" si="914"/>
        <v>26.616128000000003</v>
      </c>
      <c r="V2041" s="602">
        <f t="shared" ca="1" si="915"/>
        <v>-2484528563518.3501</v>
      </c>
      <c r="W2041" s="602">
        <f t="shared" si="916"/>
        <v>84.48</v>
      </c>
      <c r="X2041" s="602">
        <f t="shared" si="917"/>
        <v>13.52</v>
      </c>
      <c r="Y2041" s="602">
        <f t="shared" ca="1" si="918"/>
        <v>47384652979.339996</v>
      </c>
      <c r="Z2041" s="602">
        <f t="shared" ca="1" si="919"/>
        <v>7581544476.6899996</v>
      </c>
      <c r="AA2041" s="603">
        <f t="shared" si="920"/>
        <v>0</v>
      </c>
      <c r="AB2041" s="602"/>
      <c r="AC2041" s="604">
        <f t="shared" si="921"/>
        <v>0.113</v>
      </c>
      <c r="AD2041" s="602">
        <f t="shared" ca="1" si="922"/>
        <v>-30219804020849.957</v>
      </c>
      <c r="AE2041" s="602">
        <f t="shared" si="923"/>
        <v>0</v>
      </c>
      <c r="AG2041" s="602">
        <f t="shared" ca="1" si="927"/>
        <v>0</v>
      </c>
    </row>
    <row r="2042" spans="2:33" x14ac:dyDescent="0.25">
      <c r="B2042" s="30">
        <v>2021</v>
      </c>
      <c r="C2042" s="19">
        <f t="shared" ca="1" si="901"/>
        <v>107203</v>
      </c>
      <c r="D2042" s="30">
        <f t="shared" ca="1" si="902"/>
        <v>30</v>
      </c>
      <c r="E2042" s="599">
        <f t="shared" si="903"/>
        <v>0.113</v>
      </c>
      <c r="F2042" s="599">
        <f t="shared" si="924"/>
        <v>0.13108</v>
      </c>
      <c r="G2042" s="33">
        <f t="shared" ca="1" si="904"/>
        <v>1.0117233333333333</v>
      </c>
      <c r="H2042" s="33">
        <f t="shared" ca="1" si="905"/>
        <v>23306677336.966595</v>
      </c>
      <c r="I2042" s="33">
        <f t="shared" ca="1" si="929"/>
        <v>4.2906158846327933E-11</v>
      </c>
      <c r="J2042" s="30" t="b">
        <f t="shared" si="906"/>
        <v>0</v>
      </c>
      <c r="K2042" s="33">
        <f t="shared" si="925"/>
        <v>1</v>
      </c>
      <c r="L2042" s="33">
        <f t="shared" ca="1" si="928"/>
        <v>4.2906158846327933E-11</v>
      </c>
      <c r="M2042" s="600">
        <f t="shared" ca="1" si="907"/>
        <v>27271.35</v>
      </c>
      <c r="N2042" s="601">
        <f t="shared" ca="1" si="908"/>
        <v>-3143200205652920</v>
      </c>
      <c r="O2042" s="601">
        <f t="shared" ca="1" si="909"/>
        <v>36848783771542.461</v>
      </c>
      <c r="P2042" s="601">
        <f t="shared" ca="1" si="910"/>
        <v>-29598468603231.699</v>
      </c>
      <c r="Q2042" s="601">
        <f t="shared" ca="1" si="926"/>
        <v>-4735754976517.0703</v>
      </c>
      <c r="R2042" s="602">
        <f t="shared" si="911"/>
        <v>399</v>
      </c>
      <c r="S2042" s="602">
        <f t="shared" si="912"/>
        <v>63.84</v>
      </c>
      <c r="T2042" s="602">
        <f t="shared" si="913"/>
        <v>166.35080000000002</v>
      </c>
      <c r="U2042" s="602">
        <f t="shared" si="914"/>
        <v>26.616128000000003</v>
      </c>
      <c r="V2042" s="602">
        <f t="shared" ca="1" si="915"/>
        <v>-2514560164522.3398</v>
      </c>
      <c r="W2042" s="602">
        <f t="shared" si="916"/>
        <v>84.48</v>
      </c>
      <c r="X2042" s="602">
        <f t="shared" si="917"/>
        <v>13.52</v>
      </c>
      <c r="Y2042" s="602">
        <f t="shared" ca="1" si="918"/>
        <v>46410399044.510002</v>
      </c>
      <c r="Z2042" s="602">
        <f t="shared" ca="1" si="919"/>
        <v>7425663847.1199999</v>
      </c>
      <c r="AA2042" s="603">
        <f t="shared" si="920"/>
        <v>0</v>
      </c>
      <c r="AB2042" s="602"/>
      <c r="AC2042" s="604">
        <f t="shared" si="921"/>
        <v>0.113</v>
      </c>
      <c r="AD2042" s="602">
        <f t="shared" ca="1" si="922"/>
        <v>-29598468603231.668</v>
      </c>
      <c r="AE2042" s="602">
        <f t="shared" si="923"/>
        <v>0</v>
      </c>
      <c r="AG2042" s="602">
        <f t="shared" ca="1" si="927"/>
        <v>0</v>
      </c>
    </row>
    <row r="2043" spans="2:33" x14ac:dyDescent="0.25">
      <c r="B2043" s="30">
        <v>2022</v>
      </c>
      <c r="C2043" s="19">
        <f t="shared" ca="1" si="901"/>
        <v>107234</v>
      </c>
      <c r="D2043" s="30">
        <f t="shared" ca="1" si="902"/>
        <v>31</v>
      </c>
      <c r="E2043" s="599">
        <f t="shared" si="903"/>
        <v>0.113</v>
      </c>
      <c r="F2043" s="599">
        <f t="shared" si="924"/>
        <v>0.13108</v>
      </c>
      <c r="G2043" s="33">
        <f t="shared" ca="1" si="904"/>
        <v>1.0120874444444443</v>
      </c>
      <c r="H2043" s="33">
        <f t="shared" ca="1" si="905"/>
        <v>23588395504.461769</v>
      </c>
      <c r="I2043" s="33">
        <f t="shared" ca="1" si="929"/>
        <v>4.2393727026106926E-11</v>
      </c>
      <c r="J2043" s="30" t="b">
        <f t="shared" si="906"/>
        <v>0</v>
      </c>
      <c r="K2043" s="33">
        <f t="shared" si="925"/>
        <v>1</v>
      </c>
      <c r="L2043" s="33">
        <f t="shared" ca="1" si="928"/>
        <v>4.2393727026106926E-11</v>
      </c>
      <c r="M2043" s="600">
        <f t="shared" ca="1" si="907"/>
        <v>27271.35</v>
      </c>
      <c r="N2043" s="601">
        <f t="shared" ca="1" si="908"/>
        <v>-3180048989424460</v>
      </c>
      <c r="O2043" s="601">
        <f t="shared" ca="1" si="909"/>
        <v>38438665517551.203</v>
      </c>
      <c r="P2043" s="601">
        <f t="shared" ca="1" si="910"/>
        <v>-30943643360983</v>
      </c>
      <c r="Q2043" s="601">
        <f t="shared" ca="1" si="926"/>
        <v>-4950982937757.2803</v>
      </c>
      <c r="R2043" s="602">
        <f t="shared" si="911"/>
        <v>399</v>
      </c>
      <c r="S2043" s="602">
        <f t="shared" si="912"/>
        <v>63.84</v>
      </c>
      <c r="T2043" s="602">
        <f t="shared" si="913"/>
        <v>166.35080000000002</v>
      </c>
      <c r="U2043" s="602">
        <f t="shared" si="914"/>
        <v>26.616128000000003</v>
      </c>
      <c r="V2043" s="602">
        <f t="shared" ca="1" si="915"/>
        <v>-2544039191539.5698</v>
      </c>
      <c r="W2043" s="602">
        <f t="shared" si="916"/>
        <v>84.48</v>
      </c>
      <c r="X2043" s="602">
        <f t="shared" si="917"/>
        <v>13.52</v>
      </c>
      <c r="Y2043" s="602">
        <f t="shared" ca="1" si="918"/>
        <v>48519633064.669998</v>
      </c>
      <c r="Z2043" s="602">
        <f t="shared" ca="1" si="919"/>
        <v>7763141290.3500004</v>
      </c>
      <c r="AA2043" s="603">
        <f t="shared" si="920"/>
        <v>0</v>
      </c>
      <c r="AB2043" s="602"/>
      <c r="AC2043" s="604">
        <f t="shared" si="921"/>
        <v>0.113</v>
      </c>
      <c r="AD2043" s="602">
        <f t="shared" ca="1" si="922"/>
        <v>-30943643360983.012</v>
      </c>
      <c r="AE2043" s="602">
        <f t="shared" si="923"/>
        <v>0</v>
      </c>
      <c r="AG2043" s="602">
        <f t="shared" ca="1" si="927"/>
        <v>0</v>
      </c>
    </row>
    <row r="2044" spans="2:33" x14ac:dyDescent="0.25">
      <c r="B2044" s="30">
        <v>2023</v>
      </c>
      <c r="C2044" s="19">
        <f t="shared" ca="1" si="901"/>
        <v>107265</v>
      </c>
      <c r="D2044" s="30">
        <f t="shared" ca="1" si="902"/>
        <v>31</v>
      </c>
      <c r="E2044" s="599">
        <f t="shared" si="903"/>
        <v>0.113</v>
      </c>
      <c r="F2044" s="599">
        <f t="shared" si="924"/>
        <v>0.13108</v>
      </c>
      <c r="G2044" s="33">
        <f t="shared" ca="1" si="904"/>
        <v>1.0120874444444443</v>
      </c>
      <c r="H2044" s="33">
        <f t="shared" ca="1" si="905"/>
        <v>23873518924.655529</v>
      </c>
      <c r="I2044" s="33">
        <f t="shared" ca="1" si="929"/>
        <v>4.1887415221693339E-11</v>
      </c>
      <c r="J2044" s="30" t="b">
        <f t="shared" si="906"/>
        <v>0</v>
      </c>
      <c r="K2044" s="33">
        <f t="shared" si="925"/>
        <v>1</v>
      </c>
      <c r="L2044" s="33">
        <f t="shared" ca="1" si="928"/>
        <v>4.1887415221693339E-11</v>
      </c>
      <c r="M2044" s="600">
        <f t="shared" ca="1" si="907"/>
        <v>27271.35</v>
      </c>
      <c r="N2044" s="601">
        <f t="shared" ca="1" si="908"/>
        <v>-3218487654942010</v>
      </c>
      <c r="O2044" s="601">
        <f t="shared" ca="1" si="909"/>
        <v>38903290751513.117</v>
      </c>
      <c r="P2044" s="601">
        <f t="shared" ca="1" si="910"/>
        <v>-31317672931282.898</v>
      </c>
      <c r="Q2044" s="601">
        <f t="shared" ca="1" si="926"/>
        <v>-5010827669005.2598</v>
      </c>
      <c r="R2044" s="602">
        <f t="shared" si="911"/>
        <v>399</v>
      </c>
      <c r="S2044" s="602">
        <f t="shared" si="912"/>
        <v>63.84</v>
      </c>
      <c r="T2044" s="602">
        <f t="shared" si="913"/>
        <v>166.35080000000002</v>
      </c>
      <c r="U2044" s="602">
        <f t="shared" si="914"/>
        <v>26.616128000000003</v>
      </c>
      <c r="V2044" s="602">
        <f t="shared" ca="1" si="915"/>
        <v>-2574790123953.6099</v>
      </c>
      <c r="W2044" s="602">
        <f t="shared" si="916"/>
        <v>84.48</v>
      </c>
      <c r="X2044" s="602">
        <f t="shared" si="917"/>
        <v>13.52</v>
      </c>
      <c r="Y2044" s="602">
        <f t="shared" ca="1" si="918"/>
        <v>49106111430.900002</v>
      </c>
      <c r="Z2044" s="602">
        <f t="shared" ca="1" si="919"/>
        <v>7856977828.9399996</v>
      </c>
      <c r="AA2044" s="603">
        <f t="shared" si="920"/>
        <v>0</v>
      </c>
      <c r="AB2044" s="602"/>
      <c r="AC2044" s="604">
        <f t="shared" si="921"/>
        <v>0.113</v>
      </c>
      <c r="AD2044" s="602">
        <f t="shared" ca="1" si="922"/>
        <v>-31317672931282.945</v>
      </c>
      <c r="AE2044" s="602">
        <f t="shared" si="923"/>
        <v>0</v>
      </c>
      <c r="AG2044" s="602">
        <f t="shared" ca="1" si="927"/>
        <v>0</v>
      </c>
    </row>
    <row r="2045" spans="2:33" x14ac:dyDescent="0.25">
      <c r="B2045" s="30">
        <v>2024</v>
      </c>
      <c r="C2045" s="19">
        <f t="shared" ca="1" si="901"/>
        <v>107295</v>
      </c>
      <c r="D2045" s="30">
        <f t="shared" ca="1" si="902"/>
        <v>30</v>
      </c>
      <c r="E2045" s="599">
        <f t="shared" si="903"/>
        <v>0.113</v>
      </c>
      <c r="F2045" s="599">
        <f t="shared" si="924"/>
        <v>0.13108</v>
      </c>
      <c r="G2045" s="33">
        <f t="shared" ca="1" si="904"/>
        <v>1.0117233333333333</v>
      </c>
      <c r="H2045" s="33">
        <f t="shared" ca="1" si="905"/>
        <v>24153396144.848907</v>
      </c>
      <c r="I2045" s="33">
        <f t="shared" ca="1" si="929"/>
        <v>4.1402045244609041E-11</v>
      </c>
      <c r="J2045" s="30" t="b">
        <f t="shared" si="906"/>
        <v>0</v>
      </c>
      <c r="K2045" s="33">
        <f t="shared" si="925"/>
        <v>1</v>
      </c>
      <c r="L2045" s="33">
        <f t="shared" ca="1" si="928"/>
        <v>4.1402045244609041E-11</v>
      </c>
      <c r="M2045" s="600">
        <f t="shared" ca="1" si="907"/>
        <v>27271.35</v>
      </c>
      <c r="N2045" s="601">
        <f t="shared" ca="1" si="908"/>
        <v>-3257390945693520</v>
      </c>
      <c r="O2045" s="601">
        <f t="shared" ca="1" si="909"/>
        <v>38187479880618.414</v>
      </c>
      <c r="P2045" s="601">
        <f t="shared" ca="1" si="910"/>
        <v>-30673764738614</v>
      </c>
      <c r="Q2045" s="601">
        <f t="shared" ca="1" si="926"/>
        <v>-4907802358178.2402</v>
      </c>
      <c r="R2045" s="602">
        <f t="shared" si="911"/>
        <v>399</v>
      </c>
      <c r="S2045" s="602">
        <f t="shared" si="912"/>
        <v>63.84</v>
      </c>
      <c r="T2045" s="602">
        <f t="shared" si="913"/>
        <v>166.35080000000002</v>
      </c>
      <c r="U2045" s="602">
        <f t="shared" si="914"/>
        <v>26.616128000000003</v>
      </c>
      <c r="V2045" s="602">
        <f t="shared" ca="1" si="915"/>
        <v>-2605912756554.8198</v>
      </c>
      <c r="W2045" s="602">
        <f t="shared" si="916"/>
        <v>84.48</v>
      </c>
      <c r="X2045" s="602">
        <f t="shared" si="917"/>
        <v>13.52</v>
      </c>
      <c r="Y2045" s="602">
        <f t="shared" ca="1" si="918"/>
        <v>48096463384.790001</v>
      </c>
      <c r="Z2045" s="602">
        <f t="shared" ca="1" si="919"/>
        <v>7695434141.5699997</v>
      </c>
      <c r="AA2045" s="603">
        <f t="shared" si="920"/>
        <v>0</v>
      </c>
      <c r="AB2045" s="602"/>
      <c r="AC2045" s="604">
        <f t="shared" si="921"/>
        <v>0.113</v>
      </c>
      <c r="AD2045" s="602">
        <f t="shared" ca="1" si="922"/>
        <v>-30673764738613.984</v>
      </c>
      <c r="AE2045" s="602">
        <f t="shared" si="923"/>
        <v>0</v>
      </c>
      <c r="AG2045" s="602">
        <f t="shared" ca="1" si="927"/>
        <v>0</v>
      </c>
    </row>
    <row r="2046" spans="2:33" x14ac:dyDescent="0.25">
      <c r="B2046" s="30">
        <v>2025</v>
      </c>
      <c r="C2046" s="19">
        <f t="shared" ca="1" si="901"/>
        <v>107326</v>
      </c>
      <c r="D2046" s="30">
        <f t="shared" ca="1" si="902"/>
        <v>31</v>
      </c>
      <c r="E2046" s="599">
        <f t="shared" si="903"/>
        <v>0.113</v>
      </c>
      <c r="F2046" s="599">
        <f t="shared" si="924"/>
        <v>0.13108</v>
      </c>
      <c r="G2046" s="33">
        <f t="shared" ca="1" si="904"/>
        <v>1.0120874444444443</v>
      </c>
      <c r="H2046" s="33">
        <f t="shared" ca="1" si="905"/>
        <v>24445348978.894424</v>
      </c>
      <c r="I2046" s="33">
        <f t="shared" ca="1" si="929"/>
        <v>4.0907577178111794E-11</v>
      </c>
      <c r="J2046" s="30" t="b">
        <f t="shared" si="906"/>
        <v>0</v>
      </c>
      <c r="K2046" s="33">
        <f t="shared" si="925"/>
        <v>1</v>
      </c>
      <c r="L2046" s="33">
        <f t="shared" ca="1" si="928"/>
        <v>4.0907577178111794E-11</v>
      </c>
      <c r="M2046" s="600">
        <f t="shared" ca="1" si="907"/>
        <v>27271.35</v>
      </c>
      <c r="N2046" s="601">
        <f t="shared" ca="1" si="908"/>
        <v>-3295578425574140</v>
      </c>
      <c r="O2046" s="601">
        <f t="shared" ca="1" si="909"/>
        <v>39835121158708.484</v>
      </c>
      <c r="P2046" s="601">
        <f t="shared" ca="1" si="910"/>
        <v>-32067808957739.5</v>
      </c>
      <c r="Q2046" s="601">
        <f t="shared" ca="1" si="926"/>
        <v>-5130849433238.3203</v>
      </c>
      <c r="R2046" s="602">
        <f t="shared" si="911"/>
        <v>399</v>
      </c>
      <c r="S2046" s="602">
        <f t="shared" si="912"/>
        <v>63.84</v>
      </c>
      <c r="T2046" s="602">
        <f t="shared" si="913"/>
        <v>166.35080000000002</v>
      </c>
      <c r="U2046" s="602">
        <f t="shared" si="914"/>
        <v>26.616128000000003</v>
      </c>
      <c r="V2046" s="602">
        <f t="shared" ca="1" si="915"/>
        <v>-2636462740459.3101</v>
      </c>
      <c r="W2046" s="602">
        <f t="shared" si="916"/>
        <v>84.48</v>
      </c>
      <c r="X2046" s="602">
        <f t="shared" si="917"/>
        <v>13.52</v>
      </c>
      <c r="Y2046" s="602">
        <f t="shared" ca="1" si="918"/>
        <v>50282324720.379997</v>
      </c>
      <c r="Z2046" s="602">
        <f t="shared" ca="1" si="919"/>
        <v>8045171955.2600002</v>
      </c>
      <c r="AA2046" s="603">
        <f t="shared" si="920"/>
        <v>0</v>
      </c>
      <c r="AB2046" s="602"/>
      <c r="AC2046" s="604">
        <f t="shared" si="921"/>
        <v>0.113</v>
      </c>
      <c r="AD2046" s="602">
        <f t="shared" ca="1" si="922"/>
        <v>-32067808957739.477</v>
      </c>
      <c r="AE2046" s="602">
        <f t="shared" si="923"/>
        <v>0</v>
      </c>
      <c r="AG2046" s="602">
        <f t="shared" ca="1" si="927"/>
        <v>0</v>
      </c>
    </row>
    <row r="2047" spans="2:33" x14ac:dyDescent="0.25">
      <c r="B2047" s="30">
        <v>2026</v>
      </c>
      <c r="C2047" s="19">
        <f t="shared" ca="1" si="901"/>
        <v>107356</v>
      </c>
      <c r="D2047" s="30">
        <f t="shared" ca="1" si="902"/>
        <v>30</v>
      </c>
      <c r="E2047" s="599">
        <f t="shared" si="903"/>
        <v>0.113</v>
      </c>
      <c r="F2047" s="599">
        <f t="shared" si="924"/>
        <v>0.13108</v>
      </c>
      <c r="G2047" s="33">
        <f t="shared" ca="1" si="904"/>
        <v>1.0117233333333333</v>
      </c>
      <c r="H2047" s="33">
        <f t="shared" ca="1" si="905"/>
        <v>24731929953.423664</v>
      </c>
      <c r="I2047" s="33">
        <f t="shared" ca="1" si="929"/>
        <v>4.0433561063905935E-11</v>
      </c>
      <c r="J2047" s="30" t="b">
        <f t="shared" si="906"/>
        <v>0</v>
      </c>
      <c r="K2047" s="33">
        <f t="shared" si="925"/>
        <v>1</v>
      </c>
      <c r="L2047" s="33">
        <f t="shared" ca="1" si="928"/>
        <v>4.0433561063905935E-11</v>
      </c>
      <c r="M2047" s="600">
        <f t="shared" ca="1" si="907"/>
        <v>27271.35</v>
      </c>
      <c r="N2047" s="601">
        <f t="shared" ca="1" si="908"/>
        <v>-3335413546732850</v>
      </c>
      <c r="O2047" s="601">
        <f t="shared" ca="1" si="909"/>
        <v>39102164840136.164</v>
      </c>
      <c r="P2047" s="601">
        <f t="shared" ca="1" si="910"/>
        <v>-31408477565067.699</v>
      </c>
      <c r="Q2047" s="601">
        <f t="shared" ca="1" si="926"/>
        <v>-5025356410410.8301</v>
      </c>
      <c r="R2047" s="602">
        <f t="shared" si="911"/>
        <v>399</v>
      </c>
      <c r="S2047" s="602">
        <f t="shared" si="912"/>
        <v>63.84</v>
      </c>
      <c r="T2047" s="602">
        <f t="shared" si="913"/>
        <v>166.35080000000002</v>
      </c>
      <c r="U2047" s="602">
        <f t="shared" si="914"/>
        <v>26.616128000000003</v>
      </c>
      <c r="V2047" s="602">
        <f t="shared" ca="1" si="915"/>
        <v>-2668330837386.2798</v>
      </c>
      <c r="W2047" s="602">
        <f t="shared" si="916"/>
        <v>84.48</v>
      </c>
      <c r="X2047" s="602">
        <f t="shared" si="917"/>
        <v>13.52</v>
      </c>
      <c r="Y2047" s="602">
        <f t="shared" ca="1" si="918"/>
        <v>49248493096.669998</v>
      </c>
      <c r="Z2047" s="602">
        <f t="shared" ca="1" si="919"/>
        <v>7879758895.4700003</v>
      </c>
      <c r="AA2047" s="603">
        <f t="shared" si="920"/>
        <v>0</v>
      </c>
      <c r="AB2047" s="602"/>
      <c r="AC2047" s="604">
        <f t="shared" si="921"/>
        <v>0.113</v>
      </c>
      <c r="AD2047" s="602">
        <f t="shared" ca="1" si="922"/>
        <v>-31408477565067.672</v>
      </c>
      <c r="AE2047" s="602">
        <f t="shared" si="923"/>
        <v>0</v>
      </c>
      <c r="AG2047" s="602">
        <f t="shared" ca="1" si="927"/>
        <v>0</v>
      </c>
    </row>
    <row r="2048" spans="2:33" x14ac:dyDescent="0.25">
      <c r="B2048" s="30">
        <v>2027</v>
      </c>
      <c r="C2048" s="19">
        <f t="shared" ca="1" si="901"/>
        <v>107387</v>
      </c>
      <c r="D2048" s="30">
        <f t="shared" ca="1" si="902"/>
        <v>31</v>
      </c>
      <c r="E2048" s="599">
        <f t="shared" si="903"/>
        <v>0.113</v>
      </c>
      <c r="F2048" s="599">
        <f t="shared" si="924"/>
        <v>0.13108</v>
      </c>
      <c r="G2048" s="33">
        <f t="shared" ca="1" si="904"/>
        <v>1.0120874444444443</v>
      </c>
      <c r="H2048" s="33">
        <f t="shared" ca="1" si="905"/>
        <v>25030875782.739559</v>
      </c>
      <c r="I2048" s="33">
        <f t="shared" ca="1" si="929"/>
        <v>3.9950659684451232E-11</v>
      </c>
      <c r="J2048" s="30" t="b">
        <f t="shared" si="906"/>
        <v>0</v>
      </c>
      <c r="K2048" s="33">
        <f t="shared" si="925"/>
        <v>1</v>
      </c>
      <c r="L2048" s="33">
        <f t="shared" ca="1" si="928"/>
        <v>3.9950659684451232E-11</v>
      </c>
      <c r="M2048" s="600">
        <f t="shared" ca="1" si="907"/>
        <v>27271.35</v>
      </c>
      <c r="N2048" s="601">
        <f t="shared" ca="1" si="908"/>
        <v>-3374515711572990</v>
      </c>
      <c r="O2048" s="601">
        <f t="shared" ca="1" si="909"/>
        <v>40789271217814.828</v>
      </c>
      <c r="P2048" s="601">
        <f t="shared" ca="1" si="910"/>
        <v>-32835912604556.102</v>
      </c>
      <c r="Q2048" s="601">
        <f t="shared" ca="1" si="926"/>
        <v>-5253746016728.9805</v>
      </c>
      <c r="R2048" s="602">
        <f t="shared" si="911"/>
        <v>399</v>
      </c>
      <c r="S2048" s="602">
        <f t="shared" si="912"/>
        <v>63.84</v>
      </c>
      <c r="T2048" s="602">
        <f t="shared" si="913"/>
        <v>166.35080000000002</v>
      </c>
      <c r="U2048" s="602">
        <f t="shared" si="914"/>
        <v>26.616128000000003</v>
      </c>
      <c r="V2048" s="602">
        <f t="shared" ca="1" si="915"/>
        <v>-2699612569258.3901</v>
      </c>
      <c r="W2048" s="602">
        <f t="shared" si="916"/>
        <v>84.48</v>
      </c>
      <c r="X2048" s="602">
        <f t="shared" si="917"/>
        <v>13.52</v>
      </c>
      <c r="Y2048" s="602">
        <f t="shared" ca="1" si="918"/>
        <v>51486711238.589996</v>
      </c>
      <c r="Z2048" s="602">
        <f t="shared" ca="1" si="919"/>
        <v>8237873798.1700001</v>
      </c>
      <c r="AA2048" s="603">
        <f t="shared" si="920"/>
        <v>0</v>
      </c>
      <c r="AB2048" s="602"/>
      <c r="AC2048" s="604">
        <f t="shared" si="921"/>
        <v>0.113</v>
      </c>
      <c r="AD2048" s="602">
        <f t="shared" ca="1" si="922"/>
        <v>-32835912604556.066</v>
      </c>
      <c r="AE2048" s="602">
        <f t="shared" si="923"/>
        <v>0</v>
      </c>
      <c r="AG2048" s="602">
        <f t="shared" ca="1" si="927"/>
        <v>0</v>
      </c>
    </row>
    <row r="2049" spans="2:33" x14ac:dyDescent="0.25">
      <c r="B2049" s="30">
        <v>2028</v>
      </c>
      <c r="C2049" s="19">
        <f t="shared" ca="1" si="901"/>
        <v>107418</v>
      </c>
      <c r="D2049" s="30">
        <f t="shared" ca="1" si="902"/>
        <v>31</v>
      </c>
      <c r="E2049" s="599">
        <f t="shared" si="903"/>
        <v>0.113</v>
      </c>
      <c r="F2049" s="599">
        <f t="shared" si="924"/>
        <v>0.13108</v>
      </c>
      <c r="G2049" s="33">
        <f t="shared" ca="1" si="904"/>
        <v>1.0120874444444443</v>
      </c>
      <c r="H2049" s="33">
        <f t="shared" ca="1" si="905"/>
        <v>25333435103.15921</v>
      </c>
      <c r="I2049" s="33">
        <f t="shared" ca="1" si="929"/>
        <v>3.9473525636296155E-11</v>
      </c>
      <c r="J2049" s="30" t="b">
        <f t="shared" si="906"/>
        <v>1</v>
      </c>
      <c r="K2049" s="33">
        <f t="shared" si="925"/>
        <v>1</v>
      </c>
      <c r="L2049" s="33">
        <f t="shared" ca="1" si="928"/>
        <v>3.9473525636296155E-11</v>
      </c>
      <c r="M2049" s="600">
        <f t="shared" ca="1" si="907"/>
        <v>27271.35</v>
      </c>
      <c r="N2049" s="601">
        <f t="shared" ca="1" si="908"/>
        <v>-3415304982790800</v>
      </c>
      <c r="O2049" s="601">
        <f t="shared" ca="1" si="909"/>
        <v>41282309267589.453</v>
      </c>
      <c r="P2049" s="601">
        <f t="shared" ca="1" si="910"/>
        <v>-33232814874211.602</v>
      </c>
      <c r="Q2049" s="601">
        <f t="shared" ca="1" si="926"/>
        <v>-5317250379873.8604</v>
      </c>
      <c r="R2049" s="602">
        <f t="shared" si="911"/>
        <v>399</v>
      </c>
      <c r="S2049" s="602">
        <f t="shared" si="912"/>
        <v>63.84</v>
      </c>
      <c r="T2049" s="602">
        <f t="shared" si="913"/>
        <v>166.35080000000002</v>
      </c>
      <c r="U2049" s="602">
        <f t="shared" si="914"/>
        <v>26.616128000000003</v>
      </c>
      <c r="V2049" s="602">
        <f t="shared" ca="1" si="915"/>
        <v>-2732243986232.6401</v>
      </c>
      <c r="W2049" s="602">
        <f t="shared" si="916"/>
        <v>84.48</v>
      </c>
      <c r="X2049" s="602">
        <f t="shared" si="917"/>
        <v>13.52</v>
      </c>
      <c r="Y2049" s="602">
        <f t="shared" ca="1" si="918"/>
        <v>52109053997.410004</v>
      </c>
      <c r="Z2049" s="602">
        <f t="shared" ca="1" si="919"/>
        <v>8337448639.5900002</v>
      </c>
      <c r="AA2049" s="603">
        <f t="shared" si="920"/>
        <v>0</v>
      </c>
      <c r="AB2049" s="602"/>
      <c r="AC2049" s="604">
        <f t="shared" si="921"/>
        <v>0.113</v>
      </c>
      <c r="AD2049" s="602">
        <f t="shared" ca="1" si="922"/>
        <v>-33232814874211.59</v>
      </c>
      <c r="AE2049" s="602">
        <f t="shared" si="923"/>
        <v>0</v>
      </c>
      <c r="AG2049" s="602">
        <f t="shared" ca="1" si="927"/>
        <v>0</v>
      </c>
    </row>
    <row r="2050" spans="2:33" x14ac:dyDescent="0.25">
      <c r="B2050" s="30">
        <v>2029</v>
      </c>
      <c r="C2050" s="19">
        <f t="shared" ca="1" si="901"/>
        <v>107446</v>
      </c>
      <c r="D2050" s="30">
        <f t="shared" ca="1" si="902"/>
        <v>28</v>
      </c>
      <c r="E2050" s="599">
        <f t="shared" si="903"/>
        <v>0.113</v>
      </c>
      <c r="F2050" s="599">
        <f t="shared" si="924"/>
        <v>0.13108</v>
      </c>
      <c r="G2050" s="33">
        <f t="shared" ca="1" si="904"/>
        <v>1.0109951111111111</v>
      </c>
      <c r="H2050" s="33">
        <f t="shared" ca="1" si="905"/>
        <v>25611979036.944569</v>
      </c>
      <c r="I2050" s="33">
        <f t="shared" ca="1" si="929"/>
        <v>3.9044229989315852E-11</v>
      </c>
      <c r="J2050" s="30" t="b">
        <f t="shared" si="906"/>
        <v>0</v>
      </c>
      <c r="K2050" s="33">
        <f t="shared" si="925"/>
        <v>1</v>
      </c>
      <c r="L2050" s="33">
        <f t="shared" ca="1" si="928"/>
        <v>3.9044229989315852E-11</v>
      </c>
      <c r="M2050" s="600">
        <f t="shared" ca="1" si="907"/>
        <v>27271.35</v>
      </c>
      <c r="N2050" s="601">
        <f t="shared" ca="1" si="908"/>
        <v>-3456587292058390</v>
      </c>
      <c r="O2050" s="601">
        <f t="shared" ca="1" si="909"/>
        <v>38005561368708</v>
      </c>
      <c r="P2050" s="601">
        <f t="shared" ca="1" si="910"/>
        <v>-30379561644646.5</v>
      </c>
      <c r="Q2050" s="601">
        <f t="shared" ca="1" si="926"/>
        <v>-4860729863143.4404</v>
      </c>
      <c r="R2050" s="602">
        <f t="shared" si="911"/>
        <v>399</v>
      </c>
      <c r="S2050" s="602">
        <f t="shared" si="912"/>
        <v>63.84</v>
      </c>
      <c r="T2050" s="602">
        <f t="shared" si="913"/>
        <v>166.35080000000002</v>
      </c>
      <c r="U2050" s="602">
        <f t="shared" si="914"/>
        <v>26.616128000000003</v>
      </c>
      <c r="V2050" s="602">
        <f t="shared" ca="1" si="915"/>
        <v>-2765269833646.71</v>
      </c>
      <c r="W2050" s="602">
        <f t="shared" si="916"/>
        <v>84.48</v>
      </c>
      <c r="X2050" s="602">
        <f t="shared" si="917"/>
        <v>13.52</v>
      </c>
      <c r="Y2050" s="602">
        <f t="shared" ca="1" si="918"/>
        <v>47635152933.449997</v>
      </c>
      <c r="Z2050" s="602">
        <f t="shared" ca="1" si="919"/>
        <v>7621624469.3500004</v>
      </c>
      <c r="AA2050" s="603">
        <f t="shared" si="920"/>
        <v>0</v>
      </c>
      <c r="AB2050" s="602"/>
      <c r="AC2050" s="604">
        <f t="shared" si="921"/>
        <v>0.113</v>
      </c>
      <c r="AD2050" s="602">
        <f t="shared" ca="1" si="922"/>
        <v>-30379561644646.516</v>
      </c>
      <c r="AE2050" s="602">
        <f t="shared" si="923"/>
        <v>0</v>
      </c>
      <c r="AG2050" s="602">
        <f t="shared" ca="1" si="927"/>
        <v>0</v>
      </c>
    </row>
    <row r="2051" spans="2:33" x14ac:dyDescent="0.25">
      <c r="B2051" s="30">
        <v>2030</v>
      </c>
      <c r="C2051" s="19">
        <f t="shared" ca="1" si="901"/>
        <v>107477</v>
      </c>
      <c r="D2051" s="30">
        <f t="shared" ca="1" si="902"/>
        <v>31</v>
      </c>
      <c r="E2051" s="599">
        <f t="shared" si="903"/>
        <v>0.113</v>
      </c>
      <c r="F2051" s="599">
        <f t="shared" si="924"/>
        <v>0.13108</v>
      </c>
      <c r="G2051" s="33">
        <f t="shared" ca="1" si="904"/>
        <v>1.0120874444444443</v>
      </c>
      <c r="H2051" s="33">
        <f t="shared" ca="1" si="905"/>
        <v>25921562410.665909</v>
      </c>
      <c r="I2051" s="33">
        <f t="shared" ca="1" si="929"/>
        <v>3.8577921506326002E-11</v>
      </c>
      <c r="J2051" s="30" t="b">
        <f t="shared" si="906"/>
        <v>0</v>
      </c>
      <c r="K2051" s="33">
        <f t="shared" si="925"/>
        <v>1</v>
      </c>
      <c r="L2051" s="33">
        <f t="shared" ca="1" si="928"/>
        <v>3.8577921506326002E-11</v>
      </c>
      <c r="M2051" s="600">
        <f t="shared" ca="1" si="907"/>
        <v>27271.35</v>
      </c>
      <c r="N2051" s="601">
        <f t="shared" ca="1" si="908"/>
        <v>-3494592853427100</v>
      </c>
      <c r="O2051" s="601">
        <f t="shared" ca="1" si="909"/>
        <v>42240696999024.008</v>
      </c>
      <c r="P2051" s="601">
        <f t="shared" ca="1" si="910"/>
        <v>-34004329904319.801</v>
      </c>
      <c r="Q2051" s="601">
        <f t="shared" ca="1" si="926"/>
        <v>-5440692784691.1699</v>
      </c>
      <c r="R2051" s="602">
        <f t="shared" si="911"/>
        <v>399</v>
      </c>
      <c r="S2051" s="602">
        <f t="shared" si="912"/>
        <v>63.84</v>
      </c>
      <c r="T2051" s="602">
        <f t="shared" si="913"/>
        <v>166.35080000000002</v>
      </c>
      <c r="U2051" s="602">
        <f t="shared" si="914"/>
        <v>26.616128000000003</v>
      </c>
      <c r="V2051" s="602">
        <f t="shared" ca="1" si="915"/>
        <v>-2795674282741.6802</v>
      </c>
      <c r="W2051" s="602">
        <f t="shared" si="916"/>
        <v>84.48</v>
      </c>
      <c r="X2051" s="602">
        <f t="shared" si="917"/>
        <v>13.52</v>
      </c>
      <c r="Y2051" s="602">
        <f t="shared" ca="1" si="918"/>
        <v>53318789564.620003</v>
      </c>
      <c r="Z2051" s="602">
        <f t="shared" ca="1" si="919"/>
        <v>8531006330.3400002</v>
      </c>
      <c r="AA2051" s="603">
        <f t="shared" si="920"/>
        <v>0</v>
      </c>
      <c r="AB2051" s="602"/>
      <c r="AC2051" s="604">
        <f t="shared" si="921"/>
        <v>0.113</v>
      </c>
      <c r="AD2051" s="602">
        <f t="shared" ca="1" si="922"/>
        <v>-34004329904319.813</v>
      </c>
      <c r="AE2051" s="602">
        <f t="shared" si="923"/>
        <v>0</v>
      </c>
      <c r="AG2051" s="602">
        <f t="shared" ca="1" si="927"/>
        <v>0</v>
      </c>
    </row>
    <row r="2052" spans="2:33" x14ac:dyDescent="0.25">
      <c r="B2052" s="30">
        <v>2031</v>
      </c>
      <c r="C2052" s="19">
        <f t="shared" ca="1" si="901"/>
        <v>107507</v>
      </c>
      <c r="D2052" s="30">
        <f t="shared" ca="1" si="902"/>
        <v>30</v>
      </c>
      <c r="E2052" s="599">
        <f t="shared" si="903"/>
        <v>0.113</v>
      </c>
      <c r="F2052" s="599">
        <f t="shared" si="924"/>
        <v>0.13108</v>
      </c>
      <c r="G2052" s="33">
        <f t="shared" ca="1" si="904"/>
        <v>1.0117233333333333</v>
      </c>
      <c r="H2052" s="33">
        <f t="shared" ca="1" si="905"/>
        <v>26225449527.326946</v>
      </c>
      <c r="I2052" s="33">
        <f t="shared" ca="1" si="929"/>
        <v>3.813090025236742E-11</v>
      </c>
      <c r="J2052" s="30" t="b">
        <f t="shared" si="906"/>
        <v>0</v>
      </c>
      <c r="K2052" s="33">
        <f t="shared" si="925"/>
        <v>1</v>
      </c>
      <c r="L2052" s="33">
        <f t="shared" ca="1" si="928"/>
        <v>3.813090025236742E-11</v>
      </c>
      <c r="M2052" s="600">
        <f t="shared" ca="1" si="907"/>
        <v>27271.35</v>
      </c>
      <c r="N2052" s="601">
        <f t="shared" ca="1" si="908"/>
        <v>-3536833550426120</v>
      </c>
      <c r="O2052" s="601">
        <f t="shared" ca="1" si="909"/>
        <v>41463478683433.609</v>
      </c>
      <c r="P2052" s="601">
        <f t="shared" ca="1" si="910"/>
        <v>-33305182599846</v>
      </c>
      <c r="Q2052" s="601">
        <f t="shared" ca="1" si="926"/>
        <v>-5328829215975.3604</v>
      </c>
      <c r="R2052" s="602">
        <f t="shared" si="911"/>
        <v>399</v>
      </c>
      <c r="S2052" s="602">
        <f t="shared" si="912"/>
        <v>63.84</v>
      </c>
      <c r="T2052" s="602">
        <f t="shared" si="913"/>
        <v>166.35080000000002</v>
      </c>
      <c r="U2052" s="602">
        <f t="shared" si="914"/>
        <v>26.616128000000003</v>
      </c>
      <c r="V2052" s="602">
        <f t="shared" ca="1" si="915"/>
        <v>-2829466840340.8999</v>
      </c>
      <c r="W2052" s="602">
        <f t="shared" si="916"/>
        <v>84.48</v>
      </c>
      <c r="X2052" s="602">
        <f t="shared" si="917"/>
        <v>13.52</v>
      </c>
      <c r="Y2052" s="602">
        <f t="shared" ca="1" si="918"/>
        <v>52222526591.209999</v>
      </c>
      <c r="Z2052" s="602">
        <f t="shared" ca="1" si="919"/>
        <v>8355604254.5900002</v>
      </c>
      <c r="AA2052" s="603">
        <f t="shared" si="920"/>
        <v>0</v>
      </c>
      <c r="AB2052" s="602"/>
      <c r="AC2052" s="604">
        <f t="shared" si="921"/>
        <v>0.113</v>
      </c>
      <c r="AD2052" s="602">
        <f t="shared" ca="1" si="922"/>
        <v>-33305182599845.965</v>
      </c>
      <c r="AE2052" s="602">
        <f t="shared" si="923"/>
        <v>0</v>
      </c>
      <c r="AG2052" s="602">
        <f t="shared" ca="1" si="927"/>
        <v>0</v>
      </c>
    </row>
    <row r="2053" spans="2:33" x14ac:dyDescent="0.25">
      <c r="B2053" s="30">
        <v>2032</v>
      </c>
      <c r="C2053" s="19">
        <f t="shared" ca="1" si="901"/>
        <v>107538</v>
      </c>
      <c r="D2053" s="30">
        <f t="shared" ca="1" si="902"/>
        <v>31</v>
      </c>
      <c r="E2053" s="599">
        <f t="shared" si="903"/>
        <v>0.113</v>
      </c>
      <c r="F2053" s="599">
        <f t="shared" si="924"/>
        <v>0.13108</v>
      </c>
      <c r="G2053" s="33">
        <f t="shared" ca="1" si="904"/>
        <v>1.0120874444444443</v>
      </c>
      <c r="H2053" s="33">
        <f t="shared" ca="1" si="905"/>
        <v>26542448191.519089</v>
      </c>
      <c r="I2053" s="33">
        <f t="shared" ca="1" si="929"/>
        <v>3.76754997423155E-11</v>
      </c>
      <c r="J2053" s="30" t="b">
        <f t="shared" si="906"/>
        <v>0</v>
      </c>
      <c r="K2053" s="33">
        <f t="shared" si="925"/>
        <v>1</v>
      </c>
      <c r="L2053" s="33">
        <f t="shared" ca="1" si="928"/>
        <v>3.76754997423155E-11</v>
      </c>
      <c r="M2053" s="600">
        <f t="shared" ca="1" si="907"/>
        <v>27271.35</v>
      </c>
      <c r="N2053" s="601">
        <f t="shared" ca="1" si="908"/>
        <v>-3578297029109550</v>
      </c>
      <c r="O2053" s="601">
        <f t="shared" ca="1" si="909"/>
        <v>43252466572353.672</v>
      </c>
      <c r="P2053" s="601">
        <f t="shared" ca="1" si="910"/>
        <v>-34818818036029.898</v>
      </c>
      <c r="Q2053" s="601">
        <f t="shared" ca="1" si="926"/>
        <v>-5571010885764.7803</v>
      </c>
      <c r="R2053" s="602">
        <f t="shared" si="911"/>
        <v>399</v>
      </c>
      <c r="S2053" s="602">
        <f t="shared" si="912"/>
        <v>63.84</v>
      </c>
      <c r="T2053" s="602">
        <f t="shared" si="913"/>
        <v>166.35080000000002</v>
      </c>
      <c r="U2053" s="602">
        <f t="shared" si="914"/>
        <v>26.616128000000003</v>
      </c>
      <c r="V2053" s="602">
        <f t="shared" ca="1" si="915"/>
        <v>-2862637623287.6401</v>
      </c>
      <c r="W2053" s="602">
        <f t="shared" si="916"/>
        <v>84.48</v>
      </c>
      <c r="X2053" s="602">
        <f t="shared" si="917"/>
        <v>13.52</v>
      </c>
      <c r="Y2053" s="602">
        <f t="shared" ca="1" si="918"/>
        <v>54595906955.139999</v>
      </c>
      <c r="Z2053" s="602">
        <f t="shared" ca="1" si="919"/>
        <v>8735345112.8199997</v>
      </c>
      <c r="AA2053" s="603">
        <f t="shared" si="920"/>
        <v>0</v>
      </c>
      <c r="AB2053" s="602"/>
      <c r="AC2053" s="604">
        <f t="shared" si="921"/>
        <v>0.113</v>
      </c>
      <c r="AD2053" s="602">
        <f t="shared" ca="1" si="922"/>
        <v>-34818818036029.871</v>
      </c>
      <c r="AE2053" s="602">
        <f t="shared" si="923"/>
        <v>0</v>
      </c>
      <c r="AG2053" s="602">
        <f t="shared" ca="1" si="927"/>
        <v>0</v>
      </c>
    </row>
    <row r="2054" spans="2:33" x14ac:dyDescent="0.25">
      <c r="B2054" s="30">
        <v>2033</v>
      </c>
      <c r="C2054" s="19">
        <f t="shared" ca="1" si="901"/>
        <v>107568</v>
      </c>
      <c r="D2054" s="30">
        <f t="shared" ca="1" si="902"/>
        <v>30</v>
      </c>
      <c r="E2054" s="599">
        <f t="shared" si="903"/>
        <v>0.113</v>
      </c>
      <c r="F2054" s="599">
        <f t="shared" si="924"/>
        <v>0.13108</v>
      </c>
      <c r="G2054" s="33">
        <f t="shared" ca="1" si="904"/>
        <v>1.0117233333333333</v>
      </c>
      <c r="H2054" s="33">
        <f t="shared" ca="1" si="905"/>
        <v>26853614159.150997</v>
      </c>
      <c r="I2054" s="33">
        <f t="shared" ca="1" si="929"/>
        <v>3.7238935290921597E-11</v>
      </c>
      <c r="J2054" s="30" t="b">
        <f t="shared" si="906"/>
        <v>0</v>
      </c>
      <c r="K2054" s="33">
        <f t="shared" si="925"/>
        <v>1</v>
      </c>
      <c r="L2054" s="33">
        <f t="shared" ca="1" si="928"/>
        <v>3.7238935290921597E-11</v>
      </c>
      <c r="M2054" s="600">
        <f t="shared" ca="1" si="907"/>
        <v>27271.35</v>
      </c>
      <c r="N2054" s="601">
        <f t="shared" ca="1" si="908"/>
        <v>-3621549495681900</v>
      </c>
      <c r="O2054" s="601">
        <f t="shared" ca="1" si="909"/>
        <v>42456631948315.461</v>
      </c>
      <c r="P2054" s="601">
        <f t="shared" ca="1" si="910"/>
        <v>-34102924417671.199</v>
      </c>
      <c r="Q2054" s="601">
        <f t="shared" ca="1" si="926"/>
        <v>-5456467906827.3896</v>
      </c>
      <c r="R2054" s="602">
        <f t="shared" si="911"/>
        <v>399</v>
      </c>
      <c r="S2054" s="602">
        <f t="shared" si="912"/>
        <v>63.84</v>
      </c>
      <c r="T2054" s="602">
        <f t="shared" si="913"/>
        <v>166.35080000000002</v>
      </c>
      <c r="U2054" s="602">
        <f t="shared" si="914"/>
        <v>26.616128000000003</v>
      </c>
      <c r="V2054" s="602">
        <f t="shared" ca="1" si="915"/>
        <v>-2897239596545.52</v>
      </c>
      <c r="W2054" s="602">
        <f t="shared" si="916"/>
        <v>84.48</v>
      </c>
      <c r="X2054" s="602">
        <f t="shared" si="917"/>
        <v>13.52</v>
      </c>
      <c r="Y2054" s="602">
        <f t="shared" ca="1" si="918"/>
        <v>53473385761.559998</v>
      </c>
      <c r="Z2054" s="602">
        <f t="shared" ca="1" si="919"/>
        <v>8555741721.8500004</v>
      </c>
      <c r="AA2054" s="603">
        <f t="shared" si="920"/>
        <v>0</v>
      </c>
      <c r="AB2054" s="602"/>
      <c r="AC2054" s="604">
        <f t="shared" si="921"/>
        <v>0.113</v>
      </c>
      <c r="AD2054" s="602">
        <f t="shared" ca="1" si="922"/>
        <v>-34102924417671.223</v>
      </c>
      <c r="AE2054" s="602">
        <f t="shared" si="923"/>
        <v>0</v>
      </c>
      <c r="AG2054" s="602">
        <f t="shared" ca="1" si="927"/>
        <v>0</v>
      </c>
    </row>
    <row r="2055" spans="2:33" x14ac:dyDescent="0.25">
      <c r="B2055" s="30">
        <v>2034</v>
      </c>
      <c r="C2055" s="19">
        <f t="shared" ca="1" si="901"/>
        <v>107599</v>
      </c>
      <c r="D2055" s="30">
        <f t="shared" ca="1" si="902"/>
        <v>31</v>
      </c>
      <c r="E2055" s="599">
        <f t="shared" si="903"/>
        <v>0.113</v>
      </c>
      <c r="F2055" s="599">
        <f t="shared" si="924"/>
        <v>0.13108</v>
      </c>
      <c r="G2055" s="33">
        <f t="shared" ca="1" si="904"/>
        <v>1.0120874444444443</v>
      </c>
      <c r="H2055" s="33">
        <f t="shared" ca="1" si="905"/>
        <v>27178205728.432278</v>
      </c>
      <c r="I2055" s="33">
        <f t="shared" ca="1" si="929"/>
        <v>3.6794187592518568E-11</v>
      </c>
      <c r="J2055" s="30" t="b">
        <f t="shared" si="906"/>
        <v>0</v>
      </c>
      <c r="K2055" s="33">
        <f t="shared" si="925"/>
        <v>1</v>
      </c>
      <c r="L2055" s="33">
        <f t="shared" ca="1" si="928"/>
        <v>3.6794187592518568E-11</v>
      </c>
      <c r="M2055" s="600">
        <f t="shared" ca="1" si="907"/>
        <v>27271.35</v>
      </c>
      <c r="N2055" s="601">
        <f t="shared" ca="1" si="908"/>
        <v>-3664006127630220</v>
      </c>
      <c r="O2055" s="601">
        <f t="shared" ca="1" si="909"/>
        <v>44288470539105.617</v>
      </c>
      <c r="P2055" s="601">
        <f t="shared" ca="1" si="910"/>
        <v>-35652815180801.797</v>
      </c>
      <c r="Q2055" s="601">
        <f t="shared" ca="1" si="926"/>
        <v>-5704450428928.29</v>
      </c>
      <c r="R2055" s="602">
        <f t="shared" si="911"/>
        <v>399</v>
      </c>
      <c r="S2055" s="602">
        <f t="shared" si="912"/>
        <v>63.84</v>
      </c>
      <c r="T2055" s="602">
        <f t="shared" si="913"/>
        <v>166.35080000000002</v>
      </c>
      <c r="U2055" s="602">
        <f t="shared" si="914"/>
        <v>26.616128000000003</v>
      </c>
      <c r="V2055" s="602">
        <f t="shared" ca="1" si="915"/>
        <v>-2931204902104.1802</v>
      </c>
      <c r="W2055" s="602">
        <f t="shared" si="916"/>
        <v>84.48</v>
      </c>
      <c r="X2055" s="602">
        <f t="shared" si="917"/>
        <v>13.52</v>
      </c>
      <c r="Y2055" s="602">
        <f t="shared" ca="1" si="918"/>
        <v>55903614478.139999</v>
      </c>
      <c r="Z2055" s="602">
        <f t="shared" ca="1" si="919"/>
        <v>8944578316.5</v>
      </c>
      <c r="AA2055" s="603">
        <f t="shared" si="920"/>
        <v>0</v>
      </c>
      <c r="AB2055" s="602"/>
      <c r="AC2055" s="604">
        <f t="shared" si="921"/>
        <v>0.113</v>
      </c>
      <c r="AD2055" s="602">
        <f t="shared" ca="1" si="922"/>
        <v>-35652815180801.836</v>
      </c>
      <c r="AE2055" s="602">
        <f t="shared" si="923"/>
        <v>0</v>
      </c>
      <c r="AG2055" s="602">
        <f t="shared" ca="1" si="927"/>
        <v>0</v>
      </c>
    </row>
    <row r="2056" spans="2:33" x14ac:dyDescent="0.25">
      <c r="B2056" s="30">
        <v>2035</v>
      </c>
      <c r="C2056" s="19">
        <f t="shared" ca="1" si="901"/>
        <v>107630</v>
      </c>
      <c r="D2056" s="30">
        <f t="shared" ca="1" si="902"/>
        <v>31</v>
      </c>
      <c r="E2056" s="599">
        <f t="shared" si="903"/>
        <v>0.113</v>
      </c>
      <c r="F2056" s="599">
        <f t="shared" si="924"/>
        <v>0.13108</v>
      </c>
      <c r="G2056" s="33">
        <f t="shared" ca="1" si="904"/>
        <v>1.0120874444444443</v>
      </c>
      <c r="H2056" s="33">
        <f t="shared" ca="1" si="905"/>
        <v>27506720780.27438</v>
      </c>
      <c r="I2056" s="33">
        <f t="shared" ca="1" si="929"/>
        <v>3.6354751552832138E-11</v>
      </c>
      <c r="J2056" s="30" t="b">
        <f t="shared" si="906"/>
        <v>0</v>
      </c>
      <c r="K2056" s="33">
        <f t="shared" si="925"/>
        <v>1</v>
      </c>
      <c r="L2056" s="33">
        <f t="shared" ca="1" si="928"/>
        <v>3.6354751552832138E-11</v>
      </c>
      <c r="M2056" s="600">
        <f t="shared" ca="1" si="907"/>
        <v>27271.35</v>
      </c>
      <c r="N2056" s="601">
        <f t="shared" ca="1" si="908"/>
        <v>-3708294598169330</v>
      </c>
      <c r="O2056" s="601">
        <f t="shared" ca="1" si="909"/>
        <v>44823804966276.523</v>
      </c>
      <c r="P2056" s="601">
        <f t="shared" ca="1" si="910"/>
        <v>-36083766603853.203</v>
      </c>
      <c r="Q2056" s="601">
        <f t="shared" ca="1" si="926"/>
        <v>-5773402656616.5098</v>
      </c>
      <c r="R2056" s="602">
        <f t="shared" si="911"/>
        <v>399</v>
      </c>
      <c r="S2056" s="602">
        <f t="shared" si="912"/>
        <v>63.84</v>
      </c>
      <c r="T2056" s="602">
        <f t="shared" si="913"/>
        <v>166.35080000000002</v>
      </c>
      <c r="U2056" s="602">
        <f t="shared" si="914"/>
        <v>26.616128000000003</v>
      </c>
      <c r="V2056" s="602">
        <f t="shared" ca="1" si="915"/>
        <v>-2966635678535.46</v>
      </c>
      <c r="W2056" s="602">
        <f t="shared" si="916"/>
        <v>84.48</v>
      </c>
      <c r="X2056" s="602">
        <f t="shared" si="917"/>
        <v>13.52</v>
      </c>
      <c r="Y2056" s="602">
        <f t="shared" ca="1" si="918"/>
        <v>56579346309.489998</v>
      </c>
      <c r="Z2056" s="602">
        <f t="shared" ca="1" si="919"/>
        <v>9052695409.5200005</v>
      </c>
      <c r="AA2056" s="603">
        <f t="shared" si="920"/>
        <v>0</v>
      </c>
      <c r="AB2056" s="602"/>
      <c r="AC2056" s="604">
        <f t="shared" si="921"/>
        <v>0.113</v>
      </c>
      <c r="AD2056" s="602">
        <f t="shared" ca="1" si="922"/>
        <v>-36083766603853.234</v>
      </c>
      <c r="AE2056" s="602">
        <f t="shared" si="923"/>
        <v>0</v>
      </c>
      <c r="AG2056" s="602">
        <f t="shared" ca="1" si="927"/>
        <v>0</v>
      </c>
    </row>
    <row r="2057" spans="2:33" x14ac:dyDescent="0.25">
      <c r="B2057" s="30">
        <v>2036</v>
      </c>
      <c r="C2057" s="19">
        <f t="shared" ca="1" si="901"/>
        <v>107660</v>
      </c>
      <c r="D2057" s="30">
        <f t="shared" ca="1" si="902"/>
        <v>30</v>
      </c>
      <c r="E2057" s="599">
        <f t="shared" si="903"/>
        <v>0.113</v>
      </c>
      <c r="F2057" s="599">
        <f t="shared" si="924"/>
        <v>0.13108</v>
      </c>
      <c r="G2057" s="33">
        <f t="shared" ca="1" si="904"/>
        <v>1.0117233333333333</v>
      </c>
      <c r="H2057" s="33">
        <f t="shared" ca="1" si="905"/>
        <v>27829191236.888462</v>
      </c>
      <c r="I2057" s="33">
        <f t="shared" ca="1" si="929"/>
        <v>3.5933491256995954E-11</v>
      </c>
      <c r="J2057" s="30" t="b">
        <f t="shared" si="906"/>
        <v>0</v>
      </c>
      <c r="K2057" s="33">
        <f t="shared" si="925"/>
        <v>1</v>
      </c>
      <c r="L2057" s="33">
        <f t="shared" ca="1" si="928"/>
        <v>3.5933491256995954E-11</v>
      </c>
      <c r="M2057" s="600">
        <f t="shared" ca="1" si="907"/>
        <v>27271.35</v>
      </c>
      <c r="N2057" s="601">
        <f t="shared" ca="1" si="908"/>
        <v>-3753118403135610</v>
      </c>
      <c r="O2057" s="601">
        <f t="shared" ca="1" si="909"/>
        <v>43999058106697.789</v>
      </c>
      <c r="P2057" s="601">
        <f t="shared" ca="1" si="910"/>
        <v>-35341864962860.297</v>
      </c>
      <c r="Q2057" s="601">
        <f t="shared" ca="1" si="926"/>
        <v>-5654698394057.6504</v>
      </c>
      <c r="R2057" s="602">
        <f t="shared" si="911"/>
        <v>399</v>
      </c>
      <c r="S2057" s="602">
        <f t="shared" si="912"/>
        <v>63.84</v>
      </c>
      <c r="T2057" s="602">
        <f t="shared" si="913"/>
        <v>166.35080000000002</v>
      </c>
      <c r="U2057" s="602">
        <f t="shared" si="914"/>
        <v>26.616128000000003</v>
      </c>
      <c r="V2057" s="602">
        <f t="shared" ca="1" si="915"/>
        <v>-3002494722508.4902</v>
      </c>
      <c r="W2057" s="602">
        <f t="shared" si="916"/>
        <v>84.48</v>
      </c>
      <c r="X2057" s="602">
        <f t="shared" si="917"/>
        <v>13.52</v>
      </c>
      <c r="Y2057" s="602">
        <f t="shared" ca="1" si="918"/>
        <v>55416044536.410004</v>
      </c>
      <c r="Z2057" s="602">
        <f t="shared" ca="1" si="919"/>
        <v>8866567125.8299999</v>
      </c>
      <c r="AA2057" s="603">
        <f t="shared" si="920"/>
        <v>0</v>
      </c>
      <c r="AB2057" s="602"/>
      <c r="AC2057" s="604">
        <f t="shared" si="921"/>
        <v>0.113</v>
      </c>
      <c r="AD2057" s="602">
        <f t="shared" ca="1" si="922"/>
        <v>-35341864962860.328</v>
      </c>
      <c r="AE2057" s="602">
        <f t="shared" si="923"/>
        <v>0</v>
      </c>
      <c r="AG2057" s="602">
        <f t="shared" ca="1" si="927"/>
        <v>0</v>
      </c>
    </row>
    <row r="2058" spans="2:33" x14ac:dyDescent="0.25">
      <c r="B2058" s="30">
        <v>2037</v>
      </c>
      <c r="C2058" s="19">
        <f t="shared" ca="1" si="901"/>
        <v>107691</v>
      </c>
      <c r="D2058" s="30">
        <f t="shared" ca="1" si="902"/>
        <v>31</v>
      </c>
      <c r="E2058" s="599">
        <f t="shared" si="903"/>
        <v>0.113</v>
      </c>
      <c r="F2058" s="599">
        <f t="shared" si="924"/>
        <v>0.13108</v>
      </c>
      <c r="G2058" s="33">
        <f t="shared" ca="1" si="904"/>
        <v>1.0120874444444443</v>
      </c>
      <c r="H2058" s="33">
        <f t="shared" ca="1" si="905"/>
        <v>28165575039.898167</v>
      </c>
      <c r="I2058" s="33">
        <f t="shared" ca="1" si="929"/>
        <v>3.550433458516086E-11</v>
      </c>
      <c r="J2058" s="30" t="b">
        <f t="shared" si="906"/>
        <v>0</v>
      </c>
      <c r="K2058" s="33">
        <f t="shared" si="925"/>
        <v>1</v>
      </c>
      <c r="L2058" s="33">
        <f t="shared" ca="1" si="928"/>
        <v>3.550433458516086E-11</v>
      </c>
      <c r="M2058" s="600">
        <f t="shared" ca="1" si="907"/>
        <v>27271.35</v>
      </c>
      <c r="N2058" s="601">
        <f t="shared" ca="1" si="908"/>
        <v>-3797117461242310</v>
      </c>
      <c r="O2058" s="601">
        <f t="shared" ca="1" si="909"/>
        <v>45897446389067.742</v>
      </c>
      <c r="P2058" s="601">
        <f t="shared" ca="1" si="910"/>
        <v>-36948062407588.398</v>
      </c>
      <c r="Q2058" s="601">
        <f t="shared" ca="1" si="926"/>
        <v>-5911689985214.1396</v>
      </c>
      <c r="R2058" s="602">
        <f t="shared" si="911"/>
        <v>399</v>
      </c>
      <c r="S2058" s="602">
        <f t="shared" si="912"/>
        <v>63.84</v>
      </c>
      <c r="T2058" s="602">
        <f t="shared" si="913"/>
        <v>166.35080000000002</v>
      </c>
      <c r="U2058" s="602">
        <f t="shared" si="914"/>
        <v>26.616128000000003</v>
      </c>
      <c r="V2058" s="602">
        <f t="shared" ca="1" si="915"/>
        <v>-3037693968993.8501</v>
      </c>
      <c r="W2058" s="602">
        <f t="shared" si="916"/>
        <v>84.48</v>
      </c>
      <c r="X2058" s="602">
        <f t="shared" si="917"/>
        <v>13.52</v>
      </c>
      <c r="Y2058" s="602">
        <f t="shared" ca="1" si="918"/>
        <v>57934562129.75</v>
      </c>
      <c r="Z2058" s="602">
        <f t="shared" ca="1" si="919"/>
        <v>9269529940.7600002</v>
      </c>
      <c r="AA2058" s="603">
        <f t="shared" si="920"/>
        <v>0</v>
      </c>
      <c r="AB2058" s="602"/>
      <c r="AC2058" s="604">
        <f t="shared" si="921"/>
        <v>0.113</v>
      </c>
      <c r="AD2058" s="602">
        <f t="shared" ca="1" si="922"/>
        <v>-36948062407588.367</v>
      </c>
      <c r="AE2058" s="602">
        <f t="shared" si="923"/>
        <v>0</v>
      </c>
      <c r="AG2058" s="602">
        <f t="shared" ca="1" si="927"/>
        <v>0</v>
      </c>
    </row>
    <row r="2059" spans="2:33" x14ac:dyDescent="0.25">
      <c r="B2059" s="30">
        <v>2038</v>
      </c>
      <c r="C2059" s="19">
        <f t="shared" ca="1" si="901"/>
        <v>107721</v>
      </c>
      <c r="D2059" s="30">
        <f t="shared" ca="1" si="902"/>
        <v>30</v>
      </c>
      <c r="E2059" s="599">
        <f t="shared" si="903"/>
        <v>0.113</v>
      </c>
      <c r="F2059" s="599">
        <f t="shared" si="924"/>
        <v>0.13108</v>
      </c>
      <c r="G2059" s="33">
        <f t="shared" ca="1" si="904"/>
        <v>1.0117233333333333</v>
      </c>
      <c r="H2059" s="33">
        <f t="shared" ca="1" si="905"/>
        <v>28495769464.615906</v>
      </c>
      <c r="I2059" s="33">
        <f t="shared" ca="1" si="929"/>
        <v>3.5092928486866497E-11</v>
      </c>
      <c r="J2059" s="30" t="b">
        <f t="shared" si="906"/>
        <v>0</v>
      </c>
      <c r="K2059" s="33">
        <f t="shared" si="925"/>
        <v>1</v>
      </c>
      <c r="L2059" s="33">
        <f t="shared" ca="1" si="928"/>
        <v>3.5092928486866497E-11</v>
      </c>
      <c r="M2059" s="600">
        <f t="shared" ca="1" si="907"/>
        <v>27271.35</v>
      </c>
      <c r="N2059" s="601">
        <f t="shared" ca="1" si="908"/>
        <v>-3843014907631380</v>
      </c>
      <c r="O2059" s="601">
        <f t="shared" ca="1" si="909"/>
        <v>45052944794403.234</v>
      </c>
      <c r="P2059" s="601">
        <f t="shared" ca="1" si="910"/>
        <v>-36188390380195.5</v>
      </c>
      <c r="Q2059" s="601">
        <f t="shared" ca="1" si="926"/>
        <v>-5790142460831.2803</v>
      </c>
      <c r="R2059" s="602">
        <f t="shared" si="911"/>
        <v>399</v>
      </c>
      <c r="S2059" s="602">
        <f t="shared" si="912"/>
        <v>63.84</v>
      </c>
      <c r="T2059" s="602">
        <f t="shared" si="913"/>
        <v>166.35080000000002</v>
      </c>
      <c r="U2059" s="602">
        <f t="shared" si="914"/>
        <v>26.616128000000003</v>
      </c>
      <c r="V2059" s="602">
        <f t="shared" ca="1" si="915"/>
        <v>-3074411926105.1001</v>
      </c>
      <c r="W2059" s="602">
        <f t="shared" si="916"/>
        <v>84.48</v>
      </c>
      <c r="X2059" s="602">
        <f t="shared" si="917"/>
        <v>13.52</v>
      </c>
      <c r="Y2059" s="602">
        <f t="shared" ca="1" si="918"/>
        <v>56743396390.790001</v>
      </c>
      <c r="Z2059" s="602">
        <f t="shared" ca="1" si="919"/>
        <v>9078943422.5300007</v>
      </c>
      <c r="AA2059" s="603">
        <f t="shared" si="920"/>
        <v>0</v>
      </c>
      <c r="AB2059" s="602"/>
      <c r="AC2059" s="604">
        <f t="shared" si="921"/>
        <v>0.113</v>
      </c>
      <c r="AD2059" s="602">
        <f t="shared" ca="1" si="922"/>
        <v>-36188390380195.5</v>
      </c>
      <c r="AE2059" s="602">
        <f t="shared" si="923"/>
        <v>0</v>
      </c>
      <c r="AG2059" s="602">
        <f t="shared" ca="1" si="927"/>
        <v>0</v>
      </c>
    </row>
    <row r="2060" spans="2:33" x14ac:dyDescent="0.25">
      <c r="B2060" s="30">
        <v>2039</v>
      </c>
      <c r="C2060" s="19">
        <f t="shared" ca="1" si="901"/>
        <v>107752</v>
      </c>
      <c r="D2060" s="30">
        <f t="shared" ca="1" si="902"/>
        <v>31</v>
      </c>
      <c r="E2060" s="599">
        <f t="shared" si="903"/>
        <v>0.113</v>
      </c>
      <c r="F2060" s="599">
        <f t="shared" si="924"/>
        <v>0.13108</v>
      </c>
      <c r="G2060" s="33">
        <f t="shared" ca="1" si="904"/>
        <v>1.0120874444444443</v>
      </c>
      <c r="H2060" s="33">
        <f t="shared" ca="1" si="905"/>
        <v>28840210494.921143</v>
      </c>
      <c r="I2060" s="33">
        <f t="shared" ca="1" si="929"/>
        <v>3.4673810726038335E-11</v>
      </c>
      <c r="J2060" s="30" t="b">
        <f t="shared" si="906"/>
        <v>0</v>
      </c>
      <c r="K2060" s="33">
        <f t="shared" si="925"/>
        <v>1</v>
      </c>
      <c r="L2060" s="33">
        <f t="shared" ca="1" si="928"/>
        <v>3.4673810726038335E-11</v>
      </c>
      <c r="M2060" s="600">
        <f t="shared" ca="1" si="907"/>
        <v>27271.35</v>
      </c>
      <c r="N2060" s="601">
        <f t="shared" ca="1" si="908"/>
        <v>-3888067852425780</v>
      </c>
      <c r="O2060" s="601">
        <f t="shared" ca="1" si="909"/>
        <v>46996804189698.352</v>
      </c>
      <c r="P2060" s="601">
        <f t="shared" ca="1" si="910"/>
        <v>-37833060241798.602</v>
      </c>
      <c r="Q2060" s="601">
        <f t="shared" ca="1" si="926"/>
        <v>-6053289638687.7803</v>
      </c>
      <c r="R2060" s="602">
        <f t="shared" si="911"/>
        <v>399</v>
      </c>
      <c r="S2060" s="602">
        <f t="shared" si="912"/>
        <v>63.84</v>
      </c>
      <c r="T2060" s="602">
        <f t="shared" si="913"/>
        <v>166.35080000000002</v>
      </c>
      <c r="U2060" s="602">
        <f t="shared" si="914"/>
        <v>26.616128000000003</v>
      </c>
      <c r="V2060" s="602">
        <f t="shared" ca="1" si="915"/>
        <v>-3110454281940.6201</v>
      </c>
      <c r="W2060" s="602">
        <f t="shared" si="916"/>
        <v>84.48</v>
      </c>
      <c r="X2060" s="602">
        <f t="shared" si="917"/>
        <v>13.52</v>
      </c>
      <c r="Y2060" s="602">
        <f t="shared" ca="1" si="918"/>
        <v>59322238733.790001</v>
      </c>
      <c r="Z2060" s="602">
        <f t="shared" ca="1" si="919"/>
        <v>9491558197.4099998</v>
      </c>
      <c r="AA2060" s="603">
        <f t="shared" si="920"/>
        <v>0</v>
      </c>
      <c r="AB2060" s="602"/>
      <c r="AC2060" s="604">
        <f t="shared" si="921"/>
        <v>0.113</v>
      </c>
      <c r="AD2060" s="602">
        <f t="shared" ca="1" si="922"/>
        <v>-37833060241798.633</v>
      </c>
      <c r="AE2060" s="602">
        <f t="shared" si="923"/>
        <v>0</v>
      </c>
      <c r="AG2060" s="602">
        <f t="shared" ca="1" si="927"/>
        <v>0</v>
      </c>
    </row>
    <row r="2061" spans="2:33" x14ac:dyDescent="0.25">
      <c r="B2061" s="30">
        <v>2040</v>
      </c>
      <c r="C2061" s="19">
        <f t="shared" ca="1" si="901"/>
        <v>107783</v>
      </c>
      <c r="D2061" s="30">
        <f t="shared" ca="1" si="902"/>
        <v>31</v>
      </c>
      <c r="E2061" s="599">
        <f t="shared" si="903"/>
        <v>0.113</v>
      </c>
      <c r="F2061" s="599">
        <f t="shared" si="924"/>
        <v>0.13108</v>
      </c>
      <c r="G2061" s="33">
        <f t="shared" ca="1" si="904"/>
        <v>1.0120874444444443</v>
      </c>
      <c r="H2061" s="33">
        <f t="shared" ca="1" si="905"/>
        <v>29188814937.044582</v>
      </c>
      <c r="I2061" s="33">
        <f t="shared" ca="1" si="929"/>
        <v>3.4259698523452687E-11</v>
      </c>
      <c r="J2061" s="30" t="b">
        <f t="shared" si="906"/>
        <v>1</v>
      </c>
      <c r="K2061" s="33">
        <f t="shared" si="925"/>
        <v>1</v>
      </c>
      <c r="L2061" s="33">
        <f t="shared" ca="1" si="928"/>
        <v>3.4259698523452687E-11</v>
      </c>
      <c r="M2061" s="600">
        <f t="shared" ca="1" si="907"/>
        <v>27271.35</v>
      </c>
      <c r="N2061" s="601">
        <f t="shared" ca="1" si="908"/>
        <v>-3935064656615480</v>
      </c>
      <c r="O2061" s="601">
        <f t="shared" ca="1" si="909"/>
        <v>47564875449407.859</v>
      </c>
      <c r="P2061" s="601">
        <f t="shared" ca="1" si="910"/>
        <v>-38290365255900.102</v>
      </c>
      <c r="Q2061" s="601">
        <f t="shared" ca="1" si="926"/>
        <v>-6126458440944.0195</v>
      </c>
      <c r="R2061" s="602">
        <f t="shared" si="911"/>
        <v>399</v>
      </c>
      <c r="S2061" s="602">
        <f t="shared" si="912"/>
        <v>63.84</v>
      </c>
      <c r="T2061" s="602">
        <f t="shared" si="913"/>
        <v>166.35080000000002</v>
      </c>
      <c r="U2061" s="602">
        <f t="shared" si="914"/>
        <v>26.616128000000003</v>
      </c>
      <c r="V2061" s="602">
        <f t="shared" ca="1" si="915"/>
        <v>-3148051725292.3799</v>
      </c>
      <c r="W2061" s="602">
        <f t="shared" si="916"/>
        <v>84.48</v>
      </c>
      <c r="X2061" s="602">
        <f t="shared" si="917"/>
        <v>13.52</v>
      </c>
      <c r="Y2061" s="602">
        <f t="shared" ca="1" si="918"/>
        <v>60039292995.900002</v>
      </c>
      <c r="Z2061" s="602">
        <f t="shared" ca="1" si="919"/>
        <v>9606286879.3400002</v>
      </c>
      <c r="AA2061" s="603">
        <f t="shared" si="920"/>
        <v>0</v>
      </c>
      <c r="AB2061" s="602"/>
      <c r="AC2061" s="604">
        <f t="shared" si="921"/>
        <v>0.113</v>
      </c>
      <c r="AD2061" s="602">
        <f t="shared" ca="1" si="922"/>
        <v>-38290365255900.07</v>
      </c>
      <c r="AE2061" s="602">
        <f t="shared" si="923"/>
        <v>0</v>
      </c>
      <c r="AG2061" s="602">
        <f t="shared" ca="1" si="927"/>
        <v>0</v>
      </c>
    </row>
    <row r="2062" spans="2:33" x14ac:dyDescent="0.25">
      <c r="B2062" s="30">
        <v>2041</v>
      </c>
      <c r="C2062" s="19">
        <f t="shared" ca="1" si="901"/>
        <v>107811</v>
      </c>
      <c r="D2062" s="30">
        <f t="shared" ca="1" si="902"/>
        <v>28</v>
      </c>
      <c r="E2062" s="599">
        <f t="shared" si="903"/>
        <v>0.113</v>
      </c>
      <c r="F2062" s="599">
        <f t="shared" si="924"/>
        <v>0.13108</v>
      </c>
      <c r="G2062" s="33">
        <f t="shared" ca="1" si="904"/>
        <v>1.0109951111111111</v>
      </c>
      <c r="H2062" s="33">
        <f t="shared" ca="1" si="905"/>
        <v>29509749200.479046</v>
      </c>
      <c r="I2062" s="33">
        <f t="shared" ca="1" si="929"/>
        <v>3.3887106027446908E-11</v>
      </c>
      <c r="J2062" s="30" t="b">
        <f t="shared" si="906"/>
        <v>0</v>
      </c>
      <c r="K2062" s="33">
        <f t="shared" si="925"/>
        <v>1</v>
      </c>
      <c r="L2062" s="33">
        <f t="shared" ca="1" si="928"/>
        <v>3.3887106027446908E-11</v>
      </c>
      <c r="M2062" s="600">
        <f t="shared" ca="1" si="907"/>
        <v>27271.35</v>
      </c>
      <c r="N2062" s="601">
        <f t="shared" ca="1" si="908"/>
        <v>-3982629532064890</v>
      </c>
      <c r="O2062" s="601">
        <f t="shared" ca="1" si="909"/>
        <v>43789454246717.297</v>
      </c>
      <c r="P2062" s="601">
        <f t="shared" ca="1" si="910"/>
        <v>-35002888442925.898</v>
      </c>
      <c r="Q2062" s="601">
        <f t="shared" ca="1" si="926"/>
        <v>-5600462150868.1396</v>
      </c>
      <c r="R2062" s="602">
        <f t="shared" si="911"/>
        <v>399</v>
      </c>
      <c r="S2062" s="602">
        <f t="shared" si="912"/>
        <v>63.84</v>
      </c>
      <c r="T2062" s="602">
        <f t="shared" si="913"/>
        <v>166.35080000000002</v>
      </c>
      <c r="U2062" s="602">
        <f t="shared" si="914"/>
        <v>26.616128000000003</v>
      </c>
      <c r="V2062" s="602">
        <f t="shared" ca="1" si="915"/>
        <v>-3186103625651.9102</v>
      </c>
      <c r="W2062" s="602">
        <f t="shared" si="916"/>
        <v>84.48</v>
      </c>
      <c r="X2062" s="602">
        <f t="shared" si="917"/>
        <v>13.52</v>
      </c>
      <c r="Y2062" s="602">
        <f t="shared" ca="1" si="918"/>
        <v>54884529353.150002</v>
      </c>
      <c r="Z2062" s="602">
        <f t="shared" ca="1" si="919"/>
        <v>8781524696.5</v>
      </c>
      <c r="AA2062" s="603">
        <f t="shared" si="920"/>
        <v>0</v>
      </c>
      <c r="AB2062" s="602"/>
      <c r="AC2062" s="604">
        <f t="shared" si="921"/>
        <v>0.113</v>
      </c>
      <c r="AD2062" s="602">
        <f t="shared" ca="1" si="922"/>
        <v>-35002888442925.871</v>
      </c>
      <c r="AE2062" s="602">
        <f t="shared" si="923"/>
        <v>0</v>
      </c>
      <c r="AG2062" s="602">
        <f t="shared" ca="1" si="927"/>
        <v>0</v>
      </c>
    </row>
    <row r="2063" spans="2:33" x14ac:dyDescent="0.25">
      <c r="B2063" s="30">
        <v>2042</v>
      </c>
      <c r="C2063" s="19">
        <f t="shared" ca="1" si="901"/>
        <v>107842</v>
      </c>
      <c r="D2063" s="30">
        <f t="shared" ca="1" si="902"/>
        <v>31</v>
      </c>
      <c r="E2063" s="599">
        <f t="shared" si="903"/>
        <v>0.113</v>
      </c>
      <c r="F2063" s="599">
        <f t="shared" si="924"/>
        <v>0.13108</v>
      </c>
      <c r="G2063" s="33">
        <f t="shared" ca="1" si="904"/>
        <v>1.0120874444444443</v>
      </c>
      <c r="H2063" s="33">
        <f t="shared" ca="1" si="905"/>
        <v>29866446654.509323</v>
      </c>
      <c r="I2063" s="33">
        <f t="shared" ca="1" si="929"/>
        <v>3.3482389504444684E-11</v>
      </c>
      <c r="J2063" s="30" t="b">
        <f t="shared" si="906"/>
        <v>0</v>
      </c>
      <c r="K2063" s="33">
        <f t="shared" si="925"/>
        <v>1</v>
      </c>
      <c r="L2063" s="33">
        <f t="shared" ca="1" si="928"/>
        <v>3.3482389504444684E-11</v>
      </c>
      <c r="M2063" s="600">
        <f t="shared" ca="1" si="907"/>
        <v>27271.35</v>
      </c>
      <c r="N2063" s="601">
        <f t="shared" ca="1" si="908"/>
        <v>-4026418986311610</v>
      </c>
      <c r="O2063" s="601">
        <f t="shared" ca="1" si="909"/>
        <v>48669115834369.25</v>
      </c>
      <c r="P2063" s="601">
        <f t="shared" ca="1" si="910"/>
        <v>-39179293636248.797</v>
      </c>
      <c r="Q2063" s="601">
        <f t="shared" ca="1" si="926"/>
        <v>-6268686981799.8096</v>
      </c>
      <c r="R2063" s="602">
        <f t="shared" si="911"/>
        <v>399</v>
      </c>
      <c r="S2063" s="602">
        <f t="shared" si="912"/>
        <v>63.84</v>
      </c>
      <c r="T2063" s="602">
        <f t="shared" si="913"/>
        <v>166.35080000000002</v>
      </c>
      <c r="U2063" s="602">
        <f t="shared" si="914"/>
        <v>26.616128000000003</v>
      </c>
      <c r="V2063" s="602">
        <f t="shared" ca="1" si="915"/>
        <v>-3221135189049.29</v>
      </c>
      <c r="W2063" s="602">
        <f t="shared" si="916"/>
        <v>84.48</v>
      </c>
      <c r="X2063" s="602">
        <f t="shared" si="917"/>
        <v>13.52</v>
      </c>
      <c r="Y2063" s="602">
        <f t="shared" ca="1" si="918"/>
        <v>61433132696.279999</v>
      </c>
      <c r="Z2063" s="602">
        <f t="shared" ca="1" si="919"/>
        <v>9829301231.3999996</v>
      </c>
      <c r="AA2063" s="603">
        <f t="shared" si="920"/>
        <v>0</v>
      </c>
      <c r="AB2063" s="602"/>
      <c r="AC2063" s="604">
        <f t="shared" si="921"/>
        <v>0.113</v>
      </c>
      <c r="AD2063" s="602">
        <f t="shared" ca="1" si="922"/>
        <v>-39179293636248.805</v>
      </c>
      <c r="AE2063" s="602">
        <f t="shared" si="923"/>
        <v>0</v>
      </c>
      <c r="AG2063" s="602">
        <f t="shared" ca="1" si="927"/>
        <v>0</v>
      </c>
    </row>
    <row r="2064" spans="2:33" x14ac:dyDescent="0.25">
      <c r="B2064" s="30">
        <v>2043</v>
      </c>
      <c r="C2064" s="19">
        <f t="shared" ca="1" si="901"/>
        <v>107872</v>
      </c>
      <c r="D2064" s="30">
        <f t="shared" ca="1" si="902"/>
        <v>30</v>
      </c>
      <c r="E2064" s="599">
        <f t="shared" si="903"/>
        <v>0.113</v>
      </c>
      <c r="F2064" s="599">
        <f t="shared" si="924"/>
        <v>0.13108</v>
      </c>
      <c r="G2064" s="33">
        <f t="shared" ca="1" si="904"/>
        <v>1.0117233333333333</v>
      </c>
      <c r="H2064" s="33">
        <f t="shared" ca="1" si="905"/>
        <v>30216580964.122353</v>
      </c>
      <c r="I2064" s="33">
        <f t="shared" ca="1" si="929"/>
        <v>3.3094412673205801E-11</v>
      </c>
      <c r="J2064" s="30" t="b">
        <f t="shared" si="906"/>
        <v>0</v>
      </c>
      <c r="K2064" s="33">
        <f t="shared" si="925"/>
        <v>1</v>
      </c>
      <c r="L2064" s="33">
        <f t="shared" ca="1" si="928"/>
        <v>3.3094412673205801E-11</v>
      </c>
      <c r="M2064" s="600">
        <f t="shared" ca="1" si="907"/>
        <v>27271.35</v>
      </c>
      <c r="N2064" s="601">
        <f t="shared" ca="1" si="908"/>
        <v>-4075088102145980</v>
      </c>
      <c r="O2064" s="601">
        <f t="shared" ca="1" si="909"/>
        <v>47773616211429.414</v>
      </c>
      <c r="P2064" s="601">
        <f t="shared" ca="1" si="910"/>
        <v>-38373746295208</v>
      </c>
      <c r="Q2064" s="601">
        <f t="shared" ca="1" si="926"/>
        <v>-6139799407233.2803</v>
      </c>
      <c r="R2064" s="602">
        <f t="shared" si="911"/>
        <v>399</v>
      </c>
      <c r="S2064" s="602">
        <f t="shared" si="912"/>
        <v>63.84</v>
      </c>
      <c r="T2064" s="602">
        <f t="shared" si="913"/>
        <v>166.35080000000002</v>
      </c>
      <c r="U2064" s="602">
        <f t="shared" si="914"/>
        <v>26.616128000000003</v>
      </c>
      <c r="V2064" s="602">
        <f t="shared" ca="1" si="915"/>
        <v>-3260070481716.7798</v>
      </c>
      <c r="W2064" s="602">
        <f t="shared" si="916"/>
        <v>84.48</v>
      </c>
      <c r="X2064" s="602">
        <f t="shared" si="917"/>
        <v>13.52</v>
      </c>
      <c r="Y2064" s="602">
        <f t="shared" ca="1" si="918"/>
        <v>60170034465.529999</v>
      </c>
      <c r="Z2064" s="602">
        <f t="shared" ca="1" si="919"/>
        <v>9627205514.4799995</v>
      </c>
      <c r="AA2064" s="603">
        <f t="shared" si="920"/>
        <v>0</v>
      </c>
      <c r="AB2064" s="602"/>
      <c r="AC2064" s="604">
        <f t="shared" si="921"/>
        <v>0.113</v>
      </c>
      <c r="AD2064" s="602">
        <f t="shared" ca="1" si="922"/>
        <v>-38373746295207.977</v>
      </c>
      <c r="AE2064" s="602">
        <f t="shared" si="923"/>
        <v>0</v>
      </c>
      <c r="AG2064" s="602">
        <f t="shared" ca="1" si="927"/>
        <v>0</v>
      </c>
    </row>
    <row r="2065" spans="2:33" x14ac:dyDescent="0.25">
      <c r="B2065" s="30">
        <v>2044</v>
      </c>
      <c r="C2065" s="19">
        <f t="shared" ca="1" si="901"/>
        <v>107903</v>
      </c>
      <c r="D2065" s="30">
        <f t="shared" ca="1" si="902"/>
        <v>31</v>
      </c>
      <c r="E2065" s="599">
        <f t="shared" si="903"/>
        <v>0.113</v>
      </c>
      <c r="F2065" s="599">
        <f t="shared" si="924"/>
        <v>0.13108</v>
      </c>
      <c r="G2065" s="33">
        <f t="shared" ca="1" si="904"/>
        <v>1.0120874444444443</v>
      </c>
      <c r="H2065" s="33">
        <f t="shared" ca="1" si="905"/>
        <v>30581822207.827236</v>
      </c>
      <c r="I2065" s="33">
        <f t="shared" ca="1" si="929"/>
        <v>3.2699163352799035E-11</v>
      </c>
      <c r="J2065" s="30" t="b">
        <f t="shared" si="906"/>
        <v>0</v>
      </c>
      <c r="K2065" s="33">
        <f t="shared" si="925"/>
        <v>1</v>
      </c>
      <c r="L2065" s="33">
        <f t="shared" ca="1" si="928"/>
        <v>3.2699163352799035E-11</v>
      </c>
      <c r="M2065" s="600">
        <f t="shared" ca="1" si="907"/>
        <v>27271.35</v>
      </c>
      <c r="N2065" s="601">
        <f t="shared" ca="1" si="908"/>
        <v>-4122861718357410</v>
      </c>
      <c r="O2065" s="601">
        <f t="shared" ca="1" si="909"/>
        <v>49834862000043.281</v>
      </c>
      <c r="P2065" s="601">
        <f t="shared" ca="1" si="910"/>
        <v>-40117734998350</v>
      </c>
      <c r="Q2065" s="601">
        <f t="shared" ca="1" si="926"/>
        <v>-6418837599736</v>
      </c>
      <c r="R2065" s="602">
        <f t="shared" si="911"/>
        <v>399</v>
      </c>
      <c r="S2065" s="602">
        <f t="shared" si="912"/>
        <v>63.84</v>
      </c>
      <c r="T2065" s="602">
        <f t="shared" si="913"/>
        <v>166.35080000000002</v>
      </c>
      <c r="U2065" s="602">
        <f t="shared" si="914"/>
        <v>26.616128000000003</v>
      </c>
      <c r="V2065" s="602">
        <f t="shared" ca="1" si="915"/>
        <v>-3298289374685.9302</v>
      </c>
      <c r="W2065" s="602">
        <f t="shared" si="916"/>
        <v>84.48</v>
      </c>
      <c r="X2065" s="602">
        <f t="shared" si="917"/>
        <v>13.52</v>
      </c>
      <c r="Y2065" s="602">
        <f t="shared" ca="1" si="918"/>
        <v>62904608752.059998</v>
      </c>
      <c r="Z2065" s="602">
        <f t="shared" ca="1" si="919"/>
        <v>10064737400.33</v>
      </c>
      <c r="AA2065" s="603">
        <f t="shared" si="920"/>
        <v>0</v>
      </c>
      <c r="AB2065" s="602"/>
      <c r="AC2065" s="604">
        <f t="shared" si="921"/>
        <v>0.113</v>
      </c>
      <c r="AD2065" s="602">
        <f t="shared" ca="1" si="922"/>
        <v>-40117734998350.023</v>
      </c>
      <c r="AE2065" s="602">
        <f t="shared" si="923"/>
        <v>0</v>
      </c>
      <c r="AG2065" s="602">
        <f t="shared" ca="1" si="927"/>
        <v>0</v>
      </c>
    </row>
    <row r="2066" spans="2:33" x14ac:dyDescent="0.25">
      <c r="B2066" s="30">
        <v>2045</v>
      </c>
      <c r="C2066" s="19">
        <f t="shared" ca="1" si="901"/>
        <v>107933</v>
      </c>
      <c r="D2066" s="30">
        <f t="shared" ca="1" si="902"/>
        <v>30</v>
      </c>
      <c r="E2066" s="599">
        <f t="shared" si="903"/>
        <v>0.113</v>
      </c>
      <c r="F2066" s="599">
        <f t="shared" si="924"/>
        <v>0.13108</v>
      </c>
      <c r="G2066" s="33">
        <f t="shared" ca="1" si="904"/>
        <v>1.0117233333333333</v>
      </c>
      <c r="H2066" s="33">
        <f t="shared" ca="1" si="905"/>
        <v>30940343103.51033</v>
      </c>
      <c r="I2066" s="33">
        <f t="shared" ca="1" si="929"/>
        <v>3.2320262146237972E-11</v>
      </c>
      <c r="J2066" s="30" t="b">
        <f t="shared" si="906"/>
        <v>0</v>
      </c>
      <c r="K2066" s="33">
        <f t="shared" si="925"/>
        <v>1</v>
      </c>
      <c r="L2066" s="33">
        <f t="shared" ca="1" si="928"/>
        <v>3.2320262146237972E-11</v>
      </c>
      <c r="M2066" s="600">
        <f t="shared" ca="1" si="907"/>
        <v>27271.35</v>
      </c>
      <c r="N2066" s="601">
        <f t="shared" ca="1" si="908"/>
        <v>-4172696580357450</v>
      </c>
      <c r="O2066" s="601">
        <f t="shared" ca="1" si="909"/>
        <v>48917912937661.875</v>
      </c>
      <c r="P2066" s="601">
        <f t="shared" ca="1" si="910"/>
        <v>-39292892798366</v>
      </c>
      <c r="Q2066" s="601">
        <f t="shared" ca="1" si="926"/>
        <v>-6286862847738.5596</v>
      </c>
      <c r="R2066" s="602">
        <f t="shared" si="911"/>
        <v>399</v>
      </c>
      <c r="S2066" s="602">
        <f t="shared" si="912"/>
        <v>63.84</v>
      </c>
      <c r="T2066" s="602">
        <f t="shared" si="913"/>
        <v>166.35080000000002</v>
      </c>
      <c r="U2066" s="602">
        <f t="shared" si="914"/>
        <v>26.616128000000003</v>
      </c>
      <c r="V2066" s="602">
        <f t="shared" ca="1" si="915"/>
        <v>-3338157264285.96</v>
      </c>
      <c r="W2066" s="602">
        <f t="shared" si="916"/>
        <v>84.48</v>
      </c>
      <c r="X2066" s="602">
        <f t="shared" si="917"/>
        <v>13.52</v>
      </c>
      <c r="Y2066" s="602">
        <f t="shared" ca="1" si="918"/>
        <v>61611256182.480003</v>
      </c>
      <c r="Z2066" s="602">
        <f t="shared" ca="1" si="919"/>
        <v>9857800989.2000008</v>
      </c>
      <c r="AA2066" s="603">
        <f t="shared" si="920"/>
        <v>0</v>
      </c>
      <c r="AB2066" s="602"/>
      <c r="AC2066" s="604">
        <f t="shared" si="921"/>
        <v>0.113</v>
      </c>
      <c r="AD2066" s="602">
        <f t="shared" ca="1" si="922"/>
        <v>-39292892798365.992</v>
      </c>
      <c r="AE2066" s="602">
        <f t="shared" si="923"/>
        <v>0</v>
      </c>
      <c r="AG2066" s="602">
        <f t="shared" ca="1" si="927"/>
        <v>0</v>
      </c>
    </row>
    <row r="2067" spans="2:33" x14ac:dyDescent="0.25">
      <c r="B2067" s="30">
        <v>2046</v>
      </c>
      <c r="C2067" s="19">
        <f t="shared" ca="1" si="901"/>
        <v>107964</v>
      </c>
      <c r="D2067" s="30">
        <f t="shared" ca="1" si="902"/>
        <v>31</v>
      </c>
      <c r="E2067" s="599">
        <f t="shared" si="903"/>
        <v>0.113</v>
      </c>
      <c r="F2067" s="599">
        <f t="shared" si="924"/>
        <v>0.13108</v>
      </c>
      <c r="G2067" s="33">
        <f t="shared" ca="1" si="904"/>
        <v>1.0120874444444443</v>
      </c>
      <c r="H2067" s="33">
        <f t="shared" ca="1" si="905"/>
        <v>31314332781.866058</v>
      </c>
      <c r="I2067" s="33">
        <f t="shared" ca="1" si="929"/>
        <v>3.1934258569899785E-11</v>
      </c>
      <c r="J2067" s="30" t="b">
        <f t="shared" si="906"/>
        <v>0</v>
      </c>
      <c r="K2067" s="33">
        <f t="shared" si="925"/>
        <v>1</v>
      </c>
      <c r="L2067" s="33">
        <f t="shared" ca="1" si="928"/>
        <v>3.1934258569899785E-11</v>
      </c>
      <c r="M2067" s="600">
        <f t="shared" ca="1" si="907"/>
        <v>27271.35</v>
      </c>
      <c r="N2067" s="601">
        <f t="shared" ca="1" si="908"/>
        <v>-4221614493295110</v>
      </c>
      <c r="O2067" s="601">
        <f t="shared" ca="1" si="909"/>
        <v>51028530680837.508</v>
      </c>
      <c r="P2067" s="601">
        <f t="shared" ca="1" si="910"/>
        <v>-41078654361146.602</v>
      </c>
      <c r="Q2067" s="601">
        <f t="shared" ca="1" si="926"/>
        <v>-6572584697783.46</v>
      </c>
      <c r="R2067" s="602">
        <f t="shared" si="911"/>
        <v>399</v>
      </c>
      <c r="S2067" s="602">
        <f t="shared" si="912"/>
        <v>63.84</v>
      </c>
      <c r="T2067" s="602">
        <f t="shared" si="913"/>
        <v>166.35080000000002</v>
      </c>
      <c r="U2067" s="602">
        <f t="shared" si="914"/>
        <v>26.616128000000003</v>
      </c>
      <c r="V2067" s="602">
        <f t="shared" ca="1" si="915"/>
        <v>-3377291594636.0898</v>
      </c>
      <c r="W2067" s="602">
        <f t="shared" si="916"/>
        <v>84.48</v>
      </c>
      <c r="X2067" s="602">
        <f t="shared" si="917"/>
        <v>13.52</v>
      </c>
      <c r="Y2067" s="602">
        <f t="shared" ca="1" si="918"/>
        <v>64411330312.919998</v>
      </c>
      <c r="Z2067" s="602">
        <f t="shared" ca="1" si="919"/>
        <v>10305812850.07</v>
      </c>
      <c r="AA2067" s="603">
        <f t="shared" si="920"/>
        <v>0</v>
      </c>
      <c r="AB2067" s="602"/>
      <c r="AC2067" s="604">
        <f t="shared" si="921"/>
        <v>0.113</v>
      </c>
      <c r="AD2067" s="602">
        <f t="shared" ca="1" si="922"/>
        <v>-41078654361146.586</v>
      </c>
      <c r="AE2067" s="602">
        <f t="shared" si="923"/>
        <v>0</v>
      </c>
      <c r="AG2067" s="602">
        <f t="shared" ca="1" si="927"/>
        <v>0</v>
      </c>
    </row>
    <row r="2068" spans="2:33" x14ac:dyDescent="0.25">
      <c r="B2068" s="30">
        <v>2047</v>
      </c>
      <c r="C2068" s="19">
        <f t="shared" ca="1" si="901"/>
        <v>107995</v>
      </c>
      <c r="D2068" s="30">
        <f t="shared" ca="1" si="902"/>
        <v>31</v>
      </c>
      <c r="E2068" s="599">
        <f t="shared" si="903"/>
        <v>0.113</v>
      </c>
      <c r="F2068" s="599">
        <f t="shared" si="924"/>
        <v>0.13108</v>
      </c>
      <c r="G2068" s="33">
        <f t="shared" ca="1" si="904"/>
        <v>1.0120874444444443</v>
      </c>
      <c r="H2068" s="33">
        <f t="shared" ca="1" si="905"/>
        <v>31692843039.681705</v>
      </c>
      <c r="I2068" s="33">
        <f t="shared" ca="1" si="929"/>
        <v>3.1552865066347268E-11</v>
      </c>
      <c r="J2068" s="30" t="b">
        <f t="shared" si="906"/>
        <v>0</v>
      </c>
      <c r="K2068" s="33">
        <f t="shared" si="925"/>
        <v>1</v>
      </c>
      <c r="L2068" s="33">
        <f t="shared" ca="1" si="928"/>
        <v>3.1552865066347268E-11</v>
      </c>
      <c r="M2068" s="600">
        <f t="shared" ca="1" si="907"/>
        <v>27271.35</v>
      </c>
      <c r="N2068" s="601">
        <f t="shared" ca="1" si="908"/>
        <v>-4272643023975950</v>
      </c>
      <c r="O2068" s="601">
        <f t="shared" ca="1" si="909"/>
        <v>51645335210523.789</v>
      </c>
      <c r="P2068" s="601">
        <f t="shared" ca="1" si="910"/>
        <v>-41575190313854.898</v>
      </c>
      <c r="Q2068" s="601">
        <f t="shared" ca="1" si="926"/>
        <v>-6652030450216.7803</v>
      </c>
      <c r="R2068" s="602">
        <f t="shared" si="911"/>
        <v>399</v>
      </c>
      <c r="S2068" s="602">
        <f t="shared" si="912"/>
        <v>63.84</v>
      </c>
      <c r="T2068" s="602">
        <f t="shared" si="913"/>
        <v>166.35080000000002</v>
      </c>
      <c r="U2068" s="602">
        <f t="shared" si="914"/>
        <v>26.616128000000003</v>
      </c>
      <c r="V2068" s="602">
        <f t="shared" ca="1" si="915"/>
        <v>-3418114419180.7598</v>
      </c>
      <c r="W2068" s="602">
        <f t="shared" si="916"/>
        <v>84.48</v>
      </c>
      <c r="X2068" s="602">
        <f t="shared" si="917"/>
        <v>13.52</v>
      </c>
      <c r="Y2068" s="602">
        <f t="shared" ca="1" si="918"/>
        <v>65189898686.769997</v>
      </c>
      <c r="Z2068" s="602">
        <f t="shared" ca="1" si="919"/>
        <v>10430383789.879999</v>
      </c>
      <c r="AA2068" s="603">
        <f t="shared" si="920"/>
        <v>0</v>
      </c>
      <c r="AB2068" s="602"/>
      <c r="AC2068" s="604">
        <f t="shared" si="921"/>
        <v>0.113</v>
      </c>
      <c r="AD2068" s="602">
        <f t="shared" ca="1" si="922"/>
        <v>-41575190313854.875</v>
      </c>
      <c r="AE2068" s="602">
        <f t="shared" si="923"/>
        <v>0</v>
      </c>
      <c r="AG2068" s="602">
        <f t="shared" ca="1" si="927"/>
        <v>0</v>
      </c>
    </row>
    <row r="2069" spans="2:33" x14ac:dyDescent="0.25">
      <c r="B2069" s="30">
        <v>2048</v>
      </c>
      <c r="C2069" s="19">
        <f t="shared" ref="C2069:C2132" ca="1" si="930">IF(B2069=0,FECHA_1ER_PAGO,EDATE(C2068,1))</f>
        <v>108025</v>
      </c>
      <c r="D2069" s="30">
        <f t="shared" ref="D2069:D2132" ca="1" si="931">IF(B2069=0,FECHA_1ER_PAGO-FECHA_APERTURA, C2069-C2068)</f>
        <v>30</v>
      </c>
      <c r="E2069" s="599">
        <f t="shared" ref="E2069:E2132" si="932">IF(B2069=0,TASA,IF(B2069=MESES_INC_TASA,E2068+INCREMENTO_TASA,E2068))</f>
        <v>0.113</v>
      </c>
      <c r="F2069" s="599">
        <f t="shared" si="924"/>
        <v>0.13108</v>
      </c>
      <c r="G2069" s="33">
        <f t="shared" ref="G2069:G2132" ca="1" si="933">IF(B2069&lt;MESES_GRACIA, 0, 1 + D2069 * F2069 / 360 + FACTOR_SEG_DEUD)</f>
        <v>1.0117233333333333</v>
      </c>
      <c r="H2069" s="33">
        <f t="shared" ref="H2069:H2132" ca="1" si="934">IF(B2069 = 0, 0,            IF(H2068=0, G2069, H2068 * G2069 ))</f>
        <v>32064388802.916908</v>
      </c>
      <c r="I2069" s="33">
        <f t="shared" ca="1" si="929"/>
        <v>3.1187246578953337E-11</v>
      </c>
      <c r="J2069" s="30" t="b">
        <f t="shared" ref="J2069:J2132" si="935">MOD(B2069, MESES_INC)=0</f>
        <v>0</v>
      </c>
      <c r="K2069" s="33">
        <f t="shared" si="925"/>
        <v>1</v>
      </c>
      <c r="L2069" s="33">
        <f t="shared" ca="1" si="928"/>
        <v>3.1187246578953337E-11</v>
      </c>
      <c r="M2069" s="600">
        <f t="shared" ref="M2069:M2132" ca="1" si="936">ROUND(CUOTA_INIT*K2069,2)</f>
        <v>27271.35</v>
      </c>
      <c r="N2069" s="601">
        <f t="shared" ref="N2069:N2132" ca="1" si="937">IF(B2069=0,TOTAL_FINANCIADO, ROUND(N2068-O2068,2))</f>
        <v>-4324288359186470</v>
      </c>
      <c r="O2069" s="601">
        <f t="shared" ref="O2069:O2132" ca="1" si="938">IF(B2069=0, 0,
   IF((B2069+1) = PLAZO, N2069,
   IF(B2069&lt;MESES_GRACIA, 0, M2069-P2069-V2069-Q2069)))</f>
        <v>50695073891467.367</v>
      </c>
      <c r="P2069" s="601">
        <f t="shared" ref="P2069:P2132" ca="1" si="939" xml:space="preserve"> IF(B2069&lt;MESES_GRACIA, 0, ROUND(N2069 * D2069 *E2069 /360,2))</f>
        <v>-40720382049005.898</v>
      </c>
      <c r="Q2069" s="601">
        <f t="shared" ca="1" si="926"/>
        <v>-6515261127840.9404</v>
      </c>
      <c r="R2069" s="602">
        <f t="shared" ref="R2069:R2132" si="940" xml:space="preserve"> COMISION_AMORT</f>
        <v>399</v>
      </c>
      <c r="S2069" s="602">
        <f t="shared" ref="S2069:S2132" si="941">ROUND(R2069*IVA,2)</f>
        <v>63.84</v>
      </c>
      <c r="T2069" s="602">
        <f t="shared" ref="T2069:T2132" si="942">SEGURO_DAÑOS_MENS</f>
        <v>166.35080000000002</v>
      </c>
      <c r="U2069" s="602">
        <f t="shared" ref="U2069:U2132" si="943">T2069*IVA</f>
        <v>26.616128000000003</v>
      </c>
      <c r="V2069" s="602">
        <f t="shared" ref="V2069:V2132" ca="1" si="944">ROUND(N2069 * FACTOR_SEG_DEUD,2)</f>
        <v>-3459430687349.1802</v>
      </c>
      <c r="W2069" s="602">
        <f t="shared" ref="W2069:W2132" si="945">ROUND(SEGURO_INTERIORES/(1+IVA),2)</f>
        <v>84.48</v>
      </c>
      <c r="X2069" s="602">
        <f t="shared" ref="X2069:X2132" si="946">ROUND(W2069*IVA,2)</f>
        <v>13.52</v>
      </c>
      <c r="Y2069" s="602">
        <f t="shared" ref="Y2069:Y2132" ca="1" si="947">ROUND((SUM(O2069:X2069)-Q2069) * FACTOR_SEG_DESEMPLEO,2)</f>
        <v>63849559327.489998</v>
      </c>
      <c r="Z2069" s="602">
        <f t="shared" ref="Z2069:Z2132" ca="1" si="948">ROUND(Y2069*IVA,2)</f>
        <v>10215929492.4</v>
      </c>
      <c r="AA2069" s="603">
        <f t="shared" ref="AA2069:AA2132" si="949">IF(B2069&gt;=PLAZO,0,ROUND(SUM(O2069:Z2069),2))</f>
        <v>0</v>
      </c>
      <c r="AB2069" s="602"/>
      <c r="AC2069" s="604">
        <f t="shared" ref="AC2069:AC2132" si="950">IF(AB2069="SI",TASA_PP,TASA)</f>
        <v>0.113</v>
      </c>
      <c r="AD2069" s="602">
        <f t="shared" ref="AD2069:AD2132" ca="1" si="951">N2069 * D2069 * AC2069 /360</f>
        <v>-40720382049005.93</v>
      </c>
      <c r="AE2069" s="602">
        <f t="shared" ref="AE2069:AE2132" si="952">IF(B2069&gt;=PLAZO, 0, O2069+R2069+S2069+T2069+U2069+V2069+W2069+X2069+Y2069+Z2069+AD2069)</f>
        <v>0</v>
      </c>
      <c r="AG2069" s="602">
        <f t="shared" ca="1" si="927"/>
        <v>0</v>
      </c>
    </row>
    <row r="2070" spans="2:33" x14ac:dyDescent="0.25">
      <c r="B2070" s="30">
        <v>2049</v>
      </c>
      <c r="C2070" s="19">
        <f t="shared" ca="1" si="930"/>
        <v>108056</v>
      </c>
      <c r="D2070" s="30">
        <f t="shared" ca="1" si="931"/>
        <v>31</v>
      </c>
      <c r="E2070" s="599">
        <f t="shared" si="932"/>
        <v>0.113</v>
      </c>
      <c r="F2070" s="599">
        <f t="shared" ref="F2070:F2133" si="953">E2070*(1+$G$13)</f>
        <v>0.13108</v>
      </c>
      <c r="G2070" s="33">
        <f t="shared" ca="1" si="933"/>
        <v>1.0120874444444443</v>
      </c>
      <c r="H2070" s="33">
        <f t="shared" ca="1" si="934"/>
        <v>32451965321.217228</v>
      </c>
      <c r="I2070" s="33">
        <f t="shared" ca="1" si="929"/>
        <v>3.0814774701678726E-11</v>
      </c>
      <c r="J2070" s="30" t="b">
        <f t="shared" si="935"/>
        <v>0</v>
      </c>
      <c r="K2070" s="33">
        <f t="shared" ref="K2070:K2133" si="954">IF(B2070=0, 1, IF(J2070,K2069*(1+INCREMENTO),K2069))</f>
        <v>1</v>
      </c>
      <c r="L2070" s="33">
        <f t="shared" ca="1" si="928"/>
        <v>3.0814774701678726E-11</v>
      </c>
      <c r="M2070" s="600">
        <f t="shared" ca="1" si="936"/>
        <v>27271.35</v>
      </c>
      <c r="N2070" s="601">
        <f t="shared" ca="1" si="937"/>
        <v>-4374983433077940</v>
      </c>
      <c r="O2070" s="601">
        <f t="shared" ca="1" si="938"/>
        <v>52882369219965.828</v>
      </c>
      <c r="P2070" s="601">
        <f t="shared" ca="1" si="939"/>
        <v>-42571019350200.102</v>
      </c>
      <c r="Q2070" s="601">
        <f t="shared" ref="Q2070:Q2133" ca="1" si="955">ROUND(P2070*$G$13,2)</f>
        <v>-6811363096032.0195</v>
      </c>
      <c r="R2070" s="602">
        <f t="shared" si="940"/>
        <v>399</v>
      </c>
      <c r="S2070" s="602">
        <f t="shared" si="941"/>
        <v>63.84</v>
      </c>
      <c r="T2070" s="602">
        <f t="shared" si="942"/>
        <v>166.35080000000002</v>
      </c>
      <c r="U2070" s="602">
        <f t="shared" si="943"/>
        <v>26.616128000000003</v>
      </c>
      <c r="V2070" s="602">
        <f t="shared" ca="1" si="944"/>
        <v>-3499986746462.3501</v>
      </c>
      <c r="W2070" s="602">
        <f t="shared" si="945"/>
        <v>84.48</v>
      </c>
      <c r="X2070" s="602">
        <f t="shared" si="946"/>
        <v>13.52</v>
      </c>
      <c r="Y2070" s="602">
        <f t="shared" ca="1" si="947"/>
        <v>66751358615.760002</v>
      </c>
      <c r="Z2070" s="602">
        <f t="shared" ca="1" si="948"/>
        <v>10680217378.52</v>
      </c>
      <c r="AA2070" s="603">
        <f t="shared" si="949"/>
        <v>0</v>
      </c>
      <c r="AB2070" s="602"/>
      <c r="AC2070" s="604">
        <f t="shared" si="950"/>
        <v>0.113</v>
      </c>
      <c r="AD2070" s="602">
        <f t="shared" ca="1" si="951"/>
        <v>-42571019350200.07</v>
      </c>
      <c r="AE2070" s="602">
        <f t="shared" si="952"/>
        <v>0</v>
      </c>
      <c r="AG2070" s="602">
        <f t="shared" ref="AG2070:AG2133" ca="1" si="956">IF(N2070&gt; 0,O2070+P2070+V2070+R2070+T2070+W2070+Y2070, 0)</f>
        <v>0</v>
      </c>
    </row>
    <row r="2071" spans="2:33" x14ac:dyDescent="0.25">
      <c r="B2071" s="30">
        <v>2050</v>
      </c>
      <c r="C2071" s="19">
        <f t="shared" ca="1" si="930"/>
        <v>108086</v>
      </c>
      <c r="D2071" s="30">
        <f t="shared" ca="1" si="931"/>
        <v>30</v>
      </c>
      <c r="E2071" s="599">
        <f t="shared" si="932"/>
        <v>0.113</v>
      </c>
      <c r="F2071" s="599">
        <f t="shared" si="953"/>
        <v>0.13108</v>
      </c>
      <c r="G2071" s="33">
        <f t="shared" ca="1" si="933"/>
        <v>1.0117233333333333</v>
      </c>
      <c r="H2071" s="33">
        <f t="shared" ca="1" si="934"/>
        <v>32832410527.99963</v>
      </c>
      <c r="I2071" s="33">
        <f t="shared" ca="1" si="929"/>
        <v>3.0457708828512469E-11</v>
      </c>
      <c r="J2071" s="30" t="b">
        <f t="shared" si="935"/>
        <v>0</v>
      </c>
      <c r="K2071" s="33">
        <f t="shared" si="954"/>
        <v>1</v>
      </c>
      <c r="L2071" s="33">
        <f t="shared" ref="L2071:L2134" ca="1" si="957" xml:space="preserve"> I2071*K2071</f>
        <v>3.0457708828512469E-11</v>
      </c>
      <c r="M2071" s="600">
        <f t="shared" ca="1" si="936"/>
        <v>27271.35</v>
      </c>
      <c r="N2071" s="601">
        <f t="shared" ca="1" si="937"/>
        <v>-4427865802297910</v>
      </c>
      <c r="O2071" s="601">
        <f t="shared" ca="1" si="938"/>
        <v>51909346782877.203</v>
      </c>
      <c r="P2071" s="601">
        <f t="shared" ca="1" si="939"/>
        <v>-41695736304972</v>
      </c>
      <c r="Q2071" s="601">
        <f t="shared" ca="1" si="955"/>
        <v>-6671317808795.5195</v>
      </c>
      <c r="R2071" s="602">
        <f t="shared" si="940"/>
        <v>399</v>
      </c>
      <c r="S2071" s="602">
        <f t="shared" si="941"/>
        <v>63.84</v>
      </c>
      <c r="T2071" s="602">
        <f t="shared" si="942"/>
        <v>166.35080000000002</v>
      </c>
      <c r="U2071" s="602">
        <f t="shared" si="943"/>
        <v>26.616128000000003</v>
      </c>
      <c r="V2071" s="602">
        <f t="shared" ca="1" si="944"/>
        <v>-3542292641838.3301</v>
      </c>
      <c r="W2071" s="602">
        <f t="shared" si="945"/>
        <v>84.48</v>
      </c>
      <c r="X2071" s="602">
        <f t="shared" si="946"/>
        <v>13.52</v>
      </c>
      <c r="Y2071" s="602">
        <f t="shared" ca="1" si="947"/>
        <v>65378914800.839996</v>
      </c>
      <c r="Z2071" s="602">
        <f t="shared" ca="1" si="948"/>
        <v>10460626368.129999</v>
      </c>
      <c r="AA2071" s="603">
        <f t="shared" si="949"/>
        <v>0</v>
      </c>
      <c r="AB2071" s="602"/>
      <c r="AC2071" s="604">
        <f t="shared" si="950"/>
        <v>0.113</v>
      </c>
      <c r="AD2071" s="602">
        <f t="shared" ca="1" si="951"/>
        <v>-41695736304971.984</v>
      </c>
      <c r="AE2071" s="602">
        <f t="shared" si="952"/>
        <v>0</v>
      </c>
      <c r="AG2071" s="602">
        <f t="shared" ca="1" si="956"/>
        <v>0</v>
      </c>
    </row>
    <row r="2072" spans="2:33" x14ac:dyDescent="0.25">
      <c r="B2072" s="30">
        <v>2051</v>
      </c>
      <c r="C2072" s="19">
        <f t="shared" ca="1" si="930"/>
        <v>108117</v>
      </c>
      <c r="D2072" s="30">
        <f t="shared" ca="1" si="931"/>
        <v>31</v>
      </c>
      <c r="E2072" s="599">
        <f t="shared" si="932"/>
        <v>0.113</v>
      </c>
      <c r="F2072" s="599">
        <f t="shared" si="953"/>
        <v>0.13108</v>
      </c>
      <c r="G2072" s="33">
        <f t="shared" ca="1" si="933"/>
        <v>1.0120874444444443</v>
      </c>
      <c r="H2072" s="33">
        <f t="shared" ca="1" si="934"/>
        <v>33229270466.234013</v>
      </c>
      <c r="I2072" s="33">
        <f t="shared" ref="I2072:I2135" ca="1" si="958">IF(H2072=0, 0, 1/H2072)</f>
        <v>3.009394988120946E-11</v>
      </c>
      <c r="J2072" s="30" t="b">
        <f t="shared" si="935"/>
        <v>0</v>
      </c>
      <c r="K2072" s="33">
        <f t="shared" si="954"/>
        <v>1</v>
      </c>
      <c r="L2072" s="33">
        <f t="shared" ca="1" si="957"/>
        <v>3.009394988120946E-11</v>
      </c>
      <c r="M2072" s="600">
        <f t="shared" ca="1" si="936"/>
        <v>27271.35</v>
      </c>
      <c r="N2072" s="601">
        <f t="shared" ca="1" si="937"/>
        <v>-4479775149080790</v>
      </c>
      <c r="O2072" s="601">
        <f t="shared" ca="1" si="938"/>
        <v>54149033265388.234</v>
      </c>
      <c r="P2072" s="601">
        <f t="shared" ca="1" si="939"/>
        <v>-43590700964527.797</v>
      </c>
      <c r="Q2072" s="601">
        <f t="shared" ca="1" si="955"/>
        <v>-6974512154324.4502</v>
      </c>
      <c r="R2072" s="602">
        <f t="shared" si="940"/>
        <v>399</v>
      </c>
      <c r="S2072" s="602">
        <f t="shared" si="941"/>
        <v>63.84</v>
      </c>
      <c r="T2072" s="602">
        <f t="shared" si="942"/>
        <v>166.35080000000002</v>
      </c>
      <c r="U2072" s="602">
        <f t="shared" si="943"/>
        <v>26.616128000000003</v>
      </c>
      <c r="V2072" s="602">
        <f t="shared" ca="1" si="944"/>
        <v>-3583820119264.6299</v>
      </c>
      <c r="W2072" s="602">
        <f t="shared" si="945"/>
        <v>84.48</v>
      </c>
      <c r="X2072" s="602">
        <f t="shared" si="946"/>
        <v>13.52</v>
      </c>
      <c r="Y2072" s="602">
        <f t="shared" ca="1" si="947"/>
        <v>68350219387.029999</v>
      </c>
      <c r="Z2072" s="602">
        <f t="shared" ca="1" si="948"/>
        <v>10936035101.92</v>
      </c>
      <c r="AA2072" s="603">
        <f t="shared" si="949"/>
        <v>0</v>
      </c>
      <c r="AB2072" s="602"/>
      <c r="AC2072" s="604">
        <f t="shared" si="950"/>
        <v>0.113</v>
      </c>
      <c r="AD2072" s="602">
        <f t="shared" ca="1" si="951"/>
        <v>-43590700964527.797</v>
      </c>
      <c r="AE2072" s="602">
        <f t="shared" si="952"/>
        <v>0</v>
      </c>
      <c r="AG2072" s="602">
        <f t="shared" ca="1" si="956"/>
        <v>0</v>
      </c>
    </row>
    <row r="2073" spans="2:33" x14ac:dyDescent="0.25">
      <c r="B2073" s="30">
        <v>2052</v>
      </c>
      <c r="C2073" s="19">
        <f t="shared" ca="1" si="930"/>
        <v>108148</v>
      </c>
      <c r="D2073" s="30">
        <f t="shared" ca="1" si="931"/>
        <v>31</v>
      </c>
      <c r="E2073" s="599">
        <f t="shared" si="932"/>
        <v>0.113</v>
      </c>
      <c r="F2073" s="599">
        <f t="shared" si="953"/>
        <v>0.13108</v>
      </c>
      <c r="G2073" s="33">
        <f t="shared" ca="1" si="933"/>
        <v>1.0120874444444443</v>
      </c>
      <c r="H2073" s="33">
        <f t="shared" ca="1" si="934"/>
        <v>33630927426.92403</v>
      </c>
      <c r="I2073" s="33">
        <f t="shared" ca="1" si="958"/>
        <v>2.9734535337239214E-11</v>
      </c>
      <c r="J2073" s="30" t="b">
        <f t="shared" si="935"/>
        <v>1</v>
      </c>
      <c r="K2073" s="33">
        <f t="shared" si="954"/>
        <v>1</v>
      </c>
      <c r="L2073" s="33">
        <f t="shared" ca="1" si="957"/>
        <v>2.9734535337239214E-11</v>
      </c>
      <c r="M2073" s="600">
        <f t="shared" ca="1" si="936"/>
        <v>27271.35</v>
      </c>
      <c r="N2073" s="601">
        <f t="shared" ca="1" si="937"/>
        <v>-4533924182346180</v>
      </c>
      <c r="O2073" s="601">
        <f t="shared" ca="1" si="938"/>
        <v>54803556696704</v>
      </c>
      <c r="P2073" s="601">
        <f t="shared" ca="1" si="939"/>
        <v>-44117601140996.297</v>
      </c>
      <c r="Q2073" s="601">
        <f t="shared" ca="1" si="955"/>
        <v>-7058816182559.4102</v>
      </c>
      <c r="R2073" s="602">
        <f t="shared" si="940"/>
        <v>399</v>
      </c>
      <c r="S2073" s="602">
        <f t="shared" si="941"/>
        <v>63.84</v>
      </c>
      <c r="T2073" s="602">
        <f t="shared" si="942"/>
        <v>166.35080000000002</v>
      </c>
      <c r="U2073" s="602">
        <f t="shared" si="943"/>
        <v>26.616128000000003</v>
      </c>
      <c r="V2073" s="602">
        <f t="shared" ca="1" si="944"/>
        <v>-3627139345876.9399</v>
      </c>
      <c r="W2073" s="602">
        <f t="shared" si="945"/>
        <v>84.48</v>
      </c>
      <c r="X2073" s="602">
        <f t="shared" si="946"/>
        <v>13.52</v>
      </c>
      <c r="Y2073" s="602">
        <f t="shared" ca="1" si="947"/>
        <v>69176398863.729996</v>
      </c>
      <c r="Z2073" s="602">
        <f t="shared" ca="1" si="948"/>
        <v>11068223818.200001</v>
      </c>
      <c r="AA2073" s="603">
        <f t="shared" si="949"/>
        <v>0</v>
      </c>
      <c r="AB2073" s="602"/>
      <c r="AC2073" s="604">
        <f t="shared" si="950"/>
        <v>0.113</v>
      </c>
      <c r="AD2073" s="602">
        <f t="shared" ca="1" si="951"/>
        <v>-44117601140996.305</v>
      </c>
      <c r="AE2073" s="602">
        <f t="shared" si="952"/>
        <v>0</v>
      </c>
      <c r="AG2073" s="602">
        <f t="shared" ca="1" si="956"/>
        <v>0</v>
      </c>
    </row>
    <row r="2074" spans="2:33" x14ac:dyDescent="0.25">
      <c r="B2074" s="30">
        <v>2053</v>
      </c>
      <c r="C2074" s="19">
        <f t="shared" ca="1" si="930"/>
        <v>108177</v>
      </c>
      <c r="D2074" s="30">
        <f t="shared" ca="1" si="931"/>
        <v>29</v>
      </c>
      <c r="E2074" s="599">
        <f t="shared" si="932"/>
        <v>0.113</v>
      </c>
      <c r="F2074" s="599">
        <f t="shared" si="953"/>
        <v>0.13108</v>
      </c>
      <c r="G2074" s="33">
        <f t="shared" ca="1" si="933"/>
        <v>1.0113592222222221</v>
      </c>
      <c r="H2074" s="33">
        <f t="shared" ca="1" si="934"/>
        <v>34012948605.105885</v>
      </c>
      <c r="I2074" s="33">
        <f t="shared" ca="1" si="958"/>
        <v>2.9400567754654593E-11</v>
      </c>
      <c r="J2074" s="30" t="b">
        <f t="shared" si="935"/>
        <v>0</v>
      </c>
      <c r="K2074" s="33">
        <f t="shared" si="954"/>
        <v>1</v>
      </c>
      <c r="L2074" s="33">
        <f t="shared" ca="1" si="957"/>
        <v>2.9400567754654593E-11</v>
      </c>
      <c r="M2074" s="600">
        <f t="shared" ca="1" si="936"/>
        <v>27271.35</v>
      </c>
      <c r="N2074" s="601">
        <f t="shared" ca="1" si="937"/>
        <v>-4588727739042880</v>
      </c>
      <c r="O2074" s="601">
        <f t="shared" ca="1" si="938"/>
        <v>52124378132334.766</v>
      </c>
      <c r="P2074" s="601">
        <f t="shared" ca="1" si="939"/>
        <v>-41770168891232</v>
      </c>
      <c r="Q2074" s="601">
        <f t="shared" ca="1" si="955"/>
        <v>-6683227022597.1201</v>
      </c>
      <c r="R2074" s="602">
        <f t="shared" si="940"/>
        <v>399</v>
      </c>
      <c r="S2074" s="602">
        <f t="shared" si="941"/>
        <v>63.84</v>
      </c>
      <c r="T2074" s="602">
        <f t="shared" si="942"/>
        <v>166.35080000000002</v>
      </c>
      <c r="U2074" s="602">
        <f t="shared" si="943"/>
        <v>26.616128000000003</v>
      </c>
      <c r="V2074" s="602">
        <f t="shared" ca="1" si="944"/>
        <v>-3670982191234.2998</v>
      </c>
      <c r="W2074" s="602">
        <f t="shared" si="945"/>
        <v>84.48</v>
      </c>
      <c r="X2074" s="602">
        <f t="shared" si="946"/>
        <v>13.52</v>
      </c>
      <c r="Y2074" s="602">
        <f t="shared" ca="1" si="947"/>
        <v>65495625096.099998</v>
      </c>
      <c r="Z2074" s="602">
        <f t="shared" ca="1" si="948"/>
        <v>10479300015.379999</v>
      </c>
      <c r="AA2074" s="603">
        <f t="shared" si="949"/>
        <v>0</v>
      </c>
      <c r="AB2074" s="602"/>
      <c r="AC2074" s="604">
        <f t="shared" si="950"/>
        <v>0.113</v>
      </c>
      <c r="AD2074" s="602">
        <f t="shared" ca="1" si="951"/>
        <v>-41770168891231.992</v>
      </c>
      <c r="AE2074" s="602">
        <f t="shared" si="952"/>
        <v>0</v>
      </c>
      <c r="AG2074" s="602">
        <f t="shared" ca="1" si="956"/>
        <v>0</v>
      </c>
    </row>
    <row r="2075" spans="2:33" x14ac:dyDescent="0.25">
      <c r="B2075" s="30">
        <v>2054</v>
      </c>
      <c r="C2075" s="19">
        <f t="shared" ca="1" si="930"/>
        <v>108208</v>
      </c>
      <c r="D2075" s="30">
        <f t="shared" ca="1" si="931"/>
        <v>31</v>
      </c>
      <c r="E2075" s="599">
        <f t="shared" si="932"/>
        <v>0.113</v>
      </c>
      <c r="F2075" s="599">
        <f t="shared" si="953"/>
        <v>0.13108</v>
      </c>
      <c r="G2075" s="33">
        <f t="shared" ca="1" si="933"/>
        <v>1.0120874444444443</v>
      </c>
      <c r="H2075" s="33">
        <f t="shared" ca="1" si="934"/>
        <v>34424078231.761841</v>
      </c>
      <c r="I2075" s="33">
        <f t="shared" ca="1" si="958"/>
        <v>2.9049434331035667E-11</v>
      </c>
      <c r="J2075" s="30" t="b">
        <f t="shared" si="935"/>
        <v>0</v>
      </c>
      <c r="K2075" s="33">
        <f t="shared" si="954"/>
        <v>1</v>
      </c>
      <c r="L2075" s="33">
        <f t="shared" ca="1" si="957"/>
        <v>2.9049434331035667E-11</v>
      </c>
      <c r="M2075" s="600">
        <f t="shared" ca="1" si="936"/>
        <v>27271.35</v>
      </c>
      <c r="N2075" s="601">
        <f t="shared" ca="1" si="937"/>
        <v>-4640852117175210</v>
      </c>
      <c r="O2075" s="601">
        <f t="shared" ca="1" si="938"/>
        <v>56096042168509.086</v>
      </c>
      <c r="P2075" s="601">
        <f t="shared" ca="1" si="939"/>
        <v>-45158069351291</v>
      </c>
      <c r="Q2075" s="601">
        <f t="shared" ca="1" si="955"/>
        <v>-7225291096206.5596</v>
      </c>
      <c r="R2075" s="602">
        <f t="shared" si="940"/>
        <v>399</v>
      </c>
      <c r="S2075" s="602">
        <f t="shared" si="941"/>
        <v>63.84</v>
      </c>
      <c r="T2075" s="602">
        <f t="shared" si="942"/>
        <v>166.35080000000002</v>
      </c>
      <c r="U2075" s="602">
        <f t="shared" si="943"/>
        <v>26.616128000000003</v>
      </c>
      <c r="V2075" s="602">
        <f t="shared" ca="1" si="944"/>
        <v>-3712681693740.1699</v>
      </c>
      <c r="W2075" s="602">
        <f t="shared" si="945"/>
        <v>84.48</v>
      </c>
      <c r="X2075" s="602">
        <f t="shared" si="946"/>
        <v>13.52</v>
      </c>
      <c r="Y2075" s="602">
        <f t="shared" ca="1" si="947"/>
        <v>70807853017.470001</v>
      </c>
      <c r="Z2075" s="602">
        <f t="shared" ca="1" si="948"/>
        <v>11329256482.799999</v>
      </c>
      <c r="AA2075" s="603">
        <f t="shared" si="949"/>
        <v>0</v>
      </c>
      <c r="AB2075" s="602"/>
      <c r="AC2075" s="604">
        <f t="shared" si="950"/>
        <v>0.113</v>
      </c>
      <c r="AD2075" s="602">
        <f t="shared" ca="1" si="951"/>
        <v>-45158069351291</v>
      </c>
      <c r="AE2075" s="602">
        <f t="shared" si="952"/>
        <v>0</v>
      </c>
      <c r="AG2075" s="602">
        <f t="shared" ca="1" si="956"/>
        <v>0</v>
      </c>
    </row>
    <row r="2076" spans="2:33" x14ac:dyDescent="0.25">
      <c r="B2076" s="30">
        <v>2055</v>
      </c>
      <c r="C2076" s="19">
        <f t="shared" ca="1" si="930"/>
        <v>108238</v>
      </c>
      <c r="D2076" s="30">
        <f t="shared" ca="1" si="931"/>
        <v>30</v>
      </c>
      <c r="E2076" s="599">
        <f t="shared" si="932"/>
        <v>0.113</v>
      </c>
      <c r="F2076" s="599">
        <f t="shared" si="953"/>
        <v>0.13108</v>
      </c>
      <c r="G2076" s="33">
        <f t="shared" ca="1" si="933"/>
        <v>1.0117233333333333</v>
      </c>
      <c r="H2076" s="33">
        <f t="shared" ca="1" si="934"/>
        <v>34827643175.565529</v>
      </c>
      <c r="I2076" s="33">
        <f t="shared" ca="1" si="958"/>
        <v>2.871282432058402E-11</v>
      </c>
      <c r="J2076" s="30" t="b">
        <f t="shared" si="935"/>
        <v>0</v>
      </c>
      <c r="K2076" s="33">
        <f t="shared" si="954"/>
        <v>1</v>
      </c>
      <c r="L2076" s="33">
        <f t="shared" ca="1" si="957"/>
        <v>2.871282432058402E-11</v>
      </c>
      <c r="M2076" s="600">
        <f t="shared" ca="1" si="936"/>
        <v>27271.35</v>
      </c>
      <c r="N2076" s="601">
        <f t="shared" ca="1" si="937"/>
        <v>-4696948159343720</v>
      </c>
      <c r="O2076" s="601">
        <f t="shared" ca="1" si="938"/>
        <v>55063888948644.266</v>
      </c>
      <c r="P2076" s="601">
        <f t="shared" ca="1" si="939"/>
        <v>-44229595167153.398</v>
      </c>
      <c r="Q2076" s="601">
        <f t="shared" ca="1" si="955"/>
        <v>-7076735226744.54</v>
      </c>
      <c r="R2076" s="602">
        <f t="shared" si="940"/>
        <v>399</v>
      </c>
      <c r="S2076" s="602">
        <f t="shared" si="941"/>
        <v>63.84</v>
      </c>
      <c r="T2076" s="602">
        <f t="shared" si="942"/>
        <v>166.35080000000002</v>
      </c>
      <c r="U2076" s="602">
        <f t="shared" si="943"/>
        <v>26.616128000000003</v>
      </c>
      <c r="V2076" s="602">
        <f t="shared" ca="1" si="944"/>
        <v>-3757558527474.98</v>
      </c>
      <c r="W2076" s="602">
        <f t="shared" si="945"/>
        <v>84.48</v>
      </c>
      <c r="X2076" s="602">
        <f t="shared" si="946"/>
        <v>13.52</v>
      </c>
      <c r="Y2076" s="602">
        <f t="shared" ca="1" si="947"/>
        <v>69352005496.740005</v>
      </c>
      <c r="Z2076" s="602">
        <f t="shared" ca="1" si="948"/>
        <v>11096320879.48</v>
      </c>
      <c r="AA2076" s="603">
        <f t="shared" si="949"/>
        <v>0</v>
      </c>
      <c r="AB2076" s="602"/>
      <c r="AC2076" s="604">
        <f t="shared" si="950"/>
        <v>0.113</v>
      </c>
      <c r="AD2076" s="602">
        <f t="shared" ca="1" si="951"/>
        <v>-44229595167153.367</v>
      </c>
      <c r="AE2076" s="602">
        <f t="shared" si="952"/>
        <v>0</v>
      </c>
      <c r="AG2076" s="602">
        <f t="shared" ca="1" si="956"/>
        <v>0</v>
      </c>
    </row>
    <row r="2077" spans="2:33" x14ac:dyDescent="0.25">
      <c r="B2077" s="30">
        <v>2056</v>
      </c>
      <c r="C2077" s="19">
        <f t="shared" ca="1" si="930"/>
        <v>108269</v>
      </c>
      <c r="D2077" s="30">
        <f t="shared" ca="1" si="931"/>
        <v>31</v>
      </c>
      <c r="E2077" s="599">
        <f t="shared" si="932"/>
        <v>0.113</v>
      </c>
      <c r="F2077" s="599">
        <f t="shared" si="953"/>
        <v>0.13108</v>
      </c>
      <c r="G2077" s="33">
        <f t="shared" ca="1" si="933"/>
        <v>1.0120874444444443</v>
      </c>
      <c r="H2077" s="33">
        <f t="shared" ca="1" si="934"/>
        <v>35248620377.581108</v>
      </c>
      <c r="I2077" s="33">
        <f t="shared" ca="1" si="958"/>
        <v>2.8369904673943547E-11</v>
      </c>
      <c r="J2077" s="30" t="b">
        <f t="shared" si="935"/>
        <v>0</v>
      </c>
      <c r="K2077" s="33">
        <f t="shared" si="954"/>
        <v>1</v>
      </c>
      <c r="L2077" s="33">
        <f t="shared" ca="1" si="957"/>
        <v>2.8369904673943547E-11</v>
      </c>
      <c r="M2077" s="600">
        <f t="shared" ca="1" si="936"/>
        <v>27271.35</v>
      </c>
      <c r="N2077" s="601">
        <f t="shared" ca="1" si="937"/>
        <v>-4752012048292360</v>
      </c>
      <c r="O2077" s="601">
        <f t="shared" ca="1" si="938"/>
        <v>57439681660335.953</v>
      </c>
      <c r="P2077" s="601">
        <f t="shared" ca="1" si="939"/>
        <v>-46239717236578.203</v>
      </c>
      <c r="Q2077" s="601">
        <f t="shared" ca="1" si="955"/>
        <v>-7398354757852.5098</v>
      </c>
      <c r="R2077" s="602">
        <f t="shared" si="940"/>
        <v>399</v>
      </c>
      <c r="S2077" s="602">
        <f t="shared" si="941"/>
        <v>63.84</v>
      </c>
      <c r="T2077" s="602">
        <f t="shared" si="942"/>
        <v>166.35080000000002</v>
      </c>
      <c r="U2077" s="602">
        <f t="shared" si="943"/>
        <v>26.616128000000003</v>
      </c>
      <c r="V2077" s="602">
        <f t="shared" ca="1" si="944"/>
        <v>-3801609638633.8901</v>
      </c>
      <c r="W2077" s="602">
        <f t="shared" si="945"/>
        <v>84.48</v>
      </c>
      <c r="X2077" s="602">
        <f t="shared" si="946"/>
        <v>13.52</v>
      </c>
      <c r="Y2077" s="602">
        <f t="shared" ca="1" si="947"/>
        <v>72503876901.600006</v>
      </c>
      <c r="Z2077" s="602">
        <f t="shared" ca="1" si="948"/>
        <v>11600620304.26</v>
      </c>
      <c r="AA2077" s="603">
        <f t="shared" si="949"/>
        <v>0</v>
      </c>
      <c r="AB2077" s="602"/>
      <c r="AC2077" s="604">
        <f t="shared" si="950"/>
        <v>0.113</v>
      </c>
      <c r="AD2077" s="602">
        <f t="shared" ca="1" si="951"/>
        <v>-46239717236578.164</v>
      </c>
      <c r="AE2077" s="602">
        <f t="shared" si="952"/>
        <v>0</v>
      </c>
      <c r="AG2077" s="602">
        <f t="shared" ca="1" si="956"/>
        <v>0</v>
      </c>
    </row>
    <row r="2078" spans="2:33" x14ac:dyDescent="0.25">
      <c r="B2078" s="30">
        <v>2057</v>
      </c>
      <c r="C2078" s="19">
        <f t="shared" ca="1" si="930"/>
        <v>108299</v>
      </c>
      <c r="D2078" s="30">
        <f t="shared" ca="1" si="931"/>
        <v>30</v>
      </c>
      <c r="E2078" s="599">
        <f t="shared" si="932"/>
        <v>0.113</v>
      </c>
      <c r="F2078" s="599">
        <f t="shared" si="953"/>
        <v>0.13108</v>
      </c>
      <c r="G2078" s="33">
        <f t="shared" ca="1" si="933"/>
        <v>1.0117233333333333</v>
      </c>
      <c r="H2078" s="33">
        <f t="shared" ca="1" si="934"/>
        <v>35661851703.807617</v>
      </c>
      <c r="I2078" s="33">
        <f t="shared" ca="1" si="958"/>
        <v>2.804116870614517E-11</v>
      </c>
      <c r="J2078" s="30" t="b">
        <f t="shared" si="935"/>
        <v>0</v>
      </c>
      <c r="K2078" s="33">
        <f t="shared" si="954"/>
        <v>1</v>
      </c>
      <c r="L2078" s="33">
        <f t="shared" ca="1" si="957"/>
        <v>2.804116870614517E-11</v>
      </c>
      <c r="M2078" s="600">
        <f t="shared" ca="1" si="936"/>
        <v>27271.35</v>
      </c>
      <c r="N2078" s="601">
        <f t="shared" ca="1" si="937"/>
        <v>-4809451729952700</v>
      </c>
      <c r="O2078" s="601">
        <f t="shared" ca="1" si="938"/>
        <v>56382805808083.469</v>
      </c>
      <c r="P2078" s="601">
        <f t="shared" ca="1" si="939"/>
        <v>-45289003790387.898</v>
      </c>
      <c r="Q2078" s="601">
        <f t="shared" ca="1" si="955"/>
        <v>-7246240606462.0596</v>
      </c>
      <c r="R2078" s="602">
        <f t="shared" si="940"/>
        <v>399</v>
      </c>
      <c r="S2078" s="602">
        <f t="shared" si="941"/>
        <v>63.84</v>
      </c>
      <c r="T2078" s="602">
        <f t="shared" si="942"/>
        <v>166.35080000000002</v>
      </c>
      <c r="U2078" s="602">
        <f t="shared" si="943"/>
        <v>26.616128000000003</v>
      </c>
      <c r="V2078" s="602">
        <f t="shared" ca="1" si="944"/>
        <v>-3847561383962.1602</v>
      </c>
      <c r="W2078" s="602">
        <f t="shared" si="945"/>
        <v>84.48</v>
      </c>
      <c r="X2078" s="602">
        <f t="shared" si="946"/>
        <v>13.52</v>
      </c>
      <c r="Y2078" s="602">
        <f t="shared" ca="1" si="947"/>
        <v>71013158217.970001</v>
      </c>
      <c r="Z2078" s="602">
        <f t="shared" ca="1" si="948"/>
        <v>11362105314.879999</v>
      </c>
      <c r="AA2078" s="603">
        <f t="shared" si="949"/>
        <v>0</v>
      </c>
      <c r="AB2078" s="602"/>
      <c r="AC2078" s="604">
        <f t="shared" si="950"/>
        <v>0.113</v>
      </c>
      <c r="AD2078" s="602">
        <f t="shared" ca="1" si="951"/>
        <v>-45289003790387.922</v>
      </c>
      <c r="AE2078" s="602">
        <f t="shared" si="952"/>
        <v>0</v>
      </c>
      <c r="AG2078" s="602">
        <f t="shared" ca="1" si="956"/>
        <v>0</v>
      </c>
    </row>
    <row r="2079" spans="2:33" x14ac:dyDescent="0.25">
      <c r="B2079" s="30">
        <v>2058</v>
      </c>
      <c r="C2079" s="19">
        <f t="shared" ca="1" si="930"/>
        <v>108330</v>
      </c>
      <c r="D2079" s="30">
        <f t="shared" ca="1" si="931"/>
        <v>31</v>
      </c>
      <c r="E2079" s="599">
        <f t="shared" si="932"/>
        <v>0.113</v>
      </c>
      <c r="F2079" s="599">
        <f t="shared" si="953"/>
        <v>0.13108</v>
      </c>
      <c r="G2079" s="33">
        <f t="shared" ca="1" si="933"/>
        <v>1.0120874444444443</v>
      </c>
      <c r="H2079" s="33">
        <f t="shared" ca="1" si="934"/>
        <v>36092912355.0634</v>
      </c>
      <c r="I2079" s="33">
        <f t="shared" ca="1" si="958"/>
        <v>2.7706270698316538E-11</v>
      </c>
      <c r="J2079" s="30" t="b">
        <f t="shared" si="935"/>
        <v>0</v>
      </c>
      <c r="K2079" s="33">
        <f t="shared" si="954"/>
        <v>1</v>
      </c>
      <c r="L2079" s="33">
        <f t="shared" ca="1" si="957"/>
        <v>2.7706270698316538E-11</v>
      </c>
      <c r="M2079" s="600">
        <f t="shared" ca="1" si="936"/>
        <v>27271.35</v>
      </c>
      <c r="N2079" s="601">
        <f t="shared" ca="1" si="937"/>
        <v>-4865834535760780</v>
      </c>
      <c r="O2079" s="601">
        <f t="shared" ca="1" si="938"/>
        <v>58815504654138.852</v>
      </c>
      <c r="P2079" s="601">
        <f t="shared" ca="1" si="939"/>
        <v>-47347273274361.102</v>
      </c>
      <c r="Q2079" s="601">
        <f t="shared" ca="1" si="955"/>
        <v>-7575563723897.7803</v>
      </c>
      <c r="R2079" s="602">
        <f t="shared" si="940"/>
        <v>399</v>
      </c>
      <c r="S2079" s="602">
        <f t="shared" si="941"/>
        <v>63.84</v>
      </c>
      <c r="T2079" s="602">
        <f t="shared" si="942"/>
        <v>166.35080000000002</v>
      </c>
      <c r="U2079" s="602">
        <f t="shared" si="943"/>
        <v>26.616128000000003</v>
      </c>
      <c r="V2079" s="602">
        <f t="shared" ca="1" si="944"/>
        <v>-3892667628608.6201</v>
      </c>
      <c r="W2079" s="602">
        <f t="shared" si="945"/>
        <v>84.48</v>
      </c>
      <c r="X2079" s="602">
        <f t="shared" si="946"/>
        <v>13.52</v>
      </c>
      <c r="Y2079" s="602">
        <f t="shared" ca="1" si="947"/>
        <v>74240524768.839996</v>
      </c>
      <c r="Z2079" s="602">
        <f t="shared" ca="1" si="948"/>
        <v>11878483963.01</v>
      </c>
      <c r="AA2079" s="603">
        <f t="shared" si="949"/>
        <v>0</v>
      </c>
      <c r="AB2079" s="602"/>
      <c r="AC2079" s="604">
        <f t="shared" si="950"/>
        <v>0.113</v>
      </c>
      <c r="AD2079" s="602">
        <f t="shared" ca="1" si="951"/>
        <v>-47347273274361.148</v>
      </c>
      <c r="AE2079" s="602">
        <f t="shared" si="952"/>
        <v>0</v>
      </c>
      <c r="AG2079" s="602">
        <f t="shared" ca="1" si="956"/>
        <v>0</v>
      </c>
    </row>
    <row r="2080" spans="2:33" x14ac:dyDescent="0.25">
      <c r="B2080" s="30">
        <v>2059</v>
      </c>
      <c r="C2080" s="19">
        <f t="shared" ca="1" si="930"/>
        <v>108361</v>
      </c>
      <c r="D2080" s="30">
        <f t="shared" ca="1" si="931"/>
        <v>31</v>
      </c>
      <c r="E2080" s="599">
        <f t="shared" si="932"/>
        <v>0.113</v>
      </c>
      <c r="F2080" s="599">
        <f t="shared" si="953"/>
        <v>0.13108</v>
      </c>
      <c r="G2080" s="33">
        <f t="shared" ca="1" si="933"/>
        <v>1.0120874444444443</v>
      </c>
      <c r="H2080" s="33">
        <f t="shared" ca="1" si="934"/>
        <v>36529183427.993423</v>
      </c>
      <c r="I2080" s="33">
        <f t="shared" ca="1" si="958"/>
        <v>2.7375372405222438E-11</v>
      </c>
      <c r="J2080" s="30" t="b">
        <f t="shared" si="935"/>
        <v>0</v>
      </c>
      <c r="K2080" s="33">
        <f t="shared" si="954"/>
        <v>1</v>
      </c>
      <c r="L2080" s="33">
        <f t="shared" ca="1" si="957"/>
        <v>2.7375372405222438E-11</v>
      </c>
      <c r="M2080" s="600">
        <f t="shared" ca="1" si="936"/>
        <v>27271.35</v>
      </c>
      <c r="N2080" s="601">
        <f t="shared" ca="1" si="937"/>
        <v>-4924650040414920</v>
      </c>
      <c r="O2080" s="601">
        <f t="shared" ca="1" si="938"/>
        <v>59526433799117.797</v>
      </c>
      <c r="P2080" s="601">
        <f t="shared" ca="1" si="939"/>
        <v>-47919580809926.297</v>
      </c>
      <c r="Q2080" s="601">
        <f t="shared" ca="1" si="955"/>
        <v>-7667132929588.21</v>
      </c>
      <c r="R2080" s="602">
        <f t="shared" si="940"/>
        <v>399</v>
      </c>
      <c r="S2080" s="602">
        <f t="shared" si="941"/>
        <v>63.84</v>
      </c>
      <c r="T2080" s="602">
        <f t="shared" si="942"/>
        <v>166.35080000000002</v>
      </c>
      <c r="U2080" s="602">
        <f t="shared" si="943"/>
        <v>26.616128000000003</v>
      </c>
      <c r="V2080" s="602">
        <f t="shared" ca="1" si="944"/>
        <v>-3939720032331.9399</v>
      </c>
      <c r="W2080" s="602">
        <f t="shared" si="945"/>
        <v>84.48</v>
      </c>
      <c r="X2080" s="602">
        <f t="shared" si="946"/>
        <v>13.52</v>
      </c>
      <c r="Y2080" s="602">
        <f t="shared" ca="1" si="947"/>
        <v>75137902984.610001</v>
      </c>
      <c r="Z2080" s="602">
        <f t="shared" ca="1" si="948"/>
        <v>12022064477.540001</v>
      </c>
      <c r="AA2080" s="603">
        <f t="shared" si="949"/>
        <v>0</v>
      </c>
      <c r="AB2080" s="602"/>
      <c r="AC2080" s="604">
        <f t="shared" si="950"/>
        <v>0.113</v>
      </c>
      <c r="AD2080" s="602">
        <f t="shared" ca="1" si="951"/>
        <v>-47919580809926.297</v>
      </c>
      <c r="AE2080" s="602">
        <f t="shared" si="952"/>
        <v>0</v>
      </c>
      <c r="AG2080" s="602">
        <f t="shared" ca="1" si="956"/>
        <v>0</v>
      </c>
    </row>
    <row r="2081" spans="2:33" x14ac:dyDescent="0.25">
      <c r="B2081" s="30">
        <v>2060</v>
      </c>
      <c r="C2081" s="19">
        <f t="shared" ca="1" si="930"/>
        <v>108391</v>
      </c>
      <c r="D2081" s="30">
        <f t="shared" ca="1" si="931"/>
        <v>30</v>
      </c>
      <c r="E2081" s="599">
        <f t="shared" si="932"/>
        <v>0.113</v>
      </c>
      <c r="F2081" s="599">
        <f t="shared" si="953"/>
        <v>0.13108</v>
      </c>
      <c r="G2081" s="33">
        <f t="shared" ca="1" si="933"/>
        <v>1.0117233333333333</v>
      </c>
      <c r="H2081" s="33">
        <f t="shared" ca="1" si="934"/>
        <v>36957427221.714264</v>
      </c>
      <c r="I2081" s="33">
        <f t="shared" ca="1" si="958"/>
        <v>2.7058160569479575E-11</v>
      </c>
      <c r="J2081" s="30" t="b">
        <f t="shared" si="935"/>
        <v>0</v>
      </c>
      <c r="K2081" s="33">
        <f t="shared" si="954"/>
        <v>1</v>
      </c>
      <c r="L2081" s="33">
        <f t="shared" ca="1" si="957"/>
        <v>2.7058160569479575E-11</v>
      </c>
      <c r="M2081" s="600">
        <f t="shared" ca="1" si="936"/>
        <v>27271.35</v>
      </c>
      <c r="N2081" s="601">
        <f t="shared" ca="1" si="937"/>
        <v>-4984176474214040</v>
      </c>
      <c r="O2081" s="601">
        <f t="shared" ca="1" si="938"/>
        <v>58431162226640.563</v>
      </c>
      <c r="P2081" s="601">
        <f t="shared" ca="1" si="939"/>
        <v>-46934328465515.5</v>
      </c>
      <c r="Q2081" s="601">
        <f t="shared" ca="1" si="955"/>
        <v>-7509492554482.4805</v>
      </c>
      <c r="R2081" s="602">
        <f t="shared" si="940"/>
        <v>399</v>
      </c>
      <c r="S2081" s="602">
        <f t="shared" si="941"/>
        <v>63.84</v>
      </c>
      <c r="T2081" s="602">
        <f t="shared" si="942"/>
        <v>166.35080000000002</v>
      </c>
      <c r="U2081" s="602">
        <f t="shared" si="943"/>
        <v>26.616128000000003</v>
      </c>
      <c r="V2081" s="602">
        <f t="shared" ca="1" si="944"/>
        <v>-3987341179371.23</v>
      </c>
      <c r="W2081" s="602">
        <f t="shared" si="945"/>
        <v>84.48</v>
      </c>
      <c r="X2081" s="602">
        <f t="shared" si="946"/>
        <v>13.52</v>
      </c>
      <c r="Y2081" s="602">
        <f t="shared" ca="1" si="947"/>
        <v>73593027308.570007</v>
      </c>
      <c r="Z2081" s="602">
        <f t="shared" ca="1" si="948"/>
        <v>11774884369.370001</v>
      </c>
      <c r="AA2081" s="603">
        <f t="shared" si="949"/>
        <v>0</v>
      </c>
      <c r="AB2081" s="602"/>
      <c r="AC2081" s="604">
        <f t="shared" si="950"/>
        <v>0.113</v>
      </c>
      <c r="AD2081" s="602">
        <f t="shared" ca="1" si="951"/>
        <v>-46934328465515.539</v>
      </c>
      <c r="AE2081" s="602">
        <f t="shared" si="952"/>
        <v>0</v>
      </c>
      <c r="AG2081" s="602">
        <f t="shared" ca="1" si="956"/>
        <v>0</v>
      </c>
    </row>
    <row r="2082" spans="2:33" x14ac:dyDescent="0.25">
      <c r="B2082" s="30">
        <v>2061</v>
      </c>
      <c r="C2082" s="19">
        <f t="shared" ca="1" si="930"/>
        <v>108422</v>
      </c>
      <c r="D2082" s="30">
        <f t="shared" ca="1" si="931"/>
        <v>31</v>
      </c>
      <c r="E2082" s="599">
        <f t="shared" si="932"/>
        <v>0.113</v>
      </c>
      <c r="F2082" s="599">
        <f t="shared" si="953"/>
        <v>0.13108</v>
      </c>
      <c r="G2082" s="33">
        <f t="shared" ca="1" si="933"/>
        <v>1.0120874444444443</v>
      </c>
      <c r="H2082" s="33">
        <f t="shared" ca="1" si="934"/>
        <v>37404148070.06633</v>
      </c>
      <c r="I2082" s="33">
        <f t="shared" ca="1" si="958"/>
        <v>2.6735002709506348E-11</v>
      </c>
      <c r="J2082" s="30" t="b">
        <f t="shared" si="935"/>
        <v>0</v>
      </c>
      <c r="K2082" s="33">
        <f t="shared" si="954"/>
        <v>1</v>
      </c>
      <c r="L2082" s="33">
        <f t="shared" ca="1" si="957"/>
        <v>2.6735002709506348E-11</v>
      </c>
      <c r="M2082" s="600">
        <f t="shared" ca="1" si="936"/>
        <v>27271.35</v>
      </c>
      <c r="N2082" s="601">
        <f t="shared" ca="1" si="937"/>
        <v>-5042607636440680</v>
      </c>
      <c r="O2082" s="601">
        <f t="shared" ca="1" si="938"/>
        <v>60952239687879.344</v>
      </c>
      <c r="P2082" s="601">
        <f t="shared" ca="1" si="939"/>
        <v>-49067373751254.703</v>
      </c>
      <c r="Q2082" s="601">
        <f t="shared" ca="1" si="955"/>
        <v>-7850779800200.75</v>
      </c>
      <c r="R2082" s="602">
        <f t="shared" si="940"/>
        <v>399</v>
      </c>
      <c r="S2082" s="602">
        <f t="shared" si="941"/>
        <v>63.84</v>
      </c>
      <c r="T2082" s="602">
        <f t="shared" si="942"/>
        <v>166.35080000000002</v>
      </c>
      <c r="U2082" s="602">
        <f t="shared" si="943"/>
        <v>26.616128000000003</v>
      </c>
      <c r="V2082" s="602">
        <f t="shared" ca="1" si="944"/>
        <v>-4034086109152.54</v>
      </c>
      <c r="W2082" s="602">
        <f t="shared" si="945"/>
        <v>84.48</v>
      </c>
      <c r="X2082" s="602">
        <f t="shared" si="946"/>
        <v>13.52</v>
      </c>
      <c r="Y2082" s="602">
        <f t="shared" ca="1" si="947"/>
        <v>76937642316.610001</v>
      </c>
      <c r="Z2082" s="602">
        <f t="shared" ca="1" si="948"/>
        <v>12310022770.66</v>
      </c>
      <c r="AA2082" s="603">
        <f t="shared" si="949"/>
        <v>0</v>
      </c>
      <c r="AB2082" s="602"/>
      <c r="AC2082" s="604">
        <f t="shared" si="950"/>
        <v>0.113</v>
      </c>
      <c r="AD2082" s="602">
        <f t="shared" ca="1" si="951"/>
        <v>-49067373751254.734</v>
      </c>
      <c r="AE2082" s="602">
        <f t="shared" si="952"/>
        <v>0</v>
      </c>
      <c r="AG2082" s="602">
        <f t="shared" ca="1" si="956"/>
        <v>0</v>
      </c>
    </row>
    <row r="2083" spans="2:33" x14ac:dyDescent="0.25">
      <c r="B2083" s="30">
        <v>2062</v>
      </c>
      <c r="C2083" s="19">
        <f t="shared" ca="1" si="930"/>
        <v>108452</v>
      </c>
      <c r="D2083" s="30">
        <f t="shared" ca="1" si="931"/>
        <v>30</v>
      </c>
      <c r="E2083" s="599">
        <f t="shared" si="932"/>
        <v>0.113</v>
      </c>
      <c r="F2083" s="599">
        <f t="shared" si="953"/>
        <v>0.13108</v>
      </c>
      <c r="G2083" s="33">
        <f t="shared" ca="1" si="933"/>
        <v>1.0117233333333333</v>
      </c>
      <c r="H2083" s="33">
        <f t="shared" ca="1" si="934"/>
        <v>37842649365.941071</v>
      </c>
      <c r="I2083" s="33">
        <f t="shared" ca="1" si="958"/>
        <v>2.6425211150782018E-11</v>
      </c>
      <c r="J2083" s="30" t="b">
        <f t="shared" si="935"/>
        <v>0</v>
      </c>
      <c r="K2083" s="33">
        <f t="shared" si="954"/>
        <v>1</v>
      </c>
      <c r="L2083" s="33">
        <f t="shared" ca="1" si="957"/>
        <v>2.6425211150782018E-11</v>
      </c>
      <c r="M2083" s="600">
        <f t="shared" ca="1" si="936"/>
        <v>27271.35</v>
      </c>
      <c r="N2083" s="601">
        <f t="shared" ca="1" si="937"/>
        <v>-5103559876128560</v>
      </c>
      <c r="O2083" s="601">
        <f t="shared" ca="1" si="938"/>
        <v>59830733641751.867</v>
      </c>
      <c r="P2083" s="601">
        <f t="shared" ca="1" si="939"/>
        <v>-48058522166877.297</v>
      </c>
      <c r="Q2083" s="601">
        <f t="shared" ca="1" si="955"/>
        <v>-7689363546700.3701</v>
      </c>
      <c r="R2083" s="602">
        <f t="shared" si="940"/>
        <v>399</v>
      </c>
      <c r="S2083" s="602">
        <f t="shared" si="941"/>
        <v>63.84</v>
      </c>
      <c r="T2083" s="602">
        <f t="shared" si="942"/>
        <v>166.35080000000002</v>
      </c>
      <c r="U2083" s="602">
        <f t="shared" si="943"/>
        <v>26.616128000000003</v>
      </c>
      <c r="V2083" s="602">
        <f t="shared" ca="1" si="944"/>
        <v>-4082847900902.8501</v>
      </c>
      <c r="W2083" s="602">
        <f t="shared" si="945"/>
        <v>84.48</v>
      </c>
      <c r="X2083" s="602">
        <f t="shared" si="946"/>
        <v>13.52</v>
      </c>
      <c r="Y2083" s="602">
        <f t="shared" ca="1" si="947"/>
        <v>75355763032.309998</v>
      </c>
      <c r="Z2083" s="602">
        <f t="shared" ca="1" si="948"/>
        <v>12056922085.17</v>
      </c>
      <c r="AA2083" s="603">
        <f t="shared" si="949"/>
        <v>0</v>
      </c>
      <c r="AB2083" s="602"/>
      <c r="AC2083" s="604">
        <f t="shared" si="950"/>
        <v>0.113</v>
      </c>
      <c r="AD2083" s="602">
        <f t="shared" ca="1" si="951"/>
        <v>-48058522166877.273</v>
      </c>
      <c r="AE2083" s="602">
        <f t="shared" si="952"/>
        <v>0</v>
      </c>
      <c r="AG2083" s="602">
        <f t="shared" ca="1" si="956"/>
        <v>0</v>
      </c>
    </row>
    <row r="2084" spans="2:33" x14ac:dyDescent="0.25">
      <c r="B2084" s="30">
        <v>2063</v>
      </c>
      <c r="C2084" s="19">
        <f t="shared" ca="1" si="930"/>
        <v>108483</v>
      </c>
      <c r="D2084" s="30">
        <f t="shared" ca="1" si="931"/>
        <v>31</v>
      </c>
      <c r="E2084" s="599">
        <f t="shared" si="932"/>
        <v>0.113</v>
      </c>
      <c r="F2084" s="599">
        <f t="shared" si="953"/>
        <v>0.13108</v>
      </c>
      <c r="G2084" s="33">
        <f t="shared" ca="1" si="933"/>
        <v>1.0120874444444443</v>
      </c>
      <c r="H2084" s="33">
        <f t="shared" ca="1" si="934"/>
        <v>38300070287.782471</v>
      </c>
      <c r="I2084" s="33">
        <f t="shared" ca="1" si="958"/>
        <v>2.610961265830875E-11</v>
      </c>
      <c r="J2084" s="30" t="b">
        <f t="shared" si="935"/>
        <v>0</v>
      </c>
      <c r="K2084" s="33">
        <f t="shared" si="954"/>
        <v>1</v>
      </c>
      <c r="L2084" s="33">
        <f t="shared" ca="1" si="957"/>
        <v>2.610961265830875E-11</v>
      </c>
      <c r="M2084" s="600">
        <f t="shared" ca="1" si="936"/>
        <v>27271.35</v>
      </c>
      <c r="N2084" s="601">
        <f t="shared" ca="1" si="937"/>
        <v>-5163390609770310</v>
      </c>
      <c r="O2084" s="601">
        <f t="shared" ca="1" si="938"/>
        <v>62412197167836.117</v>
      </c>
      <c r="P2084" s="601">
        <f t="shared" ca="1" si="939"/>
        <v>-50242659183403.898</v>
      </c>
      <c r="Q2084" s="601">
        <f t="shared" ca="1" si="955"/>
        <v>-8038825469344.6201</v>
      </c>
      <c r="R2084" s="602">
        <f t="shared" si="940"/>
        <v>399</v>
      </c>
      <c r="S2084" s="602">
        <f t="shared" si="941"/>
        <v>63.84</v>
      </c>
      <c r="T2084" s="602">
        <f t="shared" si="942"/>
        <v>166.35080000000002</v>
      </c>
      <c r="U2084" s="602">
        <f t="shared" si="943"/>
        <v>26.616128000000003</v>
      </c>
      <c r="V2084" s="602">
        <f t="shared" ca="1" si="944"/>
        <v>-4130712487816.25</v>
      </c>
      <c r="W2084" s="602">
        <f t="shared" si="945"/>
        <v>84.48</v>
      </c>
      <c r="X2084" s="602">
        <f t="shared" si="946"/>
        <v>13.52</v>
      </c>
      <c r="Y2084" s="602">
        <f t="shared" ca="1" si="947"/>
        <v>78780489874.220001</v>
      </c>
      <c r="Z2084" s="602">
        <f t="shared" ca="1" si="948"/>
        <v>12604878379.879999</v>
      </c>
      <c r="AA2084" s="603">
        <f t="shared" si="949"/>
        <v>0</v>
      </c>
      <c r="AB2084" s="602"/>
      <c r="AC2084" s="604">
        <f t="shared" si="950"/>
        <v>0.113</v>
      </c>
      <c r="AD2084" s="602">
        <f t="shared" ca="1" si="951"/>
        <v>-50242659183403.875</v>
      </c>
      <c r="AE2084" s="602">
        <f t="shared" si="952"/>
        <v>0</v>
      </c>
      <c r="AG2084" s="602">
        <f t="shared" ca="1" si="956"/>
        <v>0</v>
      </c>
    </row>
    <row r="2085" spans="2:33" x14ac:dyDescent="0.25">
      <c r="B2085" s="30">
        <v>2064</v>
      </c>
      <c r="C2085" s="19">
        <f t="shared" ca="1" si="930"/>
        <v>108514</v>
      </c>
      <c r="D2085" s="30">
        <f t="shared" ca="1" si="931"/>
        <v>31</v>
      </c>
      <c r="E2085" s="599">
        <f t="shared" si="932"/>
        <v>0.113</v>
      </c>
      <c r="F2085" s="599">
        <f t="shared" si="953"/>
        <v>0.13108</v>
      </c>
      <c r="G2085" s="33">
        <f t="shared" ca="1" si="933"/>
        <v>1.0120874444444443</v>
      </c>
      <c r="H2085" s="33">
        <f t="shared" ca="1" si="934"/>
        <v>38763020259.604355</v>
      </c>
      <c r="I2085" s="33">
        <f t="shared" ca="1" si="958"/>
        <v>2.5797783384854511E-11</v>
      </c>
      <c r="J2085" s="30" t="b">
        <f t="shared" si="935"/>
        <v>1</v>
      </c>
      <c r="K2085" s="33">
        <f t="shared" si="954"/>
        <v>1</v>
      </c>
      <c r="L2085" s="33">
        <f t="shared" ca="1" si="957"/>
        <v>2.5797783384854511E-11</v>
      </c>
      <c r="M2085" s="600">
        <f t="shared" ca="1" si="936"/>
        <v>27271.35</v>
      </c>
      <c r="N2085" s="601">
        <f t="shared" ca="1" si="937"/>
        <v>-5225802806938150</v>
      </c>
      <c r="O2085" s="601">
        <f t="shared" ca="1" si="938"/>
        <v>63166601133758.039</v>
      </c>
      <c r="P2085" s="601">
        <f t="shared" ca="1" si="939"/>
        <v>-50849964535289.797</v>
      </c>
      <c r="Q2085" s="601">
        <f t="shared" ca="1" si="955"/>
        <v>-8135994325646.3701</v>
      </c>
      <c r="R2085" s="602">
        <f t="shared" si="940"/>
        <v>399</v>
      </c>
      <c r="S2085" s="602">
        <f t="shared" si="941"/>
        <v>63.84</v>
      </c>
      <c r="T2085" s="602">
        <f t="shared" si="942"/>
        <v>166.35080000000002</v>
      </c>
      <c r="U2085" s="602">
        <f t="shared" si="943"/>
        <v>26.616128000000003</v>
      </c>
      <c r="V2085" s="602">
        <f t="shared" ca="1" si="944"/>
        <v>-4180642245550.52</v>
      </c>
      <c r="W2085" s="602">
        <f t="shared" si="945"/>
        <v>84.48</v>
      </c>
      <c r="X2085" s="602">
        <f t="shared" si="946"/>
        <v>13.52</v>
      </c>
      <c r="Y2085" s="602">
        <f t="shared" ca="1" si="947"/>
        <v>79732744665.979996</v>
      </c>
      <c r="Z2085" s="602">
        <f t="shared" ca="1" si="948"/>
        <v>12757239146.559999</v>
      </c>
      <c r="AA2085" s="603">
        <f t="shared" si="949"/>
        <v>0</v>
      </c>
      <c r="AB2085" s="602"/>
      <c r="AC2085" s="604">
        <f t="shared" si="950"/>
        <v>0.113</v>
      </c>
      <c r="AD2085" s="602">
        <f t="shared" ca="1" si="951"/>
        <v>-50849964535289.836</v>
      </c>
      <c r="AE2085" s="602">
        <f t="shared" si="952"/>
        <v>0</v>
      </c>
      <c r="AG2085" s="602">
        <f t="shared" ca="1" si="956"/>
        <v>0</v>
      </c>
    </row>
    <row r="2086" spans="2:33" x14ac:dyDescent="0.25">
      <c r="B2086" s="30">
        <v>2065</v>
      </c>
      <c r="C2086" s="19">
        <f t="shared" ca="1" si="930"/>
        <v>108542</v>
      </c>
      <c r="D2086" s="30">
        <f t="shared" ca="1" si="931"/>
        <v>28</v>
      </c>
      <c r="E2086" s="599">
        <f t="shared" si="932"/>
        <v>0.113</v>
      </c>
      <c r="F2086" s="599">
        <f t="shared" si="953"/>
        <v>0.13108</v>
      </c>
      <c r="G2086" s="33">
        <f t="shared" ca="1" si="933"/>
        <v>1.0109951111111111</v>
      </c>
      <c r="H2086" s="33">
        <f t="shared" ca="1" si="934"/>
        <v>39189223974.360954</v>
      </c>
      <c r="I2086" s="33">
        <f t="shared" ca="1" si="958"/>
        <v>2.5517218729675208E-11</v>
      </c>
      <c r="J2086" s="30" t="b">
        <f t="shared" si="935"/>
        <v>0</v>
      </c>
      <c r="K2086" s="33">
        <f t="shared" si="954"/>
        <v>1</v>
      </c>
      <c r="L2086" s="33">
        <f t="shared" ca="1" si="957"/>
        <v>2.5517218729675208E-11</v>
      </c>
      <c r="M2086" s="600">
        <f t="shared" ca="1" si="936"/>
        <v>27271.35</v>
      </c>
      <c r="N2086" s="601">
        <f t="shared" ca="1" si="937"/>
        <v>-5288969408071910</v>
      </c>
      <c r="O2086" s="601">
        <f t="shared" ca="1" si="938"/>
        <v>58152806332289.625</v>
      </c>
      <c r="P2086" s="601">
        <f t="shared" ca="1" si="939"/>
        <v>-46484164464276.5</v>
      </c>
      <c r="Q2086" s="601">
        <f t="shared" ca="1" si="955"/>
        <v>-7437466314284.2402</v>
      </c>
      <c r="R2086" s="602">
        <f t="shared" si="940"/>
        <v>399</v>
      </c>
      <c r="S2086" s="602">
        <f t="shared" si="941"/>
        <v>63.84</v>
      </c>
      <c r="T2086" s="602">
        <f t="shared" si="942"/>
        <v>166.35080000000002</v>
      </c>
      <c r="U2086" s="602">
        <f t="shared" si="943"/>
        <v>26.616128000000003</v>
      </c>
      <c r="V2086" s="602">
        <f t="shared" ca="1" si="944"/>
        <v>-4231175526457.5298</v>
      </c>
      <c r="W2086" s="602">
        <f t="shared" si="945"/>
        <v>84.48</v>
      </c>
      <c r="X2086" s="602">
        <f t="shared" si="946"/>
        <v>13.52</v>
      </c>
      <c r="Y2086" s="602">
        <f t="shared" ca="1" si="947"/>
        <v>72887170154.630005</v>
      </c>
      <c r="Z2086" s="602">
        <f t="shared" ca="1" si="948"/>
        <v>11661947224.74</v>
      </c>
      <c r="AA2086" s="603">
        <f t="shared" si="949"/>
        <v>0</v>
      </c>
      <c r="AB2086" s="602"/>
      <c r="AC2086" s="604">
        <f t="shared" si="950"/>
        <v>0.113</v>
      </c>
      <c r="AD2086" s="602">
        <f t="shared" ca="1" si="951"/>
        <v>-46484164464276.453</v>
      </c>
      <c r="AE2086" s="602">
        <f t="shared" si="952"/>
        <v>0</v>
      </c>
      <c r="AG2086" s="602">
        <f t="shared" ca="1" si="956"/>
        <v>0</v>
      </c>
    </row>
    <row r="2087" spans="2:33" x14ac:dyDescent="0.25">
      <c r="B2087" s="30">
        <v>2066</v>
      </c>
      <c r="C2087" s="19">
        <f t="shared" ca="1" si="930"/>
        <v>108573</v>
      </c>
      <c r="D2087" s="30">
        <f t="shared" ca="1" si="931"/>
        <v>31</v>
      </c>
      <c r="E2087" s="599">
        <f t="shared" si="932"/>
        <v>0.113</v>
      </c>
      <c r="F2087" s="599">
        <f t="shared" si="953"/>
        <v>0.13108</v>
      </c>
      <c r="G2087" s="33">
        <f t="shared" ca="1" si="933"/>
        <v>1.0120874444444443</v>
      </c>
      <c r="H2087" s="33">
        <f t="shared" ca="1" si="934"/>
        <v>39662921541.971931</v>
      </c>
      <c r="I2087" s="33">
        <f t="shared" ca="1" si="958"/>
        <v>2.5212464466133291E-11</v>
      </c>
      <c r="J2087" s="30" t="b">
        <f t="shared" si="935"/>
        <v>0</v>
      </c>
      <c r="K2087" s="33">
        <f t="shared" si="954"/>
        <v>1</v>
      </c>
      <c r="L2087" s="33">
        <f t="shared" ca="1" si="957"/>
        <v>2.5212464466133291E-11</v>
      </c>
      <c r="M2087" s="600">
        <f t="shared" ca="1" si="936"/>
        <v>27271.35</v>
      </c>
      <c r="N2087" s="601">
        <f t="shared" ca="1" si="937"/>
        <v>-5347122214404200</v>
      </c>
      <c r="O2087" s="601">
        <f t="shared" ca="1" si="938"/>
        <v>64633042731536.859</v>
      </c>
      <c r="P2087" s="601">
        <f t="shared" ca="1" si="939"/>
        <v>-52030469769605.297</v>
      </c>
      <c r="Q2087" s="601">
        <f t="shared" ca="1" si="955"/>
        <v>-8324875163136.8496</v>
      </c>
      <c r="R2087" s="602">
        <f t="shared" si="940"/>
        <v>399</v>
      </c>
      <c r="S2087" s="602">
        <f t="shared" si="941"/>
        <v>63.84</v>
      </c>
      <c r="T2087" s="602">
        <f t="shared" si="942"/>
        <v>166.35080000000002</v>
      </c>
      <c r="U2087" s="602">
        <f t="shared" si="943"/>
        <v>26.616128000000003</v>
      </c>
      <c r="V2087" s="602">
        <f t="shared" ca="1" si="944"/>
        <v>-4277697771523.3599</v>
      </c>
      <c r="W2087" s="602">
        <f t="shared" si="945"/>
        <v>84.48</v>
      </c>
      <c r="X2087" s="602">
        <f t="shared" si="946"/>
        <v>13.52</v>
      </c>
      <c r="Y2087" s="602">
        <f t="shared" ca="1" si="947"/>
        <v>81583776873.389999</v>
      </c>
      <c r="Z2087" s="602">
        <f t="shared" ca="1" si="948"/>
        <v>13053404299.74</v>
      </c>
      <c r="AA2087" s="603">
        <f t="shared" si="949"/>
        <v>0</v>
      </c>
      <c r="AB2087" s="602"/>
      <c r="AC2087" s="604">
        <f t="shared" si="950"/>
        <v>0.113</v>
      </c>
      <c r="AD2087" s="602">
        <f t="shared" ca="1" si="951"/>
        <v>-52030469769605.32</v>
      </c>
      <c r="AE2087" s="602">
        <f t="shared" si="952"/>
        <v>0</v>
      </c>
      <c r="AG2087" s="602">
        <f t="shared" ca="1" si="956"/>
        <v>0</v>
      </c>
    </row>
    <row r="2088" spans="2:33" x14ac:dyDescent="0.25">
      <c r="B2088" s="30">
        <v>2067</v>
      </c>
      <c r="C2088" s="19">
        <f t="shared" ca="1" si="930"/>
        <v>108603</v>
      </c>
      <c r="D2088" s="30">
        <f t="shared" ca="1" si="931"/>
        <v>30</v>
      </c>
      <c r="E2088" s="599">
        <f t="shared" si="932"/>
        <v>0.113</v>
      </c>
      <c r="F2088" s="599">
        <f t="shared" si="953"/>
        <v>0.13108</v>
      </c>
      <c r="G2088" s="33">
        <f t="shared" ca="1" si="933"/>
        <v>1.0117233333333333</v>
      </c>
      <c r="H2088" s="33">
        <f t="shared" ca="1" si="934"/>
        <v>40127903192.182312</v>
      </c>
      <c r="I2088" s="33">
        <f t="shared" ca="1" si="958"/>
        <v>2.492031530306371E-11</v>
      </c>
      <c r="J2088" s="30" t="b">
        <f t="shared" si="935"/>
        <v>0</v>
      </c>
      <c r="K2088" s="33">
        <f t="shared" si="954"/>
        <v>1</v>
      </c>
      <c r="L2088" s="33">
        <f t="shared" ca="1" si="957"/>
        <v>2.492031530306371E-11</v>
      </c>
      <c r="M2088" s="600">
        <f t="shared" ca="1" si="936"/>
        <v>27271.35</v>
      </c>
      <c r="N2088" s="601">
        <f t="shared" ca="1" si="937"/>
        <v>-5411755257135740</v>
      </c>
      <c r="O2088" s="601">
        <f t="shared" ca="1" si="938"/>
        <v>63443810825092.648</v>
      </c>
      <c r="P2088" s="601">
        <f t="shared" ca="1" si="939"/>
        <v>-50960695338028.203</v>
      </c>
      <c r="Q2088" s="601">
        <f t="shared" ca="1" si="955"/>
        <v>-8153711254084.5098</v>
      </c>
      <c r="R2088" s="602">
        <f t="shared" si="940"/>
        <v>399</v>
      </c>
      <c r="S2088" s="602">
        <f t="shared" si="941"/>
        <v>63.84</v>
      </c>
      <c r="T2088" s="602">
        <f t="shared" si="942"/>
        <v>166.35080000000002</v>
      </c>
      <c r="U2088" s="602">
        <f t="shared" si="943"/>
        <v>26.616128000000003</v>
      </c>
      <c r="V2088" s="602">
        <f t="shared" ca="1" si="944"/>
        <v>-4329404205708.5898</v>
      </c>
      <c r="W2088" s="602">
        <f t="shared" si="945"/>
        <v>84.48</v>
      </c>
      <c r="X2088" s="602">
        <f t="shared" si="946"/>
        <v>13.52</v>
      </c>
      <c r="Y2088" s="602">
        <f t="shared" ca="1" si="947"/>
        <v>79906370564.669998</v>
      </c>
      <c r="Z2088" s="602">
        <f t="shared" ca="1" si="948"/>
        <v>12785019290.35</v>
      </c>
      <c r="AA2088" s="603">
        <f t="shared" si="949"/>
        <v>0</v>
      </c>
      <c r="AB2088" s="602"/>
      <c r="AC2088" s="604">
        <f t="shared" si="950"/>
        <v>0.113</v>
      </c>
      <c r="AD2088" s="602">
        <f t="shared" ca="1" si="951"/>
        <v>-50960695338028.219</v>
      </c>
      <c r="AE2088" s="602">
        <f t="shared" si="952"/>
        <v>0</v>
      </c>
      <c r="AG2088" s="602">
        <f t="shared" ca="1" si="956"/>
        <v>0</v>
      </c>
    </row>
    <row r="2089" spans="2:33" x14ac:dyDescent="0.25">
      <c r="B2089" s="30">
        <v>2068</v>
      </c>
      <c r="C2089" s="19">
        <f t="shared" ca="1" si="930"/>
        <v>108634</v>
      </c>
      <c r="D2089" s="30">
        <f t="shared" ca="1" si="931"/>
        <v>31</v>
      </c>
      <c r="E2089" s="599">
        <f t="shared" si="932"/>
        <v>0.113</v>
      </c>
      <c r="F2089" s="599">
        <f t="shared" si="953"/>
        <v>0.13108</v>
      </c>
      <c r="G2089" s="33">
        <f t="shared" ca="1" si="933"/>
        <v>1.0120874444444443</v>
      </c>
      <c r="H2089" s="33">
        <f t="shared" ca="1" si="934"/>
        <v>40612946992.689857</v>
      </c>
      <c r="I2089" s="33">
        <f t="shared" ca="1" si="958"/>
        <v>2.4622689906743173E-11</v>
      </c>
      <c r="J2089" s="30" t="b">
        <f t="shared" si="935"/>
        <v>0</v>
      </c>
      <c r="K2089" s="33">
        <f t="shared" si="954"/>
        <v>1</v>
      </c>
      <c r="L2089" s="33">
        <f t="shared" ca="1" si="957"/>
        <v>2.4622689906743173E-11</v>
      </c>
      <c r="M2089" s="600">
        <f t="shared" ca="1" si="936"/>
        <v>27271.35</v>
      </c>
      <c r="N2089" s="601">
        <f t="shared" ca="1" si="937"/>
        <v>-5475199067960830</v>
      </c>
      <c r="O2089" s="601">
        <f t="shared" ca="1" si="938"/>
        <v>66181164583521.922</v>
      </c>
      <c r="P2089" s="601">
        <f t="shared" ca="1" si="939"/>
        <v>-53276728708518.898</v>
      </c>
      <c r="Q2089" s="601">
        <f t="shared" ca="1" si="955"/>
        <v>-8524276593363.0195</v>
      </c>
      <c r="R2089" s="602">
        <f t="shared" si="940"/>
        <v>399</v>
      </c>
      <c r="S2089" s="602">
        <f t="shared" si="941"/>
        <v>63.84</v>
      </c>
      <c r="T2089" s="602">
        <f t="shared" si="942"/>
        <v>166.35080000000002</v>
      </c>
      <c r="U2089" s="602">
        <f t="shared" si="943"/>
        <v>26.616128000000003</v>
      </c>
      <c r="V2089" s="602">
        <f t="shared" ca="1" si="944"/>
        <v>-4380159254368.6602</v>
      </c>
      <c r="W2089" s="602">
        <f t="shared" si="945"/>
        <v>84.48</v>
      </c>
      <c r="X2089" s="602">
        <f t="shared" si="946"/>
        <v>13.52</v>
      </c>
      <c r="Y2089" s="602">
        <f t="shared" ca="1" si="947"/>
        <v>83537910889.600006</v>
      </c>
      <c r="Z2089" s="602">
        <f t="shared" ca="1" si="948"/>
        <v>13366065742.34</v>
      </c>
      <c r="AA2089" s="603">
        <f t="shared" si="949"/>
        <v>0</v>
      </c>
      <c r="AB2089" s="602"/>
      <c r="AC2089" s="604">
        <f t="shared" si="950"/>
        <v>0.113</v>
      </c>
      <c r="AD2089" s="602">
        <f t="shared" ca="1" si="951"/>
        <v>-53276728708518.859</v>
      </c>
      <c r="AE2089" s="602">
        <f t="shared" si="952"/>
        <v>0</v>
      </c>
      <c r="AG2089" s="602">
        <f t="shared" ca="1" si="956"/>
        <v>0</v>
      </c>
    </row>
    <row r="2090" spans="2:33" x14ac:dyDescent="0.25">
      <c r="B2090" s="30">
        <v>2069</v>
      </c>
      <c r="C2090" s="19">
        <f t="shared" ca="1" si="930"/>
        <v>108664</v>
      </c>
      <c r="D2090" s="30">
        <f t="shared" ca="1" si="931"/>
        <v>30</v>
      </c>
      <c r="E2090" s="599">
        <f t="shared" si="932"/>
        <v>0.113</v>
      </c>
      <c r="F2090" s="599">
        <f t="shared" si="953"/>
        <v>0.13108</v>
      </c>
      <c r="G2090" s="33">
        <f t="shared" ca="1" si="933"/>
        <v>1.0117233333333333</v>
      </c>
      <c r="H2090" s="33">
        <f t="shared" ca="1" si="934"/>
        <v>41089066107.934158</v>
      </c>
      <c r="I2090" s="33">
        <f t="shared" ca="1" si="958"/>
        <v>2.4337374750089622E-11</v>
      </c>
      <c r="J2090" s="30" t="b">
        <f t="shared" si="935"/>
        <v>0</v>
      </c>
      <c r="K2090" s="33">
        <f t="shared" si="954"/>
        <v>1</v>
      </c>
      <c r="L2090" s="33">
        <f t="shared" ca="1" si="957"/>
        <v>2.4337374750089622E-11</v>
      </c>
      <c r="M2090" s="600">
        <f t="shared" ca="1" si="936"/>
        <v>27271.35</v>
      </c>
      <c r="N2090" s="601">
        <f t="shared" ca="1" si="937"/>
        <v>-5541380232544350</v>
      </c>
      <c r="O2090" s="601">
        <f t="shared" ca="1" si="938"/>
        <v>64963447620132.984</v>
      </c>
      <c r="P2090" s="601">
        <f t="shared" ca="1" si="939"/>
        <v>-52181330523126</v>
      </c>
      <c r="Q2090" s="601">
        <f t="shared" ca="1" si="955"/>
        <v>-8349012883700.1602</v>
      </c>
      <c r="R2090" s="602">
        <f t="shared" si="940"/>
        <v>399</v>
      </c>
      <c r="S2090" s="602">
        <f t="shared" si="941"/>
        <v>63.84</v>
      </c>
      <c r="T2090" s="602">
        <f t="shared" si="942"/>
        <v>166.35080000000002</v>
      </c>
      <c r="U2090" s="602">
        <f t="shared" si="943"/>
        <v>26.616128000000003</v>
      </c>
      <c r="V2090" s="602">
        <f t="shared" ca="1" si="944"/>
        <v>-4433104186035.4805</v>
      </c>
      <c r="W2090" s="602">
        <f t="shared" si="945"/>
        <v>84.48</v>
      </c>
      <c r="X2090" s="602">
        <f t="shared" si="946"/>
        <v>13.52</v>
      </c>
      <c r="Y2090" s="602">
        <f t="shared" ca="1" si="947"/>
        <v>81820326534.910004</v>
      </c>
      <c r="Z2090" s="602">
        <f t="shared" ca="1" si="948"/>
        <v>13091252245.59</v>
      </c>
      <c r="AA2090" s="603">
        <f t="shared" si="949"/>
        <v>0</v>
      </c>
      <c r="AB2090" s="602"/>
      <c r="AC2090" s="604">
        <f t="shared" si="950"/>
        <v>0.113</v>
      </c>
      <c r="AD2090" s="602">
        <f t="shared" ca="1" si="951"/>
        <v>-52181330523125.969</v>
      </c>
      <c r="AE2090" s="602">
        <f t="shared" si="952"/>
        <v>0</v>
      </c>
      <c r="AG2090" s="602">
        <f t="shared" ca="1" si="956"/>
        <v>0</v>
      </c>
    </row>
    <row r="2091" spans="2:33" x14ac:dyDescent="0.25">
      <c r="B2091" s="30">
        <v>2070</v>
      </c>
      <c r="C2091" s="19">
        <f t="shared" ca="1" si="930"/>
        <v>108695</v>
      </c>
      <c r="D2091" s="30">
        <f t="shared" ca="1" si="931"/>
        <v>31</v>
      </c>
      <c r="E2091" s="599">
        <f t="shared" si="932"/>
        <v>0.113</v>
      </c>
      <c r="F2091" s="599">
        <f t="shared" si="953"/>
        <v>0.13108</v>
      </c>
      <c r="G2091" s="33">
        <f t="shared" ca="1" si="933"/>
        <v>1.0120874444444443</v>
      </c>
      <c r="H2091" s="33">
        <f t="shared" ca="1" si="934"/>
        <v>41585727911.78791</v>
      </c>
      <c r="I2091" s="33">
        <f t="shared" ca="1" si="958"/>
        <v>2.4046711461230418E-11</v>
      </c>
      <c r="J2091" s="30" t="b">
        <f t="shared" si="935"/>
        <v>0</v>
      </c>
      <c r="K2091" s="33">
        <f t="shared" si="954"/>
        <v>1</v>
      </c>
      <c r="L2091" s="33">
        <f t="shared" ca="1" si="957"/>
        <v>2.4046711461230418E-11</v>
      </c>
      <c r="M2091" s="600">
        <f t="shared" ca="1" si="936"/>
        <v>27271.35</v>
      </c>
      <c r="N2091" s="601">
        <f t="shared" ca="1" si="937"/>
        <v>-5606343680164480</v>
      </c>
      <c r="O2091" s="601">
        <f t="shared" ca="1" si="938"/>
        <v>67766367797721.758</v>
      </c>
      <c r="P2091" s="601">
        <f t="shared" ca="1" si="939"/>
        <v>-54552838643378.297</v>
      </c>
      <c r="Q2091" s="601">
        <f t="shared" ca="1" si="955"/>
        <v>-8728454182940.5303</v>
      </c>
      <c r="R2091" s="602">
        <f t="shared" si="940"/>
        <v>399</v>
      </c>
      <c r="S2091" s="602">
        <f t="shared" si="941"/>
        <v>63.84</v>
      </c>
      <c r="T2091" s="602">
        <f t="shared" si="942"/>
        <v>166.35080000000002</v>
      </c>
      <c r="U2091" s="602">
        <f t="shared" si="943"/>
        <v>26.616128000000003</v>
      </c>
      <c r="V2091" s="602">
        <f t="shared" ca="1" si="944"/>
        <v>-4485074944131.5801</v>
      </c>
      <c r="W2091" s="602">
        <f t="shared" si="945"/>
        <v>84.48</v>
      </c>
      <c r="X2091" s="602">
        <f t="shared" si="946"/>
        <v>13.52</v>
      </c>
      <c r="Y2091" s="602">
        <f t="shared" ca="1" si="947"/>
        <v>85538851267.460007</v>
      </c>
      <c r="Z2091" s="602">
        <f t="shared" ca="1" si="948"/>
        <v>13686216202.790001</v>
      </c>
      <c r="AA2091" s="603">
        <f t="shared" si="949"/>
        <v>0</v>
      </c>
      <c r="AB2091" s="602"/>
      <c r="AC2091" s="604">
        <f t="shared" si="950"/>
        <v>0.113</v>
      </c>
      <c r="AD2091" s="602">
        <f t="shared" ca="1" si="951"/>
        <v>-54552838643378.266</v>
      </c>
      <c r="AE2091" s="602">
        <f t="shared" si="952"/>
        <v>0</v>
      </c>
      <c r="AG2091" s="602">
        <f t="shared" ca="1" si="956"/>
        <v>0</v>
      </c>
    </row>
    <row r="2092" spans="2:33" x14ac:dyDescent="0.25">
      <c r="B2092" s="30">
        <v>2071</v>
      </c>
      <c r="C2092" s="19">
        <f t="shared" ca="1" si="930"/>
        <v>108726</v>
      </c>
      <c r="D2092" s="30">
        <f t="shared" ca="1" si="931"/>
        <v>31</v>
      </c>
      <c r="E2092" s="599">
        <f t="shared" si="932"/>
        <v>0.113</v>
      </c>
      <c r="F2092" s="599">
        <f t="shared" si="953"/>
        <v>0.13108</v>
      </c>
      <c r="G2092" s="33">
        <f t="shared" ca="1" si="933"/>
        <v>1.0120874444444443</v>
      </c>
      <c r="H2092" s="33">
        <f t="shared" ca="1" si="934"/>
        <v>42088393087.603424</v>
      </c>
      <c r="I2092" s="33">
        <f t="shared" ca="1" si="958"/>
        <v>2.3759519588181587E-11</v>
      </c>
      <c r="J2092" s="30" t="b">
        <f t="shared" si="935"/>
        <v>0</v>
      </c>
      <c r="K2092" s="33">
        <f t="shared" si="954"/>
        <v>1</v>
      </c>
      <c r="L2092" s="33">
        <f t="shared" ca="1" si="957"/>
        <v>2.3759519588181587E-11</v>
      </c>
      <c r="M2092" s="600">
        <f t="shared" ca="1" si="936"/>
        <v>27271.35</v>
      </c>
      <c r="N2092" s="601">
        <f t="shared" ca="1" si="937"/>
        <v>-5674110047962200</v>
      </c>
      <c r="O2092" s="601">
        <f t="shared" ca="1" si="938"/>
        <v>68585490003678.461</v>
      </c>
      <c r="P2092" s="601">
        <f t="shared" ca="1" si="939"/>
        <v>-55212243050032.203</v>
      </c>
      <c r="Q2092" s="601">
        <f t="shared" ca="1" si="955"/>
        <v>-8833958888005.1504</v>
      </c>
      <c r="R2092" s="602">
        <f t="shared" si="940"/>
        <v>399</v>
      </c>
      <c r="S2092" s="602">
        <f t="shared" si="941"/>
        <v>63.84</v>
      </c>
      <c r="T2092" s="602">
        <f t="shared" si="942"/>
        <v>166.35080000000002</v>
      </c>
      <c r="U2092" s="602">
        <f t="shared" si="943"/>
        <v>26.616128000000003</v>
      </c>
      <c r="V2092" s="602">
        <f t="shared" ca="1" si="944"/>
        <v>-4539288038369.7598</v>
      </c>
      <c r="W2092" s="602">
        <f t="shared" si="945"/>
        <v>84.48</v>
      </c>
      <c r="X2092" s="602">
        <f t="shared" si="946"/>
        <v>13.52</v>
      </c>
      <c r="Y2092" s="602">
        <f t="shared" ca="1" si="947"/>
        <v>86572797377.100006</v>
      </c>
      <c r="Z2092" s="602">
        <f t="shared" ca="1" si="948"/>
        <v>13851647580.34</v>
      </c>
      <c r="AA2092" s="603">
        <f t="shared" si="949"/>
        <v>0</v>
      </c>
      <c r="AB2092" s="602"/>
      <c r="AC2092" s="604">
        <f t="shared" si="950"/>
        <v>0.113</v>
      </c>
      <c r="AD2092" s="602">
        <f t="shared" ca="1" si="951"/>
        <v>-55212243050032.188</v>
      </c>
      <c r="AE2092" s="602">
        <f t="shared" si="952"/>
        <v>0</v>
      </c>
      <c r="AG2092" s="602">
        <f t="shared" ca="1" si="956"/>
        <v>0</v>
      </c>
    </row>
    <row r="2093" spans="2:33" x14ac:dyDescent="0.25">
      <c r="B2093" s="30">
        <v>2072</v>
      </c>
      <c r="C2093" s="19">
        <f t="shared" ca="1" si="930"/>
        <v>108756</v>
      </c>
      <c r="D2093" s="30">
        <f t="shared" ca="1" si="931"/>
        <v>30</v>
      </c>
      <c r="E2093" s="599">
        <f t="shared" si="932"/>
        <v>0.113</v>
      </c>
      <c r="F2093" s="599">
        <f t="shared" si="953"/>
        <v>0.13108</v>
      </c>
      <c r="G2093" s="33">
        <f t="shared" ca="1" si="933"/>
        <v>1.0117233333333333</v>
      </c>
      <c r="H2093" s="33">
        <f t="shared" ca="1" si="934"/>
        <v>42581809349.233757</v>
      </c>
      <c r="I2093" s="33">
        <f t="shared" ca="1" si="958"/>
        <v>2.348420640838726E-11</v>
      </c>
      <c r="J2093" s="30" t="b">
        <f t="shared" si="935"/>
        <v>0</v>
      </c>
      <c r="K2093" s="33">
        <f t="shared" si="954"/>
        <v>1</v>
      </c>
      <c r="L2093" s="33">
        <f t="shared" ca="1" si="957"/>
        <v>2.348420640838726E-11</v>
      </c>
      <c r="M2093" s="600">
        <f t="shared" ca="1" si="936"/>
        <v>27271.35</v>
      </c>
      <c r="N2093" s="601">
        <f t="shared" ca="1" si="937"/>
        <v>-5742695537965880</v>
      </c>
      <c r="O2093" s="601">
        <f t="shared" ca="1" si="938"/>
        <v>67323534050691.344</v>
      </c>
      <c r="P2093" s="601">
        <f t="shared" ca="1" si="939"/>
        <v>-54077049649178.703</v>
      </c>
      <c r="Q2093" s="601">
        <f t="shared" ca="1" si="955"/>
        <v>-8652327943868.5898</v>
      </c>
      <c r="R2093" s="602">
        <f t="shared" si="940"/>
        <v>399</v>
      </c>
      <c r="S2093" s="602">
        <f t="shared" si="941"/>
        <v>63.84</v>
      </c>
      <c r="T2093" s="602">
        <f t="shared" si="942"/>
        <v>166.35080000000002</v>
      </c>
      <c r="U2093" s="602">
        <f t="shared" si="943"/>
        <v>26.616128000000003</v>
      </c>
      <c r="V2093" s="602">
        <f t="shared" ca="1" si="944"/>
        <v>-4594156430372.7002</v>
      </c>
      <c r="W2093" s="602">
        <f t="shared" si="945"/>
        <v>84.48</v>
      </c>
      <c r="X2093" s="602">
        <f t="shared" si="946"/>
        <v>13.52</v>
      </c>
      <c r="Y2093" s="602">
        <f t="shared" ca="1" si="947"/>
        <v>84792814124.559998</v>
      </c>
      <c r="Z2093" s="602">
        <f t="shared" ca="1" si="948"/>
        <v>13566850259.93</v>
      </c>
      <c r="AA2093" s="603">
        <f t="shared" si="949"/>
        <v>0</v>
      </c>
      <c r="AB2093" s="602"/>
      <c r="AC2093" s="604">
        <f t="shared" si="950"/>
        <v>0.113</v>
      </c>
      <c r="AD2093" s="602">
        <f t="shared" ca="1" si="951"/>
        <v>-54077049649178.703</v>
      </c>
      <c r="AE2093" s="602">
        <f t="shared" si="952"/>
        <v>0</v>
      </c>
      <c r="AG2093" s="602">
        <f t="shared" ca="1" si="956"/>
        <v>0</v>
      </c>
    </row>
    <row r="2094" spans="2:33" x14ac:dyDescent="0.25">
      <c r="B2094" s="30">
        <v>2073</v>
      </c>
      <c r="C2094" s="19">
        <f t="shared" ca="1" si="930"/>
        <v>108787</v>
      </c>
      <c r="D2094" s="30">
        <f t="shared" ca="1" si="931"/>
        <v>31</v>
      </c>
      <c r="E2094" s="599">
        <f t="shared" si="932"/>
        <v>0.113</v>
      </c>
      <c r="F2094" s="599">
        <f t="shared" si="953"/>
        <v>0.13108</v>
      </c>
      <c r="G2094" s="33">
        <f t="shared" ca="1" si="933"/>
        <v>1.0120874444444443</v>
      </c>
      <c r="H2094" s="33">
        <f t="shared" ca="1" si="934"/>
        <v>43096514604.08654</v>
      </c>
      <c r="I2094" s="33">
        <f t="shared" ca="1" si="958"/>
        <v>2.3203732579923691E-11</v>
      </c>
      <c r="J2094" s="30" t="b">
        <f t="shared" si="935"/>
        <v>0</v>
      </c>
      <c r="K2094" s="33">
        <f t="shared" si="954"/>
        <v>1</v>
      </c>
      <c r="L2094" s="33">
        <f t="shared" ca="1" si="957"/>
        <v>2.3203732579923691E-11</v>
      </c>
      <c r="M2094" s="600">
        <f t="shared" ca="1" si="936"/>
        <v>27271.35</v>
      </c>
      <c r="N2094" s="601">
        <f t="shared" ca="1" si="937"/>
        <v>-5810019072016570</v>
      </c>
      <c r="O2094" s="601">
        <f t="shared" ca="1" si="938"/>
        <v>70228282781434.352</v>
      </c>
      <c r="P2094" s="601">
        <f t="shared" ca="1" si="939"/>
        <v>-56534713359094.602</v>
      </c>
      <c r="Q2094" s="601">
        <f t="shared" ca="1" si="955"/>
        <v>-9045554137455.1406</v>
      </c>
      <c r="R2094" s="602">
        <f t="shared" si="940"/>
        <v>399</v>
      </c>
      <c r="S2094" s="602">
        <f t="shared" si="941"/>
        <v>63.84</v>
      </c>
      <c r="T2094" s="602">
        <f t="shared" si="942"/>
        <v>166.35080000000002</v>
      </c>
      <c r="U2094" s="602">
        <f t="shared" si="943"/>
        <v>26.616128000000003</v>
      </c>
      <c r="V2094" s="602">
        <f t="shared" ca="1" si="944"/>
        <v>-4648015257613.2598</v>
      </c>
      <c r="W2094" s="602">
        <f t="shared" si="945"/>
        <v>84.48</v>
      </c>
      <c r="X2094" s="602">
        <f t="shared" si="946"/>
        <v>13.52</v>
      </c>
      <c r="Y2094" s="602">
        <f t="shared" ca="1" si="947"/>
        <v>88646430821.710007</v>
      </c>
      <c r="Z2094" s="602">
        <f t="shared" ca="1" si="948"/>
        <v>14183428931.469999</v>
      </c>
      <c r="AA2094" s="603">
        <f t="shared" si="949"/>
        <v>0</v>
      </c>
      <c r="AB2094" s="602"/>
      <c r="AC2094" s="604">
        <f t="shared" si="950"/>
        <v>0.113</v>
      </c>
      <c r="AD2094" s="602">
        <f t="shared" ca="1" si="951"/>
        <v>-56534713359094.57</v>
      </c>
      <c r="AE2094" s="602">
        <f t="shared" si="952"/>
        <v>0</v>
      </c>
      <c r="AG2094" s="602">
        <f t="shared" ca="1" si="956"/>
        <v>0</v>
      </c>
    </row>
    <row r="2095" spans="2:33" x14ac:dyDescent="0.25">
      <c r="B2095" s="30">
        <v>2074</v>
      </c>
      <c r="C2095" s="19">
        <f t="shared" ca="1" si="930"/>
        <v>108817</v>
      </c>
      <c r="D2095" s="30">
        <f t="shared" ca="1" si="931"/>
        <v>30</v>
      </c>
      <c r="E2095" s="599">
        <f t="shared" si="932"/>
        <v>0.113</v>
      </c>
      <c r="F2095" s="599">
        <f t="shared" si="953"/>
        <v>0.13108</v>
      </c>
      <c r="G2095" s="33">
        <f t="shared" ca="1" si="933"/>
        <v>1.0117233333333333</v>
      </c>
      <c r="H2095" s="33">
        <f t="shared" ca="1" si="934"/>
        <v>43601749410.295113</v>
      </c>
      <c r="I2095" s="33">
        <f t="shared" ca="1" si="958"/>
        <v>2.2934859576159187E-11</v>
      </c>
      <c r="J2095" s="30" t="b">
        <f t="shared" si="935"/>
        <v>0</v>
      </c>
      <c r="K2095" s="33">
        <f t="shared" si="954"/>
        <v>1</v>
      </c>
      <c r="L2095" s="33">
        <f t="shared" ca="1" si="957"/>
        <v>2.2934859576159187E-11</v>
      </c>
      <c r="M2095" s="600">
        <f t="shared" ca="1" si="936"/>
        <v>27271.35</v>
      </c>
      <c r="N2095" s="601">
        <f t="shared" ca="1" si="937"/>
        <v>-5880247354798000</v>
      </c>
      <c r="O2095" s="601">
        <f t="shared" ca="1" si="938"/>
        <v>68936099850019.945</v>
      </c>
      <c r="P2095" s="601">
        <f t="shared" ca="1" si="939"/>
        <v>-55372329257681.203</v>
      </c>
      <c r="Q2095" s="601">
        <f t="shared" ca="1" si="955"/>
        <v>-8859572681228.9902</v>
      </c>
      <c r="R2095" s="602">
        <f t="shared" si="940"/>
        <v>399</v>
      </c>
      <c r="S2095" s="602">
        <f t="shared" si="941"/>
        <v>63.84</v>
      </c>
      <c r="T2095" s="602">
        <f t="shared" si="942"/>
        <v>166.35080000000002</v>
      </c>
      <c r="U2095" s="602">
        <f t="shared" si="943"/>
        <v>26.616128000000003</v>
      </c>
      <c r="V2095" s="602">
        <f t="shared" ca="1" si="944"/>
        <v>-4704197883838.4004</v>
      </c>
      <c r="W2095" s="602">
        <f t="shared" si="945"/>
        <v>84.48</v>
      </c>
      <c r="X2095" s="602">
        <f t="shared" si="946"/>
        <v>13.52</v>
      </c>
      <c r="Y2095" s="602">
        <f t="shared" ca="1" si="947"/>
        <v>86823812550.690002</v>
      </c>
      <c r="Z2095" s="602">
        <f t="shared" ca="1" si="948"/>
        <v>13891810008.110001</v>
      </c>
      <c r="AA2095" s="603">
        <f t="shared" si="949"/>
        <v>0</v>
      </c>
      <c r="AB2095" s="602"/>
      <c r="AC2095" s="604">
        <f t="shared" si="950"/>
        <v>0.113</v>
      </c>
      <c r="AD2095" s="602">
        <f t="shared" ca="1" si="951"/>
        <v>-55372329257681.164</v>
      </c>
      <c r="AE2095" s="602">
        <f t="shared" si="952"/>
        <v>0</v>
      </c>
      <c r="AG2095" s="602">
        <f t="shared" ca="1" si="956"/>
        <v>0</v>
      </c>
    </row>
    <row r="2096" spans="2:33" x14ac:dyDescent="0.25">
      <c r="B2096" s="30">
        <v>2075</v>
      </c>
      <c r="C2096" s="19">
        <f t="shared" ca="1" si="930"/>
        <v>108848</v>
      </c>
      <c r="D2096" s="30">
        <f t="shared" ca="1" si="931"/>
        <v>31</v>
      </c>
      <c r="E2096" s="599">
        <f t="shared" si="932"/>
        <v>0.113</v>
      </c>
      <c r="F2096" s="599">
        <f t="shared" si="953"/>
        <v>0.13108</v>
      </c>
      <c r="G2096" s="33">
        <f t="shared" ca="1" si="933"/>
        <v>1.0120874444444443</v>
      </c>
      <c r="H2096" s="33">
        <f t="shared" ca="1" si="934"/>
        <v>44128783133.972641</v>
      </c>
      <c r="I2096" s="33">
        <f t="shared" ca="1" si="958"/>
        <v>2.2660946642558739E-11</v>
      </c>
      <c r="J2096" s="30" t="b">
        <f t="shared" si="935"/>
        <v>0</v>
      </c>
      <c r="K2096" s="33">
        <f t="shared" si="954"/>
        <v>1</v>
      </c>
      <c r="L2096" s="33">
        <f t="shared" ca="1" si="957"/>
        <v>2.2660946642558739E-11</v>
      </c>
      <c r="M2096" s="600">
        <f t="shared" ca="1" si="936"/>
        <v>27271.35</v>
      </c>
      <c r="N2096" s="601">
        <f t="shared" ca="1" si="937"/>
        <v>-5949183454648020</v>
      </c>
      <c r="O2096" s="601">
        <f t="shared" ca="1" si="938"/>
        <v>71910424525137.391</v>
      </c>
      <c r="P2096" s="601">
        <f t="shared" ca="1" si="939"/>
        <v>-57888860115644.5</v>
      </c>
      <c r="Q2096" s="601">
        <f t="shared" ca="1" si="955"/>
        <v>-9262217618503.1191</v>
      </c>
      <c r="R2096" s="602">
        <f t="shared" si="940"/>
        <v>399</v>
      </c>
      <c r="S2096" s="602">
        <f t="shared" si="941"/>
        <v>63.84</v>
      </c>
      <c r="T2096" s="602">
        <f t="shared" si="942"/>
        <v>166.35080000000002</v>
      </c>
      <c r="U2096" s="602">
        <f t="shared" si="943"/>
        <v>26.616128000000003</v>
      </c>
      <c r="V2096" s="602">
        <f t="shared" ca="1" si="944"/>
        <v>-4759346763718.4199</v>
      </c>
      <c r="W2096" s="602">
        <f t="shared" si="945"/>
        <v>84.48</v>
      </c>
      <c r="X2096" s="602">
        <f t="shared" si="946"/>
        <v>13.52</v>
      </c>
      <c r="Y2096" s="602">
        <f t="shared" ca="1" si="947"/>
        <v>90769732935.979996</v>
      </c>
      <c r="Z2096" s="602">
        <f t="shared" ca="1" si="948"/>
        <v>14523157269.76</v>
      </c>
      <c r="AA2096" s="603">
        <f t="shared" si="949"/>
        <v>0</v>
      </c>
      <c r="AB2096" s="602"/>
      <c r="AC2096" s="604">
        <f t="shared" si="950"/>
        <v>0.113</v>
      </c>
      <c r="AD2096" s="602">
        <f t="shared" ca="1" si="951"/>
        <v>-57888860115644.477</v>
      </c>
      <c r="AE2096" s="602">
        <f t="shared" si="952"/>
        <v>0</v>
      </c>
      <c r="AG2096" s="602">
        <f t="shared" ca="1" si="956"/>
        <v>0</v>
      </c>
    </row>
    <row r="2097" spans="2:33" x14ac:dyDescent="0.25">
      <c r="B2097" s="30">
        <v>2076</v>
      </c>
      <c r="C2097" s="19">
        <f t="shared" ca="1" si="930"/>
        <v>108879</v>
      </c>
      <c r="D2097" s="30">
        <f t="shared" ca="1" si="931"/>
        <v>31</v>
      </c>
      <c r="E2097" s="599">
        <f t="shared" si="932"/>
        <v>0.113</v>
      </c>
      <c r="F2097" s="599">
        <f t="shared" si="953"/>
        <v>0.13108</v>
      </c>
      <c r="G2097" s="33">
        <f t="shared" ca="1" si="933"/>
        <v>1.0120874444444443</v>
      </c>
      <c r="H2097" s="33">
        <f t="shared" ca="1" si="934"/>
        <v>44662187348.50547</v>
      </c>
      <c r="I2097" s="33">
        <f t="shared" ca="1" si="958"/>
        <v>2.2390305073884003E-11</v>
      </c>
      <c r="J2097" s="30" t="b">
        <f t="shared" si="935"/>
        <v>1</v>
      </c>
      <c r="K2097" s="33">
        <f t="shared" si="954"/>
        <v>1</v>
      </c>
      <c r="L2097" s="33">
        <f t="shared" ca="1" si="957"/>
        <v>2.2390305073884003E-11</v>
      </c>
      <c r="M2097" s="600">
        <f t="shared" ca="1" si="936"/>
        <v>27271.35</v>
      </c>
      <c r="N2097" s="601">
        <f t="shared" ca="1" si="937"/>
        <v>-6021093879173160</v>
      </c>
      <c r="O2097" s="601">
        <f t="shared" ca="1" si="938"/>
        <v>72779637786561.359</v>
      </c>
      <c r="P2097" s="601">
        <f t="shared" ca="1" si="939"/>
        <v>-58588588496509.898</v>
      </c>
      <c r="Q2097" s="601">
        <f t="shared" ca="1" si="955"/>
        <v>-9374174159441.5801</v>
      </c>
      <c r="R2097" s="602">
        <f t="shared" si="940"/>
        <v>399</v>
      </c>
      <c r="S2097" s="602">
        <f t="shared" si="941"/>
        <v>63.84</v>
      </c>
      <c r="T2097" s="602">
        <f t="shared" si="942"/>
        <v>166.35080000000002</v>
      </c>
      <c r="U2097" s="602">
        <f t="shared" si="943"/>
        <v>26.616128000000003</v>
      </c>
      <c r="V2097" s="602">
        <f t="shared" ca="1" si="944"/>
        <v>-4816875103338.5303</v>
      </c>
      <c r="W2097" s="602">
        <f t="shared" si="945"/>
        <v>84.48</v>
      </c>
      <c r="X2097" s="602">
        <f t="shared" si="946"/>
        <v>13.52</v>
      </c>
      <c r="Y2097" s="602">
        <f t="shared" ca="1" si="947"/>
        <v>91866907037.169998</v>
      </c>
      <c r="Z2097" s="602">
        <f t="shared" ca="1" si="948"/>
        <v>14698705125.950001</v>
      </c>
      <c r="AA2097" s="603">
        <f t="shared" si="949"/>
        <v>0</v>
      </c>
      <c r="AB2097" s="602"/>
      <c r="AC2097" s="604">
        <f t="shared" si="950"/>
        <v>0.113</v>
      </c>
      <c r="AD2097" s="602">
        <f t="shared" ca="1" si="951"/>
        <v>-58588588496509.945</v>
      </c>
      <c r="AE2097" s="602">
        <f t="shared" si="952"/>
        <v>0</v>
      </c>
      <c r="AG2097" s="602">
        <f t="shared" ca="1" si="956"/>
        <v>0</v>
      </c>
    </row>
    <row r="2098" spans="2:33" x14ac:dyDescent="0.25">
      <c r="B2098" s="30">
        <v>2077</v>
      </c>
      <c r="C2098" s="19">
        <f t="shared" ca="1" si="930"/>
        <v>108907</v>
      </c>
      <c r="D2098" s="30">
        <f t="shared" ca="1" si="931"/>
        <v>28</v>
      </c>
      <c r="E2098" s="599">
        <f t="shared" si="932"/>
        <v>0.113</v>
      </c>
      <c r="F2098" s="599">
        <f t="shared" si="953"/>
        <v>0.13108</v>
      </c>
      <c r="G2098" s="33">
        <f t="shared" ca="1" si="933"/>
        <v>1.0109951111111111</v>
      </c>
      <c r="H2098" s="33">
        <f t="shared" ca="1" si="934"/>
        <v>45153253060.867546</v>
      </c>
      <c r="I2098" s="33">
        <f t="shared" ca="1" si="958"/>
        <v>2.2146798562929202E-11</v>
      </c>
      <c r="J2098" s="30" t="b">
        <f t="shared" si="935"/>
        <v>0</v>
      </c>
      <c r="K2098" s="33">
        <f t="shared" si="954"/>
        <v>1</v>
      </c>
      <c r="L2098" s="33">
        <f t="shared" ca="1" si="957"/>
        <v>2.2146798562929202E-11</v>
      </c>
      <c r="M2098" s="600">
        <f t="shared" ca="1" si="936"/>
        <v>27271.35</v>
      </c>
      <c r="N2098" s="601">
        <f t="shared" ca="1" si="937"/>
        <v>-6093873516959720</v>
      </c>
      <c r="O2098" s="601">
        <f t="shared" ca="1" si="938"/>
        <v>67002816443300.875</v>
      </c>
      <c r="P2098" s="601">
        <f t="shared" ca="1" si="939"/>
        <v>-53558377243501.5</v>
      </c>
      <c r="Q2098" s="601">
        <f t="shared" ca="1" si="955"/>
        <v>-8569340358960.2402</v>
      </c>
      <c r="R2098" s="602">
        <f t="shared" si="940"/>
        <v>399</v>
      </c>
      <c r="S2098" s="602">
        <f t="shared" si="941"/>
        <v>63.84</v>
      </c>
      <c r="T2098" s="602">
        <f t="shared" si="942"/>
        <v>166.35080000000002</v>
      </c>
      <c r="U2098" s="602">
        <f t="shared" si="943"/>
        <v>26.616128000000003</v>
      </c>
      <c r="V2098" s="602">
        <f t="shared" ca="1" si="944"/>
        <v>-4875098813567.7803</v>
      </c>
      <c r="W2098" s="602">
        <f t="shared" si="945"/>
        <v>84.48</v>
      </c>
      <c r="X2098" s="602">
        <f t="shared" si="946"/>
        <v>13.52</v>
      </c>
      <c r="Y2098" s="602">
        <f t="shared" ca="1" si="947"/>
        <v>83979535792.460007</v>
      </c>
      <c r="Z2098" s="602">
        <f t="shared" ca="1" si="948"/>
        <v>13436725726.790001</v>
      </c>
      <c r="AA2098" s="603">
        <f t="shared" si="949"/>
        <v>0</v>
      </c>
      <c r="AB2098" s="602"/>
      <c r="AC2098" s="604">
        <f t="shared" si="950"/>
        <v>0.113</v>
      </c>
      <c r="AD2098" s="602">
        <f t="shared" ca="1" si="951"/>
        <v>-53558377243501.547</v>
      </c>
      <c r="AE2098" s="602">
        <f t="shared" si="952"/>
        <v>0</v>
      </c>
      <c r="AG2098" s="602">
        <f t="shared" ca="1" si="956"/>
        <v>0</v>
      </c>
    </row>
    <row r="2099" spans="2:33" x14ac:dyDescent="0.25">
      <c r="B2099" s="30">
        <v>2078</v>
      </c>
      <c r="C2099" s="19">
        <f t="shared" ca="1" si="930"/>
        <v>108938</v>
      </c>
      <c r="D2099" s="30">
        <f t="shared" ca="1" si="931"/>
        <v>31</v>
      </c>
      <c r="E2099" s="599">
        <f t="shared" si="932"/>
        <v>0.113</v>
      </c>
      <c r="F2099" s="599">
        <f t="shared" si="953"/>
        <v>0.13108</v>
      </c>
      <c r="G2099" s="33">
        <f t="shared" ca="1" si="933"/>
        <v>1.0120874444444443</v>
      </c>
      <c r="H2099" s="33">
        <f t="shared" ca="1" si="934"/>
        <v>45699040498.726715</v>
      </c>
      <c r="I2099" s="33">
        <f t="shared" ca="1" si="958"/>
        <v>2.188229750749061E-11</v>
      </c>
      <c r="J2099" s="30" t="b">
        <f t="shared" si="935"/>
        <v>0</v>
      </c>
      <c r="K2099" s="33">
        <f t="shared" si="954"/>
        <v>1</v>
      </c>
      <c r="L2099" s="33">
        <f t="shared" ca="1" si="957"/>
        <v>2.188229750749061E-11</v>
      </c>
      <c r="M2099" s="600">
        <f t="shared" ca="1" si="936"/>
        <v>27271.35</v>
      </c>
      <c r="N2099" s="601">
        <f t="shared" ca="1" si="937"/>
        <v>-6160876333403020</v>
      </c>
      <c r="O2099" s="601">
        <f t="shared" ca="1" si="938"/>
        <v>74469250436372.953</v>
      </c>
      <c r="P2099" s="601">
        <f t="shared" ca="1" si="939"/>
        <v>-59948749433085.5</v>
      </c>
      <c r="Q2099" s="601">
        <f t="shared" ca="1" si="955"/>
        <v>-9591799909293.6797</v>
      </c>
      <c r="R2099" s="602">
        <f t="shared" si="940"/>
        <v>399</v>
      </c>
      <c r="S2099" s="602">
        <f t="shared" si="941"/>
        <v>63.84</v>
      </c>
      <c r="T2099" s="602">
        <f t="shared" si="942"/>
        <v>166.35080000000002</v>
      </c>
      <c r="U2099" s="602">
        <f t="shared" si="943"/>
        <v>26.616128000000003</v>
      </c>
      <c r="V2099" s="602">
        <f t="shared" ca="1" si="944"/>
        <v>-4928701066722.4199</v>
      </c>
      <c r="W2099" s="602">
        <f t="shared" si="945"/>
        <v>84.48</v>
      </c>
      <c r="X2099" s="602">
        <f t="shared" si="946"/>
        <v>13.52</v>
      </c>
      <c r="Y2099" s="602">
        <f t="shared" ca="1" si="947"/>
        <v>93999639385.720001</v>
      </c>
      <c r="Z2099" s="602">
        <f t="shared" ca="1" si="948"/>
        <v>15039942301.719999</v>
      </c>
      <c r="AA2099" s="603">
        <f t="shared" si="949"/>
        <v>0</v>
      </c>
      <c r="AB2099" s="602"/>
      <c r="AC2099" s="604">
        <f t="shared" si="950"/>
        <v>0.113</v>
      </c>
      <c r="AD2099" s="602">
        <f t="shared" ca="1" si="951"/>
        <v>-59948749433085.5</v>
      </c>
      <c r="AE2099" s="602">
        <f t="shared" si="952"/>
        <v>0</v>
      </c>
      <c r="AG2099" s="602">
        <f t="shared" ca="1" si="956"/>
        <v>0</v>
      </c>
    </row>
    <row r="2100" spans="2:33" x14ac:dyDescent="0.25">
      <c r="B2100" s="30">
        <v>2079</v>
      </c>
      <c r="C2100" s="19">
        <f t="shared" ca="1" si="930"/>
        <v>108968</v>
      </c>
      <c r="D2100" s="30">
        <f t="shared" ca="1" si="931"/>
        <v>30</v>
      </c>
      <c r="E2100" s="599">
        <f t="shared" si="932"/>
        <v>0.113</v>
      </c>
      <c r="F2100" s="599">
        <f t="shared" si="953"/>
        <v>0.13108</v>
      </c>
      <c r="G2100" s="33">
        <f t="shared" ca="1" si="933"/>
        <v>1.0117233333333333</v>
      </c>
      <c r="H2100" s="33">
        <f t="shared" ca="1" si="934"/>
        <v>46234785583.50679</v>
      </c>
      <c r="I2100" s="33">
        <f t="shared" ca="1" si="958"/>
        <v>2.1628736618532676E-11</v>
      </c>
      <c r="J2100" s="30" t="b">
        <f t="shared" si="935"/>
        <v>0</v>
      </c>
      <c r="K2100" s="33">
        <f t="shared" si="954"/>
        <v>1</v>
      </c>
      <c r="L2100" s="33">
        <f t="shared" ca="1" si="957"/>
        <v>2.1628736618532676E-11</v>
      </c>
      <c r="M2100" s="600">
        <f t="shared" ca="1" si="936"/>
        <v>27271.35</v>
      </c>
      <c r="N2100" s="601">
        <f t="shared" ca="1" si="937"/>
        <v>-6235345583839390</v>
      </c>
      <c r="O2100" s="601">
        <f t="shared" ca="1" si="938"/>
        <v>73099034755148.484</v>
      </c>
      <c r="P2100" s="601">
        <f t="shared" ca="1" si="939"/>
        <v>-58716170914487.602</v>
      </c>
      <c r="Q2100" s="601">
        <f t="shared" ca="1" si="955"/>
        <v>-9394587346318.0195</v>
      </c>
      <c r="R2100" s="602">
        <f t="shared" si="940"/>
        <v>399</v>
      </c>
      <c r="S2100" s="602">
        <f t="shared" si="941"/>
        <v>63.84</v>
      </c>
      <c r="T2100" s="602">
        <f t="shared" si="942"/>
        <v>166.35080000000002</v>
      </c>
      <c r="U2100" s="602">
        <f t="shared" si="943"/>
        <v>26.616128000000003</v>
      </c>
      <c r="V2100" s="602">
        <f t="shared" ca="1" si="944"/>
        <v>-4988276467071.5098</v>
      </c>
      <c r="W2100" s="602">
        <f t="shared" si="945"/>
        <v>84.48</v>
      </c>
      <c r="X2100" s="602">
        <f t="shared" si="946"/>
        <v>13.52</v>
      </c>
      <c r="Y2100" s="602">
        <f t="shared" ca="1" si="947"/>
        <v>92066956268.559998</v>
      </c>
      <c r="Z2100" s="602">
        <f t="shared" ca="1" si="948"/>
        <v>14730713002.969999</v>
      </c>
      <c r="AA2100" s="603">
        <f t="shared" si="949"/>
        <v>0</v>
      </c>
      <c r="AB2100" s="602"/>
      <c r="AC2100" s="604">
        <f t="shared" si="950"/>
        <v>0.113</v>
      </c>
      <c r="AD2100" s="602">
        <f t="shared" ca="1" si="951"/>
        <v>-58716170914487.586</v>
      </c>
      <c r="AE2100" s="602">
        <f t="shared" si="952"/>
        <v>0</v>
      </c>
      <c r="AG2100" s="602">
        <f t="shared" ca="1" si="956"/>
        <v>0</v>
      </c>
    </row>
    <row r="2101" spans="2:33" x14ac:dyDescent="0.25">
      <c r="B2101" s="30">
        <v>2080</v>
      </c>
      <c r="C2101" s="19">
        <f t="shared" ca="1" si="930"/>
        <v>108999</v>
      </c>
      <c r="D2101" s="30">
        <f t="shared" ca="1" si="931"/>
        <v>31</v>
      </c>
      <c r="E2101" s="599">
        <f t="shared" si="932"/>
        <v>0.113</v>
      </c>
      <c r="F2101" s="599">
        <f t="shared" si="953"/>
        <v>0.13108</v>
      </c>
      <c r="G2101" s="33">
        <f t="shared" ca="1" si="933"/>
        <v>1.0120874444444443</v>
      </c>
      <c r="H2101" s="33">
        <f t="shared" ca="1" si="934"/>
        <v>46793645985.648224</v>
      </c>
      <c r="I2101" s="33">
        <f t="shared" ca="1" si="958"/>
        <v>2.1370422819942337E-11</v>
      </c>
      <c r="J2101" s="30" t="b">
        <f t="shared" si="935"/>
        <v>0</v>
      </c>
      <c r="K2101" s="33">
        <f t="shared" si="954"/>
        <v>1</v>
      </c>
      <c r="L2101" s="33">
        <f t="shared" ca="1" si="957"/>
        <v>2.1370422819942337E-11</v>
      </c>
      <c r="M2101" s="600">
        <f t="shared" ca="1" si="936"/>
        <v>27271.35</v>
      </c>
      <c r="N2101" s="601">
        <f t="shared" ca="1" si="937"/>
        <v>-6308444618594540</v>
      </c>
      <c r="O2101" s="601">
        <f t="shared" ca="1" si="938"/>
        <v>76252973885387.438</v>
      </c>
      <c r="P2101" s="601">
        <f t="shared" ca="1" si="939"/>
        <v>-61384670830379.703</v>
      </c>
      <c r="Q2101" s="601">
        <f t="shared" ca="1" si="955"/>
        <v>-9821547332860.75</v>
      </c>
      <c r="R2101" s="602">
        <f t="shared" si="940"/>
        <v>399</v>
      </c>
      <c r="S2101" s="602">
        <f t="shared" si="941"/>
        <v>63.84</v>
      </c>
      <c r="T2101" s="602">
        <f t="shared" si="942"/>
        <v>166.35080000000002</v>
      </c>
      <c r="U2101" s="602">
        <f t="shared" si="943"/>
        <v>26.616128000000003</v>
      </c>
      <c r="V2101" s="602">
        <f t="shared" ca="1" si="944"/>
        <v>-5046755694875.6299</v>
      </c>
      <c r="W2101" s="602">
        <f t="shared" si="945"/>
        <v>84.48</v>
      </c>
      <c r="X2101" s="602">
        <f t="shared" si="946"/>
        <v>13.52</v>
      </c>
      <c r="Y2101" s="602">
        <f t="shared" ca="1" si="947"/>
        <v>96251164136.679993</v>
      </c>
      <c r="Z2101" s="602">
        <f t="shared" ca="1" si="948"/>
        <v>15400186261.870001</v>
      </c>
      <c r="AA2101" s="603">
        <f t="shared" si="949"/>
        <v>0</v>
      </c>
      <c r="AB2101" s="602"/>
      <c r="AC2101" s="604">
        <f t="shared" si="950"/>
        <v>0.113</v>
      </c>
      <c r="AD2101" s="602">
        <f t="shared" ca="1" si="951"/>
        <v>-61384670830379.656</v>
      </c>
      <c r="AE2101" s="602">
        <f t="shared" si="952"/>
        <v>0</v>
      </c>
      <c r="AG2101" s="602">
        <f t="shared" ca="1" si="956"/>
        <v>0</v>
      </c>
    </row>
    <row r="2102" spans="2:33" x14ac:dyDescent="0.25">
      <c r="B2102" s="30">
        <v>2081</v>
      </c>
      <c r="C2102" s="19">
        <f t="shared" ca="1" si="930"/>
        <v>109029</v>
      </c>
      <c r="D2102" s="30">
        <f t="shared" ca="1" si="931"/>
        <v>30</v>
      </c>
      <c r="E2102" s="599">
        <f t="shared" si="932"/>
        <v>0.113</v>
      </c>
      <c r="F2102" s="599">
        <f t="shared" si="953"/>
        <v>0.13108</v>
      </c>
      <c r="G2102" s="33">
        <f t="shared" ca="1" si="933"/>
        <v>1.0117233333333333</v>
      </c>
      <c r="H2102" s="33">
        <f t="shared" ca="1" si="934"/>
        <v>47342223495.419975</v>
      </c>
      <c r="I2102" s="33">
        <f t="shared" ca="1" si="958"/>
        <v>2.1122793273466399E-11</v>
      </c>
      <c r="J2102" s="30" t="b">
        <f t="shared" si="935"/>
        <v>0</v>
      </c>
      <c r="K2102" s="33">
        <f t="shared" si="954"/>
        <v>1</v>
      </c>
      <c r="L2102" s="33">
        <f t="shared" ca="1" si="957"/>
        <v>2.1122793273466399E-11</v>
      </c>
      <c r="M2102" s="600">
        <f t="shared" ca="1" si="936"/>
        <v>27271.35</v>
      </c>
      <c r="N2102" s="601">
        <f t="shared" ca="1" si="937"/>
        <v>-6384697592479930</v>
      </c>
      <c r="O2102" s="601">
        <f t="shared" ca="1" si="938"/>
        <v>74849938136444.422</v>
      </c>
      <c r="P2102" s="601">
        <f t="shared" ca="1" si="939"/>
        <v>-60122568995852.703</v>
      </c>
      <c r="Q2102" s="601">
        <f t="shared" ca="1" si="955"/>
        <v>-9619611039336.4297</v>
      </c>
      <c r="R2102" s="602">
        <f t="shared" si="940"/>
        <v>399</v>
      </c>
      <c r="S2102" s="602">
        <f t="shared" si="941"/>
        <v>63.84</v>
      </c>
      <c r="T2102" s="602">
        <f t="shared" si="942"/>
        <v>166.35080000000002</v>
      </c>
      <c r="U2102" s="602">
        <f t="shared" si="943"/>
        <v>26.616128000000003</v>
      </c>
      <c r="V2102" s="602">
        <f t="shared" ca="1" si="944"/>
        <v>-5107758073983.9404</v>
      </c>
      <c r="W2102" s="602">
        <f t="shared" si="945"/>
        <v>84.48</v>
      </c>
      <c r="X2102" s="602">
        <f t="shared" si="946"/>
        <v>13.52</v>
      </c>
      <c r="Y2102" s="602">
        <f t="shared" ca="1" si="947"/>
        <v>94272188460.139999</v>
      </c>
      <c r="Z2102" s="602">
        <f t="shared" ca="1" si="948"/>
        <v>15083550153.620001</v>
      </c>
      <c r="AA2102" s="603">
        <f t="shared" si="949"/>
        <v>0</v>
      </c>
      <c r="AB2102" s="602"/>
      <c r="AC2102" s="604">
        <f t="shared" si="950"/>
        <v>0.113</v>
      </c>
      <c r="AD2102" s="602">
        <f t="shared" ca="1" si="951"/>
        <v>-60122568995852.664</v>
      </c>
      <c r="AE2102" s="602">
        <f t="shared" si="952"/>
        <v>0</v>
      </c>
      <c r="AG2102" s="602">
        <f t="shared" ca="1" si="956"/>
        <v>0</v>
      </c>
    </row>
    <row r="2103" spans="2:33" x14ac:dyDescent="0.25">
      <c r="B2103" s="30">
        <v>2082</v>
      </c>
      <c r="C2103" s="19">
        <f t="shared" ca="1" si="930"/>
        <v>109060</v>
      </c>
      <c r="D2103" s="30">
        <f t="shared" ca="1" si="931"/>
        <v>31</v>
      </c>
      <c r="E2103" s="599">
        <f t="shared" si="932"/>
        <v>0.113</v>
      </c>
      <c r="F2103" s="599">
        <f t="shared" si="953"/>
        <v>0.13108</v>
      </c>
      <c r="G2103" s="33">
        <f t="shared" ca="1" si="933"/>
        <v>1.0120874444444443</v>
      </c>
      <c r="H2103" s="33">
        <f t="shared" ca="1" si="934"/>
        <v>47914469991.797333</v>
      </c>
      <c r="I2103" s="33">
        <f t="shared" ca="1" si="958"/>
        <v>2.087052199828557E-11</v>
      </c>
      <c r="J2103" s="30" t="b">
        <f t="shared" si="935"/>
        <v>0</v>
      </c>
      <c r="K2103" s="33">
        <f t="shared" si="954"/>
        <v>1</v>
      </c>
      <c r="L2103" s="33">
        <f t="shared" ca="1" si="957"/>
        <v>2.087052199828557E-11</v>
      </c>
      <c r="M2103" s="600">
        <f t="shared" ca="1" si="936"/>
        <v>27271.35</v>
      </c>
      <c r="N2103" s="601">
        <f t="shared" ca="1" si="937"/>
        <v>-6459547530616370</v>
      </c>
      <c r="O2103" s="601">
        <f t="shared" ca="1" si="938"/>
        <v>78079421939845.047</v>
      </c>
      <c r="P2103" s="601">
        <f t="shared" ca="1" si="939"/>
        <v>-62854986110414.297</v>
      </c>
      <c r="Q2103" s="601">
        <f t="shared" ca="1" si="955"/>
        <v>-10056797777666.301</v>
      </c>
      <c r="R2103" s="602">
        <f t="shared" si="940"/>
        <v>399</v>
      </c>
      <c r="S2103" s="602">
        <f t="shared" si="941"/>
        <v>63.84</v>
      </c>
      <c r="T2103" s="602">
        <f t="shared" si="942"/>
        <v>166.35080000000002</v>
      </c>
      <c r="U2103" s="602">
        <f t="shared" si="943"/>
        <v>26.616128000000003</v>
      </c>
      <c r="V2103" s="602">
        <f t="shared" ca="1" si="944"/>
        <v>-5167638024493.0996</v>
      </c>
      <c r="W2103" s="602">
        <f t="shared" si="945"/>
        <v>84.48</v>
      </c>
      <c r="X2103" s="602">
        <f t="shared" si="946"/>
        <v>13.52</v>
      </c>
      <c r="Y2103" s="602">
        <f t="shared" ca="1" si="947"/>
        <v>98556618495.779999</v>
      </c>
      <c r="Z2103" s="602">
        <f t="shared" ca="1" si="948"/>
        <v>15769058959.32</v>
      </c>
      <c r="AA2103" s="603">
        <f t="shared" si="949"/>
        <v>0</v>
      </c>
      <c r="AB2103" s="602"/>
      <c r="AC2103" s="604">
        <f t="shared" si="950"/>
        <v>0.113</v>
      </c>
      <c r="AD2103" s="602">
        <f t="shared" ca="1" si="951"/>
        <v>-62854986110414.289</v>
      </c>
      <c r="AE2103" s="602">
        <f t="shared" si="952"/>
        <v>0</v>
      </c>
      <c r="AG2103" s="602">
        <f t="shared" ca="1" si="956"/>
        <v>0</v>
      </c>
    </row>
    <row r="2104" spans="2:33" x14ac:dyDescent="0.25">
      <c r="B2104" s="30">
        <v>2083</v>
      </c>
      <c r="C2104" s="19">
        <f t="shared" ca="1" si="930"/>
        <v>109091</v>
      </c>
      <c r="D2104" s="30">
        <f t="shared" ca="1" si="931"/>
        <v>31</v>
      </c>
      <c r="E2104" s="599">
        <f t="shared" si="932"/>
        <v>0.113</v>
      </c>
      <c r="F2104" s="599">
        <f t="shared" si="953"/>
        <v>0.13108</v>
      </c>
      <c r="G2104" s="33">
        <f t="shared" ca="1" si="933"/>
        <v>1.0120874444444443</v>
      </c>
      <c r="H2104" s="33">
        <f t="shared" ca="1" si="934"/>
        <v>48493633485.90818</v>
      </c>
      <c r="I2104" s="33">
        <f t="shared" ca="1" si="958"/>
        <v>2.0621263619905715E-11</v>
      </c>
      <c r="J2104" s="30" t="b">
        <f t="shared" si="935"/>
        <v>0</v>
      </c>
      <c r="K2104" s="33">
        <f t="shared" si="954"/>
        <v>1</v>
      </c>
      <c r="L2104" s="33">
        <f t="shared" ca="1" si="957"/>
        <v>2.0621263619905715E-11</v>
      </c>
      <c r="M2104" s="600">
        <f t="shared" ca="1" si="936"/>
        <v>27271.35</v>
      </c>
      <c r="N2104" s="601">
        <f t="shared" ca="1" si="937"/>
        <v>-6537626952556210</v>
      </c>
      <c r="O2104" s="601">
        <f t="shared" ca="1" si="938"/>
        <v>79023202614797.219</v>
      </c>
      <c r="P2104" s="601">
        <f t="shared" ca="1" si="939"/>
        <v>-63614742263345.602</v>
      </c>
      <c r="Q2104" s="601">
        <f t="shared" ca="1" si="955"/>
        <v>-10178358762135.301</v>
      </c>
      <c r="R2104" s="602">
        <f t="shared" si="940"/>
        <v>399</v>
      </c>
      <c r="S2104" s="602">
        <f t="shared" si="941"/>
        <v>63.84</v>
      </c>
      <c r="T2104" s="602">
        <f t="shared" si="942"/>
        <v>166.35080000000002</v>
      </c>
      <c r="U2104" s="602">
        <f t="shared" si="943"/>
        <v>26.616128000000003</v>
      </c>
      <c r="V2104" s="602">
        <f t="shared" ca="1" si="944"/>
        <v>-5230101562044.9697</v>
      </c>
      <c r="W2104" s="602">
        <f t="shared" si="945"/>
        <v>84.48</v>
      </c>
      <c r="X2104" s="602">
        <f t="shared" si="946"/>
        <v>13.52</v>
      </c>
      <c r="Y2104" s="602">
        <f t="shared" ca="1" si="947"/>
        <v>99747916143.570007</v>
      </c>
      <c r="Z2104" s="602">
        <f t="shared" ca="1" si="948"/>
        <v>15959666582.969999</v>
      </c>
      <c r="AA2104" s="603">
        <f t="shared" si="949"/>
        <v>0</v>
      </c>
      <c r="AB2104" s="602"/>
      <c r="AC2104" s="604">
        <f t="shared" si="950"/>
        <v>0.113</v>
      </c>
      <c r="AD2104" s="602">
        <f t="shared" ca="1" si="951"/>
        <v>-63614742263345.57</v>
      </c>
      <c r="AE2104" s="602">
        <f t="shared" si="952"/>
        <v>0</v>
      </c>
      <c r="AG2104" s="602">
        <f t="shared" ca="1" si="956"/>
        <v>0</v>
      </c>
    </row>
    <row r="2105" spans="2:33" x14ac:dyDescent="0.25">
      <c r="B2105" s="30">
        <v>2084</v>
      </c>
      <c r="C2105" s="19">
        <f t="shared" ca="1" si="930"/>
        <v>109121</v>
      </c>
      <c r="D2105" s="30">
        <f t="shared" ca="1" si="931"/>
        <v>30</v>
      </c>
      <c r="E2105" s="599">
        <f t="shared" si="932"/>
        <v>0.113</v>
      </c>
      <c r="F2105" s="599">
        <f t="shared" si="953"/>
        <v>0.13108</v>
      </c>
      <c r="G2105" s="33">
        <f t="shared" ca="1" si="933"/>
        <v>1.0117233333333333</v>
      </c>
      <c r="H2105" s="33">
        <f t="shared" ca="1" si="934"/>
        <v>49062140515.807976</v>
      </c>
      <c r="I2105" s="33">
        <f t="shared" ca="1" si="958"/>
        <v>2.0382314947669207E-11</v>
      </c>
      <c r="J2105" s="30" t="b">
        <f t="shared" si="935"/>
        <v>0</v>
      </c>
      <c r="K2105" s="33">
        <f t="shared" si="954"/>
        <v>1</v>
      </c>
      <c r="L2105" s="33">
        <f t="shared" ca="1" si="957"/>
        <v>2.0382314947669207E-11</v>
      </c>
      <c r="M2105" s="600">
        <f t="shared" ca="1" si="936"/>
        <v>27271.35</v>
      </c>
      <c r="N2105" s="601">
        <f t="shared" ca="1" si="937"/>
        <v>-6616650155171010</v>
      </c>
      <c r="O2105" s="601">
        <f t="shared" ca="1" si="938"/>
        <v>77569195346392.859</v>
      </c>
      <c r="P2105" s="601">
        <f t="shared" ca="1" si="939"/>
        <v>-62306788961193.703</v>
      </c>
      <c r="Q2105" s="601">
        <f t="shared" ca="1" si="955"/>
        <v>-9969086233790.9902</v>
      </c>
      <c r="R2105" s="602">
        <f t="shared" si="940"/>
        <v>399</v>
      </c>
      <c r="S2105" s="602">
        <f t="shared" si="941"/>
        <v>63.84</v>
      </c>
      <c r="T2105" s="602">
        <f t="shared" si="942"/>
        <v>166.35080000000002</v>
      </c>
      <c r="U2105" s="602">
        <f t="shared" si="943"/>
        <v>26.616128000000003</v>
      </c>
      <c r="V2105" s="602">
        <f t="shared" ca="1" si="944"/>
        <v>-5293320124136.8096</v>
      </c>
      <c r="W2105" s="602">
        <f t="shared" si="945"/>
        <v>84.48</v>
      </c>
      <c r="X2105" s="602">
        <f t="shared" si="946"/>
        <v>13.52</v>
      </c>
      <c r="Y2105" s="602">
        <f t="shared" ca="1" si="947"/>
        <v>97697045365.800003</v>
      </c>
      <c r="Z2105" s="602">
        <f t="shared" ca="1" si="948"/>
        <v>15631527258.530001</v>
      </c>
      <c r="AA2105" s="603">
        <f t="shared" si="949"/>
        <v>0</v>
      </c>
      <c r="AB2105" s="602"/>
      <c r="AC2105" s="604">
        <f t="shared" si="950"/>
        <v>0.113</v>
      </c>
      <c r="AD2105" s="602">
        <f t="shared" ca="1" si="951"/>
        <v>-62306788961193.68</v>
      </c>
      <c r="AE2105" s="602">
        <f t="shared" si="952"/>
        <v>0</v>
      </c>
      <c r="AG2105" s="602">
        <f t="shared" ca="1" si="956"/>
        <v>0</v>
      </c>
    </row>
    <row r="2106" spans="2:33" x14ac:dyDescent="0.25">
      <c r="B2106" s="30">
        <v>2085</v>
      </c>
      <c r="C2106" s="19">
        <f t="shared" ca="1" si="930"/>
        <v>109152</v>
      </c>
      <c r="D2106" s="30">
        <f t="shared" ca="1" si="931"/>
        <v>31</v>
      </c>
      <c r="E2106" s="599">
        <f t="shared" si="932"/>
        <v>0.113</v>
      </c>
      <c r="F2106" s="599">
        <f t="shared" si="953"/>
        <v>0.13108</v>
      </c>
      <c r="G2106" s="33">
        <f t="shared" ca="1" si="933"/>
        <v>1.0120874444444443</v>
      </c>
      <c r="H2106" s="33">
        <f t="shared" ca="1" si="934"/>
        <v>49655176413.618324</v>
      </c>
      <c r="I2106" s="33">
        <f t="shared" ca="1" si="958"/>
        <v>2.0138887266660523E-11</v>
      </c>
      <c r="J2106" s="30" t="b">
        <f t="shared" si="935"/>
        <v>0</v>
      </c>
      <c r="K2106" s="33">
        <f t="shared" si="954"/>
        <v>1</v>
      </c>
      <c r="L2106" s="33">
        <f t="shared" ca="1" si="957"/>
        <v>2.0138887266660523E-11</v>
      </c>
      <c r="M2106" s="600">
        <f t="shared" ca="1" si="936"/>
        <v>27271.35</v>
      </c>
      <c r="N2106" s="601">
        <f t="shared" ca="1" si="937"/>
        <v>-6694219350517400</v>
      </c>
      <c r="O2106" s="601">
        <f t="shared" ca="1" si="938"/>
        <v>80916004525575.375</v>
      </c>
      <c r="P2106" s="601">
        <f t="shared" ca="1" si="939"/>
        <v>-65138473291284.602</v>
      </c>
      <c r="Q2106" s="601">
        <f t="shared" ca="1" si="955"/>
        <v>-10422155726605.5</v>
      </c>
      <c r="R2106" s="602">
        <f t="shared" si="940"/>
        <v>399</v>
      </c>
      <c r="S2106" s="602">
        <f t="shared" si="941"/>
        <v>63.84</v>
      </c>
      <c r="T2106" s="602">
        <f t="shared" si="942"/>
        <v>166.35080000000002</v>
      </c>
      <c r="U2106" s="602">
        <f t="shared" si="943"/>
        <v>26.616128000000003</v>
      </c>
      <c r="V2106" s="602">
        <f t="shared" ca="1" si="944"/>
        <v>-5355375480413.9199</v>
      </c>
      <c r="W2106" s="602">
        <f t="shared" si="945"/>
        <v>84.48</v>
      </c>
      <c r="X2106" s="602">
        <f t="shared" si="946"/>
        <v>13.52</v>
      </c>
      <c r="Y2106" s="602">
        <f t="shared" ca="1" si="947"/>
        <v>102137126395.38</v>
      </c>
      <c r="Z2106" s="602">
        <f t="shared" ca="1" si="948"/>
        <v>16341940223.26</v>
      </c>
      <c r="AA2106" s="603">
        <f t="shared" si="949"/>
        <v>0</v>
      </c>
      <c r="AB2106" s="602"/>
      <c r="AC2106" s="604">
        <f t="shared" si="950"/>
        <v>0.113</v>
      </c>
      <c r="AD2106" s="602">
        <f t="shared" ca="1" si="951"/>
        <v>-65138473291284.586</v>
      </c>
      <c r="AE2106" s="602">
        <f t="shared" si="952"/>
        <v>0</v>
      </c>
      <c r="AG2106" s="602">
        <f t="shared" ca="1" si="956"/>
        <v>0</v>
      </c>
    </row>
    <row r="2107" spans="2:33" x14ac:dyDescent="0.25">
      <c r="B2107" s="30">
        <v>2086</v>
      </c>
      <c r="C2107" s="19">
        <f t="shared" ca="1" si="930"/>
        <v>109182</v>
      </c>
      <c r="D2107" s="30">
        <f t="shared" ca="1" si="931"/>
        <v>30</v>
      </c>
      <c r="E2107" s="599">
        <f t="shared" si="932"/>
        <v>0.113</v>
      </c>
      <c r="F2107" s="599">
        <f t="shared" si="953"/>
        <v>0.13108</v>
      </c>
      <c r="G2107" s="33">
        <f t="shared" ca="1" si="933"/>
        <v>1.0117233333333333</v>
      </c>
      <c r="H2107" s="33">
        <f t="shared" ca="1" si="934"/>
        <v>50237300598.440643</v>
      </c>
      <c r="I2107" s="33">
        <f t="shared" ca="1" si="958"/>
        <v>1.9905528125271918E-11</v>
      </c>
      <c r="J2107" s="30" t="b">
        <f t="shared" si="935"/>
        <v>0</v>
      </c>
      <c r="K2107" s="33">
        <f t="shared" si="954"/>
        <v>1</v>
      </c>
      <c r="L2107" s="33">
        <f t="shared" ca="1" si="957"/>
        <v>1.9905528125271918E-11</v>
      </c>
      <c r="M2107" s="600">
        <f t="shared" ca="1" si="936"/>
        <v>27271.35</v>
      </c>
      <c r="N2107" s="601">
        <f t="shared" ca="1" si="937"/>
        <v>-6775135355042970</v>
      </c>
      <c r="O2107" s="601">
        <f t="shared" ca="1" si="938"/>
        <v>79427170172891.828</v>
      </c>
      <c r="P2107" s="601">
        <f t="shared" ca="1" si="939"/>
        <v>-63799191259988</v>
      </c>
      <c r="Q2107" s="601">
        <f t="shared" ca="1" si="955"/>
        <v>-10207870601598.1</v>
      </c>
      <c r="R2107" s="602">
        <f t="shared" si="940"/>
        <v>399</v>
      </c>
      <c r="S2107" s="602">
        <f t="shared" si="941"/>
        <v>63.84</v>
      </c>
      <c r="T2107" s="602">
        <f t="shared" si="942"/>
        <v>166.35080000000002</v>
      </c>
      <c r="U2107" s="602">
        <f t="shared" si="943"/>
        <v>26.616128000000003</v>
      </c>
      <c r="V2107" s="602">
        <f t="shared" ca="1" si="944"/>
        <v>-5420108284034.3799</v>
      </c>
      <c r="W2107" s="602">
        <f t="shared" si="945"/>
        <v>84.48</v>
      </c>
      <c r="X2107" s="602">
        <f t="shared" si="946"/>
        <v>13.52</v>
      </c>
      <c r="Y2107" s="602">
        <f t="shared" ca="1" si="947"/>
        <v>100037132170.31</v>
      </c>
      <c r="Z2107" s="602">
        <f t="shared" ca="1" si="948"/>
        <v>16005941147.25</v>
      </c>
      <c r="AA2107" s="603">
        <f t="shared" si="949"/>
        <v>0</v>
      </c>
      <c r="AB2107" s="602"/>
      <c r="AC2107" s="604">
        <f t="shared" si="950"/>
        <v>0.113</v>
      </c>
      <c r="AD2107" s="602">
        <f t="shared" ca="1" si="951"/>
        <v>-63799191259987.969</v>
      </c>
      <c r="AE2107" s="602">
        <f t="shared" si="952"/>
        <v>0</v>
      </c>
      <c r="AG2107" s="602">
        <f t="shared" ca="1" si="956"/>
        <v>0</v>
      </c>
    </row>
    <row r="2108" spans="2:33" x14ac:dyDescent="0.25">
      <c r="B2108" s="30">
        <v>2087</v>
      </c>
      <c r="C2108" s="19">
        <f t="shared" ca="1" si="930"/>
        <v>109213</v>
      </c>
      <c r="D2108" s="30">
        <f t="shared" ca="1" si="931"/>
        <v>31</v>
      </c>
      <c r="E2108" s="599">
        <f t="shared" si="932"/>
        <v>0.113</v>
      </c>
      <c r="F2108" s="599">
        <f t="shared" si="953"/>
        <v>0.13108</v>
      </c>
      <c r="G2108" s="33">
        <f t="shared" ca="1" si="933"/>
        <v>1.0120874444444443</v>
      </c>
      <c r="H2108" s="33">
        <f t="shared" ca="1" si="934"/>
        <v>50844541178.463142</v>
      </c>
      <c r="I2108" s="33">
        <f t="shared" ca="1" si="958"/>
        <v>1.966779474889986E-11</v>
      </c>
      <c r="J2108" s="30" t="b">
        <f t="shared" si="935"/>
        <v>0</v>
      </c>
      <c r="K2108" s="33">
        <f t="shared" si="954"/>
        <v>1</v>
      </c>
      <c r="L2108" s="33">
        <f t="shared" ca="1" si="957"/>
        <v>1.966779474889986E-11</v>
      </c>
      <c r="M2108" s="600">
        <f t="shared" ca="1" si="936"/>
        <v>27271.35</v>
      </c>
      <c r="N2108" s="601">
        <f t="shared" ca="1" si="937"/>
        <v>-6854562525215860</v>
      </c>
      <c r="O2108" s="601">
        <f t="shared" ca="1" si="938"/>
        <v>82854143741788.844</v>
      </c>
      <c r="P2108" s="601">
        <f t="shared" ca="1" si="939"/>
        <v>-66698701460642.102</v>
      </c>
      <c r="Q2108" s="601">
        <f t="shared" ca="1" si="955"/>
        <v>-10671792233702.699</v>
      </c>
      <c r="R2108" s="602">
        <f t="shared" si="940"/>
        <v>399</v>
      </c>
      <c r="S2108" s="602">
        <f t="shared" si="941"/>
        <v>63.84</v>
      </c>
      <c r="T2108" s="602">
        <f t="shared" si="942"/>
        <v>166.35080000000002</v>
      </c>
      <c r="U2108" s="602">
        <f t="shared" si="943"/>
        <v>26.616128000000003</v>
      </c>
      <c r="V2108" s="602">
        <f t="shared" ca="1" si="944"/>
        <v>-5483650020172.6904</v>
      </c>
      <c r="W2108" s="602">
        <f t="shared" si="945"/>
        <v>84.48</v>
      </c>
      <c r="X2108" s="602">
        <f t="shared" si="946"/>
        <v>13.52</v>
      </c>
      <c r="Y2108" s="602">
        <f t="shared" ca="1" si="947"/>
        <v>104583564164.92999</v>
      </c>
      <c r="Z2108" s="602">
        <f t="shared" ca="1" si="948"/>
        <v>16733370266.389999</v>
      </c>
      <c r="AA2108" s="603">
        <f t="shared" si="949"/>
        <v>0</v>
      </c>
      <c r="AB2108" s="602"/>
      <c r="AC2108" s="604">
        <f t="shared" si="950"/>
        <v>0.113</v>
      </c>
      <c r="AD2108" s="602">
        <f t="shared" ca="1" si="951"/>
        <v>-66698701460642.102</v>
      </c>
      <c r="AE2108" s="602">
        <f t="shared" si="952"/>
        <v>0</v>
      </c>
      <c r="AG2108" s="602">
        <f t="shared" ca="1" si="956"/>
        <v>0</v>
      </c>
    </row>
    <row r="2109" spans="2:33" x14ac:dyDescent="0.25">
      <c r="B2109" s="30">
        <v>2088</v>
      </c>
      <c r="C2109" s="19">
        <f t="shared" ca="1" si="930"/>
        <v>109244</v>
      </c>
      <c r="D2109" s="30">
        <f t="shared" ca="1" si="931"/>
        <v>31</v>
      </c>
      <c r="E2109" s="599">
        <f t="shared" si="932"/>
        <v>0.113</v>
      </c>
      <c r="F2109" s="599">
        <f t="shared" si="953"/>
        <v>0.13108</v>
      </c>
      <c r="G2109" s="33">
        <f t="shared" ca="1" si="933"/>
        <v>1.0120874444444443</v>
      </c>
      <c r="H2109" s="33">
        <f t="shared" ca="1" si="934"/>
        <v>51459121745.261078</v>
      </c>
      <c r="I2109" s="33">
        <f t="shared" ca="1" si="958"/>
        <v>1.9432900641995335E-11</v>
      </c>
      <c r="J2109" s="30" t="b">
        <f t="shared" si="935"/>
        <v>1</v>
      </c>
      <c r="K2109" s="33">
        <f t="shared" si="954"/>
        <v>1</v>
      </c>
      <c r="L2109" s="33">
        <f t="shared" ca="1" si="957"/>
        <v>1.9432900641995335E-11</v>
      </c>
      <c r="M2109" s="600">
        <f t="shared" ca="1" si="936"/>
        <v>27271.35</v>
      </c>
      <c r="N2109" s="601">
        <f t="shared" ca="1" si="937"/>
        <v>-6937416668957650</v>
      </c>
      <c r="O2109" s="601">
        <f t="shared" ca="1" si="938"/>
        <v>83855638601259.781</v>
      </c>
      <c r="P2109" s="601">
        <f t="shared" ca="1" si="939"/>
        <v>-67504918309329.602</v>
      </c>
      <c r="Q2109" s="601">
        <f t="shared" ca="1" si="955"/>
        <v>-10800786929492.699</v>
      </c>
      <c r="R2109" s="602">
        <f t="shared" si="940"/>
        <v>399</v>
      </c>
      <c r="S2109" s="602">
        <f t="shared" si="941"/>
        <v>63.84</v>
      </c>
      <c r="T2109" s="602">
        <f t="shared" si="942"/>
        <v>166.35080000000002</v>
      </c>
      <c r="U2109" s="602">
        <f t="shared" si="943"/>
        <v>26.616128000000003</v>
      </c>
      <c r="V2109" s="602">
        <f t="shared" ca="1" si="944"/>
        <v>-5549933335166.1201</v>
      </c>
      <c r="W2109" s="602">
        <f t="shared" si="945"/>
        <v>84.48</v>
      </c>
      <c r="X2109" s="602">
        <f t="shared" si="946"/>
        <v>13.52</v>
      </c>
      <c r="Y2109" s="602">
        <f t="shared" ca="1" si="947"/>
        <v>105847712183.67999</v>
      </c>
      <c r="Z2109" s="602">
        <f t="shared" ca="1" si="948"/>
        <v>16935633949.389999</v>
      </c>
      <c r="AA2109" s="603">
        <f t="shared" si="949"/>
        <v>0</v>
      </c>
      <c r="AB2109" s="602"/>
      <c r="AC2109" s="604">
        <f t="shared" si="950"/>
        <v>0.113</v>
      </c>
      <c r="AD2109" s="602">
        <f t="shared" ca="1" si="951"/>
        <v>-67504918309329.578</v>
      </c>
      <c r="AE2109" s="602">
        <f t="shared" si="952"/>
        <v>0</v>
      </c>
      <c r="AG2109" s="602">
        <f t="shared" ca="1" si="956"/>
        <v>0</v>
      </c>
    </row>
    <row r="2110" spans="2:33" x14ac:dyDescent="0.25">
      <c r="B2110" s="30">
        <v>2089</v>
      </c>
      <c r="C2110" s="19">
        <f t="shared" ca="1" si="930"/>
        <v>109272</v>
      </c>
      <c r="D2110" s="30">
        <f t="shared" ca="1" si="931"/>
        <v>28</v>
      </c>
      <c r="E2110" s="599">
        <f t="shared" si="932"/>
        <v>0.113</v>
      </c>
      <c r="F2110" s="599">
        <f t="shared" si="953"/>
        <v>0.13108</v>
      </c>
      <c r="G2110" s="33">
        <f t="shared" ca="1" si="933"/>
        <v>1.0109951111111111</v>
      </c>
      <c r="H2110" s="33">
        <f t="shared" ca="1" si="934"/>
        <v>52024920506.530418</v>
      </c>
      <c r="I2110" s="33">
        <f t="shared" ca="1" si="958"/>
        <v>1.9221557481754829E-11</v>
      </c>
      <c r="J2110" s="30" t="b">
        <f t="shared" si="935"/>
        <v>0</v>
      </c>
      <c r="K2110" s="33">
        <f t="shared" si="954"/>
        <v>1</v>
      </c>
      <c r="L2110" s="33">
        <f t="shared" ca="1" si="957"/>
        <v>1.9221557481754829E-11</v>
      </c>
      <c r="M2110" s="600">
        <f t="shared" ca="1" si="936"/>
        <v>27271.35</v>
      </c>
      <c r="N2110" s="601">
        <f t="shared" ca="1" si="937"/>
        <v>-7021272307558910</v>
      </c>
      <c r="O2110" s="601">
        <f t="shared" ca="1" si="938"/>
        <v>77199669190249.125</v>
      </c>
      <c r="P2110" s="601">
        <f t="shared" ca="1" si="939"/>
        <v>-61709182169767.797</v>
      </c>
      <c r="Q2110" s="601">
        <f t="shared" ca="1" si="955"/>
        <v>-9873469147162.8496</v>
      </c>
      <c r="R2110" s="602">
        <f t="shared" si="940"/>
        <v>399</v>
      </c>
      <c r="S2110" s="602">
        <f t="shared" si="941"/>
        <v>63.84</v>
      </c>
      <c r="T2110" s="602">
        <f t="shared" si="942"/>
        <v>166.35080000000002</v>
      </c>
      <c r="U2110" s="602">
        <f t="shared" si="943"/>
        <v>26.616128000000003</v>
      </c>
      <c r="V2110" s="602">
        <f t="shared" ca="1" si="944"/>
        <v>-5617017846047.1299</v>
      </c>
      <c r="W2110" s="602">
        <f t="shared" si="945"/>
        <v>84.48</v>
      </c>
      <c r="X2110" s="602">
        <f t="shared" si="946"/>
        <v>13.52</v>
      </c>
      <c r="Y2110" s="602">
        <f t="shared" ca="1" si="947"/>
        <v>96759997916.839996</v>
      </c>
      <c r="Z2110" s="602">
        <f t="shared" ca="1" si="948"/>
        <v>15481599666.690001</v>
      </c>
      <c r="AA2110" s="603">
        <f t="shared" si="949"/>
        <v>0</v>
      </c>
      <c r="AB2110" s="602"/>
      <c r="AC2110" s="604">
        <f t="shared" si="950"/>
        <v>0.113</v>
      </c>
      <c r="AD2110" s="602">
        <f t="shared" ca="1" si="951"/>
        <v>-61709182169767.758</v>
      </c>
      <c r="AE2110" s="602">
        <f t="shared" si="952"/>
        <v>0</v>
      </c>
      <c r="AG2110" s="602">
        <f t="shared" ca="1" si="956"/>
        <v>0</v>
      </c>
    </row>
    <row r="2111" spans="2:33" x14ac:dyDescent="0.25">
      <c r="B2111" s="30">
        <v>2090</v>
      </c>
      <c r="C2111" s="19">
        <f t="shared" ca="1" si="930"/>
        <v>109303</v>
      </c>
      <c r="D2111" s="30">
        <f t="shared" ca="1" si="931"/>
        <v>31</v>
      </c>
      <c r="E2111" s="599">
        <f t="shared" si="932"/>
        <v>0.113</v>
      </c>
      <c r="F2111" s="599">
        <f t="shared" si="953"/>
        <v>0.13108</v>
      </c>
      <c r="G2111" s="33">
        <f t="shared" ca="1" si="933"/>
        <v>1.0120874444444443</v>
      </c>
      <c r="H2111" s="33">
        <f t="shared" ca="1" si="934"/>
        <v>52653768842.879738</v>
      </c>
      <c r="I2111" s="33">
        <f t="shared" ca="1" si="958"/>
        <v>1.8991992823610155E-11</v>
      </c>
      <c r="J2111" s="30" t="b">
        <f t="shared" si="935"/>
        <v>0</v>
      </c>
      <c r="K2111" s="33">
        <f t="shared" si="954"/>
        <v>1</v>
      </c>
      <c r="L2111" s="33">
        <f t="shared" ca="1" si="957"/>
        <v>1.8991992823610155E-11</v>
      </c>
      <c r="M2111" s="600">
        <f t="shared" ca="1" si="936"/>
        <v>27271.35</v>
      </c>
      <c r="N2111" s="601">
        <f t="shared" ca="1" si="937"/>
        <v>-7098471976749160</v>
      </c>
      <c r="O2111" s="601">
        <f t="shared" ca="1" si="938"/>
        <v>85802385686672.594</v>
      </c>
      <c r="P2111" s="601">
        <f t="shared" ca="1" si="939"/>
        <v>-69072075929312</v>
      </c>
      <c r="Q2111" s="601">
        <f t="shared" ca="1" si="955"/>
        <v>-11051532148689.9</v>
      </c>
      <c r="R2111" s="602">
        <f t="shared" si="940"/>
        <v>399</v>
      </c>
      <c r="S2111" s="602">
        <f t="shared" si="941"/>
        <v>63.84</v>
      </c>
      <c r="T2111" s="602">
        <f t="shared" si="942"/>
        <v>166.35080000000002</v>
      </c>
      <c r="U2111" s="602">
        <f t="shared" si="943"/>
        <v>26.616128000000003</v>
      </c>
      <c r="V2111" s="602">
        <f t="shared" ca="1" si="944"/>
        <v>-5678777581399.3301</v>
      </c>
      <c r="W2111" s="602">
        <f t="shared" si="945"/>
        <v>84.48</v>
      </c>
      <c r="X2111" s="602">
        <f t="shared" si="946"/>
        <v>13.52</v>
      </c>
      <c r="Y2111" s="602">
        <f t="shared" ca="1" si="947"/>
        <v>108305015331.81</v>
      </c>
      <c r="Z2111" s="602">
        <f t="shared" ca="1" si="948"/>
        <v>17328802453.09</v>
      </c>
      <c r="AA2111" s="603">
        <f t="shared" si="949"/>
        <v>0</v>
      </c>
      <c r="AB2111" s="602"/>
      <c r="AC2111" s="604">
        <f t="shared" si="950"/>
        <v>0.113</v>
      </c>
      <c r="AD2111" s="602">
        <f t="shared" ca="1" si="951"/>
        <v>-69072075929311.969</v>
      </c>
      <c r="AE2111" s="602">
        <f t="shared" si="952"/>
        <v>0</v>
      </c>
      <c r="AG2111" s="602">
        <f t="shared" ca="1" si="956"/>
        <v>0</v>
      </c>
    </row>
    <row r="2112" spans="2:33" x14ac:dyDescent="0.25">
      <c r="B2112" s="30">
        <v>2091</v>
      </c>
      <c r="C2112" s="19">
        <f t="shared" ca="1" si="930"/>
        <v>109333</v>
      </c>
      <c r="D2112" s="30">
        <f t="shared" ca="1" si="931"/>
        <v>30</v>
      </c>
      <c r="E2112" s="599">
        <f t="shared" si="932"/>
        <v>0.113</v>
      </c>
      <c r="F2112" s="599">
        <f t="shared" si="953"/>
        <v>0.13108</v>
      </c>
      <c r="G2112" s="33">
        <f t="shared" ca="1" si="933"/>
        <v>1.0117233333333333</v>
      </c>
      <c r="H2112" s="33">
        <f t="shared" ca="1" si="934"/>
        <v>53271046526.281097</v>
      </c>
      <c r="I2112" s="33">
        <f t="shared" ca="1" si="958"/>
        <v>1.8771923309346914E-11</v>
      </c>
      <c r="J2112" s="30" t="b">
        <f t="shared" si="935"/>
        <v>0</v>
      </c>
      <c r="K2112" s="33">
        <f t="shared" si="954"/>
        <v>1</v>
      </c>
      <c r="L2112" s="33">
        <f t="shared" ca="1" si="957"/>
        <v>1.8771923309346914E-11</v>
      </c>
      <c r="M2112" s="600">
        <f t="shared" ca="1" si="936"/>
        <v>27271.35</v>
      </c>
      <c r="N2112" s="601">
        <f t="shared" ca="1" si="937"/>
        <v>-7184274362435830</v>
      </c>
      <c r="O2112" s="601">
        <f t="shared" ca="1" si="938"/>
        <v>84223643136227.406</v>
      </c>
      <c r="P2112" s="601">
        <f t="shared" ca="1" si="939"/>
        <v>-67651916912937.398</v>
      </c>
      <c r="Q2112" s="601">
        <f t="shared" ca="1" si="955"/>
        <v>-10824306706070</v>
      </c>
      <c r="R2112" s="602">
        <f t="shared" si="940"/>
        <v>399</v>
      </c>
      <c r="S2112" s="602">
        <f t="shared" si="941"/>
        <v>63.84</v>
      </c>
      <c r="T2112" s="602">
        <f t="shared" si="942"/>
        <v>166.35080000000002</v>
      </c>
      <c r="U2112" s="602">
        <f t="shared" si="943"/>
        <v>26.616128000000003</v>
      </c>
      <c r="V2112" s="602">
        <f t="shared" ca="1" si="944"/>
        <v>-5747419489948.6602</v>
      </c>
      <c r="W2112" s="602">
        <f t="shared" si="945"/>
        <v>84.48</v>
      </c>
      <c r="X2112" s="602">
        <f t="shared" si="946"/>
        <v>13.52</v>
      </c>
      <c r="Y2112" s="602">
        <f t="shared" ca="1" si="947"/>
        <v>106078205994.13</v>
      </c>
      <c r="Z2112" s="602">
        <f t="shared" ca="1" si="948"/>
        <v>16972512959.059999</v>
      </c>
      <c r="AA2112" s="603">
        <f t="shared" si="949"/>
        <v>0</v>
      </c>
      <c r="AB2112" s="602"/>
      <c r="AC2112" s="604">
        <f t="shared" si="950"/>
        <v>0.113</v>
      </c>
      <c r="AD2112" s="602">
        <f t="shared" ca="1" si="951"/>
        <v>-67651916912937.398</v>
      </c>
      <c r="AE2112" s="602">
        <f t="shared" si="952"/>
        <v>0</v>
      </c>
      <c r="AG2112" s="602">
        <f t="shared" ca="1" si="956"/>
        <v>0</v>
      </c>
    </row>
    <row r="2113" spans="2:33" x14ac:dyDescent="0.25">
      <c r="B2113" s="30">
        <v>2092</v>
      </c>
      <c r="C2113" s="19">
        <f t="shared" ca="1" si="930"/>
        <v>109364</v>
      </c>
      <c r="D2113" s="30">
        <f t="shared" ca="1" si="931"/>
        <v>31</v>
      </c>
      <c r="E2113" s="599">
        <f t="shared" si="932"/>
        <v>0.113</v>
      </c>
      <c r="F2113" s="599">
        <f t="shared" si="953"/>
        <v>0.13108</v>
      </c>
      <c r="G2113" s="33">
        <f t="shared" ca="1" si="933"/>
        <v>1.0120874444444443</v>
      </c>
      <c r="H2113" s="33">
        <f t="shared" ca="1" si="934"/>
        <v>53914957341.664932</v>
      </c>
      <c r="I2113" s="33">
        <f t="shared" ca="1" si="958"/>
        <v>1.8547728669483896E-11</v>
      </c>
      <c r="J2113" s="30" t="b">
        <f t="shared" si="935"/>
        <v>0</v>
      </c>
      <c r="K2113" s="33">
        <f t="shared" si="954"/>
        <v>1</v>
      </c>
      <c r="L2113" s="33">
        <f t="shared" ca="1" si="957"/>
        <v>1.8547728669483896E-11</v>
      </c>
      <c r="M2113" s="600">
        <f t="shared" ca="1" si="936"/>
        <v>27271.35</v>
      </c>
      <c r="N2113" s="601">
        <f t="shared" ca="1" si="937"/>
        <v>-7268498005572060</v>
      </c>
      <c r="O2113" s="601">
        <f t="shared" ca="1" si="938"/>
        <v>87857565864178.906</v>
      </c>
      <c r="P2113" s="601">
        <f t="shared" ca="1" si="939"/>
        <v>-70726523648663.703</v>
      </c>
      <c r="Q2113" s="601">
        <f t="shared" ca="1" si="955"/>
        <v>-11316243783786.199</v>
      </c>
      <c r="R2113" s="602">
        <f t="shared" si="940"/>
        <v>399</v>
      </c>
      <c r="S2113" s="602">
        <f t="shared" si="941"/>
        <v>63.84</v>
      </c>
      <c r="T2113" s="602">
        <f t="shared" si="942"/>
        <v>166.35080000000002</v>
      </c>
      <c r="U2113" s="602">
        <f t="shared" si="943"/>
        <v>26.616128000000003</v>
      </c>
      <c r="V2113" s="602">
        <f t="shared" ca="1" si="944"/>
        <v>-5814798404457.6504</v>
      </c>
      <c r="W2113" s="602">
        <f t="shared" si="945"/>
        <v>84.48</v>
      </c>
      <c r="X2113" s="602">
        <f t="shared" si="946"/>
        <v>13.52</v>
      </c>
      <c r="Y2113" s="602">
        <f t="shared" ca="1" si="947"/>
        <v>110899189355.75</v>
      </c>
      <c r="Z2113" s="602">
        <f t="shared" ca="1" si="948"/>
        <v>17743870296.919998</v>
      </c>
      <c r="AA2113" s="603">
        <f t="shared" si="949"/>
        <v>0</v>
      </c>
      <c r="AB2113" s="602"/>
      <c r="AC2113" s="604">
        <f t="shared" si="950"/>
        <v>0.113</v>
      </c>
      <c r="AD2113" s="602">
        <f t="shared" ca="1" si="951"/>
        <v>-70726523648663.688</v>
      </c>
      <c r="AE2113" s="602">
        <f t="shared" si="952"/>
        <v>0</v>
      </c>
      <c r="AG2113" s="602">
        <f t="shared" ca="1" si="956"/>
        <v>0</v>
      </c>
    </row>
    <row r="2114" spans="2:33" x14ac:dyDescent="0.25">
      <c r="B2114" s="30">
        <v>2093</v>
      </c>
      <c r="C2114" s="19">
        <f t="shared" ca="1" si="930"/>
        <v>109394</v>
      </c>
      <c r="D2114" s="30">
        <f t="shared" ca="1" si="931"/>
        <v>30</v>
      </c>
      <c r="E2114" s="599">
        <f t="shared" si="932"/>
        <v>0.113</v>
      </c>
      <c r="F2114" s="599">
        <f t="shared" si="953"/>
        <v>0.13108</v>
      </c>
      <c r="G2114" s="33">
        <f t="shared" ca="1" si="933"/>
        <v>1.0117233333333333</v>
      </c>
      <c r="H2114" s="33">
        <f t="shared" ca="1" si="934"/>
        <v>54547020358.233719</v>
      </c>
      <c r="I2114" s="33">
        <f t="shared" ca="1" si="958"/>
        <v>1.8332807061367794E-11</v>
      </c>
      <c r="J2114" s="30" t="b">
        <f t="shared" si="935"/>
        <v>0</v>
      </c>
      <c r="K2114" s="33">
        <f t="shared" si="954"/>
        <v>1</v>
      </c>
      <c r="L2114" s="33">
        <f t="shared" ca="1" si="957"/>
        <v>1.8332807061367794E-11</v>
      </c>
      <c r="M2114" s="600">
        <f t="shared" ca="1" si="936"/>
        <v>27271.35</v>
      </c>
      <c r="N2114" s="601">
        <f t="shared" ca="1" si="937"/>
        <v>-7356355571436240</v>
      </c>
      <c r="O2114" s="601">
        <f t="shared" ca="1" si="938"/>
        <v>86241008509742.234</v>
      </c>
      <c r="P2114" s="601">
        <f t="shared" ca="1" si="939"/>
        <v>-69272348297691.297</v>
      </c>
      <c r="Q2114" s="601">
        <f t="shared" ca="1" si="955"/>
        <v>-11083575727630.6</v>
      </c>
      <c r="R2114" s="602">
        <f t="shared" si="940"/>
        <v>399</v>
      </c>
      <c r="S2114" s="602">
        <f t="shared" si="941"/>
        <v>63.84</v>
      </c>
      <c r="T2114" s="602">
        <f t="shared" si="942"/>
        <v>166.35080000000002</v>
      </c>
      <c r="U2114" s="602">
        <f t="shared" si="943"/>
        <v>26.616128000000003</v>
      </c>
      <c r="V2114" s="602">
        <f t="shared" ca="1" si="944"/>
        <v>-5885084457148.9902</v>
      </c>
      <c r="W2114" s="602">
        <f t="shared" si="945"/>
        <v>84.48</v>
      </c>
      <c r="X2114" s="602">
        <f t="shared" si="946"/>
        <v>13.52</v>
      </c>
      <c r="Y2114" s="602">
        <f t="shared" ca="1" si="947"/>
        <v>108619042405.42999</v>
      </c>
      <c r="Z2114" s="602">
        <f t="shared" ca="1" si="948"/>
        <v>17379046784.869999</v>
      </c>
      <c r="AA2114" s="603">
        <f t="shared" si="949"/>
        <v>0</v>
      </c>
      <c r="AB2114" s="602"/>
      <c r="AC2114" s="604">
        <f t="shared" si="950"/>
        <v>0.113</v>
      </c>
      <c r="AD2114" s="602">
        <f t="shared" ca="1" si="951"/>
        <v>-69272348297691.266</v>
      </c>
      <c r="AE2114" s="602">
        <f t="shared" si="952"/>
        <v>0</v>
      </c>
      <c r="AG2114" s="602">
        <f t="shared" ca="1" si="956"/>
        <v>0</v>
      </c>
    </row>
    <row r="2115" spans="2:33" x14ac:dyDescent="0.25">
      <c r="B2115" s="30">
        <v>2094</v>
      </c>
      <c r="C2115" s="19">
        <f t="shared" ca="1" si="930"/>
        <v>109425</v>
      </c>
      <c r="D2115" s="30">
        <f t="shared" ca="1" si="931"/>
        <v>31</v>
      </c>
      <c r="E2115" s="599">
        <f t="shared" si="932"/>
        <v>0.113</v>
      </c>
      <c r="F2115" s="599">
        <f t="shared" si="953"/>
        <v>0.13108</v>
      </c>
      <c r="G2115" s="33">
        <f t="shared" ca="1" si="933"/>
        <v>1.0120874444444443</v>
      </c>
      <c r="H2115" s="33">
        <f t="shared" ca="1" si="934"/>
        <v>55206354436.423843</v>
      </c>
      <c r="I2115" s="33">
        <f t="shared" ca="1" si="958"/>
        <v>1.8113856823341043E-11</v>
      </c>
      <c r="J2115" s="30" t="b">
        <f t="shared" si="935"/>
        <v>0</v>
      </c>
      <c r="K2115" s="33">
        <f t="shared" si="954"/>
        <v>1</v>
      </c>
      <c r="L2115" s="33">
        <f t="shared" ca="1" si="957"/>
        <v>1.8113856823341043E-11</v>
      </c>
      <c r="M2115" s="600">
        <f t="shared" ca="1" si="936"/>
        <v>27271.35</v>
      </c>
      <c r="N2115" s="601">
        <f t="shared" ca="1" si="937"/>
        <v>-7442596579945980</v>
      </c>
      <c r="O2115" s="601">
        <f t="shared" ca="1" si="938"/>
        <v>89961972709780.516</v>
      </c>
      <c r="P2115" s="601">
        <f t="shared" ca="1" si="939"/>
        <v>-72420599498752.094</v>
      </c>
      <c r="Q2115" s="601">
        <f t="shared" ca="1" si="955"/>
        <v>-11587295919800.301</v>
      </c>
      <c r="R2115" s="602">
        <f t="shared" si="940"/>
        <v>399</v>
      </c>
      <c r="S2115" s="602">
        <f t="shared" si="941"/>
        <v>63.84</v>
      </c>
      <c r="T2115" s="602">
        <f t="shared" si="942"/>
        <v>166.35080000000002</v>
      </c>
      <c r="U2115" s="602">
        <f t="shared" si="943"/>
        <v>26.616128000000003</v>
      </c>
      <c r="V2115" s="602">
        <f t="shared" ca="1" si="944"/>
        <v>-5954077263956.7803</v>
      </c>
      <c r="W2115" s="602">
        <f t="shared" si="945"/>
        <v>84.48</v>
      </c>
      <c r="X2115" s="602">
        <f t="shared" si="946"/>
        <v>13.52</v>
      </c>
      <c r="Y2115" s="602">
        <f t="shared" ca="1" si="947"/>
        <v>113555500288.69</v>
      </c>
      <c r="Z2115" s="602">
        <f t="shared" ca="1" si="948"/>
        <v>18168880046.189999</v>
      </c>
      <c r="AA2115" s="603">
        <f t="shared" si="949"/>
        <v>0</v>
      </c>
      <c r="AB2115" s="602"/>
      <c r="AC2115" s="604">
        <f t="shared" si="950"/>
        <v>0.113</v>
      </c>
      <c r="AD2115" s="602">
        <f t="shared" ca="1" si="951"/>
        <v>-72420599498752.141</v>
      </c>
      <c r="AE2115" s="602">
        <f t="shared" si="952"/>
        <v>0</v>
      </c>
      <c r="AG2115" s="602">
        <f t="shared" ca="1" si="956"/>
        <v>0</v>
      </c>
    </row>
    <row r="2116" spans="2:33" x14ac:dyDescent="0.25">
      <c r="B2116" s="30">
        <v>2095</v>
      </c>
      <c r="C2116" s="19">
        <f t="shared" ca="1" si="930"/>
        <v>109456</v>
      </c>
      <c r="D2116" s="30">
        <f t="shared" ca="1" si="931"/>
        <v>31</v>
      </c>
      <c r="E2116" s="599">
        <f t="shared" si="932"/>
        <v>0.113</v>
      </c>
      <c r="F2116" s="599">
        <f t="shared" si="953"/>
        <v>0.13108</v>
      </c>
      <c r="G2116" s="33">
        <f t="shared" ca="1" si="933"/>
        <v>1.0120874444444443</v>
      </c>
      <c r="H2116" s="33">
        <f t="shared" ca="1" si="934"/>
        <v>55873658178.654419</v>
      </c>
      <c r="I2116" s="33">
        <f t="shared" ca="1" si="958"/>
        <v>1.7897521526199855E-11</v>
      </c>
      <c r="J2116" s="30" t="b">
        <f t="shared" si="935"/>
        <v>0</v>
      </c>
      <c r="K2116" s="33">
        <f t="shared" si="954"/>
        <v>1</v>
      </c>
      <c r="L2116" s="33">
        <f t="shared" ca="1" si="957"/>
        <v>1.7897521526199855E-11</v>
      </c>
      <c r="M2116" s="600">
        <f t="shared" ca="1" si="936"/>
        <v>27271.35</v>
      </c>
      <c r="N2116" s="601">
        <f t="shared" ca="1" si="937"/>
        <v>-7532558552655760</v>
      </c>
      <c r="O2116" s="601">
        <f t="shared" ca="1" si="938"/>
        <v>91049383057022.656</v>
      </c>
      <c r="P2116" s="601">
        <f t="shared" ca="1" si="939"/>
        <v>-73295979472092</v>
      </c>
      <c r="Q2116" s="601">
        <f t="shared" ca="1" si="955"/>
        <v>-11727356715534.699</v>
      </c>
      <c r="R2116" s="602">
        <f t="shared" si="940"/>
        <v>399</v>
      </c>
      <c r="S2116" s="602">
        <f t="shared" si="941"/>
        <v>63.84</v>
      </c>
      <c r="T2116" s="602">
        <f t="shared" si="942"/>
        <v>166.35080000000002</v>
      </c>
      <c r="U2116" s="602">
        <f t="shared" si="943"/>
        <v>26.616128000000003</v>
      </c>
      <c r="V2116" s="602">
        <f t="shared" ca="1" si="944"/>
        <v>-6026046842124.6104</v>
      </c>
      <c r="W2116" s="602">
        <f t="shared" si="945"/>
        <v>84.48</v>
      </c>
      <c r="X2116" s="602">
        <f t="shared" si="946"/>
        <v>13.52</v>
      </c>
      <c r="Y2116" s="602">
        <f t="shared" ca="1" si="947"/>
        <v>114928096086.89</v>
      </c>
      <c r="Z2116" s="602">
        <f t="shared" ca="1" si="948"/>
        <v>18388495373.900002</v>
      </c>
      <c r="AA2116" s="603">
        <f t="shared" si="949"/>
        <v>0</v>
      </c>
      <c r="AB2116" s="602"/>
      <c r="AC2116" s="604">
        <f t="shared" si="950"/>
        <v>0.113</v>
      </c>
      <c r="AD2116" s="602">
        <f t="shared" ca="1" si="951"/>
        <v>-73295979472092.016</v>
      </c>
      <c r="AE2116" s="602">
        <f t="shared" si="952"/>
        <v>0</v>
      </c>
      <c r="AG2116" s="602">
        <f t="shared" ca="1" si="956"/>
        <v>0</v>
      </c>
    </row>
    <row r="2117" spans="2:33" x14ac:dyDescent="0.25">
      <c r="B2117" s="30">
        <v>2096</v>
      </c>
      <c r="C2117" s="19">
        <f t="shared" ca="1" si="930"/>
        <v>109486</v>
      </c>
      <c r="D2117" s="30">
        <f t="shared" ca="1" si="931"/>
        <v>30</v>
      </c>
      <c r="E2117" s="599">
        <f t="shared" si="932"/>
        <v>0.113</v>
      </c>
      <c r="F2117" s="599">
        <f t="shared" si="953"/>
        <v>0.13108</v>
      </c>
      <c r="G2117" s="33">
        <f t="shared" ca="1" si="933"/>
        <v>1.0117233333333333</v>
      </c>
      <c r="H2117" s="33">
        <f t="shared" ca="1" si="934"/>
        <v>56528683698.035507</v>
      </c>
      <c r="I2117" s="33">
        <f t="shared" ca="1" si="958"/>
        <v>1.7690134186421047E-11</v>
      </c>
      <c r="J2117" s="30" t="b">
        <f t="shared" si="935"/>
        <v>0</v>
      </c>
      <c r="K2117" s="33">
        <f t="shared" si="954"/>
        <v>1</v>
      </c>
      <c r="L2117" s="33">
        <f t="shared" ca="1" si="957"/>
        <v>1.7690134186421047E-11</v>
      </c>
      <c r="M2117" s="600">
        <f t="shared" ca="1" si="936"/>
        <v>27271.35</v>
      </c>
      <c r="N2117" s="601">
        <f t="shared" ca="1" si="937"/>
        <v>-7623607935712780</v>
      </c>
      <c r="O2117" s="601">
        <f t="shared" ca="1" si="938"/>
        <v>89374097060277.469</v>
      </c>
      <c r="P2117" s="601">
        <f t="shared" ca="1" si="939"/>
        <v>-71788974727962</v>
      </c>
      <c r="Q2117" s="601">
        <f t="shared" ca="1" si="955"/>
        <v>-11486235956473.9</v>
      </c>
      <c r="R2117" s="602">
        <f t="shared" si="940"/>
        <v>399</v>
      </c>
      <c r="S2117" s="602">
        <f t="shared" si="941"/>
        <v>63.84</v>
      </c>
      <c r="T2117" s="602">
        <f t="shared" si="942"/>
        <v>166.35080000000002</v>
      </c>
      <c r="U2117" s="602">
        <f t="shared" si="943"/>
        <v>26.616128000000003</v>
      </c>
      <c r="V2117" s="602">
        <f t="shared" ca="1" si="944"/>
        <v>-6098886348570.2197</v>
      </c>
      <c r="W2117" s="602">
        <f t="shared" si="945"/>
        <v>84.48</v>
      </c>
      <c r="X2117" s="602">
        <f t="shared" si="946"/>
        <v>13.52</v>
      </c>
      <c r="Y2117" s="602">
        <f t="shared" ca="1" si="947"/>
        <v>112565112648.09</v>
      </c>
      <c r="Z2117" s="602">
        <f t="shared" ca="1" si="948"/>
        <v>18010418023.689999</v>
      </c>
      <c r="AA2117" s="603">
        <f t="shared" si="949"/>
        <v>0</v>
      </c>
      <c r="AB2117" s="602"/>
      <c r="AC2117" s="604">
        <f t="shared" si="950"/>
        <v>0.113</v>
      </c>
      <c r="AD2117" s="602">
        <f t="shared" ca="1" si="951"/>
        <v>-71788974727962.016</v>
      </c>
      <c r="AE2117" s="602">
        <f t="shared" si="952"/>
        <v>0</v>
      </c>
      <c r="AG2117" s="602">
        <f t="shared" ca="1" si="956"/>
        <v>0</v>
      </c>
    </row>
    <row r="2118" spans="2:33" x14ac:dyDescent="0.25">
      <c r="B2118" s="30">
        <v>2097</v>
      </c>
      <c r="C2118" s="19">
        <f t="shared" ca="1" si="930"/>
        <v>109517</v>
      </c>
      <c r="D2118" s="30">
        <f t="shared" ca="1" si="931"/>
        <v>31</v>
      </c>
      <c r="E2118" s="599">
        <f t="shared" si="932"/>
        <v>0.113</v>
      </c>
      <c r="F2118" s="599">
        <f t="shared" si="953"/>
        <v>0.13108</v>
      </c>
      <c r="G2118" s="33">
        <f t="shared" ca="1" si="933"/>
        <v>1.0120874444444443</v>
      </c>
      <c r="H2118" s="33">
        <f t="shared" ca="1" si="934"/>
        <v>57211971021.753075</v>
      </c>
      <c r="I2118" s="33">
        <f t="shared" ca="1" si="958"/>
        <v>1.7478859443940168E-11</v>
      </c>
      <c r="J2118" s="30" t="b">
        <f t="shared" si="935"/>
        <v>0</v>
      </c>
      <c r="K2118" s="33">
        <f t="shared" si="954"/>
        <v>1</v>
      </c>
      <c r="L2118" s="33">
        <f t="shared" ca="1" si="957"/>
        <v>1.7478859443940168E-11</v>
      </c>
      <c r="M2118" s="600">
        <f t="shared" ca="1" si="936"/>
        <v>27271.35</v>
      </c>
      <c r="N2118" s="601">
        <f t="shared" ca="1" si="937"/>
        <v>-7712982032773060</v>
      </c>
      <c r="O2118" s="601">
        <f t="shared" ca="1" si="938"/>
        <v>93230241849413.891</v>
      </c>
      <c r="P2118" s="601">
        <f t="shared" ca="1" si="939"/>
        <v>-75051600168900.094</v>
      </c>
      <c r="Q2118" s="601">
        <f t="shared" ca="1" si="955"/>
        <v>-12008256027024</v>
      </c>
      <c r="R2118" s="602">
        <f t="shared" si="940"/>
        <v>399</v>
      </c>
      <c r="S2118" s="602">
        <f t="shared" si="941"/>
        <v>63.84</v>
      </c>
      <c r="T2118" s="602">
        <f t="shared" si="942"/>
        <v>166.35080000000002</v>
      </c>
      <c r="U2118" s="602">
        <f t="shared" si="943"/>
        <v>26.616128000000003</v>
      </c>
      <c r="V2118" s="602">
        <f t="shared" ca="1" si="944"/>
        <v>-6170385626218.4502</v>
      </c>
      <c r="W2118" s="602">
        <f t="shared" si="945"/>
        <v>84.48</v>
      </c>
      <c r="X2118" s="602">
        <f t="shared" si="946"/>
        <v>13.52</v>
      </c>
      <c r="Y2118" s="602">
        <f t="shared" ca="1" si="947"/>
        <v>117680909339.48</v>
      </c>
      <c r="Z2118" s="602">
        <f t="shared" ca="1" si="948"/>
        <v>18828945494.32</v>
      </c>
      <c r="AA2118" s="603">
        <f t="shared" si="949"/>
        <v>0</v>
      </c>
      <c r="AB2118" s="602"/>
      <c r="AC2118" s="604">
        <f t="shared" si="950"/>
        <v>0.113</v>
      </c>
      <c r="AD2118" s="602">
        <f t="shared" ca="1" si="951"/>
        <v>-75051600168900.094</v>
      </c>
      <c r="AE2118" s="602">
        <f t="shared" si="952"/>
        <v>0</v>
      </c>
      <c r="AG2118" s="602">
        <f t="shared" ca="1" si="956"/>
        <v>0</v>
      </c>
    </row>
    <row r="2119" spans="2:33" x14ac:dyDescent="0.25">
      <c r="B2119" s="30">
        <v>2098</v>
      </c>
      <c r="C2119" s="19">
        <f t="shared" ca="1" si="930"/>
        <v>109547</v>
      </c>
      <c r="D2119" s="30">
        <f t="shared" ca="1" si="931"/>
        <v>30</v>
      </c>
      <c r="E2119" s="599">
        <f t="shared" si="932"/>
        <v>0.113</v>
      </c>
      <c r="F2119" s="599">
        <f t="shared" si="953"/>
        <v>0.13108</v>
      </c>
      <c r="G2119" s="33">
        <f t="shared" ca="1" si="933"/>
        <v>1.0117233333333333</v>
      </c>
      <c r="H2119" s="33">
        <f t="shared" ca="1" si="934"/>
        <v>57882686028.69809</v>
      </c>
      <c r="I2119" s="33">
        <f t="shared" ca="1" si="958"/>
        <v>1.7276323346573837E-11</v>
      </c>
      <c r="J2119" s="30" t="b">
        <f t="shared" si="935"/>
        <v>0</v>
      </c>
      <c r="K2119" s="33">
        <f t="shared" si="954"/>
        <v>1</v>
      </c>
      <c r="L2119" s="33">
        <f t="shared" ca="1" si="957"/>
        <v>1.7276323346573837E-11</v>
      </c>
      <c r="M2119" s="600">
        <f t="shared" ca="1" si="936"/>
        <v>27271.35</v>
      </c>
      <c r="N2119" s="601">
        <f t="shared" ca="1" si="937"/>
        <v>-7806212274622470</v>
      </c>
      <c r="O2119" s="601">
        <f t="shared" ca="1" si="938"/>
        <v>91514828593428.828</v>
      </c>
      <c r="P2119" s="601">
        <f t="shared" ca="1" si="939"/>
        <v>-73508498919361.594</v>
      </c>
      <c r="Q2119" s="601">
        <f t="shared" ca="1" si="955"/>
        <v>-11761359827097.9</v>
      </c>
      <c r="R2119" s="602">
        <f t="shared" si="940"/>
        <v>399</v>
      </c>
      <c r="S2119" s="602">
        <f t="shared" si="941"/>
        <v>63.84</v>
      </c>
      <c r="T2119" s="602">
        <f t="shared" si="942"/>
        <v>166.35080000000002</v>
      </c>
      <c r="U2119" s="602">
        <f t="shared" si="943"/>
        <v>26.616128000000003</v>
      </c>
      <c r="V2119" s="602">
        <f t="shared" ca="1" si="944"/>
        <v>-6244969819697.9805</v>
      </c>
      <c r="W2119" s="602">
        <f t="shared" si="945"/>
        <v>84.48</v>
      </c>
      <c r="X2119" s="602">
        <f t="shared" si="946"/>
        <v>13.52</v>
      </c>
      <c r="Y2119" s="602">
        <f t="shared" ca="1" si="947"/>
        <v>115261326580.21001</v>
      </c>
      <c r="Z2119" s="602">
        <f t="shared" ca="1" si="948"/>
        <v>18441812252.830002</v>
      </c>
      <c r="AA2119" s="603">
        <f t="shared" si="949"/>
        <v>0</v>
      </c>
      <c r="AB2119" s="602"/>
      <c r="AC2119" s="604">
        <f t="shared" si="950"/>
        <v>0.113</v>
      </c>
      <c r="AD2119" s="602">
        <f t="shared" ca="1" si="951"/>
        <v>-73508498919361.594</v>
      </c>
      <c r="AE2119" s="602">
        <f t="shared" si="952"/>
        <v>0</v>
      </c>
      <c r="AG2119" s="602">
        <f t="shared" ca="1" si="956"/>
        <v>0</v>
      </c>
    </row>
    <row r="2120" spans="2:33" x14ac:dyDescent="0.25">
      <c r="B2120" s="30">
        <v>2099</v>
      </c>
      <c r="C2120" s="19">
        <f t="shared" ca="1" si="930"/>
        <v>109578</v>
      </c>
      <c r="D2120" s="30">
        <f t="shared" ca="1" si="931"/>
        <v>31</v>
      </c>
      <c r="E2120" s="599">
        <f t="shared" si="932"/>
        <v>0.113</v>
      </c>
      <c r="F2120" s="599">
        <f t="shared" si="953"/>
        <v>0.13108</v>
      </c>
      <c r="G2120" s="33">
        <f t="shared" ca="1" si="933"/>
        <v>1.0120874444444443</v>
      </c>
      <c r="H2120" s="33">
        <f t="shared" ca="1" si="934"/>
        <v>58582339780.365189</v>
      </c>
      <c r="I2120" s="33">
        <f t="shared" ca="1" si="958"/>
        <v>1.7069990781337245E-11</v>
      </c>
      <c r="J2120" s="30" t="b">
        <f t="shared" si="935"/>
        <v>0</v>
      </c>
      <c r="K2120" s="33">
        <f t="shared" si="954"/>
        <v>1</v>
      </c>
      <c r="L2120" s="33">
        <f t="shared" ca="1" si="957"/>
        <v>1.7069990781337245E-11</v>
      </c>
      <c r="M2120" s="600">
        <f t="shared" ca="1" si="936"/>
        <v>27271.35</v>
      </c>
      <c r="N2120" s="601">
        <f t="shared" ca="1" si="937"/>
        <v>-7897727103215900</v>
      </c>
      <c r="O2120" s="601">
        <f t="shared" ca="1" si="938"/>
        <v>95463337624776.766</v>
      </c>
      <c r="P2120" s="601">
        <f t="shared" ca="1" si="939"/>
        <v>-76849272340459.203</v>
      </c>
      <c r="Q2120" s="601">
        <f t="shared" ca="1" si="955"/>
        <v>-12295883574473.5</v>
      </c>
      <c r="R2120" s="602">
        <f t="shared" si="940"/>
        <v>399</v>
      </c>
      <c r="S2120" s="602">
        <f t="shared" si="941"/>
        <v>63.84</v>
      </c>
      <c r="T2120" s="602">
        <f t="shared" si="942"/>
        <v>166.35080000000002</v>
      </c>
      <c r="U2120" s="602">
        <f t="shared" si="943"/>
        <v>26.616128000000003</v>
      </c>
      <c r="V2120" s="602">
        <f t="shared" ca="1" si="944"/>
        <v>-6318181682572.7197</v>
      </c>
      <c r="W2120" s="602">
        <f t="shared" si="945"/>
        <v>84.48</v>
      </c>
      <c r="X2120" s="602">
        <f t="shared" si="946"/>
        <v>13.52</v>
      </c>
      <c r="Y2120" s="602">
        <f t="shared" ca="1" si="947"/>
        <v>120499659304.49001</v>
      </c>
      <c r="Z2120" s="602">
        <f t="shared" ca="1" si="948"/>
        <v>19279945488.720001</v>
      </c>
      <c r="AA2120" s="603">
        <f t="shared" si="949"/>
        <v>0</v>
      </c>
      <c r="AB2120" s="602"/>
      <c r="AC2120" s="604">
        <f t="shared" si="950"/>
        <v>0.113</v>
      </c>
      <c r="AD2120" s="602">
        <f t="shared" ca="1" si="951"/>
        <v>-76849272340459.172</v>
      </c>
      <c r="AE2120" s="602">
        <f t="shared" si="952"/>
        <v>0</v>
      </c>
      <c r="AG2120" s="602">
        <f t="shared" ca="1" si="956"/>
        <v>0</v>
      </c>
    </row>
    <row r="2121" spans="2:33" x14ac:dyDescent="0.25">
      <c r="B2121" s="30">
        <v>2100</v>
      </c>
      <c r="C2121" s="19">
        <f t="shared" ca="1" si="930"/>
        <v>109609</v>
      </c>
      <c r="D2121" s="30">
        <f t="shared" ca="1" si="931"/>
        <v>31</v>
      </c>
      <c r="E2121" s="599">
        <f t="shared" si="932"/>
        <v>0.113</v>
      </c>
      <c r="F2121" s="599">
        <f t="shared" si="953"/>
        <v>0.13108</v>
      </c>
      <c r="G2121" s="33">
        <f t="shared" ca="1" si="933"/>
        <v>1.0120874444444443</v>
      </c>
      <c r="H2121" s="33">
        <f t="shared" ca="1" si="934"/>
        <v>59290450557.88591</v>
      </c>
      <c r="I2121" s="33">
        <f t="shared" ca="1" si="958"/>
        <v>1.6866122463071675E-11</v>
      </c>
      <c r="J2121" s="30" t="b">
        <f t="shared" si="935"/>
        <v>1</v>
      </c>
      <c r="K2121" s="33">
        <f t="shared" si="954"/>
        <v>1</v>
      </c>
      <c r="L2121" s="33">
        <f t="shared" ca="1" si="957"/>
        <v>1.6866122463071675E-11</v>
      </c>
      <c r="M2121" s="600">
        <f t="shared" ca="1" si="936"/>
        <v>27271.35</v>
      </c>
      <c r="N2121" s="601">
        <f t="shared" ca="1" si="937"/>
        <v>-7993190440840680</v>
      </c>
      <c r="O2121" s="601">
        <f t="shared" ca="1" si="938"/>
        <v>96617245414797.391</v>
      </c>
      <c r="P2121" s="601">
        <f t="shared" ca="1" si="939"/>
        <v>-77778183650735.797</v>
      </c>
      <c r="Q2121" s="601">
        <f t="shared" ca="1" si="955"/>
        <v>-12444509384117.699</v>
      </c>
      <c r="R2121" s="602">
        <f t="shared" si="940"/>
        <v>399</v>
      </c>
      <c r="S2121" s="602">
        <f t="shared" si="941"/>
        <v>63.84</v>
      </c>
      <c r="T2121" s="602">
        <f t="shared" si="942"/>
        <v>166.35080000000002</v>
      </c>
      <c r="U2121" s="602">
        <f t="shared" si="943"/>
        <v>26.616128000000003</v>
      </c>
      <c r="V2121" s="602">
        <f t="shared" ca="1" si="944"/>
        <v>-6394552352672.54</v>
      </c>
      <c r="W2121" s="602">
        <f t="shared" si="945"/>
        <v>84.48</v>
      </c>
      <c r="X2121" s="602">
        <f t="shared" si="946"/>
        <v>13.52</v>
      </c>
      <c r="Y2121" s="602">
        <f t="shared" ca="1" si="947"/>
        <v>121956192239</v>
      </c>
      <c r="Z2121" s="602">
        <f t="shared" ca="1" si="948"/>
        <v>19512990758.240002</v>
      </c>
      <c r="AA2121" s="603">
        <f t="shared" si="949"/>
        <v>0</v>
      </c>
      <c r="AB2121" s="602"/>
      <c r="AC2121" s="604">
        <f t="shared" si="950"/>
        <v>0.113</v>
      </c>
      <c r="AD2121" s="602">
        <f t="shared" ca="1" si="951"/>
        <v>-77778183650735.844</v>
      </c>
      <c r="AE2121" s="602">
        <f t="shared" si="952"/>
        <v>0</v>
      </c>
      <c r="AG2121" s="602">
        <f t="shared" ca="1" si="956"/>
        <v>0</v>
      </c>
    </row>
    <row r="2122" spans="2:33" x14ac:dyDescent="0.25">
      <c r="B2122" s="30">
        <v>2101</v>
      </c>
      <c r="C2122" s="19">
        <f t="shared" ca="1" si="930"/>
        <v>109637</v>
      </c>
      <c r="D2122" s="30">
        <f t="shared" ca="1" si="931"/>
        <v>28</v>
      </c>
      <c r="E2122" s="599">
        <f t="shared" si="932"/>
        <v>0.113</v>
      </c>
      <c r="F2122" s="599">
        <f t="shared" si="953"/>
        <v>0.13108</v>
      </c>
      <c r="G2122" s="33">
        <f t="shared" ca="1" si="933"/>
        <v>1.0109951111111111</v>
      </c>
      <c r="H2122" s="33">
        <f t="shared" ca="1" si="934"/>
        <v>59942355649.597702</v>
      </c>
      <c r="I2122" s="33">
        <f t="shared" ca="1" si="958"/>
        <v>1.6682694384679415E-11</v>
      </c>
      <c r="J2122" s="30" t="b">
        <f t="shared" si="935"/>
        <v>0</v>
      </c>
      <c r="K2122" s="33">
        <f t="shared" si="954"/>
        <v>1</v>
      </c>
      <c r="L2122" s="33">
        <f t="shared" ca="1" si="957"/>
        <v>1.6682694384679415E-11</v>
      </c>
      <c r="M2122" s="600">
        <f t="shared" ca="1" si="936"/>
        <v>27271.35</v>
      </c>
      <c r="N2122" s="601">
        <f t="shared" ca="1" si="937"/>
        <v>-8089807686255480</v>
      </c>
      <c r="O2122" s="601">
        <f t="shared" ca="1" si="938"/>
        <v>88948334405171.016</v>
      </c>
      <c r="P2122" s="601">
        <f t="shared" ca="1" si="939"/>
        <v>-71100420886978.703</v>
      </c>
      <c r="Q2122" s="601">
        <f t="shared" ca="1" si="955"/>
        <v>-11376067341916.6</v>
      </c>
      <c r="R2122" s="602">
        <f t="shared" si="940"/>
        <v>399</v>
      </c>
      <c r="S2122" s="602">
        <f t="shared" si="941"/>
        <v>63.84</v>
      </c>
      <c r="T2122" s="602">
        <f t="shared" si="942"/>
        <v>166.35080000000002</v>
      </c>
      <c r="U2122" s="602">
        <f t="shared" si="943"/>
        <v>26.616128000000003</v>
      </c>
      <c r="V2122" s="602">
        <f t="shared" ca="1" si="944"/>
        <v>-6471846149004.3799</v>
      </c>
      <c r="W2122" s="602">
        <f t="shared" si="945"/>
        <v>84.48</v>
      </c>
      <c r="X2122" s="602">
        <f t="shared" si="946"/>
        <v>13.52</v>
      </c>
      <c r="Y2122" s="602">
        <f t="shared" ca="1" si="947"/>
        <v>111485460225.42999</v>
      </c>
      <c r="Z2122" s="602">
        <f t="shared" ca="1" si="948"/>
        <v>17837673636.07</v>
      </c>
      <c r="AA2122" s="603">
        <f t="shared" si="949"/>
        <v>0</v>
      </c>
      <c r="AB2122" s="602"/>
      <c r="AC2122" s="604">
        <f t="shared" si="950"/>
        <v>0.113</v>
      </c>
      <c r="AD2122" s="602">
        <f t="shared" ca="1" si="951"/>
        <v>-71100420886978.719</v>
      </c>
      <c r="AE2122" s="602">
        <f t="shared" si="952"/>
        <v>0</v>
      </c>
      <c r="AG2122" s="602">
        <f t="shared" ca="1" si="956"/>
        <v>0</v>
      </c>
    </row>
    <row r="2123" spans="2:33" x14ac:dyDescent="0.25">
      <c r="B2123" s="30">
        <v>2102</v>
      </c>
      <c r="C2123" s="19">
        <f t="shared" ca="1" si="930"/>
        <v>109668</v>
      </c>
      <c r="D2123" s="30">
        <f t="shared" ca="1" si="931"/>
        <v>31</v>
      </c>
      <c r="E2123" s="599">
        <f t="shared" si="932"/>
        <v>0.113</v>
      </c>
      <c r="F2123" s="599">
        <f t="shared" si="953"/>
        <v>0.13108</v>
      </c>
      <c r="G2123" s="33">
        <f t="shared" ca="1" si="933"/>
        <v>1.0120874444444443</v>
      </c>
      <c r="H2123" s="33">
        <f t="shared" ca="1" si="934"/>
        <v>60666905543.38134</v>
      </c>
      <c r="I2123" s="33">
        <f t="shared" ca="1" si="958"/>
        <v>1.6483451579460003E-11</v>
      </c>
      <c r="J2123" s="30" t="b">
        <f t="shared" si="935"/>
        <v>0</v>
      </c>
      <c r="K2123" s="33">
        <f t="shared" si="954"/>
        <v>1</v>
      </c>
      <c r="L2123" s="33">
        <f t="shared" ca="1" si="957"/>
        <v>1.6483451579460003E-11</v>
      </c>
      <c r="M2123" s="600">
        <f t="shared" ca="1" si="936"/>
        <v>27271.35</v>
      </c>
      <c r="N2123" s="601">
        <f t="shared" ca="1" si="937"/>
        <v>-8178756020660650</v>
      </c>
      <c r="O2123" s="601">
        <f t="shared" ca="1" si="938"/>
        <v>98860259051672.469</v>
      </c>
      <c r="P2123" s="601">
        <f t="shared" ca="1" si="939"/>
        <v>-79583839834372.906</v>
      </c>
      <c r="Q2123" s="601">
        <f t="shared" ca="1" si="955"/>
        <v>-12733414373499.699</v>
      </c>
      <c r="R2123" s="602">
        <f t="shared" si="940"/>
        <v>399</v>
      </c>
      <c r="S2123" s="602">
        <f t="shared" si="941"/>
        <v>63.84</v>
      </c>
      <c r="T2123" s="602">
        <f t="shared" si="942"/>
        <v>166.35080000000002</v>
      </c>
      <c r="U2123" s="602">
        <f t="shared" si="943"/>
        <v>26.616128000000003</v>
      </c>
      <c r="V2123" s="602">
        <f t="shared" ca="1" si="944"/>
        <v>-6543004816528.5195</v>
      </c>
      <c r="W2123" s="602">
        <f t="shared" si="945"/>
        <v>84.48</v>
      </c>
      <c r="X2123" s="602">
        <f t="shared" si="946"/>
        <v>13.52</v>
      </c>
      <c r="Y2123" s="602">
        <f t="shared" ca="1" si="947"/>
        <v>124787461134.94</v>
      </c>
      <c r="Z2123" s="602">
        <f t="shared" ca="1" si="948"/>
        <v>19965993781.59</v>
      </c>
      <c r="AA2123" s="603">
        <f t="shared" si="949"/>
        <v>0</v>
      </c>
      <c r="AB2123" s="602"/>
      <c r="AC2123" s="604">
        <f t="shared" si="950"/>
        <v>0.113</v>
      </c>
      <c r="AD2123" s="602">
        <f t="shared" ca="1" si="951"/>
        <v>-79583839834372.938</v>
      </c>
      <c r="AE2123" s="602">
        <f t="shared" si="952"/>
        <v>0</v>
      </c>
      <c r="AG2123" s="602">
        <f t="shared" ca="1" si="956"/>
        <v>0</v>
      </c>
    </row>
    <row r="2124" spans="2:33" x14ac:dyDescent="0.25">
      <c r="B2124" s="30">
        <v>2103</v>
      </c>
      <c r="C2124" s="19">
        <f t="shared" ca="1" si="930"/>
        <v>109698</v>
      </c>
      <c r="D2124" s="30">
        <f t="shared" ca="1" si="931"/>
        <v>30</v>
      </c>
      <c r="E2124" s="599">
        <f t="shared" si="932"/>
        <v>0.113</v>
      </c>
      <c r="F2124" s="599">
        <f t="shared" si="953"/>
        <v>0.13108</v>
      </c>
      <c r="G2124" s="33">
        <f t="shared" ca="1" si="933"/>
        <v>1.0117233333333333</v>
      </c>
      <c r="H2124" s="33">
        <f t="shared" ca="1" si="934"/>
        <v>61378123899.368248</v>
      </c>
      <c r="I2124" s="33">
        <f t="shared" ca="1" si="958"/>
        <v>1.6292449760105698E-11</v>
      </c>
      <c r="J2124" s="30" t="b">
        <f t="shared" si="935"/>
        <v>0</v>
      </c>
      <c r="K2124" s="33">
        <f t="shared" si="954"/>
        <v>1</v>
      </c>
      <c r="L2124" s="33">
        <f t="shared" ca="1" si="957"/>
        <v>1.6292449760105698E-11</v>
      </c>
      <c r="M2124" s="600">
        <f t="shared" ca="1" si="936"/>
        <v>27271.35</v>
      </c>
      <c r="N2124" s="601">
        <f t="shared" ca="1" si="937"/>
        <v>-8277616279712320</v>
      </c>
      <c r="O2124" s="601">
        <f t="shared" ca="1" si="938"/>
        <v>97041254879765.406</v>
      </c>
      <c r="P2124" s="601">
        <f t="shared" ca="1" si="939"/>
        <v>-77947553300624.297</v>
      </c>
      <c r="Q2124" s="601">
        <f t="shared" ca="1" si="955"/>
        <v>-12471608528099.9</v>
      </c>
      <c r="R2124" s="602">
        <f t="shared" si="940"/>
        <v>399</v>
      </c>
      <c r="S2124" s="602">
        <f t="shared" si="941"/>
        <v>63.84</v>
      </c>
      <c r="T2124" s="602">
        <f t="shared" si="942"/>
        <v>166.35080000000002</v>
      </c>
      <c r="U2124" s="602">
        <f t="shared" si="943"/>
        <v>26.616128000000003</v>
      </c>
      <c r="V2124" s="602">
        <f t="shared" ca="1" si="944"/>
        <v>-6622093023769.8604</v>
      </c>
      <c r="W2124" s="602">
        <f t="shared" si="945"/>
        <v>84.48</v>
      </c>
      <c r="X2124" s="602">
        <f t="shared" si="946"/>
        <v>13.52</v>
      </c>
      <c r="Y2124" s="602">
        <f t="shared" ca="1" si="947"/>
        <v>122221763850.03</v>
      </c>
      <c r="Z2124" s="602">
        <f t="shared" ca="1" si="948"/>
        <v>19555482216</v>
      </c>
      <c r="AA2124" s="603">
        <f t="shared" si="949"/>
        <v>0</v>
      </c>
      <c r="AB2124" s="602"/>
      <c r="AC2124" s="604">
        <f t="shared" si="950"/>
        <v>0.113</v>
      </c>
      <c r="AD2124" s="602">
        <f t="shared" ca="1" si="951"/>
        <v>-77947553300624.344</v>
      </c>
      <c r="AE2124" s="602">
        <f t="shared" si="952"/>
        <v>0</v>
      </c>
      <c r="AG2124" s="602">
        <f t="shared" ca="1" si="956"/>
        <v>0</v>
      </c>
    </row>
    <row r="2125" spans="2:33" x14ac:dyDescent="0.25">
      <c r="B2125" s="30">
        <v>2104</v>
      </c>
      <c r="C2125" s="19">
        <f t="shared" ca="1" si="930"/>
        <v>109729</v>
      </c>
      <c r="D2125" s="30">
        <f t="shared" ca="1" si="931"/>
        <v>31</v>
      </c>
      <c r="E2125" s="599">
        <f t="shared" si="932"/>
        <v>0.113</v>
      </c>
      <c r="F2125" s="599">
        <f t="shared" si="953"/>
        <v>0.13108</v>
      </c>
      <c r="G2125" s="33">
        <f t="shared" ca="1" si="933"/>
        <v>1.0120874444444443</v>
      </c>
      <c r="H2125" s="33">
        <f t="shared" ca="1" si="934"/>
        <v>62120028562.106079</v>
      </c>
      <c r="I2125" s="33">
        <f t="shared" ca="1" si="958"/>
        <v>1.609786767886342E-11</v>
      </c>
      <c r="J2125" s="30" t="b">
        <f t="shared" si="935"/>
        <v>0</v>
      </c>
      <c r="K2125" s="33">
        <f t="shared" si="954"/>
        <v>1</v>
      </c>
      <c r="L2125" s="33">
        <f t="shared" ca="1" si="957"/>
        <v>1.609786767886342E-11</v>
      </c>
      <c r="M2125" s="600">
        <f t="shared" ca="1" si="936"/>
        <v>27271.35</v>
      </c>
      <c r="N2125" s="601">
        <f t="shared" ca="1" si="937"/>
        <v>-8374657534592080</v>
      </c>
      <c r="O2125" s="601">
        <f t="shared" ca="1" si="938"/>
        <v>101228207717901.2</v>
      </c>
      <c r="P2125" s="601">
        <f t="shared" ca="1" si="939"/>
        <v>-81490070399100.203</v>
      </c>
      <c r="Q2125" s="601">
        <f t="shared" ca="1" si="955"/>
        <v>-13038411263856</v>
      </c>
      <c r="R2125" s="602">
        <f t="shared" si="940"/>
        <v>399</v>
      </c>
      <c r="S2125" s="602">
        <f t="shared" si="941"/>
        <v>63.84</v>
      </c>
      <c r="T2125" s="602">
        <f t="shared" si="942"/>
        <v>166.35080000000002</v>
      </c>
      <c r="U2125" s="602">
        <f t="shared" si="943"/>
        <v>26.616128000000003</v>
      </c>
      <c r="V2125" s="602">
        <f t="shared" ca="1" si="944"/>
        <v>-6699726027673.6602</v>
      </c>
      <c r="W2125" s="602">
        <f t="shared" si="945"/>
        <v>84.48</v>
      </c>
      <c r="X2125" s="602">
        <f t="shared" si="946"/>
        <v>13.52</v>
      </c>
      <c r="Y2125" s="602">
        <f t="shared" ca="1" si="947"/>
        <v>127776430660.44</v>
      </c>
      <c r="Z2125" s="602">
        <f t="shared" ca="1" si="948"/>
        <v>20444228905.669998</v>
      </c>
      <c r="AA2125" s="603">
        <f t="shared" si="949"/>
        <v>0</v>
      </c>
      <c r="AB2125" s="602"/>
      <c r="AC2125" s="604">
        <f t="shared" si="950"/>
        <v>0.113</v>
      </c>
      <c r="AD2125" s="602">
        <f t="shared" ca="1" si="951"/>
        <v>-81490070399100.172</v>
      </c>
      <c r="AE2125" s="602">
        <f t="shared" si="952"/>
        <v>0</v>
      </c>
      <c r="AG2125" s="602">
        <f t="shared" ca="1" si="956"/>
        <v>0</v>
      </c>
    </row>
    <row r="2126" spans="2:33" x14ac:dyDescent="0.25">
      <c r="B2126" s="30">
        <v>2105</v>
      </c>
      <c r="C2126" s="19">
        <f t="shared" ca="1" si="930"/>
        <v>109759</v>
      </c>
      <c r="D2126" s="30">
        <f t="shared" ca="1" si="931"/>
        <v>30</v>
      </c>
      <c r="E2126" s="599">
        <f t="shared" si="932"/>
        <v>0.113</v>
      </c>
      <c r="F2126" s="599">
        <f t="shared" si="953"/>
        <v>0.13108</v>
      </c>
      <c r="G2126" s="33">
        <f t="shared" ca="1" si="933"/>
        <v>1.0117233333333333</v>
      </c>
      <c r="H2126" s="33">
        <f t="shared" ca="1" si="934"/>
        <v>62848282363.615837</v>
      </c>
      <c r="I2126" s="33">
        <f t="shared" ca="1" si="958"/>
        <v>1.59113338088444E-11</v>
      </c>
      <c r="J2126" s="30" t="b">
        <f t="shared" si="935"/>
        <v>0</v>
      </c>
      <c r="K2126" s="33">
        <f t="shared" si="954"/>
        <v>1</v>
      </c>
      <c r="L2126" s="33">
        <f t="shared" ca="1" si="957"/>
        <v>1.59113338088444E-11</v>
      </c>
      <c r="M2126" s="600">
        <f t="shared" ca="1" si="936"/>
        <v>27271.35</v>
      </c>
      <c r="N2126" s="601">
        <f t="shared" ca="1" si="937"/>
        <v>-8475885742309980</v>
      </c>
      <c r="O2126" s="601">
        <f t="shared" ca="1" si="938"/>
        <v>99365633879618.625</v>
      </c>
      <c r="P2126" s="601">
        <f t="shared" ca="1" si="939"/>
        <v>-79814590740085.594</v>
      </c>
      <c r="Q2126" s="601">
        <f t="shared" ca="1" si="955"/>
        <v>-12770334518413.699</v>
      </c>
      <c r="R2126" s="602">
        <f t="shared" si="940"/>
        <v>399</v>
      </c>
      <c r="S2126" s="602">
        <f t="shared" si="941"/>
        <v>63.84</v>
      </c>
      <c r="T2126" s="602">
        <f t="shared" si="942"/>
        <v>166.35080000000002</v>
      </c>
      <c r="U2126" s="602">
        <f t="shared" si="943"/>
        <v>26.616128000000003</v>
      </c>
      <c r="V2126" s="602">
        <f t="shared" ca="1" si="944"/>
        <v>-6780708593847.9805</v>
      </c>
      <c r="W2126" s="602">
        <f t="shared" si="945"/>
        <v>84.48</v>
      </c>
      <c r="X2126" s="602">
        <f t="shared" si="946"/>
        <v>13.52</v>
      </c>
      <c r="Y2126" s="602">
        <f t="shared" ca="1" si="947"/>
        <v>125149278555.10001</v>
      </c>
      <c r="Z2126" s="602">
        <f t="shared" ca="1" si="948"/>
        <v>20023884568.82</v>
      </c>
      <c r="AA2126" s="603">
        <f t="shared" si="949"/>
        <v>0</v>
      </c>
      <c r="AB2126" s="602"/>
      <c r="AC2126" s="604">
        <f t="shared" si="950"/>
        <v>0.113</v>
      </c>
      <c r="AD2126" s="602">
        <f t="shared" ca="1" si="951"/>
        <v>-79814590740085.641</v>
      </c>
      <c r="AE2126" s="602">
        <f t="shared" si="952"/>
        <v>0</v>
      </c>
      <c r="AG2126" s="602">
        <f t="shared" ca="1" si="956"/>
        <v>0</v>
      </c>
    </row>
    <row r="2127" spans="2:33" x14ac:dyDescent="0.25">
      <c r="B2127" s="30">
        <v>2106</v>
      </c>
      <c r="C2127" s="19">
        <f t="shared" ca="1" si="930"/>
        <v>109790</v>
      </c>
      <c r="D2127" s="30">
        <f t="shared" ca="1" si="931"/>
        <v>31</v>
      </c>
      <c r="E2127" s="599">
        <f t="shared" si="932"/>
        <v>0.113</v>
      </c>
      <c r="F2127" s="599">
        <f t="shared" si="953"/>
        <v>0.13108</v>
      </c>
      <c r="G2127" s="33">
        <f t="shared" ca="1" si="933"/>
        <v>1.0120874444444443</v>
      </c>
      <c r="H2127" s="33">
        <f t="shared" ca="1" si="934"/>
        <v>63607957485.114792</v>
      </c>
      <c r="I2127" s="33">
        <f t="shared" ca="1" si="958"/>
        <v>1.5721303427075377E-11</v>
      </c>
      <c r="J2127" s="30" t="b">
        <f t="shared" si="935"/>
        <v>0</v>
      </c>
      <c r="K2127" s="33">
        <f t="shared" si="954"/>
        <v>1</v>
      </c>
      <c r="L2127" s="33">
        <f t="shared" ca="1" si="957"/>
        <v>1.5721303427075377E-11</v>
      </c>
      <c r="M2127" s="600">
        <f t="shared" ca="1" si="936"/>
        <v>27271.35</v>
      </c>
      <c r="N2127" s="601">
        <f t="shared" ca="1" si="937"/>
        <v>-8575251376189600</v>
      </c>
      <c r="O2127" s="601">
        <f t="shared" ca="1" si="938"/>
        <v>103652874634108.83</v>
      </c>
      <c r="P2127" s="601">
        <f t="shared" ca="1" si="939"/>
        <v>-83441959918867.094</v>
      </c>
      <c r="Q2127" s="601">
        <f t="shared" ca="1" si="955"/>
        <v>-13350713587018.699</v>
      </c>
      <c r="R2127" s="602">
        <f t="shared" si="940"/>
        <v>399</v>
      </c>
      <c r="S2127" s="602">
        <f t="shared" si="941"/>
        <v>63.84</v>
      </c>
      <c r="T2127" s="602">
        <f t="shared" si="942"/>
        <v>166.35080000000002</v>
      </c>
      <c r="U2127" s="602">
        <f t="shared" si="943"/>
        <v>26.616128000000003</v>
      </c>
      <c r="V2127" s="602">
        <f t="shared" ca="1" si="944"/>
        <v>-6860201100951.6797</v>
      </c>
      <c r="W2127" s="602">
        <f t="shared" si="945"/>
        <v>84.48</v>
      </c>
      <c r="X2127" s="602">
        <f t="shared" si="946"/>
        <v>13.52</v>
      </c>
      <c r="Y2127" s="602">
        <f t="shared" ca="1" si="947"/>
        <v>130836993427.42999</v>
      </c>
      <c r="Z2127" s="602">
        <f t="shared" ca="1" si="948"/>
        <v>20933918948.389999</v>
      </c>
      <c r="AA2127" s="603">
        <f t="shared" si="949"/>
        <v>0</v>
      </c>
      <c r="AB2127" s="602"/>
      <c r="AC2127" s="604">
        <f t="shared" si="950"/>
        <v>0.113</v>
      </c>
      <c r="AD2127" s="602">
        <f t="shared" ca="1" si="951"/>
        <v>-83441959918867.141</v>
      </c>
      <c r="AE2127" s="602">
        <f t="shared" si="952"/>
        <v>0</v>
      </c>
      <c r="AG2127" s="602">
        <f t="shared" ca="1" si="956"/>
        <v>0</v>
      </c>
    </row>
    <row r="2128" spans="2:33" x14ac:dyDescent="0.25">
      <c r="B2128" s="30">
        <v>2107</v>
      </c>
      <c r="C2128" s="19">
        <f t="shared" ca="1" si="930"/>
        <v>109821</v>
      </c>
      <c r="D2128" s="30">
        <f t="shared" ca="1" si="931"/>
        <v>31</v>
      </c>
      <c r="E2128" s="599">
        <f t="shared" si="932"/>
        <v>0.113</v>
      </c>
      <c r="F2128" s="599">
        <f t="shared" si="953"/>
        <v>0.13108</v>
      </c>
      <c r="G2128" s="33">
        <f t="shared" ca="1" si="933"/>
        <v>1.0120874444444443</v>
      </c>
      <c r="H2128" s="33">
        <f t="shared" ca="1" si="934"/>
        <v>64376815137.440697</v>
      </c>
      <c r="I2128" s="33">
        <f t="shared" ca="1" si="958"/>
        <v>1.5533542593945649E-11</v>
      </c>
      <c r="J2128" s="30" t="b">
        <f t="shared" si="935"/>
        <v>0</v>
      </c>
      <c r="K2128" s="33">
        <f t="shared" si="954"/>
        <v>1</v>
      </c>
      <c r="L2128" s="33">
        <f t="shared" ca="1" si="957"/>
        <v>1.5533542593945649E-11</v>
      </c>
      <c r="M2128" s="600">
        <f t="shared" ca="1" si="936"/>
        <v>27271.35</v>
      </c>
      <c r="N2128" s="601">
        <f t="shared" ca="1" si="937"/>
        <v>-8678904250823710</v>
      </c>
      <c r="O2128" s="601">
        <f t="shared" ca="1" si="938"/>
        <v>104905772997755.72</v>
      </c>
      <c r="P2128" s="601">
        <f t="shared" ca="1" si="939"/>
        <v>-84450559973987.406</v>
      </c>
      <c r="Q2128" s="601">
        <f t="shared" ca="1" si="955"/>
        <v>-13512089595838</v>
      </c>
      <c r="R2128" s="602">
        <f t="shared" si="940"/>
        <v>399</v>
      </c>
      <c r="S2128" s="602">
        <f t="shared" si="941"/>
        <v>63.84</v>
      </c>
      <c r="T2128" s="602">
        <f t="shared" si="942"/>
        <v>166.35080000000002</v>
      </c>
      <c r="U2128" s="602">
        <f t="shared" si="943"/>
        <v>26.616128000000003</v>
      </c>
      <c r="V2128" s="602">
        <f t="shared" ca="1" si="944"/>
        <v>-6943123400658.9697</v>
      </c>
      <c r="W2128" s="602">
        <f t="shared" si="945"/>
        <v>84.48</v>
      </c>
      <c r="X2128" s="602">
        <f t="shared" si="946"/>
        <v>13.52</v>
      </c>
      <c r="Y2128" s="602">
        <f t="shared" ca="1" si="947"/>
        <v>132418478313.86</v>
      </c>
      <c r="Z2128" s="602">
        <f t="shared" ca="1" si="948"/>
        <v>21186956530.220001</v>
      </c>
      <c r="AA2128" s="603">
        <f t="shared" si="949"/>
        <v>0</v>
      </c>
      <c r="AB2128" s="602"/>
      <c r="AC2128" s="604">
        <f t="shared" si="950"/>
        <v>0.113</v>
      </c>
      <c r="AD2128" s="602">
        <f t="shared" ca="1" si="951"/>
        <v>-84450559973987.375</v>
      </c>
      <c r="AE2128" s="602">
        <f t="shared" si="952"/>
        <v>0</v>
      </c>
      <c r="AG2128" s="602">
        <f t="shared" ca="1" si="956"/>
        <v>0</v>
      </c>
    </row>
    <row r="2129" spans="2:33" x14ac:dyDescent="0.25">
      <c r="B2129" s="30">
        <v>2108</v>
      </c>
      <c r="C2129" s="19">
        <f t="shared" ca="1" si="930"/>
        <v>109851</v>
      </c>
      <c r="D2129" s="30">
        <f t="shared" ca="1" si="931"/>
        <v>30</v>
      </c>
      <c r="E2129" s="599">
        <f t="shared" si="932"/>
        <v>0.113</v>
      </c>
      <c r="F2129" s="599">
        <f t="shared" si="953"/>
        <v>0.13108</v>
      </c>
      <c r="G2129" s="33">
        <f t="shared" ca="1" si="933"/>
        <v>1.0117233333333333</v>
      </c>
      <c r="H2129" s="33">
        <f t="shared" ca="1" si="934"/>
        <v>65131526000.235291</v>
      </c>
      <c r="I2129" s="33">
        <f t="shared" ca="1" si="958"/>
        <v>1.5353547834828672E-11</v>
      </c>
      <c r="J2129" s="30" t="b">
        <f t="shared" si="935"/>
        <v>0</v>
      </c>
      <c r="K2129" s="33">
        <f t="shared" si="954"/>
        <v>1</v>
      </c>
      <c r="L2129" s="33">
        <f t="shared" ca="1" si="957"/>
        <v>1.5353547834828672E-11</v>
      </c>
      <c r="M2129" s="600">
        <f t="shared" ca="1" si="936"/>
        <v>27271.35</v>
      </c>
      <c r="N2129" s="601">
        <f t="shared" ca="1" si="937"/>
        <v>-8783810023821470</v>
      </c>
      <c r="O2129" s="601">
        <f t="shared" ca="1" si="938"/>
        <v>102975532873205.13</v>
      </c>
      <c r="P2129" s="601">
        <f t="shared" ca="1" si="939"/>
        <v>-82714211057652.203</v>
      </c>
      <c r="Q2129" s="601">
        <f t="shared" ca="1" si="955"/>
        <v>-13234273769224.4</v>
      </c>
      <c r="R2129" s="602">
        <f t="shared" si="940"/>
        <v>399</v>
      </c>
      <c r="S2129" s="602">
        <f t="shared" si="941"/>
        <v>63.84</v>
      </c>
      <c r="T2129" s="602">
        <f t="shared" si="942"/>
        <v>166.35080000000002</v>
      </c>
      <c r="U2129" s="602">
        <f t="shared" si="943"/>
        <v>26.616128000000003</v>
      </c>
      <c r="V2129" s="602">
        <f t="shared" ca="1" si="944"/>
        <v>-7027048019057.1797</v>
      </c>
      <c r="W2129" s="602">
        <f t="shared" si="945"/>
        <v>84.48</v>
      </c>
      <c r="X2129" s="602">
        <f t="shared" si="946"/>
        <v>13.52</v>
      </c>
      <c r="Y2129" s="602">
        <f t="shared" ca="1" si="947"/>
        <v>129695883213.05</v>
      </c>
      <c r="Z2129" s="602">
        <f t="shared" ca="1" si="948"/>
        <v>20751341314.09</v>
      </c>
      <c r="AA2129" s="603">
        <f t="shared" si="949"/>
        <v>0</v>
      </c>
      <c r="AB2129" s="602"/>
      <c r="AC2129" s="604">
        <f t="shared" si="950"/>
        <v>0.113</v>
      </c>
      <c r="AD2129" s="602">
        <f t="shared" ca="1" si="951"/>
        <v>-82714211057652.172</v>
      </c>
      <c r="AE2129" s="602">
        <f t="shared" si="952"/>
        <v>0</v>
      </c>
      <c r="AG2129" s="602">
        <f t="shared" ca="1" si="956"/>
        <v>0</v>
      </c>
    </row>
    <row r="2130" spans="2:33" x14ac:dyDescent="0.25">
      <c r="B2130" s="30">
        <v>2109</v>
      </c>
      <c r="C2130" s="19">
        <f t="shared" ca="1" si="930"/>
        <v>109882</v>
      </c>
      <c r="D2130" s="30">
        <f t="shared" ca="1" si="931"/>
        <v>31</v>
      </c>
      <c r="E2130" s="599">
        <f t="shared" si="932"/>
        <v>0.113</v>
      </c>
      <c r="F2130" s="599">
        <f t="shared" si="953"/>
        <v>0.13108</v>
      </c>
      <c r="G2130" s="33">
        <f t="shared" ca="1" si="933"/>
        <v>1.0120874444444443</v>
      </c>
      <c r="H2130" s="33">
        <f t="shared" ca="1" si="934"/>
        <v>65918799702.345016</v>
      </c>
      <c r="I2130" s="33">
        <f t="shared" ca="1" si="958"/>
        <v>1.517017913729436E-11</v>
      </c>
      <c r="J2130" s="30" t="b">
        <f t="shared" si="935"/>
        <v>0</v>
      </c>
      <c r="K2130" s="33">
        <f t="shared" si="954"/>
        <v>1</v>
      </c>
      <c r="L2130" s="33">
        <f t="shared" ca="1" si="957"/>
        <v>1.517017913729436E-11</v>
      </c>
      <c r="M2130" s="600">
        <f t="shared" ca="1" si="936"/>
        <v>27271.35</v>
      </c>
      <c r="N2130" s="601">
        <f t="shared" ca="1" si="937"/>
        <v>-8886785556694670</v>
      </c>
      <c r="O2130" s="601">
        <f t="shared" ca="1" si="938"/>
        <v>107418526733509.48</v>
      </c>
      <c r="P2130" s="601">
        <f t="shared" ca="1" si="939"/>
        <v>-86473360569726.203</v>
      </c>
      <c r="Q2130" s="601">
        <f t="shared" ca="1" si="955"/>
        <v>-13835737691156.199</v>
      </c>
      <c r="R2130" s="602">
        <f t="shared" si="940"/>
        <v>399</v>
      </c>
      <c r="S2130" s="602">
        <f t="shared" si="941"/>
        <v>63.84</v>
      </c>
      <c r="T2130" s="602">
        <f t="shared" si="942"/>
        <v>166.35080000000002</v>
      </c>
      <c r="U2130" s="602">
        <f t="shared" si="943"/>
        <v>26.616128000000003</v>
      </c>
      <c r="V2130" s="602">
        <f t="shared" ca="1" si="944"/>
        <v>-7109428445355.7402</v>
      </c>
      <c r="W2130" s="602">
        <f t="shared" si="945"/>
        <v>84.48</v>
      </c>
      <c r="X2130" s="602">
        <f t="shared" si="946"/>
        <v>13.52</v>
      </c>
      <c r="Y2130" s="602">
        <f t="shared" ca="1" si="947"/>
        <v>135590229647.98</v>
      </c>
      <c r="Z2130" s="602">
        <f t="shared" ca="1" si="948"/>
        <v>21694436743.68</v>
      </c>
      <c r="AA2130" s="603">
        <f t="shared" si="949"/>
        <v>0</v>
      </c>
      <c r="AB2130" s="602"/>
      <c r="AC2130" s="604">
        <f t="shared" si="950"/>
        <v>0.113</v>
      </c>
      <c r="AD2130" s="602">
        <f t="shared" ca="1" si="951"/>
        <v>-86473360569726.203</v>
      </c>
      <c r="AE2130" s="602">
        <f t="shared" si="952"/>
        <v>0</v>
      </c>
      <c r="AG2130" s="602">
        <f t="shared" ca="1" si="956"/>
        <v>0</v>
      </c>
    </row>
    <row r="2131" spans="2:33" x14ac:dyDescent="0.25">
      <c r="B2131" s="30">
        <v>2110</v>
      </c>
      <c r="C2131" s="19">
        <f t="shared" ca="1" si="930"/>
        <v>109912</v>
      </c>
      <c r="D2131" s="30">
        <f t="shared" ca="1" si="931"/>
        <v>30</v>
      </c>
      <c r="E2131" s="599">
        <f t="shared" si="932"/>
        <v>0.113</v>
      </c>
      <c r="F2131" s="599">
        <f t="shared" si="953"/>
        <v>0.13108</v>
      </c>
      <c r="G2131" s="33">
        <f t="shared" ca="1" si="933"/>
        <v>1.0117233333333333</v>
      </c>
      <c r="H2131" s="33">
        <f t="shared" ca="1" si="934"/>
        <v>66691587764.188843</v>
      </c>
      <c r="I2131" s="33">
        <f t="shared" ca="1" si="958"/>
        <v>1.4994394848355472E-11</v>
      </c>
      <c r="J2131" s="30" t="b">
        <f t="shared" si="935"/>
        <v>0</v>
      </c>
      <c r="K2131" s="33">
        <f t="shared" si="954"/>
        <v>1</v>
      </c>
      <c r="L2131" s="33">
        <f t="shared" ca="1" si="957"/>
        <v>1.4994394848355472E-11</v>
      </c>
      <c r="M2131" s="600">
        <f t="shared" ca="1" si="936"/>
        <v>27271.35</v>
      </c>
      <c r="N2131" s="601">
        <f t="shared" ca="1" si="937"/>
        <v>-8994204083428180</v>
      </c>
      <c r="O2131" s="601">
        <f t="shared" ca="1" si="938"/>
        <v>105442052565327.8</v>
      </c>
      <c r="P2131" s="601">
        <f t="shared" ca="1" si="939"/>
        <v>-84695421785615.406</v>
      </c>
      <c r="Q2131" s="601">
        <f t="shared" ca="1" si="955"/>
        <v>-13551267485698.5</v>
      </c>
      <c r="R2131" s="602">
        <f t="shared" si="940"/>
        <v>399</v>
      </c>
      <c r="S2131" s="602">
        <f t="shared" si="941"/>
        <v>63.84</v>
      </c>
      <c r="T2131" s="602">
        <f t="shared" si="942"/>
        <v>166.35080000000002</v>
      </c>
      <c r="U2131" s="602">
        <f t="shared" si="943"/>
        <v>26.616128000000003</v>
      </c>
      <c r="V2131" s="602">
        <f t="shared" ca="1" si="944"/>
        <v>-7195363266742.54</v>
      </c>
      <c r="W2131" s="602">
        <f t="shared" si="945"/>
        <v>84.48</v>
      </c>
      <c r="X2131" s="602">
        <f t="shared" si="946"/>
        <v>13.52</v>
      </c>
      <c r="Y2131" s="602">
        <f t="shared" ca="1" si="947"/>
        <v>132802421634.49001</v>
      </c>
      <c r="Z2131" s="602">
        <f t="shared" ca="1" si="948"/>
        <v>21248387461.52</v>
      </c>
      <c r="AA2131" s="603">
        <f t="shared" si="949"/>
        <v>0</v>
      </c>
      <c r="AB2131" s="602"/>
      <c r="AC2131" s="604">
        <f t="shared" si="950"/>
        <v>0.113</v>
      </c>
      <c r="AD2131" s="602">
        <f t="shared" ca="1" si="951"/>
        <v>-84695421785615.359</v>
      </c>
      <c r="AE2131" s="602">
        <f t="shared" si="952"/>
        <v>0</v>
      </c>
      <c r="AG2131" s="602">
        <f t="shared" ca="1" si="956"/>
        <v>0</v>
      </c>
    </row>
    <row r="2132" spans="2:33" x14ac:dyDescent="0.25">
      <c r="B2132" s="30">
        <v>2111</v>
      </c>
      <c r="C2132" s="19">
        <f t="shared" ca="1" si="930"/>
        <v>109943</v>
      </c>
      <c r="D2132" s="30">
        <f t="shared" ca="1" si="931"/>
        <v>31</v>
      </c>
      <c r="E2132" s="599">
        <f t="shared" si="932"/>
        <v>0.113</v>
      </c>
      <c r="F2132" s="599">
        <f t="shared" si="953"/>
        <v>0.13108</v>
      </c>
      <c r="G2132" s="33">
        <f t="shared" ca="1" si="933"/>
        <v>1.0120874444444443</v>
      </c>
      <c r="H2132" s="33">
        <f t="shared" ca="1" si="934"/>
        <v>67497718626.200256</v>
      </c>
      <c r="I2132" s="33">
        <f t="shared" ca="1" si="958"/>
        <v>1.4815315544781019E-11</v>
      </c>
      <c r="J2132" s="30" t="b">
        <f t="shared" si="935"/>
        <v>0</v>
      </c>
      <c r="K2132" s="33">
        <f t="shared" si="954"/>
        <v>1</v>
      </c>
      <c r="L2132" s="33">
        <f t="shared" ca="1" si="957"/>
        <v>1.4815315544781019E-11</v>
      </c>
      <c r="M2132" s="600">
        <f t="shared" ca="1" si="936"/>
        <v>27271.35</v>
      </c>
      <c r="N2132" s="601">
        <f t="shared" ca="1" si="937"/>
        <v>-9099646135993510</v>
      </c>
      <c r="O2132" s="601">
        <f t="shared" ca="1" si="938"/>
        <v>109991467160196.45</v>
      </c>
      <c r="P2132" s="601">
        <f t="shared" ca="1" si="939"/>
        <v>-88544612262181.297</v>
      </c>
      <c r="Q2132" s="601">
        <f t="shared" ca="1" si="955"/>
        <v>-14167137961949</v>
      </c>
      <c r="R2132" s="602">
        <f t="shared" si="940"/>
        <v>399</v>
      </c>
      <c r="S2132" s="602">
        <f t="shared" si="941"/>
        <v>63.84</v>
      </c>
      <c r="T2132" s="602">
        <f t="shared" si="942"/>
        <v>166.35080000000002</v>
      </c>
      <c r="U2132" s="602">
        <f t="shared" si="943"/>
        <v>26.616128000000003</v>
      </c>
      <c r="V2132" s="602">
        <f t="shared" ca="1" si="944"/>
        <v>-7279716908794.8096</v>
      </c>
      <c r="W2132" s="602">
        <f t="shared" si="945"/>
        <v>84.48</v>
      </c>
      <c r="X2132" s="602">
        <f t="shared" si="946"/>
        <v>13.52</v>
      </c>
      <c r="Y2132" s="602">
        <f t="shared" ca="1" si="947"/>
        <v>138837952301.75</v>
      </c>
      <c r="Z2132" s="602">
        <f t="shared" ca="1" si="948"/>
        <v>22214072368.279999</v>
      </c>
      <c r="AA2132" s="603">
        <f t="shared" si="949"/>
        <v>0</v>
      </c>
      <c r="AB2132" s="602"/>
      <c r="AC2132" s="604">
        <f t="shared" si="950"/>
        <v>0.113</v>
      </c>
      <c r="AD2132" s="602">
        <f t="shared" ca="1" si="951"/>
        <v>-88544612262181.297</v>
      </c>
      <c r="AE2132" s="602">
        <f t="shared" si="952"/>
        <v>0</v>
      </c>
      <c r="AG2132" s="602">
        <f t="shared" ca="1" si="956"/>
        <v>0</v>
      </c>
    </row>
    <row r="2133" spans="2:33" x14ac:dyDescent="0.25">
      <c r="B2133" s="30">
        <v>2112</v>
      </c>
      <c r="C2133" s="19">
        <f t="shared" ref="C2133:C2196" ca="1" si="959">IF(B2133=0,FECHA_1ER_PAGO,EDATE(C2132,1))</f>
        <v>109974</v>
      </c>
      <c r="D2133" s="30">
        <f t="shared" ref="D2133:D2196" ca="1" si="960">IF(B2133=0,FECHA_1ER_PAGO-FECHA_APERTURA, C2133-C2132)</f>
        <v>31</v>
      </c>
      <c r="E2133" s="599">
        <f t="shared" ref="E2133:E2196" si="961">IF(B2133=0,TASA,IF(B2133=MESES_INC_TASA,E2132+INCREMENTO_TASA,E2132))</f>
        <v>0.113</v>
      </c>
      <c r="F2133" s="599">
        <f t="shared" si="953"/>
        <v>0.13108</v>
      </c>
      <c r="G2133" s="33">
        <f t="shared" ref="G2133:G2196" ca="1" si="962">IF(B2133&lt;MESES_GRACIA, 0, 1 + D2133 * F2133 / 360 + FACTOR_SEG_DEUD)</f>
        <v>1.0120874444444443</v>
      </c>
      <c r="H2133" s="33">
        <f t="shared" ref="H2133:H2196" ca="1" si="963">IF(B2133 = 0, 0,            IF(H2132=0, G2133, H2132 * G2133 ))</f>
        <v>68313593550.221184</v>
      </c>
      <c r="I2133" s="33">
        <f t="shared" ca="1" si="958"/>
        <v>1.463837500020905E-11</v>
      </c>
      <c r="J2133" s="30" t="b">
        <f t="shared" ref="J2133:J2196" si="964">MOD(B2133, MESES_INC)=0</f>
        <v>1</v>
      </c>
      <c r="K2133" s="33">
        <f t="shared" si="954"/>
        <v>1</v>
      </c>
      <c r="L2133" s="33">
        <f t="shared" ca="1" si="957"/>
        <v>1.463837500020905E-11</v>
      </c>
      <c r="M2133" s="600">
        <f t="shared" ref="M2133:M2196" ca="1" si="965">ROUND(CUOTA_INIT*K2133,2)</f>
        <v>27271.35</v>
      </c>
      <c r="N2133" s="601">
        <f t="shared" ref="N2133:N2196" ca="1" si="966">IF(B2133=0,TOTAL_FINANCIADO, ROUND(N2132-O2132,2))</f>
        <v>-9209637603153710</v>
      </c>
      <c r="O2133" s="601">
        <f t="shared" ref="O2133:O2196" ca="1" si="967">IF(B2133=0, 0,
   IF((B2133+1) = PLAZO, N2133,
   IF(B2133&lt;MESES_GRACIA, 0, M2133-P2133-V2133-Q2133)))</f>
        <v>111320982908858.31</v>
      </c>
      <c r="P2133" s="601">
        <f t="shared" ref="P2133:P2196" ca="1" si="968" xml:space="preserve"> IF(B2133&lt;MESES_GRACIA, 0, ROUND(N2133 * D2133 *E2133 /360,2))</f>
        <v>-89614890344020.703</v>
      </c>
      <c r="Q2133" s="601">
        <f t="shared" ca="1" si="955"/>
        <v>-14338382455043.301</v>
      </c>
      <c r="R2133" s="602">
        <f t="shared" ref="R2133:R2196" si="969" xml:space="preserve"> COMISION_AMORT</f>
        <v>399</v>
      </c>
      <c r="S2133" s="602">
        <f t="shared" ref="S2133:S2196" si="970">ROUND(R2133*IVA,2)</f>
        <v>63.84</v>
      </c>
      <c r="T2133" s="602">
        <f t="shared" ref="T2133:T2196" si="971">SEGURO_DAÑOS_MENS</f>
        <v>166.35080000000002</v>
      </c>
      <c r="U2133" s="602">
        <f t="shared" ref="U2133:U2196" si="972">T2133*IVA</f>
        <v>26.616128000000003</v>
      </c>
      <c r="V2133" s="602">
        <f t="shared" ref="V2133:V2196" ca="1" si="973">ROUND(N2133 * FACTOR_SEG_DEUD,2)</f>
        <v>-7367710082522.9697</v>
      </c>
      <c r="W2133" s="602">
        <f t="shared" ref="W2133:W2196" si="974">ROUND(SEGURO_INTERIORES/(1+IVA),2)</f>
        <v>84.48</v>
      </c>
      <c r="X2133" s="602">
        <f t="shared" ref="X2133:X2196" si="975">ROUND(W2133*IVA,2)</f>
        <v>13.52</v>
      </c>
      <c r="Y2133" s="602">
        <f t="shared" ref="Y2133:Y2196" ca="1" si="976">ROUND((SUM(O2133:X2133)-Q2133) * FACTOR_SEG_DESEMPLEO,2)</f>
        <v>140516148334.07001</v>
      </c>
      <c r="Z2133" s="602">
        <f t="shared" ref="Z2133:Z2196" ca="1" si="977">ROUND(Y2133*IVA,2)</f>
        <v>22482583733.450001</v>
      </c>
      <c r="AA2133" s="603">
        <f t="shared" ref="AA2133:AA2196" si="978">IF(B2133&gt;=PLAZO,0,ROUND(SUM(O2133:Z2133),2))</f>
        <v>0</v>
      </c>
      <c r="AB2133" s="602"/>
      <c r="AC2133" s="604">
        <f t="shared" ref="AC2133:AC2196" si="979">IF(AB2133="SI",TASA_PP,TASA)</f>
        <v>0.113</v>
      </c>
      <c r="AD2133" s="602">
        <f t="shared" ref="AD2133:AD2196" ca="1" si="980">N2133 * D2133 * AC2133 /360</f>
        <v>-89614890344020.688</v>
      </c>
      <c r="AE2133" s="602">
        <f t="shared" ref="AE2133:AE2196" si="981">IF(B2133&gt;=PLAZO, 0, O2133+R2133+S2133+T2133+U2133+V2133+W2133+X2133+Y2133+Z2133+AD2133)</f>
        <v>0</v>
      </c>
      <c r="AG2133" s="602">
        <f t="shared" ca="1" si="956"/>
        <v>0</v>
      </c>
    </row>
    <row r="2134" spans="2:33" x14ac:dyDescent="0.25">
      <c r="B2134" s="30">
        <v>2113</v>
      </c>
      <c r="C2134" s="19">
        <f t="shared" ca="1" si="959"/>
        <v>110002</v>
      </c>
      <c r="D2134" s="30">
        <f t="shared" ca="1" si="960"/>
        <v>28</v>
      </c>
      <c r="E2134" s="599">
        <f t="shared" si="961"/>
        <v>0.113</v>
      </c>
      <c r="F2134" s="599">
        <f t="shared" ref="F2134:F2197" si="982">E2134*(1+$G$13)</f>
        <v>0.13108</v>
      </c>
      <c r="G2134" s="33">
        <f t="shared" ca="1" si="962"/>
        <v>1.0109951111111111</v>
      </c>
      <c r="H2134" s="33">
        <f t="shared" ca="1" si="963"/>
        <v>69064709101.705139</v>
      </c>
      <c r="I2134" s="33">
        <f t="shared" ca="1" si="958"/>
        <v>1.4479174863784535E-11</v>
      </c>
      <c r="J2134" s="30" t="b">
        <f t="shared" si="964"/>
        <v>0</v>
      </c>
      <c r="K2134" s="33">
        <f t="shared" ref="K2134:K2197" si="983">IF(B2134=0, 1, IF(J2134,K2133*(1+INCREMENTO),K2133))</f>
        <v>1</v>
      </c>
      <c r="L2134" s="33">
        <f t="shared" ca="1" si="957"/>
        <v>1.4479174863784535E-11</v>
      </c>
      <c r="M2134" s="600">
        <f t="shared" ca="1" si="965"/>
        <v>27271.35</v>
      </c>
      <c r="N2134" s="601">
        <f t="shared" ca="1" si="966"/>
        <v>-9320958586062570</v>
      </c>
      <c r="O2134" s="601">
        <f t="shared" ca="1" si="967"/>
        <v>102484975343094.41</v>
      </c>
      <c r="P2134" s="601">
        <f t="shared" ca="1" si="968"/>
        <v>-81920869350838.797</v>
      </c>
      <c r="Q2134" s="601">
        <f t="shared" ref="Q2134:Q2197" ca="1" si="984">ROUND(P2134*$G$13,2)</f>
        <v>-13107339096134.199</v>
      </c>
      <c r="R2134" s="602">
        <f t="shared" si="969"/>
        <v>399</v>
      </c>
      <c r="S2134" s="602">
        <f t="shared" si="970"/>
        <v>63.84</v>
      </c>
      <c r="T2134" s="602">
        <f t="shared" si="971"/>
        <v>166.35080000000002</v>
      </c>
      <c r="U2134" s="602">
        <f t="shared" si="972"/>
        <v>26.616128000000003</v>
      </c>
      <c r="V2134" s="602">
        <f t="shared" ca="1" si="973"/>
        <v>-7456766868850.0596</v>
      </c>
      <c r="W2134" s="602">
        <f t="shared" si="974"/>
        <v>84.48</v>
      </c>
      <c r="X2134" s="602">
        <f t="shared" si="975"/>
        <v>13.52</v>
      </c>
      <c r="Y2134" s="602">
        <f t="shared" ca="1" si="976"/>
        <v>128451923416.75999</v>
      </c>
      <c r="Z2134" s="602">
        <f t="shared" ca="1" si="977"/>
        <v>20552307746.68</v>
      </c>
      <c r="AA2134" s="603">
        <f t="shared" si="978"/>
        <v>0</v>
      </c>
      <c r="AB2134" s="602"/>
      <c r="AC2134" s="604">
        <f t="shared" si="979"/>
        <v>0.113</v>
      </c>
      <c r="AD2134" s="602">
        <f t="shared" ca="1" si="980"/>
        <v>-81920869350838.813</v>
      </c>
      <c r="AE2134" s="602">
        <f t="shared" si="981"/>
        <v>0</v>
      </c>
      <c r="AG2134" s="602">
        <f t="shared" ref="AG2134:AG2197" ca="1" si="985">IF(N2134&gt; 0,O2134+P2134+V2134+R2134+T2134+W2134+Y2134, 0)</f>
        <v>0</v>
      </c>
    </row>
    <row r="2135" spans="2:33" x14ac:dyDescent="0.25">
      <c r="B2135" s="30">
        <v>2114</v>
      </c>
      <c r="C2135" s="19">
        <f t="shared" ca="1" si="959"/>
        <v>110033</v>
      </c>
      <c r="D2135" s="30">
        <f t="shared" ca="1" si="960"/>
        <v>31</v>
      </c>
      <c r="E2135" s="599">
        <f t="shared" si="961"/>
        <v>0.113</v>
      </c>
      <c r="F2135" s="599">
        <f t="shared" si="982"/>
        <v>0.13108</v>
      </c>
      <c r="G2135" s="33">
        <f t="shared" ca="1" si="962"/>
        <v>1.0120874444444443</v>
      </c>
      <c r="H2135" s="33">
        <f t="shared" ca="1" si="963"/>
        <v>69899524936.043701</v>
      </c>
      <c r="I2135" s="33">
        <f t="shared" ca="1" si="958"/>
        <v>1.4306248875296002E-11</v>
      </c>
      <c r="J2135" s="30" t="b">
        <f t="shared" si="964"/>
        <v>0</v>
      </c>
      <c r="K2135" s="33">
        <f t="shared" si="983"/>
        <v>1</v>
      </c>
      <c r="L2135" s="33">
        <f t="shared" ref="L2135:L2198" ca="1" si="986" xml:space="preserve"> I2135*K2135</f>
        <v>1.4306248875296002E-11</v>
      </c>
      <c r="M2135" s="600">
        <f t="shared" ca="1" si="965"/>
        <v>27271.35</v>
      </c>
      <c r="N2135" s="601">
        <f t="shared" ca="1" si="966"/>
        <v>-9423443561405660</v>
      </c>
      <c r="O2135" s="601">
        <f t="shared" ca="1" si="967"/>
        <v>113905350551119.97</v>
      </c>
      <c r="P2135" s="601">
        <f t="shared" ca="1" si="968"/>
        <v>-91695341098900.094</v>
      </c>
      <c r="Q2135" s="601">
        <f t="shared" ca="1" si="984"/>
        <v>-14671254575824</v>
      </c>
      <c r="R2135" s="602">
        <f t="shared" si="969"/>
        <v>399</v>
      </c>
      <c r="S2135" s="602">
        <f t="shared" si="970"/>
        <v>63.84</v>
      </c>
      <c r="T2135" s="602">
        <f t="shared" si="971"/>
        <v>166.35080000000002</v>
      </c>
      <c r="U2135" s="602">
        <f t="shared" si="972"/>
        <v>26.616128000000003</v>
      </c>
      <c r="V2135" s="602">
        <f t="shared" ca="1" si="973"/>
        <v>-7538754849124.5303</v>
      </c>
      <c r="W2135" s="602">
        <f t="shared" si="974"/>
        <v>84.48</v>
      </c>
      <c r="X2135" s="602">
        <f t="shared" si="975"/>
        <v>13.52</v>
      </c>
      <c r="Y2135" s="602">
        <f t="shared" ca="1" si="976"/>
        <v>143778295117.72</v>
      </c>
      <c r="Z2135" s="602">
        <f t="shared" ca="1" si="977"/>
        <v>23004527218.84</v>
      </c>
      <c r="AA2135" s="603">
        <f t="shared" si="978"/>
        <v>0</v>
      </c>
      <c r="AB2135" s="602"/>
      <c r="AC2135" s="604">
        <f t="shared" si="979"/>
        <v>0.113</v>
      </c>
      <c r="AD2135" s="602">
        <f t="shared" ca="1" si="980"/>
        <v>-91695341098900.094</v>
      </c>
      <c r="AE2135" s="602">
        <f t="shared" si="981"/>
        <v>0</v>
      </c>
      <c r="AG2135" s="602">
        <f t="shared" ca="1" si="985"/>
        <v>0</v>
      </c>
    </row>
    <row r="2136" spans="2:33" x14ac:dyDescent="0.25">
      <c r="B2136" s="30">
        <v>2115</v>
      </c>
      <c r="C2136" s="19">
        <f t="shared" ca="1" si="959"/>
        <v>110063</v>
      </c>
      <c r="D2136" s="30">
        <f t="shared" ca="1" si="960"/>
        <v>30</v>
      </c>
      <c r="E2136" s="599">
        <f t="shared" si="961"/>
        <v>0.113</v>
      </c>
      <c r="F2136" s="599">
        <f t="shared" si="982"/>
        <v>0.13108</v>
      </c>
      <c r="G2136" s="33">
        <f t="shared" ca="1" si="962"/>
        <v>1.0117233333333333</v>
      </c>
      <c r="H2136" s="33">
        <f t="shared" ca="1" si="963"/>
        <v>70718980366.710587</v>
      </c>
      <c r="I2136" s="33">
        <f t="shared" ref="I2136:I2199" ca="1" si="987">IF(H2136=0, 0, 1/H2136)</f>
        <v>1.4140475369052805E-11</v>
      </c>
      <c r="J2136" s="30" t="b">
        <f t="shared" si="964"/>
        <v>0</v>
      </c>
      <c r="K2136" s="33">
        <f t="shared" si="983"/>
        <v>1</v>
      </c>
      <c r="L2136" s="33">
        <f t="shared" ca="1" si="986"/>
        <v>1.4140475369052805E-11</v>
      </c>
      <c r="M2136" s="600">
        <f t="shared" ca="1" si="965"/>
        <v>27271.35</v>
      </c>
      <c r="N2136" s="601">
        <f t="shared" ca="1" si="966"/>
        <v>-9537348911956780</v>
      </c>
      <c r="O2136" s="601">
        <f t="shared" ca="1" si="967"/>
        <v>111809520438444.67</v>
      </c>
      <c r="P2136" s="601">
        <f t="shared" ca="1" si="968"/>
        <v>-89810035587593</v>
      </c>
      <c r="Q2136" s="601">
        <f t="shared" ca="1" si="984"/>
        <v>-14369605694014.9</v>
      </c>
      <c r="R2136" s="602">
        <f t="shared" si="969"/>
        <v>399</v>
      </c>
      <c r="S2136" s="602">
        <f t="shared" si="970"/>
        <v>63.84</v>
      </c>
      <c r="T2136" s="602">
        <f t="shared" si="971"/>
        <v>166.35080000000002</v>
      </c>
      <c r="U2136" s="602">
        <f t="shared" si="972"/>
        <v>26.616128000000003</v>
      </c>
      <c r="V2136" s="602">
        <f t="shared" ca="1" si="973"/>
        <v>-7629879129565.4199</v>
      </c>
      <c r="W2136" s="602">
        <f t="shared" si="974"/>
        <v>84.48</v>
      </c>
      <c r="X2136" s="602">
        <f t="shared" si="975"/>
        <v>13.52</v>
      </c>
      <c r="Y2136" s="602">
        <f t="shared" ca="1" si="976"/>
        <v>140822136075.98999</v>
      </c>
      <c r="Z2136" s="602">
        <f t="shared" ca="1" si="977"/>
        <v>22531541772.16</v>
      </c>
      <c r="AA2136" s="603">
        <f t="shared" si="978"/>
        <v>0</v>
      </c>
      <c r="AB2136" s="602"/>
      <c r="AC2136" s="604">
        <f t="shared" si="979"/>
        <v>0.113</v>
      </c>
      <c r="AD2136" s="602">
        <f t="shared" ca="1" si="980"/>
        <v>-89810035587593.016</v>
      </c>
      <c r="AE2136" s="602">
        <f t="shared" si="981"/>
        <v>0</v>
      </c>
      <c r="AG2136" s="602">
        <f t="shared" ca="1" si="985"/>
        <v>0</v>
      </c>
    </row>
    <row r="2137" spans="2:33" x14ac:dyDescent="0.25">
      <c r="B2137" s="30">
        <v>2116</v>
      </c>
      <c r="C2137" s="19">
        <f t="shared" ca="1" si="959"/>
        <v>110094</v>
      </c>
      <c r="D2137" s="30">
        <f t="shared" ca="1" si="960"/>
        <v>31</v>
      </c>
      <c r="E2137" s="599">
        <f t="shared" si="961"/>
        <v>0.113</v>
      </c>
      <c r="F2137" s="599">
        <f t="shared" si="982"/>
        <v>0.13108</v>
      </c>
      <c r="G2137" s="33">
        <f t="shared" ca="1" si="962"/>
        <v>1.0120874444444443</v>
      </c>
      <c r="H2137" s="33">
        <f t="shared" ca="1" si="963"/>
        <v>71573792113.060944</v>
      </c>
      <c r="I2137" s="33">
        <f t="shared" ca="1" si="987"/>
        <v>1.3971594496772762E-11</v>
      </c>
      <c r="J2137" s="30" t="b">
        <f t="shared" si="964"/>
        <v>0</v>
      </c>
      <c r="K2137" s="33">
        <f t="shared" si="983"/>
        <v>1</v>
      </c>
      <c r="L2137" s="33">
        <f t="shared" ca="1" si="986"/>
        <v>1.3971594496772762E-11</v>
      </c>
      <c r="M2137" s="600">
        <f t="shared" ca="1" si="965"/>
        <v>27271.35</v>
      </c>
      <c r="N2137" s="601">
        <f t="shared" ca="1" si="966"/>
        <v>-9649158432395220</v>
      </c>
      <c r="O2137" s="601">
        <f t="shared" ca="1" si="967"/>
        <v>116633666514491.33</v>
      </c>
      <c r="P2137" s="601">
        <f t="shared" ca="1" si="968"/>
        <v>-93891672190779.094</v>
      </c>
      <c r="Q2137" s="601">
        <f t="shared" ca="1" si="984"/>
        <v>-15022667550524.699</v>
      </c>
      <c r="R2137" s="602">
        <f t="shared" si="969"/>
        <v>399</v>
      </c>
      <c r="S2137" s="602">
        <f t="shared" si="970"/>
        <v>63.84</v>
      </c>
      <c r="T2137" s="602">
        <f t="shared" si="971"/>
        <v>166.35080000000002</v>
      </c>
      <c r="U2137" s="602">
        <f t="shared" si="972"/>
        <v>26.616128000000003</v>
      </c>
      <c r="V2137" s="602">
        <f t="shared" ca="1" si="973"/>
        <v>-7719326745916.1797</v>
      </c>
      <c r="W2137" s="602">
        <f t="shared" si="974"/>
        <v>84.48</v>
      </c>
      <c r="X2137" s="602">
        <f t="shared" si="975"/>
        <v>13.52</v>
      </c>
      <c r="Y2137" s="602">
        <f t="shared" ca="1" si="976"/>
        <v>147222142269.79001</v>
      </c>
      <c r="Z2137" s="602">
        <f t="shared" ca="1" si="977"/>
        <v>23555542763.169998</v>
      </c>
      <c r="AA2137" s="603">
        <f t="shared" si="978"/>
        <v>0</v>
      </c>
      <c r="AB2137" s="602"/>
      <c r="AC2137" s="604">
        <f t="shared" si="979"/>
        <v>0.113</v>
      </c>
      <c r="AD2137" s="602">
        <f t="shared" ca="1" si="980"/>
        <v>-93891672190779.063</v>
      </c>
      <c r="AE2137" s="602">
        <f t="shared" si="981"/>
        <v>0</v>
      </c>
      <c r="AG2137" s="602">
        <f t="shared" ca="1" si="985"/>
        <v>0</v>
      </c>
    </row>
    <row r="2138" spans="2:33" x14ac:dyDescent="0.25">
      <c r="B2138" s="30">
        <v>2117</v>
      </c>
      <c r="C2138" s="19">
        <f t="shared" ca="1" si="959"/>
        <v>110124</v>
      </c>
      <c r="D2138" s="30">
        <f t="shared" ca="1" si="960"/>
        <v>30</v>
      </c>
      <c r="E2138" s="599">
        <f t="shared" si="961"/>
        <v>0.113</v>
      </c>
      <c r="F2138" s="599">
        <f t="shared" si="982"/>
        <v>0.13108</v>
      </c>
      <c r="G2138" s="33">
        <f t="shared" ca="1" si="962"/>
        <v>1.0117233333333333</v>
      </c>
      <c r="H2138" s="33">
        <f t="shared" ca="1" si="963"/>
        <v>72412875535.93306</v>
      </c>
      <c r="I2138" s="33">
        <f t="shared" ca="1" si="987"/>
        <v>1.3809698794571074E-11</v>
      </c>
      <c r="J2138" s="30" t="b">
        <f t="shared" si="964"/>
        <v>0</v>
      </c>
      <c r="K2138" s="33">
        <f t="shared" si="983"/>
        <v>1</v>
      </c>
      <c r="L2138" s="33">
        <f t="shared" ca="1" si="986"/>
        <v>1.3809698794571074E-11</v>
      </c>
      <c r="M2138" s="600">
        <f t="shared" ca="1" si="965"/>
        <v>27271.35</v>
      </c>
      <c r="N2138" s="601">
        <f t="shared" ca="1" si="966"/>
        <v>-9765792098909710</v>
      </c>
      <c r="O2138" s="601">
        <f t="shared" ca="1" si="967"/>
        <v>114487636066822.91</v>
      </c>
      <c r="P2138" s="601">
        <f t="shared" ca="1" si="968"/>
        <v>-91961208931399.797</v>
      </c>
      <c r="Q2138" s="601">
        <f t="shared" ca="1" si="984"/>
        <v>-14713793429024</v>
      </c>
      <c r="R2138" s="602">
        <f t="shared" si="969"/>
        <v>399</v>
      </c>
      <c r="S2138" s="602">
        <f t="shared" si="970"/>
        <v>63.84</v>
      </c>
      <c r="T2138" s="602">
        <f t="shared" si="971"/>
        <v>166.35080000000002</v>
      </c>
      <c r="U2138" s="602">
        <f t="shared" si="972"/>
        <v>26.616128000000003</v>
      </c>
      <c r="V2138" s="602">
        <f t="shared" ca="1" si="973"/>
        <v>-7812633679127.7695</v>
      </c>
      <c r="W2138" s="602">
        <f t="shared" si="974"/>
        <v>84.48</v>
      </c>
      <c r="X2138" s="602">
        <f t="shared" si="975"/>
        <v>13.52</v>
      </c>
      <c r="Y2138" s="602">
        <f t="shared" ca="1" si="976"/>
        <v>144195175879.07999</v>
      </c>
      <c r="Z2138" s="602">
        <f t="shared" ca="1" si="977"/>
        <v>23071228140.650002</v>
      </c>
      <c r="AA2138" s="603">
        <f t="shared" si="978"/>
        <v>0</v>
      </c>
      <c r="AB2138" s="602"/>
      <c r="AC2138" s="604">
        <f t="shared" si="979"/>
        <v>0.113</v>
      </c>
      <c r="AD2138" s="602">
        <f t="shared" ca="1" si="980"/>
        <v>-91961208931399.781</v>
      </c>
      <c r="AE2138" s="602">
        <f t="shared" si="981"/>
        <v>0</v>
      </c>
      <c r="AG2138" s="602">
        <f t="shared" ca="1" si="985"/>
        <v>0</v>
      </c>
    </row>
    <row r="2139" spans="2:33" x14ac:dyDescent="0.25">
      <c r="B2139" s="30">
        <v>2118</v>
      </c>
      <c r="C2139" s="19">
        <f t="shared" ca="1" si="959"/>
        <v>110155</v>
      </c>
      <c r="D2139" s="30">
        <f t="shared" ca="1" si="960"/>
        <v>31</v>
      </c>
      <c r="E2139" s="599">
        <f t="shared" si="961"/>
        <v>0.113</v>
      </c>
      <c r="F2139" s="599">
        <f t="shared" si="982"/>
        <v>0.13108</v>
      </c>
      <c r="G2139" s="33">
        <f t="shared" ca="1" si="962"/>
        <v>1.0120874444444443</v>
      </c>
      <c r="H2139" s="33">
        <f t="shared" ca="1" si="963"/>
        <v>73288162146.036118</v>
      </c>
      <c r="I2139" s="33">
        <f t="shared" ca="1" si="987"/>
        <v>1.3644768414404648E-11</v>
      </c>
      <c r="J2139" s="30" t="b">
        <f t="shared" si="964"/>
        <v>0</v>
      </c>
      <c r="K2139" s="33">
        <f t="shared" si="983"/>
        <v>1</v>
      </c>
      <c r="L2139" s="33">
        <f t="shared" ca="1" si="986"/>
        <v>1.3644768414404648E-11</v>
      </c>
      <c r="M2139" s="600">
        <f t="shared" ca="1" si="965"/>
        <v>27271.35</v>
      </c>
      <c r="N2139" s="601">
        <f t="shared" ca="1" si="966"/>
        <v>-9880279734976530</v>
      </c>
      <c r="O2139" s="601">
        <f t="shared" ca="1" si="967"/>
        <v>119427332419370.47</v>
      </c>
      <c r="P2139" s="601">
        <f t="shared" ca="1" si="968"/>
        <v>-96140610865618.906</v>
      </c>
      <c r="Q2139" s="601">
        <f t="shared" ca="1" si="984"/>
        <v>-15382497738499</v>
      </c>
      <c r="R2139" s="602">
        <f t="shared" si="969"/>
        <v>399</v>
      </c>
      <c r="S2139" s="602">
        <f t="shared" si="970"/>
        <v>63.84</v>
      </c>
      <c r="T2139" s="602">
        <f t="shared" si="971"/>
        <v>166.35080000000002</v>
      </c>
      <c r="U2139" s="602">
        <f t="shared" si="972"/>
        <v>26.616128000000003</v>
      </c>
      <c r="V2139" s="602">
        <f t="shared" ca="1" si="973"/>
        <v>-7904223787981.2197</v>
      </c>
      <c r="W2139" s="602">
        <f t="shared" si="974"/>
        <v>84.48</v>
      </c>
      <c r="X2139" s="602">
        <f t="shared" si="975"/>
        <v>13.52</v>
      </c>
      <c r="Y2139" s="602">
        <f t="shared" ca="1" si="976"/>
        <v>150748478111.94</v>
      </c>
      <c r="Z2139" s="602">
        <f t="shared" ca="1" si="977"/>
        <v>24119756497.91</v>
      </c>
      <c r="AA2139" s="603">
        <f t="shared" si="978"/>
        <v>0</v>
      </c>
      <c r="AB2139" s="602"/>
      <c r="AC2139" s="604">
        <f t="shared" si="979"/>
        <v>0.113</v>
      </c>
      <c r="AD2139" s="602">
        <f t="shared" ca="1" si="980"/>
        <v>-96140610865618.859</v>
      </c>
      <c r="AE2139" s="602">
        <f t="shared" si="981"/>
        <v>0</v>
      </c>
      <c r="AG2139" s="602">
        <f t="shared" ca="1" si="985"/>
        <v>0</v>
      </c>
    </row>
    <row r="2140" spans="2:33" x14ac:dyDescent="0.25">
      <c r="B2140" s="30">
        <v>2119</v>
      </c>
      <c r="C2140" s="19">
        <f t="shared" ca="1" si="959"/>
        <v>110186</v>
      </c>
      <c r="D2140" s="30">
        <f t="shared" ca="1" si="960"/>
        <v>31</v>
      </c>
      <c r="E2140" s="599">
        <f t="shared" si="961"/>
        <v>0.113</v>
      </c>
      <c r="F2140" s="599">
        <f t="shared" si="982"/>
        <v>0.13108</v>
      </c>
      <c r="G2140" s="33">
        <f t="shared" ca="1" si="962"/>
        <v>1.0120874444444443</v>
      </c>
      <c r="H2140" s="33">
        <f t="shared" ca="1" si="963"/>
        <v>74174028734.411758</v>
      </c>
      <c r="I2140" s="33">
        <f t="shared" ca="1" si="987"/>
        <v>1.3481807811472795E-11</v>
      </c>
      <c r="J2140" s="30" t="b">
        <f t="shared" si="964"/>
        <v>0</v>
      </c>
      <c r="K2140" s="33">
        <f t="shared" si="983"/>
        <v>1</v>
      </c>
      <c r="L2140" s="33">
        <f t="shared" ca="1" si="986"/>
        <v>1.3481807811472795E-11</v>
      </c>
      <c r="M2140" s="600">
        <f t="shared" ca="1" si="965"/>
        <v>27271.35</v>
      </c>
      <c r="N2140" s="601">
        <f t="shared" ca="1" si="966"/>
        <v>-9999707067395900</v>
      </c>
      <c r="O2140" s="601">
        <f t="shared" ca="1" si="967"/>
        <v>120870903665137.77</v>
      </c>
      <c r="P2140" s="601">
        <f t="shared" ca="1" si="968"/>
        <v>-97302705158577.297</v>
      </c>
      <c r="Q2140" s="601">
        <f t="shared" ca="1" si="984"/>
        <v>-15568432825372.4</v>
      </c>
      <c r="R2140" s="602">
        <f t="shared" si="969"/>
        <v>399</v>
      </c>
      <c r="S2140" s="602">
        <f t="shared" si="970"/>
        <v>63.84</v>
      </c>
      <c r="T2140" s="602">
        <f t="shared" si="971"/>
        <v>166.35080000000002</v>
      </c>
      <c r="U2140" s="602">
        <f t="shared" si="972"/>
        <v>26.616128000000003</v>
      </c>
      <c r="V2140" s="602">
        <f t="shared" ca="1" si="973"/>
        <v>-7999765653916.7197</v>
      </c>
      <c r="W2140" s="602">
        <f t="shared" si="974"/>
        <v>84.48</v>
      </c>
      <c r="X2140" s="602">
        <f t="shared" si="975"/>
        <v>13.52</v>
      </c>
      <c r="Y2140" s="602">
        <f t="shared" ca="1" si="976"/>
        <v>152570641963.29999</v>
      </c>
      <c r="Z2140" s="602">
        <f t="shared" ca="1" si="977"/>
        <v>24411302714.130001</v>
      </c>
      <c r="AA2140" s="603">
        <f t="shared" si="978"/>
        <v>0</v>
      </c>
      <c r="AB2140" s="602"/>
      <c r="AC2140" s="604">
        <f t="shared" si="979"/>
        <v>0.113</v>
      </c>
      <c r="AD2140" s="602">
        <f t="shared" ca="1" si="980"/>
        <v>-97302705158577.328</v>
      </c>
      <c r="AE2140" s="602">
        <f t="shared" si="981"/>
        <v>0</v>
      </c>
      <c r="AG2140" s="602">
        <f t="shared" ca="1" si="985"/>
        <v>0</v>
      </c>
    </row>
    <row r="2141" spans="2:33" x14ac:dyDescent="0.25">
      <c r="B2141" s="30">
        <v>2120</v>
      </c>
      <c r="C2141" s="19">
        <f t="shared" ca="1" si="959"/>
        <v>110216</v>
      </c>
      <c r="D2141" s="30">
        <f t="shared" ca="1" si="960"/>
        <v>30</v>
      </c>
      <c r="E2141" s="599">
        <f t="shared" si="961"/>
        <v>0.113</v>
      </c>
      <c r="F2141" s="599">
        <f t="shared" si="982"/>
        <v>0.13108</v>
      </c>
      <c r="G2141" s="33">
        <f t="shared" ca="1" si="962"/>
        <v>1.0117233333333333</v>
      </c>
      <c r="H2141" s="33">
        <f t="shared" ca="1" si="963"/>
        <v>75043595597.941513</v>
      </c>
      <c r="I2141" s="33">
        <f t="shared" ca="1" si="987"/>
        <v>1.3325587507262652E-11</v>
      </c>
      <c r="J2141" s="30" t="b">
        <f t="shared" si="964"/>
        <v>0</v>
      </c>
      <c r="K2141" s="33">
        <f t="shared" si="983"/>
        <v>1</v>
      </c>
      <c r="L2141" s="33">
        <f t="shared" ca="1" si="986"/>
        <v>1.3325587507262652E-11</v>
      </c>
      <c r="M2141" s="600">
        <f t="shared" ca="1" si="965"/>
        <v>27271.35</v>
      </c>
      <c r="N2141" s="601">
        <f t="shared" ca="1" si="966"/>
        <v>-1.0120577971061E+16</v>
      </c>
      <c r="O2141" s="601">
        <f t="shared" ca="1" si="967"/>
        <v>118646909108009.83</v>
      </c>
      <c r="P2141" s="601">
        <f t="shared" ca="1" si="968"/>
        <v>-95302109227491.094</v>
      </c>
      <c r="Q2141" s="601">
        <f t="shared" ca="1" si="984"/>
        <v>-15248337476398.6</v>
      </c>
      <c r="R2141" s="602">
        <f t="shared" si="969"/>
        <v>399</v>
      </c>
      <c r="S2141" s="602">
        <f t="shared" si="970"/>
        <v>63.84</v>
      </c>
      <c r="T2141" s="602">
        <f t="shared" si="971"/>
        <v>166.35080000000002</v>
      </c>
      <c r="U2141" s="602">
        <f t="shared" si="972"/>
        <v>26.616128000000003</v>
      </c>
      <c r="V2141" s="602">
        <f t="shared" ca="1" si="973"/>
        <v>-8096462376848.7998</v>
      </c>
      <c r="W2141" s="602">
        <f t="shared" si="974"/>
        <v>84.48</v>
      </c>
      <c r="X2141" s="602">
        <f t="shared" si="975"/>
        <v>13.52</v>
      </c>
      <c r="Y2141" s="602">
        <f t="shared" ca="1" si="976"/>
        <v>149433707543.35001</v>
      </c>
      <c r="Z2141" s="602">
        <f t="shared" ca="1" si="977"/>
        <v>23909393206.939999</v>
      </c>
      <c r="AA2141" s="603">
        <f t="shared" si="978"/>
        <v>0</v>
      </c>
      <c r="AB2141" s="602"/>
      <c r="AC2141" s="604">
        <f t="shared" si="979"/>
        <v>0.113</v>
      </c>
      <c r="AD2141" s="602">
        <f t="shared" ca="1" si="980"/>
        <v>-95302109227491.094</v>
      </c>
      <c r="AE2141" s="602">
        <f t="shared" si="981"/>
        <v>0</v>
      </c>
      <c r="AG2141" s="602">
        <f t="shared" ca="1" si="985"/>
        <v>0</v>
      </c>
    </row>
    <row r="2142" spans="2:33" x14ac:dyDescent="0.25">
      <c r="B2142" s="30">
        <v>2121</v>
      </c>
      <c r="C2142" s="19">
        <f t="shared" ca="1" si="959"/>
        <v>110247</v>
      </c>
      <c r="D2142" s="30">
        <f t="shared" ca="1" si="960"/>
        <v>31</v>
      </c>
      <c r="E2142" s="599">
        <f t="shared" si="961"/>
        <v>0.113</v>
      </c>
      <c r="F2142" s="599">
        <f t="shared" si="982"/>
        <v>0.13108</v>
      </c>
      <c r="G2142" s="33">
        <f t="shared" ca="1" si="962"/>
        <v>1.0120874444444443</v>
      </c>
      <c r="H2142" s="33">
        <f t="shared" ca="1" si="963"/>
        <v>75950680890.642975</v>
      </c>
      <c r="I2142" s="33">
        <f t="shared" ca="1" si="987"/>
        <v>1.3166438908425885E-11</v>
      </c>
      <c r="J2142" s="30" t="b">
        <f t="shared" si="964"/>
        <v>0</v>
      </c>
      <c r="K2142" s="33">
        <f t="shared" si="983"/>
        <v>1</v>
      </c>
      <c r="L2142" s="33">
        <f t="shared" ca="1" si="986"/>
        <v>1.3166438908425885E-11</v>
      </c>
      <c r="M2142" s="600">
        <f t="shared" ca="1" si="965"/>
        <v>27271.35</v>
      </c>
      <c r="N2142" s="601">
        <f t="shared" ca="1" si="966"/>
        <v>-1.0239224880169E+16</v>
      </c>
      <c r="O2142" s="601">
        <f t="shared" ca="1" si="967"/>
        <v>123766061920487.44</v>
      </c>
      <c r="P2142" s="601">
        <f t="shared" ca="1" si="968"/>
        <v>-99633346542311.094</v>
      </c>
      <c r="Q2142" s="601">
        <f t="shared" ca="1" si="984"/>
        <v>-15941335446769.801</v>
      </c>
      <c r="R2142" s="602">
        <f t="shared" si="969"/>
        <v>399</v>
      </c>
      <c r="S2142" s="602">
        <f t="shared" si="970"/>
        <v>63.84</v>
      </c>
      <c r="T2142" s="602">
        <f t="shared" si="971"/>
        <v>166.35080000000002</v>
      </c>
      <c r="U2142" s="602">
        <f t="shared" si="972"/>
        <v>26.616128000000003</v>
      </c>
      <c r="V2142" s="602">
        <f t="shared" ca="1" si="973"/>
        <v>-8191379904135.2002</v>
      </c>
      <c r="W2142" s="602">
        <f t="shared" si="974"/>
        <v>84.48</v>
      </c>
      <c r="X2142" s="602">
        <f t="shared" si="975"/>
        <v>13.52</v>
      </c>
      <c r="Y2142" s="602">
        <f t="shared" ca="1" si="976"/>
        <v>156225087652.98999</v>
      </c>
      <c r="Z2142" s="602">
        <f t="shared" ca="1" si="977"/>
        <v>24996014024.48</v>
      </c>
      <c r="AA2142" s="603">
        <f t="shared" si="978"/>
        <v>0</v>
      </c>
      <c r="AB2142" s="602"/>
      <c r="AC2142" s="604">
        <f t="shared" si="979"/>
        <v>0.113</v>
      </c>
      <c r="AD2142" s="602">
        <f t="shared" ca="1" si="980"/>
        <v>-99633346542311.125</v>
      </c>
      <c r="AE2142" s="602">
        <f t="shared" si="981"/>
        <v>0</v>
      </c>
      <c r="AG2142" s="602">
        <f t="shared" ca="1" si="985"/>
        <v>0</v>
      </c>
    </row>
    <row r="2143" spans="2:33" x14ac:dyDescent="0.25">
      <c r="B2143" s="30">
        <v>2122</v>
      </c>
      <c r="C2143" s="19">
        <f t="shared" ca="1" si="959"/>
        <v>110277</v>
      </c>
      <c r="D2143" s="30">
        <f t="shared" ca="1" si="960"/>
        <v>30</v>
      </c>
      <c r="E2143" s="599">
        <f t="shared" si="961"/>
        <v>0.113</v>
      </c>
      <c r="F2143" s="599">
        <f t="shared" si="982"/>
        <v>0.13108</v>
      </c>
      <c r="G2143" s="33">
        <f t="shared" ca="1" si="962"/>
        <v>1.0117233333333333</v>
      </c>
      <c r="H2143" s="33">
        <f t="shared" ca="1" si="963"/>
        <v>76841076039.617615</v>
      </c>
      <c r="I2143" s="33">
        <f t="shared" ca="1" si="987"/>
        <v>1.3013872938015879E-11</v>
      </c>
      <c r="J2143" s="30" t="b">
        <f t="shared" si="964"/>
        <v>0</v>
      </c>
      <c r="K2143" s="33">
        <f t="shared" si="983"/>
        <v>1</v>
      </c>
      <c r="L2143" s="33">
        <f t="shared" ca="1" si="986"/>
        <v>1.3013872938015879E-11</v>
      </c>
      <c r="M2143" s="600">
        <f t="shared" ca="1" si="965"/>
        <v>27271.35</v>
      </c>
      <c r="N2143" s="601">
        <f t="shared" ca="1" si="966"/>
        <v>-1.03629909420895E+16</v>
      </c>
      <c r="O2143" s="601">
        <f t="shared" ca="1" si="967"/>
        <v>121488797171700.53</v>
      </c>
      <c r="P2143" s="601">
        <f t="shared" ca="1" si="968"/>
        <v>-97584831371342.797</v>
      </c>
      <c r="Q2143" s="601">
        <f t="shared" ca="1" si="984"/>
        <v>-15613573019414.801</v>
      </c>
      <c r="R2143" s="602">
        <f t="shared" si="969"/>
        <v>399</v>
      </c>
      <c r="S2143" s="602">
        <f t="shared" si="970"/>
        <v>63.84</v>
      </c>
      <c r="T2143" s="602">
        <f t="shared" si="971"/>
        <v>166.35080000000002</v>
      </c>
      <c r="U2143" s="602">
        <f t="shared" si="972"/>
        <v>26.616128000000003</v>
      </c>
      <c r="V2143" s="602">
        <f t="shared" ca="1" si="973"/>
        <v>-8290392753671.5996</v>
      </c>
      <c r="W2143" s="602">
        <f t="shared" si="974"/>
        <v>84.48</v>
      </c>
      <c r="X2143" s="602">
        <f t="shared" si="975"/>
        <v>13.52</v>
      </c>
      <c r="Y2143" s="602">
        <f t="shared" ca="1" si="976"/>
        <v>153013015864.91</v>
      </c>
      <c r="Z2143" s="602">
        <f t="shared" ca="1" si="977"/>
        <v>24482082538.389999</v>
      </c>
      <c r="AA2143" s="603">
        <f t="shared" si="978"/>
        <v>0</v>
      </c>
      <c r="AB2143" s="602"/>
      <c r="AC2143" s="604">
        <f t="shared" si="979"/>
        <v>0.113</v>
      </c>
      <c r="AD2143" s="602">
        <f t="shared" ca="1" si="980"/>
        <v>-97584831371342.781</v>
      </c>
      <c r="AE2143" s="602">
        <f t="shared" si="981"/>
        <v>0</v>
      </c>
      <c r="AG2143" s="602">
        <f t="shared" ca="1" si="985"/>
        <v>0</v>
      </c>
    </row>
    <row r="2144" spans="2:33" x14ac:dyDescent="0.25">
      <c r="B2144" s="30">
        <v>2123</v>
      </c>
      <c r="C2144" s="19">
        <f t="shared" ca="1" si="959"/>
        <v>110308</v>
      </c>
      <c r="D2144" s="30">
        <f t="shared" ca="1" si="960"/>
        <v>31</v>
      </c>
      <c r="E2144" s="599">
        <f t="shared" si="961"/>
        <v>0.113</v>
      </c>
      <c r="F2144" s="599">
        <f t="shared" si="982"/>
        <v>0.13108</v>
      </c>
      <c r="G2144" s="33">
        <f t="shared" ca="1" si="962"/>
        <v>1.0120874444444443</v>
      </c>
      <c r="H2144" s="33">
        <f t="shared" ca="1" si="963"/>
        <v>77769888277.297821</v>
      </c>
      <c r="I2144" s="33">
        <f t="shared" ca="1" si="987"/>
        <v>1.2858447172180325E-11</v>
      </c>
      <c r="J2144" s="30" t="b">
        <f t="shared" si="964"/>
        <v>0</v>
      </c>
      <c r="K2144" s="33">
        <f t="shared" si="983"/>
        <v>1</v>
      </c>
      <c r="L2144" s="33">
        <f t="shared" ca="1" si="986"/>
        <v>1.2858447172180325E-11</v>
      </c>
      <c r="M2144" s="600">
        <f t="shared" ca="1" si="965"/>
        <v>27271.35</v>
      </c>
      <c r="N2144" s="601">
        <f t="shared" ca="1" si="966"/>
        <v>-1.04844797392612E+16</v>
      </c>
      <c r="O2144" s="601">
        <f t="shared" ca="1" si="967"/>
        <v>126730566404494.8</v>
      </c>
      <c r="P2144" s="601">
        <f t="shared" ca="1" si="968"/>
        <v>-102019812573978</v>
      </c>
      <c r="Q2144" s="601">
        <f t="shared" ca="1" si="984"/>
        <v>-16323170011836.5</v>
      </c>
      <c r="R2144" s="602">
        <f t="shared" si="969"/>
        <v>399</v>
      </c>
      <c r="S2144" s="602">
        <f t="shared" si="970"/>
        <v>63.84</v>
      </c>
      <c r="T2144" s="602">
        <f t="shared" si="971"/>
        <v>166.35080000000002</v>
      </c>
      <c r="U2144" s="602">
        <f t="shared" si="972"/>
        <v>26.616128000000003</v>
      </c>
      <c r="V2144" s="602">
        <f t="shared" ca="1" si="973"/>
        <v>-8387583791408.96</v>
      </c>
      <c r="W2144" s="602">
        <f t="shared" si="974"/>
        <v>84.48</v>
      </c>
      <c r="X2144" s="602">
        <f t="shared" si="975"/>
        <v>13.52</v>
      </c>
      <c r="Y2144" s="602">
        <f t="shared" ca="1" si="976"/>
        <v>159967066390.64001</v>
      </c>
      <c r="Z2144" s="602">
        <f t="shared" ca="1" si="977"/>
        <v>25594730622.5</v>
      </c>
      <c r="AA2144" s="603">
        <f t="shared" si="978"/>
        <v>0</v>
      </c>
      <c r="AB2144" s="602"/>
      <c r="AC2144" s="604">
        <f t="shared" si="979"/>
        <v>0.113</v>
      </c>
      <c r="AD2144" s="602">
        <f t="shared" ca="1" si="980"/>
        <v>-102019812573977.73</v>
      </c>
      <c r="AE2144" s="602">
        <f t="shared" si="981"/>
        <v>0</v>
      </c>
      <c r="AG2144" s="602">
        <f t="shared" ca="1" si="985"/>
        <v>0</v>
      </c>
    </row>
    <row r="2145" spans="2:33" x14ac:dyDescent="0.25">
      <c r="B2145" s="30">
        <v>2124</v>
      </c>
      <c r="C2145" s="19">
        <f t="shared" ca="1" si="959"/>
        <v>110339</v>
      </c>
      <c r="D2145" s="30">
        <f t="shared" ca="1" si="960"/>
        <v>31</v>
      </c>
      <c r="E2145" s="599">
        <f t="shared" si="961"/>
        <v>0.113</v>
      </c>
      <c r="F2145" s="599">
        <f t="shared" si="982"/>
        <v>0.13108</v>
      </c>
      <c r="G2145" s="33">
        <f t="shared" ca="1" si="962"/>
        <v>1.0120874444444443</v>
      </c>
      <c r="H2145" s="33">
        <f t="shared" ca="1" si="963"/>
        <v>78709927481.300293</v>
      </c>
      <c r="I2145" s="33">
        <f t="shared" ca="1" si="987"/>
        <v>1.2704877669180645E-11</v>
      </c>
      <c r="J2145" s="30" t="b">
        <f t="shared" si="964"/>
        <v>1</v>
      </c>
      <c r="K2145" s="33">
        <f t="shared" si="983"/>
        <v>1</v>
      </c>
      <c r="L2145" s="33">
        <f t="shared" ca="1" si="986"/>
        <v>1.2704877669180645E-11</v>
      </c>
      <c r="M2145" s="600">
        <f t="shared" ca="1" si="965"/>
        <v>27271.35</v>
      </c>
      <c r="N2145" s="601">
        <f t="shared" ca="1" si="966"/>
        <v>-1.06112103056657E+16</v>
      </c>
      <c r="O2145" s="601">
        <f t="shared" ca="1" si="967"/>
        <v>128262415085322.11</v>
      </c>
      <c r="P2145" s="601">
        <f t="shared" ca="1" si="968"/>
        <v>-103252971390964</v>
      </c>
      <c r="Q2145" s="601">
        <f t="shared" ca="1" si="984"/>
        <v>-16520475422554.199</v>
      </c>
      <c r="R2145" s="602">
        <f t="shared" si="969"/>
        <v>399</v>
      </c>
      <c r="S2145" s="602">
        <f t="shared" si="970"/>
        <v>63.84</v>
      </c>
      <c r="T2145" s="602">
        <f t="shared" si="971"/>
        <v>166.35080000000002</v>
      </c>
      <c r="U2145" s="602">
        <f t="shared" si="972"/>
        <v>26.616128000000003</v>
      </c>
      <c r="V2145" s="602">
        <f t="shared" ca="1" si="973"/>
        <v>-8488968244532.5596</v>
      </c>
      <c r="W2145" s="602">
        <f t="shared" si="974"/>
        <v>84.48</v>
      </c>
      <c r="X2145" s="602">
        <f t="shared" si="975"/>
        <v>13.52</v>
      </c>
      <c r="Y2145" s="602">
        <f t="shared" ca="1" si="976"/>
        <v>161900659415.67999</v>
      </c>
      <c r="Z2145" s="602">
        <f t="shared" ca="1" si="977"/>
        <v>25904105506.509998</v>
      </c>
      <c r="AA2145" s="603">
        <f t="shared" si="978"/>
        <v>0</v>
      </c>
      <c r="AB2145" s="602"/>
      <c r="AC2145" s="604">
        <f t="shared" si="979"/>
        <v>0.113</v>
      </c>
      <c r="AD2145" s="602">
        <f t="shared" ca="1" si="980"/>
        <v>-103252971390963.73</v>
      </c>
      <c r="AE2145" s="602">
        <f t="shared" si="981"/>
        <v>0</v>
      </c>
      <c r="AG2145" s="602">
        <f t="shared" ca="1" si="985"/>
        <v>0</v>
      </c>
    </row>
    <row r="2146" spans="2:33" x14ac:dyDescent="0.25">
      <c r="B2146" s="30">
        <v>2125</v>
      </c>
      <c r="C2146" s="19">
        <f t="shared" ca="1" si="959"/>
        <v>110367</v>
      </c>
      <c r="D2146" s="30">
        <f t="shared" ca="1" si="960"/>
        <v>28</v>
      </c>
      <c r="E2146" s="599">
        <f t="shared" si="961"/>
        <v>0.113</v>
      </c>
      <c r="F2146" s="599">
        <f t="shared" si="982"/>
        <v>0.13108</v>
      </c>
      <c r="G2146" s="33">
        <f t="shared" ca="1" si="962"/>
        <v>1.0109951111111111</v>
      </c>
      <c r="H2146" s="33">
        <f t="shared" ca="1" si="963"/>
        <v>79575351879.504684</v>
      </c>
      <c r="I2146" s="33">
        <f t="shared" ca="1" si="987"/>
        <v>1.2566705347583372E-11</v>
      </c>
      <c r="J2146" s="30" t="b">
        <f t="shared" si="964"/>
        <v>0</v>
      </c>
      <c r="K2146" s="33">
        <f t="shared" si="983"/>
        <v>1</v>
      </c>
      <c r="L2146" s="33">
        <f t="shared" ca="1" si="986"/>
        <v>1.2566705347583372E-11</v>
      </c>
      <c r="M2146" s="600">
        <f t="shared" ca="1" si="965"/>
        <v>27271.35</v>
      </c>
      <c r="N2146" s="601">
        <f t="shared" ca="1" si="966"/>
        <v>-1.0739472720751E+16</v>
      </c>
      <c r="O2146" s="601">
        <f t="shared" ca="1" si="967"/>
        <v>118081695866675.34</v>
      </c>
      <c r="P2146" s="601">
        <f t="shared" ca="1" si="968"/>
        <v>-94388032467933.797</v>
      </c>
      <c r="Q2146" s="601">
        <f t="shared" ca="1" si="984"/>
        <v>-15102085194869.4</v>
      </c>
      <c r="R2146" s="602">
        <f t="shared" si="969"/>
        <v>399</v>
      </c>
      <c r="S2146" s="602">
        <f t="shared" si="970"/>
        <v>63.84</v>
      </c>
      <c r="T2146" s="602">
        <f t="shared" si="971"/>
        <v>166.35080000000002</v>
      </c>
      <c r="U2146" s="602">
        <f t="shared" si="972"/>
        <v>26.616128000000003</v>
      </c>
      <c r="V2146" s="602">
        <f t="shared" ca="1" si="973"/>
        <v>-8591578176600.7998</v>
      </c>
      <c r="W2146" s="602">
        <f t="shared" si="974"/>
        <v>84.48</v>
      </c>
      <c r="X2146" s="602">
        <f t="shared" si="975"/>
        <v>13.52</v>
      </c>
      <c r="Y2146" s="602">
        <f t="shared" ca="1" si="976"/>
        <v>148000435184.37</v>
      </c>
      <c r="Z2146" s="602">
        <f t="shared" ca="1" si="977"/>
        <v>23680069629.5</v>
      </c>
      <c r="AA2146" s="603">
        <f t="shared" si="978"/>
        <v>0</v>
      </c>
      <c r="AB2146" s="602"/>
      <c r="AC2146" s="604">
        <f t="shared" si="979"/>
        <v>0.113</v>
      </c>
      <c r="AD2146" s="602">
        <f t="shared" ca="1" si="980"/>
        <v>-94388032467933.781</v>
      </c>
      <c r="AE2146" s="602">
        <f t="shared" si="981"/>
        <v>0</v>
      </c>
      <c r="AG2146" s="602">
        <f t="shared" ca="1" si="985"/>
        <v>0</v>
      </c>
    </row>
    <row r="2147" spans="2:33" x14ac:dyDescent="0.25">
      <c r="B2147" s="30">
        <v>2126</v>
      </c>
      <c r="C2147" s="19">
        <f t="shared" ca="1" si="959"/>
        <v>110398</v>
      </c>
      <c r="D2147" s="30">
        <f t="shared" ca="1" si="960"/>
        <v>31</v>
      </c>
      <c r="E2147" s="599">
        <f t="shared" si="961"/>
        <v>0.113</v>
      </c>
      <c r="F2147" s="599">
        <f t="shared" si="982"/>
        <v>0.13108</v>
      </c>
      <c r="G2147" s="33">
        <f t="shared" ca="1" si="962"/>
        <v>1.0120874444444443</v>
      </c>
      <c r="H2147" s="33">
        <f t="shared" ca="1" si="963"/>
        <v>80537214524.4953</v>
      </c>
      <c r="I2147" s="33">
        <f t="shared" ca="1" si="987"/>
        <v>1.2416620141435997E-11</v>
      </c>
      <c r="J2147" s="30" t="b">
        <f t="shared" si="964"/>
        <v>0</v>
      </c>
      <c r="K2147" s="33">
        <f t="shared" si="983"/>
        <v>1</v>
      </c>
      <c r="L2147" s="33">
        <f t="shared" ca="1" si="986"/>
        <v>1.2416620141435997E-11</v>
      </c>
      <c r="M2147" s="600">
        <f t="shared" ca="1" si="965"/>
        <v>27271.35</v>
      </c>
      <c r="N2147" s="601">
        <f t="shared" ca="1" si="966"/>
        <v>-1.08575544166177E+16</v>
      </c>
      <c r="O2147" s="601">
        <f t="shared" ca="1" si="967"/>
        <v>131240085840670.09</v>
      </c>
      <c r="P2147" s="601">
        <f t="shared" ca="1" si="968"/>
        <v>-105650036448366</v>
      </c>
      <c r="Q2147" s="601">
        <f t="shared" ca="1" si="984"/>
        <v>-16904005831738.6</v>
      </c>
      <c r="R2147" s="602">
        <f t="shared" si="969"/>
        <v>399</v>
      </c>
      <c r="S2147" s="602">
        <f t="shared" si="970"/>
        <v>63.84</v>
      </c>
      <c r="T2147" s="602">
        <f t="shared" si="971"/>
        <v>166.35080000000002</v>
      </c>
      <c r="U2147" s="602">
        <f t="shared" si="972"/>
        <v>26.616128000000003</v>
      </c>
      <c r="V2147" s="602">
        <f t="shared" ca="1" si="973"/>
        <v>-8686043533294.1602</v>
      </c>
      <c r="W2147" s="602">
        <f t="shared" si="974"/>
        <v>84.48</v>
      </c>
      <c r="X2147" s="602">
        <f t="shared" si="975"/>
        <v>13.52</v>
      </c>
      <c r="Y2147" s="602">
        <f t="shared" ca="1" si="976"/>
        <v>165659257425.69</v>
      </c>
      <c r="Z2147" s="602">
        <f t="shared" ca="1" si="977"/>
        <v>26505481188.110001</v>
      </c>
      <c r="AA2147" s="603">
        <f t="shared" si="978"/>
        <v>0</v>
      </c>
      <c r="AB2147" s="602"/>
      <c r="AC2147" s="604">
        <f t="shared" si="979"/>
        <v>0.113</v>
      </c>
      <c r="AD2147" s="602">
        <f t="shared" ca="1" si="980"/>
        <v>-105650036448366.11</v>
      </c>
      <c r="AE2147" s="602">
        <f t="shared" si="981"/>
        <v>0</v>
      </c>
      <c r="AG2147" s="602">
        <f t="shared" ca="1" si="985"/>
        <v>0</v>
      </c>
    </row>
    <row r="2148" spans="2:33" x14ac:dyDescent="0.25">
      <c r="B2148" s="30">
        <v>2127</v>
      </c>
      <c r="C2148" s="19">
        <f t="shared" ca="1" si="959"/>
        <v>110428</v>
      </c>
      <c r="D2148" s="30">
        <f t="shared" ca="1" si="960"/>
        <v>30</v>
      </c>
      <c r="E2148" s="599">
        <f t="shared" si="961"/>
        <v>0.113</v>
      </c>
      <c r="F2148" s="599">
        <f t="shared" si="982"/>
        <v>0.13108</v>
      </c>
      <c r="G2148" s="33">
        <f t="shared" ca="1" si="962"/>
        <v>1.0117233333333333</v>
      </c>
      <c r="H2148" s="33">
        <f t="shared" ca="1" si="963"/>
        <v>81481379136.104126</v>
      </c>
      <c r="I2148" s="33">
        <f t="shared" ca="1" si="987"/>
        <v>1.2272742687990456E-11</v>
      </c>
      <c r="J2148" s="30" t="b">
        <f t="shared" si="964"/>
        <v>0</v>
      </c>
      <c r="K2148" s="33">
        <f t="shared" si="983"/>
        <v>1</v>
      </c>
      <c r="L2148" s="33">
        <f t="shared" ca="1" si="986"/>
        <v>1.2272742687990456E-11</v>
      </c>
      <c r="M2148" s="600">
        <f t="shared" ca="1" si="965"/>
        <v>27271.35</v>
      </c>
      <c r="N2148" s="601">
        <f t="shared" ca="1" si="966"/>
        <v>-1.09887945024584E+16</v>
      </c>
      <c r="O2148" s="601">
        <f t="shared" ca="1" si="967"/>
        <v>128825300911092.06</v>
      </c>
      <c r="P2148" s="601">
        <f t="shared" ca="1" si="968"/>
        <v>-103477814898150</v>
      </c>
      <c r="Q2148" s="601">
        <f t="shared" ca="1" si="984"/>
        <v>-16556450383704</v>
      </c>
      <c r="R2148" s="602">
        <f t="shared" si="969"/>
        <v>399</v>
      </c>
      <c r="S2148" s="602">
        <f t="shared" si="970"/>
        <v>63.84</v>
      </c>
      <c r="T2148" s="602">
        <f t="shared" si="971"/>
        <v>166.35080000000002</v>
      </c>
      <c r="U2148" s="602">
        <f t="shared" si="972"/>
        <v>26.616128000000003</v>
      </c>
      <c r="V2148" s="602">
        <f t="shared" ca="1" si="973"/>
        <v>-8791035601966.7197</v>
      </c>
      <c r="W2148" s="602">
        <f t="shared" si="974"/>
        <v>84.48</v>
      </c>
      <c r="X2148" s="602">
        <f t="shared" si="975"/>
        <v>13.52</v>
      </c>
      <c r="Y2148" s="602">
        <f t="shared" ca="1" si="976"/>
        <v>162253214034.95001</v>
      </c>
      <c r="Z2148" s="602">
        <f t="shared" ca="1" si="977"/>
        <v>25960514245.59</v>
      </c>
      <c r="AA2148" s="603">
        <f t="shared" si="978"/>
        <v>0</v>
      </c>
      <c r="AB2148" s="602"/>
      <c r="AC2148" s="604">
        <f t="shared" si="979"/>
        <v>0.113</v>
      </c>
      <c r="AD2148" s="602">
        <f t="shared" ca="1" si="980"/>
        <v>-103477814898149.94</v>
      </c>
      <c r="AE2148" s="602">
        <f t="shared" si="981"/>
        <v>0</v>
      </c>
      <c r="AG2148" s="602">
        <f t="shared" ca="1" si="985"/>
        <v>0</v>
      </c>
    </row>
    <row r="2149" spans="2:33" x14ac:dyDescent="0.25">
      <c r="B2149" s="30">
        <v>2128</v>
      </c>
      <c r="C2149" s="19">
        <f t="shared" ca="1" si="959"/>
        <v>110459</v>
      </c>
      <c r="D2149" s="30">
        <f t="shared" ca="1" si="960"/>
        <v>31</v>
      </c>
      <c r="E2149" s="599">
        <f t="shared" si="961"/>
        <v>0.113</v>
      </c>
      <c r="F2149" s="599">
        <f t="shared" si="982"/>
        <v>0.13108</v>
      </c>
      <c r="G2149" s="33">
        <f t="shared" ca="1" si="962"/>
        <v>1.0120874444444443</v>
      </c>
      <c r="H2149" s="33">
        <f t="shared" ca="1" si="963"/>
        <v>82466280779.668488</v>
      </c>
      <c r="I2149" s="33">
        <f t="shared" ca="1" si="987"/>
        <v>1.2126168302312274E-11</v>
      </c>
      <c r="J2149" s="30" t="b">
        <f t="shared" si="964"/>
        <v>0</v>
      </c>
      <c r="K2149" s="33">
        <f t="shared" si="983"/>
        <v>1</v>
      </c>
      <c r="L2149" s="33">
        <f t="shared" ca="1" si="986"/>
        <v>1.2126168302312274E-11</v>
      </c>
      <c r="M2149" s="600">
        <f t="shared" ca="1" si="965"/>
        <v>27271.35</v>
      </c>
      <c r="N2149" s="601">
        <f t="shared" ca="1" si="966"/>
        <v>-1.11176198033695E+16</v>
      </c>
      <c r="O2149" s="601">
        <f t="shared" ca="1" si="967"/>
        <v>134383611754956.03</v>
      </c>
      <c r="P2149" s="601">
        <f t="shared" ca="1" si="968"/>
        <v>-108180617142232</v>
      </c>
      <c r="Q2149" s="601">
        <f t="shared" ca="1" si="984"/>
        <v>-17308898742757.1</v>
      </c>
      <c r="R2149" s="602">
        <f t="shared" si="969"/>
        <v>399</v>
      </c>
      <c r="S2149" s="602">
        <f t="shared" si="970"/>
        <v>63.84</v>
      </c>
      <c r="T2149" s="602">
        <f t="shared" si="971"/>
        <v>166.35080000000002</v>
      </c>
      <c r="U2149" s="602">
        <f t="shared" si="972"/>
        <v>26.616128000000003</v>
      </c>
      <c r="V2149" s="602">
        <f t="shared" ca="1" si="973"/>
        <v>-8894095842695.5996</v>
      </c>
      <c r="W2149" s="602">
        <f t="shared" si="974"/>
        <v>84.48</v>
      </c>
      <c r="X2149" s="602">
        <f t="shared" si="975"/>
        <v>13.52</v>
      </c>
      <c r="Y2149" s="602">
        <f t="shared" ca="1" si="976"/>
        <v>169627207953.67001</v>
      </c>
      <c r="Z2149" s="602">
        <f t="shared" ca="1" si="977"/>
        <v>27140353272.59</v>
      </c>
      <c r="AA2149" s="603">
        <f t="shared" si="978"/>
        <v>0</v>
      </c>
      <c r="AB2149" s="602"/>
      <c r="AC2149" s="604">
        <f t="shared" si="979"/>
        <v>0.113</v>
      </c>
      <c r="AD2149" s="602">
        <f t="shared" ca="1" si="980"/>
        <v>-108180617142231.56</v>
      </c>
      <c r="AE2149" s="602">
        <f t="shared" si="981"/>
        <v>0</v>
      </c>
      <c r="AG2149" s="602">
        <f t="shared" ca="1" si="985"/>
        <v>0</v>
      </c>
    </row>
    <row r="2150" spans="2:33" x14ac:dyDescent="0.25">
      <c r="B2150" s="30">
        <v>2129</v>
      </c>
      <c r="C2150" s="19">
        <f t="shared" ca="1" si="959"/>
        <v>110489</v>
      </c>
      <c r="D2150" s="30">
        <f t="shared" ca="1" si="960"/>
        <v>30</v>
      </c>
      <c r="E2150" s="599">
        <f t="shared" si="961"/>
        <v>0.113</v>
      </c>
      <c r="F2150" s="599">
        <f t="shared" si="982"/>
        <v>0.13108</v>
      </c>
      <c r="G2150" s="33">
        <f t="shared" ca="1" si="962"/>
        <v>1.0117233333333333</v>
      </c>
      <c r="H2150" s="33">
        <f t="shared" ca="1" si="963"/>
        <v>83433060478.008804</v>
      </c>
      <c r="I2150" s="33">
        <f t="shared" ca="1" si="987"/>
        <v>1.1985656456454441E-11</v>
      </c>
      <c r="J2150" s="30" t="b">
        <f t="shared" si="964"/>
        <v>0</v>
      </c>
      <c r="K2150" s="33">
        <f t="shared" si="983"/>
        <v>1</v>
      </c>
      <c r="L2150" s="33">
        <f t="shared" ca="1" si="986"/>
        <v>1.1985656456454441E-11</v>
      </c>
      <c r="M2150" s="600">
        <f t="shared" ca="1" si="965"/>
        <v>27271.35</v>
      </c>
      <c r="N2150" s="601">
        <f t="shared" ca="1" si="966"/>
        <v>-1.12520034151245E+16</v>
      </c>
      <c r="O2150" s="601">
        <f t="shared" ca="1" si="967"/>
        <v>131910986730580.44</v>
      </c>
      <c r="P2150" s="601">
        <f t="shared" ca="1" si="968"/>
        <v>-105956365492422</v>
      </c>
      <c r="Q2150" s="601">
        <f t="shared" ca="1" si="984"/>
        <v>-16953018478787.5</v>
      </c>
      <c r="R2150" s="602">
        <f t="shared" si="969"/>
        <v>399</v>
      </c>
      <c r="S2150" s="602">
        <f t="shared" si="970"/>
        <v>63.84</v>
      </c>
      <c r="T2150" s="602">
        <f t="shared" si="971"/>
        <v>166.35080000000002</v>
      </c>
      <c r="U2150" s="602">
        <f t="shared" si="972"/>
        <v>26.616128000000003</v>
      </c>
      <c r="V2150" s="602">
        <f t="shared" ca="1" si="973"/>
        <v>-9001602732099.5996</v>
      </c>
      <c r="W2150" s="602">
        <f t="shared" si="974"/>
        <v>84.48</v>
      </c>
      <c r="X2150" s="602">
        <f t="shared" si="975"/>
        <v>13.52</v>
      </c>
      <c r="Y2150" s="602">
        <f t="shared" ca="1" si="976"/>
        <v>166139581366.76001</v>
      </c>
      <c r="Z2150" s="602">
        <f t="shared" ca="1" si="977"/>
        <v>26582333018.68</v>
      </c>
      <c r="AA2150" s="603">
        <f t="shared" si="978"/>
        <v>0</v>
      </c>
      <c r="AB2150" s="602"/>
      <c r="AC2150" s="604">
        <f t="shared" si="979"/>
        <v>0.113</v>
      </c>
      <c r="AD2150" s="602">
        <f t="shared" ca="1" si="980"/>
        <v>-105956365492422.38</v>
      </c>
      <c r="AE2150" s="602">
        <f t="shared" si="981"/>
        <v>0</v>
      </c>
      <c r="AG2150" s="602">
        <f t="shared" ca="1" si="985"/>
        <v>0</v>
      </c>
    </row>
    <row r="2151" spans="2:33" x14ac:dyDescent="0.25">
      <c r="B2151" s="30">
        <v>2130</v>
      </c>
      <c r="C2151" s="19">
        <f t="shared" ca="1" si="959"/>
        <v>110520</v>
      </c>
      <c r="D2151" s="30">
        <f t="shared" ca="1" si="960"/>
        <v>31</v>
      </c>
      <c r="E2151" s="599">
        <f t="shared" si="961"/>
        <v>0.113</v>
      </c>
      <c r="F2151" s="599">
        <f t="shared" si="982"/>
        <v>0.13108</v>
      </c>
      <c r="G2151" s="33">
        <f t="shared" ca="1" si="962"/>
        <v>1.0120874444444443</v>
      </c>
      <c r="H2151" s="33">
        <f t="shared" ca="1" si="963"/>
        <v>84441552961.366699</v>
      </c>
      <c r="I2151" s="33">
        <f t="shared" ca="1" si="987"/>
        <v>1.18425107654938E-11</v>
      </c>
      <c r="J2151" s="30" t="b">
        <f t="shared" si="964"/>
        <v>0</v>
      </c>
      <c r="K2151" s="33">
        <f t="shared" si="983"/>
        <v>1</v>
      </c>
      <c r="L2151" s="33">
        <f t="shared" ca="1" si="986"/>
        <v>1.18425107654938E-11</v>
      </c>
      <c r="M2151" s="600">
        <f t="shared" ca="1" si="965"/>
        <v>27271.35</v>
      </c>
      <c r="N2151" s="601">
        <f t="shared" ca="1" si="966"/>
        <v>-1.13839144018551E+16</v>
      </c>
      <c r="O2151" s="601">
        <f t="shared" ca="1" si="967"/>
        <v>137602432920005.81</v>
      </c>
      <c r="P2151" s="601">
        <f t="shared" ca="1" si="968"/>
        <v>-110771811526940</v>
      </c>
      <c r="Q2151" s="601">
        <f t="shared" ca="1" si="984"/>
        <v>-17723489844310.398</v>
      </c>
      <c r="R2151" s="602">
        <f t="shared" si="969"/>
        <v>399</v>
      </c>
      <c r="S2151" s="602">
        <f t="shared" si="970"/>
        <v>63.84</v>
      </c>
      <c r="T2151" s="602">
        <f t="shared" si="971"/>
        <v>166.35080000000002</v>
      </c>
      <c r="U2151" s="602">
        <f t="shared" si="972"/>
        <v>26.616128000000003</v>
      </c>
      <c r="V2151" s="602">
        <f t="shared" ca="1" si="973"/>
        <v>-9107131521484.0801</v>
      </c>
      <c r="W2151" s="602">
        <f t="shared" si="974"/>
        <v>84.48</v>
      </c>
      <c r="X2151" s="602">
        <f t="shared" si="975"/>
        <v>13.52</v>
      </c>
      <c r="Y2151" s="602">
        <f t="shared" ca="1" si="976"/>
        <v>173690200748.89001</v>
      </c>
      <c r="Z2151" s="602">
        <f t="shared" ca="1" si="977"/>
        <v>27790432119.82</v>
      </c>
      <c r="AA2151" s="603">
        <f t="shared" si="978"/>
        <v>0</v>
      </c>
      <c r="AB2151" s="602"/>
      <c r="AC2151" s="604">
        <f t="shared" si="979"/>
        <v>0.113</v>
      </c>
      <c r="AD2151" s="602">
        <f t="shared" ca="1" si="980"/>
        <v>-110771811526940.05</v>
      </c>
      <c r="AE2151" s="602">
        <f t="shared" si="981"/>
        <v>0</v>
      </c>
      <c r="AG2151" s="602">
        <f t="shared" ca="1" si="985"/>
        <v>0</v>
      </c>
    </row>
    <row r="2152" spans="2:33" x14ac:dyDescent="0.25">
      <c r="B2152" s="30">
        <v>2131</v>
      </c>
      <c r="C2152" s="19">
        <f t="shared" ca="1" si="959"/>
        <v>110551</v>
      </c>
      <c r="D2152" s="30">
        <f t="shared" ca="1" si="960"/>
        <v>31</v>
      </c>
      <c r="E2152" s="599">
        <f t="shared" si="961"/>
        <v>0.113</v>
      </c>
      <c r="F2152" s="599">
        <f t="shared" si="982"/>
        <v>0.13108</v>
      </c>
      <c r="G2152" s="33">
        <f t="shared" ca="1" si="962"/>
        <v>1.0120874444444443</v>
      </c>
      <c r="H2152" s="33">
        <f t="shared" ca="1" si="963"/>
        <v>85462235541.589828</v>
      </c>
      <c r="I2152" s="33">
        <f t="shared" ca="1" si="987"/>
        <v>1.1701074675414433E-11</v>
      </c>
      <c r="J2152" s="30" t="b">
        <f t="shared" si="964"/>
        <v>0</v>
      </c>
      <c r="K2152" s="33">
        <f t="shared" si="983"/>
        <v>1</v>
      </c>
      <c r="L2152" s="33">
        <f t="shared" ca="1" si="986"/>
        <v>1.1701074675414433E-11</v>
      </c>
      <c r="M2152" s="600">
        <f t="shared" ca="1" si="965"/>
        <v>27271.35</v>
      </c>
      <c r="N2152" s="601">
        <f t="shared" ca="1" si="966"/>
        <v>-1.15215168347751E+16</v>
      </c>
      <c r="O2152" s="601">
        <f t="shared" ca="1" si="967"/>
        <v>139265694683347.13</v>
      </c>
      <c r="P2152" s="601">
        <f t="shared" ca="1" si="968"/>
        <v>-112110759645048</v>
      </c>
      <c r="Q2152" s="601">
        <f t="shared" ca="1" si="984"/>
        <v>-17937721543207.699</v>
      </c>
      <c r="R2152" s="602">
        <f t="shared" si="969"/>
        <v>399</v>
      </c>
      <c r="S2152" s="602">
        <f t="shared" si="970"/>
        <v>63.84</v>
      </c>
      <c r="T2152" s="602">
        <f t="shared" si="971"/>
        <v>166.35080000000002</v>
      </c>
      <c r="U2152" s="602">
        <f t="shared" si="972"/>
        <v>26.616128000000003</v>
      </c>
      <c r="V2152" s="602">
        <f t="shared" ca="1" si="973"/>
        <v>-9217213467820.0801</v>
      </c>
      <c r="W2152" s="602">
        <f t="shared" si="974"/>
        <v>84.48</v>
      </c>
      <c r="X2152" s="602">
        <f t="shared" si="975"/>
        <v>13.52</v>
      </c>
      <c r="Y2152" s="602">
        <f t="shared" ca="1" si="976"/>
        <v>175789671398.07999</v>
      </c>
      <c r="Z2152" s="602">
        <f t="shared" ca="1" si="977"/>
        <v>28126347423.689999</v>
      </c>
      <c r="AA2152" s="603">
        <f t="shared" si="978"/>
        <v>0</v>
      </c>
      <c r="AB2152" s="602"/>
      <c r="AC2152" s="604">
        <f t="shared" si="979"/>
        <v>0.113</v>
      </c>
      <c r="AD2152" s="602">
        <f t="shared" ca="1" si="980"/>
        <v>-112110759645047.72</v>
      </c>
      <c r="AE2152" s="602">
        <f t="shared" si="981"/>
        <v>0</v>
      </c>
      <c r="AG2152" s="602">
        <f t="shared" ca="1" si="985"/>
        <v>0</v>
      </c>
    </row>
    <row r="2153" spans="2:33" x14ac:dyDescent="0.25">
      <c r="B2153" s="30">
        <v>2132</v>
      </c>
      <c r="C2153" s="19">
        <f t="shared" ca="1" si="959"/>
        <v>110581</v>
      </c>
      <c r="D2153" s="30">
        <f t="shared" ca="1" si="960"/>
        <v>30</v>
      </c>
      <c r="E2153" s="599">
        <f t="shared" si="961"/>
        <v>0.113</v>
      </c>
      <c r="F2153" s="599">
        <f t="shared" si="982"/>
        <v>0.13108</v>
      </c>
      <c r="G2153" s="33">
        <f t="shared" ca="1" si="962"/>
        <v>1.0117233333333333</v>
      </c>
      <c r="H2153" s="33">
        <f t="shared" ca="1" si="963"/>
        <v>86464137816.255737</v>
      </c>
      <c r="I2153" s="33">
        <f t="shared" ca="1" si="987"/>
        <v>1.1565488597423966E-11</v>
      </c>
      <c r="J2153" s="30" t="b">
        <f t="shared" si="964"/>
        <v>0</v>
      </c>
      <c r="K2153" s="33">
        <f t="shared" si="983"/>
        <v>1</v>
      </c>
      <c r="L2153" s="33">
        <f t="shared" ca="1" si="986"/>
        <v>1.1565488597423966E-11</v>
      </c>
      <c r="M2153" s="600">
        <f t="shared" ca="1" si="965"/>
        <v>27271.35</v>
      </c>
      <c r="N2153" s="601">
        <f t="shared" ca="1" si="966"/>
        <v>-1.16607825294584E+16</v>
      </c>
      <c r="O2153" s="601">
        <f t="shared" ca="1" si="967"/>
        <v>136703240547622.06</v>
      </c>
      <c r="P2153" s="601">
        <f t="shared" ca="1" si="968"/>
        <v>-109805702152400</v>
      </c>
      <c r="Q2153" s="601">
        <f t="shared" ca="1" si="984"/>
        <v>-17568912344384</v>
      </c>
      <c r="R2153" s="602">
        <f t="shared" si="969"/>
        <v>399</v>
      </c>
      <c r="S2153" s="602">
        <f t="shared" si="970"/>
        <v>63.84</v>
      </c>
      <c r="T2153" s="602">
        <f t="shared" si="971"/>
        <v>166.35080000000002</v>
      </c>
      <c r="U2153" s="602">
        <f t="shared" si="972"/>
        <v>26.616128000000003</v>
      </c>
      <c r="V2153" s="602">
        <f t="shared" ca="1" si="973"/>
        <v>-9328626023566.7207</v>
      </c>
      <c r="W2153" s="602">
        <f t="shared" si="974"/>
        <v>84.48</v>
      </c>
      <c r="X2153" s="602">
        <f t="shared" si="975"/>
        <v>13.52</v>
      </c>
      <c r="Y2153" s="602">
        <f t="shared" ca="1" si="976"/>
        <v>172175341249.60999</v>
      </c>
      <c r="Z2153" s="602">
        <f t="shared" ca="1" si="977"/>
        <v>27548054599.939999</v>
      </c>
      <c r="AA2153" s="603">
        <f t="shared" si="978"/>
        <v>0</v>
      </c>
      <c r="AB2153" s="602"/>
      <c r="AC2153" s="604">
        <f t="shared" si="979"/>
        <v>0.113</v>
      </c>
      <c r="AD2153" s="602">
        <f t="shared" ca="1" si="980"/>
        <v>-109805702152399.94</v>
      </c>
      <c r="AE2153" s="602">
        <f t="shared" si="981"/>
        <v>0</v>
      </c>
      <c r="AG2153" s="602">
        <f t="shared" ca="1" si="985"/>
        <v>0</v>
      </c>
    </row>
    <row r="2154" spans="2:33" x14ac:dyDescent="0.25">
      <c r="B2154" s="30">
        <v>2133</v>
      </c>
      <c r="C2154" s="19">
        <f t="shared" ca="1" si="959"/>
        <v>110612</v>
      </c>
      <c r="D2154" s="30">
        <f t="shared" ca="1" si="960"/>
        <v>31</v>
      </c>
      <c r="E2154" s="599">
        <f t="shared" si="961"/>
        <v>0.113</v>
      </c>
      <c r="F2154" s="599">
        <f t="shared" si="982"/>
        <v>0.13108</v>
      </c>
      <c r="G2154" s="33">
        <f t="shared" ca="1" si="962"/>
        <v>1.0120874444444443</v>
      </c>
      <c r="H2154" s="33">
        <f t="shared" ca="1" si="963"/>
        <v>87509268278.546509</v>
      </c>
      <c r="I2154" s="33">
        <f t="shared" ca="1" si="987"/>
        <v>1.1427361006115929E-11</v>
      </c>
      <c r="J2154" s="30" t="b">
        <f t="shared" si="964"/>
        <v>0</v>
      </c>
      <c r="K2154" s="33">
        <f t="shared" si="983"/>
        <v>1</v>
      </c>
      <c r="L2154" s="33">
        <f t="shared" ca="1" si="986"/>
        <v>1.1427361006115929E-11</v>
      </c>
      <c r="M2154" s="600">
        <f t="shared" ca="1" si="965"/>
        <v>27271.35</v>
      </c>
      <c r="N2154" s="601">
        <f t="shared" ca="1" si="966"/>
        <v>-1.1797485770006E+16</v>
      </c>
      <c r="O2154" s="601">
        <f t="shared" ca="1" si="967"/>
        <v>142601453856342.13</v>
      </c>
      <c r="P2154" s="601">
        <f t="shared" ca="1" si="968"/>
        <v>-114796090700919</v>
      </c>
      <c r="Q2154" s="601">
        <f t="shared" ca="1" si="984"/>
        <v>-18367374512147</v>
      </c>
      <c r="R2154" s="602">
        <f t="shared" si="969"/>
        <v>399</v>
      </c>
      <c r="S2154" s="602">
        <f t="shared" si="970"/>
        <v>63.84</v>
      </c>
      <c r="T2154" s="602">
        <f t="shared" si="971"/>
        <v>166.35080000000002</v>
      </c>
      <c r="U2154" s="602">
        <f t="shared" si="972"/>
        <v>26.616128000000003</v>
      </c>
      <c r="V2154" s="602">
        <f t="shared" ca="1" si="973"/>
        <v>-9437988616004.8008</v>
      </c>
      <c r="W2154" s="602">
        <f t="shared" si="974"/>
        <v>84.48</v>
      </c>
      <c r="X2154" s="602">
        <f t="shared" si="975"/>
        <v>13.52</v>
      </c>
      <c r="Y2154" s="602">
        <f t="shared" ca="1" si="976"/>
        <v>180000270493.69</v>
      </c>
      <c r="Z2154" s="602">
        <f t="shared" ca="1" si="977"/>
        <v>28800043278.990002</v>
      </c>
      <c r="AA2154" s="603">
        <f t="shared" si="978"/>
        <v>0</v>
      </c>
      <c r="AB2154" s="602"/>
      <c r="AC2154" s="604">
        <f t="shared" si="979"/>
        <v>0.113</v>
      </c>
      <c r="AD2154" s="602">
        <f t="shared" ca="1" si="980"/>
        <v>-114796090700919.48</v>
      </c>
      <c r="AE2154" s="602">
        <f t="shared" si="981"/>
        <v>0</v>
      </c>
      <c r="AG2154" s="602">
        <f t="shared" ca="1" si="985"/>
        <v>0</v>
      </c>
    </row>
    <row r="2155" spans="2:33" x14ac:dyDescent="0.25">
      <c r="B2155" s="30">
        <v>2134</v>
      </c>
      <c r="C2155" s="19">
        <f t="shared" ca="1" si="959"/>
        <v>110642</v>
      </c>
      <c r="D2155" s="30">
        <f t="shared" ca="1" si="960"/>
        <v>30</v>
      </c>
      <c r="E2155" s="599">
        <f t="shared" si="961"/>
        <v>0.113</v>
      </c>
      <c r="F2155" s="599">
        <f t="shared" si="982"/>
        <v>0.13108</v>
      </c>
      <c r="G2155" s="33">
        <f t="shared" ca="1" si="962"/>
        <v>1.0117233333333333</v>
      </c>
      <c r="H2155" s="33">
        <f t="shared" ca="1" si="963"/>
        <v>88535168600.332001</v>
      </c>
      <c r="I2155" s="33">
        <f t="shared" ca="1" si="987"/>
        <v>1.1294946582348859E-11</v>
      </c>
      <c r="J2155" s="30" t="b">
        <f t="shared" si="964"/>
        <v>0</v>
      </c>
      <c r="K2155" s="33">
        <f t="shared" si="983"/>
        <v>1</v>
      </c>
      <c r="L2155" s="33">
        <f t="shared" ca="1" si="986"/>
        <v>1.1294946582348859E-11</v>
      </c>
      <c r="M2155" s="600">
        <f t="shared" ca="1" si="965"/>
        <v>27271.35</v>
      </c>
      <c r="N2155" s="601">
        <f t="shared" ca="1" si="966"/>
        <v>-1.19400872238623E+16</v>
      </c>
      <c r="O2155" s="601">
        <f t="shared" ca="1" si="967"/>
        <v>139977622581684.09</v>
      </c>
      <c r="P2155" s="601">
        <f t="shared" ca="1" si="968"/>
        <v>-112435821358037</v>
      </c>
      <c r="Q2155" s="601">
        <f t="shared" ca="1" si="984"/>
        <v>-17989731417285.898</v>
      </c>
      <c r="R2155" s="602">
        <f t="shared" si="969"/>
        <v>399</v>
      </c>
      <c r="S2155" s="602">
        <f t="shared" si="970"/>
        <v>63.84</v>
      </c>
      <c r="T2155" s="602">
        <f t="shared" si="971"/>
        <v>166.35080000000002</v>
      </c>
      <c r="U2155" s="602">
        <f t="shared" si="972"/>
        <v>26.616128000000003</v>
      </c>
      <c r="V2155" s="602">
        <f t="shared" ca="1" si="973"/>
        <v>-9552069779089.8398</v>
      </c>
      <c r="W2155" s="602">
        <f t="shared" si="974"/>
        <v>84.48</v>
      </c>
      <c r="X2155" s="602">
        <f t="shared" si="975"/>
        <v>13.52</v>
      </c>
      <c r="Y2155" s="602">
        <f t="shared" ca="1" si="976"/>
        <v>176299368164.04999</v>
      </c>
      <c r="Z2155" s="602">
        <f t="shared" ca="1" si="977"/>
        <v>28207898906.25</v>
      </c>
      <c r="AA2155" s="603">
        <f t="shared" si="978"/>
        <v>0</v>
      </c>
      <c r="AB2155" s="602"/>
      <c r="AC2155" s="604">
        <f t="shared" si="979"/>
        <v>0.113</v>
      </c>
      <c r="AD2155" s="602">
        <f t="shared" ca="1" si="980"/>
        <v>-112435821358036.67</v>
      </c>
      <c r="AE2155" s="602">
        <f t="shared" si="981"/>
        <v>0</v>
      </c>
      <c r="AG2155" s="602">
        <f t="shared" ca="1" si="985"/>
        <v>0</v>
      </c>
    </row>
    <row r="2156" spans="2:33" x14ac:dyDescent="0.25">
      <c r="B2156" s="30">
        <v>2135</v>
      </c>
      <c r="C2156" s="19">
        <f t="shared" ca="1" si="959"/>
        <v>110673</v>
      </c>
      <c r="D2156" s="30">
        <f t="shared" ca="1" si="960"/>
        <v>31</v>
      </c>
      <c r="E2156" s="599">
        <f t="shared" si="961"/>
        <v>0.113</v>
      </c>
      <c r="F2156" s="599">
        <f t="shared" si="982"/>
        <v>0.13108</v>
      </c>
      <c r="G2156" s="33">
        <f t="shared" ca="1" si="962"/>
        <v>1.0120874444444443</v>
      </c>
      <c r="H2156" s="33">
        <f t="shared" ca="1" si="963"/>
        <v>89605332532.16803</v>
      </c>
      <c r="I2156" s="33">
        <f t="shared" ca="1" si="987"/>
        <v>1.1160050096806495E-11</v>
      </c>
      <c r="J2156" s="30" t="b">
        <f t="shared" si="964"/>
        <v>0</v>
      </c>
      <c r="K2156" s="33">
        <f t="shared" si="983"/>
        <v>1</v>
      </c>
      <c r="L2156" s="33">
        <f t="shared" ca="1" si="986"/>
        <v>1.1160050096806495E-11</v>
      </c>
      <c r="M2156" s="600">
        <f t="shared" ca="1" si="965"/>
        <v>27271.35</v>
      </c>
      <c r="N2156" s="601">
        <f t="shared" ca="1" si="966"/>
        <v>-1.2080064846444E+16</v>
      </c>
      <c r="O2156" s="601">
        <f t="shared" ca="1" si="967"/>
        <v>146017112743949.44</v>
      </c>
      <c r="P2156" s="601">
        <f t="shared" ca="1" si="968"/>
        <v>-117545742103037</v>
      </c>
      <c r="Q2156" s="601">
        <f t="shared" ca="1" si="984"/>
        <v>-18807318736485.898</v>
      </c>
      <c r="R2156" s="602">
        <f t="shared" si="969"/>
        <v>399</v>
      </c>
      <c r="S2156" s="602">
        <f t="shared" si="970"/>
        <v>63.84</v>
      </c>
      <c r="T2156" s="602">
        <f t="shared" si="971"/>
        <v>166.35080000000002</v>
      </c>
      <c r="U2156" s="602">
        <f t="shared" si="972"/>
        <v>26.616128000000003</v>
      </c>
      <c r="V2156" s="602">
        <f t="shared" ca="1" si="973"/>
        <v>-9664051877155.1992</v>
      </c>
      <c r="W2156" s="602">
        <f t="shared" si="974"/>
        <v>84.48</v>
      </c>
      <c r="X2156" s="602">
        <f t="shared" si="975"/>
        <v>13.52</v>
      </c>
      <c r="Y2156" s="602">
        <f t="shared" ca="1" si="976"/>
        <v>184311723892.20999</v>
      </c>
      <c r="Z2156" s="602">
        <f t="shared" ca="1" si="977"/>
        <v>29489875822.75</v>
      </c>
      <c r="AA2156" s="603">
        <f t="shared" si="978"/>
        <v>0</v>
      </c>
      <c r="AB2156" s="602"/>
      <c r="AC2156" s="604">
        <f t="shared" si="979"/>
        <v>0.113</v>
      </c>
      <c r="AD2156" s="602">
        <f t="shared" ca="1" si="980"/>
        <v>-117545742103037.02</v>
      </c>
      <c r="AE2156" s="602">
        <f t="shared" si="981"/>
        <v>0</v>
      </c>
      <c r="AG2156" s="602">
        <f t="shared" ca="1" si="985"/>
        <v>0</v>
      </c>
    </row>
    <row r="2157" spans="2:33" x14ac:dyDescent="0.25">
      <c r="B2157" s="30">
        <v>2136</v>
      </c>
      <c r="C2157" s="19">
        <f t="shared" ca="1" si="959"/>
        <v>110704</v>
      </c>
      <c r="D2157" s="30">
        <f t="shared" ca="1" si="960"/>
        <v>31</v>
      </c>
      <c r="E2157" s="599">
        <f t="shared" si="961"/>
        <v>0.113</v>
      </c>
      <c r="F2157" s="599">
        <f t="shared" si="982"/>
        <v>0.13108</v>
      </c>
      <c r="G2157" s="33">
        <f t="shared" ca="1" si="962"/>
        <v>1.0120874444444443</v>
      </c>
      <c r="H2157" s="33">
        <f t="shared" ca="1" si="963"/>
        <v>90688432011.076569</v>
      </c>
      <c r="I2157" s="33">
        <f t="shared" ca="1" si="987"/>
        <v>1.1026764691199659E-11</v>
      </c>
      <c r="J2157" s="30" t="b">
        <f t="shared" si="964"/>
        <v>1</v>
      </c>
      <c r="K2157" s="33">
        <f t="shared" si="983"/>
        <v>1</v>
      </c>
      <c r="L2157" s="33">
        <f t="shared" ca="1" si="986"/>
        <v>1.1026764691199659E-11</v>
      </c>
      <c r="M2157" s="600">
        <f t="shared" ca="1" si="965"/>
        <v>27271.35</v>
      </c>
      <c r="N2157" s="601">
        <f t="shared" ca="1" si="966"/>
        <v>-1.22260819591879E+16</v>
      </c>
      <c r="O2157" s="601">
        <f t="shared" ca="1" si="967"/>
        <v>147782086482179.16</v>
      </c>
      <c r="P2157" s="601">
        <f t="shared" ca="1" si="968"/>
        <v>-118966569730653</v>
      </c>
      <c r="Q2157" s="601">
        <f t="shared" ca="1" si="984"/>
        <v>-19034651156904.5</v>
      </c>
      <c r="R2157" s="602">
        <f t="shared" si="969"/>
        <v>399</v>
      </c>
      <c r="S2157" s="602">
        <f t="shared" si="970"/>
        <v>63.84</v>
      </c>
      <c r="T2157" s="602">
        <f t="shared" si="971"/>
        <v>166.35080000000002</v>
      </c>
      <c r="U2157" s="602">
        <f t="shared" si="972"/>
        <v>26.616128000000003</v>
      </c>
      <c r="V2157" s="602">
        <f t="shared" ca="1" si="973"/>
        <v>-9780865567350.3203</v>
      </c>
      <c r="W2157" s="602">
        <f t="shared" si="974"/>
        <v>84.48</v>
      </c>
      <c r="X2157" s="602">
        <f t="shared" si="975"/>
        <v>13.52</v>
      </c>
      <c r="Y2157" s="602">
        <f t="shared" ca="1" si="976"/>
        <v>186539581612.31</v>
      </c>
      <c r="Z2157" s="602">
        <f t="shared" ca="1" si="977"/>
        <v>29846333057.970001</v>
      </c>
      <c r="AA2157" s="603">
        <f t="shared" si="978"/>
        <v>0</v>
      </c>
      <c r="AB2157" s="602"/>
      <c r="AC2157" s="604">
        <f t="shared" si="979"/>
        <v>0.113</v>
      </c>
      <c r="AD2157" s="602">
        <f t="shared" ca="1" si="980"/>
        <v>-118966569730653.38</v>
      </c>
      <c r="AE2157" s="602">
        <f t="shared" si="981"/>
        <v>0</v>
      </c>
      <c r="AG2157" s="602">
        <f t="shared" ca="1" si="985"/>
        <v>0</v>
      </c>
    </row>
    <row r="2158" spans="2:33" x14ac:dyDescent="0.25">
      <c r="B2158" s="30">
        <v>2137</v>
      </c>
      <c r="C2158" s="19">
        <f t="shared" ca="1" si="959"/>
        <v>110732</v>
      </c>
      <c r="D2158" s="30">
        <f t="shared" ca="1" si="960"/>
        <v>28</v>
      </c>
      <c r="E2158" s="599">
        <f t="shared" si="961"/>
        <v>0.113</v>
      </c>
      <c r="F2158" s="599">
        <f t="shared" si="982"/>
        <v>0.13108</v>
      </c>
      <c r="G2158" s="33">
        <f t="shared" ca="1" si="962"/>
        <v>1.0109951111111111</v>
      </c>
      <c r="H2158" s="33">
        <f t="shared" ca="1" si="963"/>
        <v>91685561397.530792</v>
      </c>
      <c r="I2158" s="33">
        <f t="shared" ca="1" si="987"/>
        <v>1.0906842743364946E-11</v>
      </c>
      <c r="J2158" s="30" t="b">
        <f t="shared" si="964"/>
        <v>0</v>
      </c>
      <c r="K2158" s="33">
        <f t="shared" si="983"/>
        <v>1</v>
      </c>
      <c r="L2158" s="33">
        <f t="shared" ca="1" si="986"/>
        <v>1.0906842743364946E-11</v>
      </c>
      <c r="M2158" s="600">
        <f t="shared" ca="1" si="965"/>
        <v>27271.35</v>
      </c>
      <c r="N2158" s="601">
        <f t="shared" ca="1" si="966"/>
        <v>-1.23738640456701E+16</v>
      </c>
      <c r="O2158" s="601">
        <f t="shared" ca="1" si="967"/>
        <v>136052010083197.33</v>
      </c>
      <c r="P2158" s="601">
        <f t="shared" ca="1" si="968"/>
        <v>-108752516223612</v>
      </c>
      <c r="Q2158" s="601">
        <f t="shared" ca="1" si="984"/>
        <v>-17400402595777.9</v>
      </c>
      <c r="R2158" s="602">
        <f t="shared" si="969"/>
        <v>399</v>
      </c>
      <c r="S2158" s="602">
        <f t="shared" si="970"/>
        <v>63.84</v>
      </c>
      <c r="T2158" s="602">
        <f t="shared" si="971"/>
        <v>166.35080000000002</v>
      </c>
      <c r="U2158" s="602">
        <f t="shared" si="972"/>
        <v>26.616128000000003</v>
      </c>
      <c r="V2158" s="602">
        <f t="shared" ca="1" si="973"/>
        <v>-9899091236536.0801</v>
      </c>
      <c r="W2158" s="602">
        <f t="shared" si="974"/>
        <v>84.48</v>
      </c>
      <c r="X2158" s="602">
        <f t="shared" si="975"/>
        <v>13.52</v>
      </c>
      <c r="Y2158" s="602">
        <f t="shared" ca="1" si="976"/>
        <v>170523945713.26999</v>
      </c>
      <c r="Z2158" s="602">
        <f t="shared" ca="1" si="977"/>
        <v>27283831314.119999</v>
      </c>
      <c r="AA2158" s="603">
        <f t="shared" si="978"/>
        <v>0</v>
      </c>
      <c r="AB2158" s="602"/>
      <c r="AC2158" s="604">
        <f t="shared" si="979"/>
        <v>0.113</v>
      </c>
      <c r="AD2158" s="602">
        <f t="shared" ca="1" si="980"/>
        <v>-108752516223611.67</v>
      </c>
      <c r="AE2158" s="602">
        <f t="shared" si="981"/>
        <v>0</v>
      </c>
      <c r="AG2158" s="602">
        <f t="shared" ca="1" si="985"/>
        <v>0</v>
      </c>
    </row>
    <row r="2159" spans="2:33" x14ac:dyDescent="0.25">
      <c r="B2159" s="30">
        <v>2138</v>
      </c>
      <c r="C2159" s="19">
        <f t="shared" ca="1" si="959"/>
        <v>110763</v>
      </c>
      <c r="D2159" s="30">
        <f t="shared" ca="1" si="960"/>
        <v>31</v>
      </c>
      <c r="E2159" s="599">
        <f t="shared" si="961"/>
        <v>0.113</v>
      </c>
      <c r="F2159" s="599">
        <f t="shared" si="982"/>
        <v>0.13108</v>
      </c>
      <c r="G2159" s="33">
        <f t="shared" ca="1" si="962"/>
        <v>1.0120874444444443</v>
      </c>
      <c r="H2159" s="33">
        <f t="shared" ca="1" si="963"/>
        <v>92793805527.281128</v>
      </c>
      <c r="I2159" s="33">
        <f t="shared" ca="1" si="987"/>
        <v>1.0776581414219538E-11</v>
      </c>
      <c r="J2159" s="30" t="b">
        <f t="shared" si="964"/>
        <v>0</v>
      </c>
      <c r="K2159" s="33">
        <f t="shared" si="983"/>
        <v>1</v>
      </c>
      <c r="L2159" s="33">
        <f t="shared" ca="1" si="986"/>
        <v>1.0776581414219538E-11</v>
      </c>
      <c r="M2159" s="600">
        <f t="shared" ca="1" si="965"/>
        <v>27271.35</v>
      </c>
      <c r="N2159" s="601">
        <f t="shared" ca="1" si="966"/>
        <v>-1.25099160557533E+16</v>
      </c>
      <c r="O2159" s="601">
        <f t="shared" ca="1" si="967"/>
        <v>151212915355852.94</v>
      </c>
      <c r="P2159" s="601">
        <f t="shared" ca="1" si="968"/>
        <v>-121728433175844</v>
      </c>
      <c r="Q2159" s="601">
        <f t="shared" ca="1" si="984"/>
        <v>-19476549308135</v>
      </c>
      <c r="R2159" s="602">
        <f t="shared" si="969"/>
        <v>399</v>
      </c>
      <c r="S2159" s="602">
        <f t="shared" si="970"/>
        <v>63.84</v>
      </c>
      <c r="T2159" s="602">
        <f t="shared" si="971"/>
        <v>166.35080000000002</v>
      </c>
      <c r="U2159" s="602">
        <f t="shared" si="972"/>
        <v>26.616128000000003</v>
      </c>
      <c r="V2159" s="602">
        <f t="shared" ca="1" si="973"/>
        <v>-10007932844602.6</v>
      </c>
      <c r="W2159" s="602">
        <f t="shared" si="974"/>
        <v>84.48</v>
      </c>
      <c r="X2159" s="602">
        <f t="shared" si="975"/>
        <v>13.52</v>
      </c>
      <c r="Y2159" s="602">
        <f t="shared" ca="1" si="976"/>
        <v>190870183494.37</v>
      </c>
      <c r="Z2159" s="602">
        <f t="shared" ca="1" si="977"/>
        <v>30539229359.099998</v>
      </c>
      <c r="AA2159" s="603">
        <f t="shared" si="978"/>
        <v>0</v>
      </c>
      <c r="AB2159" s="602"/>
      <c r="AC2159" s="604">
        <f t="shared" si="979"/>
        <v>0.113</v>
      </c>
      <c r="AD2159" s="602">
        <f t="shared" ca="1" si="980"/>
        <v>-121728433175843.94</v>
      </c>
      <c r="AE2159" s="602">
        <f t="shared" si="981"/>
        <v>0</v>
      </c>
      <c r="AG2159" s="602">
        <f t="shared" ca="1" si="985"/>
        <v>0</v>
      </c>
    </row>
    <row r="2160" spans="2:33" x14ac:dyDescent="0.25">
      <c r="B2160" s="30">
        <v>2139</v>
      </c>
      <c r="C2160" s="19">
        <f t="shared" ca="1" si="959"/>
        <v>110793</v>
      </c>
      <c r="D2160" s="30">
        <f t="shared" ca="1" si="960"/>
        <v>30</v>
      </c>
      <c r="E2160" s="599">
        <f t="shared" si="961"/>
        <v>0.113</v>
      </c>
      <c r="F2160" s="599">
        <f t="shared" si="982"/>
        <v>0.13108</v>
      </c>
      <c r="G2160" s="33">
        <f t="shared" ca="1" si="962"/>
        <v>1.0117233333333333</v>
      </c>
      <c r="H2160" s="33">
        <f t="shared" ca="1" si="963"/>
        <v>93881658240.745956</v>
      </c>
      <c r="I2160" s="33">
        <f t="shared" ca="1" si="987"/>
        <v>1.0651707892031949E-11</v>
      </c>
      <c r="J2160" s="30" t="b">
        <f t="shared" si="964"/>
        <v>0</v>
      </c>
      <c r="K2160" s="33">
        <f t="shared" si="983"/>
        <v>1</v>
      </c>
      <c r="L2160" s="33">
        <f t="shared" ca="1" si="986"/>
        <v>1.0651707892031949E-11</v>
      </c>
      <c r="M2160" s="600">
        <f t="shared" ca="1" si="965"/>
        <v>27271.35</v>
      </c>
      <c r="N2160" s="601">
        <f t="shared" ca="1" si="966"/>
        <v>-1.26611289711092E+16</v>
      </c>
      <c r="O2160" s="601">
        <f t="shared" ca="1" si="967"/>
        <v>148430635331908.66</v>
      </c>
      <c r="P2160" s="601">
        <f t="shared" ca="1" si="968"/>
        <v>-119225631144612</v>
      </c>
      <c r="Q2160" s="601">
        <f t="shared" ca="1" si="984"/>
        <v>-19076100983137.898</v>
      </c>
      <c r="R2160" s="602">
        <f t="shared" si="969"/>
        <v>399</v>
      </c>
      <c r="S2160" s="602">
        <f t="shared" si="970"/>
        <v>63.84</v>
      </c>
      <c r="T2160" s="602">
        <f t="shared" si="971"/>
        <v>166.35080000000002</v>
      </c>
      <c r="U2160" s="602">
        <f t="shared" si="972"/>
        <v>26.616128000000003</v>
      </c>
      <c r="V2160" s="602">
        <f t="shared" ca="1" si="973"/>
        <v>-10128903176887.4</v>
      </c>
      <c r="W2160" s="602">
        <f t="shared" si="974"/>
        <v>84.48</v>
      </c>
      <c r="X2160" s="602">
        <f t="shared" si="975"/>
        <v>13.52</v>
      </c>
      <c r="Y2160" s="602">
        <f t="shared" ca="1" si="976"/>
        <v>186945789909.39999</v>
      </c>
      <c r="Z2160" s="602">
        <f t="shared" ca="1" si="977"/>
        <v>29911326385.5</v>
      </c>
      <c r="AA2160" s="603">
        <f t="shared" si="978"/>
        <v>0</v>
      </c>
      <c r="AB2160" s="602"/>
      <c r="AC2160" s="604">
        <f t="shared" si="979"/>
        <v>0.113</v>
      </c>
      <c r="AD2160" s="602">
        <f t="shared" ca="1" si="980"/>
        <v>-119225631144611.64</v>
      </c>
      <c r="AE2160" s="602">
        <f t="shared" si="981"/>
        <v>0</v>
      </c>
      <c r="AG2160" s="602">
        <f t="shared" ca="1" si="985"/>
        <v>0</v>
      </c>
    </row>
    <row r="2161" spans="2:33" x14ac:dyDescent="0.25">
      <c r="B2161" s="30">
        <v>2140</v>
      </c>
      <c r="C2161" s="19">
        <f t="shared" ca="1" si="959"/>
        <v>110824</v>
      </c>
      <c r="D2161" s="30">
        <f t="shared" ca="1" si="960"/>
        <v>31</v>
      </c>
      <c r="E2161" s="599">
        <f t="shared" si="961"/>
        <v>0.113</v>
      </c>
      <c r="F2161" s="599">
        <f t="shared" si="982"/>
        <v>0.13108</v>
      </c>
      <c r="G2161" s="33">
        <f t="shared" ca="1" si="962"/>
        <v>1.0120874444444443</v>
      </c>
      <c r="H2161" s="33">
        <f t="shared" ca="1" si="963"/>
        <v>95016447569.083282</v>
      </c>
      <c r="I2161" s="33">
        <f t="shared" ca="1" si="987"/>
        <v>1.052449365961544E-11</v>
      </c>
      <c r="J2161" s="30" t="b">
        <f t="shared" si="964"/>
        <v>0</v>
      </c>
      <c r="K2161" s="33">
        <f t="shared" si="983"/>
        <v>1</v>
      </c>
      <c r="L2161" s="33">
        <f t="shared" ca="1" si="986"/>
        <v>1.052449365961544E-11</v>
      </c>
      <c r="M2161" s="600">
        <f t="shared" ca="1" si="965"/>
        <v>27271.35</v>
      </c>
      <c r="N2161" s="601">
        <f t="shared" ca="1" si="966"/>
        <v>-1.28095596064411E+16</v>
      </c>
      <c r="O2161" s="601">
        <f t="shared" ca="1" si="967"/>
        <v>154834840127927.25</v>
      </c>
      <c r="P2161" s="601">
        <f t="shared" ca="1" si="968"/>
        <v>-124644131392675</v>
      </c>
      <c r="Q2161" s="601">
        <f t="shared" ca="1" si="984"/>
        <v>-19943061022828</v>
      </c>
      <c r="R2161" s="602">
        <f t="shared" si="969"/>
        <v>399</v>
      </c>
      <c r="S2161" s="602">
        <f t="shared" si="970"/>
        <v>63.84</v>
      </c>
      <c r="T2161" s="602">
        <f t="shared" si="971"/>
        <v>166.35080000000002</v>
      </c>
      <c r="U2161" s="602">
        <f t="shared" si="972"/>
        <v>26.616128000000003</v>
      </c>
      <c r="V2161" s="602">
        <f t="shared" ca="1" si="973"/>
        <v>-10247647685152.9</v>
      </c>
      <c r="W2161" s="602">
        <f t="shared" si="974"/>
        <v>84.48</v>
      </c>
      <c r="X2161" s="602">
        <f t="shared" si="975"/>
        <v>13.52</v>
      </c>
      <c r="Y2161" s="602">
        <f t="shared" ca="1" si="976"/>
        <v>195441998298.35999</v>
      </c>
      <c r="Z2161" s="602">
        <f t="shared" ca="1" si="977"/>
        <v>31270719727.740002</v>
      </c>
      <c r="AA2161" s="603">
        <f t="shared" si="978"/>
        <v>0</v>
      </c>
      <c r="AB2161" s="602"/>
      <c r="AC2161" s="604">
        <f t="shared" si="979"/>
        <v>0.113</v>
      </c>
      <c r="AD2161" s="602">
        <f t="shared" ca="1" si="980"/>
        <v>-124644131392675.48</v>
      </c>
      <c r="AE2161" s="602">
        <f t="shared" si="981"/>
        <v>0</v>
      </c>
      <c r="AG2161" s="602">
        <f t="shared" ca="1" si="985"/>
        <v>0</v>
      </c>
    </row>
    <row r="2162" spans="2:33" x14ac:dyDescent="0.25">
      <c r="B2162" s="30">
        <v>2141</v>
      </c>
      <c r="C2162" s="19">
        <f t="shared" ca="1" si="959"/>
        <v>110854</v>
      </c>
      <c r="D2162" s="30">
        <f t="shared" ca="1" si="960"/>
        <v>30</v>
      </c>
      <c r="E2162" s="599">
        <f t="shared" si="961"/>
        <v>0.113</v>
      </c>
      <c r="F2162" s="599">
        <f t="shared" si="982"/>
        <v>0.13108</v>
      </c>
      <c r="G2162" s="33">
        <f t="shared" ca="1" si="962"/>
        <v>1.0117233333333333</v>
      </c>
      <c r="H2162" s="33">
        <f t="shared" ca="1" si="963"/>
        <v>96130357056.084839</v>
      </c>
      <c r="I2162" s="33">
        <f t="shared" ca="1" si="987"/>
        <v>1.0402541201595405E-11</v>
      </c>
      <c r="J2162" s="30" t="b">
        <f t="shared" si="964"/>
        <v>0</v>
      </c>
      <c r="K2162" s="33">
        <f t="shared" si="983"/>
        <v>1</v>
      </c>
      <c r="L2162" s="33">
        <f t="shared" ca="1" si="986"/>
        <v>1.0402541201595405E-11</v>
      </c>
      <c r="M2162" s="600">
        <f t="shared" ca="1" si="965"/>
        <v>27271.35</v>
      </c>
      <c r="N2162" s="601">
        <f t="shared" ca="1" si="966"/>
        <v>-1.2964394446569E+16</v>
      </c>
      <c r="O2162" s="601">
        <f t="shared" ca="1" si="967"/>
        <v>151985917589215.56</v>
      </c>
      <c r="P2162" s="601">
        <f t="shared" ca="1" si="968"/>
        <v>-122081381038525</v>
      </c>
      <c r="Q2162" s="601">
        <f t="shared" ca="1" si="984"/>
        <v>-19533020966164</v>
      </c>
      <c r="R2162" s="602">
        <f t="shared" si="969"/>
        <v>399</v>
      </c>
      <c r="S2162" s="602">
        <f t="shared" si="970"/>
        <v>63.84</v>
      </c>
      <c r="T2162" s="602">
        <f t="shared" si="971"/>
        <v>166.35080000000002</v>
      </c>
      <c r="U2162" s="602">
        <f t="shared" si="972"/>
        <v>26.616128000000003</v>
      </c>
      <c r="V2162" s="602">
        <f t="shared" ca="1" si="973"/>
        <v>-10371515557255.199</v>
      </c>
      <c r="W2162" s="602">
        <f t="shared" si="974"/>
        <v>84.48</v>
      </c>
      <c r="X2162" s="602">
        <f t="shared" si="975"/>
        <v>13.52</v>
      </c>
      <c r="Y2162" s="602">
        <f t="shared" ca="1" si="976"/>
        <v>191423605743.04999</v>
      </c>
      <c r="Z2162" s="602">
        <f t="shared" ca="1" si="977"/>
        <v>30627776918.889999</v>
      </c>
      <c r="AA2162" s="603">
        <f t="shared" si="978"/>
        <v>0</v>
      </c>
      <c r="AB2162" s="602"/>
      <c r="AC2162" s="604">
        <f t="shared" si="979"/>
        <v>0.113</v>
      </c>
      <c r="AD2162" s="602">
        <f t="shared" ca="1" si="980"/>
        <v>-122081381038524.75</v>
      </c>
      <c r="AE2162" s="602">
        <f t="shared" si="981"/>
        <v>0</v>
      </c>
      <c r="AG2162" s="602">
        <f t="shared" ca="1" si="985"/>
        <v>0</v>
      </c>
    </row>
    <row r="2163" spans="2:33" x14ac:dyDescent="0.25">
      <c r="B2163" s="30">
        <v>2142</v>
      </c>
      <c r="C2163" s="19">
        <f t="shared" ca="1" si="959"/>
        <v>110885</v>
      </c>
      <c r="D2163" s="30">
        <f t="shared" ca="1" si="960"/>
        <v>31</v>
      </c>
      <c r="E2163" s="599">
        <f t="shared" si="961"/>
        <v>0.113</v>
      </c>
      <c r="F2163" s="599">
        <f t="shared" si="982"/>
        <v>0.13108</v>
      </c>
      <c r="G2163" s="33">
        <f t="shared" ca="1" si="962"/>
        <v>1.0120874444444443</v>
      </c>
      <c r="H2163" s="33">
        <f t="shared" ca="1" si="963"/>
        <v>97292327406.424866</v>
      </c>
      <c r="I2163" s="33">
        <f t="shared" ca="1" si="987"/>
        <v>1.027830278766631E-11</v>
      </c>
      <c r="J2163" s="30" t="b">
        <f t="shared" si="964"/>
        <v>0</v>
      </c>
      <c r="K2163" s="33">
        <f t="shared" si="983"/>
        <v>1</v>
      </c>
      <c r="L2163" s="33">
        <f t="shared" ca="1" si="986"/>
        <v>1.027830278766631E-11</v>
      </c>
      <c r="M2163" s="600">
        <f t="shared" ca="1" si="965"/>
        <v>27271.35</v>
      </c>
      <c r="N2163" s="601">
        <f t="shared" ca="1" si="966"/>
        <v>-1.31163803641582E+16</v>
      </c>
      <c r="O2163" s="601">
        <f t="shared" ca="1" si="967"/>
        <v>158543518991235.13</v>
      </c>
      <c r="P2163" s="601">
        <f t="shared" ca="1" si="968"/>
        <v>-127629667821239</v>
      </c>
      <c r="Q2163" s="601">
        <f t="shared" ca="1" si="984"/>
        <v>-20420746851398.199</v>
      </c>
      <c r="R2163" s="602">
        <f t="shared" si="969"/>
        <v>399</v>
      </c>
      <c r="S2163" s="602">
        <f t="shared" si="970"/>
        <v>63.84</v>
      </c>
      <c r="T2163" s="602">
        <f t="shared" si="971"/>
        <v>166.35080000000002</v>
      </c>
      <c r="U2163" s="602">
        <f t="shared" si="972"/>
        <v>26.616128000000003</v>
      </c>
      <c r="V2163" s="602">
        <f t="shared" ca="1" si="973"/>
        <v>-10493104291326.6</v>
      </c>
      <c r="W2163" s="602">
        <f t="shared" si="974"/>
        <v>84.48</v>
      </c>
      <c r="X2163" s="602">
        <f t="shared" si="975"/>
        <v>13.52</v>
      </c>
      <c r="Y2163" s="602">
        <f t="shared" ca="1" si="976"/>
        <v>200123319418.35001</v>
      </c>
      <c r="Z2163" s="602">
        <f t="shared" ca="1" si="977"/>
        <v>32019731106.939999</v>
      </c>
      <c r="AA2163" s="603">
        <f t="shared" si="978"/>
        <v>0</v>
      </c>
      <c r="AB2163" s="602"/>
      <c r="AC2163" s="604">
        <f t="shared" si="979"/>
        <v>0.113</v>
      </c>
      <c r="AD2163" s="602">
        <f t="shared" ca="1" si="980"/>
        <v>-127629667821239.38</v>
      </c>
      <c r="AE2163" s="602">
        <f t="shared" si="981"/>
        <v>0</v>
      </c>
      <c r="AG2163" s="602">
        <f t="shared" ca="1" si="985"/>
        <v>0</v>
      </c>
    </row>
    <row r="2164" spans="2:33" x14ac:dyDescent="0.25">
      <c r="B2164" s="30">
        <v>2143</v>
      </c>
      <c r="C2164" s="19">
        <f t="shared" ca="1" si="959"/>
        <v>110916</v>
      </c>
      <c r="D2164" s="30">
        <f t="shared" ca="1" si="960"/>
        <v>31</v>
      </c>
      <c r="E2164" s="599">
        <f t="shared" si="961"/>
        <v>0.113</v>
      </c>
      <c r="F2164" s="599">
        <f t="shared" si="982"/>
        <v>0.13108</v>
      </c>
      <c r="G2164" s="33">
        <f t="shared" ca="1" si="962"/>
        <v>1.0120874444444443</v>
      </c>
      <c r="H2164" s="33">
        <f t="shared" ca="1" si="963"/>
        <v>98468343008.820709</v>
      </c>
      <c r="I2164" s="33">
        <f t="shared" ca="1" si="987"/>
        <v>1.0155548163437876E-11</v>
      </c>
      <c r="J2164" s="30" t="b">
        <f t="shared" si="964"/>
        <v>0</v>
      </c>
      <c r="K2164" s="33">
        <f t="shared" si="983"/>
        <v>1</v>
      </c>
      <c r="L2164" s="33">
        <f t="shared" ca="1" si="986"/>
        <v>1.0155548163437876E-11</v>
      </c>
      <c r="M2164" s="600">
        <f t="shared" ca="1" si="965"/>
        <v>27271.35</v>
      </c>
      <c r="N2164" s="601">
        <f t="shared" ca="1" si="966"/>
        <v>-1.32749238831494E+16</v>
      </c>
      <c r="O2164" s="601">
        <f t="shared" ca="1" si="967"/>
        <v>160459904969068.94</v>
      </c>
      <c r="P2164" s="601">
        <f t="shared" ca="1" si="968"/>
        <v>-129172384340757</v>
      </c>
      <c r="Q2164" s="601">
        <f t="shared" ca="1" si="984"/>
        <v>-20667581494521.102</v>
      </c>
      <c r="R2164" s="602">
        <f t="shared" si="969"/>
        <v>399</v>
      </c>
      <c r="S2164" s="602">
        <f t="shared" si="970"/>
        <v>63.84</v>
      </c>
      <c r="T2164" s="602">
        <f t="shared" si="971"/>
        <v>166.35080000000002</v>
      </c>
      <c r="U2164" s="602">
        <f t="shared" si="972"/>
        <v>26.616128000000003</v>
      </c>
      <c r="V2164" s="602">
        <f t="shared" ca="1" si="973"/>
        <v>-10619939106519.5</v>
      </c>
      <c r="W2164" s="602">
        <f t="shared" si="974"/>
        <v>84.48</v>
      </c>
      <c r="X2164" s="602">
        <f t="shared" si="975"/>
        <v>13.52</v>
      </c>
      <c r="Y2164" s="602">
        <f t="shared" ca="1" si="976"/>
        <v>202542298920.95001</v>
      </c>
      <c r="Z2164" s="602">
        <f t="shared" ca="1" si="977"/>
        <v>32406767827.349998</v>
      </c>
      <c r="AA2164" s="603">
        <f t="shared" si="978"/>
        <v>0</v>
      </c>
      <c r="AB2164" s="602"/>
      <c r="AC2164" s="604">
        <f t="shared" si="979"/>
        <v>0.113</v>
      </c>
      <c r="AD2164" s="602">
        <f t="shared" ca="1" si="980"/>
        <v>-129172384340756.53</v>
      </c>
      <c r="AE2164" s="602">
        <f t="shared" si="981"/>
        <v>0</v>
      </c>
      <c r="AG2164" s="602">
        <f t="shared" ca="1" si="985"/>
        <v>0</v>
      </c>
    </row>
    <row r="2165" spans="2:33" x14ac:dyDescent="0.25">
      <c r="B2165" s="30">
        <v>2144</v>
      </c>
      <c r="C2165" s="19">
        <f t="shared" ca="1" si="959"/>
        <v>110946</v>
      </c>
      <c r="D2165" s="30">
        <f t="shared" ca="1" si="960"/>
        <v>30</v>
      </c>
      <c r="E2165" s="599">
        <f t="shared" si="961"/>
        <v>0.113</v>
      </c>
      <c r="F2165" s="599">
        <f t="shared" si="982"/>
        <v>0.13108</v>
      </c>
      <c r="G2165" s="33">
        <f t="shared" ca="1" si="962"/>
        <v>1.0117233333333333</v>
      </c>
      <c r="H2165" s="33">
        <f t="shared" ca="1" si="963"/>
        <v>99622720216.694122</v>
      </c>
      <c r="I2165" s="33">
        <f t="shared" ca="1" si="987"/>
        <v>1.0037870857419395E-11</v>
      </c>
      <c r="J2165" s="30" t="b">
        <f t="shared" si="964"/>
        <v>0</v>
      </c>
      <c r="K2165" s="33">
        <f t="shared" si="983"/>
        <v>1</v>
      </c>
      <c r="L2165" s="33">
        <f t="shared" ca="1" si="986"/>
        <v>1.0037870857419395E-11</v>
      </c>
      <c r="M2165" s="600">
        <f t="shared" ca="1" si="965"/>
        <v>27271.35</v>
      </c>
      <c r="N2165" s="601">
        <f t="shared" ca="1" si="966"/>
        <v>-1.34353837881185E+16</v>
      </c>
      <c r="O2165" s="601">
        <f t="shared" ca="1" si="967"/>
        <v>157507482636646.94</v>
      </c>
      <c r="P2165" s="601">
        <f t="shared" ca="1" si="968"/>
        <v>-126516530671449</v>
      </c>
      <c r="Q2165" s="601">
        <f t="shared" ca="1" si="984"/>
        <v>-20242644907431.801</v>
      </c>
      <c r="R2165" s="602">
        <f t="shared" si="969"/>
        <v>399</v>
      </c>
      <c r="S2165" s="602">
        <f t="shared" si="970"/>
        <v>63.84</v>
      </c>
      <c r="T2165" s="602">
        <f t="shared" si="971"/>
        <v>166.35080000000002</v>
      </c>
      <c r="U2165" s="602">
        <f t="shared" si="972"/>
        <v>26.616128000000003</v>
      </c>
      <c r="V2165" s="602">
        <f t="shared" ca="1" si="973"/>
        <v>-10748307030494.801</v>
      </c>
      <c r="W2165" s="602">
        <f t="shared" si="974"/>
        <v>84.48</v>
      </c>
      <c r="X2165" s="602">
        <f t="shared" si="975"/>
        <v>13.52</v>
      </c>
      <c r="Y2165" s="602">
        <f t="shared" ca="1" si="976"/>
        <v>198377920367.48001</v>
      </c>
      <c r="Z2165" s="602">
        <f t="shared" ca="1" si="977"/>
        <v>31740467258.799999</v>
      </c>
      <c r="AA2165" s="603">
        <f t="shared" si="978"/>
        <v>0</v>
      </c>
      <c r="AB2165" s="602"/>
      <c r="AC2165" s="604">
        <f t="shared" si="979"/>
        <v>0.113</v>
      </c>
      <c r="AD2165" s="602">
        <f t="shared" ca="1" si="980"/>
        <v>-126516530671449.22</v>
      </c>
      <c r="AE2165" s="602">
        <f t="shared" si="981"/>
        <v>0</v>
      </c>
      <c r="AG2165" s="602">
        <f t="shared" ca="1" si="985"/>
        <v>0</v>
      </c>
    </row>
    <row r="2166" spans="2:33" x14ac:dyDescent="0.25">
      <c r="B2166" s="30">
        <v>2145</v>
      </c>
      <c r="C2166" s="19">
        <f t="shared" ca="1" si="959"/>
        <v>110977</v>
      </c>
      <c r="D2166" s="30">
        <f t="shared" ca="1" si="960"/>
        <v>31</v>
      </c>
      <c r="E2166" s="599">
        <f t="shared" si="961"/>
        <v>0.113</v>
      </c>
      <c r="F2166" s="599">
        <f t="shared" si="982"/>
        <v>0.13108</v>
      </c>
      <c r="G2166" s="33">
        <f t="shared" ca="1" si="962"/>
        <v>1.0120874444444443</v>
      </c>
      <c r="H2166" s="33">
        <f t="shared" ca="1" si="963"/>
        <v>100826904312.71783</v>
      </c>
      <c r="I2166" s="33">
        <f t="shared" ca="1" si="987"/>
        <v>9.9179877317116503E-12</v>
      </c>
      <c r="J2166" s="30" t="b">
        <f t="shared" si="964"/>
        <v>0</v>
      </c>
      <c r="K2166" s="33">
        <f t="shared" si="983"/>
        <v>1</v>
      </c>
      <c r="L2166" s="33">
        <f t="shared" ca="1" si="986"/>
        <v>9.9179877317116503E-12</v>
      </c>
      <c r="M2166" s="600">
        <f t="shared" ca="1" si="965"/>
        <v>27271.35</v>
      </c>
      <c r="N2166" s="601">
        <f t="shared" ca="1" si="966"/>
        <v>-1.35928912707551E+16</v>
      </c>
      <c r="O2166" s="601">
        <f t="shared" ca="1" si="967"/>
        <v>164303318101897.84</v>
      </c>
      <c r="P2166" s="601">
        <f t="shared" ca="1" si="968"/>
        <v>-132266383670709</v>
      </c>
      <c r="Q2166" s="601">
        <f t="shared" ca="1" si="984"/>
        <v>-21162621387313.398</v>
      </c>
      <c r="R2166" s="602">
        <f t="shared" si="969"/>
        <v>399</v>
      </c>
      <c r="S2166" s="602">
        <f t="shared" si="970"/>
        <v>63.84</v>
      </c>
      <c r="T2166" s="602">
        <f t="shared" si="971"/>
        <v>166.35080000000002</v>
      </c>
      <c r="U2166" s="602">
        <f t="shared" si="972"/>
        <v>26.616128000000003</v>
      </c>
      <c r="V2166" s="602">
        <f t="shared" ca="1" si="973"/>
        <v>-10874313016604.1</v>
      </c>
      <c r="W2166" s="602">
        <f t="shared" si="974"/>
        <v>84.48</v>
      </c>
      <c r="X2166" s="602">
        <f t="shared" si="975"/>
        <v>13.52</v>
      </c>
      <c r="Y2166" s="602">
        <f t="shared" ca="1" si="976"/>
        <v>207393689870.32001</v>
      </c>
      <c r="Z2166" s="602">
        <f t="shared" ca="1" si="977"/>
        <v>33182990379.25</v>
      </c>
      <c r="AA2166" s="603">
        <f t="shared" si="978"/>
        <v>0</v>
      </c>
      <c r="AB2166" s="602"/>
      <c r="AC2166" s="604">
        <f t="shared" si="979"/>
        <v>0.113</v>
      </c>
      <c r="AD2166" s="602">
        <f t="shared" ca="1" si="980"/>
        <v>-132266383670708.67</v>
      </c>
      <c r="AE2166" s="602">
        <f t="shared" si="981"/>
        <v>0</v>
      </c>
      <c r="AG2166" s="602">
        <f t="shared" ca="1" si="985"/>
        <v>0</v>
      </c>
    </row>
    <row r="2167" spans="2:33" x14ac:dyDescent="0.25">
      <c r="B2167" s="30">
        <v>2146</v>
      </c>
      <c r="C2167" s="19">
        <f t="shared" ca="1" si="959"/>
        <v>111007</v>
      </c>
      <c r="D2167" s="30">
        <f t="shared" ca="1" si="960"/>
        <v>30</v>
      </c>
      <c r="E2167" s="599">
        <f t="shared" si="961"/>
        <v>0.113</v>
      </c>
      <c r="F2167" s="599">
        <f t="shared" si="982"/>
        <v>0.13108</v>
      </c>
      <c r="G2167" s="33">
        <f t="shared" ca="1" si="962"/>
        <v>1.0117233333333333</v>
      </c>
      <c r="H2167" s="33">
        <f t="shared" ca="1" si="963"/>
        <v>102008931720.94392</v>
      </c>
      <c r="I2167" s="33">
        <f t="shared" ca="1" si="987"/>
        <v>9.8030631546618318E-12</v>
      </c>
      <c r="J2167" s="30" t="b">
        <f t="shared" si="964"/>
        <v>0</v>
      </c>
      <c r="K2167" s="33">
        <f t="shared" si="983"/>
        <v>1</v>
      </c>
      <c r="L2167" s="33">
        <f t="shared" ca="1" si="986"/>
        <v>9.8030631546618318E-12</v>
      </c>
      <c r="M2167" s="600">
        <f t="shared" ca="1" si="965"/>
        <v>27271.35</v>
      </c>
      <c r="N2167" s="601">
        <f t="shared" ca="1" si="966"/>
        <v>-1.3757194588857E+16</v>
      </c>
      <c r="O2167" s="601">
        <f t="shared" ca="1" si="967"/>
        <v>161280177923971.84</v>
      </c>
      <c r="P2167" s="601">
        <f t="shared" ca="1" si="968"/>
        <v>-129546915711737</v>
      </c>
      <c r="Q2167" s="601">
        <f t="shared" ca="1" si="984"/>
        <v>-20727506513877.898</v>
      </c>
      <c r="R2167" s="602">
        <f t="shared" si="969"/>
        <v>399</v>
      </c>
      <c r="S2167" s="602">
        <f t="shared" si="970"/>
        <v>63.84</v>
      </c>
      <c r="T2167" s="602">
        <f t="shared" si="971"/>
        <v>166.35080000000002</v>
      </c>
      <c r="U2167" s="602">
        <f t="shared" si="972"/>
        <v>26.616128000000003</v>
      </c>
      <c r="V2167" s="602">
        <f t="shared" ca="1" si="973"/>
        <v>-11005755671085.6</v>
      </c>
      <c r="W2167" s="602">
        <f t="shared" si="974"/>
        <v>84.48</v>
      </c>
      <c r="X2167" s="602">
        <f t="shared" si="975"/>
        <v>13.52</v>
      </c>
      <c r="Y2167" s="602">
        <f t="shared" ca="1" si="976"/>
        <v>203129564110.64999</v>
      </c>
      <c r="Z2167" s="602">
        <f t="shared" ca="1" si="977"/>
        <v>32500730257.700001</v>
      </c>
      <c r="AA2167" s="603">
        <f t="shared" si="978"/>
        <v>0</v>
      </c>
      <c r="AB2167" s="602"/>
      <c r="AC2167" s="604">
        <f t="shared" si="979"/>
        <v>0.113</v>
      </c>
      <c r="AD2167" s="602">
        <f t="shared" ca="1" si="980"/>
        <v>-129546915711736.75</v>
      </c>
      <c r="AE2167" s="602">
        <f t="shared" si="981"/>
        <v>0</v>
      </c>
      <c r="AG2167" s="602">
        <f t="shared" ca="1" si="985"/>
        <v>0</v>
      </c>
    </row>
    <row r="2168" spans="2:33" x14ac:dyDescent="0.25">
      <c r="B2168" s="30">
        <v>2147</v>
      </c>
      <c r="C2168" s="19">
        <f t="shared" ca="1" si="959"/>
        <v>111038</v>
      </c>
      <c r="D2168" s="30">
        <f t="shared" ca="1" si="960"/>
        <v>31</v>
      </c>
      <c r="E2168" s="599">
        <f t="shared" si="961"/>
        <v>0.113</v>
      </c>
      <c r="F2168" s="599">
        <f t="shared" si="982"/>
        <v>0.13108</v>
      </c>
      <c r="G2168" s="33">
        <f t="shared" ca="1" si="962"/>
        <v>1.0120874444444443</v>
      </c>
      <c r="H2168" s="33">
        <f t="shared" ca="1" si="963"/>
        <v>103241959015.95795</v>
      </c>
      <c r="I2168" s="33">
        <f t="shared" ca="1" si="987"/>
        <v>9.6859843568585482E-12</v>
      </c>
      <c r="J2168" s="30" t="b">
        <f t="shared" si="964"/>
        <v>0</v>
      </c>
      <c r="K2168" s="33">
        <f t="shared" si="983"/>
        <v>1</v>
      </c>
      <c r="L2168" s="33">
        <f t="shared" ca="1" si="986"/>
        <v>9.6859843568585482E-12</v>
      </c>
      <c r="M2168" s="600">
        <f t="shared" ca="1" si="965"/>
        <v>27271.35</v>
      </c>
      <c r="N2168" s="601">
        <f t="shared" ca="1" si="966"/>
        <v>-1.3918474766781E+16</v>
      </c>
      <c r="O2168" s="601">
        <f t="shared" ca="1" si="967"/>
        <v>168238790522138.97</v>
      </c>
      <c r="P2168" s="601">
        <f t="shared" ca="1" si="968"/>
        <v>-135434491966761</v>
      </c>
      <c r="Q2168" s="601">
        <f t="shared" ca="1" si="984"/>
        <v>-21669518714681.801</v>
      </c>
      <c r="R2168" s="602">
        <f t="shared" si="969"/>
        <v>399</v>
      </c>
      <c r="S2168" s="602">
        <f t="shared" si="970"/>
        <v>63.84</v>
      </c>
      <c r="T2168" s="602">
        <f t="shared" si="971"/>
        <v>166.35080000000002</v>
      </c>
      <c r="U2168" s="602">
        <f t="shared" si="972"/>
        <v>26.616128000000003</v>
      </c>
      <c r="V2168" s="602">
        <f t="shared" ca="1" si="973"/>
        <v>-11134779813424.801</v>
      </c>
      <c r="W2168" s="602">
        <f t="shared" si="974"/>
        <v>84.48</v>
      </c>
      <c r="X2168" s="602">
        <f t="shared" si="975"/>
        <v>13.52</v>
      </c>
      <c r="Y2168" s="602">
        <f t="shared" ca="1" si="976"/>
        <v>212361283678.53</v>
      </c>
      <c r="Z2168" s="602">
        <f t="shared" ca="1" si="977"/>
        <v>33977805388.560001</v>
      </c>
      <c r="AA2168" s="603">
        <f t="shared" si="978"/>
        <v>0</v>
      </c>
      <c r="AB2168" s="602"/>
      <c r="AC2168" s="604">
        <f t="shared" si="979"/>
        <v>0.113</v>
      </c>
      <c r="AD2168" s="602">
        <f t="shared" ca="1" si="980"/>
        <v>-135434491966760.69</v>
      </c>
      <c r="AE2168" s="602">
        <f t="shared" si="981"/>
        <v>0</v>
      </c>
      <c r="AG2168" s="602">
        <f t="shared" ca="1" si="985"/>
        <v>0</v>
      </c>
    </row>
    <row r="2169" spans="2:33" x14ac:dyDescent="0.25">
      <c r="B2169" s="30">
        <v>2148</v>
      </c>
      <c r="C2169" s="19">
        <f t="shared" ca="1" si="959"/>
        <v>111069</v>
      </c>
      <c r="D2169" s="30">
        <f t="shared" ca="1" si="960"/>
        <v>31</v>
      </c>
      <c r="E2169" s="599">
        <f t="shared" si="961"/>
        <v>0.113</v>
      </c>
      <c r="F2169" s="599">
        <f t="shared" si="982"/>
        <v>0.13108</v>
      </c>
      <c r="G2169" s="33">
        <f t="shared" ca="1" si="962"/>
        <v>1.0120874444444443</v>
      </c>
      <c r="H2169" s="33">
        <f t="shared" ca="1" si="963"/>
        <v>104489890459.89894</v>
      </c>
      <c r="I2169" s="33">
        <f t="shared" ca="1" si="987"/>
        <v>9.5703038408656318E-12</v>
      </c>
      <c r="J2169" s="30" t="b">
        <f t="shared" si="964"/>
        <v>1</v>
      </c>
      <c r="K2169" s="33">
        <f t="shared" si="983"/>
        <v>1</v>
      </c>
      <c r="L2169" s="33">
        <f t="shared" ca="1" si="986"/>
        <v>9.5703038408656318E-12</v>
      </c>
      <c r="M2169" s="600">
        <f t="shared" ca="1" si="965"/>
        <v>27271.35</v>
      </c>
      <c r="N2169" s="601">
        <f t="shared" ca="1" si="966"/>
        <v>-1.40867135573031E+16</v>
      </c>
      <c r="O2169" s="601">
        <f t="shared" ca="1" si="967"/>
        <v>170272367555974.44</v>
      </c>
      <c r="P2169" s="601">
        <f t="shared" ca="1" si="968"/>
        <v>-137071548864535</v>
      </c>
      <c r="Q2169" s="601">
        <f t="shared" ca="1" si="984"/>
        <v>-21931447818325.602</v>
      </c>
      <c r="R2169" s="602">
        <f t="shared" si="969"/>
        <v>399</v>
      </c>
      <c r="S2169" s="602">
        <f t="shared" si="970"/>
        <v>63.84</v>
      </c>
      <c r="T2169" s="602">
        <f t="shared" si="971"/>
        <v>166.35080000000002</v>
      </c>
      <c r="U2169" s="602">
        <f t="shared" si="972"/>
        <v>26.616128000000003</v>
      </c>
      <c r="V2169" s="602">
        <f t="shared" ca="1" si="973"/>
        <v>-11269370845842.5</v>
      </c>
      <c r="W2169" s="602">
        <f t="shared" si="974"/>
        <v>84.48</v>
      </c>
      <c r="X2169" s="602">
        <f t="shared" si="975"/>
        <v>13.52</v>
      </c>
      <c r="Y2169" s="602">
        <f t="shared" ca="1" si="976"/>
        <v>214928188894.23999</v>
      </c>
      <c r="Z2169" s="602">
        <f t="shared" ca="1" si="977"/>
        <v>34388510223.080002</v>
      </c>
      <c r="AA2169" s="603">
        <f t="shared" si="978"/>
        <v>0</v>
      </c>
      <c r="AB2169" s="602"/>
      <c r="AC2169" s="604">
        <f t="shared" si="979"/>
        <v>0.113</v>
      </c>
      <c r="AD2169" s="602">
        <f t="shared" ca="1" si="980"/>
        <v>-137071548864535.44</v>
      </c>
      <c r="AE2169" s="602">
        <f t="shared" si="981"/>
        <v>0</v>
      </c>
      <c r="AG2169" s="602">
        <f t="shared" ca="1" si="985"/>
        <v>0</v>
      </c>
    </row>
    <row r="2170" spans="2:33" x14ac:dyDescent="0.25">
      <c r="B2170" s="30">
        <v>2149</v>
      </c>
      <c r="C2170" s="19">
        <f t="shared" ca="1" si="959"/>
        <v>111098</v>
      </c>
      <c r="D2170" s="30">
        <f t="shared" ca="1" si="960"/>
        <v>29</v>
      </c>
      <c r="E2170" s="599">
        <f t="shared" si="961"/>
        <v>0.113</v>
      </c>
      <c r="F2170" s="599">
        <f t="shared" si="982"/>
        <v>0.13108</v>
      </c>
      <c r="G2170" s="33">
        <f t="shared" ca="1" si="962"/>
        <v>1.0113592222222221</v>
      </c>
      <c r="H2170" s="33">
        <f t="shared" ca="1" si="963"/>
        <v>105676814345.60858</v>
      </c>
      <c r="I2170" s="33">
        <f t="shared" ca="1" si="987"/>
        <v>9.4628136379051923E-12</v>
      </c>
      <c r="J2170" s="30" t="b">
        <f t="shared" si="964"/>
        <v>0</v>
      </c>
      <c r="K2170" s="33">
        <f t="shared" si="983"/>
        <v>1</v>
      </c>
      <c r="L2170" s="33">
        <f t="shared" ca="1" si="986"/>
        <v>9.4628136379051923E-12</v>
      </c>
      <c r="M2170" s="600">
        <f t="shared" ca="1" si="965"/>
        <v>27271.35</v>
      </c>
      <c r="N2170" s="601">
        <f t="shared" ca="1" si="966"/>
        <v>-1.42569859248591E+16</v>
      </c>
      <c r="O2170" s="601">
        <f t="shared" ca="1" si="967"/>
        <v>161948271366840.34</v>
      </c>
      <c r="P2170" s="601">
        <f t="shared" ca="1" si="968"/>
        <v>-129778174654898</v>
      </c>
      <c r="Q2170" s="601">
        <f t="shared" ca="1" si="984"/>
        <v>-20764507944783.699</v>
      </c>
      <c r="R2170" s="602">
        <f t="shared" si="969"/>
        <v>399</v>
      </c>
      <c r="S2170" s="602">
        <f t="shared" si="970"/>
        <v>63.84</v>
      </c>
      <c r="T2170" s="602">
        <f t="shared" si="971"/>
        <v>166.35080000000002</v>
      </c>
      <c r="U2170" s="602">
        <f t="shared" si="972"/>
        <v>26.616128000000003</v>
      </c>
      <c r="V2170" s="602">
        <f t="shared" ca="1" si="973"/>
        <v>-11405588739887.301</v>
      </c>
      <c r="W2170" s="602">
        <f t="shared" si="974"/>
        <v>84.48</v>
      </c>
      <c r="X2170" s="602">
        <f t="shared" si="975"/>
        <v>13.52</v>
      </c>
      <c r="Y2170" s="602">
        <f t="shared" ca="1" si="976"/>
        <v>203492178133.53</v>
      </c>
      <c r="Z2170" s="602">
        <f t="shared" ca="1" si="977"/>
        <v>32558748501.360001</v>
      </c>
      <c r="AA2170" s="603">
        <f t="shared" si="978"/>
        <v>0</v>
      </c>
      <c r="AB2170" s="602"/>
      <c r="AC2170" s="604">
        <f t="shared" si="979"/>
        <v>0.113</v>
      </c>
      <c r="AD2170" s="602">
        <f t="shared" ca="1" si="980"/>
        <v>-129778174654897.98</v>
      </c>
      <c r="AE2170" s="602">
        <f t="shared" si="981"/>
        <v>0</v>
      </c>
      <c r="AG2170" s="602">
        <f t="shared" ca="1" si="985"/>
        <v>0</v>
      </c>
    </row>
    <row r="2171" spans="2:33" x14ac:dyDescent="0.25">
      <c r="B2171" s="30">
        <v>2150</v>
      </c>
      <c r="C2171" s="19">
        <f t="shared" ca="1" si="959"/>
        <v>111129</v>
      </c>
      <c r="D2171" s="30">
        <f t="shared" ca="1" si="960"/>
        <v>31</v>
      </c>
      <c r="E2171" s="599">
        <f t="shared" si="961"/>
        <v>0.113</v>
      </c>
      <c r="F2171" s="599">
        <f t="shared" si="982"/>
        <v>0.13108</v>
      </c>
      <c r="G2171" s="33">
        <f t="shared" ca="1" si="962"/>
        <v>1.0120874444444443</v>
      </c>
      <c r="H2171" s="33">
        <f t="shared" ca="1" si="963"/>
        <v>106954176968.07698</v>
      </c>
      <c r="I2171" s="33">
        <f t="shared" ca="1" si="987"/>
        <v>9.3497984683522349E-12</v>
      </c>
      <c r="J2171" s="30" t="b">
        <f t="shared" si="964"/>
        <v>0</v>
      </c>
      <c r="K2171" s="33">
        <f t="shared" si="983"/>
        <v>1</v>
      </c>
      <c r="L2171" s="33">
        <f t="shared" ca="1" si="986"/>
        <v>9.3497984683522349E-12</v>
      </c>
      <c r="M2171" s="600">
        <f t="shared" ca="1" si="965"/>
        <v>27271.35</v>
      </c>
      <c r="N2171" s="601">
        <f t="shared" ca="1" si="966"/>
        <v>-1.44189341962259E+16</v>
      </c>
      <c r="O2171" s="601">
        <f t="shared" ca="1" si="967"/>
        <v>174288066072252.22</v>
      </c>
      <c r="P2171" s="601">
        <f t="shared" ca="1" si="968"/>
        <v>-140304240248276</v>
      </c>
      <c r="Q2171" s="601">
        <f t="shared" ca="1" si="984"/>
        <v>-22448678439724.199</v>
      </c>
      <c r="R2171" s="602">
        <f t="shared" si="969"/>
        <v>399</v>
      </c>
      <c r="S2171" s="602">
        <f t="shared" si="970"/>
        <v>63.84</v>
      </c>
      <c r="T2171" s="602">
        <f t="shared" si="971"/>
        <v>166.35080000000002</v>
      </c>
      <c r="U2171" s="602">
        <f t="shared" si="972"/>
        <v>26.616128000000003</v>
      </c>
      <c r="V2171" s="602">
        <f t="shared" ca="1" si="973"/>
        <v>-11535147356980.699</v>
      </c>
      <c r="W2171" s="602">
        <f t="shared" si="974"/>
        <v>84.48</v>
      </c>
      <c r="X2171" s="602">
        <f t="shared" si="975"/>
        <v>13.52</v>
      </c>
      <c r="Y2171" s="602">
        <f t="shared" ca="1" si="976"/>
        <v>219997048983.94</v>
      </c>
      <c r="Z2171" s="602">
        <f t="shared" ca="1" si="977"/>
        <v>35199527837.43</v>
      </c>
      <c r="AA2171" s="603">
        <f t="shared" si="978"/>
        <v>0</v>
      </c>
      <c r="AB2171" s="602"/>
      <c r="AC2171" s="604">
        <f t="shared" si="979"/>
        <v>0.113</v>
      </c>
      <c r="AD2171" s="602">
        <f t="shared" ca="1" si="980"/>
        <v>-140304240248275.91</v>
      </c>
      <c r="AE2171" s="602">
        <f t="shared" si="981"/>
        <v>0</v>
      </c>
      <c r="AG2171" s="602">
        <f t="shared" ca="1" si="985"/>
        <v>0</v>
      </c>
    </row>
    <row r="2172" spans="2:33" x14ac:dyDescent="0.25">
      <c r="B2172" s="30">
        <v>2151</v>
      </c>
      <c r="C2172" s="19">
        <f t="shared" ca="1" si="959"/>
        <v>111159</v>
      </c>
      <c r="D2172" s="30">
        <f t="shared" ca="1" si="960"/>
        <v>30</v>
      </c>
      <c r="E2172" s="599">
        <f t="shared" si="961"/>
        <v>0.113</v>
      </c>
      <c r="F2172" s="599">
        <f t="shared" si="982"/>
        <v>0.13108</v>
      </c>
      <c r="G2172" s="33">
        <f t="shared" ca="1" si="962"/>
        <v>1.0117233333333333</v>
      </c>
      <c r="H2172" s="33">
        <f t="shared" ca="1" si="963"/>
        <v>108208036436.06607</v>
      </c>
      <c r="I2172" s="33">
        <f t="shared" ca="1" si="987"/>
        <v>9.2414577783309344E-12</v>
      </c>
      <c r="J2172" s="30" t="b">
        <f t="shared" si="964"/>
        <v>0</v>
      </c>
      <c r="K2172" s="33">
        <f t="shared" si="983"/>
        <v>1</v>
      </c>
      <c r="L2172" s="33">
        <f t="shared" ca="1" si="986"/>
        <v>9.2414577783309344E-12</v>
      </c>
      <c r="M2172" s="600">
        <f t="shared" ca="1" si="965"/>
        <v>27271.35</v>
      </c>
      <c r="N2172" s="601">
        <f t="shared" ca="1" si="966"/>
        <v>-1.45932222622982E+16</v>
      </c>
      <c r="O2172" s="601">
        <f t="shared" ca="1" si="967"/>
        <v>171081209015613.53</v>
      </c>
      <c r="P2172" s="601">
        <f t="shared" ca="1" si="968"/>
        <v>-137419509636641</v>
      </c>
      <c r="Q2172" s="601">
        <f t="shared" ca="1" si="984"/>
        <v>-21987121541862.602</v>
      </c>
      <c r="R2172" s="602">
        <f t="shared" si="969"/>
        <v>399</v>
      </c>
      <c r="S2172" s="602">
        <f t="shared" si="970"/>
        <v>63.84</v>
      </c>
      <c r="T2172" s="602">
        <f t="shared" si="971"/>
        <v>166.35080000000002</v>
      </c>
      <c r="U2172" s="602">
        <f t="shared" si="972"/>
        <v>26.616128000000003</v>
      </c>
      <c r="V2172" s="602">
        <f t="shared" ca="1" si="973"/>
        <v>-11674577809838.6</v>
      </c>
      <c r="W2172" s="602">
        <f t="shared" si="974"/>
        <v>84.48</v>
      </c>
      <c r="X2172" s="602">
        <f t="shared" si="975"/>
        <v>13.52</v>
      </c>
      <c r="Y2172" s="602">
        <f t="shared" ca="1" si="976"/>
        <v>215473791384.89999</v>
      </c>
      <c r="Z2172" s="602">
        <f t="shared" ca="1" si="977"/>
        <v>34475806621.580002</v>
      </c>
      <c r="AA2172" s="603">
        <f t="shared" si="978"/>
        <v>0</v>
      </c>
      <c r="AB2172" s="602"/>
      <c r="AC2172" s="604">
        <f t="shared" si="979"/>
        <v>0.113</v>
      </c>
      <c r="AD2172" s="602">
        <f t="shared" ca="1" si="980"/>
        <v>-137419509636641.38</v>
      </c>
      <c r="AE2172" s="602">
        <f t="shared" si="981"/>
        <v>0</v>
      </c>
      <c r="AG2172" s="602">
        <f t="shared" ca="1" si="985"/>
        <v>0</v>
      </c>
    </row>
    <row r="2173" spans="2:33" x14ac:dyDescent="0.25">
      <c r="B2173" s="30">
        <v>2152</v>
      </c>
      <c r="C2173" s="19">
        <f t="shared" ca="1" si="959"/>
        <v>111190</v>
      </c>
      <c r="D2173" s="30">
        <f t="shared" ca="1" si="960"/>
        <v>31</v>
      </c>
      <c r="E2173" s="599">
        <f t="shared" si="961"/>
        <v>0.113</v>
      </c>
      <c r="F2173" s="599">
        <f t="shared" si="982"/>
        <v>0.13108</v>
      </c>
      <c r="G2173" s="33">
        <f t="shared" ca="1" si="962"/>
        <v>1.0120874444444443</v>
      </c>
      <c r="H2173" s="33">
        <f t="shared" ca="1" si="963"/>
        <v>109515995064.92943</v>
      </c>
      <c r="I2173" s="33">
        <f t="shared" ca="1" si="987"/>
        <v>9.1310862802015697E-12</v>
      </c>
      <c r="J2173" s="30" t="b">
        <f t="shared" si="964"/>
        <v>0</v>
      </c>
      <c r="K2173" s="33">
        <f t="shared" si="983"/>
        <v>1</v>
      </c>
      <c r="L2173" s="33">
        <f t="shared" ca="1" si="986"/>
        <v>9.1310862802015697E-12</v>
      </c>
      <c r="M2173" s="600">
        <f t="shared" ca="1" si="965"/>
        <v>27271.35</v>
      </c>
      <c r="N2173" s="601">
        <f t="shared" ca="1" si="966"/>
        <v>-1.47643034713138E+16</v>
      </c>
      <c r="O2173" s="601">
        <f t="shared" ca="1" si="967"/>
        <v>178462697997695.53</v>
      </c>
      <c r="P2173" s="601">
        <f t="shared" ca="1" si="968"/>
        <v>-143664875166701</v>
      </c>
      <c r="Q2173" s="601">
        <f t="shared" ca="1" si="984"/>
        <v>-22986380026672.199</v>
      </c>
      <c r="R2173" s="602">
        <f t="shared" si="969"/>
        <v>399</v>
      </c>
      <c r="S2173" s="602">
        <f t="shared" si="970"/>
        <v>63.84</v>
      </c>
      <c r="T2173" s="602">
        <f t="shared" si="971"/>
        <v>166.35080000000002</v>
      </c>
      <c r="U2173" s="602">
        <f t="shared" si="972"/>
        <v>26.616128000000003</v>
      </c>
      <c r="V2173" s="602">
        <f t="shared" ca="1" si="973"/>
        <v>-11811442777051</v>
      </c>
      <c r="W2173" s="602">
        <f t="shared" si="974"/>
        <v>84.48</v>
      </c>
      <c r="X2173" s="602">
        <f t="shared" si="975"/>
        <v>13.52</v>
      </c>
      <c r="Y2173" s="602">
        <f t="shared" ca="1" si="976"/>
        <v>225266524536.03</v>
      </c>
      <c r="Z2173" s="602">
        <f t="shared" ca="1" si="977"/>
        <v>36042643925.760002</v>
      </c>
      <c r="AA2173" s="603">
        <f t="shared" si="978"/>
        <v>0</v>
      </c>
      <c r="AB2173" s="602"/>
      <c r="AC2173" s="604">
        <f t="shared" si="979"/>
        <v>0.113</v>
      </c>
      <c r="AD2173" s="602">
        <f t="shared" ca="1" si="980"/>
        <v>-143664875166700.66</v>
      </c>
      <c r="AE2173" s="602">
        <f t="shared" si="981"/>
        <v>0</v>
      </c>
      <c r="AG2173" s="602">
        <f t="shared" ca="1" si="985"/>
        <v>0</v>
      </c>
    </row>
    <row r="2174" spans="2:33" x14ac:dyDescent="0.25">
      <c r="B2174" s="30">
        <v>2153</v>
      </c>
      <c r="C2174" s="19">
        <f t="shared" ca="1" si="959"/>
        <v>111220</v>
      </c>
      <c r="D2174" s="30">
        <f t="shared" ca="1" si="960"/>
        <v>30</v>
      </c>
      <c r="E2174" s="599">
        <f t="shared" si="961"/>
        <v>0.113</v>
      </c>
      <c r="F2174" s="599">
        <f t="shared" si="982"/>
        <v>0.13108</v>
      </c>
      <c r="G2174" s="33">
        <f t="shared" ca="1" si="962"/>
        <v>1.0117233333333333</v>
      </c>
      <c r="H2174" s="33">
        <f t="shared" ca="1" si="963"/>
        <v>110799887580.40729</v>
      </c>
      <c r="I2174" s="33">
        <f t="shared" ca="1" si="987"/>
        <v>9.0252799153275461E-12</v>
      </c>
      <c r="J2174" s="30" t="b">
        <f t="shared" si="964"/>
        <v>0</v>
      </c>
      <c r="K2174" s="33">
        <f t="shared" si="983"/>
        <v>1</v>
      </c>
      <c r="L2174" s="33">
        <f t="shared" ca="1" si="986"/>
        <v>9.0252799153275461E-12</v>
      </c>
      <c r="M2174" s="600">
        <f t="shared" ca="1" si="965"/>
        <v>27271.35</v>
      </c>
      <c r="N2174" s="601">
        <f t="shared" ca="1" si="966"/>
        <v>-1.49427661693115E+16</v>
      </c>
      <c r="O2174" s="601">
        <f t="shared" ca="1" si="967"/>
        <v>175179028752166.53</v>
      </c>
      <c r="P2174" s="601">
        <f t="shared" ca="1" si="968"/>
        <v>-140711048094350</v>
      </c>
      <c r="Q2174" s="601">
        <f t="shared" ca="1" si="984"/>
        <v>-22513767695096</v>
      </c>
      <c r="R2174" s="602">
        <f t="shared" si="969"/>
        <v>399</v>
      </c>
      <c r="S2174" s="602">
        <f t="shared" si="970"/>
        <v>63.84</v>
      </c>
      <c r="T2174" s="602">
        <f t="shared" si="971"/>
        <v>166.35080000000002</v>
      </c>
      <c r="U2174" s="602">
        <f t="shared" si="972"/>
        <v>26.616128000000003</v>
      </c>
      <c r="V2174" s="602">
        <f t="shared" ca="1" si="973"/>
        <v>-11954212935449.199</v>
      </c>
      <c r="W2174" s="602">
        <f t="shared" si="974"/>
        <v>84.48</v>
      </c>
      <c r="X2174" s="602">
        <f t="shared" si="975"/>
        <v>13.52</v>
      </c>
      <c r="Y2174" s="602">
        <f t="shared" ca="1" si="976"/>
        <v>220634923686.59</v>
      </c>
      <c r="Z2174" s="602">
        <f t="shared" ca="1" si="977"/>
        <v>35301587789.849998</v>
      </c>
      <c r="AA2174" s="603">
        <f t="shared" si="978"/>
        <v>0</v>
      </c>
      <c r="AB2174" s="602"/>
      <c r="AC2174" s="604">
        <f t="shared" si="979"/>
        <v>0.113</v>
      </c>
      <c r="AD2174" s="602">
        <f t="shared" ca="1" si="980"/>
        <v>-140711048094349.98</v>
      </c>
      <c r="AE2174" s="602">
        <f t="shared" si="981"/>
        <v>0</v>
      </c>
      <c r="AG2174" s="602">
        <f t="shared" ca="1" si="985"/>
        <v>0</v>
      </c>
    </row>
    <row r="2175" spans="2:33" x14ac:dyDescent="0.25">
      <c r="B2175" s="30">
        <v>2154</v>
      </c>
      <c r="C2175" s="19">
        <f t="shared" ca="1" si="959"/>
        <v>111251</v>
      </c>
      <c r="D2175" s="30">
        <f t="shared" ca="1" si="960"/>
        <v>31</v>
      </c>
      <c r="E2175" s="599">
        <f t="shared" si="961"/>
        <v>0.113</v>
      </c>
      <c r="F2175" s="599">
        <f t="shared" si="982"/>
        <v>0.13108</v>
      </c>
      <c r="G2175" s="33">
        <f t="shared" ca="1" si="962"/>
        <v>1.0120874444444443</v>
      </c>
      <c r="H2175" s="33">
        <f t="shared" ca="1" si="963"/>
        <v>112139175065.98613</v>
      </c>
      <c r="I2175" s="33">
        <f t="shared" ca="1" si="987"/>
        <v>8.9174902473784857E-12</v>
      </c>
      <c r="J2175" s="30" t="b">
        <f t="shared" si="964"/>
        <v>0</v>
      </c>
      <c r="K2175" s="33">
        <f t="shared" si="983"/>
        <v>1</v>
      </c>
      <c r="L2175" s="33">
        <f t="shared" ca="1" si="986"/>
        <v>8.9174902473784857E-12</v>
      </c>
      <c r="M2175" s="600">
        <f t="shared" ca="1" si="965"/>
        <v>27271.35</v>
      </c>
      <c r="N2175" s="601">
        <f t="shared" ca="1" si="966"/>
        <v>-1.51179451980637E+16</v>
      </c>
      <c r="O2175" s="601">
        <f t="shared" ca="1" si="967"/>
        <v>182737322723021.84</v>
      </c>
      <c r="P2175" s="601">
        <f t="shared" ca="1" si="968"/>
        <v>-147106005635603</v>
      </c>
      <c r="Q2175" s="601">
        <f t="shared" ca="1" si="984"/>
        <v>-23536960901696.5</v>
      </c>
      <c r="R2175" s="602">
        <f t="shared" si="969"/>
        <v>399</v>
      </c>
      <c r="S2175" s="602">
        <f t="shared" si="970"/>
        <v>63.84</v>
      </c>
      <c r="T2175" s="602">
        <f t="shared" si="971"/>
        <v>166.35080000000002</v>
      </c>
      <c r="U2175" s="602">
        <f t="shared" si="972"/>
        <v>26.616128000000003</v>
      </c>
      <c r="V2175" s="602">
        <f t="shared" ca="1" si="973"/>
        <v>-12094356158451</v>
      </c>
      <c r="W2175" s="602">
        <f t="shared" si="974"/>
        <v>84.48</v>
      </c>
      <c r="X2175" s="602">
        <f t="shared" si="975"/>
        <v>13.52</v>
      </c>
      <c r="Y2175" s="602">
        <f t="shared" ca="1" si="976"/>
        <v>230662217111.26999</v>
      </c>
      <c r="Z2175" s="602">
        <f t="shared" ca="1" si="977"/>
        <v>36905954737.800003</v>
      </c>
      <c r="AA2175" s="603">
        <f t="shared" si="978"/>
        <v>0</v>
      </c>
      <c r="AB2175" s="602"/>
      <c r="AC2175" s="604">
        <f t="shared" si="979"/>
        <v>0.113</v>
      </c>
      <c r="AD2175" s="602">
        <f t="shared" ca="1" si="980"/>
        <v>-147106005635603.19</v>
      </c>
      <c r="AE2175" s="602">
        <f t="shared" si="981"/>
        <v>0</v>
      </c>
      <c r="AG2175" s="602">
        <f t="shared" ca="1" si="985"/>
        <v>0</v>
      </c>
    </row>
    <row r="2176" spans="2:33" x14ac:dyDescent="0.25">
      <c r="B2176" s="30">
        <v>2155</v>
      </c>
      <c r="C2176" s="19">
        <f t="shared" ca="1" si="959"/>
        <v>111282</v>
      </c>
      <c r="D2176" s="30">
        <f t="shared" ca="1" si="960"/>
        <v>31</v>
      </c>
      <c r="E2176" s="599">
        <f t="shared" si="961"/>
        <v>0.113</v>
      </c>
      <c r="F2176" s="599">
        <f t="shared" si="982"/>
        <v>0.13108</v>
      </c>
      <c r="G2176" s="33">
        <f t="shared" ca="1" si="962"/>
        <v>1.0120874444444443</v>
      </c>
      <c r="H2176" s="33">
        <f t="shared" ca="1" si="963"/>
        <v>113494651114.64206</v>
      </c>
      <c r="I2176" s="33">
        <f t="shared" ca="1" si="987"/>
        <v>8.8109879203901004E-12</v>
      </c>
      <c r="J2176" s="30" t="b">
        <f t="shared" si="964"/>
        <v>0</v>
      </c>
      <c r="K2176" s="33">
        <f t="shared" si="983"/>
        <v>1</v>
      </c>
      <c r="L2176" s="33">
        <f t="shared" ca="1" si="986"/>
        <v>8.8109879203901004E-12</v>
      </c>
      <c r="M2176" s="600">
        <f t="shared" ca="1" si="965"/>
        <v>27271.35</v>
      </c>
      <c r="N2176" s="601">
        <f t="shared" ca="1" si="966"/>
        <v>-1.53006825207867E+16</v>
      </c>
      <c r="O2176" s="601">
        <f t="shared" ca="1" si="967"/>
        <v>184946149959363.06</v>
      </c>
      <c r="P2176" s="601">
        <f t="shared" ca="1" si="968"/>
        <v>-148884141306433</v>
      </c>
      <c r="Q2176" s="601">
        <f t="shared" ca="1" si="984"/>
        <v>-23821462609029.301</v>
      </c>
      <c r="R2176" s="602">
        <f t="shared" si="969"/>
        <v>399</v>
      </c>
      <c r="S2176" s="602">
        <f t="shared" si="970"/>
        <v>63.84</v>
      </c>
      <c r="T2176" s="602">
        <f t="shared" si="971"/>
        <v>166.35080000000002</v>
      </c>
      <c r="U2176" s="602">
        <f t="shared" si="972"/>
        <v>26.616128000000003</v>
      </c>
      <c r="V2176" s="602">
        <f t="shared" ca="1" si="973"/>
        <v>-12240546016629.4</v>
      </c>
      <c r="W2176" s="602">
        <f t="shared" si="974"/>
        <v>84.48</v>
      </c>
      <c r="X2176" s="602">
        <f t="shared" si="975"/>
        <v>13.52</v>
      </c>
      <c r="Y2176" s="602">
        <f t="shared" ca="1" si="976"/>
        <v>233450333843.13</v>
      </c>
      <c r="Z2176" s="602">
        <f t="shared" ca="1" si="977"/>
        <v>37352053414.900002</v>
      </c>
      <c r="AA2176" s="603">
        <f t="shared" si="978"/>
        <v>0</v>
      </c>
      <c r="AB2176" s="602"/>
      <c r="AC2176" s="604">
        <f t="shared" si="979"/>
        <v>0.113</v>
      </c>
      <c r="AD2176" s="602">
        <f t="shared" ca="1" si="980"/>
        <v>-148884141306432.81</v>
      </c>
      <c r="AE2176" s="602">
        <f t="shared" si="981"/>
        <v>0</v>
      </c>
      <c r="AG2176" s="602">
        <f t="shared" ca="1" si="985"/>
        <v>0</v>
      </c>
    </row>
    <row r="2177" spans="2:33" x14ac:dyDescent="0.25">
      <c r="B2177" s="30">
        <v>2156</v>
      </c>
      <c r="C2177" s="19">
        <f t="shared" ca="1" si="959"/>
        <v>111312</v>
      </c>
      <c r="D2177" s="30">
        <f t="shared" ca="1" si="960"/>
        <v>30</v>
      </c>
      <c r="E2177" s="599">
        <f t="shared" si="961"/>
        <v>0.113</v>
      </c>
      <c r="F2177" s="599">
        <f t="shared" si="982"/>
        <v>0.13108</v>
      </c>
      <c r="G2177" s="33">
        <f t="shared" ca="1" si="962"/>
        <v>1.0117233333333333</v>
      </c>
      <c r="H2177" s="33">
        <f t="shared" ca="1" si="963"/>
        <v>114825186741.20938</v>
      </c>
      <c r="I2177" s="33">
        <f t="shared" ca="1" si="987"/>
        <v>8.7088906918460244E-12</v>
      </c>
      <c r="J2177" s="30" t="b">
        <f t="shared" si="964"/>
        <v>0</v>
      </c>
      <c r="K2177" s="33">
        <f t="shared" si="983"/>
        <v>1</v>
      </c>
      <c r="L2177" s="33">
        <f t="shared" ca="1" si="986"/>
        <v>8.7088906918460244E-12</v>
      </c>
      <c r="M2177" s="600">
        <f t="shared" ca="1" si="965"/>
        <v>27271.35</v>
      </c>
      <c r="N2177" s="601">
        <f t="shared" ca="1" si="966"/>
        <v>-1.54856286707461E+16</v>
      </c>
      <c r="O2177" s="601">
        <f t="shared" ca="1" si="967"/>
        <v>181543186810650.94</v>
      </c>
      <c r="P2177" s="601">
        <f t="shared" ca="1" si="968"/>
        <v>-145823003316192</v>
      </c>
      <c r="Q2177" s="601">
        <f t="shared" ca="1" si="984"/>
        <v>-23331680530590.699</v>
      </c>
      <c r="R2177" s="602">
        <f t="shared" si="969"/>
        <v>399</v>
      </c>
      <c r="S2177" s="602">
        <f t="shared" si="970"/>
        <v>63.84</v>
      </c>
      <c r="T2177" s="602">
        <f t="shared" si="971"/>
        <v>166.35080000000002</v>
      </c>
      <c r="U2177" s="602">
        <f t="shared" si="972"/>
        <v>26.616128000000003</v>
      </c>
      <c r="V2177" s="602">
        <f t="shared" ca="1" si="973"/>
        <v>-12388502936596.9</v>
      </c>
      <c r="W2177" s="602">
        <f t="shared" si="974"/>
        <v>84.48</v>
      </c>
      <c r="X2177" s="602">
        <f t="shared" si="975"/>
        <v>13.52</v>
      </c>
      <c r="Y2177" s="602">
        <f t="shared" ca="1" si="976"/>
        <v>228650469474.44</v>
      </c>
      <c r="Z2177" s="602">
        <f t="shared" ca="1" si="977"/>
        <v>36584075115.910004</v>
      </c>
      <c r="AA2177" s="603">
        <f t="shared" si="978"/>
        <v>0</v>
      </c>
      <c r="AB2177" s="602"/>
      <c r="AC2177" s="604">
        <f t="shared" si="979"/>
        <v>0.113</v>
      </c>
      <c r="AD2177" s="602">
        <f t="shared" ca="1" si="980"/>
        <v>-145823003316192.44</v>
      </c>
      <c r="AE2177" s="602">
        <f t="shared" si="981"/>
        <v>0</v>
      </c>
      <c r="AG2177" s="602">
        <f t="shared" ca="1" si="985"/>
        <v>0</v>
      </c>
    </row>
    <row r="2178" spans="2:33" x14ac:dyDescent="0.25">
      <c r="B2178" s="30">
        <v>2157</v>
      </c>
      <c r="C2178" s="19">
        <f t="shared" ca="1" si="959"/>
        <v>111343</v>
      </c>
      <c r="D2178" s="30">
        <f t="shared" ca="1" si="960"/>
        <v>31</v>
      </c>
      <c r="E2178" s="599">
        <f t="shared" si="961"/>
        <v>0.113</v>
      </c>
      <c r="F2178" s="599">
        <f t="shared" si="982"/>
        <v>0.13108</v>
      </c>
      <c r="G2178" s="33">
        <f t="shared" ca="1" si="962"/>
        <v>1.0120874444444443</v>
      </c>
      <c r="H2178" s="33">
        <f t="shared" ca="1" si="963"/>
        <v>116213129806.76669</v>
      </c>
      <c r="I2178" s="33">
        <f t="shared" ca="1" si="987"/>
        <v>8.6048796866821278E-12</v>
      </c>
      <c r="J2178" s="30" t="b">
        <f t="shared" si="964"/>
        <v>0</v>
      </c>
      <c r="K2178" s="33">
        <f t="shared" si="983"/>
        <v>1</v>
      </c>
      <c r="L2178" s="33">
        <f t="shared" ca="1" si="986"/>
        <v>8.6048796866821278E-12</v>
      </c>
      <c r="M2178" s="600">
        <f t="shared" ca="1" si="965"/>
        <v>27271.35</v>
      </c>
      <c r="N2178" s="601">
        <f t="shared" ca="1" si="966"/>
        <v>-1.56671718575567E+16</v>
      </c>
      <c r="O2178" s="601">
        <f t="shared" ca="1" si="967"/>
        <v>189376069457051.44</v>
      </c>
      <c r="P2178" s="601">
        <f t="shared" ca="1" si="968"/>
        <v>-152450286158392</v>
      </c>
      <c r="Q2178" s="601">
        <f t="shared" ca="1" si="984"/>
        <v>-24392045785342.699</v>
      </c>
      <c r="R2178" s="602">
        <f t="shared" si="969"/>
        <v>399</v>
      </c>
      <c r="S2178" s="602">
        <f t="shared" si="970"/>
        <v>63.84</v>
      </c>
      <c r="T2178" s="602">
        <f t="shared" si="971"/>
        <v>166.35080000000002</v>
      </c>
      <c r="U2178" s="602">
        <f t="shared" si="972"/>
        <v>26.616128000000003</v>
      </c>
      <c r="V2178" s="602">
        <f t="shared" ca="1" si="973"/>
        <v>-12533737486045.4</v>
      </c>
      <c r="W2178" s="602">
        <f t="shared" si="974"/>
        <v>84.48</v>
      </c>
      <c r="X2178" s="602">
        <f t="shared" si="975"/>
        <v>13.52</v>
      </c>
      <c r="Y2178" s="602">
        <f t="shared" ca="1" si="976"/>
        <v>239042048971.01001</v>
      </c>
      <c r="Z2178" s="602">
        <f t="shared" ca="1" si="977"/>
        <v>38246727835.360001</v>
      </c>
      <c r="AA2178" s="603">
        <f t="shared" si="978"/>
        <v>0</v>
      </c>
      <c r="AB2178" s="602"/>
      <c r="AC2178" s="604">
        <f t="shared" si="979"/>
        <v>0.113</v>
      </c>
      <c r="AD2178" s="602">
        <f t="shared" ca="1" si="980"/>
        <v>-152450286158392.03</v>
      </c>
      <c r="AE2178" s="602">
        <f t="shared" si="981"/>
        <v>0</v>
      </c>
      <c r="AG2178" s="602">
        <f t="shared" ca="1" si="985"/>
        <v>0</v>
      </c>
    </row>
    <row r="2179" spans="2:33" x14ac:dyDescent="0.25">
      <c r="B2179" s="30">
        <v>2158</v>
      </c>
      <c r="C2179" s="19">
        <f t="shared" ca="1" si="959"/>
        <v>111373</v>
      </c>
      <c r="D2179" s="30">
        <f t="shared" ca="1" si="960"/>
        <v>30</v>
      </c>
      <c r="E2179" s="599">
        <f t="shared" si="961"/>
        <v>0.113</v>
      </c>
      <c r="F2179" s="599">
        <f t="shared" si="982"/>
        <v>0.13108</v>
      </c>
      <c r="G2179" s="33">
        <f t="shared" ca="1" si="962"/>
        <v>1.0117233333333333</v>
      </c>
      <c r="H2179" s="33">
        <f t="shared" ca="1" si="963"/>
        <v>117575535065.20135</v>
      </c>
      <c r="I2179" s="33">
        <f t="shared" ca="1" si="987"/>
        <v>8.5051707350976666E-12</v>
      </c>
      <c r="J2179" s="30" t="b">
        <f t="shared" si="964"/>
        <v>0</v>
      </c>
      <c r="K2179" s="33">
        <f t="shared" si="983"/>
        <v>1</v>
      </c>
      <c r="L2179" s="33">
        <f t="shared" ca="1" si="986"/>
        <v>8.5051707350976666E-12</v>
      </c>
      <c r="M2179" s="600">
        <f t="shared" ca="1" si="965"/>
        <v>27271.35</v>
      </c>
      <c r="N2179" s="601">
        <f t="shared" ca="1" si="966"/>
        <v>-1.58565479270138E+16</v>
      </c>
      <c r="O2179" s="601">
        <f t="shared" ca="1" si="967"/>
        <v>185891596891629.44</v>
      </c>
      <c r="P2179" s="601">
        <f t="shared" ca="1" si="968"/>
        <v>-149315826312713</v>
      </c>
      <c r="Q2179" s="601">
        <f t="shared" ca="1" si="984"/>
        <v>-23890532210034.102</v>
      </c>
      <c r="R2179" s="602">
        <f t="shared" si="969"/>
        <v>399</v>
      </c>
      <c r="S2179" s="602">
        <f t="shared" si="970"/>
        <v>63.84</v>
      </c>
      <c r="T2179" s="602">
        <f t="shared" si="971"/>
        <v>166.35080000000002</v>
      </c>
      <c r="U2179" s="602">
        <f t="shared" si="972"/>
        <v>26.616128000000003</v>
      </c>
      <c r="V2179" s="602">
        <f t="shared" ca="1" si="973"/>
        <v>-12685238341611</v>
      </c>
      <c r="W2179" s="602">
        <f t="shared" si="974"/>
        <v>84.48</v>
      </c>
      <c r="X2179" s="602">
        <f t="shared" si="975"/>
        <v>13.52</v>
      </c>
      <c r="Y2179" s="602">
        <f t="shared" ca="1" si="976"/>
        <v>234127215932.98001</v>
      </c>
      <c r="Z2179" s="602">
        <f t="shared" ca="1" si="977"/>
        <v>37460354549.279999</v>
      </c>
      <c r="AA2179" s="603">
        <f t="shared" si="978"/>
        <v>0</v>
      </c>
      <c r="AB2179" s="602"/>
      <c r="AC2179" s="604">
        <f t="shared" si="979"/>
        <v>0.113</v>
      </c>
      <c r="AD2179" s="602">
        <f t="shared" ca="1" si="980"/>
        <v>-149315826312713.28</v>
      </c>
      <c r="AE2179" s="602">
        <f t="shared" si="981"/>
        <v>0</v>
      </c>
      <c r="AG2179" s="602">
        <f t="shared" ca="1" si="985"/>
        <v>0</v>
      </c>
    </row>
    <row r="2180" spans="2:33" x14ac:dyDescent="0.25">
      <c r="B2180" s="30">
        <v>2159</v>
      </c>
      <c r="C2180" s="19">
        <f t="shared" ca="1" si="959"/>
        <v>111404</v>
      </c>
      <c r="D2180" s="30">
        <f t="shared" ca="1" si="960"/>
        <v>31</v>
      </c>
      <c r="E2180" s="599">
        <f t="shared" si="961"/>
        <v>0.113</v>
      </c>
      <c r="F2180" s="599">
        <f t="shared" si="982"/>
        <v>0.13108</v>
      </c>
      <c r="G2180" s="33">
        <f t="shared" ca="1" si="962"/>
        <v>1.0120874444444443</v>
      </c>
      <c r="H2180" s="33">
        <f t="shared" ca="1" si="963"/>
        <v>118996722813.32779</v>
      </c>
      <c r="I2180" s="33">
        <f t="shared" ca="1" si="987"/>
        <v>8.403592774304527E-12</v>
      </c>
      <c r="J2180" s="30" t="b">
        <f t="shared" si="964"/>
        <v>0</v>
      </c>
      <c r="K2180" s="33">
        <f t="shared" si="983"/>
        <v>1</v>
      </c>
      <c r="L2180" s="33">
        <f t="shared" ca="1" si="986"/>
        <v>8.403592774304527E-12</v>
      </c>
      <c r="M2180" s="600">
        <f t="shared" ca="1" si="965"/>
        <v>27271.35</v>
      </c>
      <c r="N2180" s="601">
        <f t="shared" ca="1" si="966"/>
        <v>-1.60424395239054E+16</v>
      </c>
      <c r="O2180" s="601">
        <f t="shared" ca="1" si="967"/>
        <v>193912096525837.97</v>
      </c>
      <c r="P2180" s="601">
        <f t="shared" ca="1" si="968"/>
        <v>-156101849034002</v>
      </c>
      <c r="Q2180" s="601">
        <f t="shared" ca="1" si="984"/>
        <v>-24976295845440.301</v>
      </c>
      <c r="R2180" s="602">
        <f t="shared" si="969"/>
        <v>399</v>
      </c>
      <c r="S2180" s="602">
        <f t="shared" si="970"/>
        <v>63.84</v>
      </c>
      <c r="T2180" s="602">
        <f t="shared" si="971"/>
        <v>166.35080000000002</v>
      </c>
      <c r="U2180" s="602">
        <f t="shared" si="972"/>
        <v>26.616128000000003</v>
      </c>
      <c r="V2180" s="602">
        <f t="shared" ca="1" si="973"/>
        <v>-12833951619124.301</v>
      </c>
      <c r="W2180" s="602">
        <f t="shared" si="974"/>
        <v>84.48</v>
      </c>
      <c r="X2180" s="602">
        <f t="shared" si="975"/>
        <v>13.52</v>
      </c>
      <c r="Y2180" s="602">
        <f t="shared" ca="1" si="976"/>
        <v>244767699559.95999</v>
      </c>
      <c r="Z2180" s="602">
        <f t="shared" ca="1" si="977"/>
        <v>39162831929.589996</v>
      </c>
      <c r="AA2180" s="603">
        <f t="shared" si="978"/>
        <v>0</v>
      </c>
      <c r="AB2180" s="602"/>
      <c r="AC2180" s="604">
        <f t="shared" si="979"/>
        <v>0.113</v>
      </c>
      <c r="AD2180" s="602">
        <f t="shared" ca="1" si="980"/>
        <v>-156101849034001.72</v>
      </c>
      <c r="AE2180" s="602">
        <f t="shared" si="981"/>
        <v>0</v>
      </c>
      <c r="AG2180" s="602">
        <f t="shared" ca="1" si="985"/>
        <v>0</v>
      </c>
    </row>
    <row r="2181" spans="2:33" x14ac:dyDescent="0.25">
      <c r="B2181" s="30">
        <v>2160</v>
      </c>
      <c r="C2181" s="19">
        <f t="shared" ca="1" si="959"/>
        <v>111435</v>
      </c>
      <c r="D2181" s="30">
        <f t="shared" ca="1" si="960"/>
        <v>31</v>
      </c>
      <c r="E2181" s="599">
        <f t="shared" si="961"/>
        <v>0.113</v>
      </c>
      <c r="F2181" s="599">
        <f t="shared" si="982"/>
        <v>0.13108</v>
      </c>
      <c r="G2181" s="33">
        <f t="shared" ca="1" si="962"/>
        <v>1.0120874444444443</v>
      </c>
      <c r="H2181" s="33">
        <f t="shared" ca="1" si="963"/>
        <v>120435089089.40483</v>
      </c>
      <c r="I2181" s="33">
        <f t="shared" ca="1" si="987"/>
        <v>8.3032279675373619E-12</v>
      </c>
      <c r="J2181" s="30" t="b">
        <f t="shared" si="964"/>
        <v>1</v>
      </c>
      <c r="K2181" s="33">
        <f t="shared" si="983"/>
        <v>1</v>
      </c>
      <c r="L2181" s="33">
        <f t="shared" ca="1" si="986"/>
        <v>8.3032279675373619E-12</v>
      </c>
      <c r="M2181" s="600">
        <f t="shared" ca="1" si="965"/>
        <v>27271.35</v>
      </c>
      <c r="N2181" s="601">
        <f t="shared" ca="1" si="966"/>
        <v>-1.62363516204312E+16</v>
      </c>
      <c r="O2181" s="601">
        <f t="shared" ca="1" si="967"/>
        <v>196255998219698.75</v>
      </c>
      <c r="P2181" s="601">
        <f t="shared" ca="1" si="968"/>
        <v>-157988721462140</v>
      </c>
      <c r="Q2181" s="601">
        <f t="shared" ca="1" si="984"/>
        <v>-25278195433942.398</v>
      </c>
      <c r="R2181" s="602">
        <f t="shared" si="969"/>
        <v>399</v>
      </c>
      <c r="S2181" s="602">
        <f t="shared" si="970"/>
        <v>63.84</v>
      </c>
      <c r="T2181" s="602">
        <f t="shared" si="971"/>
        <v>166.35080000000002</v>
      </c>
      <c r="U2181" s="602">
        <f t="shared" si="972"/>
        <v>26.616128000000003</v>
      </c>
      <c r="V2181" s="602">
        <f t="shared" ca="1" si="973"/>
        <v>-12989081296345</v>
      </c>
      <c r="W2181" s="602">
        <f t="shared" si="974"/>
        <v>84.48</v>
      </c>
      <c r="X2181" s="602">
        <f t="shared" si="975"/>
        <v>13.52</v>
      </c>
      <c r="Y2181" s="602">
        <f t="shared" ca="1" si="976"/>
        <v>247726315527.28</v>
      </c>
      <c r="Z2181" s="602">
        <f t="shared" ca="1" si="977"/>
        <v>39636210484.360001</v>
      </c>
      <c r="AA2181" s="603">
        <f t="shared" si="978"/>
        <v>0</v>
      </c>
      <c r="AB2181" s="602"/>
      <c r="AC2181" s="604">
        <f t="shared" si="979"/>
        <v>0.113</v>
      </c>
      <c r="AD2181" s="602">
        <f t="shared" ca="1" si="980"/>
        <v>-157988721462140.25</v>
      </c>
      <c r="AE2181" s="602">
        <f t="shared" si="981"/>
        <v>0</v>
      </c>
      <c r="AG2181" s="602">
        <f t="shared" ca="1" si="985"/>
        <v>0</v>
      </c>
    </row>
    <row r="2182" spans="2:33" x14ac:dyDescent="0.25">
      <c r="B2182" s="30">
        <v>2161</v>
      </c>
      <c r="C2182" s="19">
        <f t="shared" ca="1" si="959"/>
        <v>111463</v>
      </c>
      <c r="D2182" s="30">
        <f t="shared" ca="1" si="960"/>
        <v>28</v>
      </c>
      <c r="E2182" s="599">
        <f t="shared" si="961"/>
        <v>0.113</v>
      </c>
      <c r="F2182" s="599">
        <f t="shared" si="982"/>
        <v>0.13108</v>
      </c>
      <c r="G2182" s="33">
        <f t="shared" ca="1" si="962"/>
        <v>1.0109951111111111</v>
      </c>
      <c r="H2182" s="33">
        <f t="shared" ca="1" si="963"/>
        <v>121759286275.6194</v>
      </c>
      <c r="I2182" s="33">
        <f t="shared" ca="1" si="987"/>
        <v>8.2129259343419467E-12</v>
      </c>
      <c r="J2182" s="30" t="b">
        <f t="shared" si="964"/>
        <v>0</v>
      </c>
      <c r="K2182" s="33">
        <f t="shared" si="983"/>
        <v>1</v>
      </c>
      <c r="L2182" s="33">
        <f t="shared" ca="1" si="986"/>
        <v>8.2129259343419467E-12</v>
      </c>
      <c r="M2182" s="600">
        <f t="shared" ca="1" si="965"/>
        <v>27271.35</v>
      </c>
      <c r="N2182" s="601">
        <f t="shared" ca="1" si="966"/>
        <v>-1.64326076186509E+16</v>
      </c>
      <c r="O2182" s="601">
        <f t="shared" ca="1" si="967"/>
        <v>180678346639629.13</v>
      </c>
      <c r="P2182" s="601">
        <f t="shared" ca="1" si="968"/>
        <v>-144424362515032</v>
      </c>
      <c r="Q2182" s="601">
        <f t="shared" ca="1" si="984"/>
        <v>-23107898002405.102</v>
      </c>
      <c r="R2182" s="602">
        <f t="shared" si="969"/>
        <v>399</v>
      </c>
      <c r="S2182" s="602">
        <f t="shared" si="970"/>
        <v>63.84</v>
      </c>
      <c r="T2182" s="602">
        <f t="shared" si="971"/>
        <v>166.35080000000002</v>
      </c>
      <c r="U2182" s="602">
        <f t="shared" si="972"/>
        <v>26.616128000000003</v>
      </c>
      <c r="V2182" s="602">
        <f t="shared" ca="1" si="973"/>
        <v>-13146086094920.699</v>
      </c>
      <c r="W2182" s="602">
        <f t="shared" si="974"/>
        <v>84.48</v>
      </c>
      <c r="X2182" s="602">
        <f t="shared" si="975"/>
        <v>13.52</v>
      </c>
      <c r="Y2182" s="602">
        <f t="shared" ca="1" si="976"/>
        <v>226457400698.22</v>
      </c>
      <c r="Z2182" s="602">
        <f t="shared" ca="1" si="977"/>
        <v>36233184111.720001</v>
      </c>
      <c r="AA2182" s="603">
        <f t="shared" si="978"/>
        <v>0</v>
      </c>
      <c r="AB2182" s="602"/>
      <c r="AC2182" s="604">
        <f t="shared" si="979"/>
        <v>0.113</v>
      </c>
      <c r="AD2182" s="602">
        <f t="shared" ca="1" si="980"/>
        <v>-144424362515031.81</v>
      </c>
      <c r="AE2182" s="602">
        <f t="shared" si="981"/>
        <v>0</v>
      </c>
      <c r="AG2182" s="602">
        <f t="shared" ca="1" si="985"/>
        <v>0</v>
      </c>
    </row>
    <row r="2183" spans="2:33" x14ac:dyDescent="0.25">
      <c r="B2183" s="30">
        <v>2162</v>
      </c>
      <c r="C2183" s="19">
        <f t="shared" ca="1" si="959"/>
        <v>111494</v>
      </c>
      <c r="D2183" s="30">
        <f t="shared" ca="1" si="960"/>
        <v>31</v>
      </c>
      <c r="E2183" s="599">
        <f t="shared" si="961"/>
        <v>0.113</v>
      </c>
      <c r="F2183" s="599">
        <f t="shared" si="982"/>
        <v>0.13108</v>
      </c>
      <c r="G2183" s="33">
        <f t="shared" ca="1" si="962"/>
        <v>1.0120874444444443</v>
      </c>
      <c r="H2183" s="33">
        <f t="shared" ca="1" si="963"/>
        <v>123231044884.07114</v>
      </c>
      <c r="I2183" s="33">
        <f t="shared" ca="1" si="987"/>
        <v>8.1148382774871709E-12</v>
      </c>
      <c r="J2183" s="30" t="b">
        <f t="shared" si="964"/>
        <v>0</v>
      </c>
      <c r="K2183" s="33">
        <f t="shared" si="983"/>
        <v>1</v>
      </c>
      <c r="L2183" s="33">
        <f t="shared" ca="1" si="986"/>
        <v>8.1148382774871709E-12</v>
      </c>
      <c r="M2183" s="600">
        <f t="shared" ca="1" si="965"/>
        <v>27271.35</v>
      </c>
      <c r="N2183" s="601">
        <f t="shared" ca="1" si="966"/>
        <v>-1.66132859652905E+16</v>
      </c>
      <c r="O2183" s="601">
        <f t="shared" ca="1" si="967"/>
        <v>200812171172389.34</v>
      </c>
      <c r="P2183" s="601">
        <f t="shared" ca="1" si="968"/>
        <v>-161656502045591</v>
      </c>
      <c r="Q2183" s="601">
        <f t="shared" ca="1" si="984"/>
        <v>-25865040327294.602</v>
      </c>
      <c r="R2183" s="602">
        <f t="shared" si="969"/>
        <v>399</v>
      </c>
      <c r="S2183" s="602">
        <f t="shared" si="970"/>
        <v>63.84</v>
      </c>
      <c r="T2183" s="602">
        <f t="shared" si="971"/>
        <v>166.35080000000002</v>
      </c>
      <c r="U2183" s="602">
        <f t="shared" si="972"/>
        <v>26.616128000000003</v>
      </c>
      <c r="V2183" s="602">
        <f t="shared" ca="1" si="973"/>
        <v>-13290628772232.4</v>
      </c>
      <c r="W2183" s="602">
        <f t="shared" si="974"/>
        <v>84.48</v>
      </c>
      <c r="X2183" s="602">
        <f t="shared" si="975"/>
        <v>13.52</v>
      </c>
      <c r="Y2183" s="602">
        <f t="shared" ca="1" si="976"/>
        <v>253477395482.13</v>
      </c>
      <c r="Z2183" s="602">
        <f t="shared" ca="1" si="977"/>
        <v>40556383277.139999</v>
      </c>
      <c r="AA2183" s="603">
        <f t="shared" si="978"/>
        <v>0</v>
      </c>
      <c r="AB2183" s="602"/>
      <c r="AC2183" s="604">
        <f t="shared" si="979"/>
        <v>0.113</v>
      </c>
      <c r="AD2183" s="602">
        <f t="shared" ca="1" si="980"/>
        <v>-161656502045590.63</v>
      </c>
      <c r="AE2183" s="602">
        <f t="shared" si="981"/>
        <v>0</v>
      </c>
      <c r="AG2183" s="602">
        <f t="shared" ca="1" si="985"/>
        <v>0</v>
      </c>
    </row>
    <row r="2184" spans="2:33" x14ac:dyDescent="0.25">
      <c r="B2184" s="30">
        <v>2163</v>
      </c>
      <c r="C2184" s="19">
        <f t="shared" ca="1" si="959"/>
        <v>111524</v>
      </c>
      <c r="D2184" s="30">
        <f t="shared" ca="1" si="960"/>
        <v>30</v>
      </c>
      <c r="E2184" s="599">
        <f t="shared" si="961"/>
        <v>0.113</v>
      </c>
      <c r="F2184" s="599">
        <f t="shared" si="982"/>
        <v>0.13108</v>
      </c>
      <c r="G2184" s="33">
        <f t="shared" ca="1" si="962"/>
        <v>1.0117233333333333</v>
      </c>
      <c r="H2184" s="33">
        <f t="shared" ca="1" si="963"/>
        <v>124675723500.26205</v>
      </c>
      <c r="I2184" s="33">
        <f t="shared" ca="1" si="987"/>
        <v>8.020807675504671E-12</v>
      </c>
      <c r="J2184" s="30" t="b">
        <f t="shared" si="964"/>
        <v>0</v>
      </c>
      <c r="K2184" s="33">
        <f t="shared" si="983"/>
        <v>1</v>
      </c>
      <c r="L2184" s="33">
        <f t="shared" ca="1" si="986"/>
        <v>8.020807675504671E-12</v>
      </c>
      <c r="M2184" s="600">
        <f t="shared" ca="1" si="965"/>
        <v>27271.35</v>
      </c>
      <c r="N2184" s="601">
        <f t="shared" ca="1" si="966"/>
        <v>-1.68140981364629E+16</v>
      </c>
      <c r="O2184" s="601">
        <f t="shared" ca="1" si="967"/>
        <v>197117277180404.34</v>
      </c>
      <c r="P2184" s="601">
        <f t="shared" ca="1" si="968"/>
        <v>-158332757451692</v>
      </c>
      <c r="Q2184" s="601">
        <f t="shared" ca="1" si="984"/>
        <v>-25333241192270.699</v>
      </c>
      <c r="R2184" s="602">
        <f t="shared" si="969"/>
        <v>399</v>
      </c>
      <c r="S2184" s="602">
        <f t="shared" si="970"/>
        <v>63.84</v>
      </c>
      <c r="T2184" s="602">
        <f t="shared" si="971"/>
        <v>166.35080000000002</v>
      </c>
      <c r="U2184" s="602">
        <f t="shared" si="972"/>
        <v>26.616128000000003</v>
      </c>
      <c r="V2184" s="602">
        <f t="shared" ca="1" si="973"/>
        <v>-13451278509170.301</v>
      </c>
      <c r="W2184" s="602">
        <f t="shared" si="974"/>
        <v>84.48</v>
      </c>
      <c r="X2184" s="602">
        <f t="shared" si="975"/>
        <v>13.52</v>
      </c>
      <c r="Y2184" s="602">
        <f t="shared" ca="1" si="976"/>
        <v>248265763958.89999</v>
      </c>
      <c r="Z2184" s="602">
        <f t="shared" ca="1" si="977"/>
        <v>39722522233.419998</v>
      </c>
      <c r="AA2184" s="603">
        <f t="shared" si="978"/>
        <v>0</v>
      </c>
      <c r="AB2184" s="602"/>
      <c r="AC2184" s="604">
        <f t="shared" si="979"/>
        <v>0.113</v>
      </c>
      <c r="AD2184" s="602">
        <f t="shared" ca="1" si="980"/>
        <v>-158332757451692.31</v>
      </c>
      <c r="AE2184" s="602">
        <f t="shared" si="981"/>
        <v>0</v>
      </c>
      <c r="AG2184" s="602">
        <f t="shared" ca="1" si="985"/>
        <v>0</v>
      </c>
    </row>
    <row r="2185" spans="2:33" x14ac:dyDescent="0.25">
      <c r="B2185" s="30">
        <v>2164</v>
      </c>
      <c r="C2185" s="19">
        <f t="shared" ca="1" si="959"/>
        <v>111555</v>
      </c>
      <c r="D2185" s="30">
        <f t="shared" ca="1" si="960"/>
        <v>31</v>
      </c>
      <c r="E2185" s="599">
        <f t="shared" si="961"/>
        <v>0.113</v>
      </c>
      <c r="F2185" s="599">
        <f t="shared" si="982"/>
        <v>0.13108</v>
      </c>
      <c r="G2185" s="33">
        <f t="shared" ca="1" si="962"/>
        <v>1.0120874444444443</v>
      </c>
      <c r="H2185" s="33">
        <f t="shared" ca="1" si="963"/>
        <v>126182734381.64238</v>
      </c>
      <c r="I2185" s="33">
        <f t="shared" ca="1" si="987"/>
        <v>7.9250145029785026E-12</v>
      </c>
      <c r="J2185" s="30" t="b">
        <f t="shared" si="964"/>
        <v>0</v>
      </c>
      <c r="K2185" s="33">
        <f t="shared" si="983"/>
        <v>1</v>
      </c>
      <c r="L2185" s="33">
        <f t="shared" ca="1" si="986"/>
        <v>7.9250145029785026E-12</v>
      </c>
      <c r="M2185" s="600">
        <f t="shared" ca="1" si="965"/>
        <v>27271.35</v>
      </c>
      <c r="N2185" s="601">
        <f t="shared" ca="1" si="966"/>
        <v>-1.70112154136433E+16</v>
      </c>
      <c r="O2185" s="601">
        <f t="shared" ca="1" si="967"/>
        <v>205622121272161.53</v>
      </c>
      <c r="P2185" s="601">
        <f t="shared" ca="1" si="968"/>
        <v>-165528576649979</v>
      </c>
      <c r="Q2185" s="601">
        <f t="shared" ca="1" si="984"/>
        <v>-26484572263996.602</v>
      </c>
      <c r="R2185" s="602">
        <f t="shared" si="969"/>
        <v>399</v>
      </c>
      <c r="S2185" s="602">
        <f t="shared" si="970"/>
        <v>63.84</v>
      </c>
      <c r="T2185" s="602">
        <f t="shared" si="971"/>
        <v>166.35080000000002</v>
      </c>
      <c r="U2185" s="602">
        <f t="shared" si="972"/>
        <v>26.616128000000003</v>
      </c>
      <c r="V2185" s="602">
        <f t="shared" ca="1" si="973"/>
        <v>-13608972330914.6</v>
      </c>
      <c r="W2185" s="602">
        <f t="shared" si="974"/>
        <v>84.48</v>
      </c>
      <c r="X2185" s="602">
        <f t="shared" si="975"/>
        <v>13.52</v>
      </c>
      <c r="Y2185" s="602">
        <f t="shared" ca="1" si="976"/>
        <v>259548808461.81</v>
      </c>
      <c r="Z2185" s="602">
        <f t="shared" ca="1" si="977"/>
        <v>41527809353.889999</v>
      </c>
      <c r="AA2185" s="603">
        <f t="shared" si="978"/>
        <v>0</v>
      </c>
      <c r="AB2185" s="602"/>
      <c r="AC2185" s="604">
        <f t="shared" si="979"/>
        <v>0.113</v>
      </c>
      <c r="AD2185" s="602">
        <f t="shared" ca="1" si="980"/>
        <v>-165528576649979.13</v>
      </c>
      <c r="AE2185" s="602">
        <f t="shared" si="981"/>
        <v>0</v>
      </c>
      <c r="AG2185" s="602">
        <f t="shared" ca="1" si="985"/>
        <v>0</v>
      </c>
    </row>
    <row r="2186" spans="2:33" x14ac:dyDescent="0.25">
      <c r="B2186" s="30">
        <v>2165</v>
      </c>
      <c r="C2186" s="19">
        <f t="shared" ca="1" si="959"/>
        <v>111585</v>
      </c>
      <c r="D2186" s="30">
        <f t="shared" ca="1" si="960"/>
        <v>30</v>
      </c>
      <c r="E2186" s="599">
        <f t="shared" si="961"/>
        <v>0.113</v>
      </c>
      <c r="F2186" s="599">
        <f t="shared" si="982"/>
        <v>0.13108</v>
      </c>
      <c r="G2186" s="33">
        <f t="shared" ca="1" si="962"/>
        <v>1.0117233333333333</v>
      </c>
      <c r="H2186" s="33">
        <f t="shared" ca="1" si="963"/>
        <v>127662016637.70982</v>
      </c>
      <c r="I2186" s="33">
        <f t="shared" ca="1" si="987"/>
        <v>7.8331834819583454E-12</v>
      </c>
      <c r="J2186" s="30" t="b">
        <f t="shared" si="964"/>
        <v>0</v>
      </c>
      <c r="K2186" s="33">
        <f t="shared" si="983"/>
        <v>1</v>
      </c>
      <c r="L2186" s="33">
        <f t="shared" ca="1" si="986"/>
        <v>7.8331834819583454E-12</v>
      </c>
      <c r="M2186" s="600">
        <f t="shared" ca="1" si="965"/>
        <v>27271.35</v>
      </c>
      <c r="N2186" s="601">
        <f t="shared" ca="1" si="966"/>
        <v>-1.72168375349155E+16</v>
      </c>
      <c r="O2186" s="601">
        <f t="shared" ca="1" si="967"/>
        <v>201838725394930.34</v>
      </c>
      <c r="P2186" s="601">
        <f t="shared" ca="1" si="968"/>
        <v>-162125220120454</v>
      </c>
      <c r="Q2186" s="601">
        <f t="shared" ca="1" si="984"/>
        <v>-25940035219272.602</v>
      </c>
      <c r="R2186" s="602">
        <f t="shared" si="969"/>
        <v>399</v>
      </c>
      <c r="S2186" s="602">
        <f t="shared" si="970"/>
        <v>63.84</v>
      </c>
      <c r="T2186" s="602">
        <f t="shared" si="971"/>
        <v>166.35080000000002</v>
      </c>
      <c r="U2186" s="602">
        <f t="shared" si="972"/>
        <v>26.616128000000003</v>
      </c>
      <c r="V2186" s="602">
        <f t="shared" ca="1" si="973"/>
        <v>-13773470027932.4</v>
      </c>
      <c r="W2186" s="602">
        <f t="shared" si="974"/>
        <v>84.48</v>
      </c>
      <c r="X2186" s="602">
        <f t="shared" si="975"/>
        <v>13.52</v>
      </c>
      <c r="Y2186" s="602">
        <f t="shared" ca="1" si="976"/>
        <v>254212345423.51999</v>
      </c>
      <c r="Z2186" s="602">
        <f t="shared" ca="1" si="977"/>
        <v>40673975267.760002</v>
      </c>
      <c r="AA2186" s="603">
        <f t="shared" si="978"/>
        <v>0</v>
      </c>
      <c r="AB2186" s="602"/>
      <c r="AC2186" s="604">
        <f t="shared" si="979"/>
        <v>0.113</v>
      </c>
      <c r="AD2186" s="602">
        <f t="shared" ca="1" si="980"/>
        <v>-162125220120454.31</v>
      </c>
      <c r="AE2186" s="602">
        <f t="shared" si="981"/>
        <v>0</v>
      </c>
      <c r="AG2186" s="602">
        <f t="shared" ca="1" si="985"/>
        <v>0</v>
      </c>
    </row>
    <row r="2187" spans="2:33" x14ac:dyDescent="0.25">
      <c r="B2187" s="30">
        <v>2166</v>
      </c>
      <c r="C2187" s="19">
        <f t="shared" ca="1" si="959"/>
        <v>111616</v>
      </c>
      <c r="D2187" s="30">
        <f t="shared" ca="1" si="960"/>
        <v>31</v>
      </c>
      <c r="E2187" s="599">
        <f t="shared" si="961"/>
        <v>0.113</v>
      </c>
      <c r="F2187" s="599">
        <f t="shared" si="982"/>
        <v>0.13108</v>
      </c>
      <c r="G2187" s="33">
        <f t="shared" ca="1" si="962"/>
        <v>1.0120874444444443</v>
      </c>
      <c r="H2187" s="33">
        <f t="shared" ca="1" si="963"/>
        <v>129205124171.48387</v>
      </c>
      <c r="I2187" s="33">
        <f t="shared" ca="1" si="987"/>
        <v>7.7396311207655979E-12</v>
      </c>
      <c r="J2187" s="30" t="b">
        <f t="shared" si="964"/>
        <v>0</v>
      </c>
      <c r="K2187" s="33">
        <f t="shared" si="983"/>
        <v>1</v>
      </c>
      <c r="L2187" s="33">
        <f t="shared" ca="1" si="986"/>
        <v>7.7396311207655979E-12</v>
      </c>
      <c r="M2187" s="600">
        <f t="shared" ca="1" si="965"/>
        <v>27271.35</v>
      </c>
      <c r="N2187" s="601">
        <f t="shared" ca="1" si="966"/>
        <v>-1.74186762603104E+16</v>
      </c>
      <c r="O2187" s="601">
        <f t="shared" ca="1" si="967"/>
        <v>210547281619536.56</v>
      </c>
      <c r="P2187" s="601">
        <f t="shared" ca="1" si="968"/>
        <v>-169493397055187</v>
      </c>
      <c r="Q2187" s="601">
        <f t="shared" ca="1" si="984"/>
        <v>-27118943528829.898</v>
      </c>
      <c r="R2187" s="602">
        <f t="shared" si="969"/>
        <v>399</v>
      </c>
      <c r="S2187" s="602">
        <f t="shared" si="970"/>
        <v>63.84</v>
      </c>
      <c r="T2187" s="602">
        <f t="shared" si="971"/>
        <v>166.35080000000002</v>
      </c>
      <c r="U2187" s="602">
        <f t="shared" si="972"/>
        <v>26.616128000000003</v>
      </c>
      <c r="V2187" s="602">
        <f t="shared" ca="1" si="973"/>
        <v>-13934941008248.301</v>
      </c>
      <c r="W2187" s="602">
        <f t="shared" si="974"/>
        <v>84.48</v>
      </c>
      <c r="X2187" s="602">
        <f t="shared" si="975"/>
        <v>13.52</v>
      </c>
      <c r="Y2187" s="602">
        <f t="shared" ca="1" si="976"/>
        <v>265765646857.17999</v>
      </c>
      <c r="Z2187" s="602">
        <f t="shared" ca="1" si="977"/>
        <v>42522503497.150002</v>
      </c>
      <c r="AA2187" s="603">
        <f t="shared" si="978"/>
        <v>0</v>
      </c>
      <c r="AB2187" s="602"/>
      <c r="AC2187" s="604">
        <f t="shared" si="979"/>
        <v>0.113</v>
      </c>
      <c r="AD2187" s="602">
        <f t="shared" ca="1" si="980"/>
        <v>-169493397055187.03</v>
      </c>
      <c r="AE2187" s="602">
        <f t="shared" si="981"/>
        <v>0</v>
      </c>
      <c r="AG2187" s="602">
        <f t="shared" ca="1" si="985"/>
        <v>0</v>
      </c>
    </row>
    <row r="2188" spans="2:33" x14ac:dyDescent="0.25">
      <c r="B2188" s="30">
        <v>2167</v>
      </c>
      <c r="C2188" s="19">
        <f t="shared" ca="1" si="959"/>
        <v>111647</v>
      </c>
      <c r="D2188" s="30">
        <f t="shared" ca="1" si="960"/>
        <v>31</v>
      </c>
      <c r="E2188" s="599">
        <f t="shared" si="961"/>
        <v>0.113</v>
      </c>
      <c r="F2188" s="599">
        <f t="shared" si="982"/>
        <v>0.13108</v>
      </c>
      <c r="G2188" s="33">
        <f t="shared" ca="1" si="962"/>
        <v>1.0120874444444443</v>
      </c>
      <c r="H2188" s="33">
        <f t="shared" ca="1" si="963"/>
        <v>130766883931.84421</v>
      </c>
      <c r="I2188" s="33">
        <f t="shared" ca="1" si="987"/>
        <v>7.6471960631959438E-12</v>
      </c>
      <c r="J2188" s="30" t="b">
        <f t="shared" si="964"/>
        <v>0</v>
      </c>
      <c r="K2188" s="33">
        <f t="shared" si="983"/>
        <v>1</v>
      </c>
      <c r="L2188" s="33">
        <f t="shared" ca="1" si="986"/>
        <v>7.6471960631959438E-12</v>
      </c>
      <c r="M2188" s="600">
        <f t="shared" ca="1" si="965"/>
        <v>27271.35</v>
      </c>
      <c r="N2188" s="601">
        <f t="shared" ca="1" si="966"/>
        <v>-1.76292235419299E+16</v>
      </c>
      <c r="O2188" s="601">
        <f t="shared" ca="1" si="967"/>
        <v>213092260189041.34</v>
      </c>
      <c r="P2188" s="601">
        <f t="shared" ca="1" si="968"/>
        <v>-171542139076057</v>
      </c>
      <c r="Q2188" s="601">
        <f t="shared" ca="1" si="984"/>
        <v>-27446742252169.102</v>
      </c>
      <c r="R2188" s="602">
        <f t="shared" si="969"/>
        <v>399</v>
      </c>
      <c r="S2188" s="602">
        <f t="shared" si="970"/>
        <v>63.84</v>
      </c>
      <c r="T2188" s="602">
        <f t="shared" si="971"/>
        <v>166.35080000000002</v>
      </c>
      <c r="U2188" s="602">
        <f t="shared" si="972"/>
        <v>26.616128000000003</v>
      </c>
      <c r="V2188" s="602">
        <f t="shared" ca="1" si="973"/>
        <v>-14103378833543.9</v>
      </c>
      <c r="W2188" s="602">
        <f t="shared" si="974"/>
        <v>84.48</v>
      </c>
      <c r="X2188" s="602">
        <f t="shared" si="975"/>
        <v>13.52</v>
      </c>
      <c r="Y2188" s="602">
        <f t="shared" ca="1" si="976"/>
        <v>268978074345.89999</v>
      </c>
      <c r="Z2188" s="602">
        <f t="shared" ca="1" si="977"/>
        <v>43036491895.339996</v>
      </c>
      <c r="AA2188" s="603">
        <f t="shared" si="978"/>
        <v>0</v>
      </c>
      <c r="AB2188" s="602"/>
      <c r="AC2188" s="604">
        <f t="shared" si="979"/>
        <v>0.113</v>
      </c>
      <c r="AD2188" s="602">
        <f t="shared" ca="1" si="980"/>
        <v>-171542139076056.78</v>
      </c>
      <c r="AE2188" s="602">
        <f t="shared" si="981"/>
        <v>0</v>
      </c>
      <c r="AG2188" s="602">
        <f t="shared" ca="1" si="985"/>
        <v>0</v>
      </c>
    </row>
    <row r="2189" spans="2:33" x14ac:dyDescent="0.25">
      <c r="B2189" s="30">
        <v>2168</v>
      </c>
      <c r="C2189" s="19">
        <f t="shared" ca="1" si="959"/>
        <v>111677</v>
      </c>
      <c r="D2189" s="30">
        <f t="shared" ca="1" si="960"/>
        <v>30</v>
      </c>
      <c r="E2189" s="599">
        <f t="shared" si="961"/>
        <v>0.113</v>
      </c>
      <c r="F2189" s="599">
        <f t="shared" si="982"/>
        <v>0.13108</v>
      </c>
      <c r="G2189" s="33">
        <f t="shared" ca="1" si="962"/>
        <v>1.0117233333333333</v>
      </c>
      <c r="H2189" s="33">
        <f t="shared" ca="1" si="963"/>
        <v>132299907701.13852</v>
      </c>
      <c r="I2189" s="33">
        <f t="shared" ca="1" si="987"/>
        <v>7.5585842603833829E-12</v>
      </c>
      <c r="J2189" s="30" t="b">
        <f t="shared" si="964"/>
        <v>0</v>
      </c>
      <c r="K2189" s="33">
        <f t="shared" si="983"/>
        <v>1</v>
      </c>
      <c r="L2189" s="33">
        <f t="shared" ca="1" si="986"/>
        <v>7.5585842603833829E-12</v>
      </c>
      <c r="M2189" s="600">
        <f t="shared" ca="1" si="965"/>
        <v>27271.35</v>
      </c>
      <c r="N2189" s="601">
        <f t="shared" ca="1" si="966"/>
        <v>-1.78423158021189E+16</v>
      </c>
      <c r="O2189" s="601">
        <f t="shared" ca="1" si="967"/>
        <v>209171415614111.94</v>
      </c>
      <c r="P2189" s="601">
        <f t="shared" ca="1" si="968"/>
        <v>-168015140469953</v>
      </c>
      <c r="Q2189" s="601">
        <f t="shared" ca="1" si="984"/>
        <v>-26882422475192.5</v>
      </c>
      <c r="R2189" s="602">
        <f t="shared" si="969"/>
        <v>399</v>
      </c>
      <c r="S2189" s="602">
        <f t="shared" si="970"/>
        <v>63.84</v>
      </c>
      <c r="T2189" s="602">
        <f t="shared" si="971"/>
        <v>166.35080000000002</v>
      </c>
      <c r="U2189" s="602">
        <f t="shared" si="972"/>
        <v>26.616128000000003</v>
      </c>
      <c r="V2189" s="602">
        <f t="shared" ca="1" si="973"/>
        <v>-14273852641695.1</v>
      </c>
      <c r="W2189" s="602">
        <f t="shared" si="974"/>
        <v>84.48</v>
      </c>
      <c r="X2189" s="602">
        <f t="shared" si="975"/>
        <v>13.52</v>
      </c>
      <c r="Y2189" s="602">
        <f t="shared" ca="1" si="976"/>
        <v>263447740531.53</v>
      </c>
      <c r="Z2189" s="602">
        <f t="shared" ca="1" si="977"/>
        <v>42151638485.040001</v>
      </c>
      <c r="AA2189" s="603">
        <f t="shared" si="978"/>
        <v>0</v>
      </c>
      <c r="AB2189" s="602"/>
      <c r="AC2189" s="604">
        <f t="shared" si="979"/>
        <v>0.113</v>
      </c>
      <c r="AD2189" s="602">
        <f t="shared" ca="1" si="980"/>
        <v>-168015140469952.97</v>
      </c>
      <c r="AE2189" s="602">
        <f t="shared" si="981"/>
        <v>0</v>
      </c>
      <c r="AG2189" s="602">
        <f t="shared" ca="1" si="985"/>
        <v>0</v>
      </c>
    </row>
    <row r="2190" spans="2:33" x14ac:dyDescent="0.25">
      <c r="B2190" s="30">
        <v>2169</v>
      </c>
      <c r="C2190" s="19">
        <f t="shared" ca="1" si="959"/>
        <v>111708</v>
      </c>
      <c r="D2190" s="30">
        <f t="shared" ca="1" si="960"/>
        <v>31</v>
      </c>
      <c r="E2190" s="599">
        <f t="shared" si="961"/>
        <v>0.113</v>
      </c>
      <c r="F2190" s="599">
        <f t="shared" si="982"/>
        <v>0.13108</v>
      </c>
      <c r="G2190" s="33">
        <f t="shared" ca="1" si="962"/>
        <v>1.0120874444444443</v>
      </c>
      <c r="H2190" s="33">
        <f t="shared" ca="1" si="963"/>
        <v>133899075485.48114</v>
      </c>
      <c r="I2190" s="33">
        <f t="shared" ca="1" si="987"/>
        <v>7.468311460510655E-12</v>
      </c>
      <c r="J2190" s="30" t="b">
        <f t="shared" si="964"/>
        <v>0</v>
      </c>
      <c r="K2190" s="33">
        <f t="shared" si="983"/>
        <v>1</v>
      </c>
      <c r="L2190" s="33">
        <f t="shared" ca="1" si="986"/>
        <v>7.468311460510655E-12</v>
      </c>
      <c r="M2190" s="600">
        <f t="shared" ca="1" si="965"/>
        <v>27271.35</v>
      </c>
      <c r="N2190" s="601">
        <f t="shared" ca="1" si="966"/>
        <v>-1.8051487217733E+16</v>
      </c>
      <c r="O2190" s="601">
        <f t="shared" ca="1" si="967"/>
        <v>218196348911218.06</v>
      </c>
      <c r="P2190" s="601">
        <f t="shared" ca="1" si="968"/>
        <v>-175650999232552</v>
      </c>
      <c r="Q2190" s="601">
        <f t="shared" ca="1" si="984"/>
        <v>-28104159877208.301</v>
      </c>
      <c r="R2190" s="602">
        <f t="shared" si="969"/>
        <v>399</v>
      </c>
      <c r="S2190" s="602">
        <f t="shared" si="970"/>
        <v>63.84</v>
      </c>
      <c r="T2190" s="602">
        <f t="shared" si="971"/>
        <v>166.35080000000002</v>
      </c>
      <c r="U2190" s="602">
        <f t="shared" si="972"/>
        <v>26.616128000000003</v>
      </c>
      <c r="V2190" s="602">
        <f t="shared" ca="1" si="973"/>
        <v>-14441189774186.4</v>
      </c>
      <c r="W2190" s="602">
        <f t="shared" si="974"/>
        <v>84.48</v>
      </c>
      <c r="X2190" s="602">
        <f t="shared" si="975"/>
        <v>13.52</v>
      </c>
      <c r="Y2190" s="602">
        <f t="shared" ca="1" si="976"/>
        <v>275420767071.28998</v>
      </c>
      <c r="Z2190" s="602">
        <f t="shared" ca="1" si="977"/>
        <v>44067322731.410004</v>
      </c>
      <c r="AA2190" s="603">
        <f t="shared" si="978"/>
        <v>0</v>
      </c>
      <c r="AB2190" s="602"/>
      <c r="AC2190" s="604">
        <f t="shared" si="979"/>
        <v>0.113</v>
      </c>
      <c r="AD2190" s="602">
        <f t="shared" ca="1" si="980"/>
        <v>-175650999232551.97</v>
      </c>
      <c r="AE2190" s="602">
        <f t="shared" si="981"/>
        <v>0</v>
      </c>
      <c r="AG2190" s="602">
        <f t="shared" ca="1" si="985"/>
        <v>0</v>
      </c>
    </row>
    <row r="2191" spans="2:33" x14ac:dyDescent="0.25">
      <c r="B2191" s="30">
        <v>2170</v>
      </c>
      <c r="C2191" s="19">
        <f t="shared" ca="1" si="959"/>
        <v>111738</v>
      </c>
      <c r="D2191" s="30">
        <f t="shared" ca="1" si="960"/>
        <v>30</v>
      </c>
      <c r="E2191" s="599">
        <f t="shared" si="961"/>
        <v>0.113</v>
      </c>
      <c r="F2191" s="599">
        <f t="shared" si="982"/>
        <v>0.13108</v>
      </c>
      <c r="G2191" s="33">
        <f t="shared" ca="1" si="962"/>
        <v>1.0117233333333333</v>
      </c>
      <c r="H2191" s="33">
        <f t="shared" ca="1" si="963"/>
        <v>135468818980.42259</v>
      </c>
      <c r="I2191" s="33">
        <f t="shared" ca="1" si="987"/>
        <v>7.3817724811236158E-12</v>
      </c>
      <c r="J2191" s="30" t="b">
        <f t="shared" si="964"/>
        <v>0</v>
      </c>
      <c r="K2191" s="33">
        <f t="shared" si="983"/>
        <v>1</v>
      </c>
      <c r="L2191" s="33">
        <f t="shared" ca="1" si="986"/>
        <v>7.3817724811236158E-12</v>
      </c>
      <c r="M2191" s="600">
        <f t="shared" ca="1" si="965"/>
        <v>27271.35</v>
      </c>
      <c r="N2191" s="601">
        <f t="shared" ca="1" si="966"/>
        <v>-1.82696835666442E+16</v>
      </c>
      <c r="O2191" s="601">
        <f t="shared" ca="1" si="967"/>
        <v>214181590373563.34</v>
      </c>
      <c r="P2191" s="601">
        <f t="shared" ca="1" si="968"/>
        <v>-172039520252566</v>
      </c>
      <c r="Q2191" s="601">
        <f t="shared" ca="1" si="984"/>
        <v>-27526323240410.602</v>
      </c>
      <c r="R2191" s="602">
        <f t="shared" si="969"/>
        <v>399</v>
      </c>
      <c r="S2191" s="602">
        <f t="shared" si="970"/>
        <v>63.84</v>
      </c>
      <c r="T2191" s="602">
        <f t="shared" si="971"/>
        <v>166.35080000000002</v>
      </c>
      <c r="U2191" s="602">
        <f t="shared" si="972"/>
        <v>26.616128000000003</v>
      </c>
      <c r="V2191" s="602">
        <f t="shared" ca="1" si="973"/>
        <v>-14615746853315.4</v>
      </c>
      <c r="W2191" s="602">
        <f t="shared" si="974"/>
        <v>84.48</v>
      </c>
      <c r="X2191" s="602">
        <f t="shared" si="975"/>
        <v>13.52</v>
      </c>
      <c r="Y2191" s="602">
        <f t="shared" ca="1" si="976"/>
        <v>269757968030.67001</v>
      </c>
      <c r="Z2191" s="602">
        <f t="shared" ca="1" si="977"/>
        <v>43161274884.910004</v>
      </c>
      <c r="AA2191" s="603">
        <f t="shared" si="978"/>
        <v>0</v>
      </c>
      <c r="AB2191" s="602"/>
      <c r="AC2191" s="604">
        <f t="shared" si="979"/>
        <v>0.113</v>
      </c>
      <c r="AD2191" s="602">
        <f t="shared" ca="1" si="980"/>
        <v>-172039520252566.22</v>
      </c>
      <c r="AE2191" s="602">
        <f t="shared" si="981"/>
        <v>0</v>
      </c>
      <c r="AG2191" s="602">
        <f t="shared" ca="1" si="985"/>
        <v>0</v>
      </c>
    </row>
    <row r="2192" spans="2:33" x14ac:dyDescent="0.25">
      <c r="B2192" s="30">
        <v>2171</v>
      </c>
      <c r="C2192" s="19">
        <f t="shared" ca="1" si="959"/>
        <v>111769</v>
      </c>
      <c r="D2192" s="30">
        <f t="shared" ca="1" si="960"/>
        <v>31</v>
      </c>
      <c r="E2192" s="599">
        <f t="shared" si="961"/>
        <v>0.113</v>
      </c>
      <c r="F2192" s="599">
        <f t="shared" si="982"/>
        <v>0.13108</v>
      </c>
      <c r="G2192" s="33">
        <f t="shared" ca="1" si="962"/>
        <v>1.0120874444444443</v>
      </c>
      <c r="H2192" s="33">
        <f t="shared" ca="1" si="963"/>
        <v>137106290803.80293</v>
      </c>
      <c r="I2192" s="33">
        <f t="shared" ca="1" si="987"/>
        <v>7.2936113590220675E-12</v>
      </c>
      <c r="J2192" s="30" t="b">
        <f t="shared" si="964"/>
        <v>0</v>
      </c>
      <c r="K2192" s="33">
        <f t="shared" si="983"/>
        <v>1</v>
      </c>
      <c r="L2192" s="33">
        <f t="shared" ca="1" si="986"/>
        <v>7.2936113590220675E-12</v>
      </c>
      <c r="M2192" s="600">
        <f t="shared" ca="1" si="965"/>
        <v>27271.35</v>
      </c>
      <c r="N2192" s="601">
        <f t="shared" ca="1" si="966"/>
        <v>-1.84838651570178E+16</v>
      </c>
      <c r="O2192" s="601">
        <f t="shared" ca="1" si="967"/>
        <v>223422693231325.94</v>
      </c>
      <c r="P2192" s="601">
        <f t="shared" ca="1" si="968"/>
        <v>-179858276791759</v>
      </c>
      <c r="Q2192" s="601">
        <f t="shared" ca="1" si="984"/>
        <v>-28777324286681.398</v>
      </c>
      <c r="R2192" s="602">
        <f t="shared" si="969"/>
        <v>399</v>
      </c>
      <c r="S2192" s="602">
        <f t="shared" si="970"/>
        <v>63.84</v>
      </c>
      <c r="T2192" s="602">
        <f t="shared" si="971"/>
        <v>166.35080000000002</v>
      </c>
      <c r="U2192" s="602">
        <f t="shared" si="972"/>
        <v>26.616128000000003</v>
      </c>
      <c r="V2192" s="602">
        <f t="shared" ca="1" si="973"/>
        <v>-14787092125614.199</v>
      </c>
      <c r="W2192" s="602">
        <f t="shared" si="974"/>
        <v>84.48</v>
      </c>
      <c r="X2192" s="602">
        <f t="shared" si="975"/>
        <v>13.52</v>
      </c>
      <c r="Y2192" s="602">
        <f t="shared" ca="1" si="976"/>
        <v>282017778284.12</v>
      </c>
      <c r="Z2192" s="602">
        <f t="shared" ca="1" si="977"/>
        <v>45122844525.459999</v>
      </c>
      <c r="AA2192" s="603">
        <f t="shared" si="978"/>
        <v>0</v>
      </c>
      <c r="AB2192" s="602"/>
      <c r="AC2192" s="604">
        <f t="shared" si="979"/>
        <v>0.113</v>
      </c>
      <c r="AD2192" s="602">
        <f t="shared" ca="1" si="980"/>
        <v>-179858276791759.34</v>
      </c>
      <c r="AE2192" s="602">
        <f t="shared" si="981"/>
        <v>0</v>
      </c>
      <c r="AG2192" s="602">
        <f t="shared" ca="1" si="985"/>
        <v>0</v>
      </c>
    </row>
    <row r="2193" spans="2:33" x14ac:dyDescent="0.25">
      <c r="B2193" s="30">
        <v>2172</v>
      </c>
      <c r="C2193" s="19">
        <f t="shared" ca="1" si="959"/>
        <v>111800</v>
      </c>
      <c r="D2193" s="30">
        <f t="shared" ca="1" si="960"/>
        <v>31</v>
      </c>
      <c r="E2193" s="599">
        <f t="shared" si="961"/>
        <v>0.113</v>
      </c>
      <c r="F2193" s="599">
        <f t="shared" si="982"/>
        <v>0.13108</v>
      </c>
      <c r="G2193" s="33">
        <f t="shared" ca="1" si="962"/>
        <v>1.0120874444444443</v>
      </c>
      <c r="H2193" s="33">
        <f t="shared" ca="1" si="963"/>
        <v>138763555476.87772</v>
      </c>
      <c r="I2193" s="33">
        <f t="shared" ca="1" si="987"/>
        <v>7.206503152527184E-12</v>
      </c>
      <c r="J2193" s="30" t="b">
        <f t="shared" si="964"/>
        <v>1</v>
      </c>
      <c r="K2193" s="33">
        <f t="shared" si="983"/>
        <v>1</v>
      </c>
      <c r="L2193" s="33">
        <f t="shared" ca="1" si="986"/>
        <v>7.206503152527184E-12</v>
      </c>
      <c r="M2193" s="600">
        <f t="shared" ca="1" si="965"/>
        <v>27271.35</v>
      </c>
      <c r="N2193" s="601">
        <f t="shared" ca="1" si="966"/>
        <v>-1.87072878502491E+16</v>
      </c>
      <c r="O2193" s="601">
        <f t="shared" ca="1" si="967"/>
        <v>226123302623387.56</v>
      </c>
      <c r="P2193" s="601">
        <f t="shared" ca="1" si="968"/>
        <v>-182032303720618</v>
      </c>
      <c r="Q2193" s="601">
        <f t="shared" ca="1" si="984"/>
        <v>-29125168595298.898</v>
      </c>
      <c r="R2193" s="602">
        <f t="shared" si="969"/>
        <v>399</v>
      </c>
      <c r="S2193" s="602">
        <f t="shared" si="970"/>
        <v>63.84</v>
      </c>
      <c r="T2193" s="602">
        <f t="shared" si="971"/>
        <v>166.35080000000002</v>
      </c>
      <c r="U2193" s="602">
        <f t="shared" si="972"/>
        <v>26.616128000000003</v>
      </c>
      <c r="V2193" s="602">
        <f t="shared" ca="1" si="973"/>
        <v>-14965830280199.301</v>
      </c>
      <c r="W2193" s="602">
        <f t="shared" si="974"/>
        <v>84.48</v>
      </c>
      <c r="X2193" s="602">
        <f t="shared" si="975"/>
        <v>13.52</v>
      </c>
      <c r="Y2193" s="602">
        <f t="shared" ca="1" si="976"/>
        <v>285426652508.58002</v>
      </c>
      <c r="Z2193" s="602">
        <f t="shared" ca="1" si="977"/>
        <v>45668264401.370003</v>
      </c>
      <c r="AA2193" s="603">
        <f t="shared" si="978"/>
        <v>0</v>
      </c>
      <c r="AB2193" s="602"/>
      <c r="AC2193" s="604">
        <f t="shared" si="979"/>
        <v>0.113</v>
      </c>
      <c r="AD2193" s="602">
        <f t="shared" ca="1" si="980"/>
        <v>-182032303720618.34</v>
      </c>
      <c r="AE2193" s="602">
        <f t="shared" si="981"/>
        <v>0</v>
      </c>
      <c r="AG2193" s="602">
        <f t="shared" ca="1" si="985"/>
        <v>0</v>
      </c>
    </row>
    <row r="2194" spans="2:33" x14ac:dyDescent="0.25">
      <c r="B2194" s="30">
        <v>2173</v>
      </c>
      <c r="C2194" s="19">
        <f t="shared" ca="1" si="959"/>
        <v>111828</v>
      </c>
      <c r="D2194" s="30">
        <f t="shared" ca="1" si="960"/>
        <v>28</v>
      </c>
      <c r="E2194" s="599">
        <f t="shared" si="961"/>
        <v>0.113</v>
      </c>
      <c r="F2194" s="599">
        <f t="shared" si="982"/>
        <v>0.13108</v>
      </c>
      <c r="G2194" s="33">
        <f t="shared" ca="1" si="962"/>
        <v>1.0109951111111111</v>
      </c>
      <c r="H2194" s="33">
        <f t="shared" ca="1" si="963"/>
        <v>140289276187.5188</v>
      </c>
      <c r="I2194" s="33">
        <f t="shared" ca="1" si="987"/>
        <v>7.1281285867021074E-12</v>
      </c>
      <c r="J2194" s="30" t="b">
        <f t="shared" si="964"/>
        <v>0</v>
      </c>
      <c r="K2194" s="33">
        <f t="shared" si="983"/>
        <v>1</v>
      </c>
      <c r="L2194" s="33">
        <f t="shared" ca="1" si="986"/>
        <v>7.1281285867021074E-12</v>
      </c>
      <c r="M2194" s="600">
        <f t="shared" ca="1" si="965"/>
        <v>27271.35</v>
      </c>
      <c r="N2194" s="601">
        <f t="shared" ca="1" si="966"/>
        <v>-1.89334111528725E+16</v>
      </c>
      <c r="O2194" s="601">
        <f t="shared" ca="1" si="967"/>
        <v>208174959365454.75</v>
      </c>
      <c r="P2194" s="601">
        <f t="shared" ca="1" si="968"/>
        <v>-166403646910246</v>
      </c>
      <c r="Q2194" s="601">
        <f t="shared" ca="1" si="984"/>
        <v>-26624583505639.398</v>
      </c>
      <c r="R2194" s="602">
        <f t="shared" si="969"/>
        <v>399</v>
      </c>
      <c r="S2194" s="602">
        <f t="shared" si="970"/>
        <v>63.84</v>
      </c>
      <c r="T2194" s="602">
        <f t="shared" si="971"/>
        <v>166.35080000000002</v>
      </c>
      <c r="U2194" s="602">
        <f t="shared" si="972"/>
        <v>26.616128000000003</v>
      </c>
      <c r="V2194" s="602">
        <f t="shared" ca="1" si="973"/>
        <v>-15146728922298</v>
      </c>
      <c r="W2194" s="602">
        <f t="shared" si="974"/>
        <v>84.48</v>
      </c>
      <c r="X2194" s="602">
        <f t="shared" si="975"/>
        <v>13.52</v>
      </c>
      <c r="Y2194" s="602">
        <f t="shared" ca="1" si="976"/>
        <v>260920918629.91</v>
      </c>
      <c r="Z2194" s="602">
        <f t="shared" ca="1" si="977"/>
        <v>41747346980.790001</v>
      </c>
      <c r="AA2194" s="603">
        <f t="shared" si="978"/>
        <v>0</v>
      </c>
      <c r="AB2194" s="602"/>
      <c r="AC2194" s="604">
        <f t="shared" si="979"/>
        <v>0.113</v>
      </c>
      <c r="AD2194" s="602">
        <f t="shared" ca="1" si="980"/>
        <v>-166403646910246.09</v>
      </c>
      <c r="AE2194" s="602">
        <f t="shared" si="981"/>
        <v>0</v>
      </c>
      <c r="AG2194" s="602">
        <f t="shared" ca="1" si="985"/>
        <v>0</v>
      </c>
    </row>
    <row r="2195" spans="2:33" x14ac:dyDescent="0.25">
      <c r="B2195" s="30">
        <v>2174</v>
      </c>
      <c r="C2195" s="19">
        <f t="shared" ca="1" si="959"/>
        <v>111859</v>
      </c>
      <c r="D2195" s="30">
        <f t="shared" ca="1" si="960"/>
        <v>31</v>
      </c>
      <c r="E2195" s="599">
        <f t="shared" si="961"/>
        <v>0.113</v>
      </c>
      <c r="F2195" s="599">
        <f t="shared" si="982"/>
        <v>0.13108</v>
      </c>
      <c r="G2195" s="33">
        <f t="shared" ca="1" si="962"/>
        <v>1.0120874444444443</v>
      </c>
      <c r="H2195" s="33">
        <f t="shared" ca="1" si="963"/>
        <v>141985015019.58673</v>
      </c>
      <c r="I2195" s="33">
        <f t="shared" ca="1" si="987"/>
        <v>7.0429967547071831E-12</v>
      </c>
      <c r="J2195" s="30" t="b">
        <f t="shared" si="964"/>
        <v>0</v>
      </c>
      <c r="K2195" s="33">
        <f t="shared" si="983"/>
        <v>1</v>
      </c>
      <c r="L2195" s="33">
        <f t="shared" ca="1" si="986"/>
        <v>7.0429967547071831E-12</v>
      </c>
      <c r="M2195" s="600">
        <f t="shared" ca="1" si="965"/>
        <v>27271.35</v>
      </c>
      <c r="N2195" s="601">
        <f t="shared" ca="1" si="966"/>
        <v>-1.9141586112238E+16</v>
      </c>
      <c r="O2195" s="601">
        <f t="shared" ca="1" si="967"/>
        <v>231372858737498.06</v>
      </c>
      <c r="P2195" s="601">
        <f t="shared" ca="1" si="968"/>
        <v>-186258267086583</v>
      </c>
      <c r="Q2195" s="601">
        <f t="shared" ca="1" si="984"/>
        <v>-29801322733853.301</v>
      </c>
      <c r="R2195" s="602">
        <f t="shared" si="969"/>
        <v>399</v>
      </c>
      <c r="S2195" s="602">
        <f t="shared" si="970"/>
        <v>63.84</v>
      </c>
      <c r="T2195" s="602">
        <f t="shared" si="971"/>
        <v>166.35080000000002</v>
      </c>
      <c r="U2195" s="602">
        <f t="shared" si="972"/>
        <v>26.616128000000003</v>
      </c>
      <c r="V2195" s="602">
        <f t="shared" ca="1" si="973"/>
        <v>-15313268889790.4</v>
      </c>
      <c r="W2195" s="602">
        <f t="shared" si="974"/>
        <v>84.48</v>
      </c>
      <c r="X2195" s="602">
        <f t="shared" si="975"/>
        <v>13.52</v>
      </c>
      <c r="Y2195" s="602">
        <f t="shared" ca="1" si="976"/>
        <v>292052963066.40997</v>
      </c>
      <c r="Z2195" s="602">
        <f t="shared" ca="1" si="977"/>
        <v>46728474090.629997</v>
      </c>
      <c r="AA2195" s="603">
        <f t="shared" si="978"/>
        <v>0</v>
      </c>
      <c r="AB2195" s="602"/>
      <c r="AC2195" s="604">
        <f t="shared" si="979"/>
        <v>0.113</v>
      </c>
      <c r="AD2195" s="602">
        <f t="shared" ca="1" si="980"/>
        <v>-186258267086582.56</v>
      </c>
      <c r="AE2195" s="602">
        <f t="shared" si="981"/>
        <v>0</v>
      </c>
      <c r="AG2195" s="602">
        <f t="shared" ca="1" si="985"/>
        <v>0</v>
      </c>
    </row>
    <row r="2196" spans="2:33" x14ac:dyDescent="0.25">
      <c r="B2196" s="30">
        <v>2175</v>
      </c>
      <c r="C2196" s="19">
        <f t="shared" ca="1" si="959"/>
        <v>111889</v>
      </c>
      <c r="D2196" s="30">
        <f t="shared" ca="1" si="960"/>
        <v>30</v>
      </c>
      <c r="E2196" s="599">
        <f t="shared" si="961"/>
        <v>0.113</v>
      </c>
      <c r="F2196" s="599">
        <f t="shared" si="982"/>
        <v>0.13108</v>
      </c>
      <c r="G2196" s="33">
        <f t="shared" ca="1" si="962"/>
        <v>1.0117233333333333</v>
      </c>
      <c r="H2196" s="33">
        <f t="shared" ca="1" si="963"/>
        <v>143649552678.99969</v>
      </c>
      <c r="I2196" s="33">
        <f t="shared" ca="1" si="987"/>
        <v>6.9613861049369716E-12</v>
      </c>
      <c r="J2196" s="30" t="b">
        <f t="shared" si="964"/>
        <v>0</v>
      </c>
      <c r="K2196" s="33">
        <f t="shared" si="983"/>
        <v>1</v>
      </c>
      <c r="L2196" s="33">
        <f t="shared" ca="1" si="986"/>
        <v>6.9613861049369716E-12</v>
      </c>
      <c r="M2196" s="600">
        <f t="shared" ca="1" si="965"/>
        <v>27271.35</v>
      </c>
      <c r="N2196" s="601">
        <f t="shared" ca="1" si="966"/>
        <v>-1.93729589709755E+16</v>
      </c>
      <c r="O2196" s="601">
        <f t="shared" ca="1" si="967"/>
        <v>227115655697007.56</v>
      </c>
      <c r="P2196" s="601">
        <f t="shared" ca="1" si="968"/>
        <v>-182428696976686</v>
      </c>
      <c r="Q2196" s="601">
        <f t="shared" ca="1" si="984"/>
        <v>-29188591516269.801</v>
      </c>
      <c r="R2196" s="602">
        <f t="shared" si="969"/>
        <v>399</v>
      </c>
      <c r="S2196" s="602">
        <f t="shared" si="970"/>
        <v>63.84</v>
      </c>
      <c r="T2196" s="602">
        <f t="shared" si="971"/>
        <v>166.35080000000002</v>
      </c>
      <c r="U2196" s="602">
        <f t="shared" si="972"/>
        <v>26.616128000000003</v>
      </c>
      <c r="V2196" s="602">
        <f t="shared" ca="1" si="973"/>
        <v>-15498367176780.4</v>
      </c>
      <c r="W2196" s="602">
        <f t="shared" si="974"/>
        <v>84.48</v>
      </c>
      <c r="X2196" s="602">
        <f t="shared" si="975"/>
        <v>13.52</v>
      </c>
      <c r="Y2196" s="602">
        <f t="shared" ca="1" si="976"/>
        <v>286048197134.09003</v>
      </c>
      <c r="Z2196" s="602">
        <f t="shared" ca="1" si="977"/>
        <v>45767711541.449997</v>
      </c>
      <c r="AA2196" s="603">
        <f t="shared" si="978"/>
        <v>0</v>
      </c>
      <c r="AB2196" s="602"/>
      <c r="AC2196" s="604">
        <f t="shared" si="979"/>
        <v>0.113</v>
      </c>
      <c r="AD2196" s="602">
        <f t="shared" ca="1" si="980"/>
        <v>-182428696976685.97</v>
      </c>
      <c r="AE2196" s="602">
        <f t="shared" si="981"/>
        <v>0</v>
      </c>
      <c r="AG2196" s="602">
        <f t="shared" ca="1" si="985"/>
        <v>0</v>
      </c>
    </row>
    <row r="2197" spans="2:33" x14ac:dyDescent="0.25">
      <c r="B2197" s="30">
        <v>2176</v>
      </c>
      <c r="C2197" s="19">
        <f t="shared" ref="C2197:C2260" ca="1" si="988">IF(B2197=0,FECHA_1ER_PAGO,EDATE(C2196,1))</f>
        <v>111920</v>
      </c>
      <c r="D2197" s="30">
        <f t="shared" ref="D2197:D2260" ca="1" si="989">IF(B2197=0,FECHA_1ER_PAGO-FECHA_APERTURA, C2197-C2196)</f>
        <v>31</v>
      </c>
      <c r="E2197" s="599">
        <f t="shared" ref="E2197:E2260" si="990">IF(B2197=0,TASA,IF(B2197=MESES_INC_TASA,E2196+INCREMENTO_TASA,E2196))</f>
        <v>0.113</v>
      </c>
      <c r="F2197" s="599">
        <f t="shared" si="982"/>
        <v>0.13108</v>
      </c>
      <c r="G2197" s="33">
        <f t="shared" ref="G2197:G2260" ca="1" si="991">IF(B2197&lt;MESES_GRACIA, 0, 1 + D2197 * F2197 / 360 + FACTOR_SEG_DEUD)</f>
        <v>1.0120874444444443</v>
      </c>
      <c r="H2197" s="33">
        <f t="shared" ref="H2197:H2260" ca="1" si="992">IF(B2197 = 0, 0,            IF(H2196=0, G2197, H2196 * G2197 ))</f>
        <v>145385908666.47638</v>
      </c>
      <c r="I2197" s="33">
        <f t="shared" ca="1" si="987"/>
        <v>6.8782456922565822E-12</v>
      </c>
      <c r="J2197" s="30" t="b">
        <f t="shared" ref="J2197:J2260" si="993">MOD(B2197, MESES_INC)=0</f>
        <v>0</v>
      </c>
      <c r="K2197" s="33">
        <f t="shared" si="983"/>
        <v>1</v>
      </c>
      <c r="L2197" s="33">
        <f t="shared" ca="1" si="986"/>
        <v>6.8782456922565822E-12</v>
      </c>
      <c r="M2197" s="600">
        <f t="shared" ref="M2197:M2260" ca="1" si="994">ROUND(CUOTA_INIT*K2197,2)</f>
        <v>27271.35</v>
      </c>
      <c r="N2197" s="601">
        <f t="shared" ref="N2197:N2260" ca="1" si="995">IF(B2197=0,TOTAL_FINANCIADO, ROUND(N2196-O2196,2))</f>
        <v>-1.96000746266725E+16</v>
      </c>
      <c r="O2197" s="601">
        <f t="shared" ref="O2197:O2260" ca="1" si="996">IF(B2197=0, 0,
   IF((B2197+1) = PLAZO, N2197,
   IF(B2197&lt;MESES_GRACIA, 0, M2197-P2197-V2197-Q2197)))</f>
        <v>236914813184140.84</v>
      </c>
      <c r="P2197" s="601">
        <f t="shared" ref="P2197:P2260" ca="1" si="997" xml:space="preserve"> IF(B2197&lt;MESES_GRACIA, 0, ROUND(N2197 * D2197 *E2197 /360,2))</f>
        <v>-190719615047872</v>
      </c>
      <c r="Q2197" s="601">
        <f t="shared" ca="1" si="984"/>
        <v>-30515138407659.5</v>
      </c>
      <c r="R2197" s="602">
        <f t="shared" ref="R2197:R2260" si="998" xml:space="preserve"> COMISION_AMORT</f>
        <v>399</v>
      </c>
      <c r="S2197" s="602">
        <f t="shared" ref="S2197:S2260" si="999">ROUND(R2197*IVA,2)</f>
        <v>63.84</v>
      </c>
      <c r="T2197" s="602">
        <f t="shared" ref="T2197:T2260" si="1000">SEGURO_DAÑOS_MENS</f>
        <v>166.35080000000002</v>
      </c>
      <c r="U2197" s="602">
        <f t="shared" ref="U2197:U2260" si="1001">T2197*IVA</f>
        <v>26.616128000000003</v>
      </c>
      <c r="V2197" s="602">
        <f t="shared" ref="V2197:V2260" ca="1" si="1002">ROUND(N2197 * FACTOR_SEG_DEUD,2)</f>
        <v>-15680059701338</v>
      </c>
      <c r="W2197" s="602">
        <f t="shared" ref="W2197:W2260" si="1003">ROUND(SEGURO_INTERIORES/(1+IVA),2)</f>
        <v>84.48</v>
      </c>
      <c r="X2197" s="602">
        <f t="shared" ref="X2197:X2260" si="1004">ROUND(W2197*IVA,2)</f>
        <v>13.52</v>
      </c>
      <c r="Y2197" s="602">
        <f t="shared" ref="Y2197:Y2260" ca="1" si="1005">ROUND((SUM(O2197:X2197)-Q2197) * FACTOR_SEG_DESEMPLEO,2)</f>
        <v>299048356669.71002</v>
      </c>
      <c r="Z2197" s="602">
        <f t="shared" ref="Z2197:Z2260" ca="1" si="1006">ROUND(Y2197*IVA,2)</f>
        <v>47847737067.150002</v>
      </c>
      <c r="AA2197" s="603">
        <f t="shared" ref="AA2197:AA2260" si="1007">IF(B2197&gt;=PLAZO,0,ROUND(SUM(O2197:Z2197),2))</f>
        <v>0</v>
      </c>
      <c r="AB2197" s="602"/>
      <c r="AC2197" s="604">
        <f t="shared" ref="AC2197:AC2260" si="1008">IF(AB2197="SI",TASA_PP,TASA)</f>
        <v>0.113</v>
      </c>
      <c r="AD2197" s="602">
        <f t="shared" ref="AD2197:AD2260" ca="1" si="1009">N2197 * D2197 * AC2197 /360</f>
        <v>-190719615047871.56</v>
      </c>
      <c r="AE2197" s="602">
        <f t="shared" ref="AE2197:AE2260" si="1010">IF(B2197&gt;=PLAZO, 0, O2197+R2197+S2197+T2197+U2197+V2197+W2197+X2197+Y2197+Z2197+AD2197)</f>
        <v>0</v>
      </c>
      <c r="AG2197" s="602">
        <f t="shared" ca="1" si="985"/>
        <v>0</v>
      </c>
    </row>
    <row r="2198" spans="2:33" x14ac:dyDescent="0.25">
      <c r="B2198" s="30">
        <v>2177</v>
      </c>
      <c r="C2198" s="19">
        <f t="shared" ca="1" si="988"/>
        <v>111950</v>
      </c>
      <c r="D2198" s="30">
        <f t="shared" ca="1" si="989"/>
        <v>30</v>
      </c>
      <c r="E2198" s="599">
        <f t="shared" si="990"/>
        <v>0.113</v>
      </c>
      <c r="F2198" s="599">
        <f t="shared" ref="F2198:F2261" si="1011">E2198*(1+$G$13)</f>
        <v>0.13108</v>
      </c>
      <c r="G2198" s="33">
        <f t="shared" ca="1" si="991"/>
        <v>1.0117233333333333</v>
      </c>
      <c r="H2198" s="33">
        <f t="shared" ca="1" si="992"/>
        <v>147090316135.74304</v>
      </c>
      <c r="I2198" s="33">
        <f t="shared" ca="1" si="987"/>
        <v>6.79854409366518E-12</v>
      </c>
      <c r="J2198" s="30" t="b">
        <f t="shared" si="993"/>
        <v>0</v>
      </c>
      <c r="K2198" s="33">
        <f t="shared" ref="K2198:K2261" si="1012">IF(B2198=0, 1, IF(J2198,K2197*(1+INCREMENTO),K2197))</f>
        <v>1</v>
      </c>
      <c r="L2198" s="33">
        <f t="shared" ca="1" si="986"/>
        <v>6.79854409366518E-12</v>
      </c>
      <c r="M2198" s="600">
        <f t="shared" ca="1" si="994"/>
        <v>27271.35</v>
      </c>
      <c r="N2198" s="601">
        <f t="shared" ca="1" si="995"/>
        <v>-1.98369894398566E+16</v>
      </c>
      <c r="O2198" s="601">
        <f t="shared" ca="1" si="996"/>
        <v>232555639560523.25</v>
      </c>
      <c r="P2198" s="601">
        <f t="shared" ca="1" si="997"/>
        <v>-186798317225316</v>
      </c>
      <c r="Q2198" s="601">
        <f t="shared" ref="Q2198:Q2261" ca="1" si="1013">ROUND(P2198*$G$13,2)</f>
        <v>-29887730756050.602</v>
      </c>
      <c r="R2198" s="602">
        <f t="shared" si="998"/>
        <v>399</v>
      </c>
      <c r="S2198" s="602">
        <f t="shared" si="999"/>
        <v>63.84</v>
      </c>
      <c r="T2198" s="602">
        <f t="shared" si="1000"/>
        <v>166.35080000000002</v>
      </c>
      <c r="U2198" s="602">
        <f t="shared" si="1001"/>
        <v>26.616128000000003</v>
      </c>
      <c r="V2198" s="602">
        <f t="shared" ca="1" si="1002"/>
        <v>-15869591551885.301</v>
      </c>
      <c r="W2198" s="602">
        <f t="shared" si="1003"/>
        <v>84.48</v>
      </c>
      <c r="X2198" s="602">
        <f t="shared" si="1004"/>
        <v>13.52</v>
      </c>
      <c r="Y2198" s="602">
        <f t="shared" ca="1" si="1005"/>
        <v>292899761683.94</v>
      </c>
      <c r="Z2198" s="602">
        <f t="shared" ca="1" si="1006"/>
        <v>46863961869.43</v>
      </c>
      <c r="AA2198" s="603">
        <f t="shared" si="1007"/>
        <v>0</v>
      </c>
      <c r="AB2198" s="602"/>
      <c r="AC2198" s="604">
        <f t="shared" si="1008"/>
        <v>0.113</v>
      </c>
      <c r="AD2198" s="602">
        <f t="shared" ca="1" si="1009"/>
        <v>-186798317225316.34</v>
      </c>
      <c r="AE2198" s="602">
        <f t="shared" si="1010"/>
        <v>0</v>
      </c>
      <c r="AG2198" s="602">
        <f t="shared" ref="AG2198:AG2261" ca="1" si="1014">IF(N2198&gt; 0,O2198+P2198+V2198+R2198+T2198+W2198+Y2198, 0)</f>
        <v>0</v>
      </c>
    </row>
    <row r="2199" spans="2:33" x14ac:dyDescent="0.25">
      <c r="B2199" s="30">
        <v>2178</v>
      </c>
      <c r="C2199" s="19">
        <f t="shared" ca="1" si="988"/>
        <v>111981</v>
      </c>
      <c r="D2199" s="30">
        <f t="shared" ca="1" si="989"/>
        <v>31</v>
      </c>
      <c r="E2199" s="599">
        <f t="shared" si="990"/>
        <v>0.113</v>
      </c>
      <c r="F2199" s="599">
        <f t="shared" si="1011"/>
        <v>0.13108</v>
      </c>
      <c r="G2199" s="33">
        <f t="shared" ca="1" si="991"/>
        <v>1.0120874444444443</v>
      </c>
      <c r="H2199" s="33">
        <f t="shared" ca="1" si="992"/>
        <v>148868262160.34958</v>
      </c>
      <c r="I2199" s="33">
        <f t="shared" ca="1" si="987"/>
        <v>6.7173485166561288E-12</v>
      </c>
      <c r="J2199" s="30" t="b">
        <f t="shared" si="993"/>
        <v>0</v>
      </c>
      <c r="K2199" s="33">
        <f t="shared" si="1012"/>
        <v>1</v>
      </c>
      <c r="L2199" s="33">
        <f t="shared" ref="L2199:L2262" ca="1" si="1015" xml:space="preserve"> I2199*K2199</f>
        <v>6.7173485166561288E-12</v>
      </c>
      <c r="M2199" s="600">
        <f t="shared" ca="1" si="994"/>
        <v>27271.35</v>
      </c>
      <c r="N2199" s="601">
        <f t="shared" ca="1" si="995"/>
        <v>-2.00695450794171E+16</v>
      </c>
      <c r="O2199" s="601">
        <f t="shared" ca="1" si="996"/>
        <v>242589511199999.22</v>
      </c>
      <c r="P2199" s="601">
        <f t="shared" ca="1" si="997"/>
        <v>-195287823369995</v>
      </c>
      <c r="Q2199" s="601">
        <f t="shared" ca="1" si="1013"/>
        <v>-31246051739199.199</v>
      </c>
      <c r="R2199" s="602">
        <f t="shared" si="998"/>
        <v>399</v>
      </c>
      <c r="S2199" s="602">
        <f t="shared" si="999"/>
        <v>63.84</v>
      </c>
      <c r="T2199" s="602">
        <f t="shared" si="1000"/>
        <v>166.35080000000002</v>
      </c>
      <c r="U2199" s="602">
        <f t="shared" si="1001"/>
        <v>26.616128000000003</v>
      </c>
      <c r="V2199" s="602">
        <f t="shared" ca="1" si="1002"/>
        <v>-16055636063533.699</v>
      </c>
      <c r="W2199" s="602">
        <f t="shared" si="1003"/>
        <v>84.48</v>
      </c>
      <c r="X2199" s="602">
        <f t="shared" si="1004"/>
        <v>13.52</v>
      </c>
      <c r="Y2199" s="602">
        <f t="shared" ca="1" si="1005"/>
        <v>306211307318.79999</v>
      </c>
      <c r="Z2199" s="602">
        <f t="shared" ca="1" si="1006"/>
        <v>48993809171.010002</v>
      </c>
      <c r="AA2199" s="603">
        <f t="shared" si="1007"/>
        <v>0</v>
      </c>
      <c r="AB2199" s="602"/>
      <c r="AC2199" s="604">
        <f t="shared" si="1008"/>
        <v>0.113</v>
      </c>
      <c r="AD2199" s="602">
        <f t="shared" ca="1" si="1009"/>
        <v>-195287823369994.72</v>
      </c>
      <c r="AE2199" s="602">
        <f t="shared" si="1010"/>
        <v>0</v>
      </c>
      <c r="AG2199" s="602">
        <f t="shared" ca="1" si="1014"/>
        <v>0</v>
      </c>
    </row>
    <row r="2200" spans="2:33" x14ac:dyDescent="0.25">
      <c r="B2200" s="30">
        <v>2179</v>
      </c>
      <c r="C2200" s="19">
        <f t="shared" ca="1" si="988"/>
        <v>112012</v>
      </c>
      <c r="D2200" s="30">
        <f t="shared" ca="1" si="989"/>
        <v>31</v>
      </c>
      <c r="E2200" s="599">
        <f t="shared" si="990"/>
        <v>0.113</v>
      </c>
      <c r="F2200" s="599">
        <f t="shared" si="1011"/>
        <v>0.13108</v>
      </c>
      <c r="G2200" s="33">
        <f t="shared" ca="1" si="991"/>
        <v>1.0120874444444443</v>
      </c>
      <c r="H2200" s="33">
        <f t="shared" ca="1" si="992"/>
        <v>150667699008.75378</v>
      </c>
      <c r="I2200" s="33">
        <f t="shared" ref="I2200:I2263" ca="1" si="1016">IF(H2200=0, 0, 1/H2200)</f>
        <v>6.6371226651699252E-12</v>
      </c>
      <c r="J2200" s="30" t="b">
        <f t="shared" si="993"/>
        <v>0</v>
      </c>
      <c r="K2200" s="33">
        <f t="shared" si="1012"/>
        <v>1</v>
      </c>
      <c r="L2200" s="33">
        <f t="shared" ca="1" si="1015"/>
        <v>6.6371226651699252E-12</v>
      </c>
      <c r="M2200" s="600">
        <f t="shared" ca="1" si="994"/>
        <v>27271.35</v>
      </c>
      <c r="N2200" s="601">
        <f t="shared" ca="1" si="995"/>
        <v>-2.03121345906171E+16</v>
      </c>
      <c r="O2200" s="601">
        <f t="shared" ca="1" si="996"/>
        <v>245521798439433.44</v>
      </c>
      <c r="P2200" s="601">
        <f t="shared" ca="1" si="997"/>
        <v>-197648354085921</v>
      </c>
      <c r="Q2200" s="601">
        <f t="shared" ca="1" si="1013"/>
        <v>-31623736653747.398</v>
      </c>
      <c r="R2200" s="602">
        <f t="shared" si="998"/>
        <v>399</v>
      </c>
      <c r="S2200" s="602">
        <f t="shared" si="999"/>
        <v>63.84</v>
      </c>
      <c r="T2200" s="602">
        <f t="shared" si="1000"/>
        <v>166.35080000000002</v>
      </c>
      <c r="U2200" s="602">
        <f t="shared" si="1001"/>
        <v>26.616128000000003</v>
      </c>
      <c r="V2200" s="602">
        <f t="shared" ca="1" si="1002"/>
        <v>-16249707672493.699</v>
      </c>
      <c r="W2200" s="602">
        <f t="shared" si="1003"/>
        <v>84.48</v>
      </c>
      <c r="X2200" s="602">
        <f t="shared" si="1004"/>
        <v>13.52</v>
      </c>
      <c r="Y2200" s="602">
        <f t="shared" ca="1" si="1005"/>
        <v>309912619481.37</v>
      </c>
      <c r="Z2200" s="602">
        <f t="shared" ca="1" si="1006"/>
        <v>49586019117.019997</v>
      </c>
      <c r="AA2200" s="603">
        <f t="shared" si="1007"/>
        <v>0</v>
      </c>
      <c r="AB2200" s="602"/>
      <c r="AC2200" s="604">
        <f t="shared" si="1008"/>
        <v>0.113</v>
      </c>
      <c r="AD2200" s="602">
        <f t="shared" ca="1" si="1009"/>
        <v>-197648354085921.41</v>
      </c>
      <c r="AE2200" s="602">
        <f t="shared" si="1010"/>
        <v>0</v>
      </c>
      <c r="AG2200" s="602">
        <f t="shared" ca="1" si="1014"/>
        <v>0</v>
      </c>
    </row>
    <row r="2201" spans="2:33" x14ac:dyDescent="0.25">
      <c r="B2201" s="30">
        <v>2180</v>
      </c>
      <c r="C2201" s="19">
        <f t="shared" ca="1" si="988"/>
        <v>112042</v>
      </c>
      <c r="D2201" s="30">
        <f t="shared" ca="1" si="989"/>
        <v>30</v>
      </c>
      <c r="E2201" s="599">
        <f t="shared" si="990"/>
        <v>0.113</v>
      </c>
      <c r="F2201" s="599">
        <f t="shared" si="1011"/>
        <v>0.13108</v>
      </c>
      <c r="G2201" s="33">
        <f t="shared" ca="1" si="991"/>
        <v>1.0117233333333333</v>
      </c>
      <c r="H2201" s="33">
        <f t="shared" ca="1" si="992"/>
        <v>152434026666.79974</v>
      </c>
      <c r="I2201" s="33">
        <f t="shared" ca="1" si="1016"/>
        <v>6.5602150770829233E-12</v>
      </c>
      <c r="J2201" s="30" t="b">
        <f t="shared" si="993"/>
        <v>0</v>
      </c>
      <c r="K2201" s="33">
        <f t="shared" si="1012"/>
        <v>1</v>
      </c>
      <c r="L2201" s="33">
        <f t="shared" ca="1" si="1015"/>
        <v>6.5602150770829233E-12</v>
      </c>
      <c r="M2201" s="600">
        <f t="shared" ca="1" si="994"/>
        <v>27271.35</v>
      </c>
      <c r="N2201" s="601">
        <f t="shared" ca="1" si="995"/>
        <v>-2.05576563890565E+16</v>
      </c>
      <c r="O2201" s="601">
        <f t="shared" ca="1" si="996"/>
        <v>241004258428309.94</v>
      </c>
      <c r="P2201" s="601">
        <f t="shared" ca="1" si="997"/>
        <v>-193584597663615</v>
      </c>
      <c r="Q2201" s="601">
        <f t="shared" ca="1" si="1013"/>
        <v>-30973535626178.398</v>
      </c>
      <c r="R2201" s="602">
        <f t="shared" si="998"/>
        <v>399</v>
      </c>
      <c r="S2201" s="602">
        <f t="shared" si="999"/>
        <v>63.84</v>
      </c>
      <c r="T2201" s="602">
        <f t="shared" si="1000"/>
        <v>166.35080000000002</v>
      </c>
      <c r="U2201" s="602">
        <f t="shared" si="1001"/>
        <v>26.616128000000003</v>
      </c>
      <c r="V2201" s="602">
        <f t="shared" ca="1" si="1002"/>
        <v>-16446125111245.199</v>
      </c>
      <c r="W2201" s="602">
        <f t="shared" si="1003"/>
        <v>84.48</v>
      </c>
      <c r="X2201" s="602">
        <f t="shared" si="1004"/>
        <v>13.52</v>
      </c>
      <c r="Y2201" s="602">
        <f t="shared" ca="1" si="1005"/>
        <v>303540649411.20001</v>
      </c>
      <c r="Z2201" s="602">
        <f t="shared" ca="1" si="1006"/>
        <v>48566503905.790001</v>
      </c>
      <c r="AA2201" s="603">
        <f t="shared" si="1007"/>
        <v>0</v>
      </c>
      <c r="AB2201" s="602"/>
      <c r="AC2201" s="604">
        <f t="shared" si="1008"/>
        <v>0.113</v>
      </c>
      <c r="AD2201" s="602">
        <f t="shared" ca="1" si="1009"/>
        <v>-193584597663615.38</v>
      </c>
      <c r="AE2201" s="602">
        <f t="shared" si="1010"/>
        <v>0</v>
      </c>
      <c r="AG2201" s="602">
        <f t="shared" ca="1" si="1014"/>
        <v>0</v>
      </c>
    </row>
    <row r="2202" spans="2:33" x14ac:dyDescent="0.25">
      <c r="B2202" s="30">
        <v>2181</v>
      </c>
      <c r="C2202" s="19">
        <f t="shared" ca="1" si="988"/>
        <v>112073</v>
      </c>
      <c r="D2202" s="30">
        <f t="shared" ca="1" si="989"/>
        <v>31</v>
      </c>
      <c r="E2202" s="599">
        <f t="shared" si="990"/>
        <v>0.113</v>
      </c>
      <c r="F2202" s="599">
        <f t="shared" si="1011"/>
        <v>0.13108</v>
      </c>
      <c r="G2202" s="33">
        <f t="shared" ca="1" si="991"/>
        <v>1.0120874444444443</v>
      </c>
      <c r="H2202" s="33">
        <f t="shared" ca="1" si="992"/>
        <v>154276564495.57764</v>
      </c>
      <c r="I2202" s="33">
        <f t="shared" ca="1" si="1016"/>
        <v>6.4818658833219299E-12</v>
      </c>
      <c r="J2202" s="30" t="b">
        <f t="shared" si="993"/>
        <v>0</v>
      </c>
      <c r="K2202" s="33">
        <f t="shared" si="1012"/>
        <v>1</v>
      </c>
      <c r="L2202" s="33">
        <f t="shared" ca="1" si="1015"/>
        <v>6.4818658833219299E-12</v>
      </c>
      <c r="M2202" s="600">
        <f t="shared" ca="1" si="994"/>
        <v>27271.35</v>
      </c>
      <c r="N2202" s="601">
        <f t="shared" ca="1" si="995"/>
        <v>-2.07986606474848E+16</v>
      </c>
      <c r="O2202" s="601">
        <f t="shared" ca="1" si="996"/>
        <v>251402655122596.84</v>
      </c>
      <c r="P2202" s="601">
        <f t="shared" ca="1" si="997"/>
        <v>-202382522911498</v>
      </c>
      <c r="Q2202" s="601">
        <f t="shared" ca="1" si="1013"/>
        <v>-32381203665839.699</v>
      </c>
      <c r="R2202" s="602">
        <f t="shared" si="998"/>
        <v>399</v>
      </c>
      <c r="S2202" s="602">
        <f t="shared" si="999"/>
        <v>63.84</v>
      </c>
      <c r="T2202" s="602">
        <f t="shared" si="1000"/>
        <v>166.35080000000002</v>
      </c>
      <c r="U2202" s="602">
        <f t="shared" si="1001"/>
        <v>26.616128000000003</v>
      </c>
      <c r="V2202" s="602">
        <f t="shared" ca="1" si="1002"/>
        <v>-16638928517987.801</v>
      </c>
      <c r="W2202" s="602">
        <f t="shared" si="1003"/>
        <v>84.48</v>
      </c>
      <c r="X2202" s="602">
        <f t="shared" si="1004"/>
        <v>13.52</v>
      </c>
      <c r="Y2202" s="602">
        <f t="shared" ca="1" si="1005"/>
        <v>317335796199.88</v>
      </c>
      <c r="Z2202" s="602">
        <f t="shared" ca="1" si="1006"/>
        <v>50773727391.980003</v>
      </c>
      <c r="AA2202" s="603">
        <f t="shared" si="1007"/>
        <v>0</v>
      </c>
      <c r="AB2202" s="602"/>
      <c r="AC2202" s="604">
        <f t="shared" si="1008"/>
        <v>0.113</v>
      </c>
      <c r="AD2202" s="602">
        <f t="shared" ca="1" si="1009"/>
        <v>-202382522911497.97</v>
      </c>
      <c r="AE2202" s="602">
        <f t="shared" si="1010"/>
        <v>0</v>
      </c>
      <c r="AG2202" s="602">
        <f t="shared" ca="1" si="1014"/>
        <v>0</v>
      </c>
    </row>
    <row r="2203" spans="2:33" x14ac:dyDescent="0.25">
      <c r="B2203" s="30">
        <v>2182</v>
      </c>
      <c r="C2203" s="19">
        <f t="shared" ca="1" si="988"/>
        <v>112103</v>
      </c>
      <c r="D2203" s="30">
        <f t="shared" ca="1" si="989"/>
        <v>30</v>
      </c>
      <c r="E2203" s="599">
        <f t="shared" si="990"/>
        <v>0.113</v>
      </c>
      <c r="F2203" s="599">
        <f t="shared" si="1011"/>
        <v>0.13108</v>
      </c>
      <c r="G2203" s="33">
        <f t="shared" ca="1" si="991"/>
        <v>1.0117233333333333</v>
      </c>
      <c r="H2203" s="33">
        <f t="shared" ca="1" si="992"/>
        <v>156085200086.68079</v>
      </c>
      <c r="I2203" s="33">
        <f t="shared" ca="1" si="1016"/>
        <v>6.4067573315385268E-12</v>
      </c>
      <c r="J2203" s="30" t="b">
        <f t="shared" si="993"/>
        <v>0</v>
      </c>
      <c r="K2203" s="33">
        <f t="shared" si="1012"/>
        <v>1</v>
      </c>
      <c r="L2203" s="33">
        <f t="shared" ca="1" si="1015"/>
        <v>6.4067573315385268E-12</v>
      </c>
      <c r="M2203" s="600">
        <f t="shared" ca="1" si="994"/>
        <v>27271.35</v>
      </c>
      <c r="N2203" s="601">
        <f t="shared" ca="1" si="995"/>
        <v>-2.10500633026074E+16</v>
      </c>
      <c r="O2203" s="601">
        <f t="shared" ca="1" si="996"/>
        <v>246776908811505.06</v>
      </c>
      <c r="P2203" s="601">
        <f t="shared" ca="1" si="997"/>
        <v>-198221429432886</v>
      </c>
      <c r="Q2203" s="601">
        <f t="shared" ca="1" si="1013"/>
        <v>-31715428709261.801</v>
      </c>
      <c r="R2203" s="602">
        <f t="shared" si="998"/>
        <v>399</v>
      </c>
      <c r="S2203" s="602">
        <f t="shared" si="999"/>
        <v>63.84</v>
      </c>
      <c r="T2203" s="602">
        <f t="shared" si="1000"/>
        <v>166.35080000000002</v>
      </c>
      <c r="U2203" s="602">
        <f t="shared" si="1001"/>
        <v>26.616128000000003</v>
      </c>
      <c r="V2203" s="602">
        <f t="shared" ca="1" si="1002"/>
        <v>-16840050642085.9</v>
      </c>
      <c r="W2203" s="602">
        <f t="shared" si="1003"/>
        <v>84.48</v>
      </c>
      <c r="X2203" s="602">
        <f t="shared" si="1004"/>
        <v>13.52</v>
      </c>
      <c r="Y2203" s="602">
        <f t="shared" ca="1" si="1005"/>
        <v>310811201625.40997</v>
      </c>
      <c r="Z2203" s="602">
        <f t="shared" ca="1" si="1006"/>
        <v>49729792260.07</v>
      </c>
      <c r="AA2203" s="603">
        <f t="shared" si="1007"/>
        <v>0</v>
      </c>
      <c r="AB2203" s="602"/>
      <c r="AC2203" s="604">
        <f t="shared" si="1008"/>
        <v>0.113</v>
      </c>
      <c r="AD2203" s="602">
        <f t="shared" ca="1" si="1009"/>
        <v>-198221429432886.34</v>
      </c>
      <c r="AE2203" s="602">
        <f t="shared" si="1010"/>
        <v>0</v>
      </c>
      <c r="AG2203" s="602">
        <f t="shared" ca="1" si="1014"/>
        <v>0</v>
      </c>
    </row>
    <row r="2204" spans="2:33" x14ac:dyDescent="0.25">
      <c r="B2204" s="30">
        <v>2183</v>
      </c>
      <c r="C2204" s="19">
        <f t="shared" ca="1" si="988"/>
        <v>112134</v>
      </c>
      <c r="D2204" s="30">
        <f t="shared" ca="1" si="989"/>
        <v>31</v>
      </c>
      <c r="E2204" s="599">
        <f t="shared" si="990"/>
        <v>0.113</v>
      </c>
      <c r="F2204" s="599">
        <f t="shared" si="1011"/>
        <v>0.13108</v>
      </c>
      <c r="G2204" s="33">
        <f t="shared" ca="1" si="991"/>
        <v>1.0120874444444443</v>
      </c>
      <c r="H2204" s="33">
        <f t="shared" ca="1" si="992"/>
        <v>157971871271.32852</v>
      </c>
      <c r="I2204" s="33">
        <f t="shared" ca="1" si="1016"/>
        <v>6.3302408963835413E-12</v>
      </c>
      <c r="J2204" s="30" t="b">
        <f t="shared" si="993"/>
        <v>0</v>
      </c>
      <c r="K2204" s="33">
        <f t="shared" si="1012"/>
        <v>1</v>
      </c>
      <c r="L2204" s="33">
        <f t="shared" ca="1" si="1015"/>
        <v>6.3302408963835413E-12</v>
      </c>
      <c r="M2204" s="600">
        <f t="shared" ca="1" si="994"/>
        <v>27271.35</v>
      </c>
      <c r="N2204" s="601">
        <f t="shared" ca="1" si="995"/>
        <v>-2.12968402114189E+16</v>
      </c>
      <c r="O2204" s="601">
        <f t="shared" ca="1" si="996"/>
        <v>257424372925007.63</v>
      </c>
      <c r="P2204" s="601">
        <f t="shared" ca="1" si="997"/>
        <v>-207230086835001</v>
      </c>
      <c r="Q2204" s="601">
        <f t="shared" ca="1" si="1013"/>
        <v>-33156813893600.199</v>
      </c>
      <c r="R2204" s="602">
        <f t="shared" si="998"/>
        <v>399</v>
      </c>
      <c r="S2204" s="602">
        <f t="shared" si="999"/>
        <v>63.84</v>
      </c>
      <c r="T2204" s="602">
        <f t="shared" si="1000"/>
        <v>166.35080000000002</v>
      </c>
      <c r="U2204" s="602">
        <f t="shared" si="1001"/>
        <v>26.616128000000003</v>
      </c>
      <c r="V2204" s="602">
        <f t="shared" ca="1" si="1002"/>
        <v>-17037472169135.1</v>
      </c>
      <c r="W2204" s="602">
        <f t="shared" si="1003"/>
        <v>84.48</v>
      </c>
      <c r="X2204" s="602">
        <f t="shared" si="1004"/>
        <v>13.52</v>
      </c>
      <c r="Y2204" s="602">
        <f t="shared" ca="1" si="1005"/>
        <v>324936776431.92999</v>
      </c>
      <c r="Z2204" s="602">
        <f t="shared" ca="1" si="1006"/>
        <v>51989884229.110001</v>
      </c>
      <c r="AA2204" s="603">
        <f t="shared" si="1007"/>
        <v>0</v>
      </c>
      <c r="AB2204" s="602"/>
      <c r="AC2204" s="604">
        <f t="shared" si="1008"/>
        <v>0.113</v>
      </c>
      <c r="AD2204" s="602">
        <f t="shared" ca="1" si="1009"/>
        <v>-207230086835001.16</v>
      </c>
      <c r="AE2204" s="602">
        <f t="shared" si="1010"/>
        <v>0</v>
      </c>
      <c r="AG2204" s="602">
        <f t="shared" ca="1" si="1014"/>
        <v>0</v>
      </c>
    </row>
    <row r="2205" spans="2:33" x14ac:dyDescent="0.25">
      <c r="B2205" s="30">
        <v>2184</v>
      </c>
      <c r="C2205" s="19">
        <f t="shared" ca="1" si="988"/>
        <v>112165</v>
      </c>
      <c r="D2205" s="30">
        <f t="shared" ca="1" si="989"/>
        <v>31</v>
      </c>
      <c r="E2205" s="599">
        <f t="shared" si="990"/>
        <v>0.113</v>
      </c>
      <c r="F2205" s="599">
        <f t="shared" si="1011"/>
        <v>0.13108</v>
      </c>
      <c r="G2205" s="33">
        <f t="shared" ca="1" si="991"/>
        <v>1.0120874444444443</v>
      </c>
      <c r="H2205" s="33">
        <f t="shared" ca="1" si="992"/>
        <v>159881347489.10562</v>
      </c>
      <c r="I2205" s="33">
        <f t="shared" ca="1" si="1016"/>
        <v>6.2546383033714451E-12</v>
      </c>
      <c r="J2205" s="30" t="b">
        <f t="shared" si="993"/>
        <v>1</v>
      </c>
      <c r="K2205" s="33">
        <f t="shared" si="1012"/>
        <v>1</v>
      </c>
      <c r="L2205" s="33">
        <f t="shared" ca="1" si="1015"/>
        <v>6.2546383033714451E-12</v>
      </c>
      <c r="M2205" s="600">
        <f t="shared" ca="1" si="994"/>
        <v>27271.35</v>
      </c>
      <c r="N2205" s="601">
        <f t="shared" ca="1" si="995"/>
        <v>-2.15542645843439E+16</v>
      </c>
      <c r="O2205" s="601">
        <f t="shared" ca="1" si="996"/>
        <v>260535975731384.75</v>
      </c>
      <c r="P2205" s="601">
        <f t="shared" ca="1" si="997"/>
        <v>-209734968997102</v>
      </c>
      <c r="Q2205" s="601">
        <f t="shared" ca="1" si="1013"/>
        <v>-33557595039536.301</v>
      </c>
      <c r="R2205" s="602">
        <f t="shared" si="998"/>
        <v>399</v>
      </c>
      <c r="S2205" s="602">
        <f t="shared" si="999"/>
        <v>63.84</v>
      </c>
      <c r="T2205" s="602">
        <f t="shared" si="1000"/>
        <v>166.35080000000002</v>
      </c>
      <c r="U2205" s="602">
        <f t="shared" si="1001"/>
        <v>26.616128000000003</v>
      </c>
      <c r="V2205" s="602">
        <f t="shared" ca="1" si="1002"/>
        <v>-17243411667475.1</v>
      </c>
      <c r="W2205" s="602">
        <f t="shared" si="1003"/>
        <v>84.48</v>
      </c>
      <c r="X2205" s="602">
        <f t="shared" si="1004"/>
        <v>13.52</v>
      </c>
      <c r="Y2205" s="602">
        <f t="shared" ca="1" si="1005"/>
        <v>328864431662.09998</v>
      </c>
      <c r="Z2205" s="602">
        <f t="shared" ca="1" si="1006"/>
        <v>52618309065.940002</v>
      </c>
      <c r="AA2205" s="603">
        <f t="shared" si="1007"/>
        <v>0</v>
      </c>
      <c r="AB2205" s="602"/>
      <c r="AC2205" s="604">
        <f t="shared" si="1008"/>
        <v>0.113</v>
      </c>
      <c r="AD2205" s="602">
        <f t="shared" ca="1" si="1009"/>
        <v>-209734968997101.88</v>
      </c>
      <c r="AE2205" s="602">
        <f t="shared" si="1010"/>
        <v>0</v>
      </c>
      <c r="AG2205" s="602">
        <f t="shared" ca="1" si="1014"/>
        <v>0</v>
      </c>
    </row>
    <row r="2206" spans="2:33" x14ac:dyDescent="0.25">
      <c r="B2206" s="30">
        <v>2185</v>
      </c>
      <c r="C2206" s="19">
        <f t="shared" ca="1" si="988"/>
        <v>112193</v>
      </c>
      <c r="D2206" s="30">
        <f t="shared" ca="1" si="989"/>
        <v>28</v>
      </c>
      <c r="E2206" s="599">
        <f t="shared" si="990"/>
        <v>0.113</v>
      </c>
      <c r="F2206" s="599">
        <f t="shared" si="1011"/>
        <v>0.13108</v>
      </c>
      <c r="G2206" s="33">
        <f t="shared" ca="1" si="991"/>
        <v>1.0109951111111111</v>
      </c>
      <c r="H2206" s="33">
        <f t="shared" ca="1" si="992"/>
        <v>161639260669.3425</v>
      </c>
      <c r="I2206" s="33">
        <f t="shared" ca="1" si="1016"/>
        <v>6.186615775517873E-12</v>
      </c>
      <c r="J2206" s="30" t="b">
        <f t="shared" si="993"/>
        <v>0</v>
      </c>
      <c r="K2206" s="33">
        <f t="shared" si="1012"/>
        <v>1</v>
      </c>
      <c r="L2206" s="33">
        <f t="shared" ca="1" si="1015"/>
        <v>6.186615775517873E-12</v>
      </c>
      <c r="M2206" s="600">
        <f t="shared" ca="1" si="994"/>
        <v>27271.35</v>
      </c>
      <c r="N2206" s="601">
        <f t="shared" ca="1" si="995"/>
        <v>-2.18148005600753E+16</v>
      </c>
      <c r="O2206" s="601">
        <f t="shared" ca="1" si="996"/>
        <v>239856156052028.22</v>
      </c>
      <c r="P2206" s="601">
        <f t="shared" ca="1" si="997"/>
        <v>-191727858255773</v>
      </c>
      <c r="Q2206" s="601">
        <f t="shared" ca="1" si="1013"/>
        <v>-30676457320923.699</v>
      </c>
      <c r="R2206" s="602">
        <f t="shared" si="998"/>
        <v>399</v>
      </c>
      <c r="S2206" s="602">
        <f t="shared" si="999"/>
        <v>63.84</v>
      </c>
      <c r="T2206" s="602">
        <f t="shared" si="1000"/>
        <v>166.35080000000002</v>
      </c>
      <c r="U2206" s="602">
        <f t="shared" si="1001"/>
        <v>26.616128000000003</v>
      </c>
      <c r="V2206" s="602">
        <f t="shared" ca="1" si="1002"/>
        <v>-17451840448060.199</v>
      </c>
      <c r="W2206" s="602">
        <f t="shared" si="1003"/>
        <v>84.48</v>
      </c>
      <c r="X2206" s="602">
        <f t="shared" si="1004"/>
        <v>13.52</v>
      </c>
      <c r="Y2206" s="602">
        <f t="shared" ca="1" si="1005"/>
        <v>300629282019.70001</v>
      </c>
      <c r="Z2206" s="602">
        <f t="shared" ca="1" si="1006"/>
        <v>48100685123.150002</v>
      </c>
      <c r="AA2206" s="603">
        <f t="shared" si="1007"/>
        <v>0</v>
      </c>
      <c r="AB2206" s="602"/>
      <c r="AC2206" s="604">
        <f t="shared" si="1008"/>
        <v>0.113</v>
      </c>
      <c r="AD2206" s="602">
        <f t="shared" ca="1" si="1009"/>
        <v>-191727858255772.94</v>
      </c>
      <c r="AE2206" s="602">
        <f t="shared" si="1010"/>
        <v>0</v>
      </c>
      <c r="AG2206" s="602">
        <f t="shared" ca="1" si="1014"/>
        <v>0</v>
      </c>
    </row>
    <row r="2207" spans="2:33" x14ac:dyDescent="0.25">
      <c r="B2207" s="30">
        <v>2186</v>
      </c>
      <c r="C2207" s="19">
        <f t="shared" ca="1" si="988"/>
        <v>112224</v>
      </c>
      <c r="D2207" s="30">
        <f t="shared" ca="1" si="989"/>
        <v>31</v>
      </c>
      <c r="E2207" s="599">
        <f t="shared" si="990"/>
        <v>0.113</v>
      </c>
      <c r="F2207" s="599">
        <f t="shared" si="1011"/>
        <v>0.13108</v>
      </c>
      <c r="G2207" s="33">
        <f t="shared" ca="1" si="991"/>
        <v>1.0120874444444443</v>
      </c>
      <c r="H2207" s="33">
        <f t="shared" ca="1" si="992"/>
        <v>163593066252.72424</v>
      </c>
      <c r="I2207" s="33">
        <f t="shared" ca="1" si="1016"/>
        <v>6.1127285092582427E-12</v>
      </c>
      <c r="J2207" s="30" t="b">
        <f t="shared" si="993"/>
        <v>0</v>
      </c>
      <c r="K2207" s="33">
        <f t="shared" si="1012"/>
        <v>1</v>
      </c>
      <c r="L2207" s="33">
        <f t="shared" ca="1" si="1015"/>
        <v>6.1127285092582427E-12</v>
      </c>
      <c r="M2207" s="600">
        <f t="shared" ca="1" si="994"/>
        <v>27271.35</v>
      </c>
      <c r="N2207" s="601">
        <f t="shared" ca="1" si="995"/>
        <v>-2.20546567161273E+16</v>
      </c>
      <c r="O2207" s="601">
        <f t="shared" ca="1" si="996"/>
        <v>266584437824753.47</v>
      </c>
      <c r="P2207" s="601">
        <f t="shared" ca="1" si="997"/>
        <v>-214604062434983</v>
      </c>
      <c r="Q2207" s="601">
        <f t="shared" ca="1" si="1013"/>
        <v>-34336649989597.301</v>
      </c>
      <c r="R2207" s="602">
        <f t="shared" si="998"/>
        <v>399</v>
      </c>
      <c r="S2207" s="602">
        <f t="shared" si="999"/>
        <v>63.84</v>
      </c>
      <c r="T2207" s="602">
        <f t="shared" si="1000"/>
        <v>166.35080000000002</v>
      </c>
      <c r="U2207" s="602">
        <f t="shared" si="1001"/>
        <v>26.616128000000003</v>
      </c>
      <c r="V2207" s="602">
        <f t="shared" ca="1" si="1002"/>
        <v>-17643725372901.801</v>
      </c>
      <c r="W2207" s="602">
        <f t="shared" si="1003"/>
        <v>84.48</v>
      </c>
      <c r="X2207" s="602">
        <f t="shared" si="1004"/>
        <v>13.52</v>
      </c>
      <c r="Y2207" s="602">
        <f t="shared" ca="1" si="1005"/>
        <v>336499170172.70001</v>
      </c>
      <c r="Z2207" s="602">
        <f t="shared" ca="1" si="1006"/>
        <v>53839867227.629997</v>
      </c>
      <c r="AA2207" s="603">
        <f t="shared" si="1007"/>
        <v>0</v>
      </c>
      <c r="AB2207" s="602"/>
      <c r="AC2207" s="604">
        <f t="shared" si="1008"/>
        <v>0.113</v>
      </c>
      <c r="AD2207" s="602">
        <f t="shared" ca="1" si="1009"/>
        <v>-214604062434983.13</v>
      </c>
      <c r="AE2207" s="602">
        <f t="shared" si="1010"/>
        <v>0</v>
      </c>
      <c r="AG2207" s="602">
        <f t="shared" ca="1" si="1014"/>
        <v>0</v>
      </c>
    </row>
    <row r="2208" spans="2:33" x14ac:dyDescent="0.25">
      <c r="B2208" s="30">
        <v>2187</v>
      </c>
      <c r="C2208" s="19">
        <f t="shared" ca="1" si="988"/>
        <v>112254</v>
      </c>
      <c r="D2208" s="30">
        <f t="shared" ca="1" si="989"/>
        <v>30</v>
      </c>
      <c r="E2208" s="599">
        <f t="shared" si="990"/>
        <v>0.113</v>
      </c>
      <c r="F2208" s="599">
        <f t="shared" si="1011"/>
        <v>0.13108</v>
      </c>
      <c r="G2208" s="33">
        <f t="shared" ca="1" si="991"/>
        <v>1.0117233333333333</v>
      </c>
      <c r="H2208" s="33">
        <f t="shared" ca="1" si="992"/>
        <v>165510922299.427</v>
      </c>
      <c r="I2208" s="33">
        <f t="shared" ca="1" si="1016"/>
        <v>6.0418973328593556E-12</v>
      </c>
      <c r="J2208" s="30" t="b">
        <f t="shared" si="993"/>
        <v>0</v>
      </c>
      <c r="K2208" s="33">
        <f t="shared" si="1012"/>
        <v>1</v>
      </c>
      <c r="L2208" s="33">
        <f t="shared" ca="1" si="1015"/>
        <v>6.0418973328593556E-12</v>
      </c>
      <c r="M2208" s="600">
        <f t="shared" ca="1" si="994"/>
        <v>27271.35</v>
      </c>
      <c r="N2208" s="601">
        <f t="shared" ca="1" si="995"/>
        <v>-2.23212411539521E+16</v>
      </c>
      <c r="O2208" s="601">
        <f t="shared" ca="1" si="996"/>
        <v>261679350488769.84</v>
      </c>
      <c r="P2208" s="601">
        <f t="shared" ca="1" si="997"/>
        <v>-210191687533049</v>
      </c>
      <c r="Q2208" s="601">
        <f t="shared" ca="1" si="1013"/>
        <v>-33630670005287.801</v>
      </c>
      <c r="R2208" s="602">
        <f t="shared" si="998"/>
        <v>399</v>
      </c>
      <c r="S2208" s="602">
        <f t="shared" si="999"/>
        <v>63.84</v>
      </c>
      <c r="T2208" s="602">
        <f t="shared" si="1000"/>
        <v>166.35080000000002</v>
      </c>
      <c r="U2208" s="602">
        <f t="shared" si="1001"/>
        <v>26.616128000000003</v>
      </c>
      <c r="V2208" s="602">
        <f t="shared" ca="1" si="1002"/>
        <v>-17856992923161.699</v>
      </c>
      <c r="W2208" s="602">
        <f t="shared" si="1003"/>
        <v>84.48</v>
      </c>
      <c r="X2208" s="602">
        <f t="shared" si="1004"/>
        <v>13.52</v>
      </c>
      <c r="Y2208" s="602">
        <f t="shared" ca="1" si="1005"/>
        <v>329580566326.46997</v>
      </c>
      <c r="Z2208" s="602">
        <f t="shared" ca="1" si="1006"/>
        <v>52732890612.239998</v>
      </c>
      <c r="AA2208" s="603">
        <f t="shared" si="1007"/>
        <v>0</v>
      </c>
      <c r="AB2208" s="602"/>
      <c r="AC2208" s="604">
        <f t="shared" si="1008"/>
        <v>0.113</v>
      </c>
      <c r="AD2208" s="602">
        <f t="shared" ca="1" si="1009"/>
        <v>-210191687533048.94</v>
      </c>
      <c r="AE2208" s="602">
        <f t="shared" si="1010"/>
        <v>0</v>
      </c>
      <c r="AG2208" s="602">
        <f t="shared" ca="1" si="1014"/>
        <v>0</v>
      </c>
    </row>
    <row r="2209" spans="2:33" x14ac:dyDescent="0.25">
      <c r="B2209" s="30">
        <v>2188</v>
      </c>
      <c r="C2209" s="19">
        <f t="shared" ca="1" si="988"/>
        <v>112285</v>
      </c>
      <c r="D2209" s="30">
        <f t="shared" ca="1" si="989"/>
        <v>31</v>
      </c>
      <c r="E2209" s="599">
        <f t="shared" si="990"/>
        <v>0.113</v>
      </c>
      <c r="F2209" s="599">
        <f t="shared" si="1011"/>
        <v>0.13108</v>
      </c>
      <c r="G2209" s="33">
        <f t="shared" ca="1" si="991"/>
        <v>1.0120874444444443</v>
      </c>
      <c r="H2209" s="33">
        <f t="shared" ca="1" si="992"/>
        <v>167511526377.67007</v>
      </c>
      <c r="I2209" s="33">
        <f t="shared" ca="1" si="1016"/>
        <v>5.9697384509852083E-12</v>
      </c>
      <c r="J2209" s="30" t="b">
        <f t="shared" si="993"/>
        <v>0</v>
      </c>
      <c r="K2209" s="33">
        <f t="shared" si="1012"/>
        <v>1</v>
      </c>
      <c r="L2209" s="33">
        <f t="shared" ca="1" si="1015"/>
        <v>5.9697384509852083E-12</v>
      </c>
      <c r="M2209" s="600">
        <f t="shared" ca="1" si="994"/>
        <v>27271.35</v>
      </c>
      <c r="N2209" s="601">
        <f t="shared" ca="1" si="995"/>
        <v>-2.25829205044409E+16</v>
      </c>
      <c r="O2209" s="601">
        <f t="shared" ca="1" si="996"/>
        <v>272969797018006.13</v>
      </c>
      <c r="P2209" s="601">
        <f t="shared" ca="1" si="997"/>
        <v>-219744362575157</v>
      </c>
      <c r="Q2209" s="601">
        <f t="shared" ca="1" si="1013"/>
        <v>-35159098012025.102</v>
      </c>
      <c r="R2209" s="602">
        <f t="shared" si="998"/>
        <v>399</v>
      </c>
      <c r="S2209" s="602">
        <f t="shared" si="999"/>
        <v>63.84</v>
      </c>
      <c r="T2209" s="602">
        <f t="shared" si="1000"/>
        <v>166.35080000000002</v>
      </c>
      <c r="U2209" s="602">
        <f t="shared" si="1001"/>
        <v>26.616128000000003</v>
      </c>
      <c r="V2209" s="602">
        <f t="shared" ca="1" si="1002"/>
        <v>-18066336403552.699</v>
      </c>
      <c r="W2209" s="602">
        <f t="shared" si="1003"/>
        <v>84.48</v>
      </c>
      <c r="X2209" s="602">
        <f t="shared" si="1004"/>
        <v>13.52</v>
      </c>
      <c r="Y2209" s="602">
        <f t="shared" ca="1" si="1005"/>
        <v>344559160792.48999</v>
      </c>
      <c r="Z2209" s="602">
        <f t="shared" ca="1" si="1006"/>
        <v>55129465726.800003</v>
      </c>
      <c r="AA2209" s="603">
        <f t="shared" si="1007"/>
        <v>0</v>
      </c>
      <c r="AB2209" s="602"/>
      <c r="AC2209" s="604">
        <f t="shared" si="1008"/>
        <v>0.113</v>
      </c>
      <c r="AD2209" s="602">
        <f t="shared" ca="1" si="1009"/>
        <v>-219744362575156.84</v>
      </c>
      <c r="AE2209" s="602">
        <f t="shared" si="1010"/>
        <v>0</v>
      </c>
      <c r="AG2209" s="602">
        <f t="shared" ca="1" si="1014"/>
        <v>0</v>
      </c>
    </row>
    <row r="2210" spans="2:33" x14ac:dyDescent="0.25">
      <c r="B2210" s="30">
        <v>2189</v>
      </c>
      <c r="C2210" s="19">
        <f t="shared" ca="1" si="988"/>
        <v>112315</v>
      </c>
      <c r="D2210" s="30">
        <f t="shared" ca="1" si="989"/>
        <v>30</v>
      </c>
      <c r="E2210" s="599">
        <f t="shared" si="990"/>
        <v>0.113</v>
      </c>
      <c r="F2210" s="599">
        <f t="shared" si="1011"/>
        <v>0.13108</v>
      </c>
      <c r="G2210" s="33">
        <f t="shared" ca="1" si="991"/>
        <v>1.0117233333333333</v>
      </c>
      <c r="H2210" s="33">
        <f t="shared" ca="1" si="992"/>
        <v>169475319838.57095</v>
      </c>
      <c r="I2210" s="33">
        <f t="shared" ca="1" si="1016"/>
        <v>5.9005641703613388E-12</v>
      </c>
      <c r="J2210" s="30" t="b">
        <f t="shared" si="993"/>
        <v>0</v>
      </c>
      <c r="K2210" s="33">
        <f t="shared" si="1012"/>
        <v>1</v>
      </c>
      <c r="L2210" s="33">
        <f t="shared" ca="1" si="1015"/>
        <v>5.9005641703613388E-12</v>
      </c>
      <c r="M2210" s="600">
        <f t="shared" ca="1" si="994"/>
        <v>27271.35</v>
      </c>
      <c r="N2210" s="601">
        <f t="shared" ca="1" si="995"/>
        <v>-2.28558903014589E+16</v>
      </c>
      <c r="O2210" s="601">
        <f t="shared" ca="1" si="996"/>
        <v>267947220661374.53</v>
      </c>
      <c r="P2210" s="601">
        <f t="shared" ca="1" si="997"/>
        <v>-215226300338738</v>
      </c>
      <c r="Q2210" s="601">
        <f t="shared" ca="1" si="1013"/>
        <v>-34436208054198.102</v>
      </c>
      <c r="R2210" s="602">
        <f t="shared" si="998"/>
        <v>399</v>
      </c>
      <c r="S2210" s="602">
        <f t="shared" si="999"/>
        <v>63.84</v>
      </c>
      <c r="T2210" s="602">
        <f t="shared" si="1000"/>
        <v>166.35080000000002</v>
      </c>
      <c r="U2210" s="602">
        <f t="shared" si="1001"/>
        <v>26.616128000000003</v>
      </c>
      <c r="V2210" s="602">
        <f t="shared" ca="1" si="1002"/>
        <v>-18284712241167.102</v>
      </c>
      <c r="W2210" s="602">
        <f t="shared" si="1003"/>
        <v>84.48</v>
      </c>
      <c r="X2210" s="602">
        <f t="shared" si="1004"/>
        <v>13.52</v>
      </c>
      <c r="Y2210" s="602">
        <f t="shared" ca="1" si="1005"/>
        <v>337474839205.78998</v>
      </c>
      <c r="Z2210" s="602">
        <f t="shared" ca="1" si="1006"/>
        <v>53995974272.93</v>
      </c>
      <c r="AA2210" s="603">
        <f t="shared" si="1007"/>
        <v>0</v>
      </c>
      <c r="AB2210" s="602"/>
      <c r="AC2210" s="604">
        <f t="shared" si="1008"/>
        <v>0.113</v>
      </c>
      <c r="AD2210" s="602">
        <f t="shared" ca="1" si="1009"/>
        <v>-215226300338738</v>
      </c>
      <c r="AE2210" s="602">
        <f t="shared" si="1010"/>
        <v>0</v>
      </c>
      <c r="AG2210" s="602">
        <f t="shared" ca="1" si="1014"/>
        <v>0</v>
      </c>
    </row>
    <row r="2211" spans="2:33" x14ac:dyDescent="0.25">
      <c r="B2211" s="30">
        <v>2190</v>
      </c>
      <c r="C2211" s="19">
        <f t="shared" ca="1" si="988"/>
        <v>112346</v>
      </c>
      <c r="D2211" s="30">
        <f t="shared" ca="1" si="989"/>
        <v>31</v>
      </c>
      <c r="E2211" s="599">
        <f t="shared" si="990"/>
        <v>0.113</v>
      </c>
      <c r="F2211" s="599">
        <f t="shared" si="1011"/>
        <v>0.13108</v>
      </c>
      <c r="G2211" s="33">
        <f t="shared" ca="1" si="991"/>
        <v>1.0120874444444443</v>
      </c>
      <c r="H2211" s="33">
        <f t="shared" ca="1" si="992"/>
        <v>171523843351.8241</v>
      </c>
      <c r="I2211" s="33">
        <f t="shared" ca="1" si="1016"/>
        <v>5.8300932421904324E-12</v>
      </c>
      <c r="J2211" s="30" t="b">
        <f t="shared" si="993"/>
        <v>0</v>
      </c>
      <c r="K2211" s="33">
        <f t="shared" si="1012"/>
        <v>1</v>
      </c>
      <c r="L2211" s="33">
        <f t="shared" ca="1" si="1015"/>
        <v>5.8300932421904324E-12</v>
      </c>
      <c r="M2211" s="600">
        <f t="shared" ca="1" si="994"/>
        <v>27271.35</v>
      </c>
      <c r="N2211" s="601">
        <f t="shared" ca="1" si="995"/>
        <v>-2.31238375221203E+16</v>
      </c>
      <c r="O2211" s="601">
        <f t="shared" ca="1" si="996"/>
        <v>279508101418260.63</v>
      </c>
      <c r="P2211" s="601">
        <f t="shared" ca="1" si="997"/>
        <v>-225007785666632</v>
      </c>
      <c r="Q2211" s="601">
        <f t="shared" ca="1" si="1013"/>
        <v>-36001245706661.102</v>
      </c>
      <c r="R2211" s="602">
        <f t="shared" si="998"/>
        <v>399</v>
      </c>
      <c r="S2211" s="602">
        <f t="shared" si="999"/>
        <v>63.84</v>
      </c>
      <c r="T2211" s="602">
        <f t="shared" si="1000"/>
        <v>166.35080000000002</v>
      </c>
      <c r="U2211" s="602">
        <f t="shared" si="1001"/>
        <v>26.616128000000003</v>
      </c>
      <c r="V2211" s="602">
        <f t="shared" ca="1" si="1002"/>
        <v>-18499070017696.199</v>
      </c>
      <c r="W2211" s="602">
        <f t="shared" si="1003"/>
        <v>84.48</v>
      </c>
      <c r="X2211" s="602">
        <f t="shared" si="1004"/>
        <v>13.52</v>
      </c>
      <c r="Y2211" s="602">
        <f t="shared" ca="1" si="1005"/>
        <v>352812208199.92999</v>
      </c>
      <c r="Z2211" s="602">
        <f t="shared" ca="1" si="1006"/>
        <v>56449953311.989998</v>
      </c>
      <c r="AA2211" s="603">
        <f t="shared" si="1007"/>
        <v>0</v>
      </c>
      <c r="AB2211" s="602"/>
      <c r="AC2211" s="604">
        <f t="shared" si="1008"/>
        <v>0.113</v>
      </c>
      <c r="AD2211" s="602">
        <f t="shared" ca="1" si="1009"/>
        <v>-225007785666631.69</v>
      </c>
      <c r="AE2211" s="602">
        <f t="shared" si="1010"/>
        <v>0</v>
      </c>
      <c r="AG2211" s="602">
        <f t="shared" ca="1" si="1014"/>
        <v>0</v>
      </c>
    </row>
    <row r="2212" spans="2:33" x14ac:dyDescent="0.25">
      <c r="B2212" s="30">
        <v>2191</v>
      </c>
      <c r="C2212" s="19">
        <f t="shared" ca="1" si="988"/>
        <v>112377</v>
      </c>
      <c r="D2212" s="30">
        <f t="shared" ca="1" si="989"/>
        <v>31</v>
      </c>
      <c r="E2212" s="599">
        <f t="shared" si="990"/>
        <v>0.113</v>
      </c>
      <c r="F2212" s="599">
        <f t="shared" si="1011"/>
        <v>0.13108</v>
      </c>
      <c r="G2212" s="33">
        <f t="shared" ca="1" si="991"/>
        <v>1.0120874444444443</v>
      </c>
      <c r="H2212" s="33">
        <f t="shared" ca="1" si="992"/>
        <v>173597128279.23685</v>
      </c>
      <c r="I2212" s="33">
        <f t="shared" ca="1" si="1016"/>
        <v>5.7604639541701763E-12</v>
      </c>
      <c r="J2212" s="30" t="b">
        <f t="shared" si="993"/>
        <v>0</v>
      </c>
      <c r="K2212" s="33">
        <f t="shared" si="1012"/>
        <v>1</v>
      </c>
      <c r="L2212" s="33">
        <f t="shared" ca="1" si="1015"/>
        <v>5.7604639541701763E-12</v>
      </c>
      <c r="M2212" s="600">
        <f t="shared" ca="1" si="994"/>
        <v>27271.35</v>
      </c>
      <c r="N2212" s="601">
        <f t="shared" ca="1" si="995"/>
        <v>-2.34033456235386E+16</v>
      </c>
      <c r="O2212" s="601">
        <f t="shared" ca="1" si="996"/>
        <v>282886640065925.88</v>
      </c>
      <c r="P2212" s="601">
        <f t="shared" ca="1" si="997"/>
        <v>-227727554775710</v>
      </c>
      <c r="Q2212" s="601">
        <f t="shared" ca="1" si="1013"/>
        <v>-36436408764113.602</v>
      </c>
      <c r="R2212" s="602">
        <f t="shared" si="998"/>
        <v>399</v>
      </c>
      <c r="S2212" s="602">
        <f t="shared" si="999"/>
        <v>63.84</v>
      </c>
      <c r="T2212" s="602">
        <f t="shared" si="1000"/>
        <v>166.35080000000002</v>
      </c>
      <c r="U2212" s="602">
        <f t="shared" si="1001"/>
        <v>26.616128000000003</v>
      </c>
      <c r="V2212" s="602">
        <f t="shared" ca="1" si="1002"/>
        <v>-18722676498830.898</v>
      </c>
      <c r="W2212" s="602">
        <f t="shared" si="1003"/>
        <v>84.48</v>
      </c>
      <c r="X2212" s="602">
        <f t="shared" si="1004"/>
        <v>13.52</v>
      </c>
      <c r="Y2212" s="602">
        <f t="shared" ca="1" si="1005"/>
        <v>357076806162.96002</v>
      </c>
      <c r="Z2212" s="602">
        <f t="shared" ca="1" si="1006"/>
        <v>57132288986.07</v>
      </c>
      <c r="AA2212" s="603">
        <f t="shared" si="1007"/>
        <v>0</v>
      </c>
      <c r="AB2212" s="602"/>
      <c r="AC2212" s="604">
        <f t="shared" si="1008"/>
        <v>0.113</v>
      </c>
      <c r="AD2212" s="602">
        <f t="shared" ca="1" si="1009"/>
        <v>-227727554775710.34</v>
      </c>
      <c r="AE2212" s="602">
        <f t="shared" si="1010"/>
        <v>0</v>
      </c>
      <c r="AG2212" s="602">
        <f t="shared" ca="1" si="1014"/>
        <v>0</v>
      </c>
    </row>
    <row r="2213" spans="2:33" x14ac:dyDescent="0.25">
      <c r="B2213" s="30">
        <v>2192</v>
      </c>
      <c r="C2213" s="19">
        <f t="shared" ca="1" si="988"/>
        <v>112407</v>
      </c>
      <c r="D2213" s="30">
        <f t="shared" ca="1" si="989"/>
        <v>30</v>
      </c>
      <c r="E2213" s="599">
        <f t="shared" si="990"/>
        <v>0.113</v>
      </c>
      <c r="F2213" s="599">
        <f t="shared" si="1011"/>
        <v>0.13108</v>
      </c>
      <c r="G2213" s="33">
        <f t="shared" ca="1" si="991"/>
        <v>1.0117233333333333</v>
      </c>
      <c r="H2213" s="33">
        <f t="shared" ca="1" si="992"/>
        <v>175632265279.76376</v>
      </c>
      <c r="I2213" s="33">
        <f t="shared" ca="1" si="1016"/>
        <v>5.6937146395458998E-12</v>
      </c>
      <c r="J2213" s="30" t="b">
        <f t="shared" si="993"/>
        <v>0</v>
      </c>
      <c r="K2213" s="33">
        <f t="shared" si="1012"/>
        <v>1</v>
      </c>
      <c r="L2213" s="33">
        <f t="shared" ca="1" si="1015"/>
        <v>5.6937146395458998E-12</v>
      </c>
      <c r="M2213" s="600">
        <f t="shared" ca="1" si="994"/>
        <v>27271.35</v>
      </c>
      <c r="N2213" s="601">
        <f t="shared" ca="1" si="995"/>
        <v>-2.36862322636045E+16</v>
      </c>
      <c r="O2213" s="601">
        <f t="shared" ca="1" si="996"/>
        <v>277681596264261.34</v>
      </c>
      <c r="P2213" s="601">
        <f t="shared" ca="1" si="997"/>
        <v>-223045353815609</v>
      </c>
      <c r="Q2213" s="601">
        <f t="shared" ca="1" si="1013"/>
        <v>-35687256610497.398</v>
      </c>
      <c r="R2213" s="602">
        <f t="shared" si="998"/>
        <v>399</v>
      </c>
      <c r="S2213" s="602">
        <f t="shared" si="999"/>
        <v>63.84</v>
      </c>
      <c r="T2213" s="602">
        <f t="shared" si="1000"/>
        <v>166.35080000000002</v>
      </c>
      <c r="U2213" s="602">
        <f t="shared" si="1001"/>
        <v>26.616128000000003</v>
      </c>
      <c r="V2213" s="602">
        <f t="shared" ca="1" si="1002"/>
        <v>-18948985810883.602</v>
      </c>
      <c r="W2213" s="602">
        <f t="shared" si="1003"/>
        <v>84.48</v>
      </c>
      <c r="X2213" s="602">
        <f t="shared" si="1004"/>
        <v>13.52</v>
      </c>
      <c r="Y2213" s="602">
        <f t="shared" ca="1" si="1005"/>
        <v>349735115057.52002</v>
      </c>
      <c r="Z2213" s="602">
        <f t="shared" ca="1" si="1006"/>
        <v>55957618409.199997</v>
      </c>
      <c r="AA2213" s="603">
        <f t="shared" si="1007"/>
        <v>0</v>
      </c>
      <c r="AB2213" s="602"/>
      <c r="AC2213" s="604">
        <f t="shared" si="1008"/>
        <v>0.113</v>
      </c>
      <c r="AD2213" s="602">
        <f t="shared" ca="1" si="1009"/>
        <v>-223045353815609.06</v>
      </c>
      <c r="AE2213" s="602">
        <f t="shared" si="1010"/>
        <v>0</v>
      </c>
      <c r="AG2213" s="602">
        <f t="shared" ca="1" si="1014"/>
        <v>0</v>
      </c>
    </row>
    <row r="2214" spans="2:33" x14ac:dyDescent="0.25">
      <c r="B2214" s="30">
        <v>2193</v>
      </c>
      <c r="C2214" s="19">
        <f t="shared" ca="1" si="988"/>
        <v>112438</v>
      </c>
      <c r="D2214" s="30">
        <f t="shared" ca="1" si="989"/>
        <v>31</v>
      </c>
      <c r="E2214" s="599">
        <f t="shared" si="990"/>
        <v>0.113</v>
      </c>
      <c r="F2214" s="599">
        <f t="shared" si="1011"/>
        <v>0.13108</v>
      </c>
      <c r="G2214" s="33">
        <f t="shared" ca="1" si="991"/>
        <v>1.0120874444444443</v>
      </c>
      <c r="H2214" s="33">
        <f t="shared" ca="1" si="992"/>
        <v>177755210528.9848</v>
      </c>
      <c r="I2214" s="33">
        <f t="shared" ca="1" si="1016"/>
        <v>5.6257141325088736E-12</v>
      </c>
      <c r="J2214" s="30" t="b">
        <f t="shared" si="993"/>
        <v>0</v>
      </c>
      <c r="K2214" s="33">
        <f t="shared" si="1012"/>
        <v>1</v>
      </c>
      <c r="L2214" s="33">
        <f t="shared" ca="1" si="1015"/>
        <v>5.6257141325088736E-12</v>
      </c>
      <c r="M2214" s="600">
        <f t="shared" ca="1" si="994"/>
        <v>27271.35</v>
      </c>
      <c r="N2214" s="601">
        <f t="shared" ca="1" si="995"/>
        <v>-2.39639138598688E+16</v>
      </c>
      <c r="O2214" s="601">
        <f t="shared" ca="1" si="996"/>
        <v>289662477479887.56</v>
      </c>
      <c r="P2214" s="601">
        <f t="shared" ca="1" si="997"/>
        <v>-233182195142001</v>
      </c>
      <c r="Q2214" s="601">
        <f t="shared" ca="1" si="1013"/>
        <v>-37309151222720.203</v>
      </c>
      <c r="R2214" s="602">
        <f t="shared" si="998"/>
        <v>399</v>
      </c>
      <c r="S2214" s="602">
        <f t="shared" si="999"/>
        <v>63.84</v>
      </c>
      <c r="T2214" s="602">
        <f t="shared" si="1000"/>
        <v>166.35080000000002</v>
      </c>
      <c r="U2214" s="602">
        <f t="shared" si="1001"/>
        <v>26.616128000000003</v>
      </c>
      <c r="V2214" s="602">
        <f t="shared" ca="1" si="1002"/>
        <v>-19171131087895</v>
      </c>
      <c r="W2214" s="602">
        <f t="shared" si="1003"/>
        <v>84.48</v>
      </c>
      <c r="X2214" s="602">
        <f t="shared" si="1004"/>
        <v>13.52</v>
      </c>
      <c r="Y2214" s="602">
        <f t="shared" ca="1" si="1005"/>
        <v>365629682257.31</v>
      </c>
      <c r="Z2214" s="602">
        <f t="shared" ca="1" si="1006"/>
        <v>58500749161.169998</v>
      </c>
      <c r="AA2214" s="603">
        <f t="shared" si="1007"/>
        <v>0</v>
      </c>
      <c r="AB2214" s="602"/>
      <c r="AC2214" s="604">
        <f t="shared" si="1008"/>
        <v>0.113</v>
      </c>
      <c r="AD2214" s="602">
        <f t="shared" ca="1" si="1009"/>
        <v>-233182195142001.16</v>
      </c>
      <c r="AE2214" s="602">
        <f t="shared" si="1010"/>
        <v>0</v>
      </c>
      <c r="AG2214" s="602">
        <f t="shared" ca="1" si="1014"/>
        <v>0</v>
      </c>
    </row>
    <row r="2215" spans="2:33" x14ac:dyDescent="0.25">
      <c r="B2215" s="30">
        <v>2194</v>
      </c>
      <c r="C2215" s="19">
        <f t="shared" ca="1" si="988"/>
        <v>112468</v>
      </c>
      <c r="D2215" s="30">
        <f t="shared" ca="1" si="989"/>
        <v>30</v>
      </c>
      <c r="E2215" s="599">
        <f t="shared" si="990"/>
        <v>0.113</v>
      </c>
      <c r="F2215" s="599">
        <f t="shared" si="1011"/>
        <v>0.13108</v>
      </c>
      <c r="G2215" s="33">
        <f t="shared" ca="1" si="991"/>
        <v>1.0117233333333333</v>
      </c>
      <c r="H2215" s="33">
        <f t="shared" ca="1" si="992"/>
        <v>179839094113.75293</v>
      </c>
      <c r="I2215" s="33">
        <f t="shared" ca="1" si="1016"/>
        <v>5.5605262300057729E-12</v>
      </c>
      <c r="J2215" s="30" t="b">
        <f t="shared" si="993"/>
        <v>0</v>
      </c>
      <c r="K2215" s="33">
        <f t="shared" si="1012"/>
        <v>1</v>
      </c>
      <c r="L2215" s="33">
        <f t="shared" ca="1" si="1015"/>
        <v>5.5605262300057729E-12</v>
      </c>
      <c r="M2215" s="600">
        <f t="shared" ca="1" si="994"/>
        <v>27271.35</v>
      </c>
      <c r="N2215" s="601">
        <f t="shared" ca="1" si="995"/>
        <v>-2.42535763373487E+16</v>
      </c>
      <c r="O2215" s="601">
        <f t="shared" ca="1" si="996"/>
        <v>284332759955456.06</v>
      </c>
      <c r="P2215" s="601">
        <f t="shared" ca="1" si="997"/>
        <v>-228387843843367</v>
      </c>
      <c r="Q2215" s="601">
        <f t="shared" ca="1" si="1013"/>
        <v>-36542055014938.703</v>
      </c>
      <c r="R2215" s="602">
        <f t="shared" si="998"/>
        <v>399</v>
      </c>
      <c r="S2215" s="602">
        <f t="shared" si="999"/>
        <v>63.84</v>
      </c>
      <c r="T2215" s="602">
        <f t="shared" si="1000"/>
        <v>166.35080000000002</v>
      </c>
      <c r="U2215" s="602">
        <f t="shared" si="1001"/>
        <v>26.616128000000003</v>
      </c>
      <c r="V2215" s="602">
        <f t="shared" ca="1" si="1002"/>
        <v>-19402861069879</v>
      </c>
      <c r="W2215" s="602">
        <f t="shared" si="1003"/>
        <v>84.48</v>
      </c>
      <c r="X2215" s="602">
        <f t="shared" si="1004"/>
        <v>13.52</v>
      </c>
      <c r="Y2215" s="602">
        <f t="shared" ca="1" si="1005"/>
        <v>358112139421.04999</v>
      </c>
      <c r="Z2215" s="602">
        <f t="shared" ca="1" si="1006"/>
        <v>57297942307.370003</v>
      </c>
      <c r="AA2215" s="603">
        <f t="shared" si="1007"/>
        <v>0</v>
      </c>
      <c r="AB2215" s="602"/>
      <c r="AC2215" s="604">
        <f t="shared" si="1008"/>
        <v>0.113</v>
      </c>
      <c r="AD2215" s="602">
        <f t="shared" ca="1" si="1009"/>
        <v>-228387843843366.94</v>
      </c>
      <c r="AE2215" s="602">
        <f t="shared" si="1010"/>
        <v>0</v>
      </c>
      <c r="AG2215" s="602">
        <f t="shared" ca="1" si="1014"/>
        <v>0</v>
      </c>
    </row>
    <row r="2216" spans="2:33" x14ac:dyDescent="0.25">
      <c r="B2216" s="30">
        <v>2195</v>
      </c>
      <c r="C2216" s="19">
        <f t="shared" ca="1" si="988"/>
        <v>112499</v>
      </c>
      <c r="D2216" s="30">
        <f t="shared" ca="1" si="989"/>
        <v>31</v>
      </c>
      <c r="E2216" s="599">
        <f t="shared" si="990"/>
        <v>0.113</v>
      </c>
      <c r="F2216" s="599">
        <f t="shared" si="1011"/>
        <v>0.13108</v>
      </c>
      <c r="G2216" s="33">
        <f t="shared" ca="1" si="991"/>
        <v>1.0120874444444443</v>
      </c>
      <c r="H2216" s="33">
        <f t="shared" ca="1" si="992"/>
        <v>182012889172.79211</v>
      </c>
      <c r="I2216" s="33">
        <f t="shared" ca="1" si="1016"/>
        <v>5.4941164032106538E-12</v>
      </c>
      <c r="J2216" s="30" t="b">
        <f t="shared" si="993"/>
        <v>0</v>
      </c>
      <c r="K2216" s="33">
        <f t="shared" si="1012"/>
        <v>1</v>
      </c>
      <c r="L2216" s="33">
        <f t="shared" ca="1" si="1015"/>
        <v>5.4941164032106538E-12</v>
      </c>
      <c r="M2216" s="600">
        <f t="shared" ca="1" si="994"/>
        <v>27271.35</v>
      </c>
      <c r="N2216" s="601">
        <f t="shared" ca="1" si="995"/>
        <v>-2.45379090973042E+16</v>
      </c>
      <c r="O2216" s="601">
        <f t="shared" ca="1" si="996"/>
        <v>296600613023764.38</v>
      </c>
      <c r="P2216" s="601">
        <f t="shared" ca="1" si="997"/>
        <v>-238767487688491</v>
      </c>
      <c r="Q2216" s="601">
        <f t="shared" ca="1" si="1013"/>
        <v>-38202798030158.602</v>
      </c>
      <c r="R2216" s="602">
        <f t="shared" si="998"/>
        <v>399</v>
      </c>
      <c r="S2216" s="602">
        <f t="shared" si="999"/>
        <v>63.84</v>
      </c>
      <c r="T2216" s="602">
        <f t="shared" si="1000"/>
        <v>166.35080000000002</v>
      </c>
      <c r="U2216" s="602">
        <f t="shared" si="1001"/>
        <v>26.616128000000003</v>
      </c>
      <c r="V2216" s="602">
        <f t="shared" ca="1" si="1002"/>
        <v>-19630327277843.398</v>
      </c>
      <c r="W2216" s="602">
        <f t="shared" si="1003"/>
        <v>84.48</v>
      </c>
      <c r="X2216" s="602">
        <f t="shared" si="1004"/>
        <v>13.52</v>
      </c>
      <c r="Y2216" s="602">
        <f t="shared" ca="1" si="1005"/>
        <v>374387420970.20001</v>
      </c>
      <c r="Z2216" s="602">
        <f t="shared" ca="1" si="1006"/>
        <v>59901987355.230003</v>
      </c>
      <c r="AA2216" s="603">
        <f t="shared" si="1007"/>
        <v>0</v>
      </c>
      <c r="AB2216" s="602"/>
      <c r="AC2216" s="604">
        <f t="shared" si="1008"/>
        <v>0.113</v>
      </c>
      <c r="AD2216" s="602">
        <f t="shared" ca="1" si="1009"/>
        <v>-238767487688490.56</v>
      </c>
      <c r="AE2216" s="602">
        <f t="shared" si="1010"/>
        <v>0</v>
      </c>
      <c r="AG2216" s="602">
        <f t="shared" ca="1" si="1014"/>
        <v>0</v>
      </c>
    </row>
    <row r="2217" spans="2:33" x14ac:dyDescent="0.25">
      <c r="B2217" s="30">
        <v>2196</v>
      </c>
      <c r="C2217" s="19">
        <f t="shared" ca="1" si="988"/>
        <v>112530</v>
      </c>
      <c r="D2217" s="30">
        <f t="shared" ca="1" si="989"/>
        <v>31</v>
      </c>
      <c r="E2217" s="599">
        <f t="shared" si="990"/>
        <v>0.113</v>
      </c>
      <c r="F2217" s="599">
        <f t="shared" si="1011"/>
        <v>0.13108</v>
      </c>
      <c r="G2217" s="33">
        <f t="shared" ca="1" si="991"/>
        <v>1.0120874444444443</v>
      </c>
      <c r="H2217" s="33">
        <f t="shared" ca="1" si="992"/>
        <v>184212959858.84103</v>
      </c>
      <c r="I2217" s="33">
        <f t="shared" ca="1" si="1016"/>
        <v>5.4284997144950138E-12</v>
      </c>
      <c r="J2217" s="30" t="b">
        <f t="shared" si="993"/>
        <v>1</v>
      </c>
      <c r="K2217" s="33">
        <f t="shared" si="1012"/>
        <v>1</v>
      </c>
      <c r="L2217" s="33">
        <f t="shared" ca="1" si="1015"/>
        <v>5.4284997144950138E-12</v>
      </c>
      <c r="M2217" s="600">
        <f t="shared" ca="1" si="994"/>
        <v>27271.35</v>
      </c>
      <c r="N2217" s="601">
        <f t="shared" ca="1" si="995"/>
        <v>-2.4834509710328E+16</v>
      </c>
      <c r="O2217" s="601">
        <f t="shared" ca="1" si="996"/>
        <v>300185756455876.56</v>
      </c>
      <c r="P2217" s="601">
        <f t="shared" ca="1" si="997"/>
        <v>-241653576431330</v>
      </c>
      <c r="Q2217" s="601">
        <f t="shared" ca="1" si="1013"/>
        <v>-38664572229012.797</v>
      </c>
      <c r="R2217" s="602">
        <f t="shared" si="998"/>
        <v>399</v>
      </c>
      <c r="S2217" s="602">
        <f t="shared" si="999"/>
        <v>63.84</v>
      </c>
      <c r="T2217" s="602">
        <f t="shared" si="1000"/>
        <v>166.35080000000002</v>
      </c>
      <c r="U2217" s="602">
        <f t="shared" si="1001"/>
        <v>26.616128000000003</v>
      </c>
      <c r="V2217" s="602">
        <f t="shared" ca="1" si="1002"/>
        <v>-19867607768262.398</v>
      </c>
      <c r="W2217" s="602">
        <f t="shared" si="1003"/>
        <v>84.48</v>
      </c>
      <c r="X2217" s="602">
        <f t="shared" si="1004"/>
        <v>13.52</v>
      </c>
      <c r="Y2217" s="602">
        <f t="shared" ca="1" si="1005"/>
        <v>378912808118.96997</v>
      </c>
      <c r="Z2217" s="602">
        <f t="shared" ca="1" si="1006"/>
        <v>60626049299.040001</v>
      </c>
      <c r="AA2217" s="603">
        <f t="shared" si="1007"/>
        <v>0</v>
      </c>
      <c r="AB2217" s="602"/>
      <c r="AC2217" s="604">
        <f t="shared" si="1008"/>
        <v>0.113</v>
      </c>
      <c r="AD2217" s="602">
        <f t="shared" ca="1" si="1009"/>
        <v>-241653576431330.5</v>
      </c>
      <c r="AE2217" s="602">
        <f t="shared" si="1010"/>
        <v>0</v>
      </c>
      <c r="AG2217" s="602">
        <f t="shared" ca="1" si="1014"/>
        <v>0</v>
      </c>
    </row>
    <row r="2218" spans="2:33" x14ac:dyDescent="0.25">
      <c r="B2218" s="30">
        <v>2197</v>
      </c>
      <c r="C2218" s="19">
        <f t="shared" ca="1" si="988"/>
        <v>112559</v>
      </c>
      <c r="D2218" s="30">
        <f t="shared" ca="1" si="989"/>
        <v>29</v>
      </c>
      <c r="E2218" s="599">
        <f t="shared" si="990"/>
        <v>0.113</v>
      </c>
      <c r="F2218" s="599">
        <f t="shared" si="1011"/>
        <v>0.13108</v>
      </c>
      <c r="G2218" s="33">
        <f t="shared" ca="1" si="991"/>
        <v>1.0113592222222221</v>
      </c>
      <c r="H2218" s="33">
        <f t="shared" ca="1" si="992"/>
        <v>186305475806.09088</v>
      </c>
      <c r="I2218" s="33">
        <f t="shared" ca="1" si="1016"/>
        <v>5.3675287624976343E-12</v>
      </c>
      <c r="J2218" s="30" t="b">
        <f t="shared" si="993"/>
        <v>0</v>
      </c>
      <c r="K2218" s="33">
        <f t="shared" si="1012"/>
        <v>1</v>
      </c>
      <c r="L2218" s="33">
        <f t="shared" ca="1" si="1015"/>
        <v>5.3675287624976343E-12</v>
      </c>
      <c r="M2218" s="600">
        <f t="shared" ca="1" si="994"/>
        <v>27271.35</v>
      </c>
      <c r="N2218" s="601">
        <f t="shared" ca="1" si="995"/>
        <v>-2.51346954667839E+16</v>
      </c>
      <c r="O2218" s="601">
        <f t="shared" ca="1" si="996"/>
        <v>285510591322350.75</v>
      </c>
      <c r="P2218" s="601">
        <f t="shared" ca="1" si="997"/>
        <v>-228795547346252</v>
      </c>
      <c r="Q2218" s="601">
        <f t="shared" ca="1" si="1013"/>
        <v>-36607287575400.297</v>
      </c>
      <c r="R2218" s="602">
        <f t="shared" si="998"/>
        <v>399</v>
      </c>
      <c r="S2218" s="602">
        <f t="shared" si="999"/>
        <v>63.84</v>
      </c>
      <c r="T2218" s="602">
        <f t="shared" si="1000"/>
        <v>166.35080000000002</v>
      </c>
      <c r="U2218" s="602">
        <f t="shared" si="1001"/>
        <v>26.616128000000003</v>
      </c>
      <c r="V2218" s="602">
        <f t="shared" ca="1" si="1002"/>
        <v>-20107756373427.102</v>
      </c>
      <c r="W2218" s="602">
        <f t="shared" si="1003"/>
        <v>84.48</v>
      </c>
      <c r="X2218" s="602">
        <f t="shared" si="1004"/>
        <v>13.52</v>
      </c>
      <c r="Y2218" s="602">
        <f t="shared" ca="1" si="1005"/>
        <v>358751418513.57001</v>
      </c>
      <c r="Z2218" s="602">
        <f t="shared" ca="1" si="1006"/>
        <v>57400226962.169998</v>
      </c>
      <c r="AA2218" s="603">
        <f t="shared" si="1007"/>
        <v>0</v>
      </c>
      <c r="AB2218" s="602"/>
      <c r="AC2218" s="604">
        <f t="shared" si="1008"/>
        <v>0.113</v>
      </c>
      <c r="AD2218" s="602">
        <f t="shared" ca="1" si="1009"/>
        <v>-228795547346252.31</v>
      </c>
      <c r="AE2218" s="602">
        <f t="shared" si="1010"/>
        <v>0</v>
      </c>
      <c r="AG2218" s="602">
        <f t="shared" ca="1" si="1014"/>
        <v>0</v>
      </c>
    </row>
    <row r="2219" spans="2:33" x14ac:dyDescent="0.25">
      <c r="B2219" s="30">
        <v>2198</v>
      </c>
      <c r="C2219" s="19">
        <f t="shared" ca="1" si="988"/>
        <v>112590</v>
      </c>
      <c r="D2219" s="30">
        <f t="shared" ca="1" si="989"/>
        <v>31</v>
      </c>
      <c r="E2219" s="599">
        <f t="shared" si="990"/>
        <v>0.113</v>
      </c>
      <c r="F2219" s="599">
        <f t="shared" si="1011"/>
        <v>0.13108</v>
      </c>
      <c r="G2219" s="33">
        <f t="shared" ca="1" si="991"/>
        <v>1.0120874444444443</v>
      </c>
      <c r="H2219" s="33">
        <f t="shared" ca="1" si="992"/>
        <v>188557432894.59277</v>
      </c>
      <c r="I2219" s="33">
        <f t="shared" ca="1" si="1016"/>
        <v>5.3034239204933345E-12</v>
      </c>
      <c r="J2219" s="30" t="b">
        <f t="shared" si="993"/>
        <v>0</v>
      </c>
      <c r="K2219" s="33">
        <f t="shared" si="1012"/>
        <v>1</v>
      </c>
      <c r="L2219" s="33">
        <f t="shared" ca="1" si="1015"/>
        <v>5.3034239204933345E-12</v>
      </c>
      <c r="M2219" s="600">
        <f t="shared" ca="1" si="994"/>
        <v>27271.35</v>
      </c>
      <c r="N2219" s="601">
        <f t="shared" ca="1" si="995"/>
        <v>-2.54202060581063E+16</v>
      </c>
      <c r="O2219" s="601">
        <f t="shared" ca="1" si="996"/>
        <v>307265328520961.06</v>
      </c>
      <c r="P2219" s="601">
        <f t="shared" ca="1" si="997"/>
        <v>-247352727282073</v>
      </c>
      <c r="Q2219" s="601">
        <f t="shared" ca="1" si="1013"/>
        <v>-39576436365131.703</v>
      </c>
      <c r="R2219" s="602">
        <f t="shared" si="998"/>
        <v>399</v>
      </c>
      <c r="S2219" s="602">
        <f t="shared" si="999"/>
        <v>63.84</v>
      </c>
      <c r="T2219" s="602">
        <f t="shared" si="1000"/>
        <v>166.35080000000002</v>
      </c>
      <c r="U2219" s="602">
        <f t="shared" si="1001"/>
        <v>26.616128000000003</v>
      </c>
      <c r="V2219" s="602">
        <f t="shared" ca="1" si="1002"/>
        <v>-20336164846485</v>
      </c>
      <c r="W2219" s="602">
        <f t="shared" si="1003"/>
        <v>84.48</v>
      </c>
      <c r="X2219" s="602">
        <f t="shared" si="1004"/>
        <v>13.52</v>
      </c>
      <c r="Y2219" s="602">
        <f t="shared" ca="1" si="1005"/>
        <v>387849076652.94</v>
      </c>
      <c r="Z2219" s="602">
        <f t="shared" ca="1" si="1006"/>
        <v>62055852264.470001</v>
      </c>
      <c r="AA2219" s="603">
        <f t="shared" si="1007"/>
        <v>0</v>
      </c>
      <c r="AB2219" s="602"/>
      <c r="AC2219" s="604">
        <f t="shared" si="1008"/>
        <v>0.113</v>
      </c>
      <c r="AD2219" s="602">
        <f t="shared" ca="1" si="1009"/>
        <v>-247352727282073.28</v>
      </c>
      <c r="AE2219" s="602">
        <f t="shared" si="1010"/>
        <v>0</v>
      </c>
      <c r="AG2219" s="602">
        <f t="shared" ca="1" si="1014"/>
        <v>0</v>
      </c>
    </row>
    <row r="2220" spans="2:33" x14ac:dyDescent="0.25">
      <c r="B2220" s="30">
        <v>2199</v>
      </c>
      <c r="C2220" s="19">
        <f t="shared" ca="1" si="988"/>
        <v>112620</v>
      </c>
      <c r="D2220" s="30">
        <f t="shared" ca="1" si="989"/>
        <v>30</v>
      </c>
      <c r="E2220" s="599">
        <f t="shared" si="990"/>
        <v>0.113</v>
      </c>
      <c r="F2220" s="599">
        <f t="shared" si="1011"/>
        <v>0.13108</v>
      </c>
      <c r="G2220" s="33">
        <f t="shared" ca="1" si="991"/>
        <v>1.0117233333333333</v>
      </c>
      <c r="H2220" s="33">
        <f t="shared" ca="1" si="992"/>
        <v>190767954532.89371</v>
      </c>
      <c r="I2220" s="33">
        <f t="shared" ca="1" si="1016"/>
        <v>5.2419705523842169E-12</v>
      </c>
      <c r="J2220" s="30" t="b">
        <f t="shared" si="993"/>
        <v>0</v>
      </c>
      <c r="K2220" s="33">
        <f t="shared" si="1012"/>
        <v>1</v>
      </c>
      <c r="L2220" s="33">
        <f t="shared" ca="1" si="1015"/>
        <v>5.2419705523842169E-12</v>
      </c>
      <c r="M2220" s="600">
        <f t="shared" ca="1" si="994"/>
        <v>27271.35</v>
      </c>
      <c r="N2220" s="601">
        <f t="shared" ca="1" si="995"/>
        <v>-2.57274713866273E+16</v>
      </c>
      <c r="O2220" s="601">
        <f t="shared" ca="1" si="996"/>
        <v>301611722916498.94</v>
      </c>
      <c r="P2220" s="601">
        <f t="shared" ca="1" si="997"/>
        <v>-242267022224074</v>
      </c>
      <c r="Q2220" s="601">
        <f t="shared" ca="1" si="1013"/>
        <v>-38762723555851.797</v>
      </c>
      <c r="R2220" s="602">
        <f t="shared" si="998"/>
        <v>399</v>
      </c>
      <c r="S2220" s="602">
        <f t="shared" si="999"/>
        <v>63.84</v>
      </c>
      <c r="T2220" s="602">
        <f t="shared" si="1000"/>
        <v>166.35080000000002</v>
      </c>
      <c r="U2220" s="602">
        <f t="shared" si="1001"/>
        <v>26.616128000000003</v>
      </c>
      <c r="V2220" s="602">
        <f t="shared" ca="1" si="1002"/>
        <v>-20581977109301.801</v>
      </c>
      <c r="W2220" s="602">
        <f t="shared" si="1003"/>
        <v>84.48</v>
      </c>
      <c r="X2220" s="602">
        <f t="shared" si="1004"/>
        <v>13.52</v>
      </c>
      <c r="Y2220" s="602">
        <f t="shared" ca="1" si="1005"/>
        <v>379874691121.98999</v>
      </c>
      <c r="Z2220" s="602">
        <f t="shared" ca="1" si="1006"/>
        <v>60779950579.519997</v>
      </c>
      <c r="AA2220" s="603">
        <f t="shared" si="1007"/>
        <v>0</v>
      </c>
      <c r="AB2220" s="602"/>
      <c r="AC2220" s="604">
        <f t="shared" si="1008"/>
        <v>0.113</v>
      </c>
      <c r="AD2220" s="602">
        <f t="shared" ca="1" si="1009"/>
        <v>-242267022224073.72</v>
      </c>
      <c r="AE2220" s="602">
        <f t="shared" si="1010"/>
        <v>0</v>
      </c>
      <c r="AG2220" s="602">
        <f t="shared" ca="1" si="1014"/>
        <v>0</v>
      </c>
    </row>
    <row r="2221" spans="2:33" x14ac:dyDescent="0.25">
      <c r="B2221" s="30">
        <v>2200</v>
      </c>
      <c r="C2221" s="19">
        <f t="shared" ca="1" si="988"/>
        <v>112651</v>
      </c>
      <c r="D2221" s="30">
        <f t="shared" ca="1" si="989"/>
        <v>31</v>
      </c>
      <c r="E2221" s="599">
        <f t="shared" si="990"/>
        <v>0.113</v>
      </c>
      <c r="F2221" s="599">
        <f t="shared" si="1011"/>
        <v>0.13108</v>
      </c>
      <c r="G2221" s="33">
        <f t="shared" ca="1" si="991"/>
        <v>1.0120874444444443</v>
      </c>
      <c r="H2221" s="33">
        <f t="shared" ca="1" si="992"/>
        <v>193073851585.09033</v>
      </c>
      <c r="I2221" s="33">
        <f t="shared" ca="1" si="1016"/>
        <v>5.1793652625160695E-12</v>
      </c>
      <c r="J2221" s="30" t="b">
        <f t="shared" si="993"/>
        <v>0</v>
      </c>
      <c r="K2221" s="33">
        <f t="shared" si="1012"/>
        <v>1</v>
      </c>
      <c r="L2221" s="33">
        <f t="shared" ca="1" si="1015"/>
        <v>5.1793652625160695E-12</v>
      </c>
      <c r="M2221" s="600">
        <f t="shared" ca="1" si="994"/>
        <v>27271.35</v>
      </c>
      <c r="N2221" s="601">
        <f t="shared" ca="1" si="995"/>
        <v>-2.60290831095438E+16</v>
      </c>
      <c r="O2221" s="601">
        <f t="shared" ca="1" si="996"/>
        <v>314625096053709.56</v>
      </c>
      <c r="P2221" s="601">
        <f t="shared" ca="1" si="997"/>
        <v>-253277439257589</v>
      </c>
      <c r="Q2221" s="601">
        <f t="shared" ca="1" si="1013"/>
        <v>-40524390281214.203</v>
      </c>
      <c r="R2221" s="602">
        <f t="shared" si="998"/>
        <v>399</v>
      </c>
      <c r="S2221" s="602">
        <f t="shared" si="999"/>
        <v>63.84</v>
      </c>
      <c r="T2221" s="602">
        <f t="shared" si="1000"/>
        <v>166.35080000000002</v>
      </c>
      <c r="U2221" s="602">
        <f t="shared" si="1001"/>
        <v>26.616128000000003</v>
      </c>
      <c r="V2221" s="602">
        <f t="shared" ca="1" si="1002"/>
        <v>-20823266487635</v>
      </c>
      <c r="W2221" s="602">
        <f t="shared" si="1003"/>
        <v>84.48</v>
      </c>
      <c r="X2221" s="602">
        <f t="shared" si="1004"/>
        <v>13.52</v>
      </c>
      <c r="Y2221" s="602">
        <f t="shared" ca="1" si="1005"/>
        <v>397139025030.54999</v>
      </c>
      <c r="Z2221" s="602">
        <f t="shared" ca="1" si="1006"/>
        <v>63542244004.889999</v>
      </c>
      <c r="AA2221" s="603">
        <f t="shared" si="1007"/>
        <v>0</v>
      </c>
      <c r="AB2221" s="602"/>
      <c r="AC2221" s="604">
        <f t="shared" si="1008"/>
        <v>0.113</v>
      </c>
      <c r="AD2221" s="602">
        <f t="shared" ca="1" si="1009"/>
        <v>-253277439257588.72</v>
      </c>
      <c r="AE2221" s="602">
        <f t="shared" si="1010"/>
        <v>0</v>
      </c>
      <c r="AG2221" s="602">
        <f t="shared" ca="1" si="1014"/>
        <v>0</v>
      </c>
    </row>
    <row r="2222" spans="2:33" x14ac:dyDescent="0.25">
      <c r="B2222" s="30">
        <v>2201</v>
      </c>
      <c r="C2222" s="19">
        <f t="shared" ca="1" si="988"/>
        <v>112681</v>
      </c>
      <c r="D2222" s="30">
        <f t="shared" ca="1" si="989"/>
        <v>30</v>
      </c>
      <c r="E2222" s="599">
        <f t="shared" si="990"/>
        <v>0.113</v>
      </c>
      <c r="F2222" s="599">
        <f t="shared" si="1011"/>
        <v>0.13108</v>
      </c>
      <c r="G2222" s="33">
        <f t="shared" ca="1" si="991"/>
        <v>1.0117233333333333</v>
      </c>
      <c r="H2222" s="33">
        <f t="shared" ca="1" si="992"/>
        <v>195337320705.17288</v>
      </c>
      <c r="I2222" s="33">
        <f t="shared" ca="1" si="1016"/>
        <v>5.1193494227829767E-12</v>
      </c>
      <c r="J2222" s="30" t="b">
        <f t="shared" si="993"/>
        <v>0</v>
      </c>
      <c r="K2222" s="33">
        <f t="shared" si="1012"/>
        <v>1</v>
      </c>
      <c r="L2222" s="33">
        <f t="shared" ca="1" si="1015"/>
        <v>5.1193494227829767E-12</v>
      </c>
      <c r="M2222" s="600">
        <f t="shared" ca="1" si="994"/>
        <v>27271.35</v>
      </c>
      <c r="N2222" s="601">
        <f t="shared" ca="1" si="995"/>
        <v>-2.63437082055975E+16</v>
      </c>
      <c r="O2222" s="601">
        <f t="shared" ca="1" si="996"/>
        <v>308836072557559.25</v>
      </c>
      <c r="P2222" s="601">
        <f t="shared" ca="1" si="997"/>
        <v>-248069918936043</v>
      </c>
      <c r="Q2222" s="601">
        <f t="shared" ca="1" si="1013"/>
        <v>-39691187029766.898</v>
      </c>
      <c r="R2222" s="602">
        <f t="shared" si="998"/>
        <v>399</v>
      </c>
      <c r="S2222" s="602">
        <f t="shared" si="999"/>
        <v>63.84</v>
      </c>
      <c r="T2222" s="602">
        <f t="shared" si="1000"/>
        <v>166.35080000000002</v>
      </c>
      <c r="U2222" s="602">
        <f t="shared" si="1001"/>
        <v>26.616128000000003</v>
      </c>
      <c r="V2222" s="602">
        <f t="shared" ca="1" si="1002"/>
        <v>-21074966564478</v>
      </c>
      <c r="W2222" s="602">
        <f t="shared" si="1003"/>
        <v>84.48</v>
      </c>
      <c r="X2222" s="602">
        <f t="shared" si="1004"/>
        <v>13.52</v>
      </c>
      <c r="Y2222" s="602">
        <f t="shared" ca="1" si="1005"/>
        <v>388973633166.35999</v>
      </c>
      <c r="Z2222" s="602">
        <f t="shared" ca="1" si="1006"/>
        <v>62235781306.620003</v>
      </c>
      <c r="AA2222" s="603">
        <f t="shared" si="1007"/>
        <v>0</v>
      </c>
      <c r="AB2222" s="602"/>
      <c r="AC2222" s="604">
        <f t="shared" si="1008"/>
        <v>0.113</v>
      </c>
      <c r="AD2222" s="602">
        <f t="shared" ca="1" si="1009"/>
        <v>-248069918936043.13</v>
      </c>
      <c r="AE2222" s="602">
        <f t="shared" si="1010"/>
        <v>0</v>
      </c>
      <c r="AG2222" s="602">
        <f t="shared" ca="1" si="1014"/>
        <v>0</v>
      </c>
    </row>
    <row r="2223" spans="2:33" x14ac:dyDescent="0.25">
      <c r="B2223" s="30">
        <v>2202</v>
      </c>
      <c r="C2223" s="19">
        <f t="shared" ca="1" si="988"/>
        <v>112712</v>
      </c>
      <c r="D2223" s="30">
        <f t="shared" ca="1" si="989"/>
        <v>31</v>
      </c>
      <c r="E2223" s="599">
        <f t="shared" si="990"/>
        <v>0.113</v>
      </c>
      <c r="F2223" s="599">
        <f t="shared" si="1011"/>
        <v>0.13108</v>
      </c>
      <c r="G2223" s="33">
        <f t="shared" ca="1" si="991"/>
        <v>1.0120874444444443</v>
      </c>
      <c r="H2223" s="33">
        <f t="shared" ca="1" si="992"/>
        <v>197698449717.12326</v>
      </c>
      <c r="I2223" s="33">
        <f t="shared" ca="1" si="1016"/>
        <v>5.0582086072543793E-12</v>
      </c>
      <c r="J2223" s="30" t="b">
        <f t="shared" si="993"/>
        <v>0</v>
      </c>
      <c r="K2223" s="33">
        <f t="shared" si="1012"/>
        <v>1</v>
      </c>
      <c r="L2223" s="33">
        <f t="shared" ca="1" si="1015"/>
        <v>5.0582086072543793E-12</v>
      </c>
      <c r="M2223" s="600">
        <f t="shared" ca="1" si="994"/>
        <v>27271.35</v>
      </c>
      <c r="N2223" s="601">
        <f t="shared" ca="1" si="995"/>
        <v>-2.66525442781551E+16</v>
      </c>
      <c r="O2223" s="601">
        <f t="shared" ca="1" si="996"/>
        <v>322161148292567.31</v>
      </c>
      <c r="P2223" s="601">
        <f t="shared" ca="1" si="997"/>
        <v>-259344062795493</v>
      </c>
      <c r="Q2223" s="601">
        <f t="shared" ca="1" si="1013"/>
        <v>-41495050047278.898</v>
      </c>
      <c r="R2223" s="602">
        <f t="shared" si="998"/>
        <v>399</v>
      </c>
      <c r="S2223" s="602">
        <f t="shared" si="999"/>
        <v>63.84</v>
      </c>
      <c r="T2223" s="602">
        <f t="shared" si="1000"/>
        <v>166.35080000000002</v>
      </c>
      <c r="U2223" s="602">
        <f t="shared" si="1001"/>
        <v>26.616128000000003</v>
      </c>
      <c r="V2223" s="602">
        <f t="shared" ca="1" si="1002"/>
        <v>-21322035422524.102</v>
      </c>
      <c r="W2223" s="602">
        <f t="shared" si="1003"/>
        <v>84.48</v>
      </c>
      <c r="X2223" s="602">
        <f t="shared" si="1004"/>
        <v>13.52</v>
      </c>
      <c r="Y2223" s="602">
        <f t="shared" ca="1" si="1005"/>
        <v>406651490737.97998</v>
      </c>
      <c r="Z2223" s="602">
        <f t="shared" ca="1" si="1006"/>
        <v>65064238518.080002</v>
      </c>
      <c r="AA2223" s="603">
        <f t="shared" si="1007"/>
        <v>0</v>
      </c>
      <c r="AB2223" s="602"/>
      <c r="AC2223" s="604">
        <f t="shared" si="1008"/>
        <v>0.113</v>
      </c>
      <c r="AD2223" s="602">
        <f t="shared" ca="1" si="1009"/>
        <v>-259344062795492.53</v>
      </c>
      <c r="AE2223" s="602">
        <f t="shared" si="1010"/>
        <v>0</v>
      </c>
      <c r="AG2223" s="602">
        <f t="shared" ca="1" si="1014"/>
        <v>0</v>
      </c>
    </row>
    <row r="2224" spans="2:33" x14ac:dyDescent="0.25">
      <c r="B2224" s="30">
        <v>2203</v>
      </c>
      <c r="C2224" s="19">
        <f t="shared" ca="1" si="988"/>
        <v>112743</v>
      </c>
      <c r="D2224" s="30">
        <f t="shared" ca="1" si="989"/>
        <v>31</v>
      </c>
      <c r="E2224" s="599">
        <f t="shared" si="990"/>
        <v>0.113</v>
      </c>
      <c r="F2224" s="599">
        <f t="shared" si="1011"/>
        <v>0.13108</v>
      </c>
      <c r="G2224" s="33">
        <f t="shared" ca="1" si="991"/>
        <v>1.0120874444444443</v>
      </c>
      <c r="H2224" s="33">
        <f t="shared" ca="1" si="992"/>
        <v>200088118744.83176</v>
      </c>
      <c r="I2224" s="33">
        <f t="shared" ca="1" si="1016"/>
        <v>4.9977980015658965E-12</v>
      </c>
      <c r="J2224" s="30" t="b">
        <f t="shared" si="993"/>
        <v>0</v>
      </c>
      <c r="K2224" s="33">
        <f t="shared" si="1012"/>
        <v>1</v>
      </c>
      <c r="L2224" s="33">
        <f t="shared" ca="1" si="1015"/>
        <v>4.9977980015658965E-12</v>
      </c>
      <c r="M2224" s="600">
        <f t="shared" ca="1" si="994"/>
        <v>27271.35</v>
      </c>
      <c r="N2224" s="601">
        <f t="shared" ca="1" si="995"/>
        <v>-2.69747054264477E+16</v>
      </c>
      <c r="O2224" s="601">
        <f t="shared" ca="1" si="996"/>
        <v>326055253274711.75</v>
      </c>
      <c r="P2224" s="601">
        <f t="shared" ca="1" si="997"/>
        <v>-262478869746795</v>
      </c>
      <c r="Q2224" s="601">
        <f t="shared" ca="1" si="1013"/>
        <v>-41996619159487.203</v>
      </c>
      <c r="R2224" s="602">
        <f t="shared" si="998"/>
        <v>399</v>
      </c>
      <c r="S2224" s="602">
        <f t="shared" si="999"/>
        <v>63.84</v>
      </c>
      <c r="T2224" s="602">
        <f t="shared" si="1000"/>
        <v>166.35080000000002</v>
      </c>
      <c r="U2224" s="602">
        <f t="shared" si="1001"/>
        <v>26.616128000000003</v>
      </c>
      <c r="V2224" s="602">
        <f t="shared" ca="1" si="1002"/>
        <v>-21579764341158.199</v>
      </c>
      <c r="W2224" s="602">
        <f t="shared" si="1003"/>
        <v>84.48</v>
      </c>
      <c r="X2224" s="602">
        <f t="shared" si="1004"/>
        <v>13.52</v>
      </c>
      <c r="Y2224" s="602">
        <f t="shared" ca="1" si="1005"/>
        <v>411566868037.62</v>
      </c>
      <c r="Z2224" s="602">
        <f t="shared" ca="1" si="1006"/>
        <v>65850698886.019997</v>
      </c>
      <c r="AA2224" s="603">
        <f t="shared" si="1007"/>
        <v>0</v>
      </c>
      <c r="AB2224" s="602"/>
      <c r="AC2224" s="604">
        <f t="shared" si="1008"/>
        <v>0.113</v>
      </c>
      <c r="AD2224" s="602">
        <f t="shared" ca="1" si="1009"/>
        <v>-262478869746795.25</v>
      </c>
      <c r="AE2224" s="602">
        <f t="shared" si="1010"/>
        <v>0</v>
      </c>
      <c r="AG2224" s="602">
        <f t="shared" ca="1" si="1014"/>
        <v>0</v>
      </c>
    </row>
    <row r="2225" spans="2:33" x14ac:dyDescent="0.25">
      <c r="B2225" s="30">
        <v>2204</v>
      </c>
      <c r="C2225" s="19">
        <f t="shared" ca="1" si="988"/>
        <v>112773</v>
      </c>
      <c r="D2225" s="30">
        <f t="shared" ca="1" si="989"/>
        <v>30</v>
      </c>
      <c r="E2225" s="599">
        <f t="shared" si="990"/>
        <v>0.113</v>
      </c>
      <c r="F2225" s="599">
        <f t="shared" si="1011"/>
        <v>0.13108</v>
      </c>
      <c r="G2225" s="33">
        <f t="shared" ca="1" si="991"/>
        <v>1.0117233333333333</v>
      </c>
      <c r="H2225" s="33">
        <f t="shared" ca="1" si="992"/>
        <v>202433818456.91699</v>
      </c>
      <c r="I2225" s="33">
        <f t="shared" ca="1" si="1016"/>
        <v>4.9398860705323563E-12</v>
      </c>
      <c r="J2225" s="30" t="b">
        <f t="shared" si="993"/>
        <v>0</v>
      </c>
      <c r="K2225" s="33">
        <f t="shared" si="1012"/>
        <v>1</v>
      </c>
      <c r="L2225" s="33">
        <f t="shared" ca="1" si="1015"/>
        <v>4.9398860705323563E-12</v>
      </c>
      <c r="M2225" s="600">
        <f t="shared" ca="1" si="994"/>
        <v>27271.35</v>
      </c>
      <c r="N2225" s="601">
        <f t="shared" ca="1" si="995"/>
        <v>-2.73007606797224E+16</v>
      </c>
      <c r="O2225" s="601">
        <f t="shared" ca="1" si="996"/>
        <v>320055917729217.06</v>
      </c>
      <c r="P2225" s="601">
        <f t="shared" ca="1" si="997"/>
        <v>-257082163067386</v>
      </c>
      <c r="Q2225" s="601">
        <f t="shared" ca="1" si="1013"/>
        <v>-41133146090781.797</v>
      </c>
      <c r="R2225" s="602">
        <f t="shared" si="998"/>
        <v>399</v>
      </c>
      <c r="S2225" s="602">
        <f t="shared" si="999"/>
        <v>63.84</v>
      </c>
      <c r="T2225" s="602">
        <f t="shared" si="1000"/>
        <v>166.35080000000002</v>
      </c>
      <c r="U2225" s="602">
        <f t="shared" si="1001"/>
        <v>26.616128000000003</v>
      </c>
      <c r="V2225" s="602">
        <f t="shared" ca="1" si="1002"/>
        <v>-21840608543777.898</v>
      </c>
      <c r="W2225" s="602">
        <f t="shared" si="1003"/>
        <v>84.48</v>
      </c>
      <c r="X2225" s="602">
        <f t="shared" si="1004"/>
        <v>13.52</v>
      </c>
      <c r="Y2225" s="602">
        <f t="shared" ca="1" si="1005"/>
        <v>403104831964.31</v>
      </c>
      <c r="Z2225" s="602">
        <f t="shared" ca="1" si="1006"/>
        <v>64496773114.290001</v>
      </c>
      <c r="AA2225" s="603">
        <f t="shared" si="1007"/>
        <v>0</v>
      </c>
      <c r="AB2225" s="602"/>
      <c r="AC2225" s="604">
        <f t="shared" si="1008"/>
        <v>0.113</v>
      </c>
      <c r="AD2225" s="602">
        <f t="shared" ca="1" si="1009"/>
        <v>-257082163067385.97</v>
      </c>
      <c r="AE2225" s="602">
        <f t="shared" si="1010"/>
        <v>0</v>
      </c>
      <c r="AG2225" s="602">
        <f t="shared" ca="1" si="1014"/>
        <v>0</v>
      </c>
    </row>
    <row r="2226" spans="2:33" x14ac:dyDescent="0.25">
      <c r="B2226" s="30">
        <v>2205</v>
      </c>
      <c r="C2226" s="19">
        <f t="shared" ca="1" si="988"/>
        <v>112804</v>
      </c>
      <c r="D2226" s="30">
        <f t="shared" ca="1" si="989"/>
        <v>31</v>
      </c>
      <c r="E2226" s="599">
        <f t="shared" si="990"/>
        <v>0.113</v>
      </c>
      <c r="F2226" s="599">
        <f t="shared" si="1011"/>
        <v>0.13108</v>
      </c>
      <c r="G2226" s="33">
        <f t="shared" ca="1" si="991"/>
        <v>1.0120874444444443</v>
      </c>
      <c r="H2226" s="33">
        <f t="shared" ca="1" si="992"/>
        <v>204880725991.19171</v>
      </c>
      <c r="I2226" s="33">
        <f t="shared" ca="1" si="1016"/>
        <v>4.880888600731492E-12</v>
      </c>
      <c r="J2226" s="30" t="b">
        <f t="shared" si="993"/>
        <v>0</v>
      </c>
      <c r="K2226" s="33">
        <f t="shared" si="1012"/>
        <v>1</v>
      </c>
      <c r="L2226" s="33">
        <f t="shared" ca="1" si="1015"/>
        <v>4.880888600731492E-12</v>
      </c>
      <c r="M2226" s="600">
        <f t="shared" ca="1" si="994"/>
        <v>27271.35</v>
      </c>
      <c r="N2226" s="601">
        <f t="shared" ca="1" si="995"/>
        <v>-2.76208165974516E+16</v>
      </c>
      <c r="O2226" s="601">
        <f t="shared" ca="1" si="996"/>
        <v>333865086159156.81</v>
      </c>
      <c r="P2226" s="601">
        <f t="shared" ca="1" si="997"/>
        <v>-268765890391314</v>
      </c>
      <c r="Q2226" s="601">
        <f t="shared" ca="1" si="1013"/>
        <v>-43002542462610.203</v>
      </c>
      <c r="R2226" s="602">
        <f t="shared" si="998"/>
        <v>399</v>
      </c>
      <c r="S2226" s="602">
        <f t="shared" si="999"/>
        <v>63.84</v>
      </c>
      <c r="T2226" s="602">
        <f t="shared" si="1000"/>
        <v>166.35080000000002</v>
      </c>
      <c r="U2226" s="602">
        <f t="shared" si="1001"/>
        <v>26.616128000000003</v>
      </c>
      <c r="V2226" s="602">
        <f t="shared" ca="1" si="1002"/>
        <v>-22096653277961.301</v>
      </c>
      <c r="W2226" s="602">
        <f t="shared" si="1003"/>
        <v>84.48</v>
      </c>
      <c r="X2226" s="602">
        <f t="shared" si="1004"/>
        <v>13.52</v>
      </c>
      <c r="Y2226" s="602">
        <f t="shared" ca="1" si="1005"/>
        <v>421424916408.22998</v>
      </c>
      <c r="Z2226" s="602">
        <f t="shared" ca="1" si="1006"/>
        <v>67427986625.32</v>
      </c>
      <c r="AA2226" s="603">
        <f t="shared" si="1007"/>
        <v>0</v>
      </c>
      <c r="AB2226" s="602"/>
      <c r="AC2226" s="604">
        <f t="shared" si="1008"/>
        <v>0.113</v>
      </c>
      <c r="AD2226" s="602">
        <f t="shared" ca="1" si="1009"/>
        <v>-268765890391313.78</v>
      </c>
      <c r="AE2226" s="602">
        <f t="shared" si="1010"/>
        <v>0</v>
      </c>
      <c r="AG2226" s="602">
        <f t="shared" ca="1" si="1014"/>
        <v>0</v>
      </c>
    </row>
    <row r="2227" spans="2:33" x14ac:dyDescent="0.25">
      <c r="B2227" s="30">
        <v>2206</v>
      </c>
      <c r="C2227" s="19">
        <f t="shared" ca="1" si="988"/>
        <v>112834</v>
      </c>
      <c r="D2227" s="30">
        <f t="shared" ca="1" si="989"/>
        <v>30</v>
      </c>
      <c r="E2227" s="599">
        <f t="shared" si="990"/>
        <v>0.113</v>
      </c>
      <c r="F2227" s="599">
        <f t="shared" si="1011"/>
        <v>0.13108</v>
      </c>
      <c r="G2227" s="33">
        <f t="shared" ca="1" si="991"/>
        <v>1.0117233333333333</v>
      </c>
      <c r="H2227" s="33">
        <f t="shared" ca="1" si="992"/>
        <v>207282611035.56177</v>
      </c>
      <c r="I2227" s="33">
        <f t="shared" ca="1" si="1016"/>
        <v>4.8243313561330922E-12</v>
      </c>
      <c r="J2227" s="30" t="b">
        <f t="shared" si="993"/>
        <v>0</v>
      </c>
      <c r="K2227" s="33">
        <f t="shared" si="1012"/>
        <v>1</v>
      </c>
      <c r="L2227" s="33">
        <f t="shared" ca="1" si="1015"/>
        <v>4.8243313561330922E-12</v>
      </c>
      <c r="M2227" s="600">
        <f t="shared" ca="1" si="994"/>
        <v>27271.35</v>
      </c>
      <c r="N2227" s="601">
        <f t="shared" ca="1" si="995"/>
        <v>-2.79546816836108E+16</v>
      </c>
      <c r="O2227" s="601">
        <f t="shared" ca="1" si="996"/>
        <v>327722051631468.56</v>
      </c>
      <c r="P2227" s="601">
        <f t="shared" ca="1" si="997"/>
        <v>-263239919187335</v>
      </c>
      <c r="Q2227" s="601">
        <f t="shared" ca="1" si="1013"/>
        <v>-42118387069973.602</v>
      </c>
      <c r="R2227" s="602">
        <f t="shared" si="998"/>
        <v>399</v>
      </c>
      <c r="S2227" s="602">
        <f t="shared" si="999"/>
        <v>63.84</v>
      </c>
      <c r="T2227" s="602">
        <f t="shared" si="1000"/>
        <v>166.35080000000002</v>
      </c>
      <c r="U2227" s="602">
        <f t="shared" si="1001"/>
        <v>26.616128000000003</v>
      </c>
      <c r="V2227" s="602">
        <f t="shared" ca="1" si="1002"/>
        <v>-22363745346888.602</v>
      </c>
      <c r="W2227" s="602">
        <f t="shared" si="1003"/>
        <v>84.48</v>
      </c>
      <c r="X2227" s="602">
        <f t="shared" si="1004"/>
        <v>13.52</v>
      </c>
      <c r="Y2227" s="602">
        <f t="shared" ca="1" si="1005"/>
        <v>412760193560.39001</v>
      </c>
      <c r="Z2227" s="602">
        <f t="shared" ca="1" si="1006"/>
        <v>66041630969.660004</v>
      </c>
      <c r="AA2227" s="603">
        <f t="shared" si="1007"/>
        <v>0</v>
      </c>
      <c r="AB2227" s="602"/>
      <c r="AC2227" s="604">
        <f t="shared" si="1008"/>
        <v>0.113</v>
      </c>
      <c r="AD2227" s="602">
        <f t="shared" ca="1" si="1009"/>
        <v>-263239919187335.03</v>
      </c>
      <c r="AE2227" s="602">
        <f t="shared" si="1010"/>
        <v>0</v>
      </c>
      <c r="AG2227" s="602">
        <f t="shared" ca="1" si="1014"/>
        <v>0</v>
      </c>
    </row>
    <row r="2228" spans="2:33" x14ac:dyDescent="0.25">
      <c r="B2228" s="30">
        <v>2207</v>
      </c>
      <c r="C2228" s="19">
        <f t="shared" ca="1" si="988"/>
        <v>112865</v>
      </c>
      <c r="D2228" s="30">
        <f t="shared" ca="1" si="989"/>
        <v>31</v>
      </c>
      <c r="E2228" s="599">
        <f t="shared" si="990"/>
        <v>0.113</v>
      </c>
      <c r="F2228" s="599">
        <f t="shared" si="1011"/>
        <v>0.13108</v>
      </c>
      <c r="G2228" s="33">
        <f t="shared" ca="1" si="991"/>
        <v>1.0120874444444443</v>
      </c>
      <c r="H2228" s="33">
        <f t="shared" ca="1" si="992"/>
        <v>209788128080.75348</v>
      </c>
      <c r="I2228" s="33">
        <f t="shared" ca="1" si="1016"/>
        <v>4.7667139658878663E-12</v>
      </c>
      <c r="J2228" s="30" t="b">
        <f t="shared" si="993"/>
        <v>0</v>
      </c>
      <c r="K2228" s="33">
        <f t="shared" si="1012"/>
        <v>1</v>
      </c>
      <c r="L2228" s="33">
        <f t="shared" ca="1" si="1015"/>
        <v>4.7667139658878663E-12</v>
      </c>
      <c r="M2228" s="600">
        <f t="shared" ca="1" si="994"/>
        <v>27271.35</v>
      </c>
      <c r="N2228" s="601">
        <f t="shared" ca="1" si="995"/>
        <v>-2.82824037352423E+16</v>
      </c>
      <c r="O2228" s="601">
        <f t="shared" ca="1" si="996"/>
        <v>341861983932360.44</v>
      </c>
      <c r="P2228" s="601">
        <f t="shared" ca="1" si="997"/>
        <v>-275203500790427</v>
      </c>
      <c r="Q2228" s="601">
        <f t="shared" ca="1" si="1013"/>
        <v>-44032560126468.297</v>
      </c>
      <c r="R2228" s="602">
        <f t="shared" si="998"/>
        <v>399</v>
      </c>
      <c r="S2228" s="602">
        <f t="shared" si="999"/>
        <v>63.84</v>
      </c>
      <c r="T2228" s="602">
        <f t="shared" si="1000"/>
        <v>166.35080000000002</v>
      </c>
      <c r="U2228" s="602">
        <f t="shared" si="1001"/>
        <v>26.616128000000003</v>
      </c>
      <c r="V2228" s="602">
        <f t="shared" ca="1" si="1002"/>
        <v>-22625922988193.801</v>
      </c>
      <c r="W2228" s="602">
        <f t="shared" si="1003"/>
        <v>84.48</v>
      </c>
      <c r="X2228" s="602">
        <f t="shared" si="1004"/>
        <v>13.52</v>
      </c>
      <c r="Y2228" s="602">
        <f t="shared" ca="1" si="1005"/>
        <v>431519089514.03998</v>
      </c>
      <c r="Z2228" s="602">
        <f t="shared" ca="1" si="1006"/>
        <v>69043054322.25</v>
      </c>
      <c r="AA2228" s="603">
        <f t="shared" si="1007"/>
        <v>0</v>
      </c>
      <c r="AB2228" s="602"/>
      <c r="AC2228" s="604">
        <f t="shared" si="1008"/>
        <v>0.113</v>
      </c>
      <c r="AD2228" s="602">
        <f t="shared" ca="1" si="1009"/>
        <v>-275203500790427.19</v>
      </c>
      <c r="AE2228" s="602">
        <f t="shared" si="1010"/>
        <v>0</v>
      </c>
      <c r="AG2228" s="602">
        <f t="shared" ca="1" si="1014"/>
        <v>0</v>
      </c>
    </row>
    <row r="2229" spans="2:33" x14ac:dyDescent="0.25">
      <c r="B2229" s="30">
        <v>2208</v>
      </c>
      <c r="C2229" s="19">
        <f t="shared" ca="1" si="988"/>
        <v>112896</v>
      </c>
      <c r="D2229" s="30">
        <f t="shared" ca="1" si="989"/>
        <v>31</v>
      </c>
      <c r="E2229" s="599">
        <f t="shared" si="990"/>
        <v>0.113</v>
      </c>
      <c r="F2229" s="599">
        <f t="shared" si="1011"/>
        <v>0.13108</v>
      </c>
      <c r="G2229" s="33">
        <f t="shared" ca="1" si="991"/>
        <v>1.0120874444444443</v>
      </c>
      <c r="H2229" s="33">
        <f t="shared" ca="1" si="992"/>
        <v>212323930424.03357</v>
      </c>
      <c r="I2229" s="33">
        <f t="shared" ca="1" si="1016"/>
        <v>4.7097847049218297E-12</v>
      </c>
      <c r="J2229" s="30" t="b">
        <f t="shared" si="993"/>
        <v>1</v>
      </c>
      <c r="K2229" s="33">
        <f t="shared" si="1012"/>
        <v>1</v>
      </c>
      <c r="L2229" s="33">
        <f t="shared" ca="1" si="1015"/>
        <v>4.7097847049218297E-12</v>
      </c>
      <c r="M2229" s="600">
        <f t="shared" ca="1" si="994"/>
        <v>27271.35</v>
      </c>
      <c r="N2229" s="601">
        <f t="shared" ca="1" si="995"/>
        <v>-2.86242657191747E+16</v>
      </c>
      <c r="O2229" s="601">
        <f t="shared" ca="1" si="996"/>
        <v>345994221670811.31</v>
      </c>
      <c r="P2229" s="601">
        <f t="shared" ca="1" si="997"/>
        <v>-278530007817414</v>
      </c>
      <c r="Q2229" s="601">
        <f t="shared" ca="1" si="1013"/>
        <v>-44564801250786.203</v>
      </c>
      <c r="R2229" s="602">
        <f t="shared" si="998"/>
        <v>399</v>
      </c>
      <c r="S2229" s="602">
        <f t="shared" si="999"/>
        <v>63.84</v>
      </c>
      <c r="T2229" s="602">
        <f t="shared" si="1000"/>
        <v>166.35080000000002</v>
      </c>
      <c r="U2229" s="602">
        <f t="shared" si="1001"/>
        <v>26.616128000000003</v>
      </c>
      <c r="V2229" s="602">
        <f t="shared" ca="1" si="1002"/>
        <v>-22899412575339.801</v>
      </c>
      <c r="W2229" s="602">
        <f t="shared" si="1003"/>
        <v>84.48</v>
      </c>
      <c r="X2229" s="602">
        <f t="shared" si="1004"/>
        <v>13.52</v>
      </c>
      <c r="Y2229" s="602">
        <f t="shared" ca="1" si="1005"/>
        <v>436735052532.34998</v>
      </c>
      <c r="Z2229" s="602">
        <f t="shared" ca="1" si="1006"/>
        <v>69877608405.179993</v>
      </c>
      <c r="AA2229" s="603">
        <f t="shared" si="1007"/>
        <v>0</v>
      </c>
      <c r="AB2229" s="602"/>
      <c r="AC2229" s="604">
        <f t="shared" si="1008"/>
        <v>0.113</v>
      </c>
      <c r="AD2229" s="602">
        <f t="shared" ca="1" si="1009"/>
        <v>-278530007817413.81</v>
      </c>
      <c r="AE2229" s="602">
        <f t="shared" si="1010"/>
        <v>0</v>
      </c>
      <c r="AG2229" s="602">
        <f t="shared" ca="1" si="1014"/>
        <v>0</v>
      </c>
    </row>
    <row r="2230" spans="2:33" x14ac:dyDescent="0.25">
      <c r="B2230" s="30">
        <v>2209</v>
      </c>
      <c r="C2230" s="19">
        <f t="shared" ca="1" si="988"/>
        <v>112924</v>
      </c>
      <c r="D2230" s="30">
        <f t="shared" ca="1" si="989"/>
        <v>28</v>
      </c>
      <c r="E2230" s="599">
        <f t="shared" si="990"/>
        <v>0.113</v>
      </c>
      <c r="F2230" s="599">
        <f t="shared" si="1011"/>
        <v>0.13108</v>
      </c>
      <c r="G2230" s="33">
        <f t="shared" ca="1" si="991"/>
        <v>1.0109951111111111</v>
      </c>
      <c r="H2230" s="33">
        <f t="shared" ca="1" si="992"/>
        <v>214658455630.59363</v>
      </c>
      <c r="I2230" s="33">
        <f t="shared" ca="1" si="1016"/>
        <v>4.6585632839961491E-12</v>
      </c>
      <c r="J2230" s="30" t="b">
        <f t="shared" si="993"/>
        <v>0</v>
      </c>
      <c r="K2230" s="33">
        <f t="shared" si="1012"/>
        <v>1</v>
      </c>
      <c r="L2230" s="33">
        <f t="shared" ca="1" si="1015"/>
        <v>4.6585632839961491E-12</v>
      </c>
      <c r="M2230" s="600">
        <f t="shared" ca="1" si="994"/>
        <v>27271.35</v>
      </c>
      <c r="N2230" s="601">
        <f t="shared" ca="1" si="995"/>
        <v>-2.89702599408455E+16</v>
      </c>
      <c r="O2230" s="601">
        <f t="shared" ca="1" si="996"/>
        <v>318531226994638.94</v>
      </c>
      <c r="P2230" s="601">
        <f t="shared" ca="1" si="997"/>
        <v>-254616395702320</v>
      </c>
      <c r="Q2230" s="601">
        <f t="shared" ca="1" si="1013"/>
        <v>-40738623312371.203</v>
      </c>
      <c r="R2230" s="602">
        <f t="shared" si="998"/>
        <v>399</v>
      </c>
      <c r="S2230" s="602">
        <f t="shared" si="999"/>
        <v>63.84</v>
      </c>
      <c r="T2230" s="602">
        <f t="shared" si="1000"/>
        <v>166.35080000000002</v>
      </c>
      <c r="U2230" s="602">
        <f t="shared" si="1001"/>
        <v>26.616128000000003</v>
      </c>
      <c r="V2230" s="602">
        <f t="shared" ca="1" si="1002"/>
        <v>-23176207952676.398</v>
      </c>
      <c r="W2230" s="602">
        <f t="shared" si="1003"/>
        <v>84.48</v>
      </c>
      <c r="X2230" s="602">
        <f t="shared" si="1004"/>
        <v>13.52</v>
      </c>
      <c r="Y2230" s="602">
        <f t="shared" ca="1" si="1005"/>
        <v>399238508735.88</v>
      </c>
      <c r="Z2230" s="602">
        <f t="shared" ca="1" si="1006"/>
        <v>63878161397.739998</v>
      </c>
      <c r="AA2230" s="603">
        <f t="shared" si="1007"/>
        <v>0</v>
      </c>
      <c r="AB2230" s="602"/>
      <c r="AC2230" s="604">
        <f t="shared" si="1008"/>
        <v>0.113</v>
      </c>
      <c r="AD2230" s="602">
        <f t="shared" ca="1" si="1009"/>
        <v>-254616395702319.91</v>
      </c>
      <c r="AE2230" s="602">
        <f t="shared" si="1010"/>
        <v>0</v>
      </c>
      <c r="AG2230" s="602">
        <f t="shared" ca="1" si="1014"/>
        <v>0</v>
      </c>
    </row>
    <row r="2231" spans="2:33" x14ac:dyDescent="0.25">
      <c r="B2231" s="30">
        <v>2210</v>
      </c>
      <c r="C2231" s="19">
        <f t="shared" ca="1" si="988"/>
        <v>112955</v>
      </c>
      <c r="D2231" s="30">
        <f t="shared" ca="1" si="989"/>
        <v>31</v>
      </c>
      <c r="E2231" s="599">
        <f t="shared" si="990"/>
        <v>0.113</v>
      </c>
      <c r="F2231" s="599">
        <f t="shared" si="1011"/>
        <v>0.13108</v>
      </c>
      <c r="G2231" s="33">
        <f t="shared" ca="1" si="991"/>
        <v>1.0120874444444443</v>
      </c>
      <c r="H2231" s="33">
        <f t="shared" ca="1" si="992"/>
        <v>217253127787.55865</v>
      </c>
      <c r="I2231" s="33">
        <f t="shared" ca="1" si="1016"/>
        <v>4.6029256756103038E-12</v>
      </c>
      <c r="J2231" s="30" t="b">
        <f t="shared" si="993"/>
        <v>0</v>
      </c>
      <c r="K2231" s="33">
        <f t="shared" si="1012"/>
        <v>1</v>
      </c>
      <c r="L2231" s="33">
        <f t="shared" ca="1" si="1015"/>
        <v>4.6029256756103038E-12</v>
      </c>
      <c r="M2231" s="600">
        <f t="shared" ca="1" si="994"/>
        <v>27271.35</v>
      </c>
      <c r="N2231" s="601">
        <f t="shared" ca="1" si="995"/>
        <v>-2.92887911678401E+16</v>
      </c>
      <c r="O2231" s="601">
        <f t="shared" ca="1" si="996"/>
        <v>354026636113473.81</v>
      </c>
      <c r="P2231" s="601">
        <f t="shared" ca="1" si="997"/>
        <v>-284996209613733</v>
      </c>
      <c r="Q2231" s="601">
        <f t="shared" ca="1" si="1013"/>
        <v>-45599393538197.297</v>
      </c>
      <c r="R2231" s="602">
        <f t="shared" si="998"/>
        <v>399</v>
      </c>
      <c r="S2231" s="602">
        <f t="shared" si="999"/>
        <v>63.84</v>
      </c>
      <c r="T2231" s="602">
        <f t="shared" si="1000"/>
        <v>166.35080000000002</v>
      </c>
      <c r="U2231" s="602">
        <f t="shared" si="1001"/>
        <v>26.616128000000003</v>
      </c>
      <c r="V2231" s="602">
        <f t="shared" ca="1" si="1002"/>
        <v>-23431032934272.102</v>
      </c>
      <c r="W2231" s="602">
        <f t="shared" si="1003"/>
        <v>84.48</v>
      </c>
      <c r="X2231" s="602">
        <f t="shared" si="1004"/>
        <v>13.52</v>
      </c>
      <c r="Y2231" s="602">
        <f t="shared" ca="1" si="1005"/>
        <v>446874056948.97998</v>
      </c>
      <c r="Z2231" s="602">
        <f t="shared" ca="1" si="1006"/>
        <v>71499849111.839996</v>
      </c>
      <c r="AA2231" s="603">
        <f t="shared" si="1007"/>
        <v>0</v>
      </c>
      <c r="AB2231" s="602"/>
      <c r="AC2231" s="604">
        <f t="shared" si="1008"/>
        <v>0.113</v>
      </c>
      <c r="AD2231" s="602">
        <f t="shared" ca="1" si="1009"/>
        <v>-284996209613733</v>
      </c>
      <c r="AE2231" s="602">
        <f t="shared" si="1010"/>
        <v>0</v>
      </c>
      <c r="AG2231" s="602">
        <f t="shared" ca="1" si="1014"/>
        <v>0</v>
      </c>
    </row>
    <row r="2232" spans="2:33" x14ac:dyDescent="0.25">
      <c r="B2232" s="30">
        <v>2211</v>
      </c>
      <c r="C2232" s="19">
        <f t="shared" ca="1" si="988"/>
        <v>112985</v>
      </c>
      <c r="D2232" s="30">
        <f t="shared" ca="1" si="989"/>
        <v>30</v>
      </c>
      <c r="E2232" s="599">
        <f t="shared" si="990"/>
        <v>0.113</v>
      </c>
      <c r="F2232" s="599">
        <f t="shared" si="1011"/>
        <v>0.13108</v>
      </c>
      <c r="G2232" s="33">
        <f t="shared" ca="1" si="991"/>
        <v>1.0117233333333333</v>
      </c>
      <c r="H2232" s="33">
        <f t="shared" ca="1" si="992"/>
        <v>219800058622.32147</v>
      </c>
      <c r="I2232" s="33">
        <f t="shared" ca="1" si="1016"/>
        <v>4.5495893234418206E-12</v>
      </c>
      <c r="J2232" s="30" t="b">
        <f t="shared" si="993"/>
        <v>0</v>
      </c>
      <c r="K2232" s="33">
        <f t="shared" si="1012"/>
        <v>1</v>
      </c>
      <c r="L2232" s="33">
        <f t="shared" ca="1" si="1015"/>
        <v>4.5495893234418206E-12</v>
      </c>
      <c r="M2232" s="600">
        <f t="shared" ca="1" si="994"/>
        <v>27271.35</v>
      </c>
      <c r="N2232" s="601">
        <f t="shared" ca="1" si="995"/>
        <v>-2.96428178039536E+16</v>
      </c>
      <c r="O2232" s="601">
        <f t="shared" ca="1" si="996"/>
        <v>347512634082287.38</v>
      </c>
      <c r="P2232" s="601">
        <f t="shared" ca="1" si="997"/>
        <v>-279136534320563</v>
      </c>
      <c r="Q2232" s="601">
        <f t="shared" ca="1" si="1013"/>
        <v>-44661845491290.102</v>
      </c>
      <c r="R2232" s="602">
        <f t="shared" si="998"/>
        <v>399</v>
      </c>
      <c r="S2232" s="602">
        <f t="shared" si="999"/>
        <v>63.84</v>
      </c>
      <c r="T2232" s="602">
        <f t="shared" si="1000"/>
        <v>166.35080000000002</v>
      </c>
      <c r="U2232" s="602">
        <f t="shared" si="1001"/>
        <v>26.616128000000003</v>
      </c>
      <c r="V2232" s="602">
        <f t="shared" ca="1" si="1002"/>
        <v>-23714254243162.898</v>
      </c>
      <c r="W2232" s="602">
        <f t="shared" si="1003"/>
        <v>84.48</v>
      </c>
      <c r="X2232" s="602">
        <f t="shared" si="1004"/>
        <v>13.52</v>
      </c>
      <c r="Y2232" s="602">
        <f t="shared" ca="1" si="1005"/>
        <v>437686086089.28998</v>
      </c>
      <c r="Z2232" s="602">
        <f t="shared" ca="1" si="1006"/>
        <v>70029773774.289993</v>
      </c>
      <c r="AA2232" s="603">
        <f t="shared" si="1007"/>
        <v>0</v>
      </c>
      <c r="AB2232" s="602"/>
      <c r="AC2232" s="604">
        <f t="shared" si="1008"/>
        <v>0.113</v>
      </c>
      <c r="AD2232" s="602">
        <f t="shared" ca="1" si="1009"/>
        <v>-279136534320563.06</v>
      </c>
      <c r="AE2232" s="602">
        <f t="shared" si="1010"/>
        <v>0</v>
      </c>
      <c r="AG2232" s="602">
        <f t="shared" ca="1" si="1014"/>
        <v>0</v>
      </c>
    </row>
    <row r="2233" spans="2:33" x14ac:dyDescent="0.25">
      <c r="B2233" s="30">
        <v>2212</v>
      </c>
      <c r="C2233" s="19">
        <f t="shared" ca="1" si="988"/>
        <v>113016</v>
      </c>
      <c r="D2233" s="30">
        <f t="shared" ca="1" si="989"/>
        <v>31</v>
      </c>
      <c r="E2233" s="599">
        <f t="shared" si="990"/>
        <v>0.113</v>
      </c>
      <c r="F2233" s="599">
        <f t="shared" si="1011"/>
        <v>0.13108</v>
      </c>
      <c r="G2233" s="33">
        <f t="shared" ca="1" si="991"/>
        <v>1.0120874444444443</v>
      </c>
      <c r="H2233" s="33">
        <f t="shared" ca="1" si="992"/>
        <v>222456879619.80438</v>
      </c>
      <c r="I2233" s="33">
        <f t="shared" ca="1" si="1016"/>
        <v>4.4952532001216397E-12</v>
      </c>
      <c r="J2233" s="30" t="b">
        <f t="shared" si="993"/>
        <v>0</v>
      </c>
      <c r="K2233" s="33">
        <f t="shared" si="1012"/>
        <v>1</v>
      </c>
      <c r="L2233" s="33">
        <f t="shared" ca="1" si="1015"/>
        <v>4.4952532001216397E-12</v>
      </c>
      <c r="M2233" s="600">
        <f t="shared" ca="1" si="994"/>
        <v>27271.35</v>
      </c>
      <c r="N2233" s="601">
        <f t="shared" ca="1" si="995"/>
        <v>-2.99903304380359E+16</v>
      </c>
      <c r="O2233" s="601">
        <f t="shared" ca="1" si="996"/>
        <v>362506453067561.38</v>
      </c>
      <c r="P2233" s="601">
        <f t="shared" ca="1" si="997"/>
        <v>-291822576456777</v>
      </c>
      <c r="Q2233" s="601">
        <f t="shared" ca="1" si="1013"/>
        <v>-46691612233084.297</v>
      </c>
      <c r="R2233" s="602">
        <f t="shared" si="998"/>
        <v>399</v>
      </c>
      <c r="S2233" s="602">
        <f t="shared" si="999"/>
        <v>63.84</v>
      </c>
      <c r="T2233" s="602">
        <f t="shared" si="1000"/>
        <v>166.35080000000002</v>
      </c>
      <c r="U2233" s="602">
        <f t="shared" si="1001"/>
        <v>26.616128000000003</v>
      </c>
      <c r="V2233" s="602">
        <f t="shared" ca="1" si="1002"/>
        <v>-23992264350428.699</v>
      </c>
      <c r="W2233" s="602">
        <f t="shared" si="1003"/>
        <v>84.48</v>
      </c>
      <c r="X2233" s="602">
        <f t="shared" si="1004"/>
        <v>13.52</v>
      </c>
      <c r="Y2233" s="602">
        <f t="shared" ca="1" si="1005"/>
        <v>457577800158.87</v>
      </c>
      <c r="Z2233" s="602">
        <f t="shared" ca="1" si="1006"/>
        <v>73212448025.419998</v>
      </c>
      <c r="AA2233" s="603">
        <f t="shared" si="1007"/>
        <v>0</v>
      </c>
      <c r="AB2233" s="602"/>
      <c r="AC2233" s="604">
        <f t="shared" si="1008"/>
        <v>0.113</v>
      </c>
      <c r="AD2233" s="602">
        <f t="shared" ca="1" si="1009"/>
        <v>-291822576456777.13</v>
      </c>
      <c r="AE2233" s="602">
        <f t="shared" si="1010"/>
        <v>0</v>
      </c>
      <c r="AG2233" s="602">
        <f t="shared" ca="1" si="1014"/>
        <v>0</v>
      </c>
    </row>
    <row r="2234" spans="2:33" x14ac:dyDescent="0.25">
      <c r="B2234" s="30">
        <v>2213</v>
      </c>
      <c r="C2234" s="19">
        <f t="shared" ca="1" si="988"/>
        <v>113046</v>
      </c>
      <c r="D2234" s="30">
        <f t="shared" ca="1" si="989"/>
        <v>30</v>
      </c>
      <c r="E2234" s="599">
        <f t="shared" si="990"/>
        <v>0.113</v>
      </c>
      <c r="F2234" s="599">
        <f t="shared" si="1011"/>
        <v>0.13108</v>
      </c>
      <c r="G2234" s="33">
        <f t="shared" ca="1" si="991"/>
        <v>1.0117233333333333</v>
      </c>
      <c r="H2234" s="33">
        <f t="shared" ca="1" si="992"/>
        <v>225064815771.88055</v>
      </c>
      <c r="I2234" s="33">
        <f t="shared" ca="1" si="1016"/>
        <v>4.4431645016143803E-12</v>
      </c>
      <c r="J2234" s="30" t="b">
        <f t="shared" si="993"/>
        <v>0</v>
      </c>
      <c r="K2234" s="33">
        <f t="shared" si="1012"/>
        <v>1</v>
      </c>
      <c r="L2234" s="33">
        <f t="shared" ca="1" si="1015"/>
        <v>4.4431645016143803E-12</v>
      </c>
      <c r="M2234" s="600">
        <f t="shared" ca="1" si="994"/>
        <v>27271.35</v>
      </c>
      <c r="N2234" s="601">
        <f t="shared" ca="1" si="995"/>
        <v>-3.03528368911035E+16</v>
      </c>
      <c r="O2234" s="601">
        <f t="shared" ca="1" si="996"/>
        <v>355836424513975.19</v>
      </c>
      <c r="P2234" s="601">
        <f t="shared" ca="1" si="997"/>
        <v>-285822547391225</v>
      </c>
      <c r="Q2234" s="601">
        <f t="shared" ca="1" si="1013"/>
        <v>-45731607582596</v>
      </c>
      <c r="R2234" s="602">
        <f t="shared" si="998"/>
        <v>399</v>
      </c>
      <c r="S2234" s="602">
        <f t="shared" si="999"/>
        <v>63.84</v>
      </c>
      <c r="T2234" s="602">
        <f t="shared" si="1000"/>
        <v>166.35080000000002</v>
      </c>
      <c r="U2234" s="602">
        <f t="shared" si="1001"/>
        <v>26.616128000000003</v>
      </c>
      <c r="V2234" s="602">
        <f t="shared" ca="1" si="1002"/>
        <v>-24282269512882.801</v>
      </c>
      <c r="W2234" s="602">
        <f t="shared" si="1003"/>
        <v>84.48</v>
      </c>
      <c r="X2234" s="602">
        <f t="shared" si="1004"/>
        <v>13.52</v>
      </c>
      <c r="Y2234" s="602">
        <f t="shared" ca="1" si="1005"/>
        <v>448169754584.09003</v>
      </c>
      <c r="Z2234" s="602">
        <f t="shared" ca="1" si="1006"/>
        <v>71707160733.449997</v>
      </c>
      <c r="AA2234" s="603">
        <f t="shared" si="1007"/>
        <v>0</v>
      </c>
      <c r="AB2234" s="602"/>
      <c r="AC2234" s="604">
        <f t="shared" si="1008"/>
        <v>0.113</v>
      </c>
      <c r="AD2234" s="602">
        <f t="shared" ca="1" si="1009"/>
        <v>-285822547391224.63</v>
      </c>
      <c r="AE2234" s="602">
        <f t="shared" si="1010"/>
        <v>0</v>
      </c>
      <c r="AG2234" s="602">
        <f t="shared" ca="1" si="1014"/>
        <v>0</v>
      </c>
    </row>
    <row r="2235" spans="2:33" x14ac:dyDescent="0.25">
      <c r="B2235" s="30">
        <v>2214</v>
      </c>
      <c r="C2235" s="19">
        <f t="shared" ca="1" si="988"/>
        <v>113077</v>
      </c>
      <c r="D2235" s="30">
        <f t="shared" ca="1" si="989"/>
        <v>31</v>
      </c>
      <c r="E2235" s="599">
        <f t="shared" si="990"/>
        <v>0.113</v>
      </c>
      <c r="F2235" s="599">
        <f t="shared" si="1011"/>
        <v>0.13108</v>
      </c>
      <c r="G2235" s="33">
        <f t="shared" ca="1" si="991"/>
        <v>1.0120874444444443</v>
      </c>
      <c r="H2235" s="33">
        <f t="shared" ca="1" si="992"/>
        <v>227785274228.92224</v>
      </c>
      <c r="I2235" s="33">
        <f t="shared" ca="1" si="1016"/>
        <v>4.390099418784239E-12</v>
      </c>
      <c r="J2235" s="30" t="b">
        <f t="shared" si="993"/>
        <v>0</v>
      </c>
      <c r="K2235" s="33">
        <f t="shared" si="1012"/>
        <v>1</v>
      </c>
      <c r="L2235" s="33">
        <f t="shared" ca="1" si="1015"/>
        <v>4.390099418784239E-12</v>
      </c>
      <c r="M2235" s="600">
        <f t="shared" ca="1" si="994"/>
        <v>27271.35</v>
      </c>
      <c r="N2235" s="601">
        <f t="shared" ca="1" si="995"/>
        <v>-3.07086733156175E+16</v>
      </c>
      <c r="O2235" s="601">
        <f t="shared" ca="1" si="996"/>
        <v>371189382692390.88</v>
      </c>
      <c r="P2235" s="601">
        <f t="shared" ca="1" si="997"/>
        <v>-298812451735022</v>
      </c>
      <c r="Q2235" s="601">
        <f t="shared" ca="1" si="1013"/>
        <v>-47809992277603.5</v>
      </c>
      <c r="R2235" s="602">
        <f t="shared" si="998"/>
        <v>399</v>
      </c>
      <c r="S2235" s="602">
        <f t="shared" si="999"/>
        <v>63.84</v>
      </c>
      <c r="T2235" s="602">
        <f t="shared" si="1000"/>
        <v>166.35080000000002</v>
      </c>
      <c r="U2235" s="602">
        <f t="shared" si="1001"/>
        <v>26.616128000000003</v>
      </c>
      <c r="V2235" s="602">
        <f t="shared" ca="1" si="1002"/>
        <v>-24566938652494</v>
      </c>
      <c r="W2235" s="602">
        <f t="shared" si="1003"/>
        <v>84.48</v>
      </c>
      <c r="X2235" s="602">
        <f t="shared" si="1004"/>
        <v>13.52</v>
      </c>
      <c r="Y2235" s="602">
        <f t="shared" ca="1" si="1005"/>
        <v>468537924595.15997</v>
      </c>
      <c r="Z2235" s="602">
        <f t="shared" ca="1" si="1006"/>
        <v>74966067935.229996</v>
      </c>
      <c r="AA2235" s="603">
        <f t="shared" si="1007"/>
        <v>0</v>
      </c>
      <c r="AB2235" s="602"/>
      <c r="AC2235" s="604">
        <f t="shared" si="1008"/>
        <v>0.113</v>
      </c>
      <c r="AD2235" s="602">
        <f t="shared" ca="1" si="1009"/>
        <v>-298812451735022.5</v>
      </c>
      <c r="AE2235" s="602">
        <f t="shared" si="1010"/>
        <v>0</v>
      </c>
      <c r="AG2235" s="602">
        <f t="shared" ca="1" si="1014"/>
        <v>0</v>
      </c>
    </row>
    <row r="2236" spans="2:33" x14ac:dyDescent="0.25">
      <c r="B2236" s="30">
        <v>2215</v>
      </c>
      <c r="C2236" s="19">
        <f t="shared" ca="1" si="988"/>
        <v>113108</v>
      </c>
      <c r="D2236" s="30">
        <f t="shared" ca="1" si="989"/>
        <v>31</v>
      </c>
      <c r="E2236" s="599">
        <f t="shared" si="990"/>
        <v>0.113</v>
      </c>
      <c r="F2236" s="599">
        <f t="shared" si="1011"/>
        <v>0.13108</v>
      </c>
      <c r="G2236" s="33">
        <f t="shared" ca="1" si="991"/>
        <v>1.0120874444444443</v>
      </c>
      <c r="H2236" s="33">
        <f t="shared" ca="1" si="992"/>
        <v>230538616076.42685</v>
      </c>
      <c r="I2236" s="33">
        <f t="shared" ca="1" si="1016"/>
        <v>4.3376680966475728E-12</v>
      </c>
      <c r="J2236" s="30" t="b">
        <f t="shared" si="993"/>
        <v>0</v>
      </c>
      <c r="K2236" s="33">
        <f t="shared" si="1012"/>
        <v>1</v>
      </c>
      <c r="L2236" s="33">
        <f t="shared" ca="1" si="1015"/>
        <v>4.3376680966475728E-12</v>
      </c>
      <c r="M2236" s="600">
        <f t="shared" ca="1" si="994"/>
        <v>27271.35</v>
      </c>
      <c r="N2236" s="601">
        <f t="shared" ca="1" si="995"/>
        <v>-3.10798626983099E+16</v>
      </c>
      <c r="O2236" s="601">
        <f t="shared" ca="1" si="996"/>
        <v>375676113734053.13</v>
      </c>
      <c r="P2236" s="601">
        <f t="shared" ca="1" si="997"/>
        <v>-302424330644943</v>
      </c>
      <c r="Q2236" s="601">
        <f t="shared" ca="1" si="1013"/>
        <v>-48387892903190.898</v>
      </c>
      <c r="R2236" s="602">
        <f t="shared" si="998"/>
        <v>399</v>
      </c>
      <c r="S2236" s="602">
        <f t="shared" si="999"/>
        <v>63.84</v>
      </c>
      <c r="T2236" s="602">
        <f t="shared" si="1000"/>
        <v>166.35080000000002</v>
      </c>
      <c r="U2236" s="602">
        <f t="shared" si="1001"/>
        <v>26.616128000000003</v>
      </c>
      <c r="V2236" s="602">
        <f t="shared" ca="1" si="1002"/>
        <v>-24863890158647.898</v>
      </c>
      <c r="W2236" s="602">
        <f t="shared" si="1003"/>
        <v>84.48</v>
      </c>
      <c r="X2236" s="602">
        <f t="shared" si="1004"/>
        <v>13.52</v>
      </c>
      <c r="Y2236" s="602">
        <f t="shared" ca="1" si="1005"/>
        <v>474201350725.91998</v>
      </c>
      <c r="Z2236" s="602">
        <f t="shared" ca="1" si="1006"/>
        <v>75872216116.149994</v>
      </c>
      <c r="AA2236" s="603">
        <f t="shared" si="1007"/>
        <v>0</v>
      </c>
      <c r="AB2236" s="602"/>
      <c r="AC2236" s="604">
        <f t="shared" si="1008"/>
        <v>0.113</v>
      </c>
      <c r="AD2236" s="602">
        <f t="shared" ca="1" si="1009"/>
        <v>-302424330644943.31</v>
      </c>
      <c r="AE2236" s="602">
        <f t="shared" si="1010"/>
        <v>0</v>
      </c>
      <c r="AG2236" s="602">
        <f t="shared" ca="1" si="1014"/>
        <v>0</v>
      </c>
    </row>
    <row r="2237" spans="2:33" x14ac:dyDescent="0.25">
      <c r="B2237" s="30">
        <v>2216</v>
      </c>
      <c r="C2237" s="19">
        <f t="shared" ca="1" si="988"/>
        <v>113138</v>
      </c>
      <c r="D2237" s="30">
        <f t="shared" ca="1" si="989"/>
        <v>30</v>
      </c>
      <c r="E2237" s="599">
        <f t="shared" si="990"/>
        <v>0.113</v>
      </c>
      <c r="F2237" s="599">
        <f t="shared" si="1011"/>
        <v>0.13108</v>
      </c>
      <c r="G2237" s="33">
        <f t="shared" ca="1" si="991"/>
        <v>1.0117233333333333</v>
      </c>
      <c r="H2237" s="33">
        <f t="shared" ca="1" si="992"/>
        <v>233241297118.89615</v>
      </c>
      <c r="I2237" s="33">
        <f t="shared" ca="1" si="1016"/>
        <v>4.2874054138459198E-12</v>
      </c>
      <c r="J2237" s="30" t="b">
        <f t="shared" si="993"/>
        <v>0</v>
      </c>
      <c r="K2237" s="33">
        <f t="shared" si="1012"/>
        <v>1</v>
      </c>
      <c r="L2237" s="33">
        <f t="shared" ca="1" si="1015"/>
        <v>4.2874054138459198E-12</v>
      </c>
      <c r="M2237" s="600">
        <f t="shared" ca="1" si="994"/>
        <v>27271.35</v>
      </c>
      <c r="N2237" s="601">
        <f t="shared" ca="1" si="995"/>
        <v>-3.1455538812044E+16</v>
      </c>
      <c r="O2237" s="601">
        <f t="shared" ca="1" si="996"/>
        <v>368763766700466.75</v>
      </c>
      <c r="P2237" s="601">
        <f t="shared" ca="1" si="997"/>
        <v>-296206323813414</v>
      </c>
      <c r="Q2237" s="601">
        <f t="shared" ca="1" si="1013"/>
        <v>-47393011810146.203</v>
      </c>
      <c r="R2237" s="602">
        <f t="shared" si="998"/>
        <v>399</v>
      </c>
      <c r="S2237" s="602">
        <f t="shared" si="999"/>
        <v>63.84</v>
      </c>
      <c r="T2237" s="602">
        <f t="shared" si="1000"/>
        <v>166.35080000000002</v>
      </c>
      <c r="U2237" s="602">
        <f t="shared" si="1001"/>
        <v>26.616128000000003</v>
      </c>
      <c r="V2237" s="602">
        <f t="shared" ca="1" si="1002"/>
        <v>-25164431049635.199</v>
      </c>
      <c r="W2237" s="602">
        <f t="shared" si="1003"/>
        <v>84.48</v>
      </c>
      <c r="X2237" s="602">
        <f t="shared" si="1004"/>
        <v>13.52</v>
      </c>
      <c r="Y2237" s="602">
        <f t="shared" ca="1" si="1005"/>
        <v>464451516014.08002</v>
      </c>
      <c r="Z2237" s="602">
        <f t="shared" ca="1" si="1006"/>
        <v>74312242562.25</v>
      </c>
      <c r="AA2237" s="603">
        <f t="shared" si="1007"/>
        <v>0</v>
      </c>
      <c r="AB2237" s="602"/>
      <c r="AC2237" s="604">
        <f t="shared" si="1008"/>
        <v>0.113</v>
      </c>
      <c r="AD2237" s="602">
        <f t="shared" ca="1" si="1009"/>
        <v>-296206323813414.31</v>
      </c>
      <c r="AE2237" s="602">
        <f t="shared" si="1010"/>
        <v>0</v>
      </c>
      <c r="AG2237" s="602">
        <f t="shared" ca="1" si="1014"/>
        <v>0</v>
      </c>
    </row>
    <row r="2238" spans="2:33" x14ac:dyDescent="0.25">
      <c r="B2238" s="30">
        <v>2217</v>
      </c>
      <c r="C2238" s="19">
        <f t="shared" ca="1" si="988"/>
        <v>113169</v>
      </c>
      <c r="D2238" s="30">
        <f t="shared" ca="1" si="989"/>
        <v>31</v>
      </c>
      <c r="E2238" s="599">
        <f t="shared" si="990"/>
        <v>0.113</v>
      </c>
      <c r="F2238" s="599">
        <f t="shared" si="1011"/>
        <v>0.13108</v>
      </c>
      <c r="G2238" s="33">
        <f t="shared" ca="1" si="991"/>
        <v>1.0120874444444443</v>
      </c>
      <c r="H2238" s="33">
        <f t="shared" ca="1" si="992"/>
        <v>236060588339.97095</v>
      </c>
      <c r="I2238" s="33">
        <f t="shared" ca="1" si="1016"/>
        <v>4.2362005747431875E-12</v>
      </c>
      <c r="J2238" s="30" t="b">
        <f t="shared" si="993"/>
        <v>0</v>
      </c>
      <c r="K2238" s="33">
        <f t="shared" si="1012"/>
        <v>1</v>
      </c>
      <c r="L2238" s="33">
        <f t="shared" ca="1" si="1015"/>
        <v>4.2362005747431875E-12</v>
      </c>
      <c r="M2238" s="600">
        <f t="shared" ca="1" si="994"/>
        <v>27271.35</v>
      </c>
      <c r="N2238" s="601">
        <f t="shared" ca="1" si="995"/>
        <v>-3.18243025787445E+16</v>
      </c>
      <c r="O2238" s="601">
        <f t="shared" ca="1" si="996"/>
        <v>384674489431035.31</v>
      </c>
      <c r="P2238" s="601">
        <f t="shared" ca="1" si="997"/>
        <v>-309668144259283</v>
      </c>
      <c r="Q2238" s="601">
        <f t="shared" ca="1" si="1013"/>
        <v>-49546903081485.297</v>
      </c>
      <c r="R2238" s="602">
        <f t="shared" si="998"/>
        <v>399</v>
      </c>
      <c r="S2238" s="602">
        <f t="shared" si="999"/>
        <v>63.84</v>
      </c>
      <c r="T2238" s="602">
        <f t="shared" si="1000"/>
        <v>166.35080000000002</v>
      </c>
      <c r="U2238" s="602">
        <f t="shared" si="1001"/>
        <v>26.616128000000003</v>
      </c>
      <c r="V2238" s="602">
        <f t="shared" ca="1" si="1002"/>
        <v>-25459442062995.602</v>
      </c>
      <c r="W2238" s="602">
        <f t="shared" si="1003"/>
        <v>84.48</v>
      </c>
      <c r="X2238" s="602">
        <f t="shared" si="1004"/>
        <v>13.52</v>
      </c>
      <c r="Y2238" s="602">
        <f t="shared" ca="1" si="1005"/>
        <v>485559650473.20001</v>
      </c>
      <c r="Z2238" s="602">
        <f t="shared" ca="1" si="1006"/>
        <v>77689544075.710007</v>
      </c>
      <c r="AA2238" s="603">
        <f t="shared" si="1007"/>
        <v>0</v>
      </c>
      <c r="AB2238" s="602"/>
      <c r="AC2238" s="604">
        <f t="shared" si="1008"/>
        <v>0.113</v>
      </c>
      <c r="AD2238" s="602">
        <f t="shared" ca="1" si="1009"/>
        <v>-309668144259283.31</v>
      </c>
      <c r="AE2238" s="602">
        <f t="shared" si="1010"/>
        <v>0</v>
      </c>
      <c r="AG2238" s="602">
        <f t="shared" ca="1" si="1014"/>
        <v>0</v>
      </c>
    </row>
    <row r="2239" spans="2:33" x14ac:dyDescent="0.25">
      <c r="B2239" s="30">
        <v>2218</v>
      </c>
      <c r="C2239" s="19">
        <f t="shared" ca="1" si="988"/>
        <v>113199</v>
      </c>
      <c r="D2239" s="30">
        <f t="shared" ca="1" si="989"/>
        <v>30</v>
      </c>
      <c r="E2239" s="599">
        <f t="shared" si="990"/>
        <v>0.113</v>
      </c>
      <c r="F2239" s="599">
        <f t="shared" si="1011"/>
        <v>0.13108</v>
      </c>
      <c r="G2239" s="33">
        <f t="shared" ca="1" si="991"/>
        <v>1.0117233333333333</v>
      </c>
      <c r="H2239" s="33">
        <f t="shared" ca="1" si="992"/>
        <v>238828005303.94321</v>
      </c>
      <c r="I2239" s="33">
        <f t="shared" ca="1" si="1016"/>
        <v>4.1871136457692862E-12</v>
      </c>
      <c r="J2239" s="30" t="b">
        <f t="shared" si="993"/>
        <v>0</v>
      </c>
      <c r="K2239" s="33">
        <f t="shared" si="1012"/>
        <v>1</v>
      </c>
      <c r="L2239" s="33">
        <f t="shared" ca="1" si="1015"/>
        <v>4.1871136457692862E-12</v>
      </c>
      <c r="M2239" s="600">
        <f t="shared" ca="1" si="994"/>
        <v>27271.35</v>
      </c>
      <c r="N2239" s="601">
        <f t="shared" ca="1" si="995"/>
        <v>-3.22089770681755E+16</v>
      </c>
      <c r="O2239" s="601">
        <f t="shared" ca="1" si="996"/>
        <v>377596574523181.75</v>
      </c>
      <c r="P2239" s="601">
        <f t="shared" ca="1" si="997"/>
        <v>-303301200725319</v>
      </c>
      <c r="Q2239" s="601">
        <f t="shared" ca="1" si="1013"/>
        <v>-48528192116051</v>
      </c>
      <c r="R2239" s="602">
        <f t="shared" si="998"/>
        <v>399</v>
      </c>
      <c r="S2239" s="602">
        <f t="shared" si="999"/>
        <v>63.84</v>
      </c>
      <c r="T2239" s="602">
        <f t="shared" si="1000"/>
        <v>166.35080000000002</v>
      </c>
      <c r="U2239" s="602">
        <f t="shared" si="1001"/>
        <v>26.616128000000003</v>
      </c>
      <c r="V2239" s="602">
        <f t="shared" ca="1" si="1002"/>
        <v>-25767181654540.398</v>
      </c>
      <c r="W2239" s="602">
        <f t="shared" si="1003"/>
        <v>84.48</v>
      </c>
      <c r="X2239" s="602">
        <f t="shared" si="1004"/>
        <v>13.52</v>
      </c>
      <c r="Y2239" s="602">
        <f t="shared" ca="1" si="1005"/>
        <v>475576283011.95001</v>
      </c>
      <c r="Z2239" s="602">
        <f t="shared" ca="1" si="1006"/>
        <v>76092205281.910004</v>
      </c>
      <c r="AA2239" s="603">
        <f t="shared" si="1007"/>
        <v>0</v>
      </c>
      <c r="AB2239" s="602"/>
      <c r="AC2239" s="604">
        <f t="shared" si="1008"/>
        <v>0.113</v>
      </c>
      <c r="AD2239" s="602">
        <f t="shared" ca="1" si="1009"/>
        <v>-303301200725319.31</v>
      </c>
      <c r="AE2239" s="602">
        <f t="shared" si="1010"/>
        <v>0</v>
      </c>
      <c r="AG2239" s="602">
        <f t="shared" ca="1" si="1014"/>
        <v>0</v>
      </c>
    </row>
    <row r="2240" spans="2:33" x14ac:dyDescent="0.25">
      <c r="B2240" s="30">
        <v>2219</v>
      </c>
      <c r="C2240" s="19">
        <f t="shared" ca="1" si="988"/>
        <v>113230</v>
      </c>
      <c r="D2240" s="30">
        <f t="shared" ca="1" si="989"/>
        <v>31</v>
      </c>
      <c r="E2240" s="599">
        <f t="shared" si="990"/>
        <v>0.113</v>
      </c>
      <c r="F2240" s="599">
        <f t="shared" si="1011"/>
        <v>0.13108</v>
      </c>
      <c r="G2240" s="33">
        <f t="shared" ca="1" si="991"/>
        <v>1.0120874444444443</v>
      </c>
      <c r="H2240" s="33">
        <f t="shared" ca="1" si="992"/>
        <v>241714825549.83206</v>
      </c>
      <c r="I2240" s="33">
        <f t="shared" ca="1" si="1016"/>
        <v>4.1371065995860462E-12</v>
      </c>
      <c r="J2240" s="30" t="b">
        <f t="shared" si="993"/>
        <v>0</v>
      </c>
      <c r="K2240" s="33">
        <f t="shared" si="1012"/>
        <v>1</v>
      </c>
      <c r="L2240" s="33">
        <f t="shared" ca="1" si="1015"/>
        <v>4.1371065995860462E-12</v>
      </c>
      <c r="M2240" s="600">
        <f t="shared" ca="1" si="994"/>
        <v>27271.35</v>
      </c>
      <c r="N2240" s="601">
        <f t="shared" ca="1" si="995"/>
        <v>-3.25865736426987E+16</v>
      </c>
      <c r="O2240" s="601">
        <f t="shared" ca="1" si="996"/>
        <v>393888398568189.5</v>
      </c>
      <c r="P2240" s="601">
        <f t="shared" ca="1" si="997"/>
        <v>-317085465195482</v>
      </c>
      <c r="Q2240" s="601">
        <f t="shared" ca="1" si="1013"/>
        <v>-50733674431277.102</v>
      </c>
      <c r="R2240" s="602">
        <f t="shared" si="998"/>
        <v>399</v>
      </c>
      <c r="S2240" s="602">
        <f t="shared" si="999"/>
        <v>63.84</v>
      </c>
      <c r="T2240" s="602">
        <f t="shared" si="1000"/>
        <v>166.35080000000002</v>
      </c>
      <c r="U2240" s="602">
        <f t="shared" si="1001"/>
        <v>26.616128000000003</v>
      </c>
      <c r="V2240" s="602">
        <f t="shared" ca="1" si="1002"/>
        <v>-26069258914159</v>
      </c>
      <c r="W2240" s="602">
        <f t="shared" si="1003"/>
        <v>84.48</v>
      </c>
      <c r="X2240" s="602">
        <f t="shared" si="1004"/>
        <v>13.52</v>
      </c>
      <c r="Y2240" s="602">
        <f t="shared" ca="1" si="1005"/>
        <v>497190009701.15997</v>
      </c>
      <c r="Z2240" s="602">
        <f t="shared" ca="1" si="1006"/>
        <v>79550401552.190002</v>
      </c>
      <c r="AA2240" s="603">
        <f t="shared" si="1007"/>
        <v>0</v>
      </c>
      <c r="AB2240" s="602"/>
      <c r="AC2240" s="604">
        <f t="shared" si="1008"/>
        <v>0.113</v>
      </c>
      <c r="AD2240" s="602">
        <f t="shared" ca="1" si="1009"/>
        <v>-317085465195482.06</v>
      </c>
      <c r="AE2240" s="602">
        <f t="shared" si="1010"/>
        <v>0</v>
      </c>
      <c r="AG2240" s="602">
        <f t="shared" ca="1" si="1014"/>
        <v>0</v>
      </c>
    </row>
    <row r="2241" spans="2:33" x14ac:dyDescent="0.25">
      <c r="B2241" s="30">
        <v>2220</v>
      </c>
      <c r="C2241" s="19">
        <f t="shared" ca="1" si="988"/>
        <v>113261</v>
      </c>
      <c r="D2241" s="30">
        <f t="shared" ca="1" si="989"/>
        <v>31</v>
      </c>
      <c r="E2241" s="599">
        <f t="shared" si="990"/>
        <v>0.113</v>
      </c>
      <c r="F2241" s="599">
        <f t="shared" si="1011"/>
        <v>0.13108</v>
      </c>
      <c r="G2241" s="33">
        <f t="shared" ca="1" si="991"/>
        <v>1.0120874444444443</v>
      </c>
      <c r="H2241" s="33">
        <f t="shared" ca="1" si="992"/>
        <v>244636540075.06421</v>
      </c>
      <c r="I2241" s="33">
        <f t="shared" ca="1" si="1016"/>
        <v>4.0876967917105119E-12</v>
      </c>
      <c r="J2241" s="30" t="b">
        <f t="shared" si="993"/>
        <v>1</v>
      </c>
      <c r="K2241" s="33">
        <f t="shared" si="1012"/>
        <v>1</v>
      </c>
      <c r="L2241" s="33">
        <f t="shared" ca="1" si="1015"/>
        <v>4.0876967917105119E-12</v>
      </c>
      <c r="M2241" s="600">
        <f t="shared" ca="1" si="994"/>
        <v>27271.35</v>
      </c>
      <c r="N2241" s="601">
        <f t="shared" ca="1" si="995"/>
        <v>-3.29804620412669E+16</v>
      </c>
      <c r="O2241" s="601">
        <f t="shared" ca="1" si="996"/>
        <v>398649502703194.06</v>
      </c>
      <c r="P2241" s="601">
        <f t="shared" ca="1" si="997"/>
        <v>-320918218140439</v>
      </c>
      <c r="Q2241" s="601">
        <f t="shared" ca="1" si="1013"/>
        <v>-51346914902470.203</v>
      </c>
      <c r="R2241" s="602">
        <f t="shared" si="998"/>
        <v>399</v>
      </c>
      <c r="S2241" s="602">
        <f t="shared" si="999"/>
        <v>63.84</v>
      </c>
      <c r="T2241" s="602">
        <f t="shared" si="1000"/>
        <v>166.35080000000002</v>
      </c>
      <c r="U2241" s="602">
        <f t="shared" si="1001"/>
        <v>26.616128000000003</v>
      </c>
      <c r="V2241" s="602">
        <f t="shared" ca="1" si="1002"/>
        <v>-26384369633013.5</v>
      </c>
      <c r="W2241" s="602">
        <f t="shared" si="1003"/>
        <v>84.48</v>
      </c>
      <c r="X2241" s="602">
        <f t="shared" si="1004"/>
        <v>13.52</v>
      </c>
      <c r="Y2241" s="602">
        <f t="shared" ca="1" si="1005"/>
        <v>503199766318.85999</v>
      </c>
      <c r="Z2241" s="602">
        <f t="shared" ca="1" si="1006"/>
        <v>80511962611.020004</v>
      </c>
      <c r="AA2241" s="603">
        <f t="shared" si="1007"/>
        <v>0</v>
      </c>
      <c r="AB2241" s="602"/>
      <c r="AC2241" s="604">
        <f t="shared" si="1008"/>
        <v>0.113</v>
      </c>
      <c r="AD2241" s="602">
        <f t="shared" ca="1" si="1009"/>
        <v>-320918218140438.75</v>
      </c>
      <c r="AE2241" s="602">
        <f t="shared" si="1010"/>
        <v>0</v>
      </c>
      <c r="AG2241" s="602">
        <f t="shared" ca="1" si="1014"/>
        <v>0</v>
      </c>
    </row>
    <row r="2242" spans="2:33" x14ac:dyDescent="0.25">
      <c r="B2242" s="30">
        <v>2221</v>
      </c>
      <c r="C2242" s="19">
        <f t="shared" ca="1" si="988"/>
        <v>113289</v>
      </c>
      <c r="D2242" s="30">
        <f t="shared" ca="1" si="989"/>
        <v>28</v>
      </c>
      <c r="E2242" s="599">
        <f t="shared" si="990"/>
        <v>0.113</v>
      </c>
      <c r="F2242" s="599">
        <f t="shared" si="1011"/>
        <v>0.13108</v>
      </c>
      <c r="G2242" s="33">
        <f t="shared" ca="1" si="991"/>
        <v>1.0109951111111111</v>
      </c>
      <c r="H2242" s="33">
        <f t="shared" ca="1" si="992"/>
        <v>247326346015.02731</v>
      </c>
      <c r="I2242" s="33">
        <f t="shared" ca="1" si="1016"/>
        <v>4.0432409086706879E-12</v>
      </c>
      <c r="J2242" s="30" t="b">
        <f t="shared" si="993"/>
        <v>0</v>
      </c>
      <c r="K2242" s="33">
        <f t="shared" si="1012"/>
        <v>1</v>
      </c>
      <c r="L2242" s="33">
        <f t="shared" ca="1" si="1015"/>
        <v>4.0432409086706879E-12</v>
      </c>
      <c r="M2242" s="600">
        <f t="shared" ca="1" si="994"/>
        <v>27271.35</v>
      </c>
      <c r="N2242" s="601">
        <f t="shared" ca="1" si="995"/>
        <v>-3.33791115439701E+16</v>
      </c>
      <c r="O2242" s="601">
        <f t="shared" ca="1" si="996"/>
        <v>367007040243394.63</v>
      </c>
      <c r="P2242" s="601">
        <f t="shared" ca="1" si="997"/>
        <v>-293365302569782</v>
      </c>
      <c r="Q2242" s="601">
        <f t="shared" ca="1" si="1013"/>
        <v>-46938448411165.102</v>
      </c>
      <c r="R2242" s="602">
        <f t="shared" si="998"/>
        <v>399</v>
      </c>
      <c r="S2242" s="602">
        <f t="shared" si="999"/>
        <v>63.84</v>
      </c>
      <c r="T2242" s="602">
        <f t="shared" si="1000"/>
        <v>166.35080000000002</v>
      </c>
      <c r="U2242" s="602">
        <f t="shared" si="1001"/>
        <v>26.616128000000003</v>
      </c>
      <c r="V2242" s="602">
        <f t="shared" ca="1" si="1002"/>
        <v>-26703289235176.102</v>
      </c>
      <c r="W2242" s="602">
        <f t="shared" si="1003"/>
        <v>84.48</v>
      </c>
      <c r="X2242" s="602">
        <f t="shared" si="1004"/>
        <v>13.52</v>
      </c>
      <c r="Y2242" s="602">
        <f t="shared" ca="1" si="1005"/>
        <v>459996794704.07001</v>
      </c>
      <c r="Z2242" s="602">
        <f t="shared" ca="1" si="1006"/>
        <v>73599487152.649994</v>
      </c>
      <c r="AA2242" s="603">
        <f t="shared" si="1007"/>
        <v>0</v>
      </c>
      <c r="AB2242" s="602"/>
      <c r="AC2242" s="604">
        <f t="shared" si="1008"/>
        <v>0.113</v>
      </c>
      <c r="AD2242" s="602">
        <f t="shared" ca="1" si="1009"/>
        <v>-293365302569781.63</v>
      </c>
      <c r="AE2242" s="602">
        <f t="shared" si="1010"/>
        <v>0</v>
      </c>
      <c r="AG2242" s="602">
        <f t="shared" ca="1" si="1014"/>
        <v>0</v>
      </c>
    </row>
    <row r="2243" spans="2:33" x14ac:dyDescent="0.25">
      <c r="B2243" s="30">
        <v>2222</v>
      </c>
      <c r="C2243" s="19">
        <f t="shared" ca="1" si="988"/>
        <v>113320</v>
      </c>
      <c r="D2243" s="30">
        <f t="shared" ca="1" si="989"/>
        <v>31</v>
      </c>
      <c r="E2243" s="599">
        <f t="shared" si="990"/>
        <v>0.113</v>
      </c>
      <c r="F2243" s="599">
        <f t="shared" si="1011"/>
        <v>0.13108</v>
      </c>
      <c r="G2243" s="33">
        <f t="shared" ca="1" si="991"/>
        <v>1.0120874444444443</v>
      </c>
      <c r="H2243" s="33">
        <f t="shared" ca="1" si="992"/>
        <v>250315889482.13138</v>
      </c>
      <c r="I2243" s="33">
        <f t="shared" ca="1" si="1016"/>
        <v>3.9949521465411577E-12</v>
      </c>
      <c r="J2243" s="30" t="b">
        <f t="shared" si="993"/>
        <v>0</v>
      </c>
      <c r="K2243" s="33">
        <f t="shared" si="1012"/>
        <v>1</v>
      </c>
      <c r="L2243" s="33">
        <f t="shared" ca="1" si="1015"/>
        <v>3.9949521465411577E-12</v>
      </c>
      <c r="M2243" s="600">
        <f t="shared" ca="1" si="994"/>
        <v>27271.35</v>
      </c>
      <c r="N2243" s="601">
        <f t="shared" ca="1" si="995"/>
        <v>-3.37461185842135E+16</v>
      </c>
      <c r="O2243" s="601">
        <f t="shared" ca="1" si="996"/>
        <v>407904333629586</v>
      </c>
      <c r="P2243" s="601">
        <f t="shared" ca="1" si="997"/>
        <v>-328368481668055</v>
      </c>
      <c r="Q2243" s="601">
        <f t="shared" ca="1" si="1013"/>
        <v>-52538957066888.797</v>
      </c>
      <c r="R2243" s="602">
        <f t="shared" si="998"/>
        <v>399</v>
      </c>
      <c r="S2243" s="602">
        <f t="shared" si="999"/>
        <v>63.84</v>
      </c>
      <c r="T2243" s="602">
        <f t="shared" si="1000"/>
        <v>166.35080000000002</v>
      </c>
      <c r="U2243" s="602">
        <f t="shared" si="1001"/>
        <v>26.616128000000003</v>
      </c>
      <c r="V2243" s="602">
        <f t="shared" ca="1" si="1002"/>
        <v>-26996894867370.801</v>
      </c>
      <c r="W2243" s="602">
        <f t="shared" si="1003"/>
        <v>84.48</v>
      </c>
      <c r="X2243" s="602">
        <f t="shared" si="1004"/>
        <v>13.52</v>
      </c>
      <c r="Y2243" s="602">
        <f t="shared" ca="1" si="1005"/>
        <v>514881779530.15997</v>
      </c>
      <c r="Z2243" s="602">
        <f t="shared" ca="1" si="1006"/>
        <v>82381084724.830002</v>
      </c>
      <c r="AA2243" s="603">
        <f t="shared" si="1007"/>
        <v>0</v>
      </c>
      <c r="AB2243" s="602"/>
      <c r="AC2243" s="604">
        <f t="shared" si="1008"/>
        <v>0.113</v>
      </c>
      <c r="AD2243" s="602">
        <f t="shared" ca="1" si="1009"/>
        <v>-328368481668055.25</v>
      </c>
      <c r="AE2243" s="602">
        <f t="shared" si="1010"/>
        <v>0</v>
      </c>
      <c r="AG2243" s="602">
        <f t="shared" ca="1" si="1014"/>
        <v>0</v>
      </c>
    </row>
    <row r="2244" spans="2:33" x14ac:dyDescent="0.25">
      <c r="B2244" s="30">
        <v>2223</v>
      </c>
      <c r="C2244" s="19">
        <f t="shared" ca="1" si="988"/>
        <v>113350</v>
      </c>
      <c r="D2244" s="30">
        <f t="shared" ca="1" si="989"/>
        <v>30</v>
      </c>
      <c r="E2244" s="599">
        <f t="shared" si="990"/>
        <v>0.113</v>
      </c>
      <c r="F2244" s="599">
        <f t="shared" si="1011"/>
        <v>0.13108</v>
      </c>
      <c r="G2244" s="33">
        <f t="shared" ca="1" si="991"/>
        <v>1.0117233333333333</v>
      </c>
      <c r="H2244" s="33">
        <f t="shared" ca="1" si="992"/>
        <v>253250426093.16022</v>
      </c>
      <c r="I2244" s="33">
        <f t="shared" ca="1" si="1016"/>
        <v>3.9486606811557423E-12</v>
      </c>
      <c r="J2244" s="30" t="b">
        <f t="shared" si="993"/>
        <v>0</v>
      </c>
      <c r="K2244" s="33">
        <f t="shared" si="1012"/>
        <v>1</v>
      </c>
      <c r="L2244" s="33">
        <f t="shared" ca="1" si="1015"/>
        <v>3.9486606811557423E-12</v>
      </c>
      <c r="M2244" s="600">
        <f t="shared" ca="1" si="994"/>
        <v>27271.35</v>
      </c>
      <c r="N2244" s="601">
        <f t="shared" ca="1" si="995"/>
        <v>-3.41540229178431E+16</v>
      </c>
      <c r="O2244" s="601">
        <f t="shared" ca="1" si="996"/>
        <v>400398995367452.56</v>
      </c>
      <c r="P2244" s="601">
        <f t="shared" ca="1" si="997"/>
        <v>-321617049143023</v>
      </c>
      <c r="Q2244" s="601">
        <f t="shared" ca="1" si="1013"/>
        <v>-51458727862883.703</v>
      </c>
      <c r="R2244" s="602">
        <f t="shared" si="998"/>
        <v>399</v>
      </c>
      <c r="S2244" s="602">
        <f t="shared" si="999"/>
        <v>63.84</v>
      </c>
      <c r="T2244" s="602">
        <f t="shared" si="1000"/>
        <v>166.35080000000002</v>
      </c>
      <c r="U2244" s="602">
        <f t="shared" si="1001"/>
        <v>26.616128000000003</v>
      </c>
      <c r="V2244" s="602">
        <f t="shared" ca="1" si="1002"/>
        <v>-27323218334274.5</v>
      </c>
      <c r="W2244" s="602">
        <f t="shared" si="1003"/>
        <v>84.48</v>
      </c>
      <c r="X2244" s="602">
        <f t="shared" si="1004"/>
        <v>13.52</v>
      </c>
      <c r="Y2244" s="602">
        <f t="shared" ca="1" si="1005"/>
        <v>504295533330.90997</v>
      </c>
      <c r="Z2244" s="602">
        <f t="shared" ca="1" si="1006"/>
        <v>80687285332.949997</v>
      </c>
      <c r="AA2244" s="603">
        <f t="shared" si="1007"/>
        <v>0</v>
      </c>
      <c r="AB2244" s="602"/>
      <c r="AC2244" s="604">
        <f t="shared" si="1008"/>
        <v>0.113</v>
      </c>
      <c r="AD2244" s="602">
        <f t="shared" ca="1" si="1009"/>
        <v>-321617049143022.56</v>
      </c>
      <c r="AE2244" s="602">
        <f t="shared" si="1010"/>
        <v>0</v>
      </c>
      <c r="AG2244" s="602">
        <f t="shared" ca="1" si="1014"/>
        <v>0</v>
      </c>
    </row>
    <row r="2245" spans="2:33" x14ac:dyDescent="0.25">
      <c r="B2245" s="30">
        <v>2224</v>
      </c>
      <c r="C2245" s="19">
        <f t="shared" ca="1" si="988"/>
        <v>113381</v>
      </c>
      <c r="D2245" s="30">
        <f t="shared" ca="1" si="989"/>
        <v>31</v>
      </c>
      <c r="E2245" s="599">
        <f t="shared" si="990"/>
        <v>0.113</v>
      </c>
      <c r="F2245" s="599">
        <f t="shared" si="1011"/>
        <v>0.13108</v>
      </c>
      <c r="G2245" s="33">
        <f t="shared" ca="1" si="991"/>
        <v>1.0120874444444443</v>
      </c>
      <c r="H2245" s="33">
        <f t="shared" ca="1" si="992"/>
        <v>256311576549.09314</v>
      </c>
      <c r="I2245" s="33">
        <f t="shared" ca="1" si="1016"/>
        <v>3.9015014985421975E-12</v>
      </c>
      <c r="J2245" s="30" t="b">
        <f t="shared" si="993"/>
        <v>0</v>
      </c>
      <c r="K2245" s="33">
        <f t="shared" si="1012"/>
        <v>1</v>
      </c>
      <c r="L2245" s="33">
        <f t="shared" ca="1" si="1015"/>
        <v>3.9015014985421975E-12</v>
      </c>
      <c r="M2245" s="600">
        <f t="shared" ca="1" si="994"/>
        <v>27271.35</v>
      </c>
      <c r="N2245" s="601">
        <f t="shared" ca="1" si="995"/>
        <v>-3.45544219132106E+16</v>
      </c>
      <c r="O2245" s="601">
        <f t="shared" ca="1" si="996"/>
        <v>417674655213098.19</v>
      </c>
      <c r="P2245" s="601">
        <f t="shared" ca="1" si="997"/>
        <v>-336233722116602</v>
      </c>
      <c r="Q2245" s="601">
        <f t="shared" ca="1" si="1013"/>
        <v>-53797395538656.297</v>
      </c>
      <c r="R2245" s="602">
        <f t="shared" si="998"/>
        <v>399</v>
      </c>
      <c r="S2245" s="602">
        <f t="shared" si="999"/>
        <v>63.84</v>
      </c>
      <c r="T2245" s="602">
        <f t="shared" si="1000"/>
        <v>166.35080000000002</v>
      </c>
      <c r="U2245" s="602">
        <f t="shared" si="1001"/>
        <v>26.616128000000003</v>
      </c>
      <c r="V2245" s="602">
        <f t="shared" ca="1" si="1002"/>
        <v>-27643537530568.5</v>
      </c>
      <c r="W2245" s="602">
        <f t="shared" si="1003"/>
        <v>84.48</v>
      </c>
      <c r="X2245" s="602">
        <f t="shared" si="1004"/>
        <v>13.52</v>
      </c>
      <c r="Y2245" s="602">
        <f t="shared" ca="1" si="1005"/>
        <v>527214476553.47998</v>
      </c>
      <c r="Z2245" s="602">
        <f t="shared" ca="1" si="1006"/>
        <v>84354316248.559998</v>
      </c>
      <c r="AA2245" s="603">
        <f t="shared" si="1007"/>
        <v>0</v>
      </c>
      <c r="AB2245" s="602"/>
      <c r="AC2245" s="604">
        <f t="shared" si="1008"/>
        <v>0.113</v>
      </c>
      <c r="AD2245" s="602">
        <f t="shared" ca="1" si="1009"/>
        <v>-336233722116602.06</v>
      </c>
      <c r="AE2245" s="602">
        <f t="shared" si="1010"/>
        <v>0</v>
      </c>
      <c r="AG2245" s="602">
        <f t="shared" ca="1" si="1014"/>
        <v>0</v>
      </c>
    </row>
    <row r="2246" spans="2:33" x14ac:dyDescent="0.25">
      <c r="B2246" s="30">
        <v>2225</v>
      </c>
      <c r="C2246" s="19">
        <f t="shared" ca="1" si="988"/>
        <v>113411</v>
      </c>
      <c r="D2246" s="30">
        <f t="shared" ca="1" si="989"/>
        <v>30</v>
      </c>
      <c r="E2246" s="599">
        <f t="shared" si="990"/>
        <v>0.113</v>
      </c>
      <c r="F2246" s="599">
        <f t="shared" si="1011"/>
        <v>0.13108</v>
      </c>
      <c r="G2246" s="33">
        <f t="shared" ca="1" si="991"/>
        <v>1.0117233333333333</v>
      </c>
      <c r="H2246" s="33">
        <f t="shared" ca="1" si="992"/>
        <v>259316402598.17035</v>
      </c>
      <c r="I2246" s="33">
        <f t="shared" ca="1" si="1016"/>
        <v>3.8562928915436671E-12</v>
      </c>
      <c r="J2246" s="30" t="b">
        <f t="shared" si="993"/>
        <v>0</v>
      </c>
      <c r="K2246" s="33">
        <f t="shared" si="1012"/>
        <v>1</v>
      </c>
      <c r="L2246" s="33">
        <f t="shared" ca="1" si="1015"/>
        <v>3.8562928915436671E-12</v>
      </c>
      <c r="M2246" s="600">
        <f t="shared" ca="1" si="994"/>
        <v>27271.35</v>
      </c>
      <c r="N2246" s="601">
        <f t="shared" ca="1" si="995"/>
        <v>-3.49720965684237E+16</v>
      </c>
      <c r="O2246" s="601">
        <f t="shared" ca="1" si="996"/>
        <v>409989545464425.06</v>
      </c>
      <c r="P2246" s="601">
        <f t="shared" ca="1" si="997"/>
        <v>-329320576019323</v>
      </c>
      <c r="Q2246" s="601">
        <f t="shared" ca="1" si="1013"/>
        <v>-52691292163091.703</v>
      </c>
      <c r="R2246" s="602">
        <f t="shared" si="998"/>
        <v>399</v>
      </c>
      <c r="S2246" s="602">
        <f t="shared" si="999"/>
        <v>63.84</v>
      </c>
      <c r="T2246" s="602">
        <f t="shared" si="1000"/>
        <v>166.35080000000002</v>
      </c>
      <c r="U2246" s="602">
        <f t="shared" si="1001"/>
        <v>26.616128000000003</v>
      </c>
      <c r="V2246" s="602">
        <f t="shared" ca="1" si="1002"/>
        <v>-27977677254739</v>
      </c>
      <c r="W2246" s="602">
        <f t="shared" si="1003"/>
        <v>84.48</v>
      </c>
      <c r="X2246" s="602">
        <f t="shared" si="1004"/>
        <v>13.52</v>
      </c>
      <c r="Y2246" s="602">
        <f t="shared" ca="1" si="1005"/>
        <v>516374663472.95001</v>
      </c>
      <c r="Z2246" s="602">
        <f t="shared" ca="1" si="1006"/>
        <v>82619946155.669998</v>
      </c>
      <c r="AA2246" s="603">
        <f t="shared" si="1007"/>
        <v>0</v>
      </c>
      <c r="AB2246" s="602"/>
      <c r="AC2246" s="604">
        <f t="shared" si="1008"/>
        <v>0.113</v>
      </c>
      <c r="AD2246" s="602">
        <f t="shared" ca="1" si="1009"/>
        <v>-329320576019323.19</v>
      </c>
      <c r="AE2246" s="602">
        <f t="shared" si="1010"/>
        <v>0</v>
      </c>
      <c r="AG2246" s="602">
        <f t="shared" ca="1" si="1014"/>
        <v>0</v>
      </c>
    </row>
    <row r="2247" spans="2:33" x14ac:dyDescent="0.25">
      <c r="B2247" s="30">
        <v>2226</v>
      </c>
      <c r="C2247" s="19">
        <f t="shared" ca="1" si="988"/>
        <v>113442</v>
      </c>
      <c r="D2247" s="30">
        <f t="shared" ca="1" si="989"/>
        <v>31</v>
      </c>
      <c r="E2247" s="599">
        <f t="shared" si="990"/>
        <v>0.113</v>
      </c>
      <c r="F2247" s="599">
        <f t="shared" si="1011"/>
        <v>0.13108</v>
      </c>
      <c r="G2247" s="33">
        <f t="shared" ca="1" si="991"/>
        <v>1.0120874444444443</v>
      </c>
      <c r="H2247" s="33">
        <f t="shared" ca="1" si="992"/>
        <v>262450875208.10889</v>
      </c>
      <c r="I2247" s="33">
        <f t="shared" ca="1" si="1016"/>
        <v>3.8102368651163989E-12</v>
      </c>
      <c r="J2247" s="30" t="b">
        <f t="shared" si="993"/>
        <v>0</v>
      </c>
      <c r="K2247" s="33">
        <f t="shared" si="1012"/>
        <v>1</v>
      </c>
      <c r="L2247" s="33">
        <f t="shared" ca="1" si="1015"/>
        <v>3.8102368651163989E-12</v>
      </c>
      <c r="M2247" s="600">
        <f t="shared" ca="1" si="994"/>
        <v>27271.35</v>
      </c>
      <c r="N2247" s="601">
        <f t="shared" ca="1" si="995"/>
        <v>-3.53820861138881E+16</v>
      </c>
      <c r="O2247" s="601">
        <f t="shared" ca="1" si="996"/>
        <v>427679000257443.06</v>
      </c>
      <c r="P2247" s="601">
        <f t="shared" ca="1" si="997"/>
        <v>-344287354602639</v>
      </c>
      <c r="Q2247" s="601">
        <f t="shared" ca="1" si="1013"/>
        <v>-55085976736422.203</v>
      </c>
      <c r="R2247" s="602">
        <f t="shared" si="998"/>
        <v>399</v>
      </c>
      <c r="S2247" s="602">
        <f t="shared" si="999"/>
        <v>63.84</v>
      </c>
      <c r="T2247" s="602">
        <f t="shared" si="1000"/>
        <v>166.35080000000002</v>
      </c>
      <c r="U2247" s="602">
        <f t="shared" si="1001"/>
        <v>26.616128000000003</v>
      </c>
      <c r="V2247" s="602">
        <f t="shared" ca="1" si="1002"/>
        <v>-28305668891110.5</v>
      </c>
      <c r="W2247" s="602">
        <f t="shared" si="1003"/>
        <v>84.48</v>
      </c>
      <c r="X2247" s="602">
        <f t="shared" si="1004"/>
        <v>13.52</v>
      </c>
      <c r="Y2247" s="602">
        <f t="shared" ca="1" si="1005"/>
        <v>539842572291.58002</v>
      </c>
      <c r="Z2247" s="602">
        <f t="shared" ca="1" si="1006"/>
        <v>86374811566.649994</v>
      </c>
      <c r="AA2247" s="603">
        <f t="shared" si="1007"/>
        <v>0</v>
      </c>
      <c r="AB2247" s="602"/>
      <c r="AC2247" s="604">
        <f t="shared" si="1008"/>
        <v>0.113</v>
      </c>
      <c r="AD2247" s="602">
        <f t="shared" ca="1" si="1009"/>
        <v>-344287354602638.94</v>
      </c>
      <c r="AE2247" s="602">
        <f t="shared" si="1010"/>
        <v>0</v>
      </c>
      <c r="AG2247" s="602">
        <f t="shared" ca="1" si="1014"/>
        <v>0</v>
      </c>
    </row>
    <row r="2248" spans="2:33" x14ac:dyDescent="0.25">
      <c r="B2248" s="30">
        <v>2227</v>
      </c>
      <c r="C2248" s="19">
        <f t="shared" ca="1" si="988"/>
        <v>113473</v>
      </c>
      <c r="D2248" s="30">
        <f t="shared" ca="1" si="989"/>
        <v>31</v>
      </c>
      <c r="E2248" s="599">
        <f t="shared" si="990"/>
        <v>0.113</v>
      </c>
      <c r="F2248" s="599">
        <f t="shared" si="1011"/>
        <v>0.13108</v>
      </c>
      <c r="G2248" s="33">
        <f t="shared" ca="1" si="991"/>
        <v>1.0120874444444443</v>
      </c>
      <c r="H2248" s="33">
        <f t="shared" ca="1" si="992"/>
        <v>265623235581.5827</v>
      </c>
      <c r="I2248" s="33">
        <f t="shared" ca="1" si="1016"/>
        <v>3.7647308896395967E-12</v>
      </c>
      <c r="J2248" s="30" t="b">
        <f t="shared" si="993"/>
        <v>0</v>
      </c>
      <c r="K2248" s="33">
        <f t="shared" si="1012"/>
        <v>1</v>
      </c>
      <c r="L2248" s="33">
        <f t="shared" ca="1" si="1015"/>
        <v>3.7647308896395967E-12</v>
      </c>
      <c r="M2248" s="600">
        <f t="shared" ca="1" si="994"/>
        <v>27271.35</v>
      </c>
      <c r="N2248" s="601">
        <f t="shared" ca="1" si="995"/>
        <v>-3.58097651141455E+16</v>
      </c>
      <c r="O2248" s="601">
        <f t="shared" ca="1" si="996"/>
        <v>432848546413109.88</v>
      </c>
      <c r="P2248" s="601">
        <f t="shared" ca="1" si="997"/>
        <v>-348448908874588</v>
      </c>
      <c r="Q2248" s="601">
        <f t="shared" ca="1" si="1013"/>
        <v>-55751825419934.102</v>
      </c>
      <c r="R2248" s="602">
        <f t="shared" si="998"/>
        <v>399</v>
      </c>
      <c r="S2248" s="602">
        <f t="shared" si="999"/>
        <v>63.84</v>
      </c>
      <c r="T2248" s="602">
        <f t="shared" si="1000"/>
        <v>166.35080000000002</v>
      </c>
      <c r="U2248" s="602">
        <f t="shared" si="1001"/>
        <v>26.616128000000003</v>
      </c>
      <c r="V2248" s="602">
        <f t="shared" ca="1" si="1002"/>
        <v>-28647812091316.398</v>
      </c>
      <c r="W2248" s="602">
        <f t="shared" si="1003"/>
        <v>84.48</v>
      </c>
      <c r="X2248" s="602">
        <f t="shared" si="1004"/>
        <v>13.52</v>
      </c>
      <c r="Y2248" s="602">
        <f t="shared" ca="1" si="1005"/>
        <v>546367889390</v>
      </c>
      <c r="Z2248" s="602">
        <f t="shared" ca="1" si="1006"/>
        <v>87418862302.399994</v>
      </c>
      <c r="AA2248" s="603">
        <f t="shared" si="1007"/>
        <v>0</v>
      </c>
      <c r="AB2248" s="602"/>
      <c r="AC2248" s="604">
        <f t="shared" si="1008"/>
        <v>0.113</v>
      </c>
      <c r="AD2248" s="602">
        <f t="shared" ca="1" si="1009"/>
        <v>-348448908874588</v>
      </c>
      <c r="AE2248" s="602">
        <f t="shared" si="1010"/>
        <v>0</v>
      </c>
      <c r="AG2248" s="602">
        <f t="shared" ca="1" si="1014"/>
        <v>0</v>
      </c>
    </row>
    <row r="2249" spans="2:33" x14ac:dyDescent="0.25">
      <c r="B2249" s="30">
        <v>2228</v>
      </c>
      <c r="C2249" s="19">
        <f t="shared" ca="1" si="988"/>
        <v>113503</v>
      </c>
      <c r="D2249" s="30">
        <f t="shared" ca="1" si="989"/>
        <v>30</v>
      </c>
      <c r="E2249" s="599">
        <f t="shared" si="990"/>
        <v>0.113</v>
      </c>
      <c r="F2249" s="599">
        <f t="shared" si="1011"/>
        <v>0.13108</v>
      </c>
      <c r="G2249" s="33">
        <f t="shared" ca="1" si="991"/>
        <v>1.0117233333333333</v>
      </c>
      <c r="H2249" s="33">
        <f t="shared" ca="1" si="992"/>
        <v>268737225313.38412</v>
      </c>
      <c r="I2249" s="33">
        <f t="shared" ca="1" si="1016"/>
        <v>3.7211071106128456E-12</v>
      </c>
      <c r="J2249" s="30" t="b">
        <f t="shared" si="993"/>
        <v>0</v>
      </c>
      <c r="K2249" s="33">
        <f t="shared" si="1012"/>
        <v>1</v>
      </c>
      <c r="L2249" s="33">
        <f t="shared" ca="1" si="1015"/>
        <v>3.7211071106128456E-12</v>
      </c>
      <c r="M2249" s="600">
        <f t="shared" ca="1" si="994"/>
        <v>27271.35</v>
      </c>
      <c r="N2249" s="601">
        <f t="shared" ca="1" si="995"/>
        <v>-3.62426136605586E+16</v>
      </c>
      <c r="O2249" s="601">
        <f t="shared" ca="1" si="996"/>
        <v>424884240841219.88</v>
      </c>
      <c r="P2249" s="601">
        <f t="shared" ca="1" si="997"/>
        <v>-341284611970260</v>
      </c>
      <c r="Q2249" s="601">
        <f t="shared" ca="1" si="1013"/>
        <v>-54605537915241.602</v>
      </c>
      <c r="R2249" s="602">
        <f t="shared" si="998"/>
        <v>399</v>
      </c>
      <c r="S2249" s="602">
        <f t="shared" si="999"/>
        <v>63.84</v>
      </c>
      <c r="T2249" s="602">
        <f t="shared" si="1000"/>
        <v>166.35080000000002</v>
      </c>
      <c r="U2249" s="602">
        <f t="shared" si="1001"/>
        <v>26.616128000000003</v>
      </c>
      <c r="V2249" s="602">
        <f t="shared" ca="1" si="1002"/>
        <v>-28994090928446.898</v>
      </c>
      <c r="W2249" s="602">
        <f t="shared" si="1003"/>
        <v>84.48</v>
      </c>
      <c r="X2249" s="602">
        <f t="shared" si="1004"/>
        <v>13.52</v>
      </c>
      <c r="Y2249" s="602">
        <f t="shared" ca="1" si="1005"/>
        <v>535134271844.01001</v>
      </c>
      <c r="Z2249" s="602">
        <f t="shared" ca="1" si="1006"/>
        <v>85621483495.039993</v>
      </c>
      <c r="AA2249" s="603">
        <f t="shared" si="1007"/>
        <v>0</v>
      </c>
      <c r="AB2249" s="602"/>
      <c r="AC2249" s="604">
        <f t="shared" si="1008"/>
        <v>0.113</v>
      </c>
      <c r="AD2249" s="602">
        <f t="shared" ca="1" si="1009"/>
        <v>-341284611970260.19</v>
      </c>
      <c r="AE2249" s="602">
        <f t="shared" si="1010"/>
        <v>0</v>
      </c>
      <c r="AG2249" s="602">
        <f t="shared" ca="1" si="1014"/>
        <v>0</v>
      </c>
    </row>
    <row r="2250" spans="2:33" x14ac:dyDescent="0.25">
      <c r="B2250" s="30">
        <v>2229</v>
      </c>
      <c r="C2250" s="19">
        <f t="shared" ca="1" si="988"/>
        <v>113534</v>
      </c>
      <c r="D2250" s="30">
        <f t="shared" ca="1" si="989"/>
        <v>31</v>
      </c>
      <c r="E2250" s="599">
        <f t="shared" si="990"/>
        <v>0.113</v>
      </c>
      <c r="F2250" s="599">
        <f t="shared" si="1011"/>
        <v>0.13108</v>
      </c>
      <c r="G2250" s="33">
        <f t="shared" ca="1" si="991"/>
        <v>1.0120874444444443</v>
      </c>
      <c r="H2250" s="33">
        <f t="shared" ca="1" si="992"/>
        <v>271985571594.51376</v>
      </c>
      <c r="I2250" s="33">
        <f t="shared" ca="1" si="1016"/>
        <v>3.6766656191999677E-12</v>
      </c>
      <c r="J2250" s="30" t="b">
        <f t="shared" si="993"/>
        <v>0</v>
      </c>
      <c r="K2250" s="33">
        <f t="shared" si="1012"/>
        <v>1</v>
      </c>
      <c r="L2250" s="33">
        <f t="shared" ca="1" si="1015"/>
        <v>3.6766656191999677E-12</v>
      </c>
      <c r="M2250" s="600">
        <f t="shared" ca="1" si="994"/>
        <v>27271.35</v>
      </c>
      <c r="N2250" s="601">
        <f t="shared" ca="1" si="995"/>
        <v>-3.66674979013998E+16</v>
      </c>
      <c r="O2250" s="601">
        <f t="shared" ca="1" si="996"/>
        <v>443216343827224.06</v>
      </c>
      <c r="P2250" s="601">
        <f t="shared" ca="1" si="997"/>
        <v>-356795125412787</v>
      </c>
      <c r="Q2250" s="601">
        <f t="shared" ca="1" si="1013"/>
        <v>-57087220066045.898</v>
      </c>
      <c r="R2250" s="602">
        <f t="shared" si="998"/>
        <v>399</v>
      </c>
      <c r="S2250" s="602">
        <f t="shared" si="999"/>
        <v>63.84</v>
      </c>
      <c r="T2250" s="602">
        <f t="shared" si="1000"/>
        <v>166.35080000000002</v>
      </c>
      <c r="U2250" s="602">
        <f t="shared" si="1001"/>
        <v>26.616128000000003</v>
      </c>
      <c r="V2250" s="602">
        <f t="shared" ca="1" si="1002"/>
        <v>-29333998321119.801</v>
      </c>
      <c r="W2250" s="602">
        <f t="shared" si="1003"/>
        <v>84.48</v>
      </c>
      <c r="X2250" s="602">
        <f t="shared" si="1004"/>
        <v>13.52</v>
      </c>
      <c r="Y2250" s="602">
        <f t="shared" ca="1" si="1005"/>
        <v>559454756921.90002</v>
      </c>
      <c r="Z2250" s="602">
        <f t="shared" ca="1" si="1006"/>
        <v>89512761107.5</v>
      </c>
      <c r="AA2250" s="603">
        <f t="shared" si="1007"/>
        <v>0</v>
      </c>
      <c r="AB2250" s="602"/>
      <c r="AC2250" s="604">
        <f t="shared" si="1008"/>
        <v>0.113</v>
      </c>
      <c r="AD2250" s="602">
        <f t="shared" ca="1" si="1009"/>
        <v>-356795125412787.5</v>
      </c>
      <c r="AE2250" s="602">
        <f t="shared" si="1010"/>
        <v>0</v>
      </c>
      <c r="AG2250" s="602">
        <f t="shared" ca="1" si="1014"/>
        <v>0</v>
      </c>
    </row>
    <row r="2251" spans="2:33" x14ac:dyDescent="0.25">
      <c r="B2251" s="30">
        <v>2230</v>
      </c>
      <c r="C2251" s="19">
        <f t="shared" ca="1" si="988"/>
        <v>113564</v>
      </c>
      <c r="D2251" s="30">
        <f t="shared" ca="1" si="989"/>
        <v>30</v>
      </c>
      <c r="E2251" s="599">
        <f t="shared" si="990"/>
        <v>0.113</v>
      </c>
      <c r="F2251" s="599">
        <f t="shared" si="1011"/>
        <v>0.13108</v>
      </c>
      <c r="G2251" s="33">
        <f t="shared" ca="1" si="991"/>
        <v>1.0117233333333333</v>
      </c>
      <c r="H2251" s="33">
        <f t="shared" ca="1" si="992"/>
        <v>275174149112.17346</v>
      </c>
      <c r="I2251" s="33">
        <f t="shared" ca="1" si="1016"/>
        <v>3.6340622955550764E-12</v>
      </c>
      <c r="J2251" s="30" t="b">
        <f t="shared" si="993"/>
        <v>0</v>
      </c>
      <c r="K2251" s="33">
        <f t="shared" si="1012"/>
        <v>1</v>
      </c>
      <c r="L2251" s="33">
        <f t="shared" ca="1" si="1015"/>
        <v>3.6340622955550764E-12</v>
      </c>
      <c r="M2251" s="600">
        <f t="shared" ca="1" si="994"/>
        <v>27271.35</v>
      </c>
      <c r="N2251" s="601">
        <f t="shared" ca="1" si="995"/>
        <v>-3.7110714245227E+16</v>
      </c>
      <c r="O2251" s="601">
        <f t="shared" ca="1" si="996"/>
        <v>435061273362149.38</v>
      </c>
      <c r="P2251" s="601">
        <f t="shared" ca="1" si="997"/>
        <v>-349459225809221</v>
      </c>
      <c r="Q2251" s="601">
        <f t="shared" ca="1" si="1013"/>
        <v>-55913476129475.398</v>
      </c>
      <c r="R2251" s="602">
        <f t="shared" si="998"/>
        <v>399</v>
      </c>
      <c r="S2251" s="602">
        <f t="shared" si="999"/>
        <v>63.84</v>
      </c>
      <c r="T2251" s="602">
        <f t="shared" si="1000"/>
        <v>166.35080000000002</v>
      </c>
      <c r="U2251" s="602">
        <f t="shared" si="1001"/>
        <v>26.616128000000003</v>
      </c>
      <c r="V2251" s="602">
        <f t="shared" ca="1" si="1002"/>
        <v>-29688571396181.602</v>
      </c>
      <c r="W2251" s="602">
        <f t="shared" si="1003"/>
        <v>84.48</v>
      </c>
      <c r="X2251" s="602">
        <f t="shared" si="1004"/>
        <v>13.52</v>
      </c>
      <c r="Y2251" s="602">
        <f t="shared" ca="1" si="1005"/>
        <v>547952066343.51001</v>
      </c>
      <c r="Z2251" s="602">
        <f t="shared" ca="1" si="1006"/>
        <v>87672330614.960007</v>
      </c>
      <c r="AA2251" s="603">
        <f t="shared" si="1007"/>
        <v>0</v>
      </c>
      <c r="AB2251" s="602"/>
      <c r="AC2251" s="604">
        <f t="shared" si="1008"/>
        <v>0.113</v>
      </c>
      <c r="AD2251" s="602">
        <f t="shared" ca="1" si="1009"/>
        <v>-349459225809220.94</v>
      </c>
      <c r="AE2251" s="602">
        <f t="shared" si="1010"/>
        <v>0</v>
      </c>
      <c r="AG2251" s="602">
        <f t="shared" ca="1" si="1014"/>
        <v>0</v>
      </c>
    </row>
    <row r="2252" spans="2:33" x14ac:dyDescent="0.25">
      <c r="B2252" s="30">
        <v>2231</v>
      </c>
      <c r="C2252" s="19">
        <f t="shared" ca="1" si="988"/>
        <v>113595</v>
      </c>
      <c r="D2252" s="30">
        <f t="shared" ca="1" si="989"/>
        <v>31</v>
      </c>
      <c r="E2252" s="599">
        <f t="shared" si="990"/>
        <v>0.113</v>
      </c>
      <c r="F2252" s="599">
        <f t="shared" si="1011"/>
        <v>0.13108</v>
      </c>
      <c r="G2252" s="33">
        <f t="shared" ca="1" si="991"/>
        <v>1.0120874444444443</v>
      </c>
      <c r="H2252" s="33">
        <f t="shared" ca="1" si="992"/>
        <v>278500301352.11407</v>
      </c>
      <c r="I2252" s="33">
        <f t="shared" ca="1" si="1016"/>
        <v>3.5906603876010818E-12</v>
      </c>
      <c r="J2252" s="30" t="b">
        <f t="shared" si="993"/>
        <v>0</v>
      </c>
      <c r="K2252" s="33">
        <f t="shared" si="1012"/>
        <v>1</v>
      </c>
      <c r="L2252" s="33">
        <f t="shared" ca="1" si="1015"/>
        <v>3.5906603876010818E-12</v>
      </c>
      <c r="M2252" s="600">
        <f t="shared" ca="1" si="994"/>
        <v>27271.35</v>
      </c>
      <c r="N2252" s="601">
        <f t="shared" ca="1" si="995"/>
        <v>-3.75457755185892E+16</v>
      </c>
      <c r="O2252" s="601">
        <f t="shared" ca="1" si="996"/>
        <v>453832475731800.75</v>
      </c>
      <c r="P2252" s="601">
        <f t="shared" ca="1" si="997"/>
        <v>-365341254560050</v>
      </c>
      <c r="Q2252" s="601">
        <f t="shared" ca="1" si="1013"/>
        <v>-58454600729608</v>
      </c>
      <c r="R2252" s="602">
        <f t="shared" si="998"/>
        <v>399</v>
      </c>
      <c r="S2252" s="602">
        <f t="shared" si="999"/>
        <v>63.84</v>
      </c>
      <c r="T2252" s="602">
        <f t="shared" si="1000"/>
        <v>166.35080000000002</v>
      </c>
      <c r="U2252" s="602">
        <f t="shared" si="1001"/>
        <v>26.616128000000003</v>
      </c>
      <c r="V2252" s="602">
        <f t="shared" ca="1" si="1002"/>
        <v>-30036620414871.398</v>
      </c>
      <c r="W2252" s="602">
        <f t="shared" si="1003"/>
        <v>84.48</v>
      </c>
      <c r="X2252" s="602">
        <f t="shared" si="1004"/>
        <v>13.52</v>
      </c>
      <c r="Y2252" s="602">
        <f t="shared" ca="1" si="1005"/>
        <v>572855087424.81006</v>
      </c>
      <c r="Z2252" s="602">
        <f t="shared" ca="1" si="1006"/>
        <v>91656813987.970001</v>
      </c>
      <c r="AA2252" s="603">
        <f t="shared" si="1007"/>
        <v>0</v>
      </c>
      <c r="AB2252" s="602"/>
      <c r="AC2252" s="604">
        <f t="shared" si="1008"/>
        <v>0.113</v>
      </c>
      <c r="AD2252" s="602">
        <f t="shared" ca="1" si="1009"/>
        <v>-365341254560049.94</v>
      </c>
      <c r="AE2252" s="602">
        <f t="shared" si="1010"/>
        <v>0</v>
      </c>
      <c r="AG2252" s="602">
        <f t="shared" ca="1" si="1014"/>
        <v>0</v>
      </c>
    </row>
    <row r="2253" spans="2:33" x14ac:dyDescent="0.25">
      <c r="B2253" s="30">
        <v>2232</v>
      </c>
      <c r="C2253" s="19">
        <f t="shared" ca="1" si="988"/>
        <v>113626</v>
      </c>
      <c r="D2253" s="30">
        <f t="shared" ca="1" si="989"/>
        <v>31</v>
      </c>
      <c r="E2253" s="599">
        <f t="shared" si="990"/>
        <v>0.113</v>
      </c>
      <c r="F2253" s="599">
        <f t="shared" si="1011"/>
        <v>0.13108</v>
      </c>
      <c r="G2253" s="33">
        <f t="shared" ca="1" si="991"/>
        <v>1.0120874444444443</v>
      </c>
      <c r="H2253" s="33">
        <f t="shared" ca="1" si="992"/>
        <v>281866658272.46875</v>
      </c>
      <c r="I2253" s="33">
        <f t="shared" ca="1" si="1016"/>
        <v>3.5477768322400932E-12</v>
      </c>
      <c r="J2253" s="30" t="b">
        <f t="shared" si="993"/>
        <v>1</v>
      </c>
      <c r="K2253" s="33">
        <f t="shared" si="1012"/>
        <v>1</v>
      </c>
      <c r="L2253" s="33">
        <f t="shared" ca="1" si="1015"/>
        <v>3.5477768322400932E-12</v>
      </c>
      <c r="M2253" s="600">
        <f t="shared" ca="1" si="994"/>
        <v>27271.35</v>
      </c>
      <c r="N2253" s="601">
        <f t="shared" ca="1" si="995"/>
        <v>-3.7999607994321E+16</v>
      </c>
      <c r="O2253" s="601">
        <f t="shared" ca="1" si="996"/>
        <v>459318150569294</v>
      </c>
      <c r="P2253" s="601">
        <f t="shared" ca="1" si="997"/>
        <v>-369757296678074</v>
      </c>
      <c r="Q2253" s="601">
        <f t="shared" ca="1" si="1013"/>
        <v>-59161167468491.797</v>
      </c>
      <c r="R2253" s="602">
        <f t="shared" si="998"/>
        <v>399</v>
      </c>
      <c r="S2253" s="602">
        <f t="shared" si="999"/>
        <v>63.84</v>
      </c>
      <c r="T2253" s="602">
        <f t="shared" si="1000"/>
        <v>166.35080000000002</v>
      </c>
      <c r="U2253" s="602">
        <f t="shared" si="1001"/>
        <v>26.616128000000003</v>
      </c>
      <c r="V2253" s="602">
        <f t="shared" ca="1" si="1002"/>
        <v>-30399686395456.801</v>
      </c>
      <c r="W2253" s="602">
        <f t="shared" si="1003"/>
        <v>84.48</v>
      </c>
      <c r="X2253" s="602">
        <f t="shared" si="1004"/>
        <v>13.52</v>
      </c>
      <c r="Y2253" s="602">
        <f t="shared" ca="1" si="1005"/>
        <v>579779441465.87</v>
      </c>
      <c r="Z2253" s="602">
        <f t="shared" ca="1" si="1006"/>
        <v>92764710634.539993</v>
      </c>
      <c r="AA2253" s="603">
        <f t="shared" si="1007"/>
        <v>0</v>
      </c>
      <c r="AB2253" s="602"/>
      <c r="AC2253" s="604">
        <f t="shared" si="1008"/>
        <v>0.113</v>
      </c>
      <c r="AD2253" s="602">
        <f t="shared" ca="1" si="1009"/>
        <v>-369757296678073.56</v>
      </c>
      <c r="AE2253" s="602">
        <f t="shared" si="1010"/>
        <v>0</v>
      </c>
      <c r="AG2253" s="602">
        <f t="shared" ca="1" si="1014"/>
        <v>0</v>
      </c>
    </row>
    <row r="2254" spans="2:33" x14ac:dyDescent="0.25">
      <c r="B2254" s="30">
        <v>2233</v>
      </c>
      <c r="C2254" s="19">
        <f t="shared" ca="1" si="988"/>
        <v>113654</v>
      </c>
      <c r="D2254" s="30">
        <f t="shared" ca="1" si="989"/>
        <v>28</v>
      </c>
      <c r="E2254" s="599">
        <f t="shared" si="990"/>
        <v>0.113</v>
      </c>
      <c r="F2254" s="599">
        <f t="shared" si="1011"/>
        <v>0.13108</v>
      </c>
      <c r="G2254" s="33">
        <f t="shared" ca="1" si="991"/>
        <v>1.0109951111111111</v>
      </c>
      <c r="H2254" s="33">
        <f t="shared" ca="1" si="992"/>
        <v>284965813498.69214</v>
      </c>
      <c r="I2254" s="33">
        <f t="shared" ca="1" si="1016"/>
        <v>3.5091928667597511E-12</v>
      </c>
      <c r="J2254" s="30" t="b">
        <f t="shared" si="993"/>
        <v>0</v>
      </c>
      <c r="K2254" s="33">
        <f t="shared" si="1012"/>
        <v>1</v>
      </c>
      <c r="L2254" s="33">
        <f t="shared" ca="1" si="1015"/>
        <v>3.5091928667597511E-12</v>
      </c>
      <c r="M2254" s="600">
        <f t="shared" ca="1" si="994"/>
        <v>27271.35</v>
      </c>
      <c r="N2254" s="601">
        <f t="shared" ca="1" si="995"/>
        <v>-3.8458926144890304E+16</v>
      </c>
      <c r="O2254" s="601">
        <f t="shared" ca="1" si="996"/>
        <v>422860166204356.56</v>
      </c>
      <c r="P2254" s="601">
        <f t="shared" ca="1" si="997"/>
        <v>-338011228673425</v>
      </c>
      <c r="Q2254" s="601">
        <f t="shared" ca="1" si="1013"/>
        <v>-54081796587748</v>
      </c>
      <c r="R2254" s="602">
        <f t="shared" si="998"/>
        <v>399</v>
      </c>
      <c r="S2254" s="602">
        <f t="shared" si="999"/>
        <v>63.84</v>
      </c>
      <c r="T2254" s="602">
        <f t="shared" si="1000"/>
        <v>166.35080000000002</v>
      </c>
      <c r="U2254" s="602">
        <f t="shared" si="1001"/>
        <v>26.616128000000003</v>
      </c>
      <c r="V2254" s="602">
        <f t="shared" ca="1" si="1002"/>
        <v>-30767140915912.199</v>
      </c>
      <c r="W2254" s="602">
        <f t="shared" si="1003"/>
        <v>84.48</v>
      </c>
      <c r="X2254" s="602">
        <f t="shared" si="1004"/>
        <v>13.52</v>
      </c>
      <c r="Y2254" s="602">
        <f t="shared" ca="1" si="1005"/>
        <v>530001606834.58002</v>
      </c>
      <c r="Z2254" s="602">
        <f t="shared" ca="1" si="1006"/>
        <v>84800257093.529999</v>
      </c>
      <c r="AA2254" s="603">
        <f t="shared" si="1007"/>
        <v>0</v>
      </c>
      <c r="AB2254" s="602"/>
      <c r="AC2254" s="604">
        <f t="shared" si="1008"/>
        <v>0.113</v>
      </c>
      <c r="AD2254" s="602">
        <f t="shared" ca="1" si="1009"/>
        <v>-338011228673424.81</v>
      </c>
      <c r="AE2254" s="602">
        <f t="shared" si="1010"/>
        <v>0</v>
      </c>
      <c r="AG2254" s="602">
        <f t="shared" ca="1" si="1014"/>
        <v>0</v>
      </c>
    </row>
    <row r="2255" spans="2:33" x14ac:dyDescent="0.25">
      <c r="B2255" s="30">
        <v>2234</v>
      </c>
      <c r="C2255" s="19">
        <f t="shared" ca="1" si="988"/>
        <v>113685</v>
      </c>
      <c r="D2255" s="30">
        <f t="shared" ca="1" si="989"/>
        <v>31</v>
      </c>
      <c r="E2255" s="599">
        <f t="shared" si="990"/>
        <v>0.113</v>
      </c>
      <c r="F2255" s="599">
        <f t="shared" si="1011"/>
        <v>0.13108</v>
      </c>
      <c r="G2255" s="33">
        <f t="shared" ca="1" si="991"/>
        <v>1.0120874444444443</v>
      </c>
      <c r="H2255" s="33">
        <f t="shared" ca="1" si="992"/>
        <v>288410321937.92346</v>
      </c>
      <c r="I2255" s="33">
        <f t="shared" ca="1" si="1016"/>
        <v>3.4672822847693951E-12</v>
      </c>
      <c r="J2255" s="30" t="b">
        <f t="shared" si="993"/>
        <v>0</v>
      </c>
      <c r="K2255" s="33">
        <f t="shared" si="1012"/>
        <v>1</v>
      </c>
      <c r="L2255" s="33">
        <f t="shared" ca="1" si="1015"/>
        <v>3.4672822847693951E-12</v>
      </c>
      <c r="M2255" s="600">
        <f t="shared" ca="1" si="994"/>
        <v>27271.35</v>
      </c>
      <c r="N2255" s="601">
        <f t="shared" ca="1" si="995"/>
        <v>-3.8881786311094704E+16</v>
      </c>
      <c r="O2255" s="601">
        <f t="shared" ca="1" si="996"/>
        <v>469981431963388.56</v>
      </c>
      <c r="P2255" s="601">
        <f t="shared" ca="1" si="997"/>
        <v>-378341381799346</v>
      </c>
      <c r="Q2255" s="601">
        <f t="shared" ca="1" si="1013"/>
        <v>-60534621087895.398</v>
      </c>
      <c r="R2255" s="602">
        <f t="shared" si="998"/>
        <v>399</v>
      </c>
      <c r="S2255" s="602">
        <f t="shared" si="999"/>
        <v>63.84</v>
      </c>
      <c r="T2255" s="602">
        <f t="shared" si="1000"/>
        <v>166.35080000000002</v>
      </c>
      <c r="U2255" s="602">
        <f t="shared" si="1001"/>
        <v>26.616128000000003</v>
      </c>
      <c r="V2255" s="602">
        <f t="shared" ca="1" si="1002"/>
        <v>-31105429048875.801</v>
      </c>
      <c r="W2255" s="602">
        <f t="shared" si="1003"/>
        <v>84.48</v>
      </c>
      <c r="X2255" s="602">
        <f t="shared" si="1004"/>
        <v>13.52</v>
      </c>
      <c r="Y2255" s="602">
        <f t="shared" ca="1" si="1005"/>
        <v>593239286936.02002</v>
      </c>
      <c r="Z2255" s="602">
        <f t="shared" ca="1" si="1006"/>
        <v>94918285909.759995</v>
      </c>
      <c r="AA2255" s="603">
        <f t="shared" si="1007"/>
        <v>0</v>
      </c>
      <c r="AB2255" s="602"/>
      <c r="AC2255" s="604">
        <f t="shared" si="1008"/>
        <v>0.113</v>
      </c>
      <c r="AD2255" s="602">
        <f t="shared" ca="1" si="1009"/>
        <v>-378341381799346.5</v>
      </c>
      <c r="AE2255" s="602">
        <f t="shared" si="1010"/>
        <v>0</v>
      </c>
      <c r="AG2255" s="602">
        <f t="shared" ca="1" si="1014"/>
        <v>0</v>
      </c>
    </row>
    <row r="2256" spans="2:33" x14ac:dyDescent="0.25">
      <c r="B2256" s="30">
        <v>2235</v>
      </c>
      <c r="C2256" s="19">
        <f t="shared" ca="1" si="988"/>
        <v>113715</v>
      </c>
      <c r="D2256" s="30">
        <f t="shared" ca="1" si="989"/>
        <v>30</v>
      </c>
      <c r="E2256" s="599">
        <f t="shared" si="990"/>
        <v>0.113</v>
      </c>
      <c r="F2256" s="599">
        <f t="shared" si="1011"/>
        <v>0.13108</v>
      </c>
      <c r="G2256" s="33">
        <f t="shared" ca="1" si="991"/>
        <v>1.0117233333333333</v>
      </c>
      <c r="H2256" s="33">
        <f t="shared" ca="1" si="992"/>
        <v>291791452278.7757</v>
      </c>
      <c r="I2256" s="33">
        <f t="shared" ca="1" si="1016"/>
        <v>3.4271051882788067E-12</v>
      </c>
      <c r="J2256" s="30" t="b">
        <f t="shared" si="993"/>
        <v>0</v>
      </c>
      <c r="K2256" s="33">
        <f t="shared" si="1012"/>
        <v>1</v>
      </c>
      <c r="L2256" s="33">
        <f t="shared" ca="1" si="1015"/>
        <v>3.4271051882788067E-12</v>
      </c>
      <c r="M2256" s="600">
        <f t="shared" ca="1" si="994"/>
        <v>27271.35</v>
      </c>
      <c r="N2256" s="601">
        <f t="shared" ca="1" si="995"/>
        <v>-3.9351767743058096E+16</v>
      </c>
      <c r="O2256" s="601">
        <f t="shared" ca="1" si="996"/>
        <v>461333890535056.06</v>
      </c>
      <c r="P2256" s="601">
        <f t="shared" ca="1" si="997"/>
        <v>-370562479580464</v>
      </c>
      <c r="Q2256" s="601">
        <f t="shared" ca="1" si="1013"/>
        <v>-59289996732874.203</v>
      </c>
      <c r="R2256" s="602">
        <f t="shared" si="998"/>
        <v>399</v>
      </c>
      <c r="S2256" s="602">
        <f t="shared" si="999"/>
        <v>63.84</v>
      </c>
      <c r="T2256" s="602">
        <f t="shared" si="1000"/>
        <v>166.35080000000002</v>
      </c>
      <c r="U2256" s="602">
        <f t="shared" si="1001"/>
        <v>26.616128000000003</v>
      </c>
      <c r="V2256" s="602">
        <f t="shared" ca="1" si="1002"/>
        <v>-31481414194446.5</v>
      </c>
      <c r="W2256" s="602">
        <f t="shared" si="1003"/>
        <v>84.48</v>
      </c>
      <c r="X2256" s="602">
        <f t="shared" si="1004"/>
        <v>13.52</v>
      </c>
      <c r="Y2256" s="602">
        <f t="shared" ca="1" si="1005"/>
        <v>581041968256.81006</v>
      </c>
      <c r="Z2256" s="602">
        <f t="shared" ca="1" si="1006"/>
        <v>92966714921.089996</v>
      </c>
      <c r="AA2256" s="603">
        <f t="shared" si="1007"/>
        <v>0</v>
      </c>
      <c r="AB2256" s="602"/>
      <c r="AC2256" s="604">
        <f t="shared" si="1008"/>
        <v>0.113</v>
      </c>
      <c r="AD2256" s="602">
        <f t="shared" ca="1" si="1009"/>
        <v>-370562479580463.75</v>
      </c>
      <c r="AE2256" s="602">
        <f t="shared" si="1010"/>
        <v>0</v>
      </c>
      <c r="AG2256" s="602">
        <f t="shared" ca="1" si="1014"/>
        <v>0</v>
      </c>
    </row>
    <row r="2257" spans="2:33" x14ac:dyDescent="0.25">
      <c r="B2257" s="30">
        <v>2236</v>
      </c>
      <c r="C2257" s="19">
        <f t="shared" ca="1" si="988"/>
        <v>113746</v>
      </c>
      <c r="D2257" s="30">
        <f t="shared" ca="1" si="989"/>
        <v>31</v>
      </c>
      <c r="E2257" s="599">
        <f t="shared" si="990"/>
        <v>0.113</v>
      </c>
      <c r="F2257" s="599">
        <f t="shared" si="1011"/>
        <v>0.13108</v>
      </c>
      <c r="G2257" s="33">
        <f t="shared" ca="1" si="991"/>
        <v>1.0120874444444443</v>
      </c>
      <c r="H2257" s="33">
        <f t="shared" ca="1" si="992"/>
        <v>295318465247.55914</v>
      </c>
      <c r="I2257" s="33">
        <f t="shared" ca="1" si="1016"/>
        <v>3.3861749862533027E-12</v>
      </c>
      <c r="J2257" s="30" t="b">
        <f t="shared" si="993"/>
        <v>0</v>
      </c>
      <c r="K2257" s="33">
        <f t="shared" si="1012"/>
        <v>1</v>
      </c>
      <c r="L2257" s="33">
        <f t="shared" ca="1" si="1015"/>
        <v>3.3861749862533027E-12</v>
      </c>
      <c r="M2257" s="600">
        <f t="shared" ca="1" si="994"/>
        <v>27271.35</v>
      </c>
      <c r="N2257" s="601">
        <f t="shared" ca="1" si="995"/>
        <v>-3.98131016335932E+16</v>
      </c>
      <c r="O2257" s="601">
        <f t="shared" ca="1" si="996"/>
        <v>481238654184349.31</v>
      </c>
      <c r="P2257" s="601">
        <f t="shared" ca="1" si="997"/>
        <v>-387403597284658</v>
      </c>
      <c r="Q2257" s="601">
        <f t="shared" ca="1" si="1013"/>
        <v>-61984575565545.297</v>
      </c>
      <c r="R2257" s="602">
        <f t="shared" si="998"/>
        <v>399</v>
      </c>
      <c r="S2257" s="602">
        <f t="shared" si="999"/>
        <v>63.84</v>
      </c>
      <c r="T2257" s="602">
        <f t="shared" si="1000"/>
        <v>166.35080000000002</v>
      </c>
      <c r="U2257" s="602">
        <f t="shared" si="1001"/>
        <v>26.616128000000003</v>
      </c>
      <c r="V2257" s="602">
        <f t="shared" ca="1" si="1002"/>
        <v>-31850481306874.602</v>
      </c>
      <c r="W2257" s="602">
        <f t="shared" si="1003"/>
        <v>84.48</v>
      </c>
      <c r="X2257" s="602">
        <f t="shared" si="1004"/>
        <v>13.52</v>
      </c>
      <c r="Y2257" s="602">
        <f t="shared" ca="1" si="1005"/>
        <v>607448840816.98999</v>
      </c>
      <c r="Z2257" s="602">
        <f t="shared" ca="1" si="1006"/>
        <v>97191814530.720001</v>
      </c>
      <c r="AA2257" s="603">
        <f t="shared" si="1007"/>
        <v>0</v>
      </c>
      <c r="AB2257" s="602"/>
      <c r="AC2257" s="604">
        <f t="shared" si="1008"/>
        <v>0.113</v>
      </c>
      <c r="AD2257" s="602">
        <f t="shared" ca="1" si="1009"/>
        <v>-387403597284658.31</v>
      </c>
      <c r="AE2257" s="602">
        <f t="shared" si="1010"/>
        <v>0</v>
      </c>
      <c r="AG2257" s="602">
        <f t="shared" ca="1" si="1014"/>
        <v>0</v>
      </c>
    </row>
    <row r="2258" spans="2:33" x14ac:dyDescent="0.25">
      <c r="B2258" s="30">
        <v>2237</v>
      </c>
      <c r="C2258" s="19">
        <f t="shared" ca="1" si="988"/>
        <v>113776</v>
      </c>
      <c r="D2258" s="30">
        <f t="shared" ca="1" si="989"/>
        <v>30</v>
      </c>
      <c r="E2258" s="599">
        <f t="shared" si="990"/>
        <v>0.113</v>
      </c>
      <c r="F2258" s="599">
        <f t="shared" si="1011"/>
        <v>0.13108</v>
      </c>
      <c r="G2258" s="33">
        <f t="shared" ca="1" si="991"/>
        <v>1.0117233333333333</v>
      </c>
      <c r="H2258" s="33">
        <f t="shared" ca="1" si="992"/>
        <v>298780582055.14471</v>
      </c>
      <c r="I2258" s="33">
        <f t="shared" ca="1" si="1016"/>
        <v>3.3469377197191285E-12</v>
      </c>
      <c r="J2258" s="30" t="b">
        <f t="shared" si="993"/>
        <v>0</v>
      </c>
      <c r="K2258" s="33">
        <f t="shared" si="1012"/>
        <v>1</v>
      </c>
      <c r="L2258" s="33">
        <f t="shared" ca="1" si="1015"/>
        <v>3.3469377197191285E-12</v>
      </c>
      <c r="M2258" s="600">
        <f t="shared" ca="1" si="994"/>
        <v>27271.35</v>
      </c>
      <c r="N2258" s="601">
        <f t="shared" ca="1" si="995"/>
        <v>-4.02943402877776E+16</v>
      </c>
      <c r="O2258" s="601">
        <f t="shared" ca="1" si="996"/>
        <v>472383982667650.69</v>
      </c>
      <c r="P2258" s="601">
        <f t="shared" ca="1" si="997"/>
        <v>-379438371043239</v>
      </c>
      <c r="Q2258" s="601">
        <f t="shared" ca="1" si="1013"/>
        <v>-60710139366918.203</v>
      </c>
      <c r="R2258" s="602">
        <f t="shared" si="998"/>
        <v>399</v>
      </c>
      <c r="S2258" s="602">
        <f t="shared" si="999"/>
        <v>63.84</v>
      </c>
      <c r="T2258" s="602">
        <f t="shared" si="1000"/>
        <v>166.35080000000002</v>
      </c>
      <c r="U2258" s="602">
        <f t="shared" si="1001"/>
        <v>26.616128000000003</v>
      </c>
      <c r="V2258" s="602">
        <f t="shared" ca="1" si="1002"/>
        <v>-32235472230222.102</v>
      </c>
      <c r="W2258" s="602">
        <f t="shared" si="1003"/>
        <v>84.48</v>
      </c>
      <c r="X2258" s="602">
        <f t="shared" si="1004"/>
        <v>13.52</v>
      </c>
      <c r="Y2258" s="602">
        <f t="shared" ca="1" si="1005"/>
        <v>594959366070.44995</v>
      </c>
      <c r="Z2258" s="602">
        <f t="shared" ca="1" si="1006"/>
        <v>95193498571.270004</v>
      </c>
      <c r="AA2258" s="603">
        <f t="shared" si="1007"/>
        <v>0</v>
      </c>
      <c r="AB2258" s="602"/>
      <c r="AC2258" s="604">
        <f t="shared" si="1008"/>
        <v>0.113</v>
      </c>
      <c r="AD2258" s="602">
        <f t="shared" ca="1" si="1009"/>
        <v>-379438371043239.13</v>
      </c>
      <c r="AE2258" s="602">
        <f t="shared" si="1010"/>
        <v>0</v>
      </c>
      <c r="AG2258" s="602">
        <f t="shared" ca="1" si="1014"/>
        <v>0</v>
      </c>
    </row>
    <row r="2259" spans="2:33" x14ac:dyDescent="0.25">
      <c r="B2259" s="30">
        <v>2238</v>
      </c>
      <c r="C2259" s="19">
        <f t="shared" ca="1" si="988"/>
        <v>113807</v>
      </c>
      <c r="D2259" s="30">
        <f t="shared" ca="1" si="989"/>
        <v>31</v>
      </c>
      <c r="E2259" s="599">
        <f t="shared" si="990"/>
        <v>0.113</v>
      </c>
      <c r="F2259" s="599">
        <f t="shared" si="1011"/>
        <v>0.13108</v>
      </c>
      <c r="G2259" s="33">
        <f t="shared" ca="1" si="991"/>
        <v>1.0120874444444443</v>
      </c>
      <c r="H2259" s="33">
        <f t="shared" ca="1" si="992"/>
        <v>302392075741.815</v>
      </c>
      <c r="I2259" s="33">
        <f t="shared" ca="1" si="1016"/>
        <v>3.306964964431835E-12</v>
      </c>
      <c r="J2259" s="30" t="b">
        <f t="shared" si="993"/>
        <v>0</v>
      </c>
      <c r="K2259" s="33">
        <f t="shared" si="1012"/>
        <v>1</v>
      </c>
      <c r="L2259" s="33">
        <f t="shared" ca="1" si="1015"/>
        <v>3.306964964431835E-12</v>
      </c>
      <c r="M2259" s="600">
        <f t="shared" ca="1" si="994"/>
        <v>27271.35</v>
      </c>
      <c r="N2259" s="601">
        <f t="shared" ca="1" si="995"/>
        <v>-4.07667242704452E+16</v>
      </c>
      <c r="O2259" s="601">
        <f t="shared" ca="1" si="996"/>
        <v>492765514828262.69</v>
      </c>
      <c r="P2259" s="601">
        <f t="shared" ca="1" si="997"/>
        <v>-396682875331582</v>
      </c>
      <c r="Q2259" s="601">
        <f t="shared" ca="1" si="1013"/>
        <v>-63469260053053.102</v>
      </c>
      <c r="R2259" s="602">
        <f t="shared" si="998"/>
        <v>399</v>
      </c>
      <c r="S2259" s="602">
        <f t="shared" si="999"/>
        <v>63.84</v>
      </c>
      <c r="T2259" s="602">
        <f t="shared" si="1000"/>
        <v>166.35080000000002</v>
      </c>
      <c r="U2259" s="602">
        <f t="shared" si="1001"/>
        <v>26.616128000000003</v>
      </c>
      <c r="V2259" s="602">
        <f t="shared" ca="1" si="1002"/>
        <v>-32613379416356.199</v>
      </c>
      <c r="W2259" s="602">
        <f t="shared" si="1003"/>
        <v>84.48</v>
      </c>
      <c r="X2259" s="602">
        <f t="shared" si="1004"/>
        <v>13.52</v>
      </c>
      <c r="Y2259" s="602">
        <f t="shared" ca="1" si="1005"/>
        <v>621998748794.56995</v>
      </c>
      <c r="Z2259" s="602">
        <f t="shared" ca="1" si="1006"/>
        <v>99519799807.130005</v>
      </c>
      <c r="AA2259" s="603">
        <f t="shared" si="1007"/>
        <v>0</v>
      </c>
      <c r="AB2259" s="602"/>
      <c r="AC2259" s="604">
        <f t="shared" si="1008"/>
        <v>0.113</v>
      </c>
      <c r="AD2259" s="602">
        <f t="shared" ca="1" si="1009"/>
        <v>-396682875331582</v>
      </c>
      <c r="AE2259" s="602">
        <f t="shared" si="1010"/>
        <v>0</v>
      </c>
      <c r="AG2259" s="602">
        <f t="shared" ca="1" si="1014"/>
        <v>0</v>
      </c>
    </row>
    <row r="2260" spans="2:33" x14ac:dyDescent="0.25">
      <c r="B2260" s="30">
        <v>2239</v>
      </c>
      <c r="C2260" s="19">
        <f t="shared" ca="1" si="988"/>
        <v>113838</v>
      </c>
      <c r="D2260" s="30">
        <f t="shared" ca="1" si="989"/>
        <v>31</v>
      </c>
      <c r="E2260" s="599">
        <f t="shared" si="990"/>
        <v>0.113</v>
      </c>
      <c r="F2260" s="599">
        <f t="shared" si="1011"/>
        <v>0.13108</v>
      </c>
      <c r="G2260" s="33">
        <f t="shared" ca="1" si="991"/>
        <v>1.0120874444444443</v>
      </c>
      <c r="H2260" s="33">
        <f t="shared" ca="1" si="992"/>
        <v>306047223157.78436</v>
      </c>
      <c r="I2260" s="33">
        <f t="shared" ca="1" si="1016"/>
        <v>3.2674696070823174E-12</v>
      </c>
      <c r="J2260" s="30" t="b">
        <f t="shared" si="993"/>
        <v>0</v>
      </c>
      <c r="K2260" s="33">
        <f t="shared" si="1012"/>
        <v>1</v>
      </c>
      <c r="L2260" s="33">
        <f t="shared" ca="1" si="1015"/>
        <v>3.2674696070823174E-12</v>
      </c>
      <c r="M2260" s="600">
        <f t="shared" ca="1" si="994"/>
        <v>27271.35</v>
      </c>
      <c r="N2260" s="601">
        <f t="shared" ca="1" si="995"/>
        <v>-4.1259489785273504E+16</v>
      </c>
      <c r="O2260" s="601">
        <f t="shared" ca="1" si="996"/>
        <v>498721790612888.19</v>
      </c>
      <c r="P2260" s="601">
        <f t="shared" ca="1" si="997"/>
        <v>-401477757549481</v>
      </c>
      <c r="Q2260" s="601">
        <f t="shared" ca="1" si="1013"/>
        <v>-64236441207917</v>
      </c>
      <c r="R2260" s="602">
        <f t="shared" si="998"/>
        <v>399</v>
      </c>
      <c r="S2260" s="602">
        <f t="shared" si="999"/>
        <v>63.84</v>
      </c>
      <c r="T2260" s="602">
        <f t="shared" si="1000"/>
        <v>166.35080000000002</v>
      </c>
      <c r="U2260" s="602">
        <f t="shared" si="1001"/>
        <v>26.616128000000003</v>
      </c>
      <c r="V2260" s="602">
        <f t="shared" ca="1" si="1002"/>
        <v>-33007591828218.801</v>
      </c>
      <c r="W2260" s="602">
        <f t="shared" si="1003"/>
        <v>84.48</v>
      </c>
      <c r="X2260" s="602">
        <f t="shared" si="1004"/>
        <v>13.52</v>
      </c>
      <c r="Y2260" s="602">
        <f t="shared" ca="1" si="1005"/>
        <v>629517124112.22998</v>
      </c>
      <c r="Z2260" s="602">
        <f t="shared" ca="1" si="1006"/>
        <v>100722739857.96001</v>
      </c>
      <c r="AA2260" s="603">
        <f t="shared" si="1007"/>
        <v>0</v>
      </c>
      <c r="AB2260" s="602"/>
      <c r="AC2260" s="604">
        <f t="shared" si="1008"/>
        <v>0.113</v>
      </c>
      <c r="AD2260" s="602">
        <f t="shared" ca="1" si="1009"/>
        <v>-401477757549480.81</v>
      </c>
      <c r="AE2260" s="602">
        <f t="shared" si="1010"/>
        <v>0</v>
      </c>
      <c r="AG2260" s="602">
        <f t="shared" ca="1" si="1014"/>
        <v>0</v>
      </c>
    </row>
    <row r="2261" spans="2:33" x14ac:dyDescent="0.25">
      <c r="B2261" s="30">
        <v>2240</v>
      </c>
      <c r="C2261" s="19">
        <f t="shared" ref="C2261:C2324" ca="1" si="1017">IF(B2261=0,FECHA_1ER_PAGO,EDATE(C2260,1))</f>
        <v>113868</v>
      </c>
      <c r="D2261" s="30">
        <f t="shared" ref="D2261:D2324" ca="1" si="1018">IF(B2261=0,FECHA_1ER_PAGO-FECHA_APERTURA, C2261-C2260)</f>
        <v>30</v>
      </c>
      <c r="E2261" s="599">
        <f t="shared" ref="E2261:E2324" si="1019">IF(B2261=0,TASA,IF(B2261=MESES_INC_TASA,E2260+INCREMENTO_TASA,E2260))</f>
        <v>0.113</v>
      </c>
      <c r="F2261" s="599">
        <f t="shared" si="1011"/>
        <v>0.13108</v>
      </c>
      <c r="G2261" s="33">
        <f t="shared" ref="G2261:G2324" ca="1" si="1020">IF(B2261&lt;MESES_GRACIA, 0, 1 + D2261 * F2261 / 360 + FACTOR_SEG_DEUD)</f>
        <v>1.0117233333333333</v>
      </c>
      <c r="H2261" s="33">
        <f t="shared" ref="H2261:H2324" ca="1" si="1021">IF(B2261 = 0, 0,            IF(H2260=0, G2261, H2260 * G2261 ))</f>
        <v>309635116770.60413</v>
      </c>
      <c r="I2261" s="33">
        <f t="shared" ca="1" si="1016"/>
        <v>3.2296078378631024E-12</v>
      </c>
      <c r="J2261" s="30" t="b">
        <f t="shared" ref="J2261:J2324" si="1022">MOD(B2261, MESES_INC)=0</f>
        <v>0</v>
      </c>
      <c r="K2261" s="33">
        <f t="shared" si="1012"/>
        <v>1</v>
      </c>
      <c r="L2261" s="33">
        <f t="shared" ca="1" si="1015"/>
        <v>3.2296078378631024E-12</v>
      </c>
      <c r="M2261" s="600">
        <f t="shared" ref="M2261:M2324" ca="1" si="1023">ROUND(CUOTA_INIT*K2261,2)</f>
        <v>27271.35</v>
      </c>
      <c r="N2261" s="601">
        <f t="shared" ref="N2261:N2324" ca="1" si="1024">IF(B2261=0,TOTAL_FINANCIADO, ROUND(N2260-O2260,2))</f>
        <v>-4.17582115758864E+16</v>
      </c>
      <c r="O2261" s="601">
        <f t="shared" ref="O2261:O2324" ca="1" si="1025">IF(B2261=0, 0,
   IF((B2261+1) = PLAZO, N2261,
   IF(B2261&lt;MESES_GRACIA, 0, M2261-P2261-V2261-Q2261)))</f>
        <v>489545433735246.69</v>
      </c>
      <c r="P2261" s="601">
        <f t="shared" ref="P2261:P2324" ca="1" si="1026" xml:space="preserve"> IF(B2261&lt;MESES_GRACIA, 0, ROUND(N2261 * D2261 *E2261 /360,2))</f>
        <v>-393223159006264</v>
      </c>
      <c r="Q2261" s="601">
        <f t="shared" ca="1" si="1013"/>
        <v>-62915705441002.203</v>
      </c>
      <c r="R2261" s="602">
        <f t="shared" ref="R2261:R2324" si="1027" xml:space="preserve"> COMISION_AMORT</f>
        <v>399</v>
      </c>
      <c r="S2261" s="602">
        <f t="shared" ref="S2261:S2324" si="1028">ROUND(R2261*IVA,2)</f>
        <v>63.84</v>
      </c>
      <c r="T2261" s="602">
        <f t="shared" ref="T2261:T2324" si="1029">SEGURO_DAÑOS_MENS</f>
        <v>166.35080000000002</v>
      </c>
      <c r="U2261" s="602">
        <f t="shared" ref="U2261:U2324" si="1030">T2261*IVA</f>
        <v>26.616128000000003</v>
      </c>
      <c r="V2261" s="602">
        <f t="shared" ref="V2261:V2324" ca="1" si="1031">ROUND(N2261 * FACTOR_SEG_DEUD,2)</f>
        <v>-33406569260709.102</v>
      </c>
      <c r="W2261" s="602">
        <f t="shared" ref="W2261:W2324" si="1032">ROUND(SEGURO_INTERIORES/(1+IVA),2)</f>
        <v>84.48</v>
      </c>
      <c r="X2261" s="602">
        <f t="shared" ref="X2261:X2324" si="1033">ROUND(W2261*IVA,2)</f>
        <v>13.52</v>
      </c>
      <c r="Y2261" s="602">
        <f t="shared" ref="Y2261:Y2324" ca="1" si="1034">ROUND((SUM(O2261:X2261)-Q2261) * FACTOR_SEG_DESEMPLEO,2)</f>
        <v>616573913596.46997</v>
      </c>
      <c r="Z2261" s="602">
        <f t="shared" ref="Z2261:Z2324" ca="1" si="1035">ROUND(Y2261*IVA,2)</f>
        <v>98651826175.440002</v>
      </c>
      <c r="AA2261" s="603">
        <f t="shared" ref="AA2261:AA2324" si="1036">IF(B2261&gt;=PLAZO,0,ROUND(SUM(O2261:Z2261),2))</f>
        <v>0</v>
      </c>
      <c r="AB2261" s="602"/>
      <c r="AC2261" s="604">
        <f t="shared" ref="AC2261:AC2324" si="1037">IF(AB2261="SI",TASA_PP,TASA)</f>
        <v>0.113</v>
      </c>
      <c r="AD2261" s="602">
        <f t="shared" ref="AD2261:AD2324" ca="1" si="1038">N2261 * D2261 * AC2261 /360</f>
        <v>-393223159006263.63</v>
      </c>
      <c r="AE2261" s="602">
        <f t="shared" ref="AE2261:AE2324" si="1039">IF(B2261&gt;=PLAZO, 0, O2261+R2261+S2261+T2261+U2261+V2261+W2261+X2261+Y2261+Z2261+AD2261)</f>
        <v>0</v>
      </c>
      <c r="AG2261" s="602">
        <f t="shared" ca="1" si="1014"/>
        <v>0</v>
      </c>
    </row>
    <row r="2262" spans="2:33" x14ac:dyDescent="0.25">
      <c r="B2262" s="30">
        <v>2241</v>
      </c>
      <c r="C2262" s="19">
        <f t="shared" ca="1" si="1017"/>
        <v>113899</v>
      </c>
      <c r="D2262" s="30">
        <f t="shared" ca="1" si="1018"/>
        <v>31</v>
      </c>
      <c r="E2262" s="599">
        <f t="shared" si="1019"/>
        <v>0.113</v>
      </c>
      <c r="F2262" s="599">
        <f t="shared" ref="F2262:F2325" si="1040">E2262*(1+$G$13)</f>
        <v>0.13108</v>
      </c>
      <c r="G2262" s="33">
        <f t="shared" ca="1" si="1020"/>
        <v>1.0120874444444443</v>
      </c>
      <c r="H2262" s="33">
        <f t="shared" ca="1" si="1021"/>
        <v>313377814042.61786</v>
      </c>
      <c r="I2262" s="33">
        <f t="shared" ca="1" si="1016"/>
        <v>3.1910363631038823E-12</v>
      </c>
      <c r="J2262" s="30" t="b">
        <f t="shared" si="1022"/>
        <v>0</v>
      </c>
      <c r="K2262" s="33">
        <f t="shared" ref="K2262:K2325" si="1041">IF(B2262=0, 1, IF(J2262,K2261*(1+INCREMENTO),K2261))</f>
        <v>1</v>
      </c>
      <c r="L2262" s="33">
        <f t="shared" ca="1" si="1015"/>
        <v>3.1910363631038823E-12</v>
      </c>
      <c r="M2262" s="600">
        <f t="shared" ca="1" si="1023"/>
        <v>27271.35</v>
      </c>
      <c r="N2262" s="601">
        <f t="shared" ca="1" si="1024"/>
        <v>-4.22477570096216E+16</v>
      </c>
      <c r="O2262" s="601">
        <f t="shared" ca="1" si="1025"/>
        <v>510667415783461.31</v>
      </c>
      <c r="P2262" s="601">
        <f t="shared" ca="1" si="1026"/>
        <v>-411094146679735</v>
      </c>
      <c r="Q2262" s="601">
        <f t="shared" ref="Q2262:Q2325" ca="1" si="1042">ROUND(P2262*$G$13,2)</f>
        <v>-65775063468757.602</v>
      </c>
      <c r="R2262" s="602">
        <f t="shared" si="1027"/>
        <v>399</v>
      </c>
      <c r="S2262" s="602">
        <f t="shared" si="1028"/>
        <v>63.84</v>
      </c>
      <c r="T2262" s="602">
        <f t="shared" si="1029"/>
        <v>166.35080000000002</v>
      </c>
      <c r="U2262" s="602">
        <f t="shared" si="1030"/>
        <v>26.616128000000003</v>
      </c>
      <c r="V2262" s="602">
        <f t="shared" ca="1" si="1031"/>
        <v>-33798205607697.301</v>
      </c>
      <c r="W2262" s="602">
        <f t="shared" si="1032"/>
        <v>84.48</v>
      </c>
      <c r="X2262" s="602">
        <f t="shared" si="1033"/>
        <v>13.52</v>
      </c>
      <c r="Y2262" s="602">
        <f t="shared" ca="1" si="1034"/>
        <v>644595622268.46997</v>
      </c>
      <c r="Z2262" s="602">
        <f t="shared" ca="1" si="1035"/>
        <v>103135299562.96001</v>
      </c>
      <c r="AA2262" s="603">
        <f t="shared" si="1036"/>
        <v>0</v>
      </c>
      <c r="AB2262" s="602"/>
      <c r="AC2262" s="604">
        <f t="shared" si="1037"/>
        <v>0.113</v>
      </c>
      <c r="AD2262" s="602">
        <f t="shared" ca="1" si="1038"/>
        <v>-411094146679734.69</v>
      </c>
      <c r="AE2262" s="602">
        <f t="shared" si="1039"/>
        <v>0</v>
      </c>
      <c r="AG2262" s="602">
        <f t="shared" ref="AG2262:AG2325" ca="1" si="1043">IF(N2262&gt; 0,O2262+P2262+V2262+R2262+T2262+W2262+Y2262, 0)</f>
        <v>0</v>
      </c>
    </row>
    <row r="2263" spans="2:33" x14ac:dyDescent="0.25">
      <c r="B2263" s="30">
        <v>2242</v>
      </c>
      <c r="C2263" s="19">
        <f t="shared" ca="1" si="1017"/>
        <v>113929</v>
      </c>
      <c r="D2263" s="30">
        <f t="shared" ca="1" si="1018"/>
        <v>30</v>
      </c>
      <c r="E2263" s="599">
        <f t="shared" si="1019"/>
        <v>0.113</v>
      </c>
      <c r="F2263" s="599">
        <f t="shared" si="1040"/>
        <v>0.13108</v>
      </c>
      <c r="G2263" s="33">
        <f t="shared" ca="1" si="1020"/>
        <v>1.0117233333333333</v>
      </c>
      <c r="H2263" s="33">
        <f t="shared" ca="1" si="1021"/>
        <v>317051646615.91083</v>
      </c>
      <c r="I2263" s="33">
        <f t="shared" ca="1" si="1016"/>
        <v>3.1540602632839828E-12</v>
      </c>
      <c r="J2263" s="30" t="b">
        <f t="shared" si="1022"/>
        <v>0</v>
      </c>
      <c r="K2263" s="33">
        <f t="shared" si="1041"/>
        <v>1</v>
      </c>
      <c r="L2263" s="33">
        <f t="shared" ref="L2263:L2326" ca="1" si="1044" xml:space="preserve"> I2263*K2263</f>
        <v>3.1540602632839828E-12</v>
      </c>
      <c r="M2263" s="600">
        <f t="shared" ca="1" si="1023"/>
        <v>27271.35</v>
      </c>
      <c r="N2263" s="601">
        <f t="shared" ca="1" si="1024"/>
        <v>-4.2758424425405104E+16</v>
      </c>
      <c r="O2263" s="601">
        <f t="shared" ca="1" si="1025"/>
        <v>501271262374437.19</v>
      </c>
      <c r="P2263" s="601">
        <f t="shared" ca="1" si="1026"/>
        <v>-402641830005898</v>
      </c>
      <c r="Q2263" s="601">
        <f t="shared" ca="1" si="1042"/>
        <v>-64422692800943.703</v>
      </c>
      <c r="R2263" s="602">
        <f t="shared" si="1027"/>
        <v>399</v>
      </c>
      <c r="S2263" s="602">
        <f t="shared" si="1028"/>
        <v>63.84</v>
      </c>
      <c r="T2263" s="602">
        <f t="shared" si="1029"/>
        <v>166.35080000000002</v>
      </c>
      <c r="U2263" s="602">
        <f t="shared" si="1030"/>
        <v>26.616128000000003</v>
      </c>
      <c r="V2263" s="602">
        <f t="shared" ca="1" si="1031"/>
        <v>-34206739540324.102</v>
      </c>
      <c r="W2263" s="602">
        <f t="shared" si="1032"/>
        <v>84.48</v>
      </c>
      <c r="X2263" s="602">
        <f t="shared" si="1033"/>
        <v>13.52</v>
      </c>
      <c r="Y2263" s="602">
        <f t="shared" ca="1" si="1034"/>
        <v>631342389723.90002</v>
      </c>
      <c r="Z2263" s="602">
        <f t="shared" ca="1" si="1035"/>
        <v>101014782355.82001</v>
      </c>
      <c r="AA2263" s="603">
        <f t="shared" si="1036"/>
        <v>0</v>
      </c>
      <c r="AB2263" s="602"/>
      <c r="AC2263" s="604">
        <f t="shared" si="1037"/>
        <v>0.113</v>
      </c>
      <c r="AD2263" s="602">
        <f t="shared" ca="1" si="1038"/>
        <v>-402641830005898.13</v>
      </c>
      <c r="AE2263" s="602">
        <f t="shared" si="1039"/>
        <v>0</v>
      </c>
      <c r="AG2263" s="602">
        <f t="shared" ca="1" si="1043"/>
        <v>0</v>
      </c>
    </row>
    <row r="2264" spans="2:33" x14ac:dyDescent="0.25">
      <c r="B2264" s="30">
        <v>2243</v>
      </c>
      <c r="C2264" s="19">
        <f t="shared" ca="1" si="1017"/>
        <v>113960</v>
      </c>
      <c r="D2264" s="30">
        <f t="shared" ca="1" si="1018"/>
        <v>31</v>
      </c>
      <c r="E2264" s="599">
        <f t="shared" si="1019"/>
        <v>0.113</v>
      </c>
      <c r="F2264" s="599">
        <f t="shared" si="1040"/>
        <v>0.13108</v>
      </c>
      <c r="G2264" s="33">
        <f t="shared" ca="1" si="1020"/>
        <v>1.0120874444444443</v>
      </c>
      <c r="H2264" s="33">
        <f t="shared" ca="1" si="1021"/>
        <v>320883990780.40027</v>
      </c>
      <c r="I2264" s="33">
        <f t="shared" ref="I2264:I2327" ca="1" si="1045">IF(H2264=0, 0, 1/H2264)</f>
        <v>3.116391059485291E-12</v>
      </c>
      <c r="J2264" s="30" t="b">
        <f t="shared" si="1022"/>
        <v>0</v>
      </c>
      <c r="K2264" s="33">
        <f t="shared" si="1041"/>
        <v>1</v>
      </c>
      <c r="L2264" s="33">
        <f t="shared" ca="1" si="1044"/>
        <v>3.116391059485291E-12</v>
      </c>
      <c r="M2264" s="600">
        <f t="shared" ca="1" si="1023"/>
        <v>27271.35</v>
      </c>
      <c r="N2264" s="601">
        <f t="shared" ca="1" si="1024"/>
        <v>-4.3259695687779504E+16</v>
      </c>
      <c r="O2264" s="601">
        <f t="shared" ca="1" si="1025"/>
        <v>522899168336878.38</v>
      </c>
      <c r="P2264" s="601">
        <f t="shared" ca="1" si="1026"/>
        <v>-420940872206365</v>
      </c>
      <c r="Q2264" s="601">
        <f t="shared" ca="1" si="1042"/>
        <v>-67350539553018.398</v>
      </c>
      <c r="R2264" s="602">
        <f t="shared" si="1027"/>
        <v>399</v>
      </c>
      <c r="S2264" s="602">
        <f t="shared" si="1028"/>
        <v>63.84</v>
      </c>
      <c r="T2264" s="602">
        <f t="shared" si="1029"/>
        <v>166.35080000000002</v>
      </c>
      <c r="U2264" s="602">
        <f t="shared" si="1030"/>
        <v>26.616128000000003</v>
      </c>
      <c r="V2264" s="602">
        <f t="shared" ca="1" si="1031"/>
        <v>-34607756550223.602</v>
      </c>
      <c r="W2264" s="602">
        <f t="shared" si="1032"/>
        <v>84.48</v>
      </c>
      <c r="X2264" s="602">
        <f t="shared" si="1033"/>
        <v>13.52</v>
      </c>
      <c r="Y2264" s="602">
        <f t="shared" ca="1" si="1034"/>
        <v>660035287894.22998</v>
      </c>
      <c r="Z2264" s="602">
        <f t="shared" ca="1" si="1035"/>
        <v>105605646063.08</v>
      </c>
      <c r="AA2264" s="603">
        <f t="shared" si="1036"/>
        <v>0</v>
      </c>
      <c r="AB2264" s="602"/>
      <c r="AC2264" s="604">
        <f t="shared" si="1037"/>
        <v>0.113</v>
      </c>
      <c r="AD2264" s="602">
        <f t="shared" ca="1" si="1038"/>
        <v>-420940872206365.5</v>
      </c>
      <c r="AE2264" s="602">
        <f t="shared" si="1039"/>
        <v>0</v>
      </c>
      <c r="AG2264" s="602">
        <f t="shared" ca="1" si="1043"/>
        <v>0</v>
      </c>
    </row>
    <row r="2265" spans="2:33" x14ac:dyDescent="0.25">
      <c r="B2265" s="30">
        <v>2244</v>
      </c>
      <c r="C2265" s="19">
        <f t="shared" ca="1" si="1017"/>
        <v>113991</v>
      </c>
      <c r="D2265" s="30">
        <f t="shared" ca="1" si="1018"/>
        <v>31</v>
      </c>
      <c r="E2265" s="599">
        <f t="shared" si="1019"/>
        <v>0.113</v>
      </c>
      <c r="F2265" s="599">
        <f t="shared" si="1040"/>
        <v>0.13108</v>
      </c>
      <c r="G2265" s="33">
        <f t="shared" ca="1" si="1020"/>
        <v>1.0120874444444443</v>
      </c>
      <c r="H2265" s="33">
        <f t="shared" ca="1" si="1021"/>
        <v>324762658192.06995</v>
      </c>
      <c r="I2265" s="33">
        <f t="shared" ca="1" si="1045"/>
        <v>3.0791717421175426E-12</v>
      </c>
      <c r="J2265" s="30" t="b">
        <f t="shared" si="1022"/>
        <v>1</v>
      </c>
      <c r="K2265" s="33">
        <f t="shared" si="1041"/>
        <v>1</v>
      </c>
      <c r="L2265" s="33">
        <f t="shared" ca="1" si="1044"/>
        <v>3.0791717421175426E-12</v>
      </c>
      <c r="M2265" s="600">
        <f t="shared" ca="1" si="1023"/>
        <v>27271.35</v>
      </c>
      <c r="N2265" s="601">
        <f t="shared" ca="1" si="1024"/>
        <v>-4.37825948561164E+16</v>
      </c>
      <c r="O2265" s="601">
        <f t="shared" ca="1" si="1025"/>
        <v>529219682984196.88</v>
      </c>
      <c r="P2265" s="601">
        <f t="shared" ca="1" si="1026"/>
        <v>-426028971613821</v>
      </c>
      <c r="Q2265" s="601">
        <f t="shared" ca="1" si="1042"/>
        <v>-68164635458211.398</v>
      </c>
      <c r="R2265" s="602">
        <f t="shared" si="1027"/>
        <v>399</v>
      </c>
      <c r="S2265" s="602">
        <f t="shared" si="1028"/>
        <v>63.84</v>
      </c>
      <c r="T2265" s="602">
        <f t="shared" si="1029"/>
        <v>166.35080000000002</v>
      </c>
      <c r="U2265" s="602">
        <f t="shared" si="1030"/>
        <v>26.616128000000003</v>
      </c>
      <c r="V2265" s="602">
        <f t="shared" ca="1" si="1031"/>
        <v>-35026075884893.102</v>
      </c>
      <c r="W2265" s="602">
        <f t="shared" si="1032"/>
        <v>84.48</v>
      </c>
      <c r="X2265" s="602">
        <f t="shared" si="1033"/>
        <v>13.52</v>
      </c>
      <c r="Y2265" s="602">
        <f t="shared" ca="1" si="1034"/>
        <v>668013427765.12</v>
      </c>
      <c r="Z2265" s="602">
        <f t="shared" ca="1" si="1035"/>
        <v>106882148442.42</v>
      </c>
      <c r="AA2265" s="603">
        <f t="shared" si="1036"/>
        <v>0</v>
      </c>
      <c r="AB2265" s="602"/>
      <c r="AC2265" s="604">
        <f t="shared" si="1037"/>
        <v>0.113</v>
      </c>
      <c r="AD2265" s="602">
        <f t="shared" ca="1" si="1038"/>
        <v>-426028971613821.5</v>
      </c>
      <c r="AE2265" s="602">
        <f t="shared" si="1039"/>
        <v>0</v>
      </c>
      <c r="AG2265" s="602">
        <f t="shared" ca="1" si="1043"/>
        <v>0</v>
      </c>
    </row>
    <row r="2266" spans="2:33" x14ac:dyDescent="0.25">
      <c r="B2266" s="30">
        <v>2245</v>
      </c>
      <c r="C2266" s="19">
        <f t="shared" ca="1" si="1017"/>
        <v>114020</v>
      </c>
      <c r="D2266" s="30">
        <f t="shared" ca="1" si="1018"/>
        <v>29</v>
      </c>
      <c r="E2266" s="599">
        <f t="shared" si="1019"/>
        <v>0.113</v>
      </c>
      <c r="F2266" s="599">
        <f t="shared" si="1040"/>
        <v>0.13108</v>
      </c>
      <c r="G2266" s="33">
        <f t="shared" ca="1" si="1020"/>
        <v>1.0113592222222221</v>
      </c>
      <c r="H2266" s="33">
        <f t="shared" ca="1" si="1021"/>
        <v>328451709395.95325</v>
      </c>
      <c r="I2266" s="33">
        <f t="shared" ca="1" si="1045"/>
        <v>3.0445875950503446E-12</v>
      </c>
      <c r="J2266" s="30" t="b">
        <f t="shared" si="1022"/>
        <v>0</v>
      </c>
      <c r="K2266" s="33">
        <f t="shared" si="1041"/>
        <v>1</v>
      </c>
      <c r="L2266" s="33">
        <f t="shared" ca="1" si="1044"/>
        <v>3.0445875950503446E-12</v>
      </c>
      <c r="M2266" s="600">
        <f t="shared" ca="1" si="1023"/>
        <v>27271.35</v>
      </c>
      <c r="N2266" s="601">
        <f t="shared" ca="1" si="1024"/>
        <v>-4.43118145391006E+16</v>
      </c>
      <c r="O2266" s="601">
        <f t="shared" ca="1" si="1025"/>
        <v>503347748446812.5</v>
      </c>
      <c r="P2266" s="601">
        <f t="shared" ca="1" si="1026"/>
        <v>-403360600679535</v>
      </c>
      <c r="Q2266" s="601">
        <f t="shared" ca="1" si="1042"/>
        <v>-64537696108725.602</v>
      </c>
      <c r="R2266" s="602">
        <f t="shared" si="1027"/>
        <v>399</v>
      </c>
      <c r="S2266" s="602">
        <f t="shared" si="1028"/>
        <v>63.84</v>
      </c>
      <c r="T2266" s="602">
        <f t="shared" si="1029"/>
        <v>166.35080000000002</v>
      </c>
      <c r="U2266" s="602">
        <f t="shared" si="1030"/>
        <v>26.616128000000003</v>
      </c>
      <c r="V2266" s="602">
        <f t="shared" ca="1" si="1031"/>
        <v>-35449451631280.5</v>
      </c>
      <c r="W2266" s="602">
        <f t="shared" si="1032"/>
        <v>84.48</v>
      </c>
      <c r="X2266" s="602">
        <f t="shared" si="1033"/>
        <v>13.52</v>
      </c>
      <c r="Y2266" s="602">
        <f t="shared" ca="1" si="1034"/>
        <v>632469422140.16003</v>
      </c>
      <c r="Z2266" s="602">
        <f t="shared" ca="1" si="1035"/>
        <v>101195107542.42999</v>
      </c>
      <c r="AA2266" s="603">
        <f t="shared" si="1036"/>
        <v>0</v>
      </c>
      <c r="AB2266" s="602"/>
      <c r="AC2266" s="604">
        <f t="shared" si="1037"/>
        <v>0.113</v>
      </c>
      <c r="AD2266" s="602">
        <f t="shared" ca="1" si="1038"/>
        <v>-403360600679535.19</v>
      </c>
      <c r="AE2266" s="602">
        <f t="shared" si="1039"/>
        <v>0</v>
      </c>
      <c r="AG2266" s="602">
        <f t="shared" ca="1" si="1043"/>
        <v>0</v>
      </c>
    </row>
    <row r="2267" spans="2:33" x14ac:dyDescent="0.25">
      <c r="B2267" s="30">
        <v>2246</v>
      </c>
      <c r="C2267" s="19">
        <f t="shared" ca="1" si="1017"/>
        <v>114051</v>
      </c>
      <c r="D2267" s="30">
        <f t="shared" ca="1" si="1018"/>
        <v>31</v>
      </c>
      <c r="E2267" s="599">
        <f t="shared" si="1019"/>
        <v>0.113</v>
      </c>
      <c r="F2267" s="599">
        <f t="shared" si="1040"/>
        <v>0.13108</v>
      </c>
      <c r="G2267" s="33">
        <f t="shared" ca="1" si="1020"/>
        <v>1.0120874444444443</v>
      </c>
      <c r="H2267" s="33">
        <f t="shared" ca="1" si="1021"/>
        <v>332421851185.95959</v>
      </c>
      <c r="I2267" s="33">
        <f t="shared" ca="1" si="1045"/>
        <v>3.0082258324245704E-12</v>
      </c>
      <c r="J2267" s="30" t="b">
        <f t="shared" si="1022"/>
        <v>0</v>
      </c>
      <c r="K2267" s="33">
        <f t="shared" si="1041"/>
        <v>1</v>
      </c>
      <c r="L2267" s="33">
        <f t="shared" ca="1" si="1044"/>
        <v>3.0082258324245704E-12</v>
      </c>
      <c r="M2267" s="600">
        <f t="shared" ca="1" si="1023"/>
        <v>27271.35</v>
      </c>
      <c r="N2267" s="601">
        <f t="shared" ca="1" si="1024"/>
        <v>-4.48151622875474E+16</v>
      </c>
      <c r="O2267" s="601">
        <f t="shared" ca="1" si="1025"/>
        <v>541700784446762.13</v>
      </c>
      <c r="P2267" s="601">
        <f t="shared" ca="1" si="1026"/>
        <v>-436076426370218</v>
      </c>
      <c r="Q2267" s="601">
        <f t="shared" ca="1" si="1042"/>
        <v>-69772228219234.898</v>
      </c>
      <c r="R2267" s="602">
        <f t="shared" si="1027"/>
        <v>399</v>
      </c>
      <c r="S2267" s="602">
        <f t="shared" si="1028"/>
        <v>63.84</v>
      </c>
      <c r="T2267" s="602">
        <f t="shared" si="1029"/>
        <v>166.35080000000002</v>
      </c>
      <c r="U2267" s="602">
        <f t="shared" si="1030"/>
        <v>26.616128000000003</v>
      </c>
      <c r="V2267" s="602">
        <f t="shared" ca="1" si="1031"/>
        <v>-35852129830037.898</v>
      </c>
      <c r="W2267" s="602">
        <f t="shared" si="1032"/>
        <v>84.48</v>
      </c>
      <c r="X2267" s="602">
        <f t="shared" si="1033"/>
        <v>13.52</v>
      </c>
      <c r="Y2267" s="602">
        <f t="shared" ca="1" si="1034"/>
        <v>683767836823.15002</v>
      </c>
      <c r="Z2267" s="602">
        <f t="shared" ca="1" si="1035"/>
        <v>109402853891.7</v>
      </c>
      <c r="AA2267" s="603">
        <f t="shared" si="1036"/>
        <v>0</v>
      </c>
      <c r="AB2267" s="602"/>
      <c r="AC2267" s="604">
        <f t="shared" si="1037"/>
        <v>0.113</v>
      </c>
      <c r="AD2267" s="602">
        <f t="shared" ca="1" si="1038"/>
        <v>-436076426370218.25</v>
      </c>
      <c r="AE2267" s="602">
        <f t="shared" si="1039"/>
        <v>0</v>
      </c>
      <c r="AG2267" s="602">
        <f t="shared" ca="1" si="1043"/>
        <v>0</v>
      </c>
    </row>
    <row r="2268" spans="2:33" x14ac:dyDescent="0.25">
      <c r="B2268" s="30">
        <v>2247</v>
      </c>
      <c r="C2268" s="19">
        <f t="shared" ca="1" si="1017"/>
        <v>114081</v>
      </c>
      <c r="D2268" s="30">
        <f t="shared" ca="1" si="1018"/>
        <v>30</v>
      </c>
      <c r="E2268" s="599">
        <f t="shared" si="1019"/>
        <v>0.113</v>
      </c>
      <c r="F2268" s="599">
        <f t="shared" si="1040"/>
        <v>0.13108</v>
      </c>
      <c r="G2268" s="33">
        <f t="shared" ca="1" si="1020"/>
        <v>1.0117233333333333</v>
      </c>
      <c r="H2268" s="33">
        <f t="shared" ca="1" si="1021"/>
        <v>336318943354.69629</v>
      </c>
      <c r="I2268" s="33">
        <f t="shared" ca="1" si="1045"/>
        <v>2.9733680476789481E-12</v>
      </c>
      <c r="J2268" s="30" t="b">
        <f t="shared" si="1022"/>
        <v>0</v>
      </c>
      <c r="K2268" s="33">
        <f t="shared" si="1041"/>
        <v>1</v>
      </c>
      <c r="L2268" s="33">
        <f t="shared" ca="1" si="1044"/>
        <v>2.9733680476789481E-12</v>
      </c>
      <c r="M2268" s="600">
        <f t="shared" ca="1" si="1023"/>
        <v>27271.35</v>
      </c>
      <c r="N2268" s="601">
        <f t="shared" ca="1" si="1024"/>
        <v>-4.53568630719942E+16</v>
      </c>
      <c r="O2268" s="601">
        <f t="shared" ca="1" si="1025"/>
        <v>531733624774616.63</v>
      </c>
      <c r="P2268" s="601">
        <f t="shared" ca="1" si="1026"/>
        <v>-427110460594612</v>
      </c>
      <c r="Q2268" s="601">
        <f t="shared" ca="1" si="1042"/>
        <v>-68337673695137.898</v>
      </c>
      <c r="R2268" s="602">
        <f t="shared" si="1027"/>
        <v>399</v>
      </c>
      <c r="S2268" s="602">
        <f t="shared" si="1028"/>
        <v>63.84</v>
      </c>
      <c r="T2268" s="602">
        <f t="shared" si="1029"/>
        <v>166.35080000000002</v>
      </c>
      <c r="U2268" s="602">
        <f t="shared" si="1030"/>
        <v>26.616128000000003</v>
      </c>
      <c r="V2268" s="602">
        <f t="shared" ca="1" si="1031"/>
        <v>-36285490457595.398</v>
      </c>
      <c r="W2268" s="602">
        <f t="shared" si="1032"/>
        <v>84.48</v>
      </c>
      <c r="X2268" s="602">
        <f t="shared" si="1033"/>
        <v>13.52</v>
      </c>
      <c r="Y2268" s="602">
        <f t="shared" ca="1" si="1034"/>
        <v>669709202487</v>
      </c>
      <c r="Z2268" s="602">
        <f t="shared" ca="1" si="1035"/>
        <v>107153472397.92</v>
      </c>
      <c r="AA2268" s="603">
        <f t="shared" si="1036"/>
        <v>0</v>
      </c>
      <c r="AB2268" s="602"/>
      <c r="AC2268" s="604">
        <f t="shared" si="1037"/>
        <v>0.113</v>
      </c>
      <c r="AD2268" s="602">
        <f t="shared" ca="1" si="1038"/>
        <v>-427110460594612</v>
      </c>
      <c r="AE2268" s="602">
        <f t="shared" si="1039"/>
        <v>0</v>
      </c>
      <c r="AG2268" s="602">
        <f t="shared" ca="1" si="1043"/>
        <v>0</v>
      </c>
    </row>
    <row r="2269" spans="2:33" x14ac:dyDescent="0.25">
      <c r="B2269" s="30">
        <v>2248</v>
      </c>
      <c r="C2269" s="19">
        <f t="shared" ca="1" si="1017"/>
        <v>114112</v>
      </c>
      <c r="D2269" s="30">
        <f t="shared" ca="1" si="1018"/>
        <v>31</v>
      </c>
      <c r="E2269" s="599">
        <f t="shared" si="1019"/>
        <v>0.113</v>
      </c>
      <c r="F2269" s="599">
        <f t="shared" si="1040"/>
        <v>0.13108</v>
      </c>
      <c r="G2269" s="33">
        <f t="shared" ca="1" si="1020"/>
        <v>1.0120874444444443</v>
      </c>
      <c r="H2269" s="33">
        <f t="shared" ca="1" si="1021"/>
        <v>340384179898.11041</v>
      </c>
      <c r="I2269" s="33">
        <f t="shared" ca="1" si="1045"/>
        <v>2.9378568660251396E-12</v>
      </c>
      <c r="J2269" s="30" t="b">
        <f t="shared" si="1022"/>
        <v>0</v>
      </c>
      <c r="K2269" s="33">
        <f t="shared" si="1041"/>
        <v>1</v>
      </c>
      <c r="L2269" s="33">
        <f t="shared" ca="1" si="1044"/>
        <v>2.9378568660251396E-12</v>
      </c>
      <c r="M2269" s="600">
        <f t="shared" ca="1" si="1023"/>
        <v>27271.35</v>
      </c>
      <c r="N2269" s="601">
        <f t="shared" ca="1" si="1024"/>
        <v>-4.58885966967688E+16</v>
      </c>
      <c r="O2269" s="601">
        <f t="shared" ca="1" si="1025"/>
        <v>554675863232981.06</v>
      </c>
      <c r="P2269" s="601">
        <f t="shared" ca="1" si="1026"/>
        <v>-446521539524392</v>
      </c>
      <c r="Q2269" s="601">
        <f t="shared" ca="1" si="1042"/>
        <v>-71443446323902.703</v>
      </c>
      <c r="R2269" s="602">
        <f t="shared" si="1027"/>
        <v>399</v>
      </c>
      <c r="S2269" s="602">
        <f t="shared" si="1028"/>
        <v>63.84</v>
      </c>
      <c r="T2269" s="602">
        <f t="shared" si="1029"/>
        <v>166.35080000000002</v>
      </c>
      <c r="U2269" s="602">
        <f t="shared" si="1030"/>
        <v>26.616128000000003</v>
      </c>
      <c r="V2269" s="602">
        <f t="shared" ca="1" si="1031"/>
        <v>-36710877357415</v>
      </c>
      <c r="W2269" s="602">
        <f t="shared" si="1032"/>
        <v>84.48</v>
      </c>
      <c r="X2269" s="602">
        <f t="shared" si="1033"/>
        <v>13.52</v>
      </c>
      <c r="Y2269" s="602">
        <f t="shared" ca="1" si="1034"/>
        <v>700145774248.89001</v>
      </c>
      <c r="Z2269" s="602">
        <f t="shared" ca="1" si="1035"/>
        <v>112023323879.82001</v>
      </c>
      <c r="AA2269" s="603">
        <f t="shared" si="1036"/>
        <v>0</v>
      </c>
      <c r="AB2269" s="602"/>
      <c r="AC2269" s="604">
        <f t="shared" si="1037"/>
        <v>0.113</v>
      </c>
      <c r="AD2269" s="602">
        <f t="shared" ca="1" si="1038"/>
        <v>-446521539524392</v>
      </c>
      <c r="AE2269" s="602">
        <f t="shared" si="1039"/>
        <v>0</v>
      </c>
      <c r="AG2269" s="602">
        <f t="shared" ca="1" si="1043"/>
        <v>0</v>
      </c>
    </row>
    <row r="2270" spans="2:33" x14ac:dyDescent="0.25">
      <c r="B2270" s="30">
        <v>2249</v>
      </c>
      <c r="C2270" s="19">
        <f t="shared" ca="1" si="1017"/>
        <v>114142</v>
      </c>
      <c r="D2270" s="30">
        <f t="shared" ca="1" si="1018"/>
        <v>30</v>
      </c>
      <c r="E2270" s="599">
        <f t="shared" si="1019"/>
        <v>0.113</v>
      </c>
      <c r="F2270" s="599">
        <f t="shared" si="1040"/>
        <v>0.13108</v>
      </c>
      <c r="G2270" s="33">
        <f t="shared" ca="1" si="1020"/>
        <v>1.0117233333333333</v>
      </c>
      <c r="H2270" s="33">
        <f t="shared" ca="1" si="1021"/>
        <v>344374617100.44928</v>
      </c>
      <c r="I2270" s="33">
        <f t="shared" ca="1" si="1045"/>
        <v>2.9038144809270711E-12</v>
      </c>
      <c r="J2270" s="30" t="b">
        <f t="shared" si="1022"/>
        <v>0</v>
      </c>
      <c r="K2270" s="33">
        <f t="shared" si="1041"/>
        <v>1</v>
      </c>
      <c r="L2270" s="33">
        <f t="shared" ca="1" si="1044"/>
        <v>2.9038144809270711E-12</v>
      </c>
      <c r="M2270" s="600">
        <f t="shared" ca="1" si="1023"/>
        <v>27271.35</v>
      </c>
      <c r="N2270" s="601">
        <f t="shared" ca="1" si="1024"/>
        <v>-4.64432725600018E+16</v>
      </c>
      <c r="O2270" s="601">
        <f t="shared" ca="1" si="1025"/>
        <v>544469965339026.13</v>
      </c>
      <c r="P2270" s="601">
        <f t="shared" ca="1" si="1026"/>
        <v>-437340816606684</v>
      </c>
      <c r="Q2270" s="601">
        <f t="shared" ca="1" si="1042"/>
        <v>-69974530657069.398</v>
      </c>
      <c r="R2270" s="602">
        <f t="shared" si="1027"/>
        <v>399</v>
      </c>
      <c r="S2270" s="602">
        <f t="shared" si="1028"/>
        <v>63.84</v>
      </c>
      <c r="T2270" s="602">
        <f t="shared" si="1029"/>
        <v>166.35080000000002</v>
      </c>
      <c r="U2270" s="602">
        <f t="shared" si="1030"/>
        <v>26.616128000000003</v>
      </c>
      <c r="V2270" s="602">
        <f t="shared" ca="1" si="1031"/>
        <v>-37154618048001.398</v>
      </c>
      <c r="W2270" s="602">
        <f t="shared" si="1032"/>
        <v>84.48</v>
      </c>
      <c r="X2270" s="602">
        <f t="shared" si="1033"/>
        <v>13.52</v>
      </c>
      <c r="Y2270" s="602">
        <f t="shared" ca="1" si="1034"/>
        <v>685750400713.93005</v>
      </c>
      <c r="Z2270" s="602">
        <f t="shared" ca="1" si="1035"/>
        <v>109720064114.23</v>
      </c>
      <c r="AA2270" s="603">
        <f t="shared" si="1036"/>
        <v>0</v>
      </c>
      <c r="AB2270" s="602"/>
      <c r="AC2270" s="604">
        <f t="shared" si="1037"/>
        <v>0.113</v>
      </c>
      <c r="AD2270" s="602">
        <f t="shared" ca="1" si="1038"/>
        <v>-437340816606683.63</v>
      </c>
      <c r="AE2270" s="602">
        <f t="shared" si="1039"/>
        <v>0</v>
      </c>
      <c r="AG2270" s="602">
        <f t="shared" ca="1" si="1043"/>
        <v>0</v>
      </c>
    </row>
    <row r="2271" spans="2:33" x14ac:dyDescent="0.25">
      <c r="B2271" s="30">
        <v>2250</v>
      </c>
      <c r="C2271" s="19">
        <f t="shared" ca="1" si="1017"/>
        <v>114173</v>
      </c>
      <c r="D2271" s="30">
        <f t="shared" ca="1" si="1018"/>
        <v>31</v>
      </c>
      <c r="E2271" s="599">
        <f t="shared" si="1019"/>
        <v>0.113</v>
      </c>
      <c r="F2271" s="599">
        <f t="shared" si="1040"/>
        <v>0.13108</v>
      </c>
      <c r="G2271" s="33">
        <f t="shared" ca="1" si="1020"/>
        <v>1.0120874444444443</v>
      </c>
      <c r="H2271" s="33">
        <f t="shared" ca="1" si="1021"/>
        <v>348537226152.72772</v>
      </c>
      <c r="I2271" s="33">
        <f t="shared" ca="1" si="1045"/>
        <v>2.8691339833002621E-12</v>
      </c>
      <c r="J2271" s="30" t="b">
        <f t="shared" si="1022"/>
        <v>0</v>
      </c>
      <c r="K2271" s="33">
        <f t="shared" si="1041"/>
        <v>1</v>
      </c>
      <c r="L2271" s="33">
        <f t="shared" ca="1" si="1044"/>
        <v>2.8691339833002621E-12</v>
      </c>
      <c r="M2271" s="600">
        <f t="shared" ca="1" si="1023"/>
        <v>27271.35</v>
      </c>
      <c r="N2271" s="601">
        <f t="shared" ca="1" si="1024"/>
        <v>-4.69877425253408E+16</v>
      </c>
      <c r="O2271" s="601">
        <f t="shared" ca="1" si="1025"/>
        <v>567961727372188</v>
      </c>
      <c r="P2271" s="601">
        <f t="shared" ca="1" si="1026"/>
        <v>-457216839072969</v>
      </c>
      <c r="Q2271" s="601">
        <f t="shared" ca="1" si="1042"/>
        <v>-73154694251675</v>
      </c>
      <c r="R2271" s="602">
        <f t="shared" si="1027"/>
        <v>399</v>
      </c>
      <c r="S2271" s="602">
        <f t="shared" si="1028"/>
        <v>63.84</v>
      </c>
      <c r="T2271" s="602">
        <f t="shared" si="1029"/>
        <v>166.35080000000002</v>
      </c>
      <c r="U2271" s="602">
        <f t="shared" si="1030"/>
        <v>26.616128000000003</v>
      </c>
      <c r="V2271" s="602">
        <f t="shared" ca="1" si="1031"/>
        <v>-37590194020272.602</v>
      </c>
      <c r="W2271" s="602">
        <f t="shared" si="1032"/>
        <v>84.48</v>
      </c>
      <c r="X2271" s="602">
        <f t="shared" si="1033"/>
        <v>13.52</v>
      </c>
      <c r="Y2271" s="602">
        <f t="shared" ca="1" si="1034"/>
        <v>716916003941.06006</v>
      </c>
      <c r="Z2271" s="602">
        <f t="shared" ca="1" si="1035"/>
        <v>114706560630.57001</v>
      </c>
      <c r="AA2271" s="603">
        <f t="shared" si="1036"/>
        <v>0</v>
      </c>
      <c r="AB2271" s="602"/>
      <c r="AC2271" s="604">
        <f t="shared" si="1037"/>
        <v>0.113</v>
      </c>
      <c r="AD2271" s="602">
        <f t="shared" ca="1" si="1038"/>
        <v>-457216839072969</v>
      </c>
      <c r="AE2271" s="602">
        <f t="shared" si="1039"/>
        <v>0</v>
      </c>
      <c r="AG2271" s="602">
        <f t="shared" ca="1" si="1043"/>
        <v>0</v>
      </c>
    </row>
    <row r="2272" spans="2:33" x14ac:dyDescent="0.25">
      <c r="B2272" s="30">
        <v>2251</v>
      </c>
      <c r="C2272" s="19">
        <f t="shared" ca="1" si="1017"/>
        <v>114204</v>
      </c>
      <c r="D2272" s="30">
        <f t="shared" ca="1" si="1018"/>
        <v>31</v>
      </c>
      <c r="E2272" s="599">
        <f t="shared" si="1019"/>
        <v>0.113</v>
      </c>
      <c r="F2272" s="599">
        <f t="shared" si="1040"/>
        <v>0.13108</v>
      </c>
      <c r="G2272" s="33">
        <f t="shared" ca="1" si="1020"/>
        <v>1.0120874444444443</v>
      </c>
      <c r="H2272" s="33">
        <f t="shared" ca="1" si="1021"/>
        <v>352750150510.66956</v>
      </c>
      <c r="I2272" s="33">
        <f t="shared" ca="1" si="1045"/>
        <v>2.83486767773825E-12</v>
      </c>
      <c r="J2272" s="30" t="b">
        <f t="shared" si="1022"/>
        <v>0</v>
      </c>
      <c r="K2272" s="33">
        <f t="shared" si="1041"/>
        <v>1</v>
      </c>
      <c r="L2272" s="33">
        <f t="shared" ca="1" si="1044"/>
        <v>2.83486767773825E-12</v>
      </c>
      <c r="M2272" s="600">
        <f t="shared" ca="1" si="1023"/>
        <v>27271.35</v>
      </c>
      <c r="N2272" s="601">
        <f t="shared" ca="1" si="1024"/>
        <v>-4.7555704252713E+16</v>
      </c>
      <c r="O2272" s="601">
        <f t="shared" ca="1" si="1025"/>
        <v>574826933198369.63</v>
      </c>
      <c r="P2272" s="601">
        <f t="shared" ca="1" si="1026"/>
        <v>-462743422214593</v>
      </c>
      <c r="Q2272" s="601">
        <f t="shared" ca="1" si="1042"/>
        <v>-74038947554334.906</v>
      </c>
      <c r="R2272" s="602">
        <f t="shared" si="1027"/>
        <v>399</v>
      </c>
      <c r="S2272" s="602">
        <f t="shared" si="1028"/>
        <v>63.84</v>
      </c>
      <c r="T2272" s="602">
        <f t="shared" si="1029"/>
        <v>166.35080000000002</v>
      </c>
      <c r="U2272" s="602">
        <f t="shared" si="1030"/>
        <v>26.616128000000003</v>
      </c>
      <c r="V2272" s="602">
        <f t="shared" ca="1" si="1031"/>
        <v>-38044563402170.398</v>
      </c>
      <c r="W2272" s="602">
        <f t="shared" si="1032"/>
        <v>84.48</v>
      </c>
      <c r="X2272" s="602">
        <f t="shared" si="1033"/>
        <v>13.52</v>
      </c>
      <c r="Y2272" s="602">
        <f t="shared" ca="1" si="1034"/>
        <v>725581686307.13</v>
      </c>
      <c r="Z2272" s="602">
        <f t="shared" ca="1" si="1035"/>
        <v>116093069809.14</v>
      </c>
      <c r="AA2272" s="603">
        <f t="shared" si="1036"/>
        <v>0</v>
      </c>
      <c r="AB2272" s="602"/>
      <c r="AC2272" s="604">
        <f t="shared" si="1037"/>
        <v>0.113</v>
      </c>
      <c r="AD2272" s="602">
        <f t="shared" ca="1" si="1038"/>
        <v>-462743422214593.5</v>
      </c>
      <c r="AE2272" s="602">
        <f t="shared" si="1039"/>
        <v>0</v>
      </c>
      <c r="AG2272" s="602">
        <f t="shared" ca="1" si="1043"/>
        <v>0</v>
      </c>
    </row>
    <row r="2273" spans="2:33" x14ac:dyDescent="0.25">
      <c r="B2273" s="30">
        <v>2252</v>
      </c>
      <c r="C2273" s="19">
        <f t="shared" ca="1" si="1017"/>
        <v>114234</v>
      </c>
      <c r="D2273" s="30">
        <f t="shared" ca="1" si="1018"/>
        <v>30</v>
      </c>
      <c r="E2273" s="599">
        <f t="shared" si="1019"/>
        <v>0.113</v>
      </c>
      <c r="F2273" s="599">
        <f t="shared" si="1040"/>
        <v>0.13108</v>
      </c>
      <c r="G2273" s="33">
        <f t="shared" ca="1" si="1020"/>
        <v>1.0117233333333333</v>
      </c>
      <c r="H2273" s="33">
        <f t="shared" ca="1" si="1021"/>
        <v>356885558108.48962</v>
      </c>
      <c r="I2273" s="33">
        <f t="shared" ca="1" si="1045"/>
        <v>2.8020186787609098E-12</v>
      </c>
      <c r="J2273" s="30" t="b">
        <f t="shared" si="1022"/>
        <v>0</v>
      </c>
      <c r="K2273" s="33">
        <f t="shared" si="1041"/>
        <v>1</v>
      </c>
      <c r="L2273" s="33">
        <f t="shared" ca="1" si="1044"/>
        <v>2.8020186787609098E-12</v>
      </c>
      <c r="M2273" s="600">
        <f t="shared" ca="1" si="1023"/>
        <v>27271.35</v>
      </c>
      <c r="N2273" s="601">
        <f t="shared" ca="1" si="1024"/>
        <v>-4.81305311859114E+16</v>
      </c>
      <c r="O2273" s="601">
        <f t="shared" ca="1" si="1025"/>
        <v>564250260630105.63</v>
      </c>
      <c r="P2273" s="601">
        <f t="shared" ca="1" si="1026"/>
        <v>-453229168667332</v>
      </c>
      <c r="Q2273" s="601">
        <f t="shared" ca="1" si="1042"/>
        <v>-72516666986773.094</v>
      </c>
      <c r="R2273" s="602">
        <f t="shared" si="1027"/>
        <v>399</v>
      </c>
      <c r="S2273" s="602">
        <f t="shared" si="1028"/>
        <v>63.84</v>
      </c>
      <c r="T2273" s="602">
        <f t="shared" si="1029"/>
        <v>166.35080000000002</v>
      </c>
      <c r="U2273" s="602">
        <f t="shared" si="1030"/>
        <v>26.616128000000003</v>
      </c>
      <c r="V2273" s="602">
        <f t="shared" ca="1" si="1031"/>
        <v>-38504424948729.102</v>
      </c>
      <c r="W2273" s="602">
        <f t="shared" si="1032"/>
        <v>84.48</v>
      </c>
      <c r="X2273" s="602">
        <f t="shared" si="1033"/>
        <v>13.52</v>
      </c>
      <c r="Y2273" s="602">
        <f t="shared" ca="1" si="1034"/>
        <v>710663336745.02002</v>
      </c>
      <c r="Z2273" s="602">
        <f t="shared" ca="1" si="1035"/>
        <v>113706133879.2</v>
      </c>
      <c r="AA2273" s="603">
        <f t="shared" si="1036"/>
        <v>0</v>
      </c>
      <c r="AB2273" s="602"/>
      <c r="AC2273" s="604">
        <f t="shared" si="1037"/>
        <v>0.113</v>
      </c>
      <c r="AD2273" s="602">
        <f t="shared" ca="1" si="1038"/>
        <v>-453229168667332.38</v>
      </c>
      <c r="AE2273" s="602">
        <f t="shared" si="1039"/>
        <v>0</v>
      </c>
      <c r="AG2273" s="602">
        <f t="shared" ca="1" si="1043"/>
        <v>0</v>
      </c>
    </row>
    <row r="2274" spans="2:33" x14ac:dyDescent="0.25">
      <c r="B2274" s="30">
        <v>2253</v>
      </c>
      <c r="C2274" s="19">
        <f t="shared" ca="1" si="1017"/>
        <v>114265</v>
      </c>
      <c r="D2274" s="30">
        <f t="shared" ca="1" si="1018"/>
        <v>31</v>
      </c>
      <c r="E2274" s="599">
        <f t="shared" si="1019"/>
        <v>0.113</v>
      </c>
      <c r="F2274" s="599">
        <f t="shared" si="1040"/>
        <v>0.13108</v>
      </c>
      <c r="G2274" s="33">
        <f t="shared" ca="1" si="1020"/>
        <v>1.0120874444444443</v>
      </c>
      <c r="H2274" s="33">
        <f t="shared" ca="1" si="1021"/>
        <v>361199392465.15051</v>
      </c>
      <c r="I2274" s="33">
        <f t="shared" ca="1" si="1045"/>
        <v>2.7685539368576949E-12</v>
      </c>
      <c r="J2274" s="30" t="b">
        <f t="shared" si="1022"/>
        <v>0</v>
      </c>
      <c r="K2274" s="33">
        <f t="shared" si="1041"/>
        <v>1</v>
      </c>
      <c r="L2274" s="33">
        <f t="shared" ca="1" si="1044"/>
        <v>2.7685539368576949E-12</v>
      </c>
      <c r="M2274" s="600">
        <f t="shared" ca="1" si="1023"/>
        <v>27271.35</v>
      </c>
      <c r="N2274" s="601">
        <f t="shared" ca="1" si="1024"/>
        <v>-4.8694781446541504E+16</v>
      </c>
      <c r="O2274" s="601">
        <f t="shared" ca="1" si="1025"/>
        <v>588595465496705.88</v>
      </c>
      <c r="P2274" s="601">
        <f t="shared" ca="1" si="1026"/>
        <v>-473827276131208</v>
      </c>
      <c r="Q2274" s="601">
        <f t="shared" ca="1" si="1042"/>
        <v>-75812364180993.297</v>
      </c>
      <c r="R2274" s="602">
        <f t="shared" si="1027"/>
        <v>399</v>
      </c>
      <c r="S2274" s="602">
        <f t="shared" si="1028"/>
        <v>63.84</v>
      </c>
      <c r="T2274" s="602">
        <f t="shared" si="1029"/>
        <v>166.35080000000002</v>
      </c>
      <c r="U2274" s="602">
        <f t="shared" si="1030"/>
        <v>26.616128000000003</v>
      </c>
      <c r="V2274" s="602">
        <f t="shared" ca="1" si="1031"/>
        <v>-38955825157233.203</v>
      </c>
      <c r="W2274" s="602">
        <f t="shared" si="1032"/>
        <v>84.48</v>
      </c>
      <c r="X2274" s="602">
        <f t="shared" si="1033"/>
        <v>13.52</v>
      </c>
      <c r="Y2274" s="602">
        <f t="shared" ca="1" si="1034"/>
        <v>742961169248.38</v>
      </c>
      <c r="Z2274" s="602">
        <f t="shared" ca="1" si="1035"/>
        <v>118873787079.74001</v>
      </c>
      <c r="AA2274" s="603">
        <f t="shared" si="1036"/>
        <v>0</v>
      </c>
      <c r="AB2274" s="602"/>
      <c r="AC2274" s="604">
        <f t="shared" si="1037"/>
        <v>0.113</v>
      </c>
      <c r="AD2274" s="602">
        <f t="shared" ca="1" si="1038"/>
        <v>-473827276131208</v>
      </c>
      <c r="AE2274" s="602">
        <f t="shared" si="1039"/>
        <v>0</v>
      </c>
      <c r="AG2274" s="602">
        <f t="shared" ca="1" si="1043"/>
        <v>0</v>
      </c>
    </row>
    <row r="2275" spans="2:33" x14ac:dyDescent="0.25">
      <c r="B2275" s="30">
        <v>2254</v>
      </c>
      <c r="C2275" s="19">
        <f t="shared" ca="1" si="1017"/>
        <v>114295</v>
      </c>
      <c r="D2275" s="30">
        <f t="shared" ca="1" si="1018"/>
        <v>30</v>
      </c>
      <c r="E2275" s="599">
        <f t="shared" si="1019"/>
        <v>0.113</v>
      </c>
      <c r="F2275" s="599">
        <f t="shared" si="1040"/>
        <v>0.13108</v>
      </c>
      <c r="G2275" s="33">
        <f t="shared" ca="1" si="1020"/>
        <v>1.0117233333333333</v>
      </c>
      <c r="H2275" s="33">
        <f t="shared" ca="1" si="1021"/>
        <v>365433853342.81696</v>
      </c>
      <c r="I2275" s="33">
        <f t="shared" ca="1" si="1045"/>
        <v>2.7364733476454646E-12</v>
      </c>
      <c r="J2275" s="30" t="b">
        <f t="shared" si="1022"/>
        <v>0</v>
      </c>
      <c r="K2275" s="33">
        <f t="shared" si="1041"/>
        <v>1</v>
      </c>
      <c r="L2275" s="33">
        <f t="shared" ca="1" si="1044"/>
        <v>2.7364733476454646E-12</v>
      </c>
      <c r="M2275" s="600">
        <f t="shared" ca="1" si="1023"/>
        <v>27271.35</v>
      </c>
      <c r="N2275" s="601">
        <f t="shared" ca="1" si="1024"/>
        <v>-4.92833769120382E+16</v>
      </c>
      <c r="O2275" s="601">
        <f t="shared" ca="1" si="1025"/>
        <v>577765455359399.63</v>
      </c>
      <c r="P2275" s="601">
        <f t="shared" ca="1" si="1026"/>
        <v>-464085132588360</v>
      </c>
      <c r="Q2275" s="601">
        <f t="shared" ca="1" si="1042"/>
        <v>-74253621214137.594</v>
      </c>
      <c r="R2275" s="602">
        <f t="shared" si="1027"/>
        <v>399</v>
      </c>
      <c r="S2275" s="602">
        <f t="shared" si="1028"/>
        <v>63.84</v>
      </c>
      <c r="T2275" s="602">
        <f t="shared" si="1029"/>
        <v>166.35080000000002</v>
      </c>
      <c r="U2275" s="602">
        <f t="shared" si="1030"/>
        <v>26.616128000000003</v>
      </c>
      <c r="V2275" s="602">
        <f t="shared" ca="1" si="1031"/>
        <v>-39426701529630.602</v>
      </c>
      <c r="W2275" s="602">
        <f t="shared" si="1032"/>
        <v>84.48</v>
      </c>
      <c r="X2275" s="602">
        <f t="shared" si="1033"/>
        <v>13.52</v>
      </c>
      <c r="Y2275" s="602">
        <f t="shared" ca="1" si="1034"/>
        <v>727685488173.19995</v>
      </c>
      <c r="Z2275" s="602">
        <f t="shared" ca="1" si="1035"/>
        <v>116429678107.71001</v>
      </c>
      <c r="AA2275" s="603">
        <f t="shared" si="1036"/>
        <v>0</v>
      </c>
      <c r="AB2275" s="602"/>
      <c r="AC2275" s="604">
        <f t="shared" si="1037"/>
        <v>0.113</v>
      </c>
      <c r="AD2275" s="602">
        <f t="shared" ca="1" si="1038"/>
        <v>-464085132588359.75</v>
      </c>
      <c r="AE2275" s="602">
        <f t="shared" si="1039"/>
        <v>0</v>
      </c>
      <c r="AG2275" s="602">
        <f t="shared" ca="1" si="1043"/>
        <v>0</v>
      </c>
    </row>
    <row r="2276" spans="2:33" x14ac:dyDescent="0.25">
      <c r="B2276" s="30">
        <v>2255</v>
      </c>
      <c r="C2276" s="19">
        <f t="shared" ca="1" si="1017"/>
        <v>114326</v>
      </c>
      <c r="D2276" s="30">
        <f t="shared" ca="1" si="1018"/>
        <v>31</v>
      </c>
      <c r="E2276" s="599">
        <f t="shared" si="1019"/>
        <v>0.113</v>
      </c>
      <c r="F2276" s="599">
        <f t="shared" si="1040"/>
        <v>0.13108</v>
      </c>
      <c r="G2276" s="33">
        <f t="shared" ca="1" si="1020"/>
        <v>1.0120874444444443</v>
      </c>
      <c r="H2276" s="33">
        <f t="shared" ca="1" si="1021"/>
        <v>369851014743.21747</v>
      </c>
      <c r="I2276" s="33">
        <f t="shared" ca="1" si="1045"/>
        <v>2.703791419077994E-12</v>
      </c>
      <c r="J2276" s="30" t="b">
        <f t="shared" si="1022"/>
        <v>0</v>
      </c>
      <c r="K2276" s="33">
        <f t="shared" si="1041"/>
        <v>1</v>
      </c>
      <c r="L2276" s="33">
        <f t="shared" ca="1" si="1044"/>
        <v>2.703791419077994E-12</v>
      </c>
      <c r="M2276" s="600">
        <f t="shared" ca="1" si="1023"/>
        <v>27271.35</v>
      </c>
      <c r="N2276" s="601">
        <f t="shared" ca="1" si="1024"/>
        <v>-4.98611423673976E+16</v>
      </c>
      <c r="O2276" s="601">
        <f t="shared" ca="1" si="1025"/>
        <v>602693788329724.75</v>
      </c>
      <c r="P2276" s="601">
        <f t="shared" ca="1" si="1026"/>
        <v>-485176615869427</v>
      </c>
      <c r="Q2276" s="601">
        <f t="shared" ca="1" si="1042"/>
        <v>-77628258539108.297</v>
      </c>
      <c r="R2276" s="602">
        <f t="shared" si="1027"/>
        <v>399</v>
      </c>
      <c r="S2276" s="602">
        <f t="shared" si="1028"/>
        <v>63.84</v>
      </c>
      <c r="T2276" s="602">
        <f t="shared" si="1029"/>
        <v>166.35080000000002</v>
      </c>
      <c r="U2276" s="602">
        <f t="shared" si="1030"/>
        <v>26.616128000000003</v>
      </c>
      <c r="V2276" s="602">
        <f t="shared" ca="1" si="1031"/>
        <v>-39888913893918.102</v>
      </c>
      <c r="W2276" s="602">
        <f t="shared" si="1032"/>
        <v>84.48</v>
      </c>
      <c r="X2276" s="602">
        <f t="shared" si="1033"/>
        <v>13.52</v>
      </c>
      <c r="Y2276" s="602">
        <f t="shared" ca="1" si="1034"/>
        <v>760756933957.91003</v>
      </c>
      <c r="Z2276" s="602">
        <f t="shared" ca="1" si="1035"/>
        <v>121721109433.27</v>
      </c>
      <c r="AA2276" s="603">
        <f t="shared" si="1036"/>
        <v>0</v>
      </c>
      <c r="AB2276" s="602"/>
      <c r="AC2276" s="604">
        <f t="shared" si="1037"/>
        <v>0.113</v>
      </c>
      <c r="AD2276" s="602">
        <f t="shared" ca="1" si="1038"/>
        <v>-485176615869427.19</v>
      </c>
      <c r="AE2276" s="602">
        <f t="shared" si="1039"/>
        <v>0</v>
      </c>
      <c r="AG2276" s="602">
        <f t="shared" ca="1" si="1043"/>
        <v>0</v>
      </c>
    </row>
    <row r="2277" spans="2:33" x14ac:dyDescent="0.25">
      <c r="B2277" s="30">
        <v>2256</v>
      </c>
      <c r="C2277" s="19">
        <f t="shared" ca="1" si="1017"/>
        <v>114357</v>
      </c>
      <c r="D2277" s="30">
        <f t="shared" ca="1" si="1018"/>
        <v>31</v>
      </c>
      <c r="E2277" s="599">
        <f t="shared" si="1019"/>
        <v>0.113</v>
      </c>
      <c r="F2277" s="599">
        <f t="shared" si="1040"/>
        <v>0.13108</v>
      </c>
      <c r="G2277" s="33">
        <f t="shared" ca="1" si="1020"/>
        <v>1.0120874444444443</v>
      </c>
      <c r="H2277" s="33">
        <f t="shared" ca="1" si="1021"/>
        <v>374321568336.64746</v>
      </c>
      <c r="I2277" s="33">
        <f t="shared" ca="1" si="1045"/>
        <v>2.6714998134989817E-12</v>
      </c>
      <c r="J2277" s="30" t="b">
        <f t="shared" si="1022"/>
        <v>1</v>
      </c>
      <c r="K2277" s="33">
        <f t="shared" si="1041"/>
        <v>1</v>
      </c>
      <c r="L2277" s="33">
        <f t="shared" ca="1" si="1044"/>
        <v>2.6714998134989817E-12</v>
      </c>
      <c r="M2277" s="600">
        <f t="shared" ca="1" si="1023"/>
        <v>27271.35</v>
      </c>
      <c r="N2277" s="601">
        <f t="shared" ca="1" si="1024"/>
        <v>-5.0463836155727296E+16</v>
      </c>
      <c r="O2277" s="601">
        <f t="shared" ca="1" si="1025"/>
        <v>609978816013171.25</v>
      </c>
      <c r="P2277" s="601">
        <f t="shared" ca="1" si="1026"/>
        <v>-491041161259757</v>
      </c>
      <c r="Q2277" s="601">
        <f t="shared" ca="1" si="1042"/>
        <v>-78566585801561.094</v>
      </c>
      <c r="R2277" s="602">
        <f t="shared" si="1027"/>
        <v>399</v>
      </c>
      <c r="S2277" s="602">
        <f t="shared" si="1028"/>
        <v>63.84</v>
      </c>
      <c r="T2277" s="602">
        <f t="shared" si="1029"/>
        <v>166.35080000000002</v>
      </c>
      <c r="U2277" s="602">
        <f t="shared" si="1030"/>
        <v>26.616128000000003</v>
      </c>
      <c r="V2277" s="602">
        <f t="shared" ca="1" si="1031"/>
        <v>-40371068924581.797</v>
      </c>
      <c r="W2277" s="602">
        <f t="shared" si="1032"/>
        <v>84.48</v>
      </c>
      <c r="X2277" s="602">
        <f t="shared" si="1033"/>
        <v>13.52</v>
      </c>
      <c r="Y2277" s="602">
        <f t="shared" ca="1" si="1034"/>
        <v>769952541129.94995</v>
      </c>
      <c r="Z2277" s="602">
        <f t="shared" ca="1" si="1035"/>
        <v>123192406580.78999</v>
      </c>
      <c r="AA2277" s="603">
        <f t="shared" si="1036"/>
        <v>0</v>
      </c>
      <c r="AB2277" s="602"/>
      <c r="AC2277" s="604">
        <f t="shared" si="1037"/>
        <v>0.113</v>
      </c>
      <c r="AD2277" s="602">
        <f t="shared" ca="1" si="1038"/>
        <v>-491041161259757.5</v>
      </c>
      <c r="AE2277" s="602">
        <f t="shared" si="1039"/>
        <v>0</v>
      </c>
      <c r="AG2277" s="602">
        <f t="shared" ca="1" si="1043"/>
        <v>0</v>
      </c>
    </row>
    <row r="2278" spans="2:33" x14ac:dyDescent="0.25">
      <c r="B2278" s="30">
        <v>2257</v>
      </c>
      <c r="C2278" s="19">
        <f t="shared" ca="1" si="1017"/>
        <v>114385</v>
      </c>
      <c r="D2278" s="30">
        <f t="shared" ca="1" si="1018"/>
        <v>28</v>
      </c>
      <c r="E2278" s="599">
        <f t="shared" si="1019"/>
        <v>0.113</v>
      </c>
      <c r="F2278" s="599">
        <f t="shared" si="1040"/>
        <v>0.13108</v>
      </c>
      <c r="G2278" s="33">
        <f t="shared" ca="1" si="1020"/>
        <v>1.0109951111111111</v>
      </c>
      <c r="H2278" s="33">
        <f t="shared" ca="1" si="1021"/>
        <v>378437275571.79425</v>
      </c>
      <c r="I2278" s="33">
        <f t="shared" ca="1" si="1045"/>
        <v>2.6424458280148665E-12</v>
      </c>
      <c r="J2278" s="30" t="b">
        <f t="shared" si="1022"/>
        <v>0</v>
      </c>
      <c r="K2278" s="33">
        <f t="shared" si="1041"/>
        <v>1</v>
      </c>
      <c r="L2278" s="33">
        <f t="shared" ca="1" si="1044"/>
        <v>2.6424458280148665E-12</v>
      </c>
      <c r="M2278" s="600">
        <f t="shared" ca="1" si="1023"/>
        <v>27271.35</v>
      </c>
      <c r="N2278" s="601">
        <f t="shared" ca="1" si="1024"/>
        <v>-5.1073814971740496E+16</v>
      </c>
      <c r="O2278" s="601">
        <f t="shared" ca="1" si="1025"/>
        <v>561562270509888.25</v>
      </c>
      <c r="P2278" s="601">
        <f t="shared" ca="1" si="1026"/>
        <v>-448882084918297</v>
      </c>
      <c r="Q2278" s="601">
        <f t="shared" ca="1" si="1042"/>
        <v>-71821133586927.5</v>
      </c>
      <c r="R2278" s="602">
        <f t="shared" si="1027"/>
        <v>399</v>
      </c>
      <c r="S2278" s="602">
        <f t="shared" si="1028"/>
        <v>63.84</v>
      </c>
      <c r="T2278" s="602">
        <f t="shared" si="1029"/>
        <v>166.35080000000002</v>
      </c>
      <c r="U2278" s="602">
        <f t="shared" si="1030"/>
        <v>26.616128000000003</v>
      </c>
      <c r="V2278" s="602">
        <f t="shared" ca="1" si="1031"/>
        <v>-40859051977392.398</v>
      </c>
      <c r="W2278" s="602">
        <f t="shared" si="1032"/>
        <v>84.48</v>
      </c>
      <c r="X2278" s="602">
        <f t="shared" si="1033"/>
        <v>13.52</v>
      </c>
      <c r="Y2278" s="602">
        <f t="shared" ca="1" si="1034"/>
        <v>703847109426.54004</v>
      </c>
      <c r="Z2278" s="602">
        <f t="shared" ca="1" si="1035"/>
        <v>112615537508.25</v>
      </c>
      <c r="AA2278" s="603">
        <f t="shared" si="1036"/>
        <v>0</v>
      </c>
      <c r="AB2278" s="602"/>
      <c r="AC2278" s="604">
        <f t="shared" si="1037"/>
        <v>0.113</v>
      </c>
      <c r="AD2278" s="602">
        <f t="shared" ca="1" si="1038"/>
        <v>-448882084918297.06</v>
      </c>
      <c r="AE2278" s="602">
        <f t="shared" si="1039"/>
        <v>0</v>
      </c>
      <c r="AG2278" s="602">
        <f t="shared" ca="1" si="1043"/>
        <v>0</v>
      </c>
    </row>
    <row r="2279" spans="2:33" x14ac:dyDescent="0.25">
      <c r="B2279" s="30">
        <v>2258</v>
      </c>
      <c r="C2279" s="19">
        <f t="shared" ca="1" si="1017"/>
        <v>114416</v>
      </c>
      <c r="D2279" s="30">
        <f t="shared" ca="1" si="1018"/>
        <v>31</v>
      </c>
      <c r="E2279" s="599">
        <f t="shared" si="1019"/>
        <v>0.113</v>
      </c>
      <c r="F2279" s="599">
        <f t="shared" si="1040"/>
        <v>0.13108</v>
      </c>
      <c r="G2279" s="33">
        <f t="shared" ca="1" si="1020"/>
        <v>1.0120874444444443</v>
      </c>
      <c r="H2279" s="33">
        <f t="shared" ca="1" si="1021"/>
        <v>383011615115.97516</v>
      </c>
      <c r="I2279" s="33">
        <f t="shared" ca="1" si="1045"/>
        <v>2.6108868779271929E-12</v>
      </c>
      <c r="J2279" s="30" t="b">
        <f t="shared" si="1022"/>
        <v>0</v>
      </c>
      <c r="K2279" s="33">
        <f t="shared" si="1041"/>
        <v>1</v>
      </c>
      <c r="L2279" s="33">
        <f t="shared" ca="1" si="1044"/>
        <v>2.6108868779271929E-12</v>
      </c>
      <c r="M2279" s="600">
        <f t="shared" ca="1" si="1023"/>
        <v>27271.35</v>
      </c>
      <c r="N2279" s="601">
        <f t="shared" ca="1" si="1024"/>
        <v>-5.16353772422504E+16</v>
      </c>
      <c r="O2279" s="601">
        <f t="shared" ca="1" si="1025"/>
        <v>624139753810903.5</v>
      </c>
      <c r="P2279" s="601">
        <f t="shared" ca="1" si="1026"/>
        <v>-502440906887786</v>
      </c>
      <c r="Q2279" s="601">
        <f t="shared" ca="1" si="1042"/>
        <v>-80390545102045.797</v>
      </c>
      <c r="R2279" s="602">
        <f t="shared" si="1027"/>
        <v>399</v>
      </c>
      <c r="S2279" s="602">
        <f t="shared" si="1028"/>
        <v>63.84</v>
      </c>
      <c r="T2279" s="602">
        <f t="shared" si="1029"/>
        <v>166.35080000000002</v>
      </c>
      <c r="U2279" s="602">
        <f t="shared" si="1030"/>
        <v>26.616128000000003</v>
      </c>
      <c r="V2279" s="602">
        <f t="shared" ca="1" si="1031"/>
        <v>-41308301793800.297</v>
      </c>
      <c r="W2279" s="602">
        <f t="shared" si="1032"/>
        <v>84.48</v>
      </c>
      <c r="X2279" s="602">
        <f t="shared" si="1033"/>
        <v>13.52</v>
      </c>
      <c r="Y2279" s="602">
        <f t="shared" ca="1" si="1034"/>
        <v>787827342274.69995</v>
      </c>
      <c r="Z2279" s="602">
        <f t="shared" ca="1" si="1035"/>
        <v>126052374763.95</v>
      </c>
      <c r="AA2279" s="603">
        <f t="shared" si="1036"/>
        <v>0</v>
      </c>
      <c r="AB2279" s="602"/>
      <c r="AC2279" s="604">
        <f t="shared" si="1037"/>
        <v>0.113</v>
      </c>
      <c r="AD2279" s="602">
        <f t="shared" ca="1" si="1038"/>
        <v>-502440906887786.5</v>
      </c>
      <c r="AE2279" s="602">
        <f t="shared" si="1039"/>
        <v>0</v>
      </c>
      <c r="AG2279" s="602">
        <f t="shared" ca="1" si="1043"/>
        <v>0</v>
      </c>
    </row>
    <row r="2280" spans="2:33" x14ac:dyDescent="0.25">
      <c r="B2280" s="30">
        <v>2259</v>
      </c>
      <c r="C2280" s="19">
        <f t="shared" ca="1" si="1017"/>
        <v>114446</v>
      </c>
      <c r="D2280" s="30">
        <f t="shared" ca="1" si="1018"/>
        <v>30</v>
      </c>
      <c r="E2280" s="599">
        <f t="shared" si="1019"/>
        <v>0.113</v>
      </c>
      <c r="F2280" s="599">
        <f t="shared" si="1040"/>
        <v>0.13108</v>
      </c>
      <c r="G2280" s="33">
        <f t="shared" ca="1" si="1020"/>
        <v>1.0117233333333333</v>
      </c>
      <c r="H2280" s="33">
        <f t="shared" ca="1" si="1021"/>
        <v>387501787950.51813</v>
      </c>
      <c r="I2280" s="33">
        <f t="shared" ca="1" si="1045"/>
        <v>2.5806332540785452E-12</v>
      </c>
      <c r="J2280" s="30" t="b">
        <f t="shared" si="1022"/>
        <v>0</v>
      </c>
      <c r="K2280" s="33">
        <f t="shared" si="1041"/>
        <v>1</v>
      </c>
      <c r="L2280" s="33">
        <f t="shared" ca="1" si="1044"/>
        <v>2.5806332540785452E-12</v>
      </c>
      <c r="M2280" s="600">
        <f t="shared" ca="1" si="1023"/>
        <v>27271.35</v>
      </c>
      <c r="N2280" s="601">
        <f t="shared" ca="1" si="1024"/>
        <v>-5.2259516996061296E+16</v>
      </c>
      <c r="O2280" s="601">
        <f t="shared" ca="1" si="1025"/>
        <v>612655737611097.13</v>
      </c>
      <c r="P2280" s="601">
        <f t="shared" ca="1" si="1026"/>
        <v>-492110451712911</v>
      </c>
      <c r="Q2280" s="601">
        <f t="shared" ca="1" si="1042"/>
        <v>-78737672274065.797</v>
      </c>
      <c r="R2280" s="602">
        <f t="shared" si="1027"/>
        <v>399</v>
      </c>
      <c r="S2280" s="602">
        <f t="shared" si="1028"/>
        <v>63.84</v>
      </c>
      <c r="T2280" s="602">
        <f t="shared" si="1029"/>
        <v>166.35080000000002</v>
      </c>
      <c r="U2280" s="602">
        <f t="shared" si="1030"/>
        <v>26.616128000000003</v>
      </c>
      <c r="V2280" s="602">
        <f t="shared" ca="1" si="1031"/>
        <v>-41807613596849</v>
      </c>
      <c r="W2280" s="602">
        <f t="shared" si="1032"/>
        <v>84.48</v>
      </c>
      <c r="X2280" s="602">
        <f t="shared" si="1033"/>
        <v>13.52</v>
      </c>
      <c r="Y2280" s="602">
        <f t="shared" ca="1" si="1034"/>
        <v>771629188560.48999</v>
      </c>
      <c r="Z2280" s="602">
        <f t="shared" ca="1" si="1035"/>
        <v>123460670169.67999</v>
      </c>
      <c r="AA2280" s="603">
        <f t="shared" si="1036"/>
        <v>0</v>
      </c>
      <c r="AB2280" s="602"/>
      <c r="AC2280" s="604">
        <f t="shared" si="1037"/>
        <v>0.113</v>
      </c>
      <c r="AD2280" s="602">
        <f t="shared" ca="1" si="1038"/>
        <v>-492110451712910.56</v>
      </c>
      <c r="AE2280" s="602">
        <f t="shared" si="1039"/>
        <v>0</v>
      </c>
      <c r="AG2280" s="602">
        <f t="shared" ca="1" si="1043"/>
        <v>0</v>
      </c>
    </row>
    <row r="2281" spans="2:33" x14ac:dyDescent="0.25">
      <c r="B2281" s="30">
        <v>2260</v>
      </c>
      <c r="C2281" s="19">
        <f t="shared" ca="1" si="1017"/>
        <v>114477</v>
      </c>
      <c r="D2281" s="30">
        <f t="shared" ca="1" si="1018"/>
        <v>31</v>
      </c>
      <c r="E2281" s="599">
        <f t="shared" si="1019"/>
        <v>0.113</v>
      </c>
      <c r="F2281" s="599">
        <f t="shared" si="1040"/>
        <v>0.13108</v>
      </c>
      <c r="G2281" s="33">
        <f t="shared" ca="1" si="1020"/>
        <v>1.0120874444444443</v>
      </c>
      <c r="H2281" s="33">
        <f t="shared" ca="1" si="1021"/>
        <v>392185694284.49286</v>
      </c>
      <c r="I2281" s="33">
        <f t="shared" ca="1" si="1045"/>
        <v>2.5498125366974671E-12</v>
      </c>
      <c r="J2281" s="30" t="b">
        <f t="shared" si="1022"/>
        <v>0</v>
      </c>
      <c r="K2281" s="33">
        <f t="shared" si="1041"/>
        <v>1</v>
      </c>
      <c r="L2281" s="33">
        <f t="shared" ca="1" si="1044"/>
        <v>2.5498125366974671E-12</v>
      </c>
      <c r="M2281" s="600">
        <f t="shared" ca="1" si="1023"/>
        <v>27271.35</v>
      </c>
      <c r="N2281" s="601">
        <f t="shared" ca="1" si="1024"/>
        <v>-5.28721727336724E+16</v>
      </c>
      <c r="O2281" s="601">
        <f t="shared" ca="1" si="1025"/>
        <v>639089450602606.88</v>
      </c>
      <c r="P2281" s="601">
        <f t="shared" ca="1" si="1026"/>
        <v>-514475614127929</v>
      </c>
      <c r="Q2281" s="601">
        <f t="shared" ca="1" si="1042"/>
        <v>-82316098260468.594</v>
      </c>
      <c r="R2281" s="602">
        <f t="shared" si="1027"/>
        <v>399</v>
      </c>
      <c r="S2281" s="602">
        <f t="shared" si="1028"/>
        <v>63.84</v>
      </c>
      <c r="T2281" s="602">
        <f t="shared" si="1029"/>
        <v>166.35080000000002</v>
      </c>
      <c r="U2281" s="602">
        <f t="shared" si="1030"/>
        <v>26.616128000000003</v>
      </c>
      <c r="V2281" s="602">
        <f t="shared" ca="1" si="1031"/>
        <v>-42297738186937.898</v>
      </c>
      <c r="W2281" s="602">
        <f t="shared" si="1032"/>
        <v>84.48</v>
      </c>
      <c r="X2281" s="602">
        <f t="shared" si="1033"/>
        <v>13.52</v>
      </c>
      <c r="Y2281" s="602">
        <f t="shared" ca="1" si="1034"/>
        <v>806697763227.23999</v>
      </c>
      <c r="Z2281" s="602">
        <f t="shared" ca="1" si="1035"/>
        <v>129071642116.36</v>
      </c>
      <c r="AA2281" s="603">
        <f t="shared" si="1036"/>
        <v>0</v>
      </c>
      <c r="AB2281" s="602"/>
      <c r="AC2281" s="604">
        <f t="shared" si="1037"/>
        <v>0.113</v>
      </c>
      <c r="AD2281" s="602">
        <f t="shared" ca="1" si="1038"/>
        <v>-514475614127929</v>
      </c>
      <c r="AE2281" s="602">
        <f t="shared" si="1039"/>
        <v>0</v>
      </c>
      <c r="AG2281" s="602">
        <f t="shared" ca="1" si="1043"/>
        <v>0</v>
      </c>
    </row>
    <row r="2282" spans="2:33" x14ac:dyDescent="0.25">
      <c r="B2282" s="30">
        <v>2261</v>
      </c>
      <c r="C2282" s="19">
        <f t="shared" ca="1" si="1017"/>
        <v>114507</v>
      </c>
      <c r="D2282" s="30">
        <f t="shared" ca="1" si="1018"/>
        <v>30</v>
      </c>
      <c r="E2282" s="599">
        <f t="shared" si="1019"/>
        <v>0.113</v>
      </c>
      <c r="F2282" s="599">
        <f t="shared" si="1040"/>
        <v>0.13108</v>
      </c>
      <c r="G2282" s="33">
        <f t="shared" ca="1" si="1020"/>
        <v>1.0117233333333333</v>
      </c>
      <c r="H2282" s="33">
        <f t="shared" ca="1" si="1021"/>
        <v>396783417907.15472</v>
      </c>
      <c r="I2282" s="33">
        <f t="shared" ca="1" si="1045"/>
        <v>2.5202666111263622E-12</v>
      </c>
      <c r="J2282" s="30" t="b">
        <f t="shared" si="1022"/>
        <v>0</v>
      </c>
      <c r="K2282" s="33">
        <f t="shared" si="1041"/>
        <v>1</v>
      </c>
      <c r="L2282" s="33">
        <f t="shared" ca="1" si="1044"/>
        <v>2.5202666111263622E-12</v>
      </c>
      <c r="M2282" s="600">
        <f t="shared" ca="1" si="1023"/>
        <v>27271.35</v>
      </c>
      <c r="N2282" s="601">
        <f t="shared" ca="1" si="1024"/>
        <v>-5.3511262184275E+16</v>
      </c>
      <c r="O2282" s="601">
        <f t="shared" ca="1" si="1025"/>
        <v>627330363700922.13</v>
      </c>
      <c r="P2282" s="601">
        <f t="shared" ca="1" si="1026"/>
        <v>-503897718901923</v>
      </c>
      <c r="Q2282" s="601">
        <f t="shared" ca="1" si="1042"/>
        <v>-80623635024307.703</v>
      </c>
      <c r="R2282" s="602">
        <f t="shared" si="1027"/>
        <v>399</v>
      </c>
      <c r="S2282" s="602">
        <f t="shared" si="1028"/>
        <v>63.84</v>
      </c>
      <c r="T2282" s="602">
        <f t="shared" si="1029"/>
        <v>166.35080000000002</v>
      </c>
      <c r="U2282" s="602">
        <f t="shared" si="1030"/>
        <v>26.616128000000003</v>
      </c>
      <c r="V2282" s="602">
        <f t="shared" ca="1" si="1031"/>
        <v>-42809009747420</v>
      </c>
      <c r="W2282" s="602">
        <f t="shared" si="1032"/>
        <v>84.48</v>
      </c>
      <c r="X2282" s="602">
        <f t="shared" si="1033"/>
        <v>13.52</v>
      </c>
      <c r="Y2282" s="602">
        <f t="shared" ca="1" si="1034"/>
        <v>790111623512.85999</v>
      </c>
      <c r="Z2282" s="602">
        <f t="shared" ca="1" si="1035"/>
        <v>126417859762.06</v>
      </c>
      <c r="AA2282" s="603">
        <f t="shared" si="1036"/>
        <v>0</v>
      </c>
      <c r="AB2282" s="602"/>
      <c r="AC2282" s="604">
        <f t="shared" si="1037"/>
        <v>0.113</v>
      </c>
      <c r="AD2282" s="602">
        <f t="shared" ca="1" si="1038"/>
        <v>-503897718901922.94</v>
      </c>
      <c r="AE2282" s="602">
        <f t="shared" si="1039"/>
        <v>0</v>
      </c>
      <c r="AG2282" s="602">
        <f t="shared" ca="1" si="1043"/>
        <v>0</v>
      </c>
    </row>
    <row r="2283" spans="2:33" x14ac:dyDescent="0.25">
      <c r="B2283" s="30">
        <v>2262</v>
      </c>
      <c r="C2283" s="19">
        <f t="shared" ca="1" si="1017"/>
        <v>114538</v>
      </c>
      <c r="D2283" s="30">
        <f t="shared" ca="1" si="1018"/>
        <v>31</v>
      </c>
      <c r="E2283" s="599">
        <f t="shared" si="1019"/>
        <v>0.113</v>
      </c>
      <c r="F2283" s="599">
        <f t="shared" si="1040"/>
        <v>0.13108</v>
      </c>
      <c r="G2283" s="33">
        <f t="shared" ca="1" si="1020"/>
        <v>1.0120874444444443</v>
      </c>
      <c r="H2283" s="33">
        <f t="shared" ca="1" si="1021"/>
        <v>401579515427.58417</v>
      </c>
      <c r="I2283" s="33">
        <f t="shared" ca="1" si="1045"/>
        <v>2.4901668575779921E-12</v>
      </c>
      <c r="J2283" s="30" t="b">
        <f t="shared" si="1022"/>
        <v>0</v>
      </c>
      <c r="K2283" s="33">
        <f t="shared" si="1041"/>
        <v>1</v>
      </c>
      <c r="L2283" s="33">
        <f t="shared" ca="1" si="1044"/>
        <v>2.4901668575779921E-12</v>
      </c>
      <c r="M2283" s="600">
        <f t="shared" ca="1" si="1023"/>
        <v>27271.35</v>
      </c>
      <c r="N2283" s="601">
        <f t="shared" ca="1" si="1024"/>
        <v>-5.4138592547975904E+16</v>
      </c>
      <c r="O2283" s="601">
        <f t="shared" ca="1" si="1025"/>
        <v>654397229751343.5</v>
      </c>
      <c r="P2283" s="601">
        <f t="shared" ca="1" si="1026"/>
        <v>-526798582487665</v>
      </c>
      <c r="Q2283" s="601">
        <f t="shared" ca="1" si="1042"/>
        <v>-84287773198026.406</v>
      </c>
      <c r="R2283" s="602">
        <f t="shared" si="1027"/>
        <v>399</v>
      </c>
      <c r="S2283" s="602">
        <f t="shared" si="1028"/>
        <v>63.84</v>
      </c>
      <c r="T2283" s="602">
        <f t="shared" si="1029"/>
        <v>166.35080000000002</v>
      </c>
      <c r="U2283" s="602">
        <f t="shared" si="1030"/>
        <v>26.616128000000003</v>
      </c>
      <c r="V2283" s="602">
        <f t="shared" ca="1" si="1031"/>
        <v>-43310874038380.703</v>
      </c>
      <c r="W2283" s="602">
        <f t="shared" si="1032"/>
        <v>84.48</v>
      </c>
      <c r="X2283" s="602">
        <f t="shared" si="1033"/>
        <v>13.52</v>
      </c>
      <c r="Y2283" s="602">
        <f t="shared" ca="1" si="1034"/>
        <v>826020177615.31006</v>
      </c>
      <c r="Z2283" s="602">
        <f t="shared" ca="1" si="1035"/>
        <v>132163228418.45</v>
      </c>
      <c r="AA2283" s="603">
        <f t="shared" si="1036"/>
        <v>0</v>
      </c>
      <c r="AB2283" s="602"/>
      <c r="AC2283" s="604">
        <f t="shared" si="1037"/>
        <v>0.113</v>
      </c>
      <c r="AD2283" s="602">
        <f t="shared" ca="1" si="1038"/>
        <v>-526798582487665.5</v>
      </c>
      <c r="AE2283" s="602">
        <f t="shared" si="1039"/>
        <v>0</v>
      </c>
      <c r="AG2283" s="602">
        <f t="shared" ca="1" si="1043"/>
        <v>0</v>
      </c>
    </row>
    <row r="2284" spans="2:33" x14ac:dyDescent="0.25">
      <c r="B2284" s="30">
        <v>2263</v>
      </c>
      <c r="C2284" s="19">
        <f t="shared" ca="1" si="1017"/>
        <v>114569</v>
      </c>
      <c r="D2284" s="30">
        <f t="shared" ca="1" si="1018"/>
        <v>31</v>
      </c>
      <c r="E2284" s="599">
        <f t="shared" si="1019"/>
        <v>0.113</v>
      </c>
      <c r="F2284" s="599">
        <f t="shared" si="1040"/>
        <v>0.13108</v>
      </c>
      <c r="G2284" s="33">
        <f t="shared" ca="1" si="1020"/>
        <v>1.0120874444444443</v>
      </c>
      <c r="H2284" s="33">
        <f t="shared" ca="1" si="1021"/>
        <v>406433585510.34198</v>
      </c>
      <c r="I2284" s="33">
        <f t="shared" ca="1" si="1045"/>
        <v>2.4604265878872707E-12</v>
      </c>
      <c r="J2284" s="30" t="b">
        <f t="shared" si="1022"/>
        <v>0</v>
      </c>
      <c r="K2284" s="33">
        <f t="shared" si="1041"/>
        <v>1</v>
      </c>
      <c r="L2284" s="33">
        <f t="shared" ca="1" si="1044"/>
        <v>2.4604265878872707E-12</v>
      </c>
      <c r="M2284" s="600">
        <f t="shared" ca="1" si="1023"/>
        <v>27271.35</v>
      </c>
      <c r="N2284" s="601">
        <f t="shared" ca="1" si="1024"/>
        <v>-5.47929897777272E+16</v>
      </c>
      <c r="O2284" s="601">
        <f t="shared" ca="1" si="1025"/>
        <v>662307219910561</v>
      </c>
      <c r="P2284" s="601">
        <f t="shared" ca="1" si="1026"/>
        <v>-533166231087162</v>
      </c>
      <c r="Q2284" s="601">
        <f t="shared" ca="1" si="1042"/>
        <v>-85306596973945.906</v>
      </c>
      <c r="R2284" s="602">
        <f t="shared" si="1027"/>
        <v>399</v>
      </c>
      <c r="S2284" s="602">
        <f t="shared" si="1028"/>
        <v>63.84</v>
      </c>
      <c r="T2284" s="602">
        <f t="shared" si="1029"/>
        <v>166.35080000000002</v>
      </c>
      <c r="U2284" s="602">
        <f t="shared" si="1030"/>
        <v>26.616128000000003</v>
      </c>
      <c r="V2284" s="602">
        <f t="shared" ca="1" si="1031"/>
        <v>-43834391822181.797</v>
      </c>
      <c r="W2284" s="602">
        <f t="shared" si="1032"/>
        <v>84.48</v>
      </c>
      <c r="X2284" s="602">
        <f t="shared" si="1033"/>
        <v>13.52</v>
      </c>
      <c r="Y2284" s="602">
        <f t="shared" ca="1" si="1034"/>
        <v>836004650619.31995</v>
      </c>
      <c r="Z2284" s="602">
        <f t="shared" ca="1" si="1035"/>
        <v>133760744099.09</v>
      </c>
      <c r="AA2284" s="603">
        <f t="shared" si="1036"/>
        <v>0</v>
      </c>
      <c r="AB2284" s="602"/>
      <c r="AC2284" s="604">
        <f t="shared" si="1037"/>
        <v>0.113</v>
      </c>
      <c r="AD2284" s="602">
        <f t="shared" ca="1" si="1038"/>
        <v>-533166231087162.13</v>
      </c>
      <c r="AE2284" s="602">
        <f t="shared" si="1039"/>
        <v>0</v>
      </c>
      <c r="AG2284" s="602">
        <f t="shared" ca="1" si="1043"/>
        <v>0</v>
      </c>
    </row>
    <row r="2285" spans="2:33" x14ac:dyDescent="0.25">
      <c r="B2285" s="30">
        <v>2264</v>
      </c>
      <c r="C2285" s="19">
        <f t="shared" ca="1" si="1017"/>
        <v>114599</v>
      </c>
      <c r="D2285" s="30">
        <f t="shared" ca="1" si="1018"/>
        <v>30</v>
      </c>
      <c r="E2285" s="599">
        <f t="shared" si="1019"/>
        <v>0.113</v>
      </c>
      <c r="F2285" s="599">
        <f t="shared" si="1040"/>
        <v>0.13108</v>
      </c>
      <c r="G2285" s="33">
        <f t="shared" ca="1" si="1020"/>
        <v>1.0117233333333333</v>
      </c>
      <c r="H2285" s="33">
        <f t="shared" ca="1" si="1021"/>
        <v>411198341911.14154</v>
      </c>
      <c r="I2285" s="33">
        <f t="shared" ca="1" si="1045"/>
        <v>2.4319164210445584E-12</v>
      </c>
      <c r="J2285" s="30" t="b">
        <f t="shared" si="1022"/>
        <v>0</v>
      </c>
      <c r="K2285" s="33">
        <f t="shared" si="1041"/>
        <v>1</v>
      </c>
      <c r="L2285" s="33">
        <f t="shared" ca="1" si="1044"/>
        <v>2.4319164210445584E-12</v>
      </c>
      <c r="M2285" s="600">
        <f t="shared" ca="1" si="1023"/>
        <v>27271.35</v>
      </c>
      <c r="N2285" s="601">
        <f t="shared" ca="1" si="1024"/>
        <v>-5.54552969976378E+16</v>
      </c>
      <c r="O2285" s="601">
        <f t="shared" ca="1" si="1025"/>
        <v>650120931829578.63</v>
      </c>
      <c r="P2285" s="601">
        <f t="shared" ca="1" si="1026"/>
        <v>-522204046727756</v>
      </c>
      <c r="Q2285" s="601">
        <f t="shared" ca="1" si="1042"/>
        <v>-83552647476441</v>
      </c>
      <c r="R2285" s="602">
        <f t="shared" si="1027"/>
        <v>399</v>
      </c>
      <c r="S2285" s="602">
        <f t="shared" si="1028"/>
        <v>63.84</v>
      </c>
      <c r="T2285" s="602">
        <f t="shared" si="1029"/>
        <v>166.35080000000002</v>
      </c>
      <c r="U2285" s="602">
        <f t="shared" si="1030"/>
        <v>26.616128000000003</v>
      </c>
      <c r="V2285" s="602">
        <f t="shared" ca="1" si="1031"/>
        <v>-44364237598110.203</v>
      </c>
      <c r="W2285" s="602">
        <f t="shared" si="1032"/>
        <v>84.48</v>
      </c>
      <c r="X2285" s="602">
        <f t="shared" si="1033"/>
        <v>13.52</v>
      </c>
      <c r="Y2285" s="602">
        <f t="shared" ca="1" si="1034"/>
        <v>818815945543.77002</v>
      </c>
      <c r="Z2285" s="602">
        <f t="shared" ca="1" si="1035"/>
        <v>131010551287</v>
      </c>
      <c r="AA2285" s="603">
        <f t="shared" si="1036"/>
        <v>0</v>
      </c>
      <c r="AB2285" s="602"/>
      <c r="AC2285" s="604">
        <f t="shared" si="1037"/>
        <v>0.113</v>
      </c>
      <c r="AD2285" s="602">
        <f t="shared" ca="1" si="1038"/>
        <v>-522204046727756</v>
      </c>
      <c r="AE2285" s="602">
        <f t="shared" si="1039"/>
        <v>0</v>
      </c>
      <c r="AG2285" s="602">
        <f t="shared" ca="1" si="1043"/>
        <v>0</v>
      </c>
    </row>
    <row r="2286" spans="2:33" x14ac:dyDescent="0.25">
      <c r="B2286" s="30">
        <v>2265</v>
      </c>
      <c r="C2286" s="19">
        <f t="shared" ca="1" si="1017"/>
        <v>114630</v>
      </c>
      <c r="D2286" s="30">
        <f t="shared" ca="1" si="1018"/>
        <v>31</v>
      </c>
      <c r="E2286" s="599">
        <f t="shared" si="1019"/>
        <v>0.113</v>
      </c>
      <c r="F2286" s="599">
        <f t="shared" si="1040"/>
        <v>0.13108</v>
      </c>
      <c r="G2286" s="33">
        <f t="shared" ca="1" si="1020"/>
        <v>1.0120874444444443</v>
      </c>
      <c r="H2286" s="33">
        <f t="shared" ca="1" si="1021"/>
        <v>416168679024.64008</v>
      </c>
      <c r="I2286" s="33">
        <f t="shared" ca="1" si="1045"/>
        <v>2.4028718411574482E-12</v>
      </c>
      <c r="J2286" s="30" t="b">
        <f t="shared" si="1022"/>
        <v>0</v>
      </c>
      <c r="K2286" s="33">
        <f t="shared" si="1041"/>
        <v>1</v>
      </c>
      <c r="L2286" s="33">
        <f t="shared" ca="1" si="1044"/>
        <v>2.4028718411574482E-12</v>
      </c>
      <c r="M2286" s="600">
        <f t="shared" ca="1" si="1023"/>
        <v>27271.35</v>
      </c>
      <c r="N2286" s="601">
        <f t="shared" ca="1" si="1024"/>
        <v>-5.61054179294674E+16</v>
      </c>
      <c r="O2286" s="601">
        <f t="shared" ca="1" si="1025"/>
        <v>678171122282045.5</v>
      </c>
      <c r="P2286" s="601">
        <f t="shared" ca="1" si="1026"/>
        <v>-545936886130345</v>
      </c>
      <c r="Q2286" s="601">
        <f t="shared" ca="1" si="1042"/>
        <v>-87349901780855.203</v>
      </c>
      <c r="R2286" s="602">
        <f t="shared" si="1027"/>
        <v>399</v>
      </c>
      <c r="S2286" s="602">
        <f t="shared" si="1028"/>
        <v>63.84</v>
      </c>
      <c r="T2286" s="602">
        <f t="shared" si="1029"/>
        <v>166.35080000000002</v>
      </c>
      <c r="U2286" s="602">
        <f t="shared" si="1030"/>
        <v>26.616128000000003</v>
      </c>
      <c r="V2286" s="602">
        <f t="shared" ca="1" si="1031"/>
        <v>-44884334343573.898</v>
      </c>
      <c r="W2286" s="602">
        <f t="shared" si="1032"/>
        <v>84.48</v>
      </c>
      <c r="X2286" s="602">
        <f t="shared" si="1033"/>
        <v>13.52</v>
      </c>
      <c r="Y2286" s="602">
        <f t="shared" ca="1" si="1034"/>
        <v>856029037727.03003</v>
      </c>
      <c r="Z2286" s="602">
        <f t="shared" ca="1" si="1035"/>
        <v>136964646036.33</v>
      </c>
      <c r="AA2286" s="603">
        <f t="shared" si="1036"/>
        <v>0</v>
      </c>
      <c r="AB2286" s="602"/>
      <c r="AC2286" s="604">
        <f t="shared" si="1037"/>
        <v>0.113</v>
      </c>
      <c r="AD2286" s="602">
        <f t="shared" ca="1" si="1038"/>
        <v>-545936886130345.31</v>
      </c>
      <c r="AE2286" s="602">
        <f t="shared" si="1039"/>
        <v>0</v>
      </c>
      <c r="AG2286" s="602">
        <f t="shared" ca="1" si="1043"/>
        <v>0</v>
      </c>
    </row>
    <row r="2287" spans="2:33" x14ac:dyDescent="0.25">
      <c r="B2287" s="30">
        <v>2266</v>
      </c>
      <c r="C2287" s="19">
        <f t="shared" ca="1" si="1017"/>
        <v>114660</v>
      </c>
      <c r="D2287" s="30">
        <f t="shared" ca="1" si="1018"/>
        <v>30</v>
      </c>
      <c r="E2287" s="599">
        <f t="shared" si="1019"/>
        <v>0.113</v>
      </c>
      <c r="F2287" s="599">
        <f t="shared" si="1040"/>
        <v>0.13108</v>
      </c>
      <c r="G2287" s="33">
        <f t="shared" ca="1" si="1020"/>
        <v>1.0117233333333333</v>
      </c>
      <c r="H2287" s="33">
        <f t="shared" ca="1" si="1021"/>
        <v>421047563171.73895</v>
      </c>
      <c r="I2287" s="33">
        <f t="shared" ca="1" si="1045"/>
        <v>2.3750285893285532E-12</v>
      </c>
      <c r="J2287" s="30" t="b">
        <f t="shared" si="1022"/>
        <v>0</v>
      </c>
      <c r="K2287" s="33">
        <f t="shared" si="1041"/>
        <v>1</v>
      </c>
      <c r="L2287" s="33">
        <f t="shared" ca="1" si="1044"/>
        <v>2.3750285893285532E-12</v>
      </c>
      <c r="M2287" s="600">
        <f t="shared" ca="1" si="1023"/>
        <v>27271.35</v>
      </c>
      <c r="N2287" s="601">
        <f t="shared" ca="1" si="1024"/>
        <v>-5.67835890517494E+16</v>
      </c>
      <c r="O2287" s="601">
        <f t="shared" ca="1" si="1025"/>
        <v>665692942343947</v>
      </c>
      <c r="P2287" s="601">
        <f t="shared" ca="1" si="1026"/>
        <v>-534712130237307</v>
      </c>
      <c r="Q2287" s="601">
        <f t="shared" ca="1" si="1042"/>
        <v>-85553940837969.094</v>
      </c>
      <c r="R2287" s="602">
        <f t="shared" si="1027"/>
        <v>399</v>
      </c>
      <c r="S2287" s="602">
        <f t="shared" si="1028"/>
        <v>63.84</v>
      </c>
      <c r="T2287" s="602">
        <f t="shared" si="1029"/>
        <v>166.35080000000002</v>
      </c>
      <c r="U2287" s="602">
        <f t="shared" si="1030"/>
        <v>26.616128000000003</v>
      </c>
      <c r="V2287" s="602">
        <f t="shared" ca="1" si="1031"/>
        <v>-45426871241399.5</v>
      </c>
      <c r="W2287" s="602">
        <f t="shared" si="1032"/>
        <v>84.48</v>
      </c>
      <c r="X2287" s="602">
        <f t="shared" si="1033"/>
        <v>13.52</v>
      </c>
      <c r="Y2287" s="602">
        <f t="shared" ca="1" si="1034"/>
        <v>838428620486.73999</v>
      </c>
      <c r="Z2287" s="602">
        <f t="shared" ca="1" si="1035"/>
        <v>134148579277.88</v>
      </c>
      <c r="AA2287" s="603">
        <f t="shared" si="1036"/>
        <v>0</v>
      </c>
      <c r="AB2287" s="602"/>
      <c r="AC2287" s="604">
        <f t="shared" si="1037"/>
        <v>0.113</v>
      </c>
      <c r="AD2287" s="602">
        <f t="shared" ca="1" si="1038"/>
        <v>-534712130237306.88</v>
      </c>
      <c r="AE2287" s="602">
        <f t="shared" si="1039"/>
        <v>0</v>
      </c>
      <c r="AG2287" s="602">
        <f t="shared" ca="1" si="1043"/>
        <v>0</v>
      </c>
    </row>
    <row r="2288" spans="2:33" x14ac:dyDescent="0.25">
      <c r="B2288" s="30">
        <v>2267</v>
      </c>
      <c r="C2288" s="19">
        <f t="shared" ca="1" si="1017"/>
        <v>114691</v>
      </c>
      <c r="D2288" s="30">
        <f t="shared" ca="1" si="1018"/>
        <v>31</v>
      </c>
      <c r="E2288" s="599">
        <f t="shared" si="1019"/>
        <v>0.113</v>
      </c>
      <c r="F2288" s="599">
        <f t="shared" si="1040"/>
        <v>0.13108</v>
      </c>
      <c r="G2288" s="33">
        <f t="shared" ca="1" si="1020"/>
        <v>1.0120874444444443</v>
      </c>
      <c r="H2288" s="33">
        <f t="shared" ca="1" si="1021"/>
        <v>426136952200.04602</v>
      </c>
      <c r="I2288" s="33">
        <f t="shared" ca="1" si="1045"/>
        <v>2.3466634255424988E-12</v>
      </c>
      <c r="J2288" s="30" t="b">
        <f t="shared" si="1022"/>
        <v>0</v>
      </c>
      <c r="K2288" s="33">
        <f t="shared" si="1041"/>
        <v>1</v>
      </c>
      <c r="L2288" s="33">
        <f t="shared" ca="1" si="1044"/>
        <v>2.3466634255424988E-12</v>
      </c>
      <c r="M2288" s="600">
        <f t="shared" ca="1" si="1023"/>
        <v>27271.35</v>
      </c>
      <c r="N2288" s="601">
        <f t="shared" ca="1" si="1024"/>
        <v>-5.7449281994093296E+16</v>
      </c>
      <c r="O2288" s="601">
        <f t="shared" ca="1" si="1025"/>
        <v>694415004504096.25</v>
      </c>
      <c r="P2288" s="601">
        <f t="shared" ca="1" si="1026"/>
        <v>-559013430070302</v>
      </c>
      <c r="Q2288" s="601">
        <f t="shared" ca="1" si="1042"/>
        <v>-89442148811248.297</v>
      </c>
      <c r="R2288" s="602">
        <f t="shared" si="1027"/>
        <v>399</v>
      </c>
      <c r="S2288" s="602">
        <f t="shared" si="1028"/>
        <v>63.84</v>
      </c>
      <c r="T2288" s="602">
        <f t="shared" si="1029"/>
        <v>166.35080000000002</v>
      </c>
      <c r="U2288" s="602">
        <f t="shared" si="1030"/>
        <v>26.616128000000003</v>
      </c>
      <c r="V2288" s="602">
        <f t="shared" ca="1" si="1031"/>
        <v>-45959425595274.602</v>
      </c>
      <c r="W2288" s="602">
        <f t="shared" si="1032"/>
        <v>84.48</v>
      </c>
      <c r="X2288" s="602">
        <f t="shared" si="1033"/>
        <v>13.52</v>
      </c>
      <c r="Y2288" s="602">
        <f t="shared" ca="1" si="1034"/>
        <v>876533058624.88</v>
      </c>
      <c r="Z2288" s="602">
        <f t="shared" ca="1" si="1035"/>
        <v>140245289379.98001</v>
      </c>
      <c r="AA2288" s="603">
        <f t="shared" si="1036"/>
        <v>0</v>
      </c>
      <c r="AB2288" s="602"/>
      <c r="AC2288" s="604">
        <f t="shared" si="1037"/>
        <v>0.113</v>
      </c>
      <c r="AD2288" s="602">
        <f t="shared" ca="1" si="1038"/>
        <v>-559013430070302.31</v>
      </c>
      <c r="AE2288" s="602">
        <f t="shared" si="1039"/>
        <v>0</v>
      </c>
      <c r="AG2288" s="602">
        <f t="shared" ca="1" si="1043"/>
        <v>0</v>
      </c>
    </row>
    <row r="2289" spans="2:33" x14ac:dyDescent="0.25">
      <c r="B2289" s="30">
        <v>2268</v>
      </c>
      <c r="C2289" s="19">
        <f t="shared" ca="1" si="1017"/>
        <v>114722</v>
      </c>
      <c r="D2289" s="30">
        <f t="shared" ca="1" si="1018"/>
        <v>31</v>
      </c>
      <c r="E2289" s="599">
        <f t="shared" si="1019"/>
        <v>0.113</v>
      </c>
      <c r="F2289" s="599">
        <f t="shared" si="1040"/>
        <v>0.13108</v>
      </c>
      <c r="G2289" s="33">
        <f t="shared" ca="1" si="1020"/>
        <v>1.0120874444444443</v>
      </c>
      <c r="H2289" s="33">
        <f t="shared" ca="1" si="1021"/>
        <v>431287858935.48889</v>
      </c>
      <c r="I2289" s="33">
        <f t="shared" ca="1" si="1045"/>
        <v>2.3186370292644333E-12</v>
      </c>
      <c r="J2289" s="30" t="b">
        <f t="shared" si="1022"/>
        <v>1</v>
      </c>
      <c r="K2289" s="33">
        <f t="shared" si="1041"/>
        <v>1</v>
      </c>
      <c r="L2289" s="33">
        <f t="shared" ca="1" si="1044"/>
        <v>2.3186370292644333E-12</v>
      </c>
      <c r="M2289" s="600">
        <f t="shared" ca="1" si="1023"/>
        <v>27271.35</v>
      </c>
      <c r="N2289" s="601">
        <f t="shared" ca="1" si="1024"/>
        <v>-5.81436969985974E+16</v>
      </c>
      <c r="O2289" s="601">
        <f t="shared" ca="1" si="1025"/>
        <v>702808707292428.88</v>
      </c>
      <c r="P2289" s="601">
        <f t="shared" ca="1" si="1026"/>
        <v>-565770473850241</v>
      </c>
      <c r="Q2289" s="601">
        <f t="shared" ca="1" si="1042"/>
        <v>-90523275816038.594</v>
      </c>
      <c r="R2289" s="602">
        <f t="shared" si="1027"/>
        <v>399</v>
      </c>
      <c r="S2289" s="602">
        <f t="shared" si="1028"/>
        <v>63.84</v>
      </c>
      <c r="T2289" s="602">
        <f t="shared" si="1029"/>
        <v>166.35080000000002</v>
      </c>
      <c r="U2289" s="602">
        <f t="shared" si="1030"/>
        <v>26.616128000000003</v>
      </c>
      <c r="V2289" s="602">
        <f t="shared" ca="1" si="1031"/>
        <v>-46514957598877.898</v>
      </c>
      <c r="W2289" s="602">
        <f t="shared" si="1032"/>
        <v>84.48</v>
      </c>
      <c r="X2289" s="602">
        <f t="shared" si="1033"/>
        <v>13.52</v>
      </c>
      <c r="Y2289" s="602">
        <f t="shared" ca="1" si="1034"/>
        <v>887128103271.82996</v>
      </c>
      <c r="Z2289" s="602">
        <f t="shared" ca="1" si="1035"/>
        <v>141940496523.48999</v>
      </c>
      <c r="AA2289" s="603">
        <f t="shared" si="1036"/>
        <v>0</v>
      </c>
      <c r="AB2289" s="602"/>
      <c r="AC2289" s="604">
        <f t="shared" si="1037"/>
        <v>0.113</v>
      </c>
      <c r="AD2289" s="602">
        <f t="shared" ca="1" si="1038"/>
        <v>-565770473850240.75</v>
      </c>
      <c r="AE2289" s="602">
        <f t="shared" si="1039"/>
        <v>0</v>
      </c>
      <c r="AG2289" s="602">
        <f t="shared" ca="1" si="1043"/>
        <v>0</v>
      </c>
    </row>
    <row r="2290" spans="2:33" x14ac:dyDescent="0.25">
      <c r="B2290" s="30">
        <v>2269</v>
      </c>
      <c r="C2290" s="19">
        <f t="shared" ca="1" si="1017"/>
        <v>114750</v>
      </c>
      <c r="D2290" s="30">
        <f t="shared" ca="1" si="1018"/>
        <v>28</v>
      </c>
      <c r="E2290" s="599">
        <f t="shared" si="1019"/>
        <v>0.113</v>
      </c>
      <c r="F2290" s="599">
        <f t="shared" si="1040"/>
        <v>0.13108</v>
      </c>
      <c r="G2290" s="33">
        <f t="shared" ca="1" si="1020"/>
        <v>1.0109951111111111</v>
      </c>
      <c r="H2290" s="33">
        <f t="shared" ca="1" si="1021"/>
        <v>436029916865.35779</v>
      </c>
      <c r="I2290" s="33">
        <f t="shared" ca="1" si="1045"/>
        <v>2.2934206147804102E-12</v>
      </c>
      <c r="J2290" s="30" t="b">
        <f t="shared" si="1022"/>
        <v>0</v>
      </c>
      <c r="K2290" s="33">
        <f t="shared" si="1041"/>
        <v>1</v>
      </c>
      <c r="L2290" s="33">
        <f t="shared" ca="1" si="1044"/>
        <v>2.2934206147804102E-12</v>
      </c>
      <c r="M2290" s="600">
        <f t="shared" ca="1" si="1023"/>
        <v>27271.35</v>
      </c>
      <c r="N2290" s="601">
        <f t="shared" ca="1" si="1024"/>
        <v>-5.88465057058898E+16</v>
      </c>
      <c r="O2290" s="601">
        <f t="shared" ca="1" si="1025"/>
        <v>647023868764163.13</v>
      </c>
      <c r="P2290" s="601">
        <f t="shared" ca="1" si="1026"/>
        <v>-517195400148431</v>
      </c>
      <c r="Q2290" s="601">
        <f t="shared" ca="1" si="1042"/>
        <v>-82751264023749</v>
      </c>
      <c r="R2290" s="602">
        <f t="shared" si="1027"/>
        <v>399</v>
      </c>
      <c r="S2290" s="602">
        <f t="shared" si="1028"/>
        <v>63.84</v>
      </c>
      <c r="T2290" s="602">
        <f t="shared" si="1029"/>
        <v>166.35080000000002</v>
      </c>
      <c r="U2290" s="602">
        <f t="shared" si="1030"/>
        <v>26.616128000000003</v>
      </c>
      <c r="V2290" s="602">
        <f t="shared" ca="1" si="1031"/>
        <v>-47077204564711.797</v>
      </c>
      <c r="W2290" s="602">
        <f t="shared" si="1032"/>
        <v>84.48</v>
      </c>
      <c r="X2290" s="602">
        <f t="shared" si="1033"/>
        <v>13.52</v>
      </c>
      <c r="Y2290" s="602">
        <f t="shared" ca="1" si="1034"/>
        <v>810962387707.39001</v>
      </c>
      <c r="Z2290" s="602">
        <f t="shared" ca="1" si="1035"/>
        <v>129753982033.17999</v>
      </c>
      <c r="AA2290" s="603">
        <f t="shared" si="1036"/>
        <v>0</v>
      </c>
      <c r="AB2290" s="602"/>
      <c r="AC2290" s="604">
        <f t="shared" si="1037"/>
        <v>0.113</v>
      </c>
      <c r="AD2290" s="602">
        <f t="shared" ca="1" si="1038"/>
        <v>-517195400148431.44</v>
      </c>
      <c r="AE2290" s="602">
        <f t="shared" si="1039"/>
        <v>0</v>
      </c>
      <c r="AG2290" s="602">
        <f t="shared" ca="1" si="1043"/>
        <v>0</v>
      </c>
    </row>
    <row r="2291" spans="2:33" x14ac:dyDescent="0.25">
      <c r="B2291" s="30">
        <v>2270</v>
      </c>
      <c r="C2291" s="19">
        <f t="shared" ca="1" si="1017"/>
        <v>114781</v>
      </c>
      <c r="D2291" s="30">
        <f t="shared" ca="1" si="1018"/>
        <v>31</v>
      </c>
      <c r="E2291" s="599">
        <f t="shared" si="1019"/>
        <v>0.113</v>
      </c>
      <c r="F2291" s="599">
        <f t="shared" si="1040"/>
        <v>0.13108</v>
      </c>
      <c r="G2291" s="33">
        <f t="shared" ca="1" si="1020"/>
        <v>1.0120874444444443</v>
      </c>
      <c r="H2291" s="33">
        <f t="shared" ca="1" si="1021"/>
        <v>441300404261.5835</v>
      </c>
      <c r="I2291" s="33">
        <f t="shared" ca="1" si="1045"/>
        <v>2.2660301018152792E-12</v>
      </c>
      <c r="J2291" s="30" t="b">
        <f t="shared" si="1022"/>
        <v>0</v>
      </c>
      <c r="K2291" s="33">
        <f t="shared" si="1041"/>
        <v>1</v>
      </c>
      <c r="L2291" s="33">
        <f t="shared" ca="1" si="1044"/>
        <v>2.2660301018152792E-12</v>
      </c>
      <c r="M2291" s="600">
        <f t="shared" ca="1" si="1023"/>
        <v>27271.35</v>
      </c>
      <c r="N2291" s="601">
        <f t="shared" ca="1" si="1024"/>
        <v>-5.9493529574654E+16</v>
      </c>
      <c r="O2291" s="601">
        <f t="shared" ca="1" si="1025"/>
        <v>719124733564813.88</v>
      </c>
      <c r="P2291" s="601">
        <f t="shared" ca="1" si="1026"/>
        <v>-578905094722258</v>
      </c>
      <c r="Q2291" s="601">
        <f t="shared" ca="1" si="1042"/>
        <v>-92624815155561.297</v>
      </c>
      <c r="R2291" s="602">
        <f t="shared" si="1027"/>
        <v>399</v>
      </c>
      <c r="S2291" s="602">
        <f t="shared" si="1028"/>
        <v>63.84</v>
      </c>
      <c r="T2291" s="602">
        <f t="shared" si="1029"/>
        <v>166.35080000000002</v>
      </c>
      <c r="U2291" s="602">
        <f t="shared" si="1030"/>
        <v>26.616128000000003</v>
      </c>
      <c r="V2291" s="602">
        <f t="shared" ca="1" si="1031"/>
        <v>-47594823659723.203</v>
      </c>
      <c r="W2291" s="602">
        <f t="shared" si="1032"/>
        <v>84.48</v>
      </c>
      <c r="X2291" s="602">
        <f t="shared" si="1033"/>
        <v>13.52</v>
      </c>
      <c r="Y2291" s="602">
        <f t="shared" ca="1" si="1034"/>
        <v>907723188799.15002</v>
      </c>
      <c r="Z2291" s="602">
        <f t="shared" ca="1" si="1035"/>
        <v>145235710207.85999</v>
      </c>
      <c r="AA2291" s="603">
        <f t="shared" si="1036"/>
        <v>0</v>
      </c>
      <c r="AB2291" s="602"/>
      <c r="AC2291" s="604">
        <f t="shared" si="1037"/>
        <v>0.113</v>
      </c>
      <c r="AD2291" s="602">
        <f t="shared" ca="1" si="1038"/>
        <v>-578905094722258.25</v>
      </c>
      <c r="AE2291" s="602">
        <f t="shared" si="1039"/>
        <v>0</v>
      </c>
      <c r="AG2291" s="602">
        <f t="shared" ca="1" si="1043"/>
        <v>0</v>
      </c>
    </row>
    <row r="2292" spans="2:33" x14ac:dyDescent="0.25">
      <c r="B2292" s="30">
        <v>2271</v>
      </c>
      <c r="C2292" s="19">
        <f t="shared" ca="1" si="1017"/>
        <v>114811</v>
      </c>
      <c r="D2292" s="30">
        <f t="shared" ca="1" si="1018"/>
        <v>30</v>
      </c>
      <c r="E2292" s="599">
        <f t="shared" si="1019"/>
        <v>0.113</v>
      </c>
      <c r="F2292" s="599">
        <f t="shared" si="1040"/>
        <v>0.13108</v>
      </c>
      <c r="G2292" s="33">
        <f t="shared" ca="1" si="1020"/>
        <v>1.0117233333333333</v>
      </c>
      <c r="H2292" s="33">
        <f t="shared" ca="1" si="1021"/>
        <v>446473916000.87677</v>
      </c>
      <c r="I2292" s="33">
        <f t="shared" ca="1" si="1045"/>
        <v>2.2397725021813731E-12</v>
      </c>
      <c r="J2292" s="30" t="b">
        <f t="shared" si="1022"/>
        <v>0</v>
      </c>
      <c r="K2292" s="33">
        <f t="shared" si="1041"/>
        <v>1</v>
      </c>
      <c r="L2292" s="33">
        <f t="shared" ca="1" si="1044"/>
        <v>2.2397725021813731E-12</v>
      </c>
      <c r="M2292" s="600">
        <f t="shared" ca="1" si="1023"/>
        <v>27271.35</v>
      </c>
      <c r="N2292" s="601">
        <f t="shared" ca="1" si="1024"/>
        <v>-6.02126543082188E+16</v>
      </c>
      <c r="O2292" s="601">
        <f t="shared" ca="1" si="1025"/>
        <v>705893017367289.63</v>
      </c>
      <c r="P2292" s="601">
        <f t="shared" ca="1" si="1026"/>
        <v>-567002494735727</v>
      </c>
      <c r="Q2292" s="601">
        <f t="shared" ca="1" si="1042"/>
        <v>-90720399157716.297</v>
      </c>
      <c r="R2292" s="602">
        <f t="shared" si="1027"/>
        <v>399</v>
      </c>
      <c r="S2292" s="602">
        <f t="shared" si="1028"/>
        <v>63.84</v>
      </c>
      <c r="T2292" s="602">
        <f t="shared" si="1029"/>
        <v>166.35080000000002</v>
      </c>
      <c r="U2292" s="602">
        <f t="shared" si="1030"/>
        <v>26.616128000000003</v>
      </c>
      <c r="V2292" s="602">
        <f t="shared" ca="1" si="1031"/>
        <v>-48170123446575</v>
      </c>
      <c r="W2292" s="602">
        <f t="shared" si="1032"/>
        <v>84.48</v>
      </c>
      <c r="X2292" s="602">
        <f t="shared" si="1033"/>
        <v>13.52</v>
      </c>
      <c r="Y2292" s="602">
        <f t="shared" ca="1" si="1034"/>
        <v>889059912020.27002</v>
      </c>
      <c r="Z2292" s="602">
        <f t="shared" ca="1" si="1035"/>
        <v>142249585923.23999</v>
      </c>
      <c r="AA2292" s="603">
        <f t="shared" si="1036"/>
        <v>0</v>
      </c>
      <c r="AB2292" s="602"/>
      <c r="AC2292" s="604">
        <f t="shared" si="1037"/>
        <v>0.113</v>
      </c>
      <c r="AD2292" s="602">
        <f t="shared" ca="1" si="1038"/>
        <v>-567002494735727.13</v>
      </c>
      <c r="AE2292" s="602">
        <f t="shared" si="1039"/>
        <v>0</v>
      </c>
      <c r="AG2292" s="602">
        <f t="shared" ca="1" si="1043"/>
        <v>0</v>
      </c>
    </row>
    <row r="2293" spans="2:33" x14ac:dyDescent="0.25">
      <c r="B2293" s="30">
        <v>2272</v>
      </c>
      <c r="C2293" s="19">
        <f t="shared" ca="1" si="1017"/>
        <v>114842</v>
      </c>
      <c r="D2293" s="30">
        <f t="shared" ca="1" si="1018"/>
        <v>31</v>
      </c>
      <c r="E2293" s="599">
        <f t="shared" si="1019"/>
        <v>0.113</v>
      </c>
      <c r="F2293" s="599">
        <f t="shared" si="1040"/>
        <v>0.13108</v>
      </c>
      <c r="G2293" s="33">
        <f t="shared" ca="1" si="1020"/>
        <v>1.0120874444444443</v>
      </c>
      <c r="H2293" s="33">
        <f t="shared" ca="1" si="1021"/>
        <v>451870644656.43085</v>
      </c>
      <c r="I2293" s="33">
        <f t="shared" ca="1" si="1045"/>
        <v>2.2130227130826927E-12</v>
      </c>
      <c r="J2293" s="30" t="b">
        <f t="shared" si="1022"/>
        <v>0</v>
      </c>
      <c r="K2293" s="33">
        <f t="shared" si="1041"/>
        <v>1</v>
      </c>
      <c r="L2293" s="33">
        <f t="shared" ca="1" si="1044"/>
        <v>2.2130227130826927E-12</v>
      </c>
      <c r="M2293" s="600">
        <f t="shared" ca="1" si="1023"/>
        <v>27271.35</v>
      </c>
      <c r="N2293" s="601">
        <f t="shared" ca="1" si="1024"/>
        <v>-6.0918547325586096E+16</v>
      </c>
      <c r="O2293" s="601">
        <f t="shared" ca="1" si="1025"/>
        <v>736349556461553.25</v>
      </c>
      <c r="P2293" s="601">
        <f t="shared" ca="1" si="1026"/>
        <v>-592771309115356</v>
      </c>
      <c r="Q2293" s="601">
        <f t="shared" ca="1" si="1042"/>
        <v>-94843409458457</v>
      </c>
      <c r="R2293" s="602">
        <f t="shared" si="1027"/>
        <v>399</v>
      </c>
      <c r="S2293" s="602">
        <f t="shared" si="1028"/>
        <v>63.84</v>
      </c>
      <c r="T2293" s="602">
        <f t="shared" si="1029"/>
        <v>166.35080000000002</v>
      </c>
      <c r="U2293" s="602">
        <f t="shared" si="1030"/>
        <v>26.616128000000003</v>
      </c>
      <c r="V2293" s="602">
        <f t="shared" ca="1" si="1031"/>
        <v>-48734837860468.898</v>
      </c>
      <c r="W2293" s="602">
        <f t="shared" si="1032"/>
        <v>84.48</v>
      </c>
      <c r="X2293" s="602">
        <f t="shared" si="1033"/>
        <v>13.52</v>
      </c>
      <c r="Y2293" s="602">
        <f t="shared" ca="1" si="1034"/>
        <v>929465412967.53003</v>
      </c>
      <c r="Z2293" s="602">
        <f t="shared" ca="1" si="1035"/>
        <v>148714466074.81</v>
      </c>
      <c r="AA2293" s="603">
        <f t="shared" si="1036"/>
        <v>0</v>
      </c>
      <c r="AB2293" s="602"/>
      <c r="AC2293" s="604">
        <f t="shared" si="1037"/>
        <v>0.113</v>
      </c>
      <c r="AD2293" s="602">
        <f t="shared" ca="1" si="1038"/>
        <v>-592771309115355.88</v>
      </c>
      <c r="AE2293" s="602">
        <f t="shared" si="1039"/>
        <v>0</v>
      </c>
      <c r="AG2293" s="602">
        <f t="shared" ca="1" si="1043"/>
        <v>0</v>
      </c>
    </row>
    <row r="2294" spans="2:33" x14ac:dyDescent="0.25">
      <c r="B2294" s="30">
        <v>2273</v>
      </c>
      <c r="C2294" s="19">
        <f t="shared" ca="1" si="1017"/>
        <v>114872</v>
      </c>
      <c r="D2294" s="30">
        <f t="shared" ca="1" si="1018"/>
        <v>30</v>
      </c>
      <c r="E2294" s="599">
        <f t="shared" si="1019"/>
        <v>0.113</v>
      </c>
      <c r="F2294" s="599">
        <f t="shared" si="1040"/>
        <v>0.13108</v>
      </c>
      <c r="G2294" s="33">
        <f t="shared" ca="1" si="1020"/>
        <v>1.0117233333333333</v>
      </c>
      <c r="H2294" s="33">
        <f t="shared" ca="1" si="1021"/>
        <v>457168074847.28638</v>
      </c>
      <c r="I2294" s="33">
        <f t="shared" ca="1" si="1045"/>
        <v>2.1873793360003158E-12</v>
      </c>
      <c r="J2294" s="30" t="b">
        <f t="shared" si="1022"/>
        <v>0</v>
      </c>
      <c r="K2294" s="33">
        <f t="shared" si="1041"/>
        <v>1</v>
      </c>
      <c r="L2294" s="33">
        <f t="shared" ca="1" si="1044"/>
        <v>2.1873793360003158E-12</v>
      </c>
      <c r="M2294" s="600">
        <f t="shared" ca="1" si="1023"/>
        <v>27271.35</v>
      </c>
      <c r="N2294" s="601">
        <f t="shared" ca="1" si="1024"/>
        <v>-6.16548968820476E+16</v>
      </c>
      <c r="O2294" s="601">
        <f t="shared" ca="1" si="1025"/>
        <v>722800907807809.25</v>
      </c>
      <c r="P2294" s="601">
        <f t="shared" ca="1" si="1026"/>
        <v>-580583612305948</v>
      </c>
      <c r="Q2294" s="601">
        <f t="shared" ca="1" si="1042"/>
        <v>-92893377968951.703</v>
      </c>
      <c r="R2294" s="602">
        <f t="shared" si="1027"/>
        <v>399</v>
      </c>
      <c r="S2294" s="602">
        <f t="shared" si="1028"/>
        <v>63.84</v>
      </c>
      <c r="T2294" s="602">
        <f t="shared" si="1029"/>
        <v>166.35080000000002</v>
      </c>
      <c r="U2294" s="602">
        <f t="shared" si="1030"/>
        <v>26.616128000000003</v>
      </c>
      <c r="V2294" s="602">
        <f t="shared" ca="1" si="1031"/>
        <v>-49323917505638.102</v>
      </c>
      <c r="W2294" s="602">
        <f t="shared" si="1032"/>
        <v>84.48</v>
      </c>
      <c r="X2294" s="602">
        <f t="shared" si="1033"/>
        <v>13.52</v>
      </c>
      <c r="Y2294" s="602">
        <f t="shared" ca="1" si="1034"/>
        <v>910355104370.37</v>
      </c>
      <c r="Z2294" s="602">
        <f t="shared" ca="1" si="1035"/>
        <v>145656816699.26001</v>
      </c>
      <c r="AA2294" s="603">
        <f t="shared" si="1036"/>
        <v>0</v>
      </c>
      <c r="AB2294" s="602"/>
      <c r="AC2294" s="604">
        <f t="shared" si="1037"/>
        <v>0.113</v>
      </c>
      <c r="AD2294" s="602">
        <f t="shared" ca="1" si="1038"/>
        <v>-580583612305948.25</v>
      </c>
      <c r="AE2294" s="602">
        <f t="shared" si="1039"/>
        <v>0</v>
      </c>
      <c r="AG2294" s="602">
        <f t="shared" ca="1" si="1043"/>
        <v>0</v>
      </c>
    </row>
    <row r="2295" spans="2:33" x14ac:dyDescent="0.25">
      <c r="B2295" s="30">
        <v>2274</v>
      </c>
      <c r="C2295" s="19">
        <f t="shared" ca="1" si="1017"/>
        <v>114903</v>
      </c>
      <c r="D2295" s="30">
        <f t="shared" ca="1" si="1018"/>
        <v>31</v>
      </c>
      <c r="E2295" s="599">
        <f t="shared" si="1019"/>
        <v>0.113</v>
      </c>
      <c r="F2295" s="599">
        <f t="shared" si="1040"/>
        <v>0.13108</v>
      </c>
      <c r="G2295" s="33">
        <f t="shared" ca="1" si="1020"/>
        <v>1.0120874444444443</v>
      </c>
      <c r="H2295" s="33">
        <f t="shared" ca="1" si="1021"/>
        <v>462694068553.77649</v>
      </c>
      <c r="I2295" s="33">
        <f t="shared" ca="1" si="1045"/>
        <v>2.1612552828387408E-12</v>
      </c>
      <c r="J2295" s="30" t="b">
        <f t="shared" si="1022"/>
        <v>0</v>
      </c>
      <c r="K2295" s="33">
        <f t="shared" si="1041"/>
        <v>1</v>
      </c>
      <c r="L2295" s="33">
        <f t="shared" ca="1" si="1044"/>
        <v>2.1612552828387408E-12</v>
      </c>
      <c r="M2295" s="600">
        <f t="shared" ca="1" si="1023"/>
        <v>27271.35</v>
      </c>
      <c r="N2295" s="601">
        <f t="shared" ca="1" si="1024"/>
        <v>-6.23776977898554E+16</v>
      </c>
      <c r="O2295" s="601">
        <f t="shared" ca="1" si="1025"/>
        <v>753986956634493.5</v>
      </c>
      <c r="P2295" s="601">
        <f t="shared" ca="1" si="1026"/>
        <v>-606969653771843</v>
      </c>
      <c r="Q2295" s="601">
        <f t="shared" ca="1" si="1042"/>
        <v>-97115144603494.906</v>
      </c>
      <c r="R2295" s="602">
        <f t="shared" si="1027"/>
        <v>399</v>
      </c>
      <c r="S2295" s="602">
        <f t="shared" si="1028"/>
        <v>63.84</v>
      </c>
      <c r="T2295" s="602">
        <f t="shared" si="1029"/>
        <v>166.35080000000002</v>
      </c>
      <c r="U2295" s="602">
        <f t="shared" si="1030"/>
        <v>26.616128000000003</v>
      </c>
      <c r="V2295" s="602">
        <f t="shared" ca="1" si="1031"/>
        <v>-49902158231884.297</v>
      </c>
      <c r="W2295" s="602">
        <f t="shared" si="1032"/>
        <v>84.48</v>
      </c>
      <c r="X2295" s="602">
        <f t="shared" si="1033"/>
        <v>13.52</v>
      </c>
      <c r="Y2295" s="602">
        <f t="shared" ca="1" si="1034"/>
        <v>951728417388.90002</v>
      </c>
      <c r="Z2295" s="602">
        <f t="shared" ca="1" si="1035"/>
        <v>152276546782.22</v>
      </c>
      <c r="AA2295" s="603">
        <f t="shared" si="1036"/>
        <v>0</v>
      </c>
      <c r="AB2295" s="602"/>
      <c r="AC2295" s="604">
        <f t="shared" si="1037"/>
        <v>0.113</v>
      </c>
      <c r="AD2295" s="602">
        <f t="shared" ca="1" si="1038"/>
        <v>-606969653771842.88</v>
      </c>
      <c r="AE2295" s="602">
        <f t="shared" si="1039"/>
        <v>0</v>
      </c>
      <c r="AG2295" s="602">
        <f t="shared" ca="1" si="1043"/>
        <v>0</v>
      </c>
    </row>
    <row r="2296" spans="2:33" x14ac:dyDescent="0.25">
      <c r="B2296" s="30">
        <v>2275</v>
      </c>
      <c r="C2296" s="19">
        <f t="shared" ca="1" si="1017"/>
        <v>114934</v>
      </c>
      <c r="D2296" s="30">
        <f t="shared" ca="1" si="1018"/>
        <v>31</v>
      </c>
      <c r="E2296" s="599">
        <f t="shared" si="1019"/>
        <v>0.113</v>
      </c>
      <c r="F2296" s="599">
        <f t="shared" si="1040"/>
        <v>0.13108</v>
      </c>
      <c r="G2296" s="33">
        <f t="shared" ca="1" si="1020"/>
        <v>1.0120874444444443</v>
      </c>
      <c r="H2296" s="33">
        <f t="shared" ca="1" si="1021"/>
        <v>468286857402.19415</v>
      </c>
      <c r="I2296" s="33">
        <f t="shared" ca="1" si="1045"/>
        <v>2.1354432314147508E-12</v>
      </c>
      <c r="J2296" s="30" t="b">
        <f t="shared" si="1022"/>
        <v>0</v>
      </c>
      <c r="K2296" s="33">
        <f t="shared" si="1041"/>
        <v>1</v>
      </c>
      <c r="L2296" s="33">
        <f t="shared" ca="1" si="1044"/>
        <v>2.1354432314147508E-12</v>
      </c>
      <c r="M2296" s="600">
        <f t="shared" ca="1" si="1023"/>
        <v>27271.35</v>
      </c>
      <c r="N2296" s="601">
        <f t="shared" ca="1" si="1024"/>
        <v>-6.3131684746489904E+16</v>
      </c>
      <c r="O2296" s="601">
        <f t="shared" ca="1" si="1025"/>
        <v>763100732084648.5</v>
      </c>
      <c r="P2296" s="601">
        <f t="shared" ca="1" si="1026"/>
        <v>-614306365741539</v>
      </c>
      <c r="Q2296" s="601">
        <f t="shared" ca="1" si="1042"/>
        <v>-98289018518646.203</v>
      </c>
      <c r="R2296" s="602">
        <f t="shared" si="1027"/>
        <v>399</v>
      </c>
      <c r="S2296" s="602">
        <f t="shared" si="1028"/>
        <v>63.84</v>
      </c>
      <c r="T2296" s="602">
        <f t="shared" si="1029"/>
        <v>166.35080000000002</v>
      </c>
      <c r="U2296" s="602">
        <f t="shared" si="1030"/>
        <v>26.616128000000003</v>
      </c>
      <c r="V2296" s="602">
        <f t="shared" ca="1" si="1031"/>
        <v>-50505347797191.898</v>
      </c>
      <c r="W2296" s="602">
        <f t="shared" si="1032"/>
        <v>84.48</v>
      </c>
      <c r="X2296" s="602">
        <f t="shared" si="1033"/>
        <v>13.52</v>
      </c>
      <c r="Y2296" s="602">
        <f t="shared" ca="1" si="1034"/>
        <v>963232381757.38</v>
      </c>
      <c r="Z2296" s="602">
        <f t="shared" ca="1" si="1035"/>
        <v>154117181081.17999</v>
      </c>
      <c r="AA2296" s="603">
        <f t="shared" si="1036"/>
        <v>0</v>
      </c>
      <c r="AB2296" s="602"/>
      <c r="AC2296" s="604">
        <f t="shared" si="1037"/>
        <v>0.113</v>
      </c>
      <c r="AD2296" s="602">
        <f t="shared" ca="1" si="1038"/>
        <v>-614306365741539.25</v>
      </c>
      <c r="AE2296" s="602">
        <f t="shared" si="1039"/>
        <v>0</v>
      </c>
      <c r="AG2296" s="602">
        <f t="shared" ca="1" si="1043"/>
        <v>0</v>
      </c>
    </row>
    <row r="2297" spans="2:33" x14ac:dyDescent="0.25">
      <c r="B2297" s="30">
        <v>2276</v>
      </c>
      <c r="C2297" s="19">
        <f t="shared" ca="1" si="1017"/>
        <v>114964</v>
      </c>
      <c r="D2297" s="30">
        <f t="shared" ca="1" si="1018"/>
        <v>30</v>
      </c>
      <c r="E2297" s="599">
        <f t="shared" si="1019"/>
        <v>0.113</v>
      </c>
      <c r="F2297" s="599">
        <f t="shared" si="1040"/>
        <v>0.13108</v>
      </c>
      <c r="G2297" s="33">
        <f t="shared" ca="1" si="1020"/>
        <v>1.0117233333333333</v>
      </c>
      <c r="H2297" s="33">
        <f t="shared" ca="1" si="1021"/>
        <v>473776740327.13922</v>
      </c>
      <c r="I2297" s="33">
        <f t="shared" ca="1" si="1045"/>
        <v>2.11069880574869E-12</v>
      </c>
      <c r="J2297" s="30" t="b">
        <f t="shared" si="1022"/>
        <v>0</v>
      </c>
      <c r="K2297" s="33">
        <f t="shared" si="1041"/>
        <v>1</v>
      </c>
      <c r="L2297" s="33">
        <f t="shared" ca="1" si="1044"/>
        <v>2.11069880574869E-12</v>
      </c>
      <c r="M2297" s="600">
        <f t="shared" ca="1" si="1023"/>
        <v>27271.35</v>
      </c>
      <c r="N2297" s="601">
        <f t="shared" ca="1" si="1024"/>
        <v>-6.38947854785746E+16</v>
      </c>
      <c r="O2297" s="601">
        <f t="shared" ca="1" si="1025"/>
        <v>749059868454427.88</v>
      </c>
      <c r="P2297" s="601">
        <f t="shared" ca="1" si="1026"/>
        <v>-601675896589911</v>
      </c>
      <c r="Q2297" s="601">
        <f t="shared" ca="1" si="1042"/>
        <v>-96268143454385.797</v>
      </c>
      <c r="R2297" s="602">
        <f t="shared" si="1027"/>
        <v>399</v>
      </c>
      <c r="S2297" s="602">
        <f t="shared" si="1028"/>
        <v>63.84</v>
      </c>
      <c r="T2297" s="602">
        <f t="shared" si="1029"/>
        <v>166.35080000000002</v>
      </c>
      <c r="U2297" s="602">
        <f t="shared" si="1030"/>
        <v>26.616128000000003</v>
      </c>
      <c r="V2297" s="602">
        <f t="shared" ca="1" si="1031"/>
        <v>-51115828382859.703</v>
      </c>
      <c r="W2297" s="602">
        <f t="shared" si="1032"/>
        <v>84.48</v>
      </c>
      <c r="X2297" s="602">
        <f t="shared" si="1033"/>
        <v>13.52</v>
      </c>
      <c r="Y2297" s="602">
        <f t="shared" ca="1" si="1034"/>
        <v>943427806127.63</v>
      </c>
      <c r="Z2297" s="602">
        <f t="shared" ca="1" si="1035"/>
        <v>150948448980.42001</v>
      </c>
      <c r="AA2297" s="603">
        <f t="shared" si="1036"/>
        <v>0</v>
      </c>
      <c r="AB2297" s="602"/>
      <c r="AC2297" s="604">
        <f t="shared" si="1037"/>
        <v>0.113</v>
      </c>
      <c r="AD2297" s="602">
        <f t="shared" ca="1" si="1038"/>
        <v>-601675896589910.88</v>
      </c>
      <c r="AE2297" s="602">
        <f t="shared" si="1039"/>
        <v>0</v>
      </c>
      <c r="AG2297" s="602">
        <f t="shared" ca="1" si="1043"/>
        <v>0</v>
      </c>
    </row>
    <row r="2298" spans="2:33" x14ac:dyDescent="0.25">
      <c r="B2298" s="30">
        <v>2277</v>
      </c>
      <c r="C2298" s="19">
        <f t="shared" ca="1" si="1017"/>
        <v>114995</v>
      </c>
      <c r="D2298" s="30">
        <f t="shared" ca="1" si="1018"/>
        <v>31</v>
      </c>
      <c r="E2298" s="599">
        <f t="shared" si="1019"/>
        <v>0.113</v>
      </c>
      <c r="F2298" s="599">
        <f t="shared" si="1040"/>
        <v>0.13108</v>
      </c>
      <c r="G2298" s="33">
        <f t="shared" ca="1" si="1020"/>
        <v>1.0120874444444443</v>
      </c>
      <c r="H2298" s="33">
        <f t="shared" ca="1" si="1021"/>
        <v>479503490354.91345</v>
      </c>
      <c r="I2298" s="33">
        <f t="shared" ca="1" si="1045"/>
        <v>2.0854905545313787E-12</v>
      </c>
      <c r="J2298" s="30" t="b">
        <f t="shared" si="1022"/>
        <v>0</v>
      </c>
      <c r="K2298" s="33">
        <f t="shared" si="1041"/>
        <v>1</v>
      </c>
      <c r="L2298" s="33">
        <f t="shared" ca="1" si="1044"/>
        <v>2.0854905545313787E-12</v>
      </c>
      <c r="M2298" s="600">
        <f t="shared" ca="1" si="1023"/>
        <v>27271.35</v>
      </c>
      <c r="N2298" s="601">
        <f t="shared" ca="1" si="1024"/>
        <v>-6.4643845347029E+16</v>
      </c>
      <c r="O2298" s="601">
        <f t="shared" ca="1" si="1025"/>
        <v>781378889334742.63</v>
      </c>
      <c r="P2298" s="601">
        <f t="shared" ca="1" si="1026"/>
        <v>-629020528474007</v>
      </c>
      <c r="Q2298" s="601">
        <f t="shared" ca="1" si="1042"/>
        <v>-100643284555841</v>
      </c>
      <c r="R2298" s="602">
        <f t="shared" si="1027"/>
        <v>399</v>
      </c>
      <c r="S2298" s="602">
        <f t="shared" si="1028"/>
        <v>63.84</v>
      </c>
      <c r="T2298" s="602">
        <f t="shared" si="1029"/>
        <v>166.35080000000002</v>
      </c>
      <c r="U2298" s="602">
        <f t="shared" si="1030"/>
        <v>26.616128000000003</v>
      </c>
      <c r="V2298" s="602">
        <f t="shared" ca="1" si="1031"/>
        <v>-51715076277623.203</v>
      </c>
      <c r="W2298" s="602">
        <f t="shared" si="1032"/>
        <v>84.48</v>
      </c>
      <c r="X2298" s="602">
        <f t="shared" si="1033"/>
        <v>13.52</v>
      </c>
      <c r="Y2298" s="602">
        <f t="shared" ca="1" si="1034"/>
        <v>986304188921.89001</v>
      </c>
      <c r="Z2298" s="602">
        <f t="shared" ca="1" si="1035"/>
        <v>157808670227.5</v>
      </c>
      <c r="AA2298" s="603">
        <f t="shared" si="1036"/>
        <v>0</v>
      </c>
      <c r="AB2298" s="602"/>
      <c r="AC2298" s="604">
        <f t="shared" si="1037"/>
        <v>0.113</v>
      </c>
      <c r="AD2298" s="602">
        <f t="shared" ca="1" si="1038"/>
        <v>-629020528474007.25</v>
      </c>
      <c r="AE2298" s="602">
        <f t="shared" si="1039"/>
        <v>0</v>
      </c>
      <c r="AG2298" s="602">
        <f t="shared" ca="1" si="1043"/>
        <v>0</v>
      </c>
    </row>
    <row r="2299" spans="2:33" x14ac:dyDescent="0.25">
      <c r="B2299" s="30">
        <v>2278</v>
      </c>
      <c r="C2299" s="19">
        <f t="shared" ca="1" si="1017"/>
        <v>115025</v>
      </c>
      <c r="D2299" s="30">
        <f t="shared" ca="1" si="1018"/>
        <v>30</v>
      </c>
      <c r="E2299" s="599">
        <f t="shared" si="1019"/>
        <v>0.113</v>
      </c>
      <c r="F2299" s="599">
        <f t="shared" si="1040"/>
        <v>0.13108</v>
      </c>
      <c r="G2299" s="33">
        <f t="shared" ca="1" si="1020"/>
        <v>1.0117233333333333</v>
      </c>
      <c r="H2299" s="33">
        <f t="shared" ca="1" si="1021"/>
        <v>485124869606.84088</v>
      </c>
      <c r="I2299" s="33">
        <f t="shared" ca="1" si="1045"/>
        <v>2.0613249549758779E-12</v>
      </c>
      <c r="J2299" s="30" t="b">
        <f t="shared" si="1022"/>
        <v>0</v>
      </c>
      <c r="K2299" s="33">
        <f t="shared" si="1041"/>
        <v>1</v>
      </c>
      <c r="L2299" s="33">
        <f t="shared" ca="1" si="1044"/>
        <v>2.0613249549758779E-12</v>
      </c>
      <c r="M2299" s="600">
        <f t="shared" ca="1" si="1023"/>
        <v>27271.35</v>
      </c>
      <c r="N2299" s="601">
        <f t="shared" ca="1" si="1024"/>
        <v>-6.5425224236363696E+16</v>
      </c>
      <c r="O2299" s="601">
        <f t="shared" ca="1" si="1025"/>
        <v>767001712158241.63</v>
      </c>
      <c r="P2299" s="601">
        <f t="shared" ca="1" si="1026"/>
        <v>-616087528225758</v>
      </c>
      <c r="Q2299" s="601">
        <f t="shared" ca="1" si="1042"/>
        <v>-98574004516121.297</v>
      </c>
      <c r="R2299" s="602">
        <f t="shared" si="1027"/>
        <v>399</v>
      </c>
      <c r="S2299" s="602">
        <f t="shared" si="1028"/>
        <v>63.84</v>
      </c>
      <c r="T2299" s="602">
        <f t="shared" si="1029"/>
        <v>166.35080000000002</v>
      </c>
      <c r="U2299" s="602">
        <f t="shared" si="1030"/>
        <v>26.616128000000003</v>
      </c>
      <c r="V2299" s="602">
        <f t="shared" ca="1" si="1031"/>
        <v>-52340179389091</v>
      </c>
      <c r="W2299" s="602">
        <f t="shared" si="1032"/>
        <v>84.48</v>
      </c>
      <c r="X2299" s="602">
        <f t="shared" si="1033"/>
        <v>13.52</v>
      </c>
      <c r="Y2299" s="602">
        <f t="shared" ca="1" si="1034"/>
        <v>966025244532.64001</v>
      </c>
      <c r="Z2299" s="602">
        <f t="shared" ca="1" si="1035"/>
        <v>154564039125.22</v>
      </c>
      <c r="AA2299" s="603">
        <f t="shared" si="1036"/>
        <v>0</v>
      </c>
      <c r="AB2299" s="602"/>
      <c r="AC2299" s="604">
        <f t="shared" si="1037"/>
        <v>0.113</v>
      </c>
      <c r="AD2299" s="602">
        <f t="shared" ca="1" si="1038"/>
        <v>-616087528225758.25</v>
      </c>
      <c r="AE2299" s="602">
        <f t="shared" si="1039"/>
        <v>0</v>
      </c>
      <c r="AG2299" s="602">
        <f t="shared" ca="1" si="1043"/>
        <v>0</v>
      </c>
    </row>
    <row r="2300" spans="2:33" x14ac:dyDescent="0.25">
      <c r="B2300" s="30">
        <v>2279</v>
      </c>
      <c r="C2300" s="19">
        <f t="shared" ca="1" si="1017"/>
        <v>115056</v>
      </c>
      <c r="D2300" s="30">
        <f t="shared" ca="1" si="1018"/>
        <v>31</v>
      </c>
      <c r="E2300" s="599">
        <f t="shared" si="1019"/>
        <v>0.113</v>
      </c>
      <c r="F2300" s="599">
        <f t="shared" si="1040"/>
        <v>0.13108</v>
      </c>
      <c r="G2300" s="33">
        <f t="shared" ca="1" si="1020"/>
        <v>1.0120874444444443</v>
      </c>
      <c r="H2300" s="33">
        <f t="shared" ca="1" si="1021"/>
        <v>490988789516.83185</v>
      </c>
      <c r="I2300" s="33">
        <f t="shared" ca="1" si="1045"/>
        <v>2.0367063797608732E-12</v>
      </c>
      <c r="J2300" s="30" t="b">
        <f t="shared" si="1022"/>
        <v>0</v>
      </c>
      <c r="K2300" s="33">
        <f t="shared" si="1041"/>
        <v>1</v>
      </c>
      <c r="L2300" s="33">
        <f t="shared" ca="1" si="1044"/>
        <v>2.0367063797608732E-12</v>
      </c>
      <c r="M2300" s="600">
        <f t="shared" ca="1" si="1023"/>
        <v>27271.35</v>
      </c>
      <c r="N2300" s="601">
        <f t="shared" ca="1" si="1024"/>
        <v>-6.6192225948521904E+16</v>
      </c>
      <c r="O2300" s="601">
        <f t="shared" ca="1" si="1025"/>
        <v>800094853834142.88</v>
      </c>
      <c r="P2300" s="601">
        <f t="shared" ca="1" si="1026"/>
        <v>-644087131937978</v>
      </c>
      <c r="Q2300" s="601">
        <f t="shared" ca="1" si="1042"/>
        <v>-103053941110076</v>
      </c>
      <c r="R2300" s="602">
        <f t="shared" si="1027"/>
        <v>399</v>
      </c>
      <c r="S2300" s="602">
        <f t="shared" si="1028"/>
        <v>63.84</v>
      </c>
      <c r="T2300" s="602">
        <f t="shared" si="1029"/>
        <v>166.35080000000002</v>
      </c>
      <c r="U2300" s="602">
        <f t="shared" si="1030"/>
        <v>26.616128000000003</v>
      </c>
      <c r="V2300" s="602">
        <f t="shared" ca="1" si="1031"/>
        <v>-52953780758817.5</v>
      </c>
      <c r="W2300" s="602">
        <f t="shared" si="1032"/>
        <v>84.48</v>
      </c>
      <c r="X2300" s="602">
        <f t="shared" si="1033"/>
        <v>13.52</v>
      </c>
      <c r="Y2300" s="602">
        <f t="shared" ca="1" si="1034"/>
        <v>1009928623153.39</v>
      </c>
      <c r="Z2300" s="602">
        <f t="shared" ca="1" si="1035"/>
        <v>161588579704.54001</v>
      </c>
      <c r="AA2300" s="603">
        <f t="shared" si="1036"/>
        <v>0</v>
      </c>
      <c r="AB2300" s="602"/>
      <c r="AC2300" s="604">
        <f t="shared" si="1037"/>
        <v>0.113</v>
      </c>
      <c r="AD2300" s="602">
        <f t="shared" ca="1" si="1038"/>
        <v>-644087131937978.38</v>
      </c>
      <c r="AE2300" s="602">
        <f t="shared" si="1039"/>
        <v>0</v>
      </c>
      <c r="AG2300" s="602">
        <f t="shared" ca="1" si="1043"/>
        <v>0</v>
      </c>
    </row>
    <row r="2301" spans="2:33" x14ac:dyDescent="0.25">
      <c r="B2301" s="30">
        <v>2280</v>
      </c>
      <c r="C2301" s="19">
        <f t="shared" ca="1" si="1017"/>
        <v>115087</v>
      </c>
      <c r="D2301" s="30">
        <f t="shared" ca="1" si="1018"/>
        <v>31</v>
      </c>
      <c r="E2301" s="599">
        <f t="shared" si="1019"/>
        <v>0.113</v>
      </c>
      <c r="F2301" s="599">
        <f t="shared" si="1040"/>
        <v>0.13108</v>
      </c>
      <c r="G2301" s="33">
        <f t="shared" ca="1" si="1020"/>
        <v>1.0120874444444443</v>
      </c>
      <c r="H2301" s="33">
        <f t="shared" ca="1" si="1021"/>
        <v>496923589232.96155</v>
      </c>
      <c r="I2301" s="33">
        <f t="shared" ca="1" si="1045"/>
        <v>2.0123818262352454E-12</v>
      </c>
      <c r="J2301" s="30" t="b">
        <f t="shared" si="1022"/>
        <v>1</v>
      </c>
      <c r="K2301" s="33">
        <f t="shared" si="1041"/>
        <v>1</v>
      </c>
      <c r="L2301" s="33">
        <f t="shared" ca="1" si="1044"/>
        <v>2.0123818262352454E-12</v>
      </c>
      <c r="M2301" s="600">
        <f t="shared" ca="1" si="1023"/>
        <v>27271.35</v>
      </c>
      <c r="N2301" s="601">
        <f t="shared" ca="1" si="1024"/>
        <v>-6.6992320802356E+16</v>
      </c>
      <c r="O2301" s="601">
        <f t="shared" ca="1" si="1025"/>
        <v>809765955930149.13</v>
      </c>
      <c r="P2301" s="601">
        <f t="shared" ca="1" si="1026"/>
        <v>-651872499362925</v>
      </c>
      <c r="Q2301" s="601">
        <f t="shared" ca="1" si="1042"/>
        <v>-104299599898068</v>
      </c>
      <c r="R2301" s="602">
        <f t="shared" si="1027"/>
        <v>399</v>
      </c>
      <c r="S2301" s="602">
        <f t="shared" si="1028"/>
        <v>63.84</v>
      </c>
      <c r="T2301" s="602">
        <f t="shared" si="1029"/>
        <v>166.35080000000002</v>
      </c>
      <c r="U2301" s="602">
        <f t="shared" si="1030"/>
        <v>26.616128000000003</v>
      </c>
      <c r="V2301" s="602">
        <f t="shared" ca="1" si="1031"/>
        <v>-53593856641884.797</v>
      </c>
      <c r="W2301" s="602">
        <f t="shared" si="1032"/>
        <v>84.48</v>
      </c>
      <c r="X2301" s="602">
        <f t="shared" si="1033"/>
        <v>13.52</v>
      </c>
      <c r="Y2301" s="602">
        <f t="shared" ca="1" si="1034"/>
        <v>1022136079275.71</v>
      </c>
      <c r="Z2301" s="602">
        <f t="shared" ca="1" si="1035"/>
        <v>163541772684.10999</v>
      </c>
      <c r="AA2301" s="603">
        <f t="shared" si="1036"/>
        <v>0</v>
      </c>
      <c r="AB2301" s="602"/>
      <c r="AC2301" s="604">
        <f t="shared" si="1037"/>
        <v>0.113</v>
      </c>
      <c r="AD2301" s="602">
        <f t="shared" ca="1" si="1038"/>
        <v>-651872499362925.25</v>
      </c>
      <c r="AE2301" s="602">
        <f t="shared" si="1039"/>
        <v>0</v>
      </c>
      <c r="AG2301" s="602">
        <f t="shared" ca="1" si="1043"/>
        <v>0</v>
      </c>
    </row>
    <row r="2302" spans="2:33" x14ac:dyDescent="0.25">
      <c r="B2302" s="30">
        <v>2281</v>
      </c>
      <c r="C2302" s="19">
        <f t="shared" ca="1" si="1017"/>
        <v>115115</v>
      </c>
      <c r="D2302" s="30">
        <f t="shared" ca="1" si="1018"/>
        <v>28</v>
      </c>
      <c r="E2302" s="599">
        <f t="shared" si="1019"/>
        <v>0.113</v>
      </c>
      <c r="F2302" s="599">
        <f t="shared" si="1040"/>
        <v>0.13108</v>
      </c>
      <c r="G2302" s="33">
        <f t="shared" ca="1" si="1020"/>
        <v>1.0109951111111111</v>
      </c>
      <c r="H2302" s="33">
        <f t="shared" ca="1" si="1021"/>
        <v>502387319310.31006</v>
      </c>
      <c r="I2302" s="33">
        <f t="shared" ca="1" si="1045"/>
        <v>1.9904961004446235E-12</v>
      </c>
      <c r="J2302" s="30" t="b">
        <f t="shared" si="1022"/>
        <v>0</v>
      </c>
      <c r="K2302" s="33">
        <f t="shared" si="1041"/>
        <v>1</v>
      </c>
      <c r="L2302" s="33">
        <f t="shared" ca="1" si="1044"/>
        <v>1.9904961004446235E-12</v>
      </c>
      <c r="M2302" s="600">
        <f t="shared" ca="1" si="1023"/>
        <v>27271.35</v>
      </c>
      <c r="N2302" s="601">
        <f t="shared" ca="1" si="1024"/>
        <v>-6.78020867582862E+16</v>
      </c>
      <c r="O2302" s="601">
        <f t="shared" ca="1" si="1025"/>
        <v>745491477499823.5</v>
      </c>
      <c r="P2302" s="601">
        <f t="shared" ca="1" si="1026"/>
        <v>-595905006953382</v>
      </c>
      <c r="Q2302" s="601">
        <f t="shared" ca="1" si="1042"/>
        <v>-95344801112541.094</v>
      </c>
      <c r="R2302" s="602">
        <f t="shared" si="1027"/>
        <v>399</v>
      </c>
      <c r="S2302" s="602">
        <f t="shared" si="1028"/>
        <v>63.84</v>
      </c>
      <c r="T2302" s="602">
        <f t="shared" si="1029"/>
        <v>166.35080000000002</v>
      </c>
      <c r="U2302" s="602">
        <f t="shared" si="1030"/>
        <v>26.616128000000003</v>
      </c>
      <c r="V2302" s="602">
        <f t="shared" ca="1" si="1031"/>
        <v>-54241669406629</v>
      </c>
      <c r="W2302" s="602">
        <f t="shared" si="1032"/>
        <v>84.48</v>
      </c>
      <c r="X2302" s="602">
        <f t="shared" si="1033"/>
        <v>13.52</v>
      </c>
      <c r="Y2302" s="602">
        <f t="shared" ca="1" si="1034"/>
        <v>934379051177.55005</v>
      </c>
      <c r="Z2302" s="602">
        <f t="shared" ca="1" si="1035"/>
        <v>149500648188.41</v>
      </c>
      <c r="AA2302" s="603">
        <f t="shared" si="1036"/>
        <v>0</v>
      </c>
      <c r="AB2302" s="602"/>
      <c r="AC2302" s="604">
        <f t="shared" si="1037"/>
        <v>0.113</v>
      </c>
      <c r="AD2302" s="602">
        <f t="shared" ca="1" si="1038"/>
        <v>-595905006953382</v>
      </c>
      <c r="AE2302" s="602">
        <f t="shared" si="1039"/>
        <v>0</v>
      </c>
      <c r="AG2302" s="602">
        <f t="shared" ca="1" si="1043"/>
        <v>0</v>
      </c>
    </row>
    <row r="2303" spans="2:33" x14ac:dyDescent="0.25">
      <c r="B2303" s="30">
        <v>2282</v>
      </c>
      <c r="C2303" s="19">
        <f t="shared" ca="1" si="1017"/>
        <v>115146</v>
      </c>
      <c r="D2303" s="30">
        <f t="shared" ca="1" si="1018"/>
        <v>31</v>
      </c>
      <c r="E2303" s="599">
        <f t="shared" si="1019"/>
        <v>0.113</v>
      </c>
      <c r="F2303" s="599">
        <f t="shared" si="1040"/>
        <v>0.13108</v>
      </c>
      <c r="G2303" s="33">
        <f t="shared" ca="1" si="1020"/>
        <v>1.0120874444444443</v>
      </c>
      <c r="H2303" s="33">
        <f t="shared" ca="1" si="1021"/>
        <v>508459898122.06671</v>
      </c>
      <c r="I2303" s="33">
        <f t="shared" ca="1" si="1045"/>
        <v>1.9667234401245317E-12</v>
      </c>
      <c r="J2303" s="30" t="b">
        <f t="shared" si="1022"/>
        <v>0</v>
      </c>
      <c r="K2303" s="33">
        <f t="shared" si="1041"/>
        <v>1</v>
      </c>
      <c r="L2303" s="33">
        <f t="shared" ca="1" si="1044"/>
        <v>1.9667234401245317E-12</v>
      </c>
      <c r="M2303" s="600">
        <f t="shared" ca="1" si="1023"/>
        <v>27271.35</v>
      </c>
      <c r="N2303" s="601">
        <f t="shared" ca="1" si="1024"/>
        <v>-6.8547578235786E+16</v>
      </c>
      <c r="O2303" s="601">
        <f t="shared" ca="1" si="1025"/>
        <v>828565043753544.13</v>
      </c>
      <c r="P2303" s="601">
        <f t="shared" ca="1" si="1026"/>
        <v>-667006018222107</v>
      </c>
      <c r="Q2303" s="601">
        <f t="shared" ca="1" si="1042"/>
        <v>-106720962915537</v>
      </c>
      <c r="R2303" s="602">
        <f t="shared" si="1027"/>
        <v>399</v>
      </c>
      <c r="S2303" s="602">
        <f t="shared" si="1028"/>
        <v>63.84</v>
      </c>
      <c r="T2303" s="602">
        <f t="shared" si="1029"/>
        <v>166.35080000000002</v>
      </c>
      <c r="U2303" s="602">
        <f t="shared" si="1030"/>
        <v>26.616128000000003</v>
      </c>
      <c r="V2303" s="602">
        <f t="shared" ca="1" si="1031"/>
        <v>-54838062588628.797</v>
      </c>
      <c r="W2303" s="602">
        <f t="shared" si="1032"/>
        <v>84.48</v>
      </c>
      <c r="X2303" s="602">
        <f t="shared" si="1033"/>
        <v>13.52</v>
      </c>
      <c r="Y2303" s="602">
        <f t="shared" ca="1" si="1034"/>
        <v>1045865436846.91</v>
      </c>
      <c r="Z2303" s="602">
        <f t="shared" ca="1" si="1035"/>
        <v>167338469895.51001</v>
      </c>
      <c r="AA2303" s="603">
        <f t="shared" si="1036"/>
        <v>0</v>
      </c>
      <c r="AB2303" s="602"/>
      <c r="AC2303" s="604">
        <f t="shared" si="1037"/>
        <v>0.113</v>
      </c>
      <c r="AD2303" s="602">
        <f t="shared" ca="1" si="1038"/>
        <v>-667006018222106.63</v>
      </c>
      <c r="AE2303" s="602">
        <f t="shared" si="1039"/>
        <v>0</v>
      </c>
      <c r="AG2303" s="602">
        <f t="shared" ca="1" si="1043"/>
        <v>0</v>
      </c>
    </row>
    <row r="2304" spans="2:33" x14ac:dyDescent="0.25">
      <c r="B2304" s="30">
        <v>2283</v>
      </c>
      <c r="C2304" s="19">
        <f t="shared" ca="1" si="1017"/>
        <v>115176</v>
      </c>
      <c r="D2304" s="30">
        <f t="shared" ca="1" si="1018"/>
        <v>30</v>
      </c>
      <c r="E2304" s="599">
        <f t="shared" si="1019"/>
        <v>0.113</v>
      </c>
      <c r="F2304" s="599">
        <f t="shared" si="1040"/>
        <v>0.13108</v>
      </c>
      <c r="G2304" s="33">
        <f t="shared" ca="1" si="1020"/>
        <v>1.0117233333333333</v>
      </c>
      <c r="H2304" s="33">
        <f t="shared" ca="1" si="1021"/>
        <v>514420742994.3844</v>
      </c>
      <c r="I2304" s="33">
        <f t="shared" ca="1" si="1045"/>
        <v>1.9439340532403772E-12</v>
      </c>
      <c r="J2304" s="30" t="b">
        <f t="shared" si="1022"/>
        <v>0</v>
      </c>
      <c r="K2304" s="33">
        <f t="shared" si="1041"/>
        <v>1</v>
      </c>
      <c r="L2304" s="33">
        <f t="shared" ca="1" si="1044"/>
        <v>1.9439340532403772E-12</v>
      </c>
      <c r="M2304" s="600">
        <f t="shared" ca="1" si="1023"/>
        <v>27271.35</v>
      </c>
      <c r="N2304" s="601">
        <f t="shared" ca="1" si="1024"/>
        <v>-6.9376143279539504E+16</v>
      </c>
      <c r="O2304" s="601">
        <f t="shared" ca="1" si="1025"/>
        <v>813319653074406</v>
      </c>
      <c r="P2304" s="601">
        <f t="shared" ca="1" si="1026"/>
        <v>-653292015882330</v>
      </c>
      <c r="Q2304" s="601">
        <f t="shared" ca="1" si="1042"/>
        <v>-104526722541173</v>
      </c>
      <c r="R2304" s="602">
        <f t="shared" si="1027"/>
        <v>399</v>
      </c>
      <c r="S2304" s="602">
        <f t="shared" si="1028"/>
        <v>63.84</v>
      </c>
      <c r="T2304" s="602">
        <f t="shared" si="1029"/>
        <v>166.35080000000002</v>
      </c>
      <c r="U2304" s="602">
        <f t="shared" si="1030"/>
        <v>26.616128000000003</v>
      </c>
      <c r="V2304" s="602">
        <f t="shared" ca="1" si="1031"/>
        <v>-55500914623631.602</v>
      </c>
      <c r="W2304" s="602">
        <f t="shared" si="1032"/>
        <v>84.48</v>
      </c>
      <c r="X2304" s="602">
        <f t="shared" si="1033"/>
        <v>13.52</v>
      </c>
      <c r="Y2304" s="602">
        <f t="shared" ca="1" si="1034"/>
        <v>1024361881178.14</v>
      </c>
      <c r="Z2304" s="602">
        <f t="shared" ca="1" si="1035"/>
        <v>163897900988.5</v>
      </c>
      <c r="AA2304" s="603">
        <f t="shared" si="1036"/>
        <v>0</v>
      </c>
      <c r="AB2304" s="602"/>
      <c r="AC2304" s="604">
        <f t="shared" si="1037"/>
        <v>0.113</v>
      </c>
      <c r="AD2304" s="602">
        <f t="shared" ca="1" si="1038"/>
        <v>-653292015882330.38</v>
      </c>
      <c r="AE2304" s="602">
        <f t="shared" si="1039"/>
        <v>0</v>
      </c>
      <c r="AG2304" s="602">
        <f t="shared" ca="1" si="1043"/>
        <v>0</v>
      </c>
    </row>
    <row r="2305" spans="2:33" x14ac:dyDescent="0.25">
      <c r="B2305" s="30">
        <v>2284</v>
      </c>
      <c r="C2305" s="19">
        <f t="shared" ca="1" si="1017"/>
        <v>115207</v>
      </c>
      <c r="D2305" s="30">
        <f t="shared" ca="1" si="1018"/>
        <v>31</v>
      </c>
      <c r="E2305" s="599">
        <f t="shared" si="1019"/>
        <v>0.113</v>
      </c>
      <c r="F2305" s="599">
        <f t="shared" si="1040"/>
        <v>0.13108</v>
      </c>
      <c r="G2305" s="33">
        <f t="shared" ca="1" si="1020"/>
        <v>1.0120874444444443</v>
      </c>
      <c r="H2305" s="33">
        <f t="shared" ca="1" si="1021"/>
        <v>520638775146.3988</v>
      </c>
      <c r="I2305" s="33">
        <f t="shared" ca="1" si="1045"/>
        <v>1.9207174873189368E-12</v>
      </c>
      <c r="J2305" s="30" t="b">
        <f t="shared" si="1022"/>
        <v>0</v>
      </c>
      <c r="K2305" s="33">
        <f t="shared" si="1041"/>
        <v>1</v>
      </c>
      <c r="L2305" s="33">
        <f t="shared" ca="1" si="1044"/>
        <v>1.9207174873189368E-12</v>
      </c>
      <c r="M2305" s="600">
        <f t="shared" ca="1" si="1023"/>
        <v>27271.35</v>
      </c>
      <c r="N2305" s="601">
        <f t="shared" ca="1" si="1024"/>
        <v>-7.0189462932613904E+16</v>
      </c>
      <c r="O2305" s="601">
        <f t="shared" ca="1" si="1025"/>
        <v>848411233810634.5</v>
      </c>
      <c r="P2305" s="601">
        <f t="shared" ca="1" si="1026"/>
        <v>-682982468480407</v>
      </c>
      <c r="Q2305" s="601">
        <f t="shared" ca="1" si="1042"/>
        <v>-109277194956865</v>
      </c>
      <c r="R2305" s="602">
        <f t="shared" si="1027"/>
        <v>399</v>
      </c>
      <c r="S2305" s="602">
        <f t="shared" si="1028"/>
        <v>63.84</v>
      </c>
      <c r="T2305" s="602">
        <f t="shared" si="1029"/>
        <v>166.35080000000002</v>
      </c>
      <c r="U2305" s="602">
        <f t="shared" si="1030"/>
        <v>26.616128000000003</v>
      </c>
      <c r="V2305" s="602">
        <f t="shared" ca="1" si="1031"/>
        <v>-56151570346091.102</v>
      </c>
      <c r="W2305" s="602">
        <f t="shared" si="1032"/>
        <v>84.48</v>
      </c>
      <c r="X2305" s="602">
        <f t="shared" si="1033"/>
        <v>13.52</v>
      </c>
      <c r="Y2305" s="602">
        <f t="shared" ca="1" si="1034"/>
        <v>1070916510851.92</v>
      </c>
      <c r="Z2305" s="602">
        <f t="shared" ca="1" si="1035"/>
        <v>171346641736.31</v>
      </c>
      <c r="AA2305" s="603">
        <f t="shared" si="1036"/>
        <v>0</v>
      </c>
      <c r="AB2305" s="602"/>
      <c r="AC2305" s="604">
        <f t="shared" si="1037"/>
        <v>0.113</v>
      </c>
      <c r="AD2305" s="602">
        <f t="shared" ca="1" si="1038"/>
        <v>-682982468480407</v>
      </c>
      <c r="AE2305" s="602">
        <f t="shared" si="1039"/>
        <v>0</v>
      </c>
      <c r="AG2305" s="602">
        <f t="shared" ca="1" si="1043"/>
        <v>0</v>
      </c>
    </row>
    <row r="2306" spans="2:33" x14ac:dyDescent="0.25">
      <c r="B2306" s="30">
        <v>2285</v>
      </c>
      <c r="C2306" s="19">
        <f t="shared" ca="1" si="1017"/>
        <v>115237</v>
      </c>
      <c r="D2306" s="30">
        <f t="shared" ca="1" si="1018"/>
        <v>30</v>
      </c>
      <c r="E2306" s="599">
        <f t="shared" si="1019"/>
        <v>0.113</v>
      </c>
      <c r="F2306" s="599">
        <f t="shared" si="1040"/>
        <v>0.13108</v>
      </c>
      <c r="G2306" s="33">
        <f t="shared" ca="1" si="1020"/>
        <v>1.0117233333333333</v>
      </c>
      <c r="H2306" s="33">
        <f t="shared" ca="1" si="1021"/>
        <v>526742397053.69843</v>
      </c>
      <c r="I2306" s="33">
        <f t="shared" ca="1" si="1045"/>
        <v>1.8984611939221889E-12</v>
      </c>
      <c r="J2306" s="30" t="b">
        <f t="shared" si="1022"/>
        <v>0</v>
      </c>
      <c r="K2306" s="33">
        <f t="shared" si="1041"/>
        <v>1</v>
      </c>
      <c r="L2306" s="33">
        <f t="shared" ca="1" si="1044"/>
        <v>1.8984611939221889E-12</v>
      </c>
      <c r="M2306" s="600">
        <f t="shared" ca="1" si="1023"/>
        <v>27271.35</v>
      </c>
      <c r="N2306" s="601">
        <f t="shared" ca="1" si="1024"/>
        <v>-7.1037874166424496E+16</v>
      </c>
      <c r="O2306" s="601">
        <f t="shared" ca="1" si="1025"/>
        <v>832800678171655</v>
      </c>
      <c r="P2306" s="601">
        <f t="shared" ca="1" si="1026"/>
        <v>-668939981733831</v>
      </c>
      <c r="Q2306" s="601">
        <f t="shared" ca="1" si="1042"/>
        <v>-107030397077413</v>
      </c>
      <c r="R2306" s="602">
        <f t="shared" si="1027"/>
        <v>399</v>
      </c>
      <c r="S2306" s="602">
        <f t="shared" si="1028"/>
        <v>63.84</v>
      </c>
      <c r="T2306" s="602">
        <f t="shared" si="1029"/>
        <v>166.35080000000002</v>
      </c>
      <c r="U2306" s="602">
        <f t="shared" si="1030"/>
        <v>26.616128000000003</v>
      </c>
      <c r="V2306" s="602">
        <f t="shared" ca="1" si="1031"/>
        <v>-56830299333139.602</v>
      </c>
      <c r="W2306" s="602">
        <f t="shared" si="1032"/>
        <v>84.48</v>
      </c>
      <c r="X2306" s="602">
        <f t="shared" si="1033"/>
        <v>13.52</v>
      </c>
      <c r="Y2306" s="602">
        <f t="shared" ca="1" si="1034"/>
        <v>1048897891633.29</v>
      </c>
      <c r="Z2306" s="602">
        <f t="shared" ca="1" si="1035"/>
        <v>167823662661.32999</v>
      </c>
      <c r="AA2306" s="603">
        <f t="shared" si="1036"/>
        <v>0</v>
      </c>
      <c r="AB2306" s="602"/>
      <c r="AC2306" s="604">
        <f t="shared" si="1037"/>
        <v>0.113</v>
      </c>
      <c r="AD2306" s="602">
        <f t="shared" ca="1" si="1038"/>
        <v>-668939981733830.75</v>
      </c>
      <c r="AE2306" s="602">
        <f t="shared" si="1039"/>
        <v>0</v>
      </c>
      <c r="AG2306" s="602">
        <f t="shared" ca="1" si="1043"/>
        <v>0</v>
      </c>
    </row>
    <row r="2307" spans="2:33" x14ac:dyDescent="0.25">
      <c r="B2307" s="30">
        <v>2286</v>
      </c>
      <c r="C2307" s="19">
        <f t="shared" ca="1" si="1017"/>
        <v>115268</v>
      </c>
      <c r="D2307" s="30">
        <f t="shared" ca="1" si="1018"/>
        <v>31</v>
      </c>
      <c r="E2307" s="599">
        <f t="shared" si="1019"/>
        <v>0.113</v>
      </c>
      <c r="F2307" s="599">
        <f t="shared" si="1040"/>
        <v>0.13108</v>
      </c>
      <c r="G2307" s="33">
        <f t="shared" ca="1" si="1020"/>
        <v>1.0120874444444443</v>
      </c>
      <c r="H2307" s="33">
        <f t="shared" ca="1" si="1021"/>
        <v>533109366514.61841</v>
      </c>
      <c r="I2307" s="33">
        <f t="shared" ca="1" si="1045"/>
        <v>1.8757877141379751E-12</v>
      </c>
      <c r="J2307" s="30" t="b">
        <f t="shared" si="1022"/>
        <v>0</v>
      </c>
      <c r="K2307" s="33">
        <f t="shared" si="1041"/>
        <v>1</v>
      </c>
      <c r="L2307" s="33">
        <f t="shared" ca="1" si="1044"/>
        <v>1.8757877141379751E-12</v>
      </c>
      <c r="M2307" s="600">
        <f t="shared" ca="1" si="1023"/>
        <v>27271.35</v>
      </c>
      <c r="N2307" s="601">
        <f t="shared" ca="1" si="1024"/>
        <v>-7.18706748445962E+16</v>
      </c>
      <c r="O2307" s="601">
        <f t="shared" ca="1" si="1025"/>
        <v>868732789396058.38</v>
      </c>
      <c r="P2307" s="601">
        <f t="shared" ca="1" si="1026"/>
        <v>-699341594390612</v>
      </c>
      <c r="Q2307" s="601">
        <f t="shared" ca="1" si="1042"/>
        <v>-111894655102498</v>
      </c>
      <c r="R2307" s="602">
        <f t="shared" si="1027"/>
        <v>399</v>
      </c>
      <c r="S2307" s="602">
        <f t="shared" si="1028"/>
        <v>63.84</v>
      </c>
      <c r="T2307" s="602">
        <f t="shared" si="1029"/>
        <v>166.35080000000002</v>
      </c>
      <c r="U2307" s="602">
        <f t="shared" si="1030"/>
        <v>26.616128000000003</v>
      </c>
      <c r="V2307" s="602">
        <f t="shared" ca="1" si="1031"/>
        <v>-57496539875677</v>
      </c>
      <c r="W2307" s="602">
        <f t="shared" si="1032"/>
        <v>84.48</v>
      </c>
      <c r="X2307" s="602">
        <f t="shared" si="1033"/>
        <v>13.52</v>
      </c>
      <c r="Y2307" s="602">
        <f t="shared" ca="1" si="1034"/>
        <v>1096567620279.13</v>
      </c>
      <c r="Z2307" s="602">
        <f t="shared" ca="1" si="1035"/>
        <v>175450819244.66</v>
      </c>
      <c r="AA2307" s="603">
        <f t="shared" si="1036"/>
        <v>0</v>
      </c>
      <c r="AB2307" s="602"/>
      <c r="AC2307" s="604">
        <f t="shared" si="1037"/>
        <v>0.113</v>
      </c>
      <c r="AD2307" s="602">
        <f t="shared" ca="1" si="1038"/>
        <v>-699341594390612.5</v>
      </c>
      <c r="AE2307" s="602">
        <f t="shared" si="1039"/>
        <v>0</v>
      </c>
      <c r="AG2307" s="602">
        <f t="shared" ca="1" si="1043"/>
        <v>0</v>
      </c>
    </row>
    <row r="2308" spans="2:33" x14ac:dyDescent="0.25">
      <c r="B2308" s="30">
        <v>2287</v>
      </c>
      <c r="C2308" s="19">
        <f t="shared" ca="1" si="1017"/>
        <v>115299</v>
      </c>
      <c r="D2308" s="30">
        <f t="shared" ca="1" si="1018"/>
        <v>31</v>
      </c>
      <c r="E2308" s="599">
        <f t="shared" si="1019"/>
        <v>0.113</v>
      </c>
      <c r="F2308" s="599">
        <f t="shared" si="1040"/>
        <v>0.13108</v>
      </c>
      <c r="G2308" s="33">
        <f t="shared" ca="1" si="1020"/>
        <v>1.0120874444444443</v>
      </c>
      <c r="H2308" s="33">
        <f t="shared" ca="1" si="1021"/>
        <v>539553296365.17676</v>
      </c>
      <c r="I2308" s="33">
        <f t="shared" ca="1" si="1045"/>
        <v>1.8533850256067879E-12</v>
      </c>
      <c r="J2308" s="30" t="b">
        <f t="shared" si="1022"/>
        <v>0</v>
      </c>
      <c r="K2308" s="33">
        <f t="shared" si="1041"/>
        <v>1</v>
      </c>
      <c r="L2308" s="33">
        <f t="shared" ca="1" si="1044"/>
        <v>1.8533850256067879E-12</v>
      </c>
      <c r="M2308" s="600">
        <f t="shared" ca="1" si="1023"/>
        <v>27271.35</v>
      </c>
      <c r="N2308" s="601">
        <f t="shared" ca="1" si="1024"/>
        <v>-7.2739407633992304E+16</v>
      </c>
      <c r="O2308" s="601">
        <f t="shared" ca="1" si="1025"/>
        <v>879233548724951.13</v>
      </c>
      <c r="P2308" s="601">
        <f t="shared" ca="1" si="1026"/>
        <v>-707794847060764</v>
      </c>
      <c r="Q2308" s="601">
        <f t="shared" ca="1" si="1042"/>
        <v>-113247175529722</v>
      </c>
      <c r="R2308" s="602">
        <f t="shared" si="1027"/>
        <v>399</v>
      </c>
      <c r="S2308" s="602">
        <f t="shared" si="1028"/>
        <v>63.84</v>
      </c>
      <c r="T2308" s="602">
        <f t="shared" si="1029"/>
        <v>166.35080000000002</v>
      </c>
      <c r="U2308" s="602">
        <f t="shared" si="1030"/>
        <v>26.616128000000003</v>
      </c>
      <c r="V2308" s="602">
        <f t="shared" ca="1" si="1031"/>
        <v>-58191526107193.797</v>
      </c>
      <c r="W2308" s="602">
        <f t="shared" si="1032"/>
        <v>84.48</v>
      </c>
      <c r="X2308" s="602">
        <f t="shared" si="1033"/>
        <v>13.52</v>
      </c>
      <c r="Y2308" s="602">
        <f t="shared" ca="1" si="1034"/>
        <v>1109822320465.9199</v>
      </c>
      <c r="Z2308" s="602">
        <f t="shared" ca="1" si="1035"/>
        <v>177571571274.54999</v>
      </c>
      <c r="AA2308" s="603">
        <f t="shared" si="1036"/>
        <v>0</v>
      </c>
      <c r="AB2308" s="602"/>
      <c r="AC2308" s="604">
        <f t="shared" si="1037"/>
        <v>0.113</v>
      </c>
      <c r="AD2308" s="602">
        <f t="shared" ca="1" si="1038"/>
        <v>-707794847060764.13</v>
      </c>
      <c r="AE2308" s="602">
        <f t="shared" si="1039"/>
        <v>0</v>
      </c>
      <c r="AG2308" s="602">
        <f t="shared" ca="1" si="1043"/>
        <v>0</v>
      </c>
    </row>
    <row r="2309" spans="2:33" x14ac:dyDescent="0.25">
      <c r="B2309" s="30">
        <v>2288</v>
      </c>
      <c r="C2309" s="19">
        <f t="shared" ca="1" si="1017"/>
        <v>115329</v>
      </c>
      <c r="D2309" s="30">
        <f t="shared" ca="1" si="1018"/>
        <v>30</v>
      </c>
      <c r="E2309" s="599">
        <f t="shared" si="1019"/>
        <v>0.113</v>
      </c>
      <c r="F2309" s="599">
        <f t="shared" si="1040"/>
        <v>0.13108</v>
      </c>
      <c r="G2309" s="33">
        <f t="shared" ca="1" si="1020"/>
        <v>1.0117233333333333</v>
      </c>
      <c r="H2309" s="33">
        <f t="shared" ca="1" si="1021"/>
        <v>545878659509.56451</v>
      </c>
      <c r="I2309" s="33">
        <f t="shared" ca="1" si="1045"/>
        <v>1.83190894639192E-12</v>
      </c>
      <c r="J2309" s="30" t="b">
        <f t="shared" si="1022"/>
        <v>0</v>
      </c>
      <c r="K2309" s="33">
        <f t="shared" si="1041"/>
        <v>1</v>
      </c>
      <c r="L2309" s="33">
        <f t="shared" ca="1" si="1044"/>
        <v>1.83190894639192E-12</v>
      </c>
      <c r="M2309" s="600">
        <f t="shared" ca="1" si="1023"/>
        <v>27271.35</v>
      </c>
      <c r="N2309" s="601">
        <f t="shared" ca="1" si="1024"/>
        <v>-7.36186411827172E+16</v>
      </c>
      <c r="O2309" s="601">
        <f t="shared" ca="1" si="1025"/>
        <v>863055870159326.13</v>
      </c>
      <c r="P2309" s="601">
        <f t="shared" ca="1" si="1026"/>
        <v>-693242204470587</v>
      </c>
      <c r="Q2309" s="601">
        <f t="shared" ca="1" si="1042"/>
        <v>-110918752715294</v>
      </c>
      <c r="R2309" s="602">
        <f t="shared" si="1027"/>
        <v>399</v>
      </c>
      <c r="S2309" s="602">
        <f t="shared" si="1028"/>
        <v>63.84</v>
      </c>
      <c r="T2309" s="602">
        <f t="shared" si="1029"/>
        <v>166.35080000000002</v>
      </c>
      <c r="U2309" s="602">
        <f t="shared" si="1030"/>
        <v>26.616128000000003</v>
      </c>
      <c r="V2309" s="602">
        <f t="shared" ca="1" si="1031"/>
        <v>-58894912946173.797</v>
      </c>
      <c r="W2309" s="602">
        <f t="shared" si="1032"/>
        <v>84.48</v>
      </c>
      <c r="X2309" s="602">
        <f t="shared" si="1033"/>
        <v>13.52</v>
      </c>
      <c r="Y2309" s="602">
        <f t="shared" ca="1" si="1034"/>
        <v>1087003776884.53</v>
      </c>
      <c r="Z2309" s="602">
        <f t="shared" ca="1" si="1035"/>
        <v>173920604301.53</v>
      </c>
      <c r="AA2309" s="603">
        <f t="shared" si="1036"/>
        <v>0</v>
      </c>
      <c r="AB2309" s="602"/>
      <c r="AC2309" s="604">
        <f t="shared" si="1037"/>
        <v>0.113</v>
      </c>
      <c r="AD2309" s="602">
        <f t="shared" ca="1" si="1038"/>
        <v>-693242204470587</v>
      </c>
      <c r="AE2309" s="602">
        <f t="shared" si="1039"/>
        <v>0</v>
      </c>
      <c r="AG2309" s="602">
        <f t="shared" ca="1" si="1043"/>
        <v>0</v>
      </c>
    </row>
    <row r="2310" spans="2:33" x14ac:dyDescent="0.25">
      <c r="B2310" s="30">
        <v>2289</v>
      </c>
      <c r="C2310" s="19">
        <f t="shared" ca="1" si="1017"/>
        <v>115360</v>
      </c>
      <c r="D2310" s="30">
        <f t="shared" ca="1" si="1018"/>
        <v>31</v>
      </c>
      <c r="E2310" s="599">
        <f t="shared" si="1019"/>
        <v>0.113</v>
      </c>
      <c r="F2310" s="599">
        <f t="shared" si="1040"/>
        <v>0.13108</v>
      </c>
      <c r="G2310" s="33">
        <f t="shared" ca="1" si="1020"/>
        <v>1.0120874444444443</v>
      </c>
      <c r="H2310" s="33">
        <f t="shared" ca="1" si="1021"/>
        <v>552476937479.79407</v>
      </c>
      <c r="I2310" s="33">
        <f t="shared" ca="1" si="1045"/>
        <v>1.8100303056298588E-12</v>
      </c>
      <c r="J2310" s="30" t="b">
        <f t="shared" si="1022"/>
        <v>0</v>
      </c>
      <c r="K2310" s="33">
        <f t="shared" si="1041"/>
        <v>1</v>
      </c>
      <c r="L2310" s="33">
        <f t="shared" ca="1" si="1044"/>
        <v>1.8100303056298588E-12</v>
      </c>
      <c r="M2310" s="600">
        <f t="shared" ca="1" si="1023"/>
        <v>27271.35</v>
      </c>
      <c r="N2310" s="601">
        <f t="shared" ca="1" si="1024"/>
        <v>-7.4481697052876496E+16</v>
      </c>
      <c r="O2310" s="601">
        <f t="shared" ca="1" si="1025"/>
        <v>900293375281857.63</v>
      </c>
      <c r="P2310" s="601">
        <f t="shared" ca="1" si="1026"/>
        <v>-724748291045073</v>
      </c>
      <c r="Q2310" s="601">
        <f t="shared" ca="1" si="1042"/>
        <v>-115959726567212</v>
      </c>
      <c r="R2310" s="602">
        <f t="shared" si="1027"/>
        <v>399</v>
      </c>
      <c r="S2310" s="602">
        <f t="shared" si="1028"/>
        <v>63.84</v>
      </c>
      <c r="T2310" s="602">
        <f t="shared" si="1029"/>
        <v>166.35080000000002</v>
      </c>
      <c r="U2310" s="602">
        <f t="shared" si="1030"/>
        <v>26.616128000000003</v>
      </c>
      <c r="V2310" s="602">
        <f t="shared" ca="1" si="1031"/>
        <v>-59585357642301.203</v>
      </c>
      <c r="W2310" s="602">
        <f t="shared" si="1032"/>
        <v>84.48</v>
      </c>
      <c r="X2310" s="602">
        <f t="shared" si="1033"/>
        <v>13.52</v>
      </c>
      <c r="Y2310" s="602">
        <f t="shared" ca="1" si="1034"/>
        <v>1136405320633.3201</v>
      </c>
      <c r="Z2310" s="602">
        <f t="shared" ca="1" si="1035"/>
        <v>181824851301.32999</v>
      </c>
      <c r="AA2310" s="603">
        <f t="shared" si="1036"/>
        <v>0</v>
      </c>
      <c r="AB2310" s="602"/>
      <c r="AC2310" s="604">
        <f t="shared" si="1037"/>
        <v>0.113</v>
      </c>
      <c r="AD2310" s="602">
        <f t="shared" ca="1" si="1038"/>
        <v>-724748291045073.38</v>
      </c>
      <c r="AE2310" s="602">
        <f t="shared" si="1039"/>
        <v>0</v>
      </c>
      <c r="AG2310" s="602">
        <f t="shared" ca="1" si="1043"/>
        <v>0</v>
      </c>
    </row>
    <row r="2311" spans="2:33" x14ac:dyDescent="0.25">
      <c r="B2311" s="30">
        <v>2290</v>
      </c>
      <c r="C2311" s="19">
        <f t="shared" ca="1" si="1017"/>
        <v>115390</v>
      </c>
      <c r="D2311" s="30">
        <f t="shared" ca="1" si="1018"/>
        <v>30</v>
      </c>
      <c r="E2311" s="599">
        <f t="shared" si="1019"/>
        <v>0.113</v>
      </c>
      <c r="F2311" s="599">
        <f t="shared" si="1040"/>
        <v>0.13108</v>
      </c>
      <c r="G2311" s="33">
        <f t="shared" ca="1" si="1020"/>
        <v>1.0117233333333333</v>
      </c>
      <c r="H2311" s="33">
        <f t="shared" ca="1" si="1021"/>
        <v>558953808776.84888</v>
      </c>
      <c r="I2311" s="33">
        <f t="shared" ca="1" si="1045"/>
        <v>1.7890565987702752E-12</v>
      </c>
      <c r="J2311" s="30" t="b">
        <f t="shared" si="1022"/>
        <v>0</v>
      </c>
      <c r="K2311" s="33">
        <f t="shared" si="1041"/>
        <v>1</v>
      </c>
      <c r="L2311" s="33">
        <f t="shared" ca="1" si="1044"/>
        <v>1.7890565987702752E-12</v>
      </c>
      <c r="M2311" s="600">
        <f t="shared" ca="1" si="1023"/>
        <v>27271.35</v>
      </c>
      <c r="N2311" s="601">
        <f t="shared" ca="1" si="1024"/>
        <v>-7.53819904281584E+16</v>
      </c>
      <c r="O2311" s="601">
        <f t="shared" ca="1" si="1025"/>
        <v>883728201146715.13</v>
      </c>
      <c r="P2311" s="601">
        <f t="shared" ca="1" si="1026"/>
        <v>-709847076531825</v>
      </c>
      <c r="Q2311" s="601">
        <f t="shared" ca="1" si="1042"/>
        <v>-113575532245092</v>
      </c>
      <c r="R2311" s="602">
        <f t="shared" si="1027"/>
        <v>399</v>
      </c>
      <c r="S2311" s="602">
        <f t="shared" si="1028"/>
        <v>63.84</v>
      </c>
      <c r="T2311" s="602">
        <f t="shared" si="1029"/>
        <v>166.35080000000002</v>
      </c>
      <c r="U2311" s="602">
        <f t="shared" si="1030"/>
        <v>26.616128000000003</v>
      </c>
      <c r="V2311" s="602">
        <f t="shared" ca="1" si="1031"/>
        <v>-60305592342526.703</v>
      </c>
      <c r="W2311" s="602">
        <f t="shared" si="1032"/>
        <v>84.48</v>
      </c>
      <c r="X2311" s="602">
        <f t="shared" si="1033"/>
        <v>13.52</v>
      </c>
      <c r="Y2311" s="602">
        <f t="shared" ca="1" si="1034"/>
        <v>1113040216276.55</v>
      </c>
      <c r="Z2311" s="602">
        <f t="shared" ca="1" si="1035"/>
        <v>178086434604.25</v>
      </c>
      <c r="AA2311" s="603">
        <f t="shared" si="1036"/>
        <v>0</v>
      </c>
      <c r="AB2311" s="602"/>
      <c r="AC2311" s="604">
        <f t="shared" si="1037"/>
        <v>0.113</v>
      </c>
      <c r="AD2311" s="602">
        <f t="shared" ca="1" si="1038"/>
        <v>-709847076531824.88</v>
      </c>
      <c r="AE2311" s="602">
        <f t="shared" si="1039"/>
        <v>0</v>
      </c>
      <c r="AG2311" s="602">
        <f t="shared" ca="1" si="1043"/>
        <v>0</v>
      </c>
    </row>
    <row r="2312" spans="2:33" x14ac:dyDescent="0.25">
      <c r="B2312" s="30">
        <v>2291</v>
      </c>
      <c r="C2312" s="19">
        <f t="shared" ca="1" si="1017"/>
        <v>115421</v>
      </c>
      <c r="D2312" s="30">
        <f t="shared" ca="1" si="1018"/>
        <v>31</v>
      </c>
      <c r="E2312" s="599">
        <f t="shared" si="1019"/>
        <v>0.113</v>
      </c>
      <c r="F2312" s="599">
        <f t="shared" si="1040"/>
        <v>0.13108</v>
      </c>
      <c r="G2312" s="33">
        <f t="shared" ca="1" si="1020"/>
        <v>1.0120874444444443</v>
      </c>
      <c r="H2312" s="33">
        <f t="shared" ca="1" si="1021"/>
        <v>565710131887.44958</v>
      </c>
      <c r="I2312" s="33">
        <f t="shared" ca="1" si="1045"/>
        <v>1.767689747156507E-12</v>
      </c>
      <c r="J2312" s="30" t="b">
        <f t="shared" si="1022"/>
        <v>0</v>
      </c>
      <c r="K2312" s="33">
        <f t="shared" si="1041"/>
        <v>1</v>
      </c>
      <c r="L2312" s="33">
        <f t="shared" ca="1" si="1044"/>
        <v>1.767689747156507E-12</v>
      </c>
      <c r="M2312" s="600">
        <f t="shared" ca="1" si="1023"/>
        <v>27271.35</v>
      </c>
      <c r="N2312" s="601">
        <f t="shared" ca="1" si="1024"/>
        <v>-7.6265718629305104E+16</v>
      </c>
      <c r="O2312" s="601">
        <f t="shared" ca="1" si="1025"/>
        <v>921857636974627.5</v>
      </c>
      <c r="P2312" s="601">
        <f t="shared" ca="1" si="1026"/>
        <v>-742107812106821</v>
      </c>
      <c r="Q2312" s="601">
        <f t="shared" ca="1" si="1042"/>
        <v>-118737249937091</v>
      </c>
      <c r="R2312" s="602">
        <f t="shared" si="1027"/>
        <v>399</v>
      </c>
      <c r="S2312" s="602">
        <f t="shared" si="1028"/>
        <v>63.84</v>
      </c>
      <c r="T2312" s="602">
        <f t="shared" si="1029"/>
        <v>166.35080000000002</v>
      </c>
      <c r="U2312" s="602">
        <f t="shared" si="1030"/>
        <v>26.616128000000003</v>
      </c>
      <c r="V2312" s="602">
        <f t="shared" ca="1" si="1031"/>
        <v>-61012574903444.102</v>
      </c>
      <c r="W2312" s="602">
        <f t="shared" si="1032"/>
        <v>84.48</v>
      </c>
      <c r="X2312" s="602">
        <f t="shared" si="1033"/>
        <v>13.52</v>
      </c>
      <c r="Y2312" s="602">
        <f t="shared" ca="1" si="1034"/>
        <v>1163625049658.1399</v>
      </c>
      <c r="Z2312" s="602">
        <f t="shared" ca="1" si="1035"/>
        <v>186180007945.29999</v>
      </c>
      <c r="AA2312" s="603">
        <f t="shared" si="1036"/>
        <v>0</v>
      </c>
      <c r="AB2312" s="602"/>
      <c r="AC2312" s="604">
        <f t="shared" si="1037"/>
        <v>0.113</v>
      </c>
      <c r="AD2312" s="602">
        <f t="shared" ca="1" si="1038"/>
        <v>-742107812106821.5</v>
      </c>
      <c r="AE2312" s="602">
        <f t="shared" si="1039"/>
        <v>0</v>
      </c>
      <c r="AG2312" s="602">
        <f t="shared" ca="1" si="1043"/>
        <v>0</v>
      </c>
    </row>
    <row r="2313" spans="2:33" x14ac:dyDescent="0.25">
      <c r="B2313" s="30">
        <v>2292</v>
      </c>
      <c r="C2313" s="19">
        <f t="shared" ca="1" si="1017"/>
        <v>115452</v>
      </c>
      <c r="D2313" s="30">
        <f t="shared" ca="1" si="1018"/>
        <v>31</v>
      </c>
      <c r="E2313" s="599">
        <f t="shared" si="1019"/>
        <v>0.113</v>
      </c>
      <c r="F2313" s="599">
        <f t="shared" si="1040"/>
        <v>0.13108</v>
      </c>
      <c r="G2313" s="33">
        <f t="shared" ca="1" si="1020"/>
        <v>1.0120874444444443</v>
      </c>
      <c r="H2313" s="33">
        <f t="shared" ca="1" si="1021"/>
        <v>572548121678.29834</v>
      </c>
      <c r="I2313" s="33">
        <f t="shared" ca="1" si="1045"/>
        <v>1.7465780816269572E-12</v>
      </c>
      <c r="J2313" s="30" t="b">
        <f t="shared" si="1022"/>
        <v>1</v>
      </c>
      <c r="K2313" s="33">
        <f t="shared" si="1041"/>
        <v>1</v>
      </c>
      <c r="L2313" s="33">
        <f t="shared" ca="1" si="1044"/>
        <v>1.7465780816269572E-12</v>
      </c>
      <c r="M2313" s="600">
        <f t="shared" ca="1" si="1023"/>
        <v>27271.35</v>
      </c>
      <c r="N2313" s="601">
        <f t="shared" ca="1" si="1024"/>
        <v>-7.7187576266279696E+16</v>
      </c>
      <c r="O2313" s="601">
        <f t="shared" ca="1" si="1025"/>
        <v>933000539947246.13</v>
      </c>
      <c r="P2313" s="601">
        <f t="shared" ca="1" si="1026"/>
        <v>-751077999057716</v>
      </c>
      <c r="Q2313" s="601">
        <f t="shared" ca="1" si="1042"/>
        <v>-120172479849235</v>
      </c>
      <c r="R2313" s="602">
        <f t="shared" si="1027"/>
        <v>399</v>
      </c>
      <c r="S2313" s="602">
        <f t="shared" si="1028"/>
        <v>63.84</v>
      </c>
      <c r="T2313" s="602">
        <f t="shared" si="1029"/>
        <v>166.35080000000002</v>
      </c>
      <c r="U2313" s="602">
        <f t="shared" si="1030"/>
        <v>26.616128000000003</v>
      </c>
      <c r="V2313" s="602">
        <f t="shared" ca="1" si="1031"/>
        <v>-61750061013023.797</v>
      </c>
      <c r="W2313" s="602">
        <f t="shared" si="1032"/>
        <v>84.48</v>
      </c>
      <c r="X2313" s="602">
        <f t="shared" si="1033"/>
        <v>13.52</v>
      </c>
      <c r="Y2313" s="602">
        <f t="shared" ca="1" si="1034"/>
        <v>1177690302797.1499</v>
      </c>
      <c r="Z2313" s="602">
        <f t="shared" ca="1" si="1035"/>
        <v>188430448447.54001</v>
      </c>
      <c r="AA2313" s="603">
        <f t="shared" si="1036"/>
        <v>0</v>
      </c>
      <c r="AB2313" s="602"/>
      <c r="AC2313" s="604">
        <f t="shared" si="1037"/>
        <v>0.113</v>
      </c>
      <c r="AD2313" s="602">
        <f t="shared" ca="1" si="1038"/>
        <v>-751077999057716</v>
      </c>
      <c r="AE2313" s="602">
        <f t="shared" si="1039"/>
        <v>0</v>
      </c>
      <c r="AG2313" s="602">
        <f t="shared" ca="1" si="1043"/>
        <v>0</v>
      </c>
    </row>
    <row r="2314" spans="2:33" x14ac:dyDescent="0.25">
      <c r="B2314" s="30">
        <v>2293</v>
      </c>
      <c r="C2314" s="19">
        <f t="shared" ca="1" si="1017"/>
        <v>115481</v>
      </c>
      <c r="D2314" s="30">
        <f t="shared" ca="1" si="1018"/>
        <v>29</v>
      </c>
      <c r="E2314" s="599">
        <f t="shared" si="1019"/>
        <v>0.113</v>
      </c>
      <c r="F2314" s="599">
        <f t="shared" si="1040"/>
        <v>0.13108</v>
      </c>
      <c r="G2314" s="33">
        <f t="shared" ca="1" si="1020"/>
        <v>1.0113592222222221</v>
      </c>
      <c r="H2314" s="33">
        <f t="shared" ca="1" si="1021"/>
        <v>579051823025.35803</v>
      </c>
      <c r="I2314" s="33">
        <f t="shared" ca="1" si="1045"/>
        <v>1.7269611461981489E-12</v>
      </c>
      <c r="J2314" s="30" t="b">
        <f t="shared" si="1022"/>
        <v>0</v>
      </c>
      <c r="K2314" s="33">
        <f t="shared" si="1041"/>
        <v>1</v>
      </c>
      <c r="L2314" s="33">
        <f t="shared" ca="1" si="1044"/>
        <v>1.7269611461981489E-12</v>
      </c>
      <c r="M2314" s="600">
        <f t="shared" ca="1" si="1023"/>
        <v>27271.35</v>
      </c>
      <c r="N2314" s="601">
        <f t="shared" ca="1" si="1024"/>
        <v>-7.8120576806226896E+16</v>
      </c>
      <c r="O2314" s="601">
        <f t="shared" ca="1" si="1025"/>
        <v>887388992097381.88</v>
      </c>
      <c r="P2314" s="601">
        <f t="shared" ca="1" si="1026"/>
        <v>-711114250538904</v>
      </c>
      <c r="Q2314" s="601">
        <f t="shared" ca="1" si="1042"/>
        <v>-113778280086225</v>
      </c>
      <c r="R2314" s="602">
        <f t="shared" si="1027"/>
        <v>399</v>
      </c>
      <c r="S2314" s="602">
        <f t="shared" si="1028"/>
        <v>63.84</v>
      </c>
      <c r="T2314" s="602">
        <f t="shared" si="1029"/>
        <v>166.35080000000002</v>
      </c>
      <c r="U2314" s="602">
        <f t="shared" si="1030"/>
        <v>26.616128000000003</v>
      </c>
      <c r="V2314" s="602">
        <f t="shared" ca="1" si="1031"/>
        <v>-62496461444981.5</v>
      </c>
      <c r="W2314" s="602">
        <f t="shared" si="1032"/>
        <v>84.48</v>
      </c>
      <c r="X2314" s="602">
        <f t="shared" si="1033"/>
        <v>13.52</v>
      </c>
      <c r="Y2314" s="602">
        <f t="shared" ca="1" si="1034"/>
        <v>1115027145119.6499</v>
      </c>
      <c r="Z2314" s="602">
        <f t="shared" ca="1" si="1035"/>
        <v>178404343219.14001</v>
      </c>
      <c r="AA2314" s="603">
        <f t="shared" si="1036"/>
        <v>0</v>
      </c>
      <c r="AB2314" s="602"/>
      <c r="AC2314" s="604">
        <f t="shared" si="1037"/>
        <v>0.113</v>
      </c>
      <c r="AD2314" s="602">
        <f t="shared" ca="1" si="1038"/>
        <v>-711114250538904.38</v>
      </c>
      <c r="AE2314" s="602">
        <f t="shared" si="1039"/>
        <v>0</v>
      </c>
      <c r="AG2314" s="602">
        <f t="shared" ca="1" si="1043"/>
        <v>0</v>
      </c>
    </row>
    <row r="2315" spans="2:33" x14ac:dyDescent="0.25">
      <c r="B2315" s="30">
        <v>2294</v>
      </c>
      <c r="C2315" s="19">
        <f t="shared" ca="1" si="1017"/>
        <v>115512</v>
      </c>
      <c r="D2315" s="30">
        <f t="shared" ca="1" si="1018"/>
        <v>31</v>
      </c>
      <c r="E2315" s="599">
        <f t="shared" si="1019"/>
        <v>0.113</v>
      </c>
      <c r="F2315" s="599">
        <f t="shared" si="1040"/>
        <v>0.13108</v>
      </c>
      <c r="G2315" s="33">
        <f t="shared" ca="1" si="1020"/>
        <v>1.0120874444444443</v>
      </c>
      <c r="H2315" s="33">
        <f t="shared" ca="1" si="1021"/>
        <v>586051079766.63123</v>
      </c>
      <c r="I2315" s="33">
        <f t="shared" ca="1" si="1045"/>
        <v>1.7063359057340284E-12</v>
      </c>
      <c r="J2315" s="30" t="b">
        <f t="shared" si="1022"/>
        <v>0</v>
      </c>
      <c r="K2315" s="33">
        <f t="shared" si="1041"/>
        <v>1</v>
      </c>
      <c r="L2315" s="33">
        <f t="shared" ca="1" si="1044"/>
        <v>1.7063359057340284E-12</v>
      </c>
      <c r="M2315" s="600">
        <f t="shared" ca="1" si="1023"/>
        <v>27271.35</v>
      </c>
      <c r="N2315" s="601">
        <f t="shared" ca="1" si="1024"/>
        <v>-7.9007965798324304E+16</v>
      </c>
      <c r="O2315" s="601">
        <f t="shared" ca="1" si="1025"/>
        <v>955004397283082.75</v>
      </c>
      <c r="P2315" s="601">
        <f t="shared" ca="1" si="1026"/>
        <v>-768791400532028</v>
      </c>
      <c r="Q2315" s="601">
        <f t="shared" ca="1" si="1042"/>
        <v>-123006624085124</v>
      </c>
      <c r="R2315" s="602">
        <f t="shared" si="1027"/>
        <v>399</v>
      </c>
      <c r="S2315" s="602">
        <f t="shared" si="1028"/>
        <v>63.84</v>
      </c>
      <c r="T2315" s="602">
        <f t="shared" si="1029"/>
        <v>166.35080000000002</v>
      </c>
      <c r="U2315" s="602">
        <f t="shared" si="1030"/>
        <v>26.616128000000003</v>
      </c>
      <c r="V2315" s="602">
        <f t="shared" ca="1" si="1031"/>
        <v>-63206372638659.398</v>
      </c>
      <c r="W2315" s="602">
        <f t="shared" si="1032"/>
        <v>84.48</v>
      </c>
      <c r="X2315" s="602">
        <f t="shared" si="1033"/>
        <v>13.52</v>
      </c>
      <c r="Y2315" s="602">
        <f t="shared" ca="1" si="1034"/>
        <v>1205464916308.8601</v>
      </c>
      <c r="Z2315" s="602">
        <f t="shared" ca="1" si="1035"/>
        <v>192874386609.42001</v>
      </c>
      <c r="AA2315" s="603">
        <f t="shared" si="1036"/>
        <v>0</v>
      </c>
      <c r="AB2315" s="602"/>
      <c r="AC2315" s="604">
        <f t="shared" si="1037"/>
        <v>0.113</v>
      </c>
      <c r="AD2315" s="602">
        <f t="shared" ca="1" si="1038"/>
        <v>-768791400532027.88</v>
      </c>
      <c r="AE2315" s="602">
        <f t="shared" si="1039"/>
        <v>0</v>
      </c>
      <c r="AG2315" s="602">
        <f t="shared" ca="1" si="1043"/>
        <v>0</v>
      </c>
    </row>
    <row r="2316" spans="2:33" x14ac:dyDescent="0.25">
      <c r="B2316" s="30">
        <v>2295</v>
      </c>
      <c r="C2316" s="19">
        <f t="shared" ca="1" si="1017"/>
        <v>115542</v>
      </c>
      <c r="D2316" s="30">
        <f t="shared" ca="1" si="1018"/>
        <v>30</v>
      </c>
      <c r="E2316" s="599">
        <f t="shared" si="1019"/>
        <v>0.113</v>
      </c>
      <c r="F2316" s="599">
        <f t="shared" si="1040"/>
        <v>0.13108</v>
      </c>
      <c r="G2316" s="33">
        <f t="shared" ca="1" si="1020"/>
        <v>1.0117233333333333</v>
      </c>
      <c r="H2316" s="33">
        <f t="shared" ca="1" si="1021"/>
        <v>592921551925.09534</v>
      </c>
      <c r="I2316" s="33">
        <f t="shared" ca="1" si="1045"/>
        <v>1.6865637566271693E-12</v>
      </c>
      <c r="J2316" s="30" t="b">
        <f t="shared" si="1022"/>
        <v>0</v>
      </c>
      <c r="K2316" s="33">
        <f t="shared" si="1041"/>
        <v>1</v>
      </c>
      <c r="L2316" s="33">
        <f t="shared" ca="1" si="1044"/>
        <v>1.6865637566271693E-12</v>
      </c>
      <c r="M2316" s="600">
        <f t="shared" ca="1" si="1023"/>
        <v>27271.35</v>
      </c>
      <c r="N2316" s="601">
        <f t="shared" ca="1" si="1024"/>
        <v>-7.9962970195607392E+16</v>
      </c>
      <c r="O2316" s="601">
        <f t="shared" ca="1" si="1025"/>
        <v>937432553953775.25</v>
      </c>
      <c r="P2316" s="601">
        <f t="shared" ca="1" si="1026"/>
        <v>-752984636008636</v>
      </c>
      <c r="Q2316" s="601">
        <f t="shared" ca="1" si="1042"/>
        <v>-120477541761382</v>
      </c>
      <c r="R2316" s="602">
        <f t="shared" si="1027"/>
        <v>399</v>
      </c>
      <c r="S2316" s="602">
        <f t="shared" si="1028"/>
        <v>63.84</v>
      </c>
      <c r="T2316" s="602">
        <f t="shared" si="1029"/>
        <v>166.35080000000002</v>
      </c>
      <c r="U2316" s="602">
        <f t="shared" si="1030"/>
        <v>26.616128000000003</v>
      </c>
      <c r="V2316" s="602">
        <f t="shared" ca="1" si="1031"/>
        <v>-63970376156485.898</v>
      </c>
      <c r="W2316" s="602">
        <f t="shared" si="1032"/>
        <v>84.48</v>
      </c>
      <c r="X2316" s="602">
        <f t="shared" si="1033"/>
        <v>13.52</v>
      </c>
      <c r="Y2316" s="602">
        <f t="shared" ca="1" si="1034"/>
        <v>1180679909536.1899</v>
      </c>
      <c r="Z2316" s="602">
        <f t="shared" ca="1" si="1035"/>
        <v>188908785525.79001</v>
      </c>
      <c r="AA2316" s="603">
        <f t="shared" si="1036"/>
        <v>0</v>
      </c>
      <c r="AB2316" s="602"/>
      <c r="AC2316" s="604">
        <f t="shared" si="1037"/>
        <v>0.113</v>
      </c>
      <c r="AD2316" s="602">
        <f t="shared" ca="1" si="1038"/>
        <v>-752984636008636.38</v>
      </c>
      <c r="AE2316" s="602">
        <f t="shared" si="1039"/>
        <v>0</v>
      </c>
      <c r="AG2316" s="602">
        <f t="shared" ca="1" si="1043"/>
        <v>0</v>
      </c>
    </row>
    <row r="2317" spans="2:33" x14ac:dyDescent="0.25">
      <c r="B2317" s="30">
        <v>2296</v>
      </c>
      <c r="C2317" s="19">
        <f t="shared" ca="1" si="1017"/>
        <v>115573</v>
      </c>
      <c r="D2317" s="30">
        <f t="shared" ca="1" si="1018"/>
        <v>31</v>
      </c>
      <c r="E2317" s="599">
        <f t="shared" si="1019"/>
        <v>0.113</v>
      </c>
      <c r="F2317" s="599">
        <f t="shared" si="1040"/>
        <v>0.13108</v>
      </c>
      <c r="G2317" s="33">
        <f t="shared" ca="1" si="1020"/>
        <v>1.0120874444444443</v>
      </c>
      <c r="H2317" s="33">
        <f t="shared" ca="1" si="1021"/>
        <v>600088458243.90369</v>
      </c>
      <c r="I2317" s="33">
        <f t="shared" ca="1" si="1045"/>
        <v>1.6664209855433576E-12</v>
      </c>
      <c r="J2317" s="30" t="b">
        <f t="shared" si="1022"/>
        <v>0</v>
      </c>
      <c r="K2317" s="33">
        <f t="shared" si="1041"/>
        <v>1</v>
      </c>
      <c r="L2317" s="33">
        <f t="shared" ca="1" si="1044"/>
        <v>1.6664209855433576E-12</v>
      </c>
      <c r="M2317" s="600">
        <f t="shared" ca="1" si="1023"/>
        <v>27271.35</v>
      </c>
      <c r="N2317" s="601">
        <f t="shared" ca="1" si="1024"/>
        <v>-8.09004027495612E+16</v>
      </c>
      <c r="O2317" s="601">
        <f t="shared" ca="1" si="1025"/>
        <v>977879123795773.38</v>
      </c>
      <c r="P2317" s="601">
        <f t="shared" ca="1" si="1026"/>
        <v>-787205863421425</v>
      </c>
      <c r="Q2317" s="601">
        <f t="shared" ca="1" si="1042"/>
        <v>-125952938147428</v>
      </c>
      <c r="R2317" s="602">
        <f t="shared" si="1027"/>
        <v>399</v>
      </c>
      <c r="S2317" s="602">
        <f t="shared" si="1028"/>
        <v>63.84</v>
      </c>
      <c r="T2317" s="602">
        <f t="shared" si="1029"/>
        <v>166.35080000000002</v>
      </c>
      <c r="U2317" s="602">
        <f t="shared" si="1030"/>
        <v>26.616128000000003</v>
      </c>
      <c r="V2317" s="602">
        <f t="shared" ca="1" si="1031"/>
        <v>-64720322199649</v>
      </c>
      <c r="W2317" s="602">
        <f t="shared" si="1032"/>
        <v>84.48</v>
      </c>
      <c r="X2317" s="602">
        <f t="shared" si="1033"/>
        <v>13.52</v>
      </c>
      <c r="Y2317" s="602">
        <f t="shared" ca="1" si="1034"/>
        <v>1234338794119.4399</v>
      </c>
      <c r="Z2317" s="602">
        <f t="shared" ca="1" si="1035"/>
        <v>197494207059.10999</v>
      </c>
      <c r="AA2317" s="603">
        <f t="shared" si="1036"/>
        <v>0</v>
      </c>
      <c r="AB2317" s="602"/>
      <c r="AC2317" s="604">
        <f t="shared" si="1037"/>
        <v>0.113</v>
      </c>
      <c r="AD2317" s="602">
        <f t="shared" ca="1" si="1038"/>
        <v>-787205863421424.63</v>
      </c>
      <c r="AE2317" s="602">
        <f t="shared" si="1039"/>
        <v>0</v>
      </c>
      <c r="AG2317" s="602">
        <f t="shared" ca="1" si="1043"/>
        <v>0</v>
      </c>
    </row>
    <row r="2318" spans="2:33" x14ac:dyDescent="0.25">
      <c r="B2318" s="30">
        <v>2297</v>
      </c>
      <c r="C2318" s="19">
        <f t="shared" ca="1" si="1017"/>
        <v>115603</v>
      </c>
      <c r="D2318" s="30">
        <f t="shared" ca="1" si="1018"/>
        <v>30</v>
      </c>
      <c r="E2318" s="599">
        <f t="shared" si="1019"/>
        <v>0.113</v>
      </c>
      <c r="F2318" s="599">
        <f t="shared" si="1040"/>
        <v>0.13108</v>
      </c>
      <c r="G2318" s="33">
        <f t="shared" ca="1" si="1020"/>
        <v>1.0117233333333333</v>
      </c>
      <c r="H2318" s="33">
        <f t="shared" ca="1" si="1021"/>
        <v>607123495269.38306</v>
      </c>
      <c r="I2318" s="33">
        <f t="shared" ca="1" si="1045"/>
        <v>1.6471113501484507E-12</v>
      </c>
      <c r="J2318" s="30" t="b">
        <f t="shared" si="1022"/>
        <v>0</v>
      </c>
      <c r="K2318" s="33">
        <f t="shared" si="1041"/>
        <v>1</v>
      </c>
      <c r="L2318" s="33">
        <f t="shared" ca="1" si="1044"/>
        <v>1.6471113501484507E-12</v>
      </c>
      <c r="M2318" s="600">
        <f t="shared" ca="1" si="1023"/>
        <v>27271.35</v>
      </c>
      <c r="N2318" s="601">
        <f t="shared" ca="1" si="1024"/>
        <v>-8.1878281873356992E+16</v>
      </c>
      <c r="O2318" s="601">
        <f t="shared" ca="1" si="1025"/>
        <v>959886391189259</v>
      </c>
      <c r="P2318" s="601">
        <f t="shared" ca="1" si="1026"/>
        <v>-771020487640778</v>
      </c>
      <c r="Q2318" s="601">
        <f t="shared" ca="1" si="1042"/>
        <v>-123363278022524</v>
      </c>
      <c r="R2318" s="602">
        <f t="shared" si="1027"/>
        <v>399</v>
      </c>
      <c r="S2318" s="602">
        <f t="shared" si="1028"/>
        <v>63.84</v>
      </c>
      <c r="T2318" s="602">
        <f t="shared" si="1029"/>
        <v>166.35080000000002</v>
      </c>
      <c r="U2318" s="602">
        <f t="shared" si="1030"/>
        <v>26.616128000000003</v>
      </c>
      <c r="V2318" s="602">
        <f t="shared" ca="1" si="1031"/>
        <v>-65502625498685.602</v>
      </c>
      <c r="W2318" s="602">
        <f t="shared" si="1032"/>
        <v>84.48</v>
      </c>
      <c r="X2318" s="602">
        <f t="shared" si="1033"/>
        <v>13.52</v>
      </c>
      <c r="Y2318" s="602">
        <f t="shared" ca="1" si="1034"/>
        <v>1208960124895.3799</v>
      </c>
      <c r="Z2318" s="602">
        <f t="shared" ca="1" si="1035"/>
        <v>193433619983.26001</v>
      </c>
      <c r="AA2318" s="603">
        <f t="shared" si="1036"/>
        <v>0</v>
      </c>
      <c r="AB2318" s="602"/>
      <c r="AC2318" s="604">
        <f t="shared" si="1037"/>
        <v>0.113</v>
      </c>
      <c r="AD2318" s="602">
        <f t="shared" ca="1" si="1038"/>
        <v>-771020487640778.25</v>
      </c>
      <c r="AE2318" s="602">
        <f t="shared" si="1039"/>
        <v>0</v>
      </c>
      <c r="AG2318" s="602">
        <f t="shared" ca="1" si="1043"/>
        <v>0</v>
      </c>
    </row>
    <row r="2319" spans="2:33" x14ac:dyDescent="0.25">
      <c r="B2319" s="30">
        <v>2298</v>
      </c>
      <c r="C2319" s="19">
        <f t="shared" ca="1" si="1017"/>
        <v>115634</v>
      </c>
      <c r="D2319" s="30">
        <f t="shared" ca="1" si="1018"/>
        <v>31</v>
      </c>
      <c r="E2319" s="599">
        <f t="shared" si="1019"/>
        <v>0.113</v>
      </c>
      <c r="F2319" s="599">
        <f t="shared" si="1040"/>
        <v>0.13108</v>
      </c>
      <c r="G2319" s="33">
        <f t="shared" ca="1" si="1020"/>
        <v>1.0120874444444443</v>
      </c>
      <c r="H2319" s="33">
        <f t="shared" ca="1" si="1021"/>
        <v>614462066789.36853</v>
      </c>
      <c r="I2319" s="33">
        <f t="shared" ca="1" si="1045"/>
        <v>1.6274397624333579E-12</v>
      </c>
      <c r="J2319" s="30" t="b">
        <f t="shared" si="1022"/>
        <v>0</v>
      </c>
      <c r="K2319" s="33">
        <f t="shared" si="1041"/>
        <v>1</v>
      </c>
      <c r="L2319" s="33">
        <f t="shared" ca="1" si="1044"/>
        <v>1.6274397624333579E-12</v>
      </c>
      <c r="M2319" s="600">
        <f t="shared" ca="1" si="1023"/>
        <v>27271.35</v>
      </c>
      <c r="N2319" s="601">
        <f t="shared" ca="1" si="1024"/>
        <v>-8.2838168264546304E+16</v>
      </c>
      <c r="O2319" s="601">
        <f t="shared" ca="1" si="1025"/>
        <v>1001301756804515.4</v>
      </c>
      <c r="P2319" s="601">
        <f t="shared" ca="1" si="1026"/>
        <v>-806061398418627</v>
      </c>
      <c r="Q2319" s="601">
        <f t="shared" ca="1" si="1042"/>
        <v>-128969823746980</v>
      </c>
      <c r="R2319" s="602">
        <f t="shared" si="1027"/>
        <v>399</v>
      </c>
      <c r="S2319" s="602">
        <f t="shared" si="1028"/>
        <v>63.84</v>
      </c>
      <c r="T2319" s="602">
        <f t="shared" si="1029"/>
        <v>166.35080000000002</v>
      </c>
      <c r="U2319" s="602">
        <f t="shared" si="1030"/>
        <v>26.616128000000003</v>
      </c>
      <c r="V2319" s="602">
        <f t="shared" ca="1" si="1031"/>
        <v>-66270534611637</v>
      </c>
      <c r="W2319" s="602">
        <f t="shared" si="1032"/>
        <v>84.48</v>
      </c>
      <c r="X2319" s="602">
        <f t="shared" si="1033"/>
        <v>13.52</v>
      </c>
      <c r="Y2319" s="602">
        <f t="shared" ca="1" si="1034"/>
        <v>1263904272995.05</v>
      </c>
      <c r="Z2319" s="602">
        <f t="shared" ca="1" si="1035"/>
        <v>202224683679.20999</v>
      </c>
      <c r="AA2319" s="603">
        <f t="shared" si="1036"/>
        <v>0</v>
      </c>
      <c r="AB2319" s="602"/>
      <c r="AC2319" s="604">
        <f t="shared" si="1037"/>
        <v>0.113</v>
      </c>
      <c r="AD2319" s="602">
        <f t="shared" ca="1" si="1038"/>
        <v>-806061398418627</v>
      </c>
      <c r="AE2319" s="602">
        <f t="shared" si="1039"/>
        <v>0</v>
      </c>
      <c r="AG2319" s="602">
        <f t="shared" ca="1" si="1043"/>
        <v>0</v>
      </c>
    </row>
    <row r="2320" spans="2:33" x14ac:dyDescent="0.25">
      <c r="B2320" s="30">
        <v>2299</v>
      </c>
      <c r="C2320" s="19">
        <f t="shared" ca="1" si="1017"/>
        <v>115665</v>
      </c>
      <c r="D2320" s="30">
        <f t="shared" ca="1" si="1018"/>
        <v>31</v>
      </c>
      <c r="E2320" s="599">
        <f t="shared" si="1019"/>
        <v>0.113</v>
      </c>
      <c r="F2320" s="599">
        <f t="shared" si="1040"/>
        <v>0.13108</v>
      </c>
      <c r="G2320" s="33">
        <f t="shared" ca="1" si="1020"/>
        <v>1.0120874444444443</v>
      </c>
      <c r="H2320" s="33">
        <f t="shared" ca="1" si="1021"/>
        <v>621889342884.90344</v>
      </c>
      <c r="I2320" s="33">
        <f t="shared" ca="1" si="1045"/>
        <v>1.60800311412488E-12</v>
      </c>
      <c r="J2320" s="30" t="b">
        <f t="shared" si="1022"/>
        <v>0</v>
      </c>
      <c r="K2320" s="33">
        <f t="shared" si="1041"/>
        <v>1</v>
      </c>
      <c r="L2320" s="33">
        <f t="shared" ca="1" si="1044"/>
        <v>1.60800311412488E-12</v>
      </c>
      <c r="M2320" s="600">
        <f t="shared" ca="1" si="1023"/>
        <v>27271.35</v>
      </c>
      <c r="N2320" s="601">
        <f t="shared" ca="1" si="1024"/>
        <v>-8.38394700213508E+16</v>
      </c>
      <c r="O2320" s="601">
        <f t="shared" ca="1" si="1025"/>
        <v>1013404936162014</v>
      </c>
      <c r="P2320" s="601">
        <f t="shared" ca="1" si="1026"/>
        <v>-815804620791088</v>
      </c>
      <c r="Q2320" s="601">
        <f t="shared" ca="1" si="1042"/>
        <v>-130528739326574</v>
      </c>
      <c r="R2320" s="602">
        <f t="shared" si="1027"/>
        <v>399</v>
      </c>
      <c r="S2320" s="602">
        <f t="shared" si="1028"/>
        <v>63.84</v>
      </c>
      <c r="T2320" s="602">
        <f t="shared" si="1029"/>
        <v>166.35080000000002</v>
      </c>
      <c r="U2320" s="602">
        <f t="shared" si="1030"/>
        <v>26.616128000000003</v>
      </c>
      <c r="V2320" s="602">
        <f t="shared" ca="1" si="1031"/>
        <v>-67071576017080.602</v>
      </c>
      <c r="W2320" s="602">
        <f t="shared" si="1032"/>
        <v>84.48</v>
      </c>
      <c r="X2320" s="602">
        <f t="shared" si="1033"/>
        <v>13.52</v>
      </c>
      <c r="Y2320" s="602">
        <f t="shared" ca="1" si="1034"/>
        <v>1279181645675.0701</v>
      </c>
      <c r="Z2320" s="602">
        <f t="shared" ca="1" si="1035"/>
        <v>204669063308.01001</v>
      </c>
      <c r="AA2320" s="603">
        <f t="shared" si="1036"/>
        <v>0</v>
      </c>
      <c r="AB2320" s="602"/>
      <c r="AC2320" s="604">
        <f t="shared" si="1037"/>
        <v>0.113</v>
      </c>
      <c r="AD2320" s="602">
        <f t="shared" ca="1" si="1038"/>
        <v>-815804620791088.5</v>
      </c>
      <c r="AE2320" s="602">
        <f t="shared" si="1039"/>
        <v>0</v>
      </c>
      <c r="AG2320" s="602">
        <f t="shared" ca="1" si="1043"/>
        <v>0</v>
      </c>
    </row>
    <row r="2321" spans="2:33" x14ac:dyDescent="0.25">
      <c r="B2321" s="30">
        <v>2300</v>
      </c>
      <c r="C2321" s="19">
        <f t="shared" ca="1" si="1017"/>
        <v>115695</v>
      </c>
      <c r="D2321" s="30">
        <f t="shared" ca="1" si="1018"/>
        <v>30</v>
      </c>
      <c r="E2321" s="599">
        <f t="shared" si="1019"/>
        <v>0.113</v>
      </c>
      <c r="F2321" s="599">
        <f t="shared" si="1040"/>
        <v>0.13108</v>
      </c>
      <c r="G2321" s="33">
        <f t="shared" ca="1" si="1020"/>
        <v>1.0117233333333333</v>
      </c>
      <c r="H2321" s="33">
        <f t="shared" ca="1" si="1021"/>
        <v>629179958947.99072</v>
      </c>
      <c r="I2321" s="33">
        <f t="shared" ca="1" si="1045"/>
        <v>1.5893703951919137E-12</v>
      </c>
      <c r="J2321" s="30" t="b">
        <f t="shared" si="1022"/>
        <v>0</v>
      </c>
      <c r="K2321" s="33">
        <f t="shared" si="1041"/>
        <v>1</v>
      </c>
      <c r="L2321" s="33">
        <f t="shared" ca="1" si="1044"/>
        <v>1.5893703951919137E-12</v>
      </c>
      <c r="M2321" s="600">
        <f t="shared" ca="1" si="1023"/>
        <v>27271.35</v>
      </c>
      <c r="N2321" s="601">
        <f t="shared" ca="1" si="1024"/>
        <v>-8.48528749575128E+16</v>
      </c>
      <c r="O2321" s="601">
        <f t="shared" ca="1" si="1025"/>
        <v>994758537445846.63</v>
      </c>
      <c r="P2321" s="601">
        <f t="shared" ca="1" si="1026"/>
        <v>-799031239183246</v>
      </c>
      <c r="Q2321" s="601">
        <f t="shared" ca="1" si="1042"/>
        <v>-127844998269319</v>
      </c>
      <c r="R2321" s="602">
        <f t="shared" si="1027"/>
        <v>399</v>
      </c>
      <c r="S2321" s="602">
        <f t="shared" si="1028"/>
        <v>63.84</v>
      </c>
      <c r="T2321" s="602">
        <f t="shared" si="1029"/>
        <v>166.35080000000002</v>
      </c>
      <c r="U2321" s="602">
        <f t="shared" si="1030"/>
        <v>26.616128000000003</v>
      </c>
      <c r="V2321" s="602">
        <f t="shared" ca="1" si="1031"/>
        <v>-67882299966010.203</v>
      </c>
      <c r="W2321" s="602">
        <f t="shared" si="1032"/>
        <v>84.48</v>
      </c>
      <c r="X2321" s="602">
        <f t="shared" si="1033"/>
        <v>13.52</v>
      </c>
      <c r="Y2321" s="602">
        <f t="shared" ca="1" si="1034"/>
        <v>1252880983313.97</v>
      </c>
      <c r="Z2321" s="602">
        <f t="shared" ca="1" si="1035"/>
        <v>200460957330.23999</v>
      </c>
      <c r="AA2321" s="603">
        <f t="shared" si="1036"/>
        <v>0</v>
      </c>
      <c r="AB2321" s="602"/>
      <c r="AC2321" s="604">
        <f t="shared" si="1037"/>
        <v>0.113</v>
      </c>
      <c r="AD2321" s="602">
        <f t="shared" ca="1" si="1038"/>
        <v>-799031239183245.63</v>
      </c>
      <c r="AE2321" s="602">
        <f t="shared" si="1039"/>
        <v>0</v>
      </c>
      <c r="AG2321" s="602">
        <f t="shared" ca="1" si="1043"/>
        <v>0</v>
      </c>
    </row>
    <row r="2322" spans="2:33" x14ac:dyDescent="0.25">
      <c r="B2322" s="30">
        <v>2301</v>
      </c>
      <c r="C2322" s="19">
        <f t="shared" ca="1" si="1017"/>
        <v>115726</v>
      </c>
      <c r="D2322" s="30">
        <f t="shared" ca="1" si="1018"/>
        <v>31</v>
      </c>
      <c r="E2322" s="599">
        <f t="shared" si="1019"/>
        <v>0.113</v>
      </c>
      <c r="F2322" s="599">
        <f t="shared" si="1040"/>
        <v>0.13108</v>
      </c>
      <c r="G2322" s="33">
        <f t="shared" ca="1" si="1020"/>
        <v>1.0120874444444443</v>
      </c>
      <c r="H2322" s="33">
        <f t="shared" ca="1" si="1021"/>
        <v>636785136747.33228</v>
      </c>
      <c r="I2322" s="33">
        <f t="shared" ca="1" si="1045"/>
        <v>1.5703884124996254E-12</v>
      </c>
      <c r="J2322" s="30" t="b">
        <f t="shared" si="1022"/>
        <v>0</v>
      </c>
      <c r="K2322" s="33">
        <f t="shared" si="1041"/>
        <v>1</v>
      </c>
      <c r="L2322" s="33">
        <f t="shared" ca="1" si="1044"/>
        <v>1.5703884124996254E-12</v>
      </c>
      <c r="M2322" s="600">
        <f t="shared" ca="1" si="1023"/>
        <v>27271.35</v>
      </c>
      <c r="N2322" s="601">
        <f t="shared" ca="1" si="1024"/>
        <v>-8.5847633494958592E+16</v>
      </c>
      <c r="O2322" s="601">
        <f t="shared" ca="1" si="1025"/>
        <v>1037678500584611.3</v>
      </c>
      <c r="P2322" s="601">
        <f t="shared" ca="1" si="1026"/>
        <v>-835345167035666</v>
      </c>
      <c r="Q2322" s="601">
        <f t="shared" ca="1" si="1042"/>
        <v>-133655226725707</v>
      </c>
      <c r="R2322" s="602">
        <f t="shared" si="1027"/>
        <v>399</v>
      </c>
      <c r="S2322" s="602">
        <f t="shared" si="1028"/>
        <v>63.84</v>
      </c>
      <c r="T2322" s="602">
        <f t="shared" si="1029"/>
        <v>166.35080000000002</v>
      </c>
      <c r="U2322" s="602">
        <f t="shared" si="1030"/>
        <v>26.616128000000003</v>
      </c>
      <c r="V2322" s="602">
        <f t="shared" ca="1" si="1031"/>
        <v>-68678106795966.898</v>
      </c>
      <c r="W2322" s="602">
        <f t="shared" si="1032"/>
        <v>84.48</v>
      </c>
      <c r="X2322" s="602">
        <f t="shared" si="1033"/>
        <v>13.52</v>
      </c>
      <c r="Y2322" s="602">
        <f t="shared" ca="1" si="1034"/>
        <v>1309821222186.5801</v>
      </c>
      <c r="Z2322" s="602">
        <f t="shared" ca="1" si="1035"/>
        <v>209571395549.85001</v>
      </c>
      <c r="AA2322" s="603">
        <f t="shared" si="1036"/>
        <v>0</v>
      </c>
      <c r="AB2322" s="602"/>
      <c r="AC2322" s="604">
        <f t="shared" si="1037"/>
        <v>0.113</v>
      </c>
      <c r="AD2322" s="602">
        <f t="shared" ca="1" si="1038"/>
        <v>-835345167035666.5</v>
      </c>
      <c r="AE2322" s="602">
        <f t="shared" si="1039"/>
        <v>0</v>
      </c>
      <c r="AG2322" s="602">
        <f t="shared" ca="1" si="1043"/>
        <v>0</v>
      </c>
    </row>
    <row r="2323" spans="2:33" x14ac:dyDescent="0.25">
      <c r="B2323" s="30">
        <v>2302</v>
      </c>
      <c r="C2323" s="19">
        <f t="shared" ca="1" si="1017"/>
        <v>115756</v>
      </c>
      <c r="D2323" s="30">
        <f t="shared" ca="1" si="1018"/>
        <v>30</v>
      </c>
      <c r="E2323" s="599">
        <f t="shared" si="1019"/>
        <v>0.113</v>
      </c>
      <c r="F2323" s="599">
        <f t="shared" si="1040"/>
        <v>0.13108</v>
      </c>
      <c r="G2323" s="33">
        <f t="shared" ca="1" si="1020"/>
        <v>1.0117233333333333</v>
      </c>
      <c r="H2323" s="33">
        <f t="shared" ca="1" si="1021"/>
        <v>644250381167.13354</v>
      </c>
      <c r="I2323" s="33">
        <f t="shared" ca="1" si="1045"/>
        <v>1.5521915535205198E-12</v>
      </c>
      <c r="J2323" s="30" t="b">
        <f t="shared" si="1022"/>
        <v>0</v>
      </c>
      <c r="K2323" s="33">
        <f t="shared" si="1041"/>
        <v>1</v>
      </c>
      <c r="L2323" s="33">
        <f t="shared" ca="1" si="1044"/>
        <v>1.5521915535205198E-12</v>
      </c>
      <c r="M2323" s="600">
        <f t="shared" ca="1" si="1023"/>
        <v>27271.35</v>
      </c>
      <c r="N2323" s="601">
        <f t="shared" ca="1" si="1024"/>
        <v>-8.68853119955432E+16</v>
      </c>
      <c r="O2323" s="601">
        <f t="shared" ca="1" si="1025"/>
        <v>1018585474321689</v>
      </c>
      <c r="P2323" s="601">
        <f t="shared" ca="1" si="1026"/>
        <v>-818170021291365</v>
      </c>
      <c r="Q2323" s="601">
        <f t="shared" ca="1" si="1042"/>
        <v>-130907203406618</v>
      </c>
      <c r="R2323" s="602">
        <f t="shared" si="1027"/>
        <v>399</v>
      </c>
      <c r="S2323" s="602">
        <f t="shared" si="1028"/>
        <v>63.84</v>
      </c>
      <c r="T2323" s="602">
        <f t="shared" si="1029"/>
        <v>166.35080000000002</v>
      </c>
      <c r="U2323" s="602">
        <f t="shared" si="1030"/>
        <v>26.616128000000003</v>
      </c>
      <c r="V2323" s="602">
        <f t="shared" ca="1" si="1031"/>
        <v>-69508249596434.602</v>
      </c>
      <c r="W2323" s="602">
        <f t="shared" si="1032"/>
        <v>84.48</v>
      </c>
      <c r="X2323" s="602">
        <f t="shared" si="1033"/>
        <v>13.52</v>
      </c>
      <c r="Y2323" s="602">
        <f t="shared" ca="1" si="1034"/>
        <v>1282890593659.5</v>
      </c>
      <c r="Z2323" s="602">
        <f t="shared" ca="1" si="1035"/>
        <v>205262494985.51999</v>
      </c>
      <c r="AA2323" s="603">
        <f t="shared" si="1036"/>
        <v>0</v>
      </c>
      <c r="AB2323" s="602"/>
      <c r="AC2323" s="604">
        <f t="shared" si="1037"/>
        <v>0.113</v>
      </c>
      <c r="AD2323" s="602">
        <f t="shared" ca="1" si="1038"/>
        <v>-818170021291365.13</v>
      </c>
      <c r="AE2323" s="602">
        <f t="shared" si="1039"/>
        <v>0</v>
      </c>
      <c r="AG2323" s="602">
        <f t="shared" ca="1" si="1043"/>
        <v>0</v>
      </c>
    </row>
    <row r="2324" spans="2:33" x14ac:dyDescent="0.25">
      <c r="B2324" s="30">
        <v>2303</v>
      </c>
      <c r="C2324" s="19">
        <f t="shared" ca="1" si="1017"/>
        <v>115787</v>
      </c>
      <c r="D2324" s="30">
        <f t="shared" ca="1" si="1018"/>
        <v>31</v>
      </c>
      <c r="E2324" s="599">
        <f t="shared" si="1019"/>
        <v>0.113</v>
      </c>
      <c r="F2324" s="599">
        <f t="shared" si="1040"/>
        <v>0.13108</v>
      </c>
      <c r="G2324" s="33">
        <f t="shared" ca="1" si="1020"/>
        <v>1.0120874444444443</v>
      </c>
      <c r="H2324" s="33">
        <f t="shared" ca="1" si="1021"/>
        <v>652037721857.80334</v>
      </c>
      <c r="I2324" s="33">
        <f t="shared" ca="1" si="1045"/>
        <v>1.5336536008235432E-12</v>
      </c>
      <c r="J2324" s="30" t="b">
        <f t="shared" si="1022"/>
        <v>0</v>
      </c>
      <c r="K2324" s="33">
        <f t="shared" si="1041"/>
        <v>1</v>
      </c>
      <c r="L2324" s="33">
        <f t="shared" ca="1" si="1044"/>
        <v>1.5336536008235432E-12</v>
      </c>
      <c r="M2324" s="600">
        <f t="shared" ca="1" si="1023"/>
        <v>27271.35</v>
      </c>
      <c r="N2324" s="601">
        <f t="shared" ca="1" si="1024"/>
        <v>-8.7903897469864896E+16</v>
      </c>
      <c r="O2324" s="601">
        <f t="shared" ca="1" si="1025"/>
        <v>1062533477144404.3</v>
      </c>
      <c r="P2324" s="601">
        <f t="shared" ca="1" si="1026"/>
        <v>-855353757880380</v>
      </c>
      <c r="Q2324" s="601">
        <f t="shared" ca="1" si="1042"/>
        <v>-136856601260861</v>
      </c>
      <c r="R2324" s="602">
        <f t="shared" si="1027"/>
        <v>399</v>
      </c>
      <c r="S2324" s="602">
        <f t="shared" si="1028"/>
        <v>63.84</v>
      </c>
      <c r="T2324" s="602">
        <f t="shared" si="1029"/>
        <v>166.35080000000002</v>
      </c>
      <c r="U2324" s="602">
        <f t="shared" si="1030"/>
        <v>26.616128000000003</v>
      </c>
      <c r="V2324" s="602">
        <f t="shared" ca="1" si="1031"/>
        <v>-70323117975891.898</v>
      </c>
      <c r="W2324" s="602">
        <f t="shared" si="1032"/>
        <v>84.48</v>
      </c>
      <c r="X2324" s="602">
        <f t="shared" si="1033"/>
        <v>13.52</v>
      </c>
      <c r="Y2324" s="602">
        <f t="shared" ca="1" si="1034"/>
        <v>1341194692631.0801</v>
      </c>
      <c r="Z2324" s="602">
        <f t="shared" ca="1" si="1035"/>
        <v>214591150820.97</v>
      </c>
      <c r="AA2324" s="603">
        <f t="shared" si="1036"/>
        <v>0</v>
      </c>
      <c r="AB2324" s="602"/>
      <c r="AC2324" s="604">
        <f t="shared" si="1037"/>
        <v>0.113</v>
      </c>
      <c r="AD2324" s="602">
        <f t="shared" ca="1" si="1038"/>
        <v>-855353757880379.75</v>
      </c>
      <c r="AE2324" s="602">
        <f t="shared" si="1039"/>
        <v>0</v>
      </c>
      <c r="AG2324" s="602">
        <f t="shared" ca="1" si="1043"/>
        <v>0</v>
      </c>
    </row>
    <row r="2325" spans="2:33" x14ac:dyDescent="0.25">
      <c r="B2325" s="30">
        <v>2304</v>
      </c>
      <c r="C2325" s="19">
        <f t="shared" ref="C2325:C2388" ca="1" si="1046">IF(B2325=0,FECHA_1ER_PAGO,EDATE(C2324,1))</f>
        <v>115818</v>
      </c>
      <c r="D2325" s="30">
        <f t="shared" ref="D2325:D2388" ca="1" si="1047">IF(B2325=0,FECHA_1ER_PAGO-FECHA_APERTURA, C2325-C2324)</f>
        <v>31</v>
      </c>
      <c r="E2325" s="599">
        <f t="shared" ref="E2325:E2388" si="1048">IF(B2325=0,TASA,IF(B2325=MESES_INC_TASA,E2324+INCREMENTO_TASA,E2324))</f>
        <v>0.113</v>
      </c>
      <c r="F2325" s="599">
        <f t="shared" si="1040"/>
        <v>0.13108</v>
      </c>
      <c r="G2325" s="33">
        <f t="shared" ref="G2325:G2388" ca="1" si="1049">IF(B2325&lt;MESES_GRACIA, 0, 1 + D2325 * F2325 / 360 + FACTOR_SEG_DEUD)</f>
        <v>1.0120874444444443</v>
      </c>
      <c r="H2325" s="33">
        <f t="shared" ref="H2325:H2388" ca="1" si="1050">IF(B2325 = 0, 0,            IF(H2324=0, G2325, H2324 * G2325 ))</f>
        <v>659919191596.44153</v>
      </c>
      <c r="I2325" s="33">
        <f t="shared" ca="1" si="1045"/>
        <v>1.5153370484359652E-12</v>
      </c>
      <c r="J2325" s="30" t="b">
        <f t="shared" ref="J2325:J2388" si="1051">MOD(B2325, MESES_INC)=0</f>
        <v>1</v>
      </c>
      <c r="K2325" s="33">
        <f t="shared" si="1041"/>
        <v>1</v>
      </c>
      <c r="L2325" s="33">
        <f t="shared" ca="1" si="1044"/>
        <v>1.5153370484359652E-12</v>
      </c>
      <c r="M2325" s="600">
        <f t="shared" ref="M2325:M2388" ca="1" si="1052">ROUND(CUOTA_INIT*K2325,2)</f>
        <v>27271.35</v>
      </c>
      <c r="N2325" s="601">
        <f t="shared" ref="N2325:N2388" ca="1" si="1053">IF(B2325=0,TOTAL_FINANCIADO, ROUND(N2324-O2324,2))</f>
        <v>-8.8966430947009296E+16</v>
      </c>
      <c r="O2325" s="601">
        <f t="shared" ref="O2325:O2388" ca="1" si="1054">IF(B2325=0, 0,
   IF((B2325+1) = PLAZO, N2325,
   IF(B2325&lt;MESES_GRACIA, 0, M2325-P2325-V2325-Q2325)))</f>
        <v>1075376791519748.8</v>
      </c>
      <c r="P2325" s="601">
        <f t="shared" ref="P2325:P2388" ca="1" si="1055" xml:space="preserve"> IF(B2325&lt;MESES_GRACIA, 0, ROUND(N2325 * D2325 *E2325 /360,2))</f>
        <v>-865692798909371</v>
      </c>
      <c r="Q2325" s="601">
        <f t="shared" ca="1" si="1042"/>
        <v>-138510847825499</v>
      </c>
      <c r="R2325" s="602">
        <f t="shared" ref="R2325:R2388" si="1056" xml:space="preserve"> COMISION_AMORT</f>
        <v>399</v>
      </c>
      <c r="S2325" s="602">
        <f t="shared" ref="S2325:S2388" si="1057">ROUND(R2325*IVA,2)</f>
        <v>63.84</v>
      </c>
      <c r="T2325" s="602">
        <f t="shared" ref="T2325:T2388" si="1058">SEGURO_DAÑOS_MENS</f>
        <v>166.35080000000002</v>
      </c>
      <c r="U2325" s="602">
        <f t="shared" ref="U2325:U2388" si="1059">T2325*IVA</f>
        <v>26.616128000000003</v>
      </c>
      <c r="V2325" s="602">
        <f t="shared" ref="V2325:V2388" ca="1" si="1060">ROUND(N2325 * FACTOR_SEG_DEUD,2)</f>
        <v>-71173144757607.406</v>
      </c>
      <c r="W2325" s="602">
        <f t="shared" ref="W2325:W2388" si="1061">ROUND(SEGURO_INTERIORES/(1+IVA),2)</f>
        <v>84.48</v>
      </c>
      <c r="X2325" s="602">
        <f t="shared" ref="X2325:X2388" si="1062">ROUND(W2325*IVA,2)</f>
        <v>13.52</v>
      </c>
      <c r="Y2325" s="602">
        <f t="shared" ref="Y2325:Y2388" ca="1" si="1063">ROUND((SUM(O2325:X2325)-Q2325) * FACTOR_SEG_DESEMPLEO,2)</f>
        <v>1357406308964.54</v>
      </c>
      <c r="Z2325" s="602">
        <f t="shared" ref="Z2325:Z2388" ca="1" si="1064">ROUND(Y2325*IVA,2)</f>
        <v>217185009434.32999</v>
      </c>
      <c r="AA2325" s="603">
        <f t="shared" ref="AA2325:AA2388" si="1065">IF(B2325&gt;=PLAZO,0,ROUND(SUM(O2325:Z2325),2))</f>
        <v>0</v>
      </c>
      <c r="AB2325" s="602"/>
      <c r="AC2325" s="604">
        <f t="shared" ref="AC2325:AC2388" si="1066">IF(AB2325="SI",TASA_PP,TASA)</f>
        <v>0.113</v>
      </c>
      <c r="AD2325" s="602">
        <f t="shared" ref="AD2325:AD2388" ca="1" si="1067">N2325 * D2325 * AC2325 /360</f>
        <v>-865692798909371</v>
      </c>
      <c r="AE2325" s="602">
        <f t="shared" ref="AE2325:AE2388" si="1068">IF(B2325&gt;=PLAZO, 0, O2325+R2325+S2325+T2325+U2325+V2325+W2325+X2325+Y2325+Z2325+AD2325)</f>
        <v>0</v>
      </c>
      <c r="AG2325" s="602">
        <f t="shared" ca="1" si="1043"/>
        <v>0</v>
      </c>
    </row>
    <row r="2326" spans="2:33" x14ac:dyDescent="0.25">
      <c r="B2326" s="30">
        <v>2305</v>
      </c>
      <c r="C2326" s="19">
        <f t="shared" ca="1" si="1046"/>
        <v>115846</v>
      </c>
      <c r="D2326" s="30">
        <f t="shared" ca="1" si="1047"/>
        <v>28</v>
      </c>
      <c r="E2326" s="599">
        <f t="shared" si="1048"/>
        <v>0.113</v>
      </c>
      <c r="F2326" s="599">
        <f t="shared" ref="F2326:F2389" si="1069">E2326*(1+$G$13)</f>
        <v>0.13108</v>
      </c>
      <c r="G2326" s="33">
        <f t="shared" ca="1" si="1049"/>
        <v>1.0109951111111111</v>
      </c>
      <c r="H2326" s="33">
        <f t="shared" ca="1" si="1050"/>
        <v>667175076432.39905</v>
      </c>
      <c r="I2326" s="33">
        <f t="shared" ca="1" si="1045"/>
        <v>1.498856949733979E-12</v>
      </c>
      <c r="J2326" s="30" t="b">
        <f t="shared" si="1051"/>
        <v>0</v>
      </c>
      <c r="K2326" s="33">
        <f t="shared" ref="K2326:K2389" si="1070">IF(B2326=0, 1, IF(J2326,K2325*(1+INCREMENTO),K2325))</f>
        <v>1</v>
      </c>
      <c r="L2326" s="33">
        <f t="shared" ca="1" si="1044"/>
        <v>1.498856949733979E-12</v>
      </c>
      <c r="M2326" s="600">
        <f t="shared" ca="1" si="1052"/>
        <v>27271.35</v>
      </c>
      <c r="N2326" s="601">
        <f t="shared" ca="1" si="1053"/>
        <v>-9.0041807738528992E+16</v>
      </c>
      <c r="O2326" s="601">
        <f t="shared" ca="1" si="1054"/>
        <v>990019680757701.63</v>
      </c>
      <c r="P2326" s="601">
        <f t="shared" ca="1" si="1055"/>
        <v>-791367443568627</v>
      </c>
      <c r="Q2326" s="601">
        <f t="shared" ref="Q2326:Q2389" ca="1" si="1071">ROUND(P2326*$G$13,2)</f>
        <v>-126618790970980</v>
      </c>
      <c r="R2326" s="602">
        <f t="shared" si="1056"/>
        <v>399</v>
      </c>
      <c r="S2326" s="602">
        <f t="shared" si="1057"/>
        <v>63.84</v>
      </c>
      <c r="T2326" s="602">
        <f t="shared" si="1058"/>
        <v>166.35080000000002</v>
      </c>
      <c r="U2326" s="602">
        <f t="shared" si="1059"/>
        <v>26.616128000000003</v>
      </c>
      <c r="V2326" s="602">
        <f t="shared" ca="1" si="1060"/>
        <v>-72033446190823.203</v>
      </c>
      <c r="W2326" s="602">
        <f t="shared" si="1061"/>
        <v>84.48</v>
      </c>
      <c r="X2326" s="602">
        <f t="shared" si="1062"/>
        <v>13.52</v>
      </c>
      <c r="Y2326" s="602">
        <f t="shared" ca="1" si="1063"/>
        <v>1240864151790.25</v>
      </c>
      <c r="Z2326" s="602">
        <f t="shared" ca="1" si="1064"/>
        <v>198538264286.44</v>
      </c>
      <c r="AA2326" s="603">
        <f t="shared" si="1065"/>
        <v>0</v>
      </c>
      <c r="AB2326" s="602"/>
      <c r="AC2326" s="604">
        <f t="shared" si="1066"/>
        <v>0.113</v>
      </c>
      <c r="AD2326" s="602">
        <f t="shared" ca="1" si="1067"/>
        <v>-791367443568627</v>
      </c>
      <c r="AE2326" s="602">
        <f t="shared" si="1068"/>
        <v>0</v>
      </c>
      <c r="AG2326" s="602">
        <f t="shared" ref="AG2326:AG2389" ca="1" si="1072">IF(N2326&gt; 0,O2326+P2326+V2326+R2326+T2326+W2326+Y2326, 0)</f>
        <v>0</v>
      </c>
    </row>
    <row r="2327" spans="2:33" x14ac:dyDescent="0.25">
      <c r="B2327" s="30">
        <v>2306</v>
      </c>
      <c r="C2327" s="19">
        <f t="shared" ca="1" si="1046"/>
        <v>115877</v>
      </c>
      <c r="D2327" s="30">
        <f t="shared" ca="1" si="1047"/>
        <v>31</v>
      </c>
      <c r="E2327" s="599">
        <f t="shared" si="1048"/>
        <v>0.113</v>
      </c>
      <c r="F2327" s="599">
        <f t="shared" si="1069"/>
        <v>0.13108</v>
      </c>
      <c r="G2327" s="33">
        <f t="shared" ca="1" si="1049"/>
        <v>1.0120874444444443</v>
      </c>
      <c r="H2327" s="33">
        <f t="shared" ca="1" si="1050"/>
        <v>675239518103.49353</v>
      </c>
      <c r="I2327" s="33">
        <f t="shared" ca="1" si="1045"/>
        <v>1.4809559766416553E-12</v>
      </c>
      <c r="J2327" s="30" t="b">
        <f t="shared" si="1051"/>
        <v>0</v>
      </c>
      <c r="K2327" s="33">
        <f t="shared" si="1070"/>
        <v>1</v>
      </c>
      <c r="L2327" s="33">
        <f t="shared" ref="L2327:L2390" ca="1" si="1073" xml:space="preserve"> I2327*K2327</f>
        <v>1.4809559766416553E-12</v>
      </c>
      <c r="M2327" s="600">
        <f t="shared" ca="1" si="1052"/>
        <v>27271.35</v>
      </c>
      <c r="N2327" s="601">
        <f t="shared" ca="1" si="1053"/>
        <v>-9.1031827419286704E+16</v>
      </c>
      <c r="O2327" s="601">
        <f t="shared" ca="1" si="1054"/>
        <v>1100342156634153.8</v>
      </c>
      <c r="P2327" s="601">
        <f t="shared" ca="1" si="1055"/>
        <v>-885790254027115</v>
      </c>
      <c r="Q2327" s="601">
        <f t="shared" ca="1" si="1071"/>
        <v>-141726440644338</v>
      </c>
      <c r="R2327" s="602">
        <f t="shared" si="1056"/>
        <v>399</v>
      </c>
      <c r="S2327" s="602">
        <f t="shared" si="1057"/>
        <v>63.84</v>
      </c>
      <c r="T2327" s="602">
        <f t="shared" si="1058"/>
        <v>166.35080000000002</v>
      </c>
      <c r="U2327" s="602">
        <f t="shared" si="1059"/>
        <v>26.616128000000003</v>
      </c>
      <c r="V2327" s="602">
        <f t="shared" ca="1" si="1060"/>
        <v>-72825461935429.406</v>
      </c>
      <c r="W2327" s="602">
        <f t="shared" si="1061"/>
        <v>84.48</v>
      </c>
      <c r="X2327" s="602">
        <f t="shared" si="1062"/>
        <v>13.52</v>
      </c>
      <c r="Y2327" s="602">
        <f t="shared" ca="1" si="1063"/>
        <v>1388919118589.1599</v>
      </c>
      <c r="Z2327" s="602">
        <f t="shared" ca="1" si="1064"/>
        <v>222227058974.26999</v>
      </c>
      <c r="AA2327" s="603">
        <f t="shared" si="1065"/>
        <v>0</v>
      </c>
      <c r="AB2327" s="602"/>
      <c r="AC2327" s="604">
        <f t="shared" si="1066"/>
        <v>0.113</v>
      </c>
      <c r="AD2327" s="602">
        <f t="shared" ca="1" si="1067"/>
        <v>-885790254027114.88</v>
      </c>
      <c r="AE2327" s="602">
        <f t="shared" si="1068"/>
        <v>0</v>
      </c>
      <c r="AG2327" s="602">
        <f t="shared" ca="1" si="1072"/>
        <v>0</v>
      </c>
    </row>
    <row r="2328" spans="2:33" x14ac:dyDescent="0.25">
      <c r="B2328" s="30">
        <v>2307</v>
      </c>
      <c r="C2328" s="19">
        <f t="shared" ca="1" si="1046"/>
        <v>115907</v>
      </c>
      <c r="D2328" s="30">
        <f t="shared" ca="1" si="1047"/>
        <v>30</v>
      </c>
      <c r="E2328" s="599">
        <f t="shared" si="1048"/>
        <v>0.113</v>
      </c>
      <c r="F2328" s="599">
        <f t="shared" si="1069"/>
        <v>0.13108</v>
      </c>
      <c r="G2328" s="33">
        <f t="shared" ca="1" si="1049"/>
        <v>1.0117233333333333</v>
      </c>
      <c r="H2328" s="33">
        <f t="shared" ca="1" si="1050"/>
        <v>683155576054.06018</v>
      </c>
      <c r="I2328" s="33">
        <f t="shared" ref="I2328:I2391" ca="1" si="1074">IF(H2328=0, 0, 1/H2328)</f>
        <v>1.4637954150591123E-12</v>
      </c>
      <c r="J2328" s="30" t="b">
        <f t="shared" si="1051"/>
        <v>0</v>
      </c>
      <c r="K2328" s="33">
        <f t="shared" si="1070"/>
        <v>1</v>
      </c>
      <c r="L2328" s="33">
        <f t="shared" ca="1" si="1073"/>
        <v>1.4637954150591123E-12</v>
      </c>
      <c r="M2328" s="600">
        <f t="shared" ca="1" si="1052"/>
        <v>27271.35</v>
      </c>
      <c r="N2328" s="601">
        <f t="shared" ca="1" si="1053"/>
        <v>-9.2132169575920896E+16</v>
      </c>
      <c r="O2328" s="601">
        <f t="shared" ca="1" si="1054"/>
        <v>1080096134688984.1</v>
      </c>
      <c r="P2328" s="601">
        <f t="shared" ca="1" si="1055"/>
        <v>-867577930173255</v>
      </c>
      <c r="Q2328" s="601">
        <f t="shared" ca="1" si="1071"/>
        <v>-138812468827721</v>
      </c>
      <c r="R2328" s="602">
        <f t="shared" si="1056"/>
        <v>399</v>
      </c>
      <c r="S2328" s="602">
        <f t="shared" si="1057"/>
        <v>63.84</v>
      </c>
      <c r="T2328" s="602">
        <f t="shared" si="1058"/>
        <v>166.35080000000002</v>
      </c>
      <c r="U2328" s="602">
        <f t="shared" si="1059"/>
        <v>26.616128000000003</v>
      </c>
      <c r="V2328" s="602">
        <f t="shared" ca="1" si="1060"/>
        <v>-73705735660736.703</v>
      </c>
      <c r="W2328" s="602">
        <f t="shared" si="1061"/>
        <v>84.48</v>
      </c>
      <c r="X2328" s="602">
        <f t="shared" si="1062"/>
        <v>13.52</v>
      </c>
      <c r="Y2328" s="602">
        <f t="shared" ca="1" si="1063"/>
        <v>1360362194786.3101</v>
      </c>
      <c r="Z2328" s="602">
        <f t="shared" ca="1" si="1064"/>
        <v>217657951165.81</v>
      </c>
      <c r="AA2328" s="603">
        <f t="shared" si="1065"/>
        <v>0</v>
      </c>
      <c r="AB2328" s="602"/>
      <c r="AC2328" s="604">
        <f t="shared" si="1066"/>
        <v>0.113</v>
      </c>
      <c r="AD2328" s="602">
        <f t="shared" ca="1" si="1067"/>
        <v>-867577930173255.13</v>
      </c>
      <c r="AE2328" s="602">
        <f t="shared" si="1068"/>
        <v>0</v>
      </c>
      <c r="AG2328" s="602">
        <f t="shared" ca="1" si="1072"/>
        <v>0</v>
      </c>
    </row>
    <row r="2329" spans="2:33" x14ac:dyDescent="0.25">
      <c r="B2329" s="30">
        <v>2308</v>
      </c>
      <c r="C2329" s="19">
        <f t="shared" ca="1" si="1046"/>
        <v>115938</v>
      </c>
      <c r="D2329" s="30">
        <f t="shared" ca="1" si="1047"/>
        <v>31</v>
      </c>
      <c r="E2329" s="599">
        <f t="shared" si="1048"/>
        <v>0.113</v>
      </c>
      <c r="F2329" s="599">
        <f t="shared" si="1069"/>
        <v>0.13108</v>
      </c>
      <c r="G2329" s="33">
        <f t="shared" ca="1" si="1049"/>
        <v>1.0120874444444443</v>
      </c>
      <c r="H2329" s="33">
        <f t="shared" ca="1" si="1050"/>
        <v>691413181126.526</v>
      </c>
      <c r="I2329" s="33">
        <f t="shared" ca="1" si="1074"/>
        <v>1.4463131847887115E-12</v>
      </c>
      <c r="J2329" s="30" t="b">
        <f t="shared" si="1051"/>
        <v>0</v>
      </c>
      <c r="K2329" s="33">
        <f t="shared" si="1070"/>
        <v>1</v>
      </c>
      <c r="L2329" s="33">
        <f t="shared" ca="1" si="1073"/>
        <v>1.4463131847887115E-12</v>
      </c>
      <c r="M2329" s="600">
        <f t="shared" ca="1" si="1052"/>
        <v>27271.35</v>
      </c>
      <c r="N2329" s="601">
        <f t="shared" ca="1" si="1053"/>
        <v>-9.3212265710609904E+16</v>
      </c>
      <c r="O2329" s="601">
        <f t="shared" ca="1" si="1054"/>
        <v>1126698083345062.3</v>
      </c>
      <c r="P2329" s="601">
        <f t="shared" ca="1" si="1055"/>
        <v>-907007129956296</v>
      </c>
      <c r="Q2329" s="601">
        <f t="shared" ca="1" si="1071"/>
        <v>-145121140793007</v>
      </c>
      <c r="R2329" s="602">
        <f t="shared" si="1056"/>
        <v>399</v>
      </c>
      <c r="S2329" s="602">
        <f t="shared" si="1057"/>
        <v>63.84</v>
      </c>
      <c r="T2329" s="602">
        <f t="shared" si="1058"/>
        <v>166.35080000000002</v>
      </c>
      <c r="U2329" s="602">
        <f t="shared" si="1059"/>
        <v>26.616128000000003</v>
      </c>
      <c r="V2329" s="602">
        <f t="shared" ca="1" si="1060"/>
        <v>-74569812568487.906</v>
      </c>
      <c r="W2329" s="602">
        <f t="shared" si="1061"/>
        <v>84.48</v>
      </c>
      <c r="X2329" s="602">
        <f t="shared" si="1062"/>
        <v>13.52</v>
      </c>
      <c r="Y2329" s="602">
        <f t="shared" ca="1" si="1063"/>
        <v>1422187180046.1101</v>
      </c>
      <c r="Z2329" s="602">
        <f t="shared" ca="1" si="1064"/>
        <v>227549948807.38</v>
      </c>
      <c r="AA2329" s="603">
        <f t="shared" si="1065"/>
        <v>0</v>
      </c>
      <c r="AB2329" s="602"/>
      <c r="AC2329" s="604">
        <f t="shared" si="1066"/>
        <v>0.113</v>
      </c>
      <c r="AD2329" s="602">
        <f t="shared" ca="1" si="1067"/>
        <v>-907007129956295.88</v>
      </c>
      <c r="AE2329" s="602">
        <f t="shared" si="1068"/>
        <v>0</v>
      </c>
      <c r="AG2329" s="602">
        <f t="shared" ca="1" si="1072"/>
        <v>0</v>
      </c>
    </row>
    <row r="2330" spans="2:33" x14ac:dyDescent="0.25">
      <c r="B2330" s="30">
        <v>2309</v>
      </c>
      <c r="C2330" s="19">
        <f t="shared" ca="1" si="1046"/>
        <v>115968</v>
      </c>
      <c r="D2330" s="30">
        <f t="shared" ca="1" si="1047"/>
        <v>30</v>
      </c>
      <c r="E2330" s="599">
        <f t="shared" si="1048"/>
        <v>0.113</v>
      </c>
      <c r="F2330" s="599">
        <f t="shared" si="1069"/>
        <v>0.13108</v>
      </c>
      <c r="G2330" s="33">
        <f t="shared" ca="1" si="1049"/>
        <v>1.0117233333333333</v>
      </c>
      <c r="H2330" s="33">
        <f t="shared" ca="1" si="1050"/>
        <v>699518848319.93262</v>
      </c>
      <c r="I2330" s="33">
        <f t="shared" ca="1" si="1074"/>
        <v>1.4295540461872431E-12</v>
      </c>
      <c r="J2330" s="30" t="b">
        <f t="shared" si="1051"/>
        <v>0</v>
      </c>
      <c r="K2330" s="33">
        <f t="shared" si="1070"/>
        <v>1</v>
      </c>
      <c r="L2330" s="33">
        <f t="shared" ca="1" si="1073"/>
        <v>1.4295540461872431E-12</v>
      </c>
      <c r="M2330" s="600">
        <f t="shared" ca="1" si="1052"/>
        <v>27271.35</v>
      </c>
      <c r="N2330" s="601">
        <f t="shared" ca="1" si="1053"/>
        <v>-9.4338963793955008E+16</v>
      </c>
      <c r="O2330" s="601">
        <f t="shared" ca="1" si="1054"/>
        <v>1105967118905071.4</v>
      </c>
      <c r="P2330" s="601">
        <f t="shared" ca="1" si="1055"/>
        <v>-888358575726410</v>
      </c>
      <c r="Q2330" s="601">
        <f t="shared" ca="1" si="1071"/>
        <v>-142137372116226</v>
      </c>
      <c r="R2330" s="602">
        <f t="shared" si="1056"/>
        <v>399</v>
      </c>
      <c r="S2330" s="602">
        <f t="shared" si="1057"/>
        <v>63.84</v>
      </c>
      <c r="T2330" s="602">
        <f t="shared" si="1058"/>
        <v>166.35080000000002</v>
      </c>
      <c r="U2330" s="602">
        <f t="shared" si="1059"/>
        <v>26.616128000000003</v>
      </c>
      <c r="V2330" s="602">
        <f t="shared" ca="1" si="1060"/>
        <v>-75471171035164</v>
      </c>
      <c r="W2330" s="602">
        <f t="shared" si="1061"/>
        <v>84.48</v>
      </c>
      <c r="X2330" s="602">
        <f t="shared" si="1062"/>
        <v>13.52</v>
      </c>
      <c r="Y2330" s="602">
        <f t="shared" ca="1" si="1063"/>
        <v>1392946247013.6599</v>
      </c>
      <c r="Z2330" s="602">
        <f t="shared" ca="1" si="1064"/>
        <v>222871399522.19</v>
      </c>
      <c r="AA2330" s="603">
        <f t="shared" si="1065"/>
        <v>0</v>
      </c>
      <c r="AB2330" s="602"/>
      <c r="AC2330" s="604">
        <f t="shared" si="1066"/>
        <v>0.113</v>
      </c>
      <c r="AD2330" s="602">
        <f t="shared" ca="1" si="1067"/>
        <v>-888358575726409.63</v>
      </c>
      <c r="AE2330" s="602">
        <f t="shared" si="1068"/>
        <v>0</v>
      </c>
      <c r="AG2330" s="602">
        <f t="shared" ca="1" si="1072"/>
        <v>0</v>
      </c>
    </row>
    <row r="2331" spans="2:33" x14ac:dyDescent="0.25">
      <c r="B2331" s="30">
        <v>2310</v>
      </c>
      <c r="C2331" s="19">
        <f t="shared" ca="1" si="1046"/>
        <v>115999</v>
      </c>
      <c r="D2331" s="30">
        <f t="shared" ca="1" si="1047"/>
        <v>31</v>
      </c>
      <c r="E2331" s="599">
        <f t="shared" si="1048"/>
        <v>0.113</v>
      </c>
      <c r="F2331" s="599">
        <f t="shared" si="1069"/>
        <v>0.13108</v>
      </c>
      <c r="G2331" s="33">
        <f t="shared" ca="1" si="1049"/>
        <v>1.0120874444444443</v>
      </c>
      <c r="H2331" s="33">
        <f t="shared" ca="1" si="1050"/>
        <v>707974243536.84143</v>
      </c>
      <c r="I2331" s="33">
        <f t="shared" ca="1" si="1074"/>
        <v>1.4124807634304315E-12</v>
      </c>
      <c r="J2331" s="30" t="b">
        <f t="shared" si="1051"/>
        <v>0</v>
      </c>
      <c r="K2331" s="33">
        <f t="shared" si="1070"/>
        <v>1</v>
      </c>
      <c r="L2331" s="33">
        <f t="shared" ca="1" si="1073"/>
        <v>1.4124807634304315E-12</v>
      </c>
      <c r="M2331" s="600">
        <f t="shared" ca="1" si="1052"/>
        <v>27271.35</v>
      </c>
      <c r="N2331" s="601">
        <f t="shared" ca="1" si="1053"/>
        <v>-9.5444930912860096E+16</v>
      </c>
      <c r="O2331" s="601">
        <f t="shared" ca="1" si="1054"/>
        <v>1153685299940306.5</v>
      </c>
      <c r="P2331" s="601">
        <f t="shared" ca="1" si="1055"/>
        <v>-928732202743747</v>
      </c>
      <c r="Q2331" s="601">
        <f t="shared" ca="1" si="1071"/>
        <v>-148597152439000</v>
      </c>
      <c r="R2331" s="602">
        <f t="shared" si="1056"/>
        <v>399</v>
      </c>
      <c r="S2331" s="602">
        <f t="shared" si="1057"/>
        <v>63.84</v>
      </c>
      <c r="T2331" s="602">
        <f t="shared" si="1058"/>
        <v>166.35080000000002</v>
      </c>
      <c r="U2331" s="602">
        <f t="shared" si="1059"/>
        <v>26.616128000000003</v>
      </c>
      <c r="V2331" s="602">
        <f t="shared" ca="1" si="1060"/>
        <v>-76355944730288.094</v>
      </c>
      <c r="W2331" s="602">
        <f t="shared" si="1061"/>
        <v>84.48</v>
      </c>
      <c r="X2331" s="602">
        <f t="shared" si="1062"/>
        <v>13.52</v>
      </c>
      <c r="Y2331" s="602">
        <f t="shared" ca="1" si="1063"/>
        <v>1456252094176.8501</v>
      </c>
      <c r="Z2331" s="602">
        <f t="shared" ca="1" si="1064"/>
        <v>233000335068.29999</v>
      </c>
      <c r="AA2331" s="603">
        <f t="shared" si="1065"/>
        <v>0</v>
      </c>
      <c r="AB2331" s="602"/>
      <c r="AC2331" s="604">
        <f t="shared" si="1066"/>
        <v>0.113</v>
      </c>
      <c r="AD2331" s="602">
        <f t="shared" ca="1" si="1067"/>
        <v>-928732202743747</v>
      </c>
      <c r="AE2331" s="602">
        <f t="shared" si="1068"/>
        <v>0</v>
      </c>
      <c r="AG2331" s="602">
        <f t="shared" ca="1" si="1072"/>
        <v>0</v>
      </c>
    </row>
    <row r="2332" spans="2:33" x14ac:dyDescent="0.25">
      <c r="B2332" s="30">
        <v>2311</v>
      </c>
      <c r="C2332" s="19">
        <f t="shared" ca="1" si="1046"/>
        <v>116030</v>
      </c>
      <c r="D2332" s="30">
        <f t="shared" ca="1" si="1047"/>
        <v>31</v>
      </c>
      <c r="E2332" s="599">
        <f t="shared" si="1048"/>
        <v>0.113</v>
      </c>
      <c r="F2332" s="599">
        <f t="shared" si="1069"/>
        <v>0.13108</v>
      </c>
      <c r="G2332" s="33">
        <f t="shared" ca="1" si="1049"/>
        <v>1.0120874444444443</v>
      </c>
      <c r="H2332" s="33">
        <f t="shared" ca="1" si="1050"/>
        <v>716531842873.69055</v>
      </c>
      <c r="I2332" s="33">
        <f t="shared" ca="1" si="1074"/>
        <v>1.3956113883082218E-12</v>
      </c>
      <c r="J2332" s="30" t="b">
        <f t="shared" si="1051"/>
        <v>0</v>
      </c>
      <c r="K2332" s="33">
        <f t="shared" si="1070"/>
        <v>1</v>
      </c>
      <c r="L2332" s="33">
        <f t="shared" ca="1" si="1073"/>
        <v>1.3956113883082218E-12</v>
      </c>
      <c r="M2332" s="600">
        <f t="shared" ca="1" si="1052"/>
        <v>27271.35</v>
      </c>
      <c r="N2332" s="601">
        <f t="shared" ca="1" si="1053"/>
        <v>-9.65986162128004E+16</v>
      </c>
      <c r="O2332" s="601">
        <f t="shared" ca="1" si="1054"/>
        <v>1167630406909706.5</v>
      </c>
      <c r="P2332" s="601">
        <f t="shared" ca="1" si="1055"/>
        <v>-939958201648444</v>
      </c>
      <c r="Q2332" s="601">
        <f t="shared" ca="1" si="1071"/>
        <v>-150393312263751</v>
      </c>
      <c r="R2332" s="602">
        <f t="shared" si="1056"/>
        <v>399</v>
      </c>
      <c r="S2332" s="602">
        <f t="shared" si="1057"/>
        <v>63.84</v>
      </c>
      <c r="T2332" s="602">
        <f t="shared" si="1058"/>
        <v>166.35080000000002</v>
      </c>
      <c r="U2332" s="602">
        <f t="shared" si="1059"/>
        <v>26.616128000000003</v>
      </c>
      <c r="V2332" s="602">
        <f t="shared" ca="1" si="1060"/>
        <v>-77278892970240.297</v>
      </c>
      <c r="W2332" s="602">
        <f t="shared" si="1061"/>
        <v>84.48</v>
      </c>
      <c r="X2332" s="602">
        <f t="shared" si="1062"/>
        <v>13.52</v>
      </c>
      <c r="Y2332" s="602">
        <f t="shared" ca="1" si="1063"/>
        <v>1473854460459.3999</v>
      </c>
      <c r="Z2332" s="602">
        <f t="shared" ca="1" si="1064"/>
        <v>235816713673.5</v>
      </c>
      <c r="AA2332" s="603">
        <f t="shared" si="1065"/>
        <v>0</v>
      </c>
      <c r="AB2332" s="602"/>
      <c r="AC2332" s="604">
        <f t="shared" si="1066"/>
        <v>0.113</v>
      </c>
      <c r="AD2332" s="602">
        <f t="shared" ca="1" si="1067"/>
        <v>-939958201648443.88</v>
      </c>
      <c r="AE2332" s="602">
        <f t="shared" si="1068"/>
        <v>0</v>
      </c>
      <c r="AG2332" s="602">
        <f t="shared" ca="1" si="1072"/>
        <v>0</v>
      </c>
    </row>
    <row r="2333" spans="2:33" x14ac:dyDescent="0.25">
      <c r="B2333" s="30">
        <v>2312</v>
      </c>
      <c r="C2333" s="19">
        <f t="shared" ca="1" si="1046"/>
        <v>116060</v>
      </c>
      <c r="D2333" s="30">
        <f t="shared" ca="1" si="1047"/>
        <v>30</v>
      </c>
      <c r="E2333" s="599">
        <f t="shared" si="1048"/>
        <v>0.113</v>
      </c>
      <c r="F2333" s="599">
        <f t="shared" si="1069"/>
        <v>0.13108</v>
      </c>
      <c r="G2333" s="33">
        <f t="shared" ca="1" si="1049"/>
        <v>1.0117233333333333</v>
      </c>
      <c r="H2333" s="33">
        <f t="shared" ca="1" si="1050"/>
        <v>724931984511.64648</v>
      </c>
      <c r="I2333" s="33">
        <f t="shared" ca="1" si="1074"/>
        <v>1.3794397562326543E-12</v>
      </c>
      <c r="J2333" s="30" t="b">
        <f t="shared" si="1051"/>
        <v>0</v>
      </c>
      <c r="K2333" s="33">
        <f t="shared" si="1070"/>
        <v>1</v>
      </c>
      <c r="L2333" s="33">
        <f t="shared" ca="1" si="1073"/>
        <v>1.3794397562326543E-12</v>
      </c>
      <c r="M2333" s="600">
        <f t="shared" ca="1" si="1052"/>
        <v>27271.35</v>
      </c>
      <c r="N2333" s="601">
        <f t="shared" ca="1" si="1053"/>
        <v>-9.7766246619710096E+16</v>
      </c>
      <c r="O2333" s="601">
        <f t="shared" ca="1" si="1054"/>
        <v>1146146297899006.5</v>
      </c>
      <c r="P2333" s="601">
        <f t="shared" ca="1" si="1055"/>
        <v>-920632155668937</v>
      </c>
      <c r="Q2333" s="601">
        <f t="shared" ca="1" si="1071"/>
        <v>-147301144907030</v>
      </c>
      <c r="R2333" s="602">
        <f t="shared" si="1056"/>
        <v>399</v>
      </c>
      <c r="S2333" s="602">
        <f t="shared" si="1057"/>
        <v>63.84</v>
      </c>
      <c r="T2333" s="602">
        <f t="shared" si="1058"/>
        <v>166.35080000000002</v>
      </c>
      <c r="U2333" s="602">
        <f t="shared" si="1059"/>
        <v>26.616128000000003</v>
      </c>
      <c r="V2333" s="602">
        <f t="shared" ca="1" si="1060"/>
        <v>-78212997295768.094</v>
      </c>
      <c r="W2333" s="602">
        <f t="shared" si="1061"/>
        <v>84.48</v>
      </c>
      <c r="X2333" s="602">
        <f t="shared" si="1062"/>
        <v>13.52</v>
      </c>
      <c r="Y2333" s="602">
        <f t="shared" ca="1" si="1063"/>
        <v>1443551220363.54</v>
      </c>
      <c r="Z2333" s="602">
        <f t="shared" ca="1" si="1064"/>
        <v>230968195258.17001</v>
      </c>
      <c r="AA2333" s="603">
        <f t="shared" si="1065"/>
        <v>0</v>
      </c>
      <c r="AB2333" s="602"/>
      <c r="AC2333" s="604">
        <f t="shared" si="1066"/>
        <v>0.113</v>
      </c>
      <c r="AD2333" s="602">
        <f t="shared" ca="1" si="1067"/>
        <v>-920632155668936.75</v>
      </c>
      <c r="AE2333" s="602">
        <f t="shared" si="1068"/>
        <v>0</v>
      </c>
      <c r="AG2333" s="602">
        <f t="shared" ca="1" si="1072"/>
        <v>0</v>
      </c>
    </row>
    <row r="2334" spans="2:33" x14ac:dyDescent="0.25">
      <c r="B2334" s="30">
        <v>2313</v>
      </c>
      <c r="C2334" s="19">
        <f t="shared" ca="1" si="1046"/>
        <v>116091</v>
      </c>
      <c r="D2334" s="30">
        <f t="shared" ca="1" si="1047"/>
        <v>31</v>
      </c>
      <c r="E2334" s="599">
        <f t="shared" si="1048"/>
        <v>0.113</v>
      </c>
      <c r="F2334" s="599">
        <f t="shared" si="1069"/>
        <v>0.13108</v>
      </c>
      <c r="G2334" s="33">
        <f t="shared" ca="1" si="1049"/>
        <v>1.0120874444444443</v>
      </c>
      <c r="H2334" s="33">
        <f t="shared" ca="1" si="1050"/>
        <v>733694559600.43176</v>
      </c>
      <c r="I2334" s="33">
        <f t="shared" ca="1" si="1074"/>
        <v>1.3629649926048211E-12</v>
      </c>
      <c r="J2334" s="30" t="b">
        <f t="shared" si="1051"/>
        <v>0</v>
      </c>
      <c r="K2334" s="33">
        <f t="shared" si="1070"/>
        <v>1</v>
      </c>
      <c r="L2334" s="33">
        <f t="shared" ca="1" si="1073"/>
        <v>1.3629649926048211E-12</v>
      </c>
      <c r="M2334" s="600">
        <f t="shared" ca="1" si="1052"/>
        <v>27271.35</v>
      </c>
      <c r="N2334" s="601">
        <f t="shared" ca="1" si="1053"/>
        <v>-9.8912392917609104E+16</v>
      </c>
      <c r="O2334" s="601">
        <f t="shared" ca="1" si="1054"/>
        <v>1195598054285931.5</v>
      </c>
      <c r="P2334" s="601">
        <f t="shared" ca="1" si="1055"/>
        <v>-962472534417735</v>
      </c>
      <c r="Q2334" s="601">
        <f t="shared" ca="1" si="1071"/>
        <v>-153995605506838</v>
      </c>
      <c r="R2334" s="602">
        <f t="shared" si="1056"/>
        <v>399</v>
      </c>
      <c r="S2334" s="602">
        <f t="shared" si="1057"/>
        <v>63.84</v>
      </c>
      <c r="T2334" s="602">
        <f t="shared" si="1058"/>
        <v>166.35080000000002</v>
      </c>
      <c r="U2334" s="602">
        <f t="shared" si="1059"/>
        <v>26.616128000000003</v>
      </c>
      <c r="V2334" s="602">
        <f t="shared" ca="1" si="1060"/>
        <v>-79129914334087.297</v>
      </c>
      <c r="W2334" s="602">
        <f t="shared" si="1061"/>
        <v>84.48</v>
      </c>
      <c r="X2334" s="602">
        <f t="shared" si="1062"/>
        <v>13.52</v>
      </c>
      <c r="Y2334" s="602">
        <f t="shared" ca="1" si="1063"/>
        <v>1509156934241.6599</v>
      </c>
      <c r="Z2334" s="602">
        <f t="shared" ca="1" si="1064"/>
        <v>241465109478.67001</v>
      </c>
      <c r="AA2334" s="603">
        <f t="shared" si="1065"/>
        <v>0</v>
      </c>
      <c r="AB2334" s="602"/>
      <c r="AC2334" s="604">
        <f t="shared" si="1066"/>
        <v>0.113</v>
      </c>
      <c r="AD2334" s="602">
        <f t="shared" ca="1" si="1067"/>
        <v>-962472534417735.25</v>
      </c>
      <c r="AE2334" s="602">
        <f t="shared" si="1068"/>
        <v>0</v>
      </c>
      <c r="AG2334" s="602">
        <f t="shared" ca="1" si="1072"/>
        <v>0</v>
      </c>
    </row>
    <row r="2335" spans="2:33" x14ac:dyDescent="0.25">
      <c r="B2335" s="30">
        <v>2314</v>
      </c>
      <c r="C2335" s="19">
        <f t="shared" ca="1" si="1046"/>
        <v>116121</v>
      </c>
      <c r="D2335" s="30">
        <f t="shared" ca="1" si="1047"/>
        <v>30</v>
      </c>
      <c r="E2335" s="599">
        <f t="shared" si="1048"/>
        <v>0.113</v>
      </c>
      <c r="F2335" s="599">
        <f t="shared" si="1069"/>
        <v>0.13108</v>
      </c>
      <c r="G2335" s="33">
        <f t="shared" ca="1" si="1049"/>
        <v>1.0117233333333333</v>
      </c>
      <c r="H2335" s="33">
        <f t="shared" ca="1" si="1050"/>
        <v>742295905487.48083</v>
      </c>
      <c r="I2335" s="33">
        <f t="shared" ca="1" si="1074"/>
        <v>1.3471716502912402E-12</v>
      </c>
      <c r="J2335" s="30" t="b">
        <f t="shared" si="1051"/>
        <v>0</v>
      </c>
      <c r="K2335" s="33">
        <f t="shared" si="1070"/>
        <v>1</v>
      </c>
      <c r="L2335" s="33">
        <f t="shared" ca="1" si="1073"/>
        <v>1.3471716502912402E-12</v>
      </c>
      <c r="M2335" s="600">
        <f t="shared" ca="1" si="1052"/>
        <v>27271.35</v>
      </c>
      <c r="N2335" s="601">
        <f t="shared" ca="1" si="1053"/>
        <v>-1.0010799097189501E+17</v>
      </c>
      <c r="O2335" s="601">
        <f t="shared" ca="1" si="1054"/>
        <v>1173599347521120.5</v>
      </c>
      <c r="P2335" s="601">
        <f t="shared" ca="1" si="1055"/>
        <v>-942683581652011</v>
      </c>
      <c r="Q2335" s="601">
        <f t="shared" ca="1" si="1071"/>
        <v>-150829373064322</v>
      </c>
      <c r="R2335" s="602">
        <f t="shared" si="1056"/>
        <v>399</v>
      </c>
      <c r="S2335" s="602">
        <f t="shared" si="1057"/>
        <v>63.84</v>
      </c>
      <c r="T2335" s="602">
        <f t="shared" si="1058"/>
        <v>166.35080000000002</v>
      </c>
      <c r="U2335" s="602">
        <f t="shared" si="1059"/>
        <v>26.616128000000003</v>
      </c>
      <c r="V2335" s="602">
        <f t="shared" ca="1" si="1060"/>
        <v>-80086392777516</v>
      </c>
      <c r="W2335" s="602">
        <f t="shared" si="1061"/>
        <v>84.48</v>
      </c>
      <c r="X2335" s="602">
        <f t="shared" si="1062"/>
        <v>13.52</v>
      </c>
      <c r="Y2335" s="602">
        <f t="shared" ca="1" si="1063"/>
        <v>1478127856305</v>
      </c>
      <c r="Z2335" s="602">
        <f t="shared" ca="1" si="1064"/>
        <v>236500457008.79999</v>
      </c>
      <c r="AA2335" s="603">
        <f t="shared" si="1065"/>
        <v>0</v>
      </c>
      <c r="AB2335" s="602"/>
      <c r="AC2335" s="604">
        <f t="shared" si="1066"/>
        <v>0.113</v>
      </c>
      <c r="AD2335" s="602">
        <f t="shared" ca="1" si="1067"/>
        <v>-942683581652011.38</v>
      </c>
      <c r="AE2335" s="602">
        <f t="shared" si="1068"/>
        <v>0</v>
      </c>
      <c r="AG2335" s="602">
        <f t="shared" ca="1" si="1072"/>
        <v>0</v>
      </c>
    </row>
    <row r="2336" spans="2:33" x14ac:dyDescent="0.25">
      <c r="B2336" s="30">
        <v>2315</v>
      </c>
      <c r="C2336" s="19">
        <f t="shared" ca="1" si="1046"/>
        <v>116152</v>
      </c>
      <c r="D2336" s="30">
        <f t="shared" ca="1" si="1047"/>
        <v>31</v>
      </c>
      <c r="E2336" s="599">
        <f t="shared" si="1048"/>
        <v>0.113</v>
      </c>
      <c r="F2336" s="599">
        <f t="shared" si="1069"/>
        <v>0.13108</v>
      </c>
      <c r="G2336" s="33">
        <f t="shared" ca="1" si="1049"/>
        <v>1.0120874444444443</v>
      </c>
      <c r="H2336" s="33">
        <f t="shared" ca="1" si="1050"/>
        <v>751268366006.39929</v>
      </c>
      <c r="I2336" s="33">
        <f t="shared" ca="1" si="1074"/>
        <v>1.3310822673338572E-12</v>
      </c>
      <c r="J2336" s="30" t="b">
        <f t="shared" si="1051"/>
        <v>0</v>
      </c>
      <c r="K2336" s="33">
        <f t="shared" si="1070"/>
        <v>1</v>
      </c>
      <c r="L2336" s="33">
        <f t="shared" ca="1" si="1073"/>
        <v>1.3310822673338572E-12</v>
      </c>
      <c r="M2336" s="600">
        <f t="shared" ca="1" si="1052"/>
        <v>27271.35</v>
      </c>
      <c r="N2336" s="601">
        <f t="shared" ca="1" si="1053"/>
        <v>-1.01281590319416E+17</v>
      </c>
      <c r="O2336" s="601">
        <f t="shared" ca="1" si="1054"/>
        <v>1224235596258194</v>
      </c>
      <c r="P2336" s="601">
        <f t="shared" ca="1" si="1055"/>
        <v>-985526141358095</v>
      </c>
      <c r="Q2336" s="601">
        <f t="shared" ca="1" si="1071"/>
        <v>-157684182617295</v>
      </c>
      <c r="R2336" s="602">
        <f t="shared" si="1056"/>
        <v>399</v>
      </c>
      <c r="S2336" s="602">
        <f t="shared" si="1057"/>
        <v>63.84</v>
      </c>
      <c r="T2336" s="602">
        <f t="shared" si="1058"/>
        <v>166.35080000000002</v>
      </c>
      <c r="U2336" s="602">
        <f t="shared" si="1059"/>
        <v>26.616128000000003</v>
      </c>
      <c r="V2336" s="602">
        <f t="shared" ca="1" si="1060"/>
        <v>-81025272255532.797</v>
      </c>
      <c r="W2336" s="602">
        <f t="shared" si="1061"/>
        <v>84.48</v>
      </c>
      <c r="X2336" s="602">
        <f t="shared" si="1062"/>
        <v>13.52</v>
      </c>
      <c r="Y2336" s="602">
        <f t="shared" ca="1" si="1063"/>
        <v>1545304989924.1399</v>
      </c>
      <c r="Z2336" s="602">
        <f t="shared" ca="1" si="1064"/>
        <v>247248798387.85999</v>
      </c>
      <c r="AA2336" s="603">
        <f t="shared" si="1065"/>
        <v>0</v>
      </c>
      <c r="AB2336" s="602"/>
      <c r="AC2336" s="604">
        <f t="shared" si="1066"/>
        <v>0.113</v>
      </c>
      <c r="AD2336" s="602">
        <f t="shared" ca="1" si="1067"/>
        <v>-985526141358095.25</v>
      </c>
      <c r="AE2336" s="602">
        <f t="shared" si="1068"/>
        <v>0</v>
      </c>
      <c r="AG2336" s="602">
        <f t="shared" ca="1" si="1072"/>
        <v>0</v>
      </c>
    </row>
    <row r="2337" spans="2:33" x14ac:dyDescent="0.25">
      <c r="B2337" s="30">
        <v>2316</v>
      </c>
      <c r="C2337" s="19">
        <f t="shared" ca="1" si="1046"/>
        <v>116183</v>
      </c>
      <c r="D2337" s="30">
        <f t="shared" ca="1" si="1047"/>
        <v>31</v>
      </c>
      <c r="E2337" s="599">
        <f t="shared" si="1048"/>
        <v>0.113</v>
      </c>
      <c r="F2337" s="599">
        <f t="shared" si="1069"/>
        <v>0.13108</v>
      </c>
      <c r="G2337" s="33">
        <f t="shared" ca="1" si="1049"/>
        <v>1.0120874444444443</v>
      </c>
      <c r="H2337" s="33">
        <f t="shared" ca="1" si="1050"/>
        <v>760349280643.37012</v>
      </c>
      <c r="I2337" s="33">
        <f t="shared" ca="1" si="1074"/>
        <v>1.3151850412140185E-12</v>
      </c>
      <c r="J2337" s="30" t="b">
        <f t="shared" si="1051"/>
        <v>1</v>
      </c>
      <c r="K2337" s="33">
        <f t="shared" si="1070"/>
        <v>1</v>
      </c>
      <c r="L2337" s="33">
        <f t="shared" ca="1" si="1073"/>
        <v>1.3151850412140185E-12</v>
      </c>
      <c r="M2337" s="600">
        <f t="shared" ca="1" si="1052"/>
        <v>27271.35</v>
      </c>
      <c r="N2337" s="601">
        <f t="shared" ca="1" si="1053"/>
        <v>-1.02505825915674E+17</v>
      </c>
      <c r="O2337" s="601">
        <f t="shared" ca="1" si="1054"/>
        <v>1239033476014874.5</v>
      </c>
      <c r="P2337" s="601">
        <f t="shared" ca="1" si="1055"/>
        <v>-997438633840572</v>
      </c>
      <c r="Q2337" s="601">
        <f t="shared" ca="1" si="1071"/>
        <v>-159590181414492</v>
      </c>
      <c r="R2337" s="602">
        <f t="shared" si="1056"/>
        <v>399</v>
      </c>
      <c r="S2337" s="602">
        <f t="shared" si="1057"/>
        <v>63.84</v>
      </c>
      <c r="T2337" s="602">
        <f t="shared" si="1058"/>
        <v>166.35080000000002</v>
      </c>
      <c r="U2337" s="602">
        <f t="shared" si="1059"/>
        <v>26.616128000000003</v>
      </c>
      <c r="V2337" s="602">
        <f t="shared" ca="1" si="1060"/>
        <v>-82004660732539.203</v>
      </c>
      <c r="W2337" s="602">
        <f t="shared" si="1061"/>
        <v>84.48</v>
      </c>
      <c r="X2337" s="602">
        <f t="shared" si="1062"/>
        <v>13.52</v>
      </c>
      <c r="Y2337" s="602">
        <f t="shared" ca="1" si="1063"/>
        <v>1563983778136.6699</v>
      </c>
      <c r="Z2337" s="602">
        <f t="shared" ca="1" si="1064"/>
        <v>250237404501.87</v>
      </c>
      <c r="AA2337" s="603">
        <f t="shared" si="1065"/>
        <v>0</v>
      </c>
      <c r="AB2337" s="602"/>
      <c r="AC2337" s="604">
        <f t="shared" si="1066"/>
        <v>0.113</v>
      </c>
      <c r="AD2337" s="602">
        <f t="shared" ca="1" si="1067"/>
        <v>-997438633840572.25</v>
      </c>
      <c r="AE2337" s="602">
        <f t="shared" si="1068"/>
        <v>0</v>
      </c>
      <c r="AG2337" s="602">
        <f t="shared" ca="1" si="1072"/>
        <v>0</v>
      </c>
    </row>
    <row r="2338" spans="2:33" x14ac:dyDescent="0.25">
      <c r="B2338" s="30">
        <v>2317</v>
      </c>
      <c r="C2338" s="19">
        <f t="shared" ca="1" si="1046"/>
        <v>116211</v>
      </c>
      <c r="D2338" s="30">
        <f t="shared" ca="1" si="1047"/>
        <v>28</v>
      </c>
      <c r="E2338" s="599">
        <f t="shared" si="1048"/>
        <v>0.113</v>
      </c>
      <c r="F2338" s="599">
        <f t="shared" si="1069"/>
        <v>0.13108</v>
      </c>
      <c r="G2338" s="33">
        <f t="shared" ca="1" si="1049"/>
        <v>1.0109951111111111</v>
      </c>
      <c r="H2338" s="33">
        <f t="shared" ca="1" si="1050"/>
        <v>768709405467.29736</v>
      </c>
      <c r="I2338" s="33">
        <f t="shared" ca="1" si="1074"/>
        <v>1.3008817023542224E-12</v>
      </c>
      <c r="J2338" s="30" t="b">
        <f t="shared" si="1051"/>
        <v>0</v>
      </c>
      <c r="K2338" s="33">
        <f t="shared" si="1070"/>
        <v>1</v>
      </c>
      <c r="L2338" s="33">
        <f t="shared" ca="1" si="1073"/>
        <v>1.3008817023542224E-12</v>
      </c>
      <c r="M2338" s="600">
        <f t="shared" ca="1" si="1052"/>
        <v>27271.35</v>
      </c>
      <c r="N2338" s="601">
        <f t="shared" ca="1" si="1053"/>
        <v>-1.0374485939168899E+17</v>
      </c>
      <c r="O2338" s="601">
        <f t="shared" ca="1" si="1054"/>
        <v>1140686256245490.5</v>
      </c>
      <c r="P2338" s="601">
        <f t="shared" ca="1" si="1055"/>
        <v>-911802041986955</v>
      </c>
      <c r="Q2338" s="601">
        <f t="shared" ca="1" si="1071"/>
        <v>-145888326717913</v>
      </c>
      <c r="R2338" s="602">
        <f t="shared" si="1056"/>
        <v>399</v>
      </c>
      <c r="S2338" s="602">
        <f t="shared" si="1057"/>
        <v>63.84</v>
      </c>
      <c r="T2338" s="602">
        <f t="shared" si="1058"/>
        <v>166.35080000000002</v>
      </c>
      <c r="U2338" s="602">
        <f t="shared" si="1059"/>
        <v>26.616128000000003</v>
      </c>
      <c r="V2338" s="602">
        <f t="shared" ca="1" si="1060"/>
        <v>-82995887513351.203</v>
      </c>
      <c r="W2338" s="602">
        <f t="shared" si="1061"/>
        <v>84.48</v>
      </c>
      <c r="X2338" s="602">
        <f t="shared" si="1062"/>
        <v>13.52</v>
      </c>
      <c r="Y2338" s="602">
        <f t="shared" ca="1" si="1063"/>
        <v>1429705602110.1899</v>
      </c>
      <c r="Z2338" s="602">
        <f t="shared" ca="1" si="1064"/>
        <v>228752896337.63</v>
      </c>
      <c r="AA2338" s="603">
        <f t="shared" si="1065"/>
        <v>0</v>
      </c>
      <c r="AB2338" s="602"/>
      <c r="AC2338" s="604">
        <f t="shared" si="1066"/>
        <v>0.113</v>
      </c>
      <c r="AD2338" s="602">
        <f t="shared" ca="1" si="1067"/>
        <v>-911802041986955.5</v>
      </c>
      <c r="AE2338" s="602">
        <f t="shared" si="1068"/>
        <v>0</v>
      </c>
      <c r="AG2338" s="602">
        <f t="shared" ca="1" si="1072"/>
        <v>0</v>
      </c>
    </row>
    <row r="2339" spans="2:33" x14ac:dyDescent="0.25">
      <c r="B2339" s="30">
        <v>2318</v>
      </c>
      <c r="C2339" s="19">
        <f t="shared" ca="1" si="1046"/>
        <v>116242</v>
      </c>
      <c r="D2339" s="30">
        <f t="shared" ca="1" si="1047"/>
        <v>31</v>
      </c>
      <c r="E2339" s="599">
        <f t="shared" si="1048"/>
        <v>0.113</v>
      </c>
      <c r="F2339" s="599">
        <f t="shared" si="1069"/>
        <v>0.13108</v>
      </c>
      <c r="G2339" s="33">
        <f t="shared" ca="1" si="1049"/>
        <v>1.0120874444444443</v>
      </c>
      <c r="H2339" s="33">
        <f t="shared" ca="1" si="1050"/>
        <v>778001137699.80518</v>
      </c>
      <c r="I2339" s="33">
        <f t="shared" ca="1" si="1074"/>
        <v>1.2853451640913331E-12</v>
      </c>
      <c r="J2339" s="30" t="b">
        <f t="shared" si="1051"/>
        <v>0</v>
      </c>
      <c r="K2339" s="33">
        <f t="shared" si="1070"/>
        <v>1</v>
      </c>
      <c r="L2339" s="33">
        <f t="shared" ca="1" si="1073"/>
        <v>1.2853451640913331E-12</v>
      </c>
      <c r="M2339" s="600">
        <f t="shared" ca="1" si="1052"/>
        <v>27271.35</v>
      </c>
      <c r="N2339" s="601">
        <f t="shared" ca="1" si="1053"/>
        <v>-1.04885545647934E+17</v>
      </c>
      <c r="O2339" s="601">
        <f t="shared" ca="1" si="1054"/>
        <v>1267798206071915.5</v>
      </c>
      <c r="P2339" s="601">
        <f t="shared" ca="1" si="1055"/>
        <v>-1020594628901980</v>
      </c>
      <c r="Q2339" s="601">
        <f t="shared" ca="1" si="1071"/>
        <v>-163295140624317</v>
      </c>
      <c r="R2339" s="602">
        <f t="shared" si="1056"/>
        <v>399</v>
      </c>
      <c r="S2339" s="602">
        <f t="shared" si="1057"/>
        <v>63.84</v>
      </c>
      <c r="T2339" s="602">
        <f t="shared" si="1058"/>
        <v>166.35080000000002</v>
      </c>
      <c r="U2339" s="602">
        <f t="shared" si="1059"/>
        <v>26.616128000000003</v>
      </c>
      <c r="V2339" s="602">
        <f t="shared" ca="1" si="1060"/>
        <v>-83908436518347.203</v>
      </c>
      <c r="W2339" s="602">
        <f t="shared" si="1061"/>
        <v>84.48</v>
      </c>
      <c r="X2339" s="602">
        <f t="shared" si="1062"/>
        <v>13.52</v>
      </c>
      <c r="Y2339" s="602">
        <f t="shared" ca="1" si="1063"/>
        <v>1600292378392.95</v>
      </c>
      <c r="Z2339" s="602">
        <f t="shared" ca="1" si="1064"/>
        <v>256046780542.87</v>
      </c>
      <c r="AA2339" s="603">
        <f t="shared" si="1065"/>
        <v>0</v>
      </c>
      <c r="AB2339" s="602"/>
      <c r="AC2339" s="604">
        <f t="shared" si="1066"/>
        <v>0.113</v>
      </c>
      <c r="AD2339" s="602">
        <f t="shared" ca="1" si="1067"/>
        <v>-1020594628901980.1</v>
      </c>
      <c r="AE2339" s="602">
        <f t="shared" si="1068"/>
        <v>0</v>
      </c>
      <c r="AG2339" s="602">
        <f t="shared" ca="1" si="1072"/>
        <v>0</v>
      </c>
    </row>
    <row r="2340" spans="2:33" x14ac:dyDescent="0.25">
      <c r="B2340" s="30">
        <v>2319</v>
      </c>
      <c r="C2340" s="19">
        <f t="shared" ca="1" si="1046"/>
        <v>116272</v>
      </c>
      <c r="D2340" s="30">
        <f t="shared" ca="1" si="1047"/>
        <v>30</v>
      </c>
      <c r="E2340" s="599">
        <f t="shared" si="1048"/>
        <v>0.113</v>
      </c>
      <c r="F2340" s="599">
        <f t="shared" si="1069"/>
        <v>0.13108</v>
      </c>
      <c r="G2340" s="33">
        <f t="shared" ca="1" si="1049"/>
        <v>1.0117233333333333</v>
      </c>
      <c r="H2340" s="33">
        <f t="shared" ca="1" si="1050"/>
        <v>787121904370.77258</v>
      </c>
      <c r="I2340" s="33">
        <f t="shared" ca="1" si="1074"/>
        <v>1.2704512407127111E-12</v>
      </c>
      <c r="J2340" s="30" t="b">
        <f t="shared" si="1051"/>
        <v>0</v>
      </c>
      <c r="K2340" s="33">
        <f t="shared" si="1070"/>
        <v>1</v>
      </c>
      <c r="L2340" s="33">
        <f t="shared" ca="1" si="1073"/>
        <v>1.2704512407127111E-12</v>
      </c>
      <c r="M2340" s="600">
        <f t="shared" ca="1" si="1052"/>
        <v>27271.35</v>
      </c>
      <c r="N2340" s="601">
        <f t="shared" ca="1" si="1053"/>
        <v>-1.06153343854006E+17</v>
      </c>
      <c r="O2340" s="601">
        <f t="shared" ca="1" si="1054"/>
        <v>1244471034475735</v>
      </c>
      <c r="P2340" s="601">
        <f t="shared" ca="1" si="1055"/>
        <v>-999610654625223</v>
      </c>
      <c r="Q2340" s="601">
        <f t="shared" ca="1" si="1071"/>
        <v>-159937704740036</v>
      </c>
      <c r="R2340" s="602">
        <f t="shared" si="1056"/>
        <v>399</v>
      </c>
      <c r="S2340" s="602">
        <f t="shared" si="1057"/>
        <v>63.84</v>
      </c>
      <c r="T2340" s="602">
        <f t="shared" si="1058"/>
        <v>166.35080000000002</v>
      </c>
      <c r="U2340" s="602">
        <f t="shared" si="1059"/>
        <v>26.616128000000003</v>
      </c>
      <c r="V2340" s="602">
        <f t="shared" ca="1" si="1060"/>
        <v>-84922675083204.797</v>
      </c>
      <c r="W2340" s="602">
        <f t="shared" si="1061"/>
        <v>84.48</v>
      </c>
      <c r="X2340" s="602">
        <f t="shared" si="1062"/>
        <v>13.52</v>
      </c>
      <c r="Y2340" s="602">
        <f t="shared" ca="1" si="1063"/>
        <v>1567389506727</v>
      </c>
      <c r="Z2340" s="602">
        <f t="shared" ca="1" si="1064"/>
        <v>250782321076.32001</v>
      </c>
      <c r="AA2340" s="603">
        <f t="shared" si="1065"/>
        <v>0</v>
      </c>
      <c r="AB2340" s="602"/>
      <c r="AC2340" s="604">
        <f t="shared" si="1066"/>
        <v>0.113</v>
      </c>
      <c r="AD2340" s="602">
        <f t="shared" ca="1" si="1067"/>
        <v>-999610654625223.13</v>
      </c>
      <c r="AE2340" s="602">
        <f t="shared" si="1068"/>
        <v>0</v>
      </c>
      <c r="AG2340" s="602">
        <f t="shared" ca="1" si="1072"/>
        <v>0</v>
      </c>
    </row>
    <row r="2341" spans="2:33" x14ac:dyDescent="0.25">
      <c r="B2341" s="30">
        <v>2320</v>
      </c>
      <c r="C2341" s="19">
        <f t="shared" ca="1" si="1046"/>
        <v>116303</v>
      </c>
      <c r="D2341" s="30">
        <f t="shared" ca="1" si="1047"/>
        <v>31</v>
      </c>
      <c r="E2341" s="599">
        <f t="shared" si="1048"/>
        <v>0.113</v>
      </c>
      <c r="F2341" s="599">
        <f t="shared" si="1069"/>
        <v>0.13108</v>
      </c>
      <c r="G2341" s="33">
        <f t="shared" ca="1" si="1049"/>
        <v>1.0120874444444443</v>
      </c>
      <c r="H2341" s="33">
        <f t="shared" ca="1" si="1050"/>
        <v>796636196660.8595</v>
      </c>
      <c r="I2341" s="33">
        <f t="shared" ca="1" si="1074"/>
        <v>1.2552781359817066E-12</v>
      </c>
      <c r="J2341" s="30" t="b">
        <f t="shared" si="1051"/>
        <v>0</v>
      </c>
      <c r="K2341" s="33">
        <f t="shared" si="1070"/>
        <v>1</v>
      </c>
      <c r="L2341" s="33">
        <f t="shared" ca="1" si="1073"/>
        <v>1.2552781359817066E-12</v>
      </c>
      <c r="M2341" s="600">
        <f t="shared" ca="1" si="1052"/>
        <v>27271.35</v>
      </c>
      <c r="N2341" s="601">
        <f t="shared" ca="1" si="1053"/>
        <v>-1.07397814888482E+17</v>
      </c>
      <c r="O2341" s="601">
        <f t="shared" ca="1" si="1054"/>
        <v>1298165120946531</v>
      </c>
      <c r="P2341" s="601">
        <f t="shared" ca="1" si="1055"/>
        <v>-1045040404317650</v>
      </c>
      <c r="Q2341" s="601">
        <f t="shared" ca="1" si="1071"/>
        <v>-167206464690824</v>
      </c>
      <c r="R2341" s="602">
        <f t="shared" si="1056"/>
        <v>399</v>
      </c>
      <c r="S2341" s="602">
        <f t="shared" si="1057"/>
        <v>63.84</v>
      </c>
      <c r="T2341" s="602">
        <f t="shared" si="1058"/>
        <v>166.35080000000002</v>
      </c>
      <c r="U2341" s="602">
        <f t="shared" si="1059"/>
        <v>26.616128000000003</v>
      </c>
      <c r="V2341" s="602">
        <f t="shared" ca="1" si="1060"/>
        <v>-85918251910785.594</v>
      </c>
      <c r="W2341" s="602">
        <f t="shared" si="1061"/>
        <v>84.48</v>
      </c>
      <c r="X2341" s="602">
        <f t="shared" si="1062"/>
        <v>13.52</v>
      </c>
      <c r="Y2341" s="602">
        <f t="shared" ca="1" si="1063"/>
        <v>1638623354244.72</v>
      </c>
      <c r="Z2341" s="602">
        <f t="shared" ca="1" si="1064"/>
        <v>262179736679.16</v>
      </c>
      <c r="AA2341" s="603">
        <f t="shared" si="1065"/>
        <v>0</v>
      </c>
      <c r="AB2341" s="602"/>
      <c r="AC2341" s="604">
        <f t="shared" si="1066"/>
        <v>0.113</v>
      </c>
      <c r="AD2341" s="602">
        <f t="shared" ca="1" si="1067"/>
        <v>-1045040404317645.9</v>
      </c>
      <c r="AE2341" s="602">
        <f t="shared" si="1068"/>
        <v>0</v>
      </c>
      <c r="AG2341" s="602">
        <f t="shared" ca="1" si="1072"/>
        <v>0</v>
      </c>
    </row>
    <row r="2342" spans="2:33" x14ac:dyDescent="0.25">
      <c r="B2342" s="30">
        <v>2321</v>
      </c>
      <c r="C2342" s="19">
        <f t="shared" ca="1" si="1046"/>
        <v>116333</v>
      </c>
      <c r="D2342" s="30">
        <f t="shared" ca="1" si="1047"/>
        <v>30</v>
      </c>
      <c r="E2342" s="599">
        <f t="shared" si="1048"/>
        <v>0.113</v>
      </c>
      <c r="F2342" s="599">
        <f t="shared" si="1069"/>
        <v>0.13108</v>
      </c>
      <c r="G2342" s="33">
        <f t="shared" ca="1" si="1049"/>
        <v>1.0117233333333333</v>
      </c>
      <c r="H2342" s="33">
        <f t="shared" ca="1" si="1050"/>
        <v>805975428339.71362</v>
      </c>
      <c r="I2342" s="33">
        <f t="shared" ca="1" si="1074"/>
        <v>1.2407326139705914E-12</v>
      </c>
      <c r="J2342" s="30" t="b">
        <f t="shared" si="1051"/>
        <v>0</v>
      </c>
      <c r="K2342" s="33">
        <f t="shared" si="1070"/>
        <v>1</v>
      </c>
      <c r="L2342" s="33">
        <f t="shared" ca="1" si="1073"/>
        <v>1.2407326139705914E-12</v>
      </c>
      <c r="M2342" s="600">
        <f t="shared" ca="1" si="1052"/>
        <v>27271.35</v>
      </c>
      <c r="N2342" s="601">
        <f t="shared" ca="1" si="1053"/>
        <v>-1.0869598000942899E+17</v>
      </c>
      <c r="O2342" s="601">
        <f t="shared" ca="1" si="1054"/>
        <v>1274279205671148.5</v>
      </c>
      <c r="P2342" s="601">
        <f t="shared" ca="1" si="1055"/>
        <v>-1023553811755460</v>
      </c>
      <c r="Q2342" s="601">
        <f t="shared" ca="1" si="1071"/>
        <v>-163768609880874</v>
      </c>
      <c r="R2342" s="602">
        <f t="shared" si="1056"/>
        <v>399</v>
      </c>
      <c r="S2342" s="602">
        <f t="shared" si="1057"/>
        <v>63.84</v>
      </c>
      <c r="T2342" s="602">
        <f t="shared" si="1058"/>
        <v>166.35080000000002</v>
      </c>
      <c r="U2342" s="602">
        <f t="shared" si="1059"/>
        <v>26.616128000000003</v>
      </c>
      <c r="V2342" s="602">
        <f t="shared" ca="1" si="1060"/>
        <v>-86956784007543.203</v>
      </c>
      <c r="W2342" s="602">
        <f t="shared" si="1061"/>
        <v>84.48</v>
      </c>
      <c r="X2342" s="602">
        <f t="shared" si="1062"/>
        <v>13.52</v>
      </c>
      <c r="Y2342" s="602">
        <f t="shared" ca="1" si="1063"/>
        <v>1604932377107.21</v>
      </c>
      <c r="Z2342" s="602">
        <f t="shared" ca="1" si="1064"/>
        <v>256789180337.14999</v>
      </c>
      <c r="AA2342" s="603">
        <f t="shared" si="1065"/>
        <v>0</v>
      </c>
      <c r="AB2342" s="602"/>
      <c r="AC2342" s="604">
        <f t="shared" si="1066"/>
        <v>0.113</v>
      </c>
      <c r="AD2342" s="602">
        <f t="shared" ca="1" si="1067"/>
        <v>-1023553811755456.4</v>
      </c>
      <c r="AE2342" s="602">
        <f t="shared" si="1068"/>
        <v>0</v>
      </c>
      <c r="AG2342" s="602">
        <f t="shared" ca="1" si="1072"/>
        <v>0</v>
      </c>
    </row>
    <row r="2343" spans="2:33" x14ac:dyDescent="0.25">
      <c r="B2343" s="30">
        <v>2322</v>
      </c>
      <c r="C2343" s="19">
        <f t="shared" ca="1" si="1046"/>
        <v>116364</v>
      </c>
      <c r="D2343" s="30">
        <f t="shared" ca="1" si="1047"/>
        <v>31</v>
      </c>
      <c r="E2343" s="599">
        <f t="shared" si="1048"/>
        <v>0.113</v>
      </c>
      <c r="F2343" s="599">
        <f t="shared" si="1069"/>
        <v>0.13108</v>
      </c>
      <c r="G2343" s="33">
        <f t="shared" ca="1" si="1049"/>
        <v>1.0120874444444443</v>
      </c>
      <c r="H2343" s="33">
        <f t="shared" ca="1" si="1050"/>
        <v>815717611553.35718</v>
      </c>
      <c r="I2343" s="33">
        <f t="shared" ca="1" si="1074"/>
        <v>1.225914441268121E-12</v>
      </c>
      <c r="J2343" s="30" t="b">
        <f t="shared" si="1051"/>
        <v>0</v>
      </c>
      <c r="K2343" s="33">
        <f t="shared" si="1070"/>
        <v>1</v>
      </c>
      <c r="L2343" s="33">
        <f t="shared" ca="1" si="1073"/>
        <v>1.225914441268121E-12</v>
      </c>
      <c r="M2343" s="600">
        <f t="shared" ca="1" si="1052"/>
        <v>27271.35</v>
      </c>
      <c r="N2343" s="601">
        <f t="shared" ca="1" si="1053"/>
        <v>-1.099702592151E+17</v>
      </c>
      <c r="O2343" s="601">
        <f t="shared" ca="1" si="1054"/>
        <v>1329259398830952.5</v>
      </c>
      <c r="P2343" s="601">
        <f t="shared" ca="1" si="1055"/>
        <v>-1070071716751380</v>
      </c>
      <c r="Q2343" s="601">
        <f t="shared" ca="1" si="1071"/>
        <v>-171211474680221</v>
      </c>
      <c r="R2343" s="602">
        <f t="shared" si="1056"/>
        <v>399</v>
      </c>
      <c r="S2343" s="602">
        <f t="shared" si="1057"/>
        <v>63.84</v>
      </c>
      <c r="T2343" s="602">
        <f t="shared" si="1058"/>
        <v>166.35080000000002</v>
      </c>
      <c r="U2343" s="602">
        <f t="shared" si="1059"/>
        <v>26.616128000000003</v>
      </c>
      <c r="V2343" s="602">
        <f t="shared" ca="1" si="1060"/>
        <v>-87976207372080</v>
      </c>
      <c r="W2343" s="602">
        <f t="shared" si="1061"/>
        <v>84.48</v>
      </c>
      <c r="X2343" s="602">
        <f t="shared" si="1062"/>
        <v>13.52</v>
      </c>
      <c r="Y2343" s="602">
        <f t="shared" ca="1" si="1063"/>
        <v>1677872452140.8101</v>
      </c>
      <c r="Z2343" s="602">
        <f t="shared" ca="1" si="1064"/>
        <v>268459592342.53</v>
      </c>
      <c r="AA2343" s="603">
        <f t="shared" si="1065"/>
        <v>0</v>
      </c>
      <c r="AB2343" s="602"/>
      <c r="AC2343" s="604">
        <f t="shared" si="1066"/>
        <v>0.113</v>
      </c>
      <c r="AD2343" s="602">
        <f t="shared" ca="1" si="1067"/>
        <v>-1070071716751375.9</v>
      </c>
      <c r="AE2343" s="602">
        <f t="shared" si="1068"/>
        <v>0</v>
      </c>
      <c r="AG2343" s="602">
        <f t="shared" ca="1" si="1072"/>
        <v>0</v>
      </c>
    </row>
    <row r="2344" spans="2:33" x14ac:dyDescent="0.25">
      <c r="B2344" s="30">
        <v>2323</v>
      </c>
      <c r="C2344" s="19">
        <f t="shared" ca="1" si="1046"/>
        <v>116395</v>
      </c>
      <c r="D2344" s="30">
        <f t="shared" ca="1" si="1047"/>
        <v>31</v>
      </c>
      <c r="E2344" s="599">
        <f t="shared" si="1048"/>
        <v>0.113</v>
      </c>
      <c r="F2344" s="599">
        <f t="shared" si="1069"/>
        <v>0.13108</v>
      </c>
      <c r="G2344" s="33">
        <f t="shared" ca="1" si="1049"/>
        <v>1.0120874444444443</v>
      </c>
      <c r="H2344" s="33">
        <f t="shared" ca="1" si="1050"/>
        <v>825577552865.36316</v>
      </c>
      <c r="I2344" s="33">
        <f t="shared" ca="1" si="1074"/>
        <v>1.2112732432334942E-12</v>
      </c>
      <c r="J2344" s="30" t="b">
        <f t="shared" si="1051"/>
        <v>0</v>
      </c>
      <c r="K2344" s="33">
        <f t="shared" si="1070"/>
        <v>1</v>
      </c>
      <c r="L2344" s="33">
        <f t="shared" ca="1" si="1073"/>
        <v>1.2112732432334942E-12</v>
      </c>
      <c r="M2344" s="600">
        <f t="shared" ca="1" si="1052"/>
        <v>27271.35</v>
      </c>
      <c r="N2344" s="601">
        <f t="shared" ca="1" si="1053"/>
        <v>-1.1129951861393101E+17</v>
      </c>
      <c r="O2344" s="601">
        <f t="shared" ca="1" si="1054"/>
        <v>1345326747966578.3</v>
      </c>
      <c r="P2344" s="601">
        <f t="shared" ca="1" si="1055"/>
        <v>-1083006149179450</v>
      </c>
      <c r="Q2344" s="601">
        <f t="shared" ca="1" si="1071"/>
        <v>-173280983868712</v>
      </c>
      <c r="R2344" s="602">
        <f t="shared" si="1056"/>
        <v>399</v>
      </c>
      <c r="S2344" s="602">
        <f t="shared" si="1057"/>
        <v>63.84</v>
      </c>
      <c r="T2344" s="602">
        <f t="shared" si="1058"/>
        <v>166.35080000000002</v>
      </c>
      <c r="U2344" s="602">
        <f t="shared" si="1059"/>
        <v>26.616128000000003</v>
      </c>
      <c r="V2344" s="602">
        <f t="shared" ca="1" si="1060"/>
        <v>-89039614891144.797</v>
      </c>
      <c r="W2344" s="602">
        <f t="shared" si="1061"/>
        <v>84.48</v>
      </c>
      <c r="X2344" s="602">
        <f t="shared" si="1062"/>
        <v>13.52</v>
      </c>
      <c r="Y2344" s="602">
        <f t="shared" ca="1" si="1063"/>
        <v>1698153642188.02</v>
      </c>
      <c r="Z2344" s="602">
        <f t="shared" ca="1" si="1064"/>
        <v>271704582750.07999</v>
      </c>
      <c r="AA2344" s="603">
        <f t="shared" si="1065"/>
        <v>0</v>
      </c>
      <c r="AB2344" s="602"/>
      <c r="AC2344" s="604">
        <f t="shared" si="1066"/>
        <v>0.113</v>
      </c>
      <c r="AD2344" s="602">
        <f t="shared" ca="1" si="1067"/>
        <v>-1083006149179445.4</v>
      </c>
      <c r="AE2344" s="602">
        <f t="shared" si="1068"/>
        <v>0</v>
      </c>
      <c r="AG2344" s="602">
        <f t="shared" ca="1" si="1072"/>
        <v>0</v>
      </c>
    </row>
    <row r="2345" spans="2:33" x14ac:dyDescent="0.25">
      <c r="B2345" s="30">
        <v>2324</v>
      </c>
      <c r="C2345" s="19">
        <f t="shared" ca="1" si="1046"/>
        <v>116425</v>
      </c>
      <c r="D2345" s="30">
        <f t="shared" ca="1" si="1047"/>
        <v>30</v>
      </c>
      <c r="E2345" s="599">
        <f t="shared" si="1048"/>
        <v>0.113</v>
      </c>
      <c r="F2345" s="599">
        <f t="shared" si="1069"/>
        <v>0.13108</v>
      </c>
      <c r="G2345" s="33">
        <f t="shared" ca="1" si="1049"/>
        <v>1.0117233333333333</v>
      </c>
      <c r="H2345" s="33">
        <f t="shared" ca="1" si="1050"/>
        <v>835256073710.12146</v>
      </c>
      <c r="I2345" s="33">
        <f t="shared" ca="1" si="1074"/>
        <v>1.1972376274477156E-12</v>
      </c>
      <c r="J2345" s="30" t="b">
        <f t="shared" si="1051"/>
        <v>0</v>
      </c>
      <c r="K2345" s="33">
        <f t="shared" si="1070"/>
        <v>1</v>
      </c>
      <c r="L2345" s="33">
        <f t="shared" ca="1" si="1073"/>
        <v>1.1972376274477156E-12</v>
      </c>
      <c r="M2345" s="600">
        <f t="shared" ca="1" si="1052"/>
        <v>27271.35</v>
      </c>
      <c r="N2345" s="601">
        <f t="shared" ca="1" si="1053"/>
        <v>-1.12644845361898E+17</v>
      </c>
      <c r="O2345" s="601">
        <f t="shared" ca="1" si="1054"/>
        <v>1320573070486593.8</v>
      </c>
      <c r="P2345" s="601">
        <f t="shared" ca="1" si="1055"/>
        <v>-1060738960491210</v>
      </c>
      <c r="Q2345" s="601">
        <f t="shared" ca="1" si="1071"/>
        <v>-169718233678594</v>
      </c>
      <c r="R2345" s="602">
        <f t="shared" si="1056"/>
        <v>399</v>
      </c>
      <c r="S2345" s="602">
        <f t="shared" si="1057"/>
        <v>63.84</v>
      </c>
      <c r="T2345" s="602">
        <f t="shared" si="1058"/>
        <v>166.35080000000002</v>
      </c>
      <c r="U2345" s="602">
        <f t="shared" si="1059"/>
        <v>26.616128000000003</v>
      </c>
      <c r="V2345" s="602">
        <f t="shared" ca="1" si="1060"/>
        <v>-90115876289518.406</v>
      </c>
      <c r="W2345" s="602">
        <f t="shared" si="1061"/>
        <v>84.48</v>
      </c>
      <c r="X2345" s="602">
        <f t="shared" si="1062"/>
        <v>13.52</v>
      </c>
      <c r="Y2345" s="602">
        <f t="shared" ca="1" si="1063"/>
        <v>1663238690324.8701</v>
      </c>
      <c r="Z2345" s="602">
        <f t="shared" ca="1" si="1064"/>
        <v>266118190451.98001</v>
      </c>
      <c r="AA2345" s="603">
        <f t="shared" si="1065"/>
        <v>0</v>
      </c>
      <c r="AB2345" s="602"/>
      <c r="AC2345" s="604">
        <f t="shared" si="1066"/>
        <v>0.113</v>
      </c>
      <c r="AD2345" s="602">
        <f t="shared" ca="1" si="1067"/>
        <v>-1060738960491206.3</v>
      </c>
      <c r="AE2345" s="602">
        <f t="shared" si="1068"/>
        <v>0</v>
      </c>
      <c r="AG2345" s="602">
        <f t="shared" ca="1" si="1072"/>
        <v>0</v>
      </c>
    </row>
    <row r="2346" spans="2:33" x14ac:dyDescent="0.25">
      <c r="B2346" s="30">
        <v>2325</v>
      </c>
      <c r="C2346" s="19">
        <f t="shared" ca="1" si="1046"/>
        <v>116456</v>
      </c>
      <c r="D2346" s="30">
        <f t="shared" ca="1" si="1047"/>
        <v>31</v>
      </c>
      <c r="E2346" s="599">
        <f t="shared" si="1048"/>
        <v>0.113</v>
      </c>
      <c r="F2346" s="599">
        <f t="shared" si="1069"/>
        <v>0.13108</v>
      </c>
      <c r="G2346" s="33">
        <f t="shared" ca="1" si="1049"/>
        <v>1.0120874444444443</v>
      </c>
      <c r="H2346" s="33">
        <f t="shared" ca="1" si="1050"/>
        <v>845352185097.97729</v>
      </c>
      <c r="I2346" s="33">
        <f t="shared" ca="1" si="1074"/>
        <v>1.1829389189833334E-12</v>
      </c>
      <c r="J2346" s="30" t="b">
        <f t="shared" si="1051"/>
        <v>0</v>
      </c>
      <c r="K2346" s="33">
        <f t="shared" si="1070"/>
        <v>1</v>
      </c>
      <c r="L2346" s="33">
        <f t="shared" ca="1" si="1073"/>
        <v>1.1829389189833334E-12</v>
      </c>
      <c r="M2346" s="600">
        <f t="shared" ca="1" si="1052"/>
        <v>27271.35</v>
      </c>
      <c r="N2346" s="601">
        <f t="shared" ca="1" si="1053"/>
        <v>-1.1396541843238499E+17</v>
      </c>
      <c r="O2346" s="601">
        <f t="shared" ca="1" si="1054"/>
        <v>1377550663916593.5</v>
      </c>
      <c r="P2346" s="601">
        <f t="shared" ca="1" si="1055"/>
        <v>-1108946835468460</v>
      </c>
      <c r="Q2346" s="601">
        <f t="shared" ca="1" si="1071"/>
        <v>-177431493674954</v>
      </c>
      <c r="R2346" s="602">
        <f t="shared" si="1056"/>
        <v>399</v>
      </c>
      <c r="S2346" s="602">
        <f t="shared" si="1057"/>
        <v>63.84</v>
      </c>
      <c r="T2346" s="602">
        <f t="shared" si="1058"/>
        <v>166.35080000000002</v>
      </c>
      <c r="U2346" s="602">
        <f t="shared" si="1059"/>
        <v>26.616128000000003</v>
      </c>
      <c r="V2346" s="602">
        <f t="shared" ca="1" si="1060"/>
        <v>-91172334745908</v>
      </c>
      <c r="W2346" s="602">
        <f t="shared" si="1061"/>
        <v>84.48</v>
      </c>
      <c r="X2346" s="602">
        <f t="shared" si="1062"/>
        <v>13.52</v>
      </c>
      <c r="Y2346" s="602">
        <f t="shared" ca="1" si="1063"/>
        <v>1738828638289.2</v>
      </c>
      <c r="Z2346" s="602">
        <f t="shared" ca="1" si="1064"/>
        <v>278212582126.27002</v>
      </c>
      <c r="AA2346" s="603">
        <f t="shared" si="1065"/>
        <v>0</v>
      </c>
      <c r="AB2346" s="602"/>
      <c r="AC2346" s="604">
        <f t="shared" si="1066"/>
        <v>0.113</v>
      </c>
      <c r="AD2346" s="602">
        <f t="shared" ca="1" si="1067"/>
        <v>-1108946835468457.3</v>
      </c>
      <c r="AE2346" s="602">
        <f t="shared" si="1068"/>
        <v>0</v>
      </c>
      <c r="AG2346" s="602">
        <f t="shared" ca="1" si="1072"/>
        <v>0</v>
      </c>
    </row>
    <row r="2347" spans="2:33" x14ac:dyDescent="0.25">
      <c r="B2347" s="30">
        <v>2326</v>
      </c>
      <c r="C2347" s="19">
        <f t="shared" ca="1" si="1046"/>
        <v>116486</v>
      </c>
      <c r="D2347" s="30">
        <f t="shared" ca="1" si="1047"/>
        <v>30</v>
      </c>
      <c r="E2347" s="599">
        <f t="shared" si="1048"/>
        <v>0.113</v>
      </c>
      <c r="F2347" s="599">
        <f t="shared" si="1069"/>
        <v>0.13108</v>
      </c>
      <c r="G2347" s="33">
        <f t="shared" ca="1" si="1049"/>
        <v>1.0117233333333333</v>
      </c>
      <c r="H2347" s="33">
        <f t="shared" ca="1" si="1050"/>
        <v>855262530547.9425</v>
      </c>
      <c r="I2347" s="33">
        <f t="shared" ca="1" si="1074"/>
        <v>1.1692316268775721E-12</v>
      </c>
      <c r="J2347" s="30" t="b">
        <f t="shared" si="1051"/>
        <v>0</v>
      </c>
      <c r="K2347" s="33">
        <f t="shared" si="1070"/>
        <v>1</v>
      </c>
      <c r="L2347" s="33">
        <f t="shared" ca="1" si="1073"/>
        <v>1.1692316268775721E-12</v>
      </c>
      <c r="M2347" s="600">
        <f t="shared" ca="1" si="1052"/>
        <v>27271.35</v>
      </c>
      <c r="N2347" s="601">
        <f t="shared" ca="1" si="1053"/>
        <v>-1.15342969096302E+17</v>
      </c>
      <c r="O2347" s="601">
        <f t="shared" ca="1" si="1054"/>
        <v>1352204074399585</v>
      </c>
      <c r="P2347" s="601">
        <f t="shared" ca="1" si="1055"/>
        <v>-1086146292323510</v>
      </c>
      <c r="Q2347" s="601">
        <f t="shared" ca="1" si="1071"/>
        <v>-173783406771762</v>
      </c>
      <c r="R2347" s="602">
        <f t="shared" si="1056"/>
        <v>399</v>
      </c>
      <c r="S2347" s="602">
        <f t="shared" si="1057"/>
        <v>63.84</v>
      </c>
      <c r="T2347" s="602">
        <f t="shared" si="1058"/>
        <v>166.35080000000002</v>
      </c>
      <c r="U2347" s="602">
        <f t="shared" si="1059"/>
        <v>26.616128000000003</v>
      </c>
      <c r="V2347" s="602">
        <f t="shared" ca="1" si="1060"/>
        <v>-92274375277041.594</v>
      </c>
      <c r="W2347" s="602">
        <f t="shared" si="1061"/>
        <v>84.48</v>
      </c>
      <c r="X2347" s="602">
        <f t="shared" si="1062"/>
        <v>13.52</v>
      </c>
      <c r="Y2347" s="602">
        <f t="shared" ca="1" si="1063"/>
        <v>1703077386637.9099</v>
      </c>
      <c r="Z2347" s="602">
        <f t="shared" ca="1" si="1064"/>
        <v>272492381862.07001</v>
      </c>
      <c r="AA2347" s="603">
        <f t="shared" si="1065"/>
        <v>0</v>
      </c>
      <c r="AB2347" s="602"/>
      <c r="AC2347" s="604">
        <f t="shared" si="1066"/>
        <v>0.113</v>
      </c>
      <c r="AD2347" s="602">
        <f t="shared" ca="1" si="1067"/>
        <v>-1086146292323510.4</v>
      </c>
      <c r="AE2347" s="602">
        <f t="shared" si="1068"/>
        <v>0</v>
      </c>
      <c r="AG2347" s="602">
        <f t="shared" ca="1" si="1072"/>
        <v>0</v>
      </c>
    </row>
    <row r="2348" spans="2:33" x14ac:dyDescent="0.25">
      <c r="B2348" s="30">
        <v>2327</v>
      </c>
      <c r="C2348" s="19">
        <f t="shared" ca="1" si="1046"/>
        <v>116517</v>
      </c>
      <c r="D2348" s="30">
        <f t="shared" ca="1" si="1047"/>
        <v>31</v>
      </c>
      <c r="E2348" s="599">
        <f t="shared" si="1048"/>
        <v>0.113</v>
      </c>
      <c r="F2348" s="599">
        <f t="shared" si="1069"/>
        <v>0.13108</v>
      </c>
      <c r="G2348" s="33">
        <f t="shared" ca="1" si="1049"/>
        <v>1.0120874444444443</v>
      </c>
      <c r="H2348" s="33">
        <f t="shared" ca="1" si="1050"/>
        <v>865600468871.35559</v>
      </c>
      <c r="I2348" s="33">
        <f t="shared" ca="1" si="1074"/>
        <v>1.1552673964050483E-12</v>
      </c>
      <c r="J2348" s="30" t="b">
        <f t="shared" si="1051"/>
        <v>0</v>
      </c>
      <c r="K2348" s="33">
        <f t="shared" si="1070"/>
        <v>1</v>
      </c>
      <c r="L2348" s="33">
        <f t="shared" ca="1" si="1073"/>
        <v>1.1552673964050483E-12</v>
      </c>
      <c r="M2348" s="600">
        <f t="shared" ca="1" si="1052"/>
        <v>27271.35</v>
      </c>
      <c r="N2348" s="601">
        <f t="shared" ca="1" si="1053"/>
        <v>-1.16695173170702E+17</v>
      </c>
      <c r="O2348" s="601">
        <f t="shared" ca="1" si="1054"/>
        <v>1410546422662952.8</v>
      </c>
      <c r="P2348" s="601">
        <f t="shared" ca="1" si="1055"/>
        <v>-1135508865602690</v>
      </c>
      <c r="Q2348" s="601">
        <f t="shared" ca="1" si="1071"/>
        <v>-181681418496430</v>
      </c>
      <c r="R2348" s="602">
        <f t="shared" si="1056"/>
        <v>399</v>
      </c>
      <c r="S2348" s="602">
        <f t="shared" si="1057"/>
        <v>63.84</v>
      </c>
      <c r="T2348" s="602">
        <f t="shared" si="1058"/>
        <v>166.35080000000002</v>
      </c>
      <c r="U2348" s="602">
        <f t="shared" si="1059"/>
        <v>26.616128000000003</v>
      </c>
      <c r="V2348" s="602">
        <f t="shared" ca="1" si="1060"/>
        <v>-93356138536561.594</v>
      </c>
      <c r="W2348" s="602">
        <f t="shared" si="1061"/>
        <v>84.48</v>
      </c>
      <c r="X2348" s="602">
        <f t="shared" si="1062"/>
        <v>13.52</v>
      </c>
      <c r="Y2348" s="602">
        <f t="shared" ca="1" si="1063"/>
        <v>1780477901539.6599</v>
      </c>
      <c r="Z2348" s="602">
        <f t="shared" ca="1" si="1064"/>
        <v>284876464246.34998</v>
      </c>
      <c r="AA2348" s="603">
        <f t="shared" si="1065"/>
        <v>0</v>
      </c>
      <c r="AB2348" s="602"/>
      <c r="AC2348" s="604">
        <f t="shared" si="1066"/>
        <v>0.113</v>
      </c>
      <c r="AD2348" s="602">
        <f t="shared" ca="1" si="1067"/>
        <v>-1135508865602692</v>
      </c>
      <c r="AE2348" s="602">
        <f t="shared" si="1068"/>
        <v>0</v>
      </c>
      <c r="AG2348" s="602">
        <f t="shared" ca="1" si="1072"/>
        <v>0</v>
      </c>
    </row>
    <row r="2349" spans="2:33" x14ac:dyDescent="0.25">
      <c r="B2349" s="30">
        <v>2328</v>
      </c>
      <c r="C2349" s="19">
        <f t="shared" ca="1" si="1046"/>
        <v>116548</v>
      </c>
      <c r="D2349" s="30">
        <f t="shared" ca="1" si="1047"/>
        <v>31</v>
      </c>
      <c r="E2349" s="599">
        <f t="shared" si="1048"/>
        <v>0.113</v>
      </c>
      <c r="F2349" s="599">
        <f t="shared" si="1069"/>
        <v>0.13108</v>
      </c>
      <c r="G2349" s="33">
        <f t="shared" ca="1" si="1049"/>
        <v>1.0120874444444443</v>
      </c>
      <c r="H2349" s="33">
        <f t="shared" ca="1" si="1050"/>
        <v>876063366449.9231</v>
      </c>
      <c r="I2349" s="33">
        <f t="shared" ca="1" si="1074"/>
        <v>1.1414699418973607E-12</v>
      </c>
      <c r="J2349" s="30" t="b">
        <f t="shared" si="1051"/>
        <v>1</v>
      </c>
      <c r="K2349" s="33">
        <f t="shared" si="1070"/>
        <v>1</v>
      </c>
      <c r="L2349" s="33">
        <f t="shared" ca="1" si="1073"/>
        <v>1.1414699418973607E-12</v>
      </c>
      <c r="M2349" s="600">
        <f t="shared" ca="1" si="1052"/>
        <v>27271.35</v>
      </c>
      <c r="N2349" s="601">
        <f t="shared" ca="1" si="1053"/>
        <v>-1.1810571959336499E+17</v>
      </c>
      <c r="O2349" s="601">
        <f t="shared" ca="1" si="1054"/>
        <v>1427596324183199.3</v>
      </c>
      <c r="P2349" s="601">
        <f t="shared" ca="1" si="1055"/>
        <v>-1149234265932100</v>
      </c>
      <c r="Q2349" s="601">
        <f t="shared" ca="1" si="1071"/>
        <v>-183877482549136</v>
      </c>
      <c r="R2349" s="602">
        <f t="shared" si="1056"/>
        <v>399</v>
      </c>
      <c r="S2349" s="602">
        <f t="shared" si="1057"/>
        <v>63.84</v>
      </c>
      <c r="T2349" s="602">
        <f t="shared" si="1058"/>
        <v>166.35080000000002</v>
      </c>
      <c r="U2349" s="602">
        <f t="shared" si="1059"/>
        <v>26.616128000000003</v>
      </c>
      <c r="V2349" s="602">
        <f t="shared" ca="1" si="1060"/>
        <v>-94484575674692</v>
      </c>
      <c r="W2349" s="602">
        <f t="shared" si="1061"/>
        <v>84.48</v>
      </c>
      <c r="X2349" s="602">
        <f t="shared" si="1062"/>
        <v>13.52</v>
      </c>
      <c r="Y2349" s="602">
        <f t="shared" ca="1" si="1063"/>
        <v>1801999329256.1799</v>
      </c>
      <c r="Z2349" s="602">
        <f t="shared" ca="1" si="1064"/>
        <v>288319892680.98999</v>
      </c>
      <c r="AA2349" s="603">
        <f t="shared" si="1065"/>
        <v>0</v>
      </c>
      <c r="AB2349" s="602"/>
      <c r="AC2349" s="604">
        <f t="shared" si="1066"/>
        <v>0.113</v>
      </c>
      <c r="AD2349" s="602">
        <f t="shared" ca="1" si="1067"/>
        <v>-1149234265932104.3</v>
      </c>
      <c r="AE2349" s="602">
        <f t="shared" si="1068"/>
        <v>0</v>
      </c>
      <c r="AG2349" s="602">
        <f t="shared" ca="1" si="1072"/>
        <v>0</v>
      </c>
    </row>
    <row r="2350" spans="2:33" x14ac:dyDescent="0.25">
      <c r="B2350" s="30">
        <v>2329</v>
      </c>
      <c r="C2350" s="19">
        <f t="shared" ca="1" si="1046"/>
        <v>116576</v>
      </c>
      <c r="D2350" s="30">
        <f t="shared" ca="1" si="1047"/>
        <v>28</v>
      </c>
      <c r="E2350" s="599">
        <f t="shared" si="1048"/>
        <v>0.113</v>
      </c>
      <c r="F2350" s="599">
        <f t="shared" si="1069"/>
        <v>0.13108</v>
      </c>
      <c r="G2350" s="33">
        <f t="shared" ca="1" si="1049"/>
        <v>1.0109951111111111</v>
      </c>
      <c r="H2350" s="33">
        <f t="shared" ca="1" si="1050"/>
        <v>885695780504.41406</v>
      </c>
      <c r="I2350" s="33">
        <f t="shared" ca="1" si="1074"/>
        <v>1.1290558474044985E-12</v>
      </c>
      <c r="J2350" s="30" t="b">
        <f t="shared" si="1051"/>
        <v>0</v>
      </c>
      <c r="K2350" s="33">
        <f t="shared" si="1070"/>
        <v>1</v>
      </c>
      <c r="L2350" s="33">
        <f t="shared" ca="1" si="1073"/>
        <v>1.1290558474044985E-12</v>
      </c>
      <c r="M2350" s="600">
        <f t="shared" ca="1" si="1052"/>
        <v>27271.35</v>
      </c>
      <c r="N2350" s="601">
        <f t="shared" ca="1" si="1053"/>
        <v>-1.19533315917548E+17</v>
      </c>
      <c r="O2350" s="601">
        <f t="shared" ca="1" si="1054"/>
        <v>1314282090020254.8</v>
      </c>
      <c r="P2350" s="601">
        <f t="shared" ca="1" si="1055"/>
        <v>-1050565032119780</v>
      </c>
      <c r="Q2350" s="601">
        <f t="shared" ca="1" si="1071"/>
        <v>-168090405139165</v>
      </c>
      <c r="R2350" s="602">
        <f t="shared" si="1056"/>
        <v>399</v>
      </c>
      <c r="S2350" s="602">
        <f t="shared" si="1057"/>
        <v>63.84</v>
      </c>
      <c r="T2350" s="602">
        <f t="shared" si="1058"/>
        <v>166.35080000000002</v>
      </c>
      <c r="U2350" s="602">
        <f t="shared" si="1059"/>
        <v>26.616128000000003</v>
      </c>
      <c r="V2350" s="602">
        <f t="shared" ca="1" si="1060"/>
        <v>-95626652734038.406</v>
      </c>
      <c r="W2350" s="602">
        <f t="shared" si="1061"/>
        <v>84.48</v>
      </c>
      <c r="X2350" s="602">
        <f t="shared" si="1062"/>
        <v>13.52</v>
      </c>
      <c r="Y2350" s="602">
        <f t="shared" ca="1" si="1063"/>
        <v>1647285970638.46</v>
      </c>
      <c r="Z2350" s="602">
        <f t="shared" ca="1" si="1064"/>
        <v>263565755302.14999</v>
      </c>
      <c r="AA2350" s="603">
        <f t="shared" si="1065"/>
        <v>0</v>
      </c>
      <c r="AB2350" s="602"/>
      <c r="AC2350" s="604">
        <f t="shared" si="1066"/>
        <v>0.113</v>
      </c>
      <c r="AD2350" s="602">
        <f t="shared" ca="1" si="1067"/>
        <v>-1050565032119782.9</v>
      </c>
      <c r="AE2350" s="602">
        <f t="shared" si="1068"/>
        <v>0</v>
      </c>
      <c r="AG2350" s="602">
        <f t="shared" ca="1" si="1072"/>
        <v>0</v>
      </c>
    </row>
    <row r="2351" spans="2:33" x14ac:dyDescent="0.25">
      <c r="B2351" s="30">
        <v>2330</v>
      </c>
      <c r="C2351" s="19">
        <f t="shared" ca="1" si="1046"/>
        <v>116607</v>
      </c>
      <c r="D2351" s="30">
        <f t="shared" ca="1" si="1047"/>
        <v>31</v>
      </c>
      <c r="E2351" s="599">
        <f t="shared" si="1048"/>
        <v>0.113</v>
      </c>
      <c r="F2351" s="599">
        <f t="shared" si="1069"/>
        <v>0.13108</v>
      </c>
      <c r="G2351" s="33">
        <f t="shared" ca="1" si="1049"/>
        <v>1.0120874444444443</v>
      </c>
      <c r="H2351" s="33">
        <f t="shared" ca="1" si="1050"/>
        <v>896401579045.93994</v>
      </c>
      <c r="I2351" s="33">
        <f t="shared" ca="1" si="1074"/>
        <v>1.1155714396044708E-12</v>
      </c>
      <c r="J2351" s="30" t="b">
        <f t="shared" si="1051"/>
        <v>0</v>
      </c>
      <c r="K2351" s="33">
        <f t="shared" si="1070"/>
        <v>1</v>
      </c>
      <c r="L2351" s="33">
        <f t="shared" ca="1" si="1073"/>
        <v>1.1155714396044708E-12</v>
      </c>
      <c r="M2351" s="600">
        <f t="shared" ca="1" si="1052"/>
        <v>27271.35</v>
      </c>
      <c r="N2351" s="601">
        <f t="shared" ca="1" si="1053"/>
        <v>-1.20847598007568E+17</v>
      </c>
      <c r="O2351" s="601">
        <f t="shared" ca="1" si="1054"/>
        <v>1460738627188309.8</v>
      </c>
      <c r="P2351" s="601">
        <f t="shared" ca="1" si="1055"/>
        <v>-1175914266168090</v>
      </c>
      <c r="Q2351" s="601">
        <f t="shared" ca="1" si="1071"/>
        <v>-188146282586894</v>
      </c>
      <c r="R2351" s="602">
        <f t="shared" si="1056"/>
        <v>399</v>
      </c>
      <c r="S2351" s="602">
        <f t="shared" si="1057"/>
        <v>63.84</v>
      </c>
      <c r="T2351" s="602">
        <f t="shared" si="1058"/>
        <v>166.35080000000002</v>
      </c>
      <c r="U2351" s="602">
        <f t="shared" si="1059"/>
        <v>26.616128000000003</v>
      </c>
      <c r="V2351" s="602">
        <f t="shared" ca="1" si="1060"/>
        <v>-96678078406054.406</v>
      </c>
      <c r="W2351" s="602">
        <f t="shared" si="1061"/>
        <v>84.48</v>
      </c>
      <c r="X2351" s="602">
        <f t="shared" si="1062"/>
        <v>13.52</v>
      </c>
      <c r="Y2351" s="602">
        <f t="shared" ca="1" si="1063"/>
        <v>1843833569626.21</v>
      </c>
      <c r="Z2351" s="602">
        <f t="shared" ca="1" si="1064"/>
        <v>295013371140.19</v>
      </c>
      <c r="AA2351" s="603">
        <f t="shared" si="1065"/>
        <v>0</v>
      </c>
      <c r="AB2351" s="602"/>
      <c r="AC2351" s="604">
        <f t="shared" si="1066"/>
        <v>0.113</v>
      </c>
      <c r="AD2351" s="602">
        <f t="shared" ca="1" si="1067"/>
        <v>-1175914266168085.3</v>
      </c>
      <c r="AE2351" s="602">
        <f t="shared" si="1068"/>
        <v>0</v>
      </c>
      <c r="AG2351" s="602">
        <f t="shared" ca="1" si="1072"/>
        <v>0</v>
      </c>
    </row>
    <row r="2352" spans="2:33" x14ac:dyDescent="0.25">
      <c r="B2352" s="30">
        <v>2331</v>
      </c>
      <c r="C2352" s="19">
        <f t="shared" ca="1" si="1046"/>
        <v>116637</v>
      </c>
      <c r="D2352" s="30">
        <f t="shared" ca="1" si="1047"/>
        <v>30</v>
      </c>
      <c r="E2352" s="599">
        <f t="shared" si="1048"/>
        <v>0.113</v>
      </c>
      <c r="F2352" s="599">
        <f t="shared" si="1069"/>
        <v>0.13108</v>
      </c>
      <c r="G2352" s="33">
        <f t="shared" ca="1" si="1049"/>
        <v>1.0117233333333333</v>
      </c>
      <c r="H2352" s="33">
        <f t="shared" ca="1" si="1050"/>
        <v>906910393557.62183</v>
      </c>
      <c r="I2352" s="33">
        <f t="shared" ca="1" si="1074"/>
        <v>1.1026447674474288E-12</v>
      </c>
      <c r="J2352" s="30" t="b">
        <f t="shared" si="1051"/>
        <v>0</v>
      </c>
      <c r="K2352" s="33">
        <f t="shared" si="1070"/>
        <v>1</v>
      </c>
      <c r="L2352" s="33">
        <f t="shared" ca="1" si="1073"/>
        <v>1.1026447674474288E-12</v>
      </c>
      <c r="M2352" s="600">
        <f t="shared" ca="1" si="1052"/>
        <v>27271.35</v>
      </c>
      <c r="N2352" s="601">
        <f t="shared" ca="1" si="1053"/>
        <v>-1.22308336634756E+17</v>
      </c>
      <c r="O2352" s="601">
        <f t="shared" ca="1" si="1054"/>
        <v>1433861399842058</v>
      </c>
      <c r="P2352" s="601">
        <f t="shared" ca="1" si="1055"/>
        <v>-1151736836643950</v>
      </c>
      <c r="Q2352" s="601">
        <f t="shared" ca="1" si="1071"/>
        <v>-184277893863032</v>
      </c>
      <c r="R2352" s="602">
        <f t="shared" si="1056"/>
        <v>399</v>
      </c>
      <c r="S2352" s="602">
        <f t="shared" si="1057"/>
        <v>63.84</v>
      </c>
      <c r="T2352" s="602">
        <f t="shared" si="1058"/>
        <v>166.35080000000002</v>
      </c>
      <c r="U2352" s="602">
        <f t="shared" si="1059"/>
        <v>26.616128000000003</v>
      </c>
      <c r="V2352" s="602">
        <f t="shared" ca="1" si="1060"/>
        <v>-97846669307804.797</v>
      </c>
      <c r="W2352" s="602">
        <f t="shared" si="1061"/>
        <v>84.48</v>
      </c>
      <c r="X2352" s="602">
        <f t="shared" si="1062"/>
        <v>13.52</v>
      </c>
      <c r="Y2352" s="602">
        <f t="shared" ca="1" si="1063"/>
        <v>1805923360132.3601</v>
      </c>
      <c r="Z2352" s="602">
        <f t="shared" ca="1" si="1064"/>
        <v>288947737621.17999</v>
      </c>
      <c r="AA2352" s="603">
        <f t="shared" si="1065"/>
        <v>0</v>
      </c>
      <c r="AB2352" s="602"/>
      <c r="AC2352" s="604">
        <f t="shared" si="1066"/>
        <v>0.113</v>
      </c>
      <c r="AD2352" s="602">
        <f t="shared" ca="1" si="1067"/>
        <v>-1151736836643952.3</v>
      </c>
      <c r="AE2352" s="602">
        <f t="shared" si="1068"/>
        <v>0</v>
      </c>
      <c r="AG2352" s="602">
        <f t="shared" ca="1" si="1072"/>
        <v>0</v>
      </c>
    </row>
    <row r="2353" spans="2:33" x14ac:dyDescent="0.25">
      <c r="B2353" s="30">
        <v>2332</v>
      </c>
      <c r="C2353" s="19">
        <f t="shared" ca="1" si="1046"/>
        <v>116668</v>
      </c>
      <c r="D2353" s="30">
        <f t="shared" ca="1" si="1047"/>
        <v>31</v>
      </c>
      <c r="E2353" s="599">
        <f t="shared" si="1048"/>
        <v>0.113</v>
      </c>
      <c r="F2353" s="599">
        <f t="shared" si="1069"/>
        <v>0.13108</v>
      </c>
      <c r="G2353" s="33">
        <f t="shared" ca="1" si="1049"/>
        <v>1.0120874444444443</v>
      </c>
      <c r="H2353" s="33">
        <f t="shared" ca="1" si="1050"/>
        <v>917872622555.83875</v>
      </c>
      <c r="I2353" s="33">
        <f t="shared" ca="1" si="1074"/>
        <v>1.0894757893698534E-12</v>
      </c>
      <c r="J2353" s="30" t="b">
        <f t="shared" si="1051"/>
        <v>0</v>
      </c>
      <c r="K2353" s="33">
        <f t="shared" si="1070"/>
        <v>1</v>
      </c>
      <c r="L2353" s="33">
        <f t="shared" ca="1" si="1073"/>
        <v>1.0894757893698534E-12</v>
      </c>
      <c r="M2353" s="600">
        <f t="shared" ca="1" si="1052"/>
        <v>27271.35</v>
      </c>
      <c r="N2353" s="601">
        <f t="shared" ca="1" si="1053"/>
        <v>-1.23742198034598E+17</v>
      </c>
      <c r="O2353" s="601">
        <f t="shared" ca="1" si="1054"/>
        <v>1495726944203913.8</v>
      </c>
      <c r="P2353" s="601">
        <f t="shared" ca="1" si="1055"/>
        <v>-1204080332542210</v>
      </c>
      <c r="Q2353" s="601">
        <f t="shared" ca="1" si="1071"/>
        <v>-192652853206754</v>
      </c>
      <c r="R2353" s="602">
        <f t="shared" si="1056"/>
        <v>399</v>
      </c>
      <c r="S2353" s="602">
        <f t="shared" si="1057"/>
        <v>63.84</v>
      </c>
      <c r="T2353" s="602">
        <f t="shared" si="1058"/>
        <v>166.35080000000002</v>
      </c>
      <c r="U2353" s="602">
        <f t="shared" si="1059"/>
        <v>26.616128000000003</v>
      </c>
      <c r="V2353" s="602">
        <f t="shared" ca="1" si="1060"/>
        <v>-98993758427678.406</v>
      </c>
      <c r="W2353" s="602">
        <f t="shared" si="1061"/>
        <v>84.48</v>
      </c>
      <c r="X2353" s="602">
        <f t="shared" si="1062"/>
        <v>13.52</v>
      </c>
      <c r="Y2353" s="602">
        <f t="shared" ca="1" si="1063"/>
        <v>1887997961700.8401</v>
      </c>
      <c r="Z2353" s="602">
        <f t="shared" ca="1" si="1064"/>
        <v>302079673872.13</v>
      </c>
      <c r="AA2353" s="603">
        <f t="shared" si="1065"/>
        <v>0</v>
      </c>
      <c r="AB2353" s="602"/>
      <c r="AC2353" s="604">
        <f t="shared" si="1066"/>
        <v>0.113</v>
      </c>
      <c r="AD2353" s="602">
        <f t="shared" ca="1" si="1067"/>
        <v>-1204080332542213.3</v>
      </c>
      <c r="AE2353" s="602">
        <f t="shared" si="1068"/>
        <v>0</v>
      </c>
      <c r="AG2353" s="602">
        <f t="shared" ca="1" si="1072"/>
        <v>0</v>
      </c>
    </row>
    <row r="2354" spans="2:33" x14ac:dyDescent="0.25">
      <c r="B2354" s="30">
        <v>2333</v>
      </c>
      <c r="C2354" s="19">
        <f t="shared" ca="1" si="1046"/>
        <v>116698</v>
      </c>
      <c r="D2354" s="30">
        <f t="shared" ca="1" si="1047"/>
        <v>30</v>
      </c>
      <c r="E2354" s="599">
        <f t="shared" si="1048"/>
        <v>0.113</v>
      </c>
      <c r="F2354" s="599">
        <f t="shared" si="1069"/>
        <v>0.13108</v>
      </c>
      <c r="G2354" s="33">
        <f t="shared" ca="1" si="1049"/>
        <v>1.0117233333333333</v>
      </c>
      <c r="H2354" s="33">
        <f t="shared" ca="1" si="1050"/>
        <v>928633149267.60168</v>
      </c>
      <c r="I2354" s="33">
        <f t="shared" ca="1" si="1074"/>
        <v>1.0768515002815527E-12</v>
      </c>
      <c r="J2354" s="30" t="b">
        <f t="shared" si="1051"/>
        <v>0</v>
      </c>
      <c r="K2354" s="33">
        <f t="shared" si="1070"/>
        <v>1</v>
      </c>
      <c r="L2354" s="33">
        <f t="shared" ca="1" si="1073"/>
        <v>1.0768515002815527E-12</v>
      </c>
      <c r="M2354" s="600">
        <f t="shared" ca="1" si="1052"/>
        <v>27271.35</v>
      </c>
      <c r="N2354" s="601">
        <f t="shared" ca="1" si="1053"/>
        <v>-1.25237924978802E+17</v>
      </c>
      <c r="O2354" s="601">
        <f t="shared" ca="1" si="1054"/>
        <v>1468205940528765.3</v>
      </c>
      <c r="P2354" s="601">
        <f t="shared" ca="1" si="1055"/>
        <v>-1179323793550390</v>
      </c>
      <c r="Q2354" s="601">
        <f t="shared" ca="1" si="1071"/>
        <v>-188691806968062</v>
      </c>
      <c r="R2354" s="602">
        <f t="shared" si="1056"/>
        <v>399</v>
      </c>
      <c r="S2354" s="602">
        <f t="shared" si="1057"/>
        <v>63.84</v>
      </c>
      <c r="T2354" s="602">
        <f t="shared" si="1058"/>
        <v>166.35080000000002</v>
      </c>
      <c r="U2354" s="602">
        <f t="shared" si="1059"/>
        <v>26.616128000000003</v>
      </c>
      <c r="V2354" s="602">
        <f t="shared" ca="1" si="1060"/>
        <v>-100190339983042</v>
      </c>
      <c r="W2354" s="602">
        <f t="shared" si="1061"/>
        <v>84.48</v>
      </c>
      <c r="X2354" s="602">
        <f t="shared" si="1062"/>
        <v>13.52</v>
      </c>
      <c r="Y2354" s="602">
        <f t="shared" ca="1" si="1063"/>
        <v>1849179708561.6499</v>
      </c>
      <c r="Z2354" s="602">
        <f t="shared" ca="1" si="1064"/>
        <v>295868753369.85999</v>
      </c>
      <c r="AA2354" s="603">
        <f t="shared" si="1065"/>
        <v>0</v>
      </c>
      <c r="AB2354" s="602"/>
      <c r="AC2354" s="604">
        <f t="shared" si="1066"/>
        <v>0.113</v>
      </c>
      <c r="AD2354" s="602">
        <f t="shared" ca="1" si="1067"/>
        <v>-1179323793550385.5</v>
      </c>
      <c r="AE2354" s="602">
        <f t="shared" si="1068"/>
        <v>0</v>
      </c>
      <c r="AG2354" s="602">
        <f t="shared" ca="1" si="1072"/>
        <v>0</v>
      </c>
    </row>
    <row r="2355" spans="2:33" x14ac:dyDescent="0.25">
      <c r="B2355" s="30">
        <v>2334</v>
      </c>
      <c r="C2355" s="19">
        <f t="shared" ca="1" si="1046"/>
        <v>116729</v>
      </c>
      <c r="D2355" s="30">
        <f t="shared" ca="1" si="1047"/>
        <v>31</v>
      </c>
      <c r="E2355" s="599">
        <f t="shared" si="1048"/>
        <v>0.113</v>
      </c>
      <c r="F2355" s="599">
        <f t="shared" si="1069"/>
        <v>0.13108</v>
      </c>
      <c r="G2355" s="33">
        <f t="shared" ca="1" si="1049"/>
        <v>1.0120874444444443</v>
      </c>
      <c r="H2355" s="33">
        <f t="shared" ca="1" si="1050"/>
        <v>939857950868.64319</v>
      </c>
      <c r="I2355" s="33">
        <f t="shared" ca="1" si="1074"/>
        <v>1.0639905733369301E-12</v>
      </c>
      <c r="J2355" s="30" t="b">
        <f t="shared" si="1051"/>
        <v>0</v>
      </c>
      <c r="K2355" s="33">
        <f t="shared" si="1070"/>
        <v>1</v>
      </c>
      <c r="L2355" s="33">
        <f t="shared" ca="1" si="1073"/>
        <v>1.0639905733369301E-12</v>
      </c>
      <c r="M2355" s="600">
        <f t="shared" ca="1" si="1052"/>
        <v>27271.35</v>
      </c>
      <c r="N2355" s="601">
        <f t="shared" ca="1" si="1053"/>
        <v>-1.2670613091933101E+17</v>
      </c>
      <c r="O2355" s="601">
        <f t="shared" ca="1" si="1054"/>
        <v>1531553318285194.3</v>
      </c>
      <c r="P2355" s="601">
        <f t="shared" ca="1" si="1055"/>
        <v>-1232921046140050</v>
      </c>
      <c r="Q2355" s="601">
        <f t="shared" ca="1" si="1071"/>
        <v>-197267367382408</v>
      </c>
      <c r="R2355" s="602">
        <f t="shared" si="1056"/>
        <v>399</v>
      </c>
      <c r="S2355" s="602">
        <f t="shared" si="1057"/>
        <v>63.84</v>
      </c>
      <c r="T2355" s="602">
        <f t="shared" si="1058"/>
        <v>166.35080000000002</v>
      </c>
      <c r="U2355" s="602">
        <f t="shared" si="1059"/>
        <v>26.616128000000003</v>
      </c>
      <c r="V2355" s="602">
        <f t="shared" ca="1" si="1060"/>
        <v>-101364904735465</v>
      </c>
      <c r="W2355" s="602">
        <f t="shared" si="1061"/>
        <v>84.48</v>
      </c>
      <c r="X2355" s="602">
        <f t="shared" si="1062"/>
        <v>13.52</v>
      </c>
      <c r="Y2355" s="602">
        <f t="shared" ca="1" si="1063"/>
        <v>1933220200622.24</v>
      </c>
      <c r="Z2355" s="602">
        <f t="shared" ca="1" si="1064"/>
        <v>309315232099.56</v>
      </c>
      <c r="AA2355" s="603">
        <f t="shared" si="1065"/>
        <v>0</v>
      </c>
      <c r="AB2355" s="602"/>
      <c r="AC2355" s="604">
        <f t="shared" si="1066"/>
        <v>0.113</v>
      </c>
      <c r="AD2355" s="602">
        <f t="shared" ca="1" si="1067"/>
        <v>-1232921046140046</v>
      </c>
      <c r="AE2355" s="602">
        <f t="shared" si="1068"/>
        <v>0</v>
      </c>
      <c r="AG2355" s="602">
        <f t="shared" ca="1" si="1072"/>
        <v>0</v>
      </c>
    </row>
    <row r="2356" spans="2:33" x14ac:dyDescent="0.25">
      <c r="B2356" s="30">
        <v>2335</v>
      </c>
      <c r="C2356" s="19">
        <f t="shared" ca="1" si="1046"/>
        <v>116760</v>
      </c>
      <c r="D2356" s="30">
        <f t="shared" ca="1" si="1047"/>
        <v>31</v>
      </c>
      <c r="E2356" s="599">
        <f t="shared" si="1048"/>
        <v>0.113</v>
      </c>
      <c r="F2356" s="599">
        <f t="shared" si="1069"/>
        <v>0.13108</v>
      </c>
      <c r="G2356" s="33">
        <f t="shared" ca="1" si="1049"/>
        <v>1.0120874444444443</v>
      </c>
      <c r="H2356" s="33">
        <f t="shared" ca="1" si="1050"/>
        <v>951218431635.43713</v>
      </c>
      <c r="I2356" s="33">
        <f t="shared" ca="1" si="1074"/>
        <v>1.0512832455114357E-12</v>
      </c>
      <c r="J2356" s="30" t="b">
        <f t="shared" si="1051"/>
        <v>0</v>
      </c>
      <c r="K2356" s="33">
        <f t="shared" si="1070"/>
        <v>1</v>
      </c>
      <c r="L2356" s="33">
        <f t="shared" ca="1" si="1073"/>
        <v>1.0512832455114357E-12</v>
      </c>
      <c r="M2356" s="600">
        <f t="shared" ca="1" si="1052"/>
        <v>27271.35</v>
      </c>
      <c r="N2356" s="601">
        <f t="shared" ca="1" si="1053"/>
        <v>-1.28237684237616E+17</v>
      </c>
      <c r="O2356" s="601">
        <f t="shared" ca="1" si="1054"/>
        <v>1550065883933660.3</v>
      </c>
      <c r="P2356" s="601">
        <f t="shared" ca="1" si="1055"/>
        <v>-1247823910789910</v>
      </c>
      <c r="Q2356" s="601">
        <f t="shared" ca="1" si="1071"/>
        <v>-199651825726386</v>
      </c>
      <c r="R2356" s="602">
        <f t="shared" si="1056"/>
        <v>399</v>
      </c>
      <c r="S2356" s="602">
        <f t="shared" si="1057"/>
        <v>63.84</v>
      </c>
      <c r="T2356" s="602">
        <f t="shared" si="1058"/>
        <v>166.35080000000002</v>
      </c>
      <c r="U2356" s="602">
        <f t="shared" si="1059"/>
        <v>26.616128000000003</v>
      </c>
      <c r="V2356" s="602">
        <f t="shared" ca="1" si="1060"/>
        <v>-102590147390093</v>
      </c>
      <c r="W2356" s="602">
        <f t="shared" si="1061"/>
        <v>84.48</v>
      </c>
      <c r="X2356" s="602">
        <f t="shared" si="1062"/>
        <v>13.52</v>
      </c>
      <c r="Y2356" s="602">
        <f t="shared" ca="1" si="1063"/>
        <v>1956587892393.23</v>
      </c>
      <c r="Z2356" s="602">
        <f t="shared" ca="1" si="1064"/>
        <v>313054062782.91998</v>
      </c>
      <c r="AA2356" s="603">
        <f t="shared" si="1065"/>
        <v>0</v>
      </c>
      <c r="AB2356" s="602"/>
      <c r="AC2356" s="604">
        <f t="shared" si="1066"/>
        <v>0.113</v>
      </c>
      <c r="AD2356" s="602">
        <f t="shared" ca="1" si="1067"/>
        <v>-1247823910789913.5</v>
      </c>
      <c r="AE2356" s="602">
        <f t="shared" si="1068"/>
        <v>0</v>
      </c>
      <c r="AG2356" s="602">
        <f t="shared" ca="1" si="1072"/>
        <v>0</v>
      </c>
    </row>
    <row r="2357" spans="2:33" x14ac:dyDescent="0.25">
      <c r="B2357" s="30">
        <v>2336</v>
      </c>
      <c r="C2357" s="19">
        <f t="shared" ca="1" si="1046"/>
        <v>116790</v>
      </c>
      <c r="D2357" s="30">
        <f t="shared" ca="1" si="1047"/>
        <v>30</v>
      </c>
      <c r="E2357" s="599">
        <f t="shared" si="1048"/>
        <v>0.113</v>
      </c>
      <c r="F2357" s="599">
        <f t="shared" si="1069"/>
        <v>0.13108</v>
      </c>
      <c r="G2357" s="33">
        <f t="shared" ca="1" si="1049"/>
        <v>1.0117233333333333</v>
      </c>
      <c r="H2357" s="33">
        <f t="shared" ca="1" si="1050"/>
        <v>962369882382.30994</v>
      </c>
      <c r="I2357" s="33">
        <f t="shared" ca="1" si="1074"/>
        <v>1.039101512117709E-12</v>
      </c>
      <c r="J2357" s="30" t="b">
        <f t="shared" si="1051"/>
        <v>0</v>
      </c>
      <c r="K2357" s="33">
        <f t="shared" si="1070"/>
        <v>1</v>
      </c>
      <c r="L2357" s="33">
        <f t="shared" ca="1" si="1073"/>
        <v>1.039101512117709E-12</v>
      </c>
      <c r="M2357" s="600">
        <f t="shared" ca="1" si="1052"/>
        <v>27271.35</v>
      </c>
      <c r="N2357" s="601">
        <f t="shared" ca="1" si="1053"/>
        <v>-1.2978775012155E+17</v>
      </c>
      <c r="O2357" s="601">
        <f t="shared" ca="1" si="1054"/>
        <v>1521545057285573.3</v>
      </c>
      <c r="P2357" s="601">
        <f t="shared" ca="1" si="1055"/>
        <v>-1222167980311260</v>
      </c>
      <c r="Q2357" s="601">
        <f t="shared" ca="1" si="1071"/>
        <v>-195546876849802</v>
      </c>
      <c r="R2357" s="602">
        <f t="shared" si="1056"/>
        <v>399</v>
      </c>
      <c r="S2357" s="602">
        <f t="shared" si="1057"/>
        <v>63.84</v>
      </c>
      <c r="T2357" s="602">
        <f t="shared" si="1058"/>
        <v>166.35080000000002</v>
      </c>
      <c r="U2357" s="602">
        <f t="shared" si="1059"/>
        <v>26.616128000000003</v>
      </c>
      <c r="V2357" s="602">
        <f t="shared" ca="1" si="1060"/>
        <v>-103830200097240</v>
      </c>
      <c r="W2357" s="602">
        <f t="shared" si="1061"/>
        <v>84.48</v>
      </c>
      <c r="X2357" s="602">
        <f t="shared" si="1062"/>
        <v>13.52</v>
      </c>
      <c r="Y2357" s="602">
        <f t="shared" ca="1" si="1063"/>
        <v>1916359393402.71</v>
      </c>
      <c r="Z2357" s="602">
        <f t="shared" ca="1" si="1064"/>
        <v>306617502944.42999</v>
      </c>
      <c r="AA2357" s="603">
        <f t="shared" si="1065"/>
        <v>0</v>
      </c>
      <c r="AB2357" s="602"/>
      <c r="AC2357" s="604">
        <f t="shared" si="1066"/>
        <v>0.113</v>
      </c>
      <c r="AD2357" s="602">
        <f t="shared" ca="1" si="1067"/>
        <v>-1222167980311262.5</v>
      </c>
      <c r="AE2357" s="602">
        <f t="shared" si="1068"/>
        <v>0</v>
      </c>
      <c r="AG2357" s="602">
        <f t="shared" ca="1" si="1072"/>
        <v>0</v>
      </c>
    </row>
    <row r="2358" spans="2:33" x14ac:dyDescent="0.25">
      <c r="B2358" s="30">
        <v>2337</v>
      </c>
      <c r="C2358" s="19">
        <f t="shared" ca="1" si="1046"/>
        <v>116821</v>
      </c>
      <c r="D2358" s="30">
        <f t="shared" ca="1" si="1047"/>
        <v>31</v>
      </c>
      <c r="E2358" s="599">
        <f t="shared" si="1048"/>
        <v>0.113</v>
      </c>
      <c r="F2358" s="599">
        <f t="shared" si="1069"/>
        <v>0.13108</v>
      </c>
      <c r="G2358" s="33">
        <f t="shared" ca="1" si="1049"/>
        <v>1.0120874444444443</v>
      </c>
      <c r="H2358" s="33">
        <f t="shared" ca="1" si="1050"/>
        <v>974002474870.61255</v>
      </c>
      <c r="I2358" s="33">
        <f t="shared" ca="1" si="1074"/>
        <v>1.0266914364184147E-12</v>
      </c>
      <c r="J2358" s="30" t="b">
        <f t="shared" si="1051"/>
        <v>0</v>
      </c>
      <c r="K2358" s="33">
        <f t="shared" si="1070"/>
        <v>1</v>
      </c>
      <c r="L2358" s="33">
        <f t="shared" ca="1" si="1073"/>
        <v>1.0266914364184147E-12</v>
      </c>
      <c r="M2358" s="600">
        <f t="shared" ca="1" si="1052"/>
        <v>27271.35</v>
      </c>
      <c r="N2358" s="601">
        <f t="shared" ca="1" si="1053"/>
        <v>-1.31309295178836E+17</v>
      </c>
      <c r="O2358" s="601">
        <f t="shared" ca="1" si="1054"/>
        <v>1587193810540612.3</v>
      </c>
      <c r="P2358" s="601">
        <f t="shared" ca="1" si="1055"/>
        <v>-1277712391698510</v>
      </c>
      <c r="Q2358" s="601">
        <f t="shared" ca="1" si="1071"/>
        <v>-204433982671762</v>
      </c>
      <c r="R2358" s="602">
        <f t="shared" si="1056"/>
        <v>399</v>
      </c>
      <c r="S2358" s="602">
        <f t="shared" si="1057"/>
        <v>63.84</v>
      </c>
      <c r="T2358" s="602">
        <f t="shared" si="1058"/>
        <v>166.35080000000002</v>
      </c>
      <c r="U2358" s="602">
        <f t="shared" si="1059"/>
        <v>26.616128000000003</v>
      </c>
      <c r="V2358" s="602">
        <f t="shared" ca="1" si="1060"/>
        <v>-105047436143069</v>
      </c>
      <c r="W2358" s="602">
        <f t="shared" si="1061"/>
        <v>84.48</v>
      </c>
      <c r="X2358" s="602">
        <f t="shared" si="1062"/>
        <v>13.52</v>
      </c>
      <c r="Y2358" s="602">
        <f t="shared" ca="1" si="1063"/>
        <v>2003453030457.9099</v>
      </c>
      <c r="Z2358" s="602">
        <f t="shared" ca="1" si="1064"/>
        <v>320552484873.27002</v>
      </c>
      <c r="AA2358" s="603">
        <f t="shared" si="1065"/>
        <v>0</v>
      </c>
      <c r="AB2358" s="602"/>
      <c r="AC2358" s="604">
        <f t="shared" si="1066"/>
        <v>0.113</v>
      </c>
      <c r="AD2358" s="602">
        <f t="shared" ca="1" si="1067"/>
        <v>-1277712391698507</v>
      </c>
      <c r="AE2358" s="602">
        <f t="shared" si="1068"/>
        <v>0</v>
      </c>
      <c r="AG2358" s="602">
        <f t="shared" ca="1" si="1072"/>
        <v>0</v>
      </c>
    </row>
    <row r="2359" spans="2:33" x14ac:dyDescent="0.25">
      <c r="B2359" s="30">
        <v>2338</v>
      </c>
      <c r="C2359" s="19">
        <f t="shared" ca="1" si="1046"/>
        <v>116851</v>
      </c>
      <c r="D2359" s="30">
        <f t="shared" ca="1" si="1047"/>
        <v>30</v>
      </c>
      <c r="E2359" s="599">
        <f t="shared" si="1048"/>
        <v>0.113</v>
      </c>
      <c r="F2359" s="599">
        <f t="shared" si="1069"/>
        <v>0.13108</v>
      </c>
      <c r="G2359" s="33">
        <f t="shared" ca="1" si="1049"/>
        <v>1.0117233333333333</v>
      </c>
      <c r="H2359" s="33">
        <f t="shared" ca="1" si="1050"/>
        <v>985421030551.01233</v>
      </c>
      <c r="I2359" s="33">
        <f t="shared" ca="1" si="1074"/>
        <v>1.014794660350242E-12</v>
      </c>
      <c r="J2359" s="30" t="b">
        <f t="shared" si="1051"/>
        <v>0</v>
      </c>
      <c r="K2359" s="33">
        <f t="shared" si="1070"/>
        <v>1</v>
      </c>
      <c r="L2359" s="33">
        <f t="shared" ca="1" si="1073"/>
        <v>1.014794660350242E-12</v>
      </c>
      <c r="M2359" s="600">
        <f t="shared" ca="1" si="1052"/>
        <v>27271.35</v>
      </c>
      <c r="N2359" s="601">
        <f t="shared" ca="1" si="1053"/>
        <v>-1.3289648898937699E+17</v>
      </c>
      <c r="O2359" s="601">
        <f t="shared" ca="1" si="1054"/>
        <v>1557989839279401.3</v>
      </c>
      <c r="P2359" s="601">
        <f t="shared" ca="1" si="1055"/>
        <v>-1251441937983300</v>
      </c>
      <c r="Q2359" s="601">
        <f t="shared" ca="1" si="1071"/>
        <v>-200230710077328</v>
      </c>
      <c r="R2359" s="602">
        <f t="shared" si="1056"/>
        <v>399</v>
      </c>
      <c r="S2359" s="602">
        <f t="shared" si="1057"/>
        <v>63.84</v>
      </c>
      <c r="T2359" s="602">
        <f t="shared" si="1058"/>
        <v>166.35080000000002</v>
      </c>
      <c r="U2359" s="602">
        <f t="shared" si="1059"/>
        <v>26.616128000000003</v>
      </c>
      <c r="V2359" s="602">
        <f t="shared" ca="1" si="1060"/>
        <v>-106317191191502</v>
      </c>
      <c r="W2359" s="602">
        <f t="shared" si="1061"/>
        <v>84.48</v>
      </c>
      <c r="X2359" s="602">
        <f t="shared" si="1062"/>
        <v>13.52</v>
      </c>
      <c r="Y2359" s="602">
        <f t="shared" ca="1" si="1063"/>
        <v>1962260959032.46</v>
      </c>
      <c r="Z2359" s="602">
        <f t="shared" ca="1" si="1064"/>
        <v>313961753445.19</v>
      </c>
      <c r="AA2359" s="603">
        <f t="shared" si="1065"/>
        <v>0</v>
      </c>
      <c r="AB2359" s="602"/>
      <c r="AC2359" s="604">
        <f t="shared" si="1066"/>
        <v>0.113</v>
      </c>
      <c r="AD2359" s="602">
        <f t="shared" ca="1" si="1067"/>
        <v>-1251441937983300</v>
      </c>
      <c r="AE2359" s="602">
        <f t="shared" si="1068"/>
        <v>0</v>
      </c>
      <c r="AG2359" s="602">
        <f t="shared" ca="1" si="1072"/>
        <v>0</v>
      </c>
    </row>
    <row r="2360" spans="2:33" x14ac:dyDescent="0.25">
      <c r="B2360" s="30">
        <v>2339</v>
      </c>
      <c r="C2360" s="19">
        <f t="shared" ca="1" si="1046"/>
        <v>116882</v>
      </c>
      <c r="D2360" s="30">
        <f t="shared" ca="1" si="1047"/>
        <v>31</v>
      </c>
      <c r="E2360" s="599">
        <f t="shared" si="1048"/>
        <v>0.113</v>
      </c>
      <c r="F2360" s="599">
        <f t="shared" si="1069"/>
        <v>0.13108</v>
      </c>
      <c r="G2360" s="33">
        <f t="shared" ca="1" si="1049"/>
        <v>1.0120874444444443</v>
      </c>
      <c r="H2360" s="33">
        <f t="shared" ca="1" si="1050"/>
        <v>997332252512.18481</v>
      </c>
      <c r="I2360" s="33">
        <f t="shared" ca="1" si="1074"/>
        <v>1.0026748834012892E-12</v>
      </c>
      <c r="J2360" s="30" t="b">
        <f t="shared" si="1051"/>
        <v>0</v>
      </c>
      <c r="K2360" s="33">
        <f t="shared" si="1070"/>
        <v>1</v>
      </c>
      <c r="L2360" s="33">
        <f t="shared" ca="1" si="1073"/>
        <v>1.0026748834012892E-12</v>
      </c>
      <c r="M2360" s="600">
        <f t="shared" ca="1" si="1052"/>
        <v>27271.35</v>
      </c>
      <c r="N2360" s="601">
        <f t="shared" ca="1" si="1053"/>
        <v>-1.34454478828656E+17</v>
      </c>
      <c r="O2360" s="601">
        <f t="shared" ca="1" si="1054"/>
        <v>1625211043175388.3</v>
      </c>
      <c r="P2360" s="601">
        <f t="shared" ca="1" si="1055"/>
        <v>-1308316775935510</v>
      </c>
      <c r="Q2360" s="601">
        <f t="shared" ca="1" si="1071"/>
        <v>-209330684149682</v>
      </c>
      <c r="R2360" s="602">
        <f t="shared" si="1056"/>
        <v>399</v>
      </c>
      <c r="S2360" s="602">
        <f t="shared" si="1057"/>
        <v>63.84</v>
      </c>
      <c r="T2360" s="602">
        <f t="shared" si="1058"/>
        <v>166.35080000000002</v>
      </c>
      <c r="U2360" s="602">
        <f t="shared" si="1059"/>
        <v>26.616128000000003</v>
      </c>
      <c r="V2360" s="602">
        <f t="shared" ca="1" si="1060"/>
        <v>-107563583062925</v>
      </c>
      <c r="W2360" s="602">
        <f t="shared" si="1061"/>
        <v>84.48</v>
      </c>
      <c r="X2360" s="602">
        <f t="shared" si="1062"/>
        <v>13.52</v>
      </c>
      <c r="Y2360" s="602">
        <f t="shared" ca="1" si="1063"/>
        <v>2051440704941.53</v>
      </c>
      <c r="Z2360" s="602">
        <f t="shared" ca="1" si="1064"/>
        <v>328230512790.65002</v>
      </c>
      <c r="AA2360" s="603">
        <f t="shared" si="1065"/>
        <v>0</v>
      </c>
      <c r="AB2360" s="602"/>
      <c r="AC2360" s="604">
        <f t="shared" si="1066"/>
        <v>0.113</v>
      </c>
      <c r="AD2360" s="602">
        <f t="shared" ca="1" si="1067"/>
        <v>-1308316775935505.5</v>
      </c>
      <c r="AE2360" s="602">
        <f t="shared" si="1068"/>
        <v>0</v>
      </c>
      <c r="AG2360" s="602">
        <f t="shared" ca="1" si="1072"/>
        <v>0</v>
      </c>
    </row>
    <row r="2361" spans="2:33" x14ac:dyDescent="0.25">
      <c r="B2361" s="30">
        <v>2340</v>
      </c>
      <c r="C2361" s="19">
        <f t="shared" ca="1" si="1046"/>
        <v>116913</v>
      </c>
      <c r="D2361" s="30">
        <f t="shared" ca="1" si="1047"/>
        <v>31</v>
      </c>
      <c r="E2361" s="599">
        <f t="shared" si="1048"/>
        <v>0.113</v>
      </c>
      <c r="F2361" s="599">
        <f t="shared" si="1069"/>
        <v>0.13108</v>
      </c>
      <c r="G2361" s="33">
        <f t="shared" ca="1" si="1049"/>
        <v>1.0120874444444443</v>
      </c>
      <c r="H2361" s="33">
        <f t="shared" ca="1" si="1050"/>
        <v>1009387450707.0784</v>
      </c>
      <c r="I2361" s="33">
        <f t="shared" ca="1" si="1074"/>
        <v>9.906998539554831E-13</v>
      </c>
      <c r="J2361" s="30" t="b">
        <f t="shared" si="1051"/>
        <v>1</v>
      </c>
      <c r="K2361" s="33">
        <f t="shared" si="1070"/>
        <v>1</v>
      </c>
      <c r="L2361" s="33">
        <f t="shared" ca="1" si="1073"/>
        <v>9.906998539554831E-13</v>
      </c>
      <c r="M2361" s="600">
        <f t="shared" ca="1" si="1052"/>
        <v>27271.35</v>
      </c>
      <c r="N2361" s="601">
        <f t="shared" ca="1" si="1053"/>
        <v>-1.3607968987183101E+17</v>
      </c>
      <c r="O2361" s="601">
        <f t="shared" ca="1" si="1054"/>
        <v>1644855691370255.3</v>
      </c>
      <c r="P2361" s="601">
        <f t="shared" ca="1" si="1055"/>
        <v>-1324130982280620</v>
      </c>
      <c r="Q2361" s="601">
        <f t="shared" ca="1" si="1071"/>
        <v>-211860957164899</v>
      </c>
      <c r="R2361" s="602">
        <f t="shared" si="1056"/>
        <v>399</v>
      </c>
      <c r="S2361" s="602">
        <f t="shared" si="1057"/>
        <v>63.84</v>
      </c>
      <c r="T2361" s="602">
        <f t="shared" si="1058"/>
        <v>166.35080000000002</v>
      </c>
      <c r="U2361" s="602">
        <f t="shared" si="1059"/>
        <v>26.616128000000003</v>
      </c>
      <c r="V2361" s="602">
        <f t="shared" ca="1" si="1060"/>
        <v>-108863751897465</v>
      </c>
      <c r="W2361" s="602">
        <f t="shared" si="1061"/>
        <v>84.48</v>
      </c>
      <c r="X2361" s="602">
        <f t="shared" si="1062"/>
        <v>13.52</v>
      </c>
      <c r="Y2361" s="602">
        <f t="shared" ca="1" si="1063"/>
        <v>2076237380490.6599</v>
      </c>
      <c r="Z2361" s="602">
        <f t="shared" ca="1" si="1064"/>
        <v>332197980878.51001</v>
      </c>
      <c r="AA2361" s="603">
        <f t="shared" si="1065"/>
        <v>0</v>
      </c>
      <c r="AB2361" s="602"/>
      <c r="AC2361" s="604">
        <f t="shared" si="1066"/>
        <v>0.113</v>
      </c>
      <c r="AD2361" s="602">
        <f t="shared" ca="1" si="1067"/>
        <v>-1324130982280622.3</v>
      </c>
      <c r="AE2361" s="602">
        <f t="shared" si="1068"/>
        <v>0</v>
      </c>
      <c r="AG2361" s="602">
        <f t="shared" ca="1" si="1072"/>
        <v>0</v>
      </c>
    </row>
    <row r="2362" spans="2:33" x14ac:dyDescent="0.25">
      <c r="B2362" s="30">
        <v>2341</v>
      </c>
      <c r="C2362" s="19">
        <f t="shared" ca="1" si="1046"/>
        <v>116942</v>
      </c>
      <c r="D2362" s="30">
        <f t="shared" ca="1" si="1047"/>
        <v>29</v>
      </c>
      <c r="E2362" s="599">
        <f t="shared" si="1048"/>
        <v>0.113</v>
      </c>
      <c r="F2362" s="599">
        <f t="shared" si="1069"/>
        <v>0.13108</v>
      </c>
      <c r="G2362" s="33">
        <f t="shared" ca="1" si="1049"/>
        <v>1.0113592222222221</v>
      </c>
      <c r="H2362" s="33">
        <f t="shared" ca="1" si="1050"/>
        <v>1020853307067.9823</v>
      </c>
      <c r="I2362" s="33">
        <f t="shared" ca="1" si="1074"/>
        <v>9.7957267031060947E-13</v>
      </c>
      <c r="J2362" s="30" t="b">
        <f t="shared" si="1051"/>
        <v>0</v>
      </c>
      <c r="K2362" s="33">
        <f t="shared" si="1070"/>
        <v>1</v>
      </c>
      <c r="L2362" s="33">
        <f t="shared" ca="1" si="1073"/>
        <v>9.7957267031060947E-13</v>
      </c>
      <c r="M2362" s="600">
        <f t="shared" ca="1" si="1052"/>
        <v>27271.35</v>
      </c>
      <c r="N2362" s="601">
        <f t="shared" ca="1" si="1053"/>
        <v>-1.3772454556320099E+17</v>
      </c>
      <c r="O2362" s="601">
        <f t="shared" ca="1" si="1054"/>
        <v>1564443718534242.3</v>
      </c>
      <c r="P2362" s="601">
        <f t="shared" ca="1" si="1055"/>
        <v>-1253675932807250</v>
      </c>
      <c r="Q2362" s="601">
        <f t="shared" ca="1" si="1071"/>
        <v>-200588149249160</v>
      </c>
      <c r="R2362" s="602">
        <f t="shared" si="1056"/>
        <v>399</v>
      </c>
      <c r="S2362" s="602">
        <f t="shared" si="1057"/>
        <v>63.84</v>
      </c>
      <c r="T2362" s="602">
        <f t="shared" si="1058"/>
        <v>166.35080000000002</v>
      </c>
      <c r="U2362" s="602">
        <f t="shared" si="1059"/>
        <v>26.616128000000003</v>
      </c>
      <c r="V2362" s="602">
        <f t="shared" ca="1" si="1060"/>
        <v>-110179636450561</v>
      </c>
      <c r="W2362" s="602">
        <f t="shared" si="1061"/>
        <v>84.48</v>
      </c>
      <c r="X2362" s="602">
        <f t="shared" si="1062"/>
        <v>13.52</v>
      </c>
      <c r="Y2362" s="602">
        <f t="shared" ca="1" si="1063"/>
        <v>1965763862916.4099</v>
      </c>
      <c r="Z2362" s="602">
        <f t="shared" ca="1" si="1064"/>
        <v>314522218066.63</v>
      </c>
      <c r="AA2362" s="603">
        <f t="shared" si="1065"/>
        <v>0</v>
      </c>
      <c r="AB2362" s="602"/>
      <c r="AC2362" s="604">
        <f t="shared" si="1066"/>
        <v>0.113</v>
      </c>
      <c r="AD2362" s="602">
        <f t="shared" ca="1" si="1067"/>
        <v>-1253675932807249</v>
      </c>
      <c r="AE2362" s="602">
        <f t="shared" si="1068"/>
        <v>0</v>
      </c>
      <c r="AG2362" s="602">
        <f t="shared" ca="1" si="1072"/>
        <v>0</v>
      </c>
    </row>
    <row r="2363" spans="2:33" x14ac:dyDescent="0.25">
      <c r="B2363" s="30">
        <v>2342</v>
      </c>
      <c r="C2363" s="19">
        <f t="shared" ca="1" si="1046"/>
        <v>116973</v>
      </c>
      <c r="D2363" s="30">
        <f t="shared" ca="1" si="1047"/>
        <v>31</v>
      </c>
      <c r="E2363" s="599">
        <f t="shared" si="1048"/>
        <v>0.113</v>
      </c>
      <c r="F2363" s="599">
        <f t="shared" si="1069"/>
        <v>0.13108</v>
      </c>
      <c r="G2363" s="33">
        <f t="shared" ca="1" si="1049"/>
        <v>1.0120874444444443</v>
      </c>
      <c r="H2363" s="33">
        <f t="shared" ca="1" si="1050"/>
        <v>1033192814703.0938</v>
      </c>
      <c r="I2363" s="33">
        <f t="shared" ca="1" si="1074"/>
        <v>9.6787355251533348E-13</v>
      </c>
      <c r="J2363" s="30" t="b">
        <f t="shared" si="1051"/>
        <v>0</v>
      </c>
      <c r="K2363" s="33">
        <f t="shared" si="1070"/>
        <v>1</v>
      </c>
      <c r="L2363" s="33">
        <f t="shared" ca="1" si="1073"/>
        <v>9.6787355251533348E-13</v>
      </c>
      <c r="M2363" s="600">
        <f t="shared" ca="1" si="1052"/>
        <v>27271.35</v>
      </c>
      <c r="N2363" s="601">
        <f t="shared" ca="1" si="1053"/>
        <v>-1.3928898928173501E+17</v>
      </c>
      <c r="O2363" s="601">
        <f t="shared" ca="1" si="1054"/>
        <v>1683647919693055.3</v>
      </c>
      <c r="P2363" s="601">
        <f t="shared" ca="1" si="1055"/>
        <v>-1355359248483100</v>
      </c>
      <c r="Q2363" s="601">
        <f t="shared" ca="1" si="1071"/>
        <v>-216857479757296</v>
      </c>
      <c r="R2363" s="602">
        <f t="shared" si="1056"/>
        <v>399</v>
      </c>
      <c r="S2363" s="602">
        <f t="shared" si="1057"/>
        <v>63.84</v>
      </c>
      <c r="T2363" s="602">
        <f t="shared" si="1058"/>
        <v>166.35080000000002</v>
      </c>
      <c r="U2363" s="602">
        <f t="shared" si="1059"/>
        <v>26.616128000000003</v>
      </c>
      <c r="V2363" s="602">
        <f t="shared" ca="1" si="1060"/>
        <v>-111431191425388</v>
      </c>
      <c r="W2363" s="602">
        <f t="shared" si="1061"/>
        <v>84.48</v>
      </c>
      <c r="X2363" s="602">
        <f t="shared" si="1062"/>
        <v>13.52</v>
      </c>
      <c r="Y2363" s="602">
        <f t="shared" ca="1" si="1063"/>
        <v>2125203301896.1499</v>
      </c>
      <c r="Z2363" s="602">
        <f t="shared" ca="1" si="1064"/>
        <v>340032528303.38</v>
      </c>
      <c r="AA2363" s="603">
        <f t="shared" si="1065"/>
        <v>0</v>
      </c>
      <c r="AB2363" s="602"/>
      <c r="AC2363" s="604">
        <f t="shared" si="1066"/>
        <v>0.113</v>
      </c>
      <c r="AD2363" s="602">
        <f t="shared" ca="1" si="1067"/>
        <v>-1355359248483105</v>
      </c>
      <c r="AE2363" s="602">
        <f t="shared" si="1068"/>
        <v>0</v>
      </c>
      <c r="AG2363" s="602">
        <f t="shared" ca="1" si="1072"/>
        <v>0</v>
      </c>
    </row>
    <row r="2364" spans="2:33" x14ac:dyDescent="0.25">
      <c r="B2364" s="30">
        <v>2343</v>
      </c>
      <c r="C2364" s="19">
        <f t="shared" ca="1" si="1046"/>
        <v>117003</v>
      </c>
      <c r="D2364" s="30">
        <f t="shared" ca="1" si="1047"/>
        <v>30</v>
      </c>
      <c r="E2364" s="599">
        <f t="shared" si="1048"/>
        <v>0.113</v>
      </c>
      <c r="F2364" s="599">
        <f t="shared" si="1069"/>
        <v>0.13108</v>
      </c>
      <c r="G2364" s="33">
        <f t="shared" ca="1" si="1049"/>
        <v>1.0117233333333333</v>
      </c>
      <c r="H2364" s="33">
        <f t="shared" ca="1" si="1050"/>
        <v>1045305278467.463</v>
      </c>
      <c r="I2364" s="33">
        <f t="shared" ca="1" si="1074"/>
        <v>9.5665832804949981E-13</v>
      </c>
      <c r="J2364" s="30" t="b">
        <f t="shared" si="1051"/>
        <v>0</v>
      </c>
      <c r="K2364" s="33">
        <f t="shared" si="1070"/>
        <v>1</v>
      </c>
      <c r="L2364" s="33">
        <f t="shared" ca="1" si="1073"/>
        <v>9.5665832804949981E-13</v>
      </c>
      <c r="M2364" s="600">
        <f t="shared" ca="1" si="1052"/>
        <v>27271.35</v>
      </c>
      <c r="N2364" s="601">
        <f t="shared" ca="1" si="1053"/>
        <v>-1.40972637201428E+17</v>
      </c>
      <c r="O2364" s="601">
        <f t="shared" ca="1" si="1054"/>
        <v>1652669216818678.3</v>
      </c>
      <c r="P2364" s="601">
        <f t="shared" ca="1" si="1055"/>
        <v>-1327492333646780</v>
      </c>
      <c r="Q2364" s="601">
        <f t="shared" ca="1" si="1071"/>
        <v>-212398773383485</v>
      </c>
      <c r="R2364" s="602">
        <f t="shared" si="1056"/>
        <v>399</v>
      </c>
      <c r="S2364" s="602">
        <f t="shared" si="1057"/>
        <v>63.84</v>
      </c>
      <c r="T2364" s="602">
        <f t="shared" si="1058"/>
        <v>166.35080000000002</v>
      </c>
      <c r="U2364" s="602">
        <f t="shared" si="1059"/>
        <v>26.616128000000003</v>
      </c>
      <c r="V2364" s="602">
        <f t="shared" ca="1" si="1060"/>
        <v>-112778109761142</v>
      </c>
      <c r="W2364" s="602">
        <f t="shared" si="1061"/>
        <v>84.48</v>
      </c>
      <c r="X2364" s="602">
        <f t="shared" si="1062"/>
        <v>13.52</v>
      </c>
      <c r="Y2364" s="602">
        <f t="shared" ca="1" si="1063"/>
        <v>2081507979432.8</v>
      </c>
      <c r="Z2364" s="602">
        <f t="shared" ca="1" si="1064"/>
        <v>333041276709.25</v>
      </c>
      <c r="AA2364" s="603">
        <f t="shared" si="1065"/>
        <v>0</v>
      </c>
      <c r="AB2364" s="602"/>
      <c r="AC2364" s="604">
        <f t="shared" si="1066"/>
        <v>0.113</v>
      </c>
      <c r="AD2364" s="602">
        <f t="shared" ca="1" si="1067"/>
        <v>-1327492333646780.5</v>
      </c>
      <c r="AE2364" s="602">
        <f t="shared" si="1068"/>
        <v>0</v>
      </c>
      <c r="AG2364" s="602">
        <f t="shared" ca="1" si="1072"/>
        <v>0</v>
      </c>
    </row>
    <row r="2365" spans="2:33" x14ac:dyDescent="0.25">
      <c r="B2365" s="30">
        <v>2344</v>
      </c>
      <c r="C2365" s="19">
        <f t="shared" ca="1" si="1046"/>
        <v>117034</v>
      </c>
      <c r="D2365" s="30">
        <f t="shared" ca="1" si="1047"/>
        <v>31</v>
      </c>
      <c r="E2365" s="599">
        <f t="shared" si="1048"/>
        <v>0.113</v>
      </c>
      <c r="F2365" s="599">
        <f t="shared" si="1069"/>
        <v>0.13108</v>
      </c>
      <c r="G2365" s="33">
        <f t="shared" ca="1" si="1049"/>
        <v>1.0120874444444443</v>
      </c>
      <c r="H2365" s="33">
        <f t="shared" ca="1" si="1050"/>
        <v>1057940347948.4229</v>
      </c>
      <c r="I2365" s="33">
        <f t="shared" ca="1" si="1074"/>
        <v>9.4523287814782577E-13</v>
      </c>
      <c r="J2365" s="30" t="b">
        <f t="shared" si="1051"/>
        <v>0</v>
      </c>
      <c r="K2365" s="33">
        <f t="shared" si="1070"/>
        <v>1</v>
      </c>
      <c r="L2365" s="33">
        <f t="shared" ca="1" si="1073"/>
        <v>9.4523287814782577E-13</v>
      </c>
      <c r="M2365" s="600">
        <f t="shared" ca="1" si="1052"/>
        <v>27271.35</v>
      </c>
      <c r="N2365" s="601">
        <f t="shared" ca="1" si="1053"/>
        <v>-1.4262530641824701E+17</v>
      </c>
      <c r="O2365" s="601">
        <f t="shared" ca="1" si="1054"/>
        <v>1723975467729701.3</v>
      </c>
      <c r="P2365" s="601">
        <f t="shared" ca="1" si="1055"/>
        <v>-1387823467730890</v>
      </c>
      <c r="Q2365" s="601">
        <f t="shared" ca="1" si="1071"/>
        <v>-222051754836942</v>
      </c>
      <c r="R2365" s="602">
        <f t="shared" si="1056"/>
        <v>399</v>
      </c>
      <c r="S2365" s="602">
        <f t="shared" si="1057"/>
        <v>63.84</v>
      </c>
      <c r="T2365" s="602">
        <f t="shared" si="1058"/>
        <v>166.35080000000002</v>
      </c>
      <c r="U2365" s="602">
        <f t="shared" si="1059"/>
        <v>26.616128000000003</v>
      </c>
      <c r="V2365" s="602">
        <f t="shared" ca="1" si="1060"/>
        <v>-114100245134598</v>
      </c>
      <c r="W2365" s="602">
        <f t="shared" si="1061"/>
        <v>84.48</v>
      </c>
      <c r="X2365" s="602">
        <f t="shared" si="1062"/>
        <v>13.52</v>
      </c>
      <c r="Y2365" s="602">
        <f t="shared" ca="1" si="1063"/>
        <v>2176107197676.6799</v>
      </c>
      <c r="Z2365" s="602">
        <f t="shared" ca="1" si="1064"/>
        <v>348177151628.27002</v>
      </c>
      <c r="AA2365" s="603">
        <f t="shared" si="1065"/>
        <v>0</v>
      </c>
      <c r="AB2365" s="602"/>
      <c r="AC2365" s="604">
        <f t="shared" si="1066"/>
        <v>0.113</v>
      </c>
      <c r="AD2365" s="602">
        <f t="shared" ca="1" si="1067"/>
        <v>-1387823467730887</v>
      </c>
      <c r="AE2365" s="602">
        <f t="shared" si="1068"/>
        <v>0</v>
      </c>
      <c r="AG2365" s="602">
        <f t="shared" ca="1" si="1072"/>
        <v>0</v>
      </c>
    </row>
    <row r="2366" spans="2:33" x14ac:dyDescent="0.25">
      <c r="B2366" s="30">
        <v>2345</v>
      </c>
      <c r="C2366" s="19">
        <f t="shared" ca="1" si="1046"/>
        <v>117064</v>
      </c>
      <c r="D2366" s="30">
        <f t="shared" ca="1" si="1047"/>
        <v>30</v>
      </c>
      <c r="E2366" s="599">
        <f t="shared" si="1048"/>
        <v>0.113</v>
      </c>
      <c r="F2366" s="599">
        <f t="shared" si="1069"/>
        <v>0.13108</v>
      </c>
      <c r="G2366" s="33">
        <f t="shared" ca="1" si="1049"/>
        <v>1.0117233333333333</v>
      </c>
      <c r="H2366" s="33">
        <f t="shared" ca="1" si="1050"/>
        <v>1070342935294.2048</v>
      </c>
      <c r="I2366" s="33">
        <f t="shared" ca="1" si="1074"/>
        <v>9.3428000225472626E-13</v>
      </c>
      <c r="J2366" s="30" t="b">
        <f t="shared" si="1051"/>
        <v>0</v>
      </c>
      <c r="K2366" s="33">
        <f t="shared" si="1070"/>
        <v>1</v>
      </c>
      <c r="L2366" s="33">
        <f t="shared" ca="1" si="1073"/>
        <v>9.3428000225472626E-13</v>
      </c>
      <c r="M2366" s="600">
        <f t="shared" ca="1" si="1052"/>
        <v>27271.35</v>
      </c>
      <c r="N2366" s="601">
        <f t="shared" ca="1" si="1053"/>
        <v>-1.4434928188597699E+17</v>
      </c>
      <c r="O2366" s="601">
        <f t="shared" ca="1" si="1054"/>
        <v>1692254748003875.3</v>
      </c>
      <c r="P2366" s="601">
        <f t="shared" ca="1" si="1055"/>
        <v>-1359289071092950</v>
      </c>
      <c r="Q2366" s="601">
        <f t="shared" ca="1" si="1071"/>
        <v>-217486251374872</v>
      </c>
      <c r="R2366" s="602">
        <f t="shared" si="1056"/>
        <v>399</v>
      </c>
      <c r="S2366" s="602">
        <f t="shared" si="1057"/>
        <v>63.84</v>
      </c>
      <c r="T2366" s="602">
        <f t="shared" si="1058"/>
        <v>166.35080000000002</v>
      </c>
      <c r="U2366" s="602">
        <f t="shared" si="1059"/>
        <v>26.616128000000003</v>
      </c>
      <c r="V2366" s="602">
        <f t="shared" ca="1" si="1060"/>
        <v>-115479425508782</v>
      </c>
      <c r="W2366" s="602">
        <f t="shared" si="1061"/>
        <v>84.48</v>
      </c>
      <c r="X2366" s="602">
        <f t="shared" si="1062"/>
        <v>13.52</v>
      </c>
      <c r="Y2366" s="602">
        <f t="shared" ca="1" si="1063"/>
        <v>2131365263748.3899</v>
      </c>
      <c r="Z2366" s="602">
        <f t="shared" ca="1" si="1064"/>
        <v>341018442199.73999</v>
      </c>
      <c r="AA2366" s="603">
        <f t="shared" si="1065"/>
        <v>0</v>
      </c>
      <c r="AB2366" s="602"/>
      <c r="AC2366" s="604">
        <f t="shared" si="1066"/>
        <v>0.113</v>
      </c>
      <c r="AD2366" s="602">
        <f t="shared" ca="1" si="1067"/>
        <v>-1359289071092950</v>
      </c>
      <c r="AE2366" s="602">
        <f t="shared" si="1068"/>
        <v>0</v>
      </c>
      <c r="AG2366" s="602">
        <f t="shared" ca="1" si="1072"/>
        <v>0</v>
      </c>
    </row>
    <row r="2367" spans="2:33" x14ac:dyDescent="0.25">
      <c r="B2367" s="30">
        <v>2346</v>
      </c>
      <c r="C2367" s="19">
        <f t="shared" ca="1" si="1046"/>
        <v>117095</v>
      </c>
      <c r="D2367" s="30">
        <f t="shared" ca="1" si="1047"/>
        <v>31</v>
      </c>
      <c r="E2367" s="599">
        <f t="shared" si="1048"/>
        <v>0.113</v>
      </c>
      <c r="F2367" s="599">
        <f t="shared" si="1069"/>
        <v>0.13108</v>
      </c>
      <c r="G2367" s="33">
        <f t="shared" ca="1" si="1049"/>
        <v>1.0120874444444443</v>
      </c>
      <c r="H2367" s="33">
        <f t="shared" ca="1" si="1050"/>
        <v>1083280646061.077</v>
      </c>
      <c r="I2367" s="33">
        <f t="shared" ca="1" si="1074"/>
        <v>9.2312181855745862E-13</v>
      </c>
      <c r="J2367" s="30" t="b">
        <f t="shared" si="1051"/>
        <v>0</v>
      </c>
      <c r="K2367" s="33">
        <f t="shared" si="1070"/>
        <v>1</v>
      </c>
      <c r="L2367" s="33">
        <f t="shared" ca="1" si="1073"/>
        <v>9.2312181855745862E-13</v>
      </c>
      <c r="M2367" s="600">
        <f t="shared" ca="1" si="1052"/>
        <v>27271.35</v>
      </c>
      <c r="N2367" s="601">
        <f t="shared" ca="1" si="1053"/>
        <v>-1.4604153663398099E+17</v>
      </c>
      <c r="O2367" s="601">
        <f t="shared" ca="1" si="1054"/>
        <v>1765268960671810.3</v>
      </c>
      <c r="P2367" s="601">
        <f t="shared" ca="1" si="1055"/>
        <v>-1421065285635650</v>
      </c>
      <c r="Q2367" s="601">
        <f t="shared" ca="1" si="1071"/>
        <v>-227370445701704</v>
      </c>
      <c r="R2367" s="602">
        <f t="shared" si="1056"/>
        <v>399</v>
      </c>
      <c r="S2367" s="602">
        <f t="shared" si="1057"/>
        <v>63.84</v>
      </c>
      <c r="T2367" s="602">
        <f t="shared" si="1058"/>
        <v>166.35080000000002</v>
      </c>
      <c r="U2367" s="602">
        <f t="shared" si="1059"/>
        <v>26.616128000000003</v>
      </c>
      <c r="V2367" s="602">
        <f t="shared" ca="1" si="1060"/>
        <v>-116833229307185</v>
      </c>
      <c r="W2367" s="602">
        <f t="shared" si="1061"/>
        <v>84.48</v>
      </c>
      <c r="X2367" s="602">
        <f t="shared" si="1062"/>
        <v>13.52</v>
      </c>
      <c r="Y2367" s="602">
        <f t="shared" ca="1" si="1063"/>
        <v>2228230368151.3398</v>
      </c>
      <c r="Z2367" s="602">
        <f t="shared" ca="1" si="1064"/>
        <v>356516858904.21002</v>
      </c>
      <c r="AA2367" s="603">
        <f t="shared" si="1065"/>
        <v>0</v>
      </c>
      <c r="AB2367" s="602"/>
      <c r="AC2367" s="604">
        <f t="shared" si="1066"/>
        <v>0.113</v>
      </c>
      <c r="AD2367" s="602">
        <f t="shared" ca="1" si="1067"/>
        <v>-1421065285635654</v>
      </c>
      <c r="AE2367" s="602">
        <f t="shared" si="1068"/>
        <v>0</v>
      </c>
      <c r="AG2367" s="602">
        <f t="shared" ca="1" si="1072"/>
        <v>0</v>
      </c>
    </row>
    <row r="2368" spans="2:33" x14ac:dyDescent="0.25">
      <c r="B2368" s="30">
        <v>2347</v>
      </c>
      <c r="C2368" s="19">
        <f t="shared" ca="1" si="1046"/>
        <v>117126</v>
      </c>
      <c r="D2368" s="30">
        <f t="shared" ca="1" si="1047"/>
        <v>31</v>
      </c>
      <c r="E2368" s="599">
        <f t="shared" si="1048"/>
        <v>0.113</v>
      </c>
      <c r="F2368" s="599">
        <f t="shared" si="1069"/>
        <v>0.13108</v>
      </c>
      <c r="G2368" s="33">
        <f t="shared" ca="1" si="1049"/>
        <v>1.0120874444444443</v>
      </c>
      <c r="H2368" s="33">
        <f t="shared" ca="1" si="1050"/>
        <v>1096374740688.082</v>
      </c>
      <c r="I2368" s="33">
        <f t="shared" ca="1" si="1074"/>
        <v>9.1209689797523286E-13</v>
      </c>
      <c r="J2368" s="30" t="b">
        <f t="shared" si="1051"/>
        <v>0</v>
      </c>
      <c r="K2368" s="33">
        <f t="shared" si="1070"/>
        <v>1</v>
      </c>
      <c r="L2368" s="33">
        <f t="shared" ca="1" si="1073"/>
        <v>9.1209689797523286E-13</v>
      </c>
      <c r="M2368" s="600">
        <f t="shared" ca="1" si="1052"/>
        <v>27271.35</v>
      </c>
      <c r="N2368" s="601">
        <f t="shared" ca="1" si="1053"/>
        <v>-1.4780680559465299E+17</v>
      </c>
      <c r="O2368" s="601">
        <f t="shared" ca="1" si="1054"/>
        <v>1786606551163438.3</v>
      </c>
      <c r="P2368" s="601">
        <f t="shared" ca="1" si="1055"/>
        <v>-1438242333327970</v>
      </c>
      <c r="Q2368" s="601">
        <f t="shared" ca="1" si="1071"/>
        <v>-230118773332475</v>
      </c>
      <c r="R2368" s="602">
        <f t="shared" si="1056"/>
        <v>399</v>
      </c>
      <c r="S2368" s="602">
        <f t="shared" si="1057"/>
        <v>63.84</v>
      </c>
      <c r="T2368" s="602">
        <f t="shared" si="1058"/>
        <v>166.35080000000002</v>
      </c>
      <c r="U2368" s="602">
        <f t="shared" si="1059"/>
        <v>26.616128000000003</v>
      </c>
      <c r="V2368" s="602">
        <f t="shared" ca="1" si="1060"/>
        <v>-118245444475722</v>
      </c>
      <c r="W2368" s="602">
        <f t="shared" si="1061"/>
        <v>84.48</v>
      </c>
      <c r="X2368" s="602">
        <f t="shared" si="1062"/>
        <v>13.52</v>
      </c>
      <c r="Y2368" s="602">
        <f t="shared" ca="1" si="1063"/>
        <v>2255163978932.8999</v>
      </c>
      <c r="Z2368" s="602">
        <f t="shared" ca="1" si="1064"/>
        <v>360826236629.26001</v>
      </c>
      <c r="AA2368" s="603">
        <f t="shared" si="1065"/>
        <v>0</v>
      </c>
      <c r="AB2368" s="602"/>
      <c r="AC2368" s="604">
        <f t="shared" si="1066"/>
        <v>0.113</v>
      </c>
      <c r="AD2368" s="602">
        <f t="shared" ca="1" si="1067"/>
        <v>-1438242333327970.8</v>
      </c>
      <c r="AE2368" s="602">
        <f t="shared" si="1068"/>
        <v>0</v>
      </c>
      <c r="AG2368" s="602">
        <f t="shared" ca="1" si="1072"/>
        <v>0</v>
      </c>
    </row>
    <row r="2369" spans="2:33" x14ac:dyDescent="0.25">
      <c r="B2369" s="30">
        <v>2348</v>
      </c>
      <c r="C2369" s="19">
        <f t="shared" ca="1" si="1046"/>
        <v>117156</v>
      </c>
      <c r="D2369" s="30">
        <f t="shared" ca="1" si="1047"/>
        <v>30</v>
      </c>
      <c r="E2369" s="599">
        <f t="shared" si="1048"/>
        <v>0.113</v>
      </c>
      <c r="F2369" s="599">
        <f t="shared" si="1069"/>
        <v>0.13108</v>
      </c>
      <c r="G2369" s="33">
        <f t="shared" ca="1" si="1049"/>
        <v>1.0117233333333333</v>
      </c>
      <c r="H2369" s="33">
        <f t="shared" ca="1" si="1050"/>
        <v>1109227907231.4153</v>
      </c>
      <c r="I2369" s="33">
        <f t="shared" ca="1" si="1074"/>
        <v>9.0152798489893445E-13</v>
      </c>
      <c r="J2369" s="30" t="b">
        <f t="shared" si="1051"/>
        <v>0</v>
      </c>
      <c r="K2369" s="33">
        <f t="shared" si="1070"/>
        <v>1</v>
      </c>
      <c r="L2369" s="33">
        <f t="shared" ca="1" si="1073"/>
        <v>9.0152798489893445E-13</v>
      </c>
      <c r="M2369" s="600">
        <f t="shared" ca="1" si="1052"/>
        <v>27271.35</v>
      </c>
      <c r="N2369" s="601">
        <f t="shared" ca="1" si="1053"/>
        <v>-1.49593412145816E+17</v>
      </c>
      <c r="O2369" s="601">
        <f t="shared" ca="1" si="1054"/>
        <v>1753733435083383.3</v>
      </c>
      <c r="P2369" s="601">
        <f t="shared" ca="1" si="1055"/>
        <v>-1408671297706430</v>
      </c>
      <c r="Q2369" s="601">
        <f t="shared" ca="1" si="1071"/>
        <v>-225387407633029</v>
      </c>
      <c r="R2369" s="602">
        <f t="shared" si="1056"/>
        <v>399</v>
      </c>
      <c r="S2369" s="602">
        <f t="shared" si="1057"/>
        <v>63.84</v>
      </c>
      <c r="T2369" s="602">
        <f t="shared" si="1058"/>
        <v>166.35080000000002</v>
      </c>
      <c r="U2369" s="602">
        <f t="shared" si="1059"/>
        <v>26.616128000000003</v>
      </c>
      <c r="V2369" s="602">
        <f t="shared" ca="1" si="1060"/>
        <v>-119674729716653</v>
      </c>
      <c r="W2369" s="602">
        <f t="shared" si="1061"/>
        <v>84.48</v>
      </c>
      <c r="X2369" s="602">
        <f t="shared" si="1062"/>
        <v>13.52</v>
      </c>
      <c r="Y2369" s="602">
        <f t="shared" ca="1" si="1063"/>
        <v>2208796595078.3301</v>
      </c>
      <c r="Z2369" s="602">
        <f t="shared" ca="1" si="1064"/>
        <v>353407455212.53003</v>
      </c>
      <c r="AA2369" s="603">
        <f t="shared" si="1065"/>
        <v>0</v>
      </c>
      <c r="AB2369" s="602"/>
      <c r="AC2369" s="604">
        <f t="shared" si="1066"/>
        <v>0.113</v>
      </c>
      <c r="AD2369" s="602">
        <f t="shared" ca="1" si="1067"/>
        <v>-1408671297706434</v>
      </c>
      <c r="AE2369" s="602">
        <f t="shared" si="1068"/>
        <v>0</v>
      </c>
      <c r="AG2369" s="602">
        <f t="shared" ca="1" si="1072"/>
        <v>0</v>
      </c>
    </row>
    <row r="2370" spans="2:33" x14ac:dyDescent="0.25">
      <c r="B2370" s="30">
        <v>2349</v>
      </c>
      <c r="C2370" s="19">
        <f t="shared" ca="1" si="1046"/>
        <v>117187</v>
      </c>
      <c r="D2370" s="30">
        <f t="shared" ca="1" si="1047"/>
        <v>31</v>
      </c>
      <c r="E2370" s="599">
        <f t="shared" si="1048"/>
        <v>0.113</v>
      </c>
      <c r="F2370" s="599">
        <f t="shared" si="1069"/>
        <v>0.13108</v>
      </c>
      <c r="G2370" s="33">
        <f t="shared" ca="1" si="1049"/>
        <v>1.0120874444444443</v>
      </c>
      <c r="H2370" s="33">
        <f t="shared" ca="1" si="1050"/>
        <v>1122635637936.3022</v>
      </c>
      <c r="I2370" s="33">
        <f t="shared" ca="1" si="1074"/>
        <v>8.9076096126634764E-13</v>
      </c>
      <c r="J2370" s="30" t="b">
        <f t="shared" si="1051"/>
        <v>0</v>
      </c>
      <c r="K2370" s="33">
        <f t="shared" si="1070"/>
        <v>1</v>
      </c>
      <c r="L2370" s="33">
        <f t="shared" ca="1" si="1073"/>
        <v>8.9076096126634764E-13</v>
      </c>
      <c r="M2370" s="600">
        <f t="shared" ca="1" si="1052"/>
        <v>27271.35</v>
      </c>
      <c r="N2370" s="601">
        <f t="shared" ca="1" si="1053"/>
        <v>-1.5134714558089901E+17</v>
      </c>
      <c r="O2370" s="601">
        <f t="shared" ca="1" si="1054"/>
        <v>1829400214061630.3</v>
      </c>
      <c r="P2370" s="601">
        <f t="shared" ca="1" si="1055"/>
        <v>-1472691808249690</v>
      </c>
      <c r="Q2370" s="601">
        <f t="shared" ca="1" si="1071"/>
        <v>-235630689319950</v>
      </c>
      <c r="R2370" s="602">
        <f t="shared" si="1056"/>
        <v>399</v>
      </c>
      <c r="S2370" s="602">
        <f t="shared" si="1057"/>
        <v>63.84</v>
      </c>
      <c r="T2370" s="602">
        <f t="shared" si="1058"/>
        <v>166.35080000000002</v>
      </c>
      <c r="U2370" s="602">
        <f t="shared" si="1059"/>
        <v>26.616128000000003</v>
      </c>
      <c r="V2370" s="602">
        <f t="shared" ca="1" si="1060"/>
        <v>-121077716464719</v>
      </c>
      <c r="W2370" s="602">
        <f t="shared" si="1061"/>
        <v>84.48</v>
      </c>
      <c r="X2370" s="602">
        <f t="shared" si="1062"/>
        <v>13.52</v>
      </c>
      <c r="Y2370" s="602">
        <f t="shared" ca="1" si="1063"/>
        <v>2309180755610.1602</v>
      </c>
      <c r="Z2370" s="602">
        <f t="shared" ca="1" si="1064"/>
        <v>369468920897.63</v>
      </c>
      <c r="AA2370" s="603">
        <f t="shared" si="1065"/>
        <v>0</v>
      </c>
      <c r="AB2370" s="602"/>
      <c r="AC2370" s="604">
        <f t="shared" si="1066"/>
        <v>0.113</v>
      </c>
      <c r="AD2370" s="602">
        <f t="shared" ca="1" si="1067"/>
        <v>-1472691808249692.3</v>
      </c>
      <c r="AE2370" s="602">
        <f t="shared" si="1068"/>
        <v>0</v>
      </c>
      <c r="AG2370" s="602">
        <f t="shared" ca="1" si="1072"/>
        <v>0</v>
      </c>
    </row>
    <row r="2371" spans="2:33" x14ac:dyDescent="0.25">
      <c r="B2371" s="30">
        <v>2350</v>
      </c>
      <c r="C2371" s="19">
        <f t="shared" ca="1" si="1046"/>
        <v>117217</v>
      </c>
      <c r="D2371" s="30">
        <f t="shared" ca="1" si="1047"/>
        <v>30</v>
      </c>
      <c r="E2371" s="599">
        <f t="shared" si="1048"/>
        <v>0.113</v>
      </c>
      <c r="F2371" s="599">
        <f t="shared" si="1069"/>
        <v>0.13108</v>
      </c>
      <c r="G2371" s="33">
        <f t="shared" ca="1" si="1049"/>
        <v>1.0117233333333333</v>
      </c>
      <c r="H2371" s="33">
        <f t="shared" ca="1" si="1050"/>
        <v>1135796669731.7087</v>
      </c>
      <c r="I2371" s="33">
        <f t="shared" ca="1" si="1074"/>
        <v>8.8043927812908109E-13</v>
      </c>
      <c r="J2371" s="30" t="b">
        <f t="shared" si="1051"/>
        <v>0</v>
      </c>
      <c r="K2371" s="33">
        <f t="shared" si="1070"/>
        <v>1</v>
      </c>
      <c r="L2371" s="33">
        <f t="shared" ca="1" si="1073"/>
        <v>8.8043927812908109E-13</v>
      </c>
      <c r="M2371" s="600">
        <f t="shared" ca="1" si="1052"/>
        <v>27271.35</v>
      </c>
      <c r="N2371" s="601">
        <f t="shared" ca="1" si="1053"/>
        <v>-1.5317654579496099E+17</v>
      </c>
      <c r="O2371" s="601">
        <f t="shared" ca="1" si="1054"/>
        <v>1795739705230198.3</v>
      </c>
      <c r="P2371" s="601">
        <f t="shared" ca="1" si="1055"/>
        <v>-1442412472902550</v>
      </c>
      <c r="Q2371" s="601">
        <f t="shared" ca="1" si="1071"/>
        <v>-230785995664408</v>
      </c>
      <c r="R2371" s="602">
        <f t="shared" si="1056"/>
        <v>399</v>
      </c>
      <c r="S2371" s="602">
        <f t="shared" si="1057"/>
        <v>63.84</v>
      </c>
      <c r="T2371" s="602">
        <f t="shared" si="1058"/>
        <v>166.35080000000002</v>
      </c>
      <c r="U2371" s="602">
        <f t="shared" si="1059"/>
        <v>26.616128000000003</v>
      </c>
      <c r="V2371" s="602">
        <f t="shared" ca="1" si="1060"/>
        <v>-122541236635969</v>
      </c>
      <c r="W2371" s="602">
        <f t="shared" si="1061"/>
        <v>84.48</v>
      </c>
      <c r="X2371" s="602">
        <f t="shared" si="1062"/>
        <v>13.52</v>
      </c>
      <c r="Y2371" s="602">
        <f t="shared" ca="1" si="1063"/>
        <v>2261702757785.8398</v>
      </c>
      <c r="Z2371" s="602">
        <f t="shared" ca="1" si="1064"/>
        <v>361872441245.72998</v>
      </c>
      <c r="AA2371" s="603">
        <f t="shared" si="1065"/>
        <v>0</v>
      </c>
      <c r="AB2371" s="602"/>
      <c r="AC2371" s="604">
        <f t="shared" si="1066"/>
        <v>0.113</v>
      </c>
      <c r="AD2371" s="602">
        <f t="shared" ca="1" si="1067"/>
        <v>-1442412472902549.5</v>
      </c>
      <c r="AE2371" s="602">
        <f t="shared" si="1068"/>
        <v>0</v>
      </c>
      <c r="AG2371" s="602">
        <f t="shared" ca="1" si="1072"/>
        <v>0</v>
      </c>
    </row>
    <row r="2372" spans="2:33" x14ac:dyDescent="0.25">
      <c r="B2372" s="30">
        <v>2351</v>
      </c>
      <c r="C2372" s="19">
        <f t="shared" ca="1" si="1046"/>
        <v>117248</v>
      </c>
      <c r="D2372" s="30">
        <f t="shared" ca="1" si="1047"/>
        <v>31</v>
      </c>
      <c r="E2372" s="599">
        <f t="shared" si="1048"/>
        <v>0.113</v>
      </c>
      <c r="F2372" s="599">
        <f t="shared" si="1069"/>
        <v>0.13108</v>
      </c>
      <c r="G2372" s="33">
        <f t="shared" ca="1" si="1049"/>
        <v>1.0120874444444443</v>
      </c>
      <c r="H2372" s="33">
        <f t="shared" ca="1" si="1050"/>
        <v>1149525548877.2756</v>
      </c>
      <c r="I2372" s="33">
        <f t="shared" ca="1" si="1074"/>
        <v>8.699241186737302E-13</v>
      </c>
      <c r="J2372" s="30" t="b">
        <f t="shared" si="1051"/>
        <v>0</v>
      </c>
      <c r="K2372" s="33">
        <f t="shared" si="1070"/>
        <v>1</v>
      </c>
      <c r="L2372" s="33">
        <f t="shared" ca="1" si="1073"/>
        <v>8.699241186737302E-13</v>
      </c>
      <c r="M2372" s="600">
        <f t="shared" ca="1" si="1052"/>
        <v>27271.35</v>
      </c>
      <c r="N2372" s="601">
        <f t="shared" ca="1" si="1053"/>
        <v>-1.5497228550019101E+17</v>
      </c>
      <c r="O2372" s="601">
        <f t="shared" ca="1" si="1054"/>
        <v>1873218891439419.3</v>
      </c>
      <c r="P2372" s="601">
        <f t="shared" ca="1" si="1055"/>
        <v>-1507966433631030</v>
      </c>
      <c r="Q2372" s="601">
        <f t="shared" ca="1" si="1071"/>
        <v>-241274629380965</v>
      </c>
      <c r="R2372" s="602">
        <f t="shared" si="1056"/>
        <v>399</v>
      </c>
      <c r="S2372" s="602">
        <f t="shared" si="1057"/>
        <v>63.84</v>
      </c>
      <c r="T2372" s="602">
        <f t="shared" si="1058"/>
        <v>166.35080000000002</v>
      </c>
      <c r="U2372" s="602">
        <f t="shared" si="1059"/>
        <v>26.616128000000003</v>
      </c>
      <c r="V2372" s="602">
        <f t="shared" ca="1" si="1060"/>
        <v>-123977828400153</v>
      </c>
      <c r="W2372" s="602">
        <f t="shared" si="1061"/>
        <v>84.48</v>
      </c>
      <c r="X2372" s="602">
        <f t="shared" si="1062"/>
        <v>13.52</v>
      </c>
      <c r="Y2372" s="602">
        <f t="shared" ca="1" si="1063"/>
        <v>2364491368208.1001</v>
      </c>
      <c r="Z2372" s="602">
        <f t="shared" ca="1" si="1064"/>
        <v>378318618913.29999</v>
      </c>
      <c r="AA2372" s="603">
        <f t="shared" si="1065"/>
        <v>0</v>
      </c>
      <c r="AB2372" s="602"/>
      <c r="AC2372" s="604">
        <f t="shared" si="1066"/>
        <v>0.113</v>
      </c>
      <c r="AD2372" s="602">
        <f t="shared" ca="1" si="1067"/>
        <v>-1507966433631025.5</v>
      </c>
      <c r="AE2372" s="602">
        <f t="shared" si="1068"/>
        <v>0</v>
      </c>
      <c r="AG2372" s="602">
        <f t="shared" ca="1" si="1072"/>
        <v>0</v>
      </c>
    </row>
    <row r="2373" spans="2:33" x14ac:dyDescent="0.25">
      <c r="B2373" s="30">
        <v>2352</v>
      </c>
      <c r="C2373" s="19">
        <f t="shared" ca="1" si="1046"/>
        <v>117279</v>
      </c>
      <c r="D2373" s="30">
        <f t="shared" ca="1" si="1047"/>
        <v>31</v>
      </c>
      <c r="E2373" s="599">
        <f t="shared" si="1048"/>
        <v>0.113</v>
      </c>
      <c r="F2373" s="599">
        <f t="shared" si="1069"/>
        <v>0.13108</v>
      </c>
      <c r="G2373" s="33">
        <f t="shared" ca="1" si="1049"/>
        <v>1.0120874444444443</v>
      </c>
      <c r="H2373" s="33">
        <f t="shared" ca="1" si="1050"/>
        <v>1163420375086.7991</v>
      </c>
      <c r="I2373" s="33">
        <f t="shared" ca="1" si="1074"/>
        <v>8.5953454264147061E-13</v>
      </c>
      <c r="J2373" s="30" t="b">
        <f t="shared" si="1051"/>
        <v>1</v>
      </c>
      <c r="K2373" s="33">
        <f t="shared" si="1070"/>
        <v>1</v>
      </c>
      <c r="L2373" s="33">
        <f t="shared" ca="1" si="1073"/>
        <v>8.5953454264147061E-13</v>
      </c>
      <c r="M2373" s="600">
        <f t="shared" ca="1" si="1052"/>
        <v>27271.35</v>
      </c>
      <c r="N2373" s="601">
        <f t="shared" ca="1" si="1053"/>
        <v>-1.5684550439163002E+17</v>
      </c>
      <c r="O2373" s="601">
        <f t="shared" ca="1" si="1054"/>
        <v>1895861320721967.3</v>
      </c>
      <c r="P2373" s="601">
        <f t="shared" ca="1" si="1055"/>
        <v>-1526193894121890</v>
      </c>
      <c r="Q2373" s="601">
        <f t="shared" ca="1" si="1071"/>
        <v>-244191023059502</v>
      </c>
      <c r="R2373" s="602">
        <f t="shared" si="1056"/>
        <v>399</v>
      </c>
      <c r="S2373" s="602">
        <f t="shared" si="1057"/>
        <v>63.84</v>
      </c>
      <c r="T2373" s="602">
        <f t="shared" si="1058"/>
        <v>166.35080000000002</v>
      </c>
      <c r="U2373" s="602">
        <f t="shared" si="1059"/>
        <v>26.616128000000003</v>
      </c>
      <c r="V2373" s="602">
        <f t="shared" ca="1" si="1060"/>
        <v>-125476403513304</v>
      </c>
      <c r="W2373" s="602">
        <f t="shared" si="1061"/>
        <v>84.48</v>
      </c>
      <c r="X2373" s="602">
        <f t="shared" si="1062"/>
        <v>13.52</v>
      </c>
      <c r="Y2373" s="602">
        <f t="shared" ca="1" si="1063"/>
        <v>2393072026257.77</v>
      </c>
      <c r="Z2373" s="602">
        <f t="shared" ca="1" si="1064"/>
        <v>382891524201.23999</v>
      </c>
      <c r="AA2373" s="603">
        <f t="shared" si="1065"/>
        <v>0</v>
      </c>
      <c r="AB2373" s="602"/>
      <c r="AC2373" s="604">
        <f t="shared" si="1066"/>
        <v>0.113</v>
      </c>
      <c r="AD2373" s="602">
        <f t="shared" ca="1" si="1067"/>
        <v>-1526193894121889</v>
      </c>
      <c r="AE2373" s="602">
        <f t="shared" si="1068"/>
        <v>0</v>
      </c>
      <c r="AG2373" s="602">
        <f t="shared" ca="1" si="1072"/>
        <v>0</v>
      </c>
    </row>
    <row r="2374" spans="2:33" x14ac:dyDescent="0.25">
      <c r="B2374" s="30">
        <v>2353</v>
      </c>
      <c r="C2374" s="19">
        <f t="shared" ca="1" si="1046"/>
        <v>117307</v>
      </c>
      <c r="D2374" s="30">
        <f t="shared" ca="1" si="1047"/>
        <v>28</v>
      </c>
      <c r="E2374" s="599">
        <f t="shared" si="1048"/>
        <v>0.113</v>
      </c>
      <c r="F2374" s="599">
        <f t="shared" si="1069"/>
        <v>0.13108</v>
      </c>
      <c r="G2374" s="33">
        <f t="shared" ca="1" si="1049"/>
        <v>1.0109951111111111</v>
      </c>
      <c r="H2374" s="33">
        <f t="shared" ca="1" si="1050"/>
        <v>1176212311379.8088</v>
      </c>
      <c r="I2374" s="33">
        <f t="shared" ca="1" si="1074"/>
        <v>8.5018664600347952E-13</v>
      </c>
      <c r="J2374" s="30" t="b">
        <f t="shared" si="1051"/>
        <v>0</v>
      </c>
      <c r="K2374" s="33">
        <f t="shared" si="1070"/>
        <v>1</v>
      </c>
      <c r="L2374" s="33">
        <f t="shared" ca="1" si="1073"/>
        <v>8.5018664600347952E-13</v>
      </c>
      <c r="M2374" s="600">
        <f t="shared" ca="1" si="1052"/>
        <v>27271.35</v>
      </c>
      <c r="N2374" s="601">
        <f t="shared" ca="1" si="1053"/>
        <v>-1.58741365712352E+17</v>
      </c>
      <c r="O2374" s="601">
        <f t="shared" ca="1" si="1054"/>
        <v>1745378953964107.3</v>
      </c>
      <c r="P2374" s="601">
        <f t="shared" ca="1" si="1055"/>
        <v>-1395160225316340</v>
      </c>
      <c r="Q2374" s="601">
        <f t="shared" ca="1" si="1071"/>
        <v>-223225636050614</v>
      </c>
      <c r="R2374" s="602">
        <f t="shared" si="1056"/>
        <v>399</v>
      </c>
      <c r="S2374" s="602">
        <f t="shared" si="1057"/>
        <v>63.84</v>
      </c>
      <c r="T2374" s="602">
        <f t="shared" si="1058"/>
        <v>166.35080000000002</v>
      </c>
      <c r="U2374" s="602">
        <f t="shared" si="1059"/>
        <v>26.616128000000003</v>
      </c>
      <c r="V2374" s="602">
        <f t="shared" ca="1" si="1060"/>
        <v>-126993092569882</v>
      </c>
      <c r="W2374" s="602">
        <f t="shared" si="1061"/>
        <v>84.48</v>
      </c>
      <c r="X2374" s="602">
        <f t="shared" si="1062"/>
        <v>13.52</v>
      </c>
      <c r="Y2374" s="602">
        <f t="shared" ca="1" si="1063"/>
        <v>2187611233570.6599</v>
      </c>
      <c r="Z2374" s="602">
        <f t="shared" ca="1" si="1064"/>
        <v>350017797371.31</v>
      </c>
      <c r="AA2374" s="603">
        <f t="shared" si="1065"/>
        <v>0</v>
      </c>
      <c r="AB2374" s="602"/>
      <c r="AC2374" s="604">
        <f t="shared" si="1066"/>
        <v>0.113</v>
      </c>
      <c r="AD2374" s="602">
        <f t="shared" ca="1" si="1067"/>
        <v>-1395160225316338.3</v>
      </c>
      <c r="AE2374" s="602">
        <f t="shared" si="1068"/>
        <v>0</v>
      </c>
      <c r="AG2374" s="602">
        <f t="shared" ca="1" si="1072"/>
        <v>0</v>
      </c>
    </row>
    <row r="2375" spans="2:33" x14ac:dyDescent="0.25">
      <c r="B2375" s="30">
        <v>2354</v>
      </c>
      <c r="C2375" s="19">
        <f t="shared" ca="1" si="1046"/>
        <v>117338</v>
      </c>
      <c r="D2375" s="30">
        <f t="shared" ca="1" si="1047"/>
        <v>31</v>
      </c>
      <c r="E2375" s="599">
        <f t="shared" si="1048"/>
        <v>0.113</v>
      </c>
      <c r="F2375" s="599">
        <f t="shared" si="1069"/>
        <v>0.13108</v>
      </c>
      <c r="G2375" s="33">
        <f t="shared" ca="1" si="1049"/>
        <v>1.0120874444444443</v>
      </c>
      <c r="H2375" s="33">
        <f t="shared" ca="1" si="1050"/>
        <v>1190429712348.4836</v>
      </c>
      <c r="I2375" s="33">
        <f t="shared" ca="1" si="1074"/>
        <v>8.4003279624732885E-13</v>
      </c>
      <c r="J2375" s="30" t="b">
        <f t="shared" si="1051"/>
        <v>0</v>
      </c>
      <c r="K2375" s="33">
        <f t="shared" si="1070"/>
        <v>1</v>
      </c>
      <c r="L2375" s="33">
        <f t="shared" ca="1" si="1073"/>
        <v>8.4003279624732885E-13</v>
      </c>
      <c r="M2375" s="600">
        <f t="shared" ca="1" si="1052"/>
        <v>27271.35</v>
      </c>
      <c r="N2375" s="601">
        <f t="shared" ca="1" si="1053"/>
        <v>-1.60486744666316E+17</v>
      </c>
      <c r="O2375" s="601">
        <f t="shared" ca="1" si="1054"/>
        <v>1939874610251110.3</v>
      </c>
      <c r="P2375" s="601">
        <f t="shared" ca="1" si="1055"/>
        <v>-1561625184905850</v>
      </c>
      <c r="Q2375" s="601">
        <f t="shared" ca="1" si="1071"/>
        <v>-249860029584936</v>
      </c>
      <c r="R2375" s="602">
        <f t="shared" si="1056"/>
        <v>399</v>
      </c>
      <c r="S2375" s="602">
        <f t="shared" si="1057"/>
        <v>63.84</v>
      </c>
      <c r="T2375" s="602">
        <f t="shared" si="1058"/>
        <v>166.35080000000002</v>
      </c>
      <c r="U2375" s="602">
        <f t="shared" si="1059"/>
        <v>26.616128000000003</v>
      </c>
      <c r="V2375" s="602">
        <f t="shared" ca="1" si="1060"/>
        <v>-128389395733053</v>
      </c>
      <c r="W2375" s="602">
        <f t="shared" si="1061"/>
        <v>84.48</v>
      </c>
      <c r="X2375" s="602">
        <f t="shared" si="1062"/>
        <v>13.52</v>
      </c>
      <c r="Y2375" s="602">
        <f t="shared" ca="1" si="1063"/>
        <v>2448628290207.02</v>
      </c>
      <c r="Z2375" s="602">
        <f t="shared" ca="1" si="1064"/>
        <v>391780526433.12</v>
      </c>
      <c r="AA2375" s="603">
        <f t="shared" si="1065"/>
        <v>0</v>
      </c>
      <c r="AB2375" s="602"/>
      <c r="AC2375" s="604">
        <f t="shared" si="1066"/>
        <v>0.113</v>
      </c>
      <c r="AD2375" s="602">
        <f t="shared" ca="1" si="1067"/>
        <v>-1561625184905847</v>
      </c>
      <c r="AE2375" s="602">
        <f t="shared" si="1068"/>
        <v>0</v>
      </c>
      <c r="AG2375" s="602">
        <f t="shared" ca="1" si="1072"/>
        <v>0</v>
      </c>
    </row>
    <row r="2376" spans="2:33" x14ac:dyDescent="0.25">
      <c r="B2376" s="30">
        <v>2355</v>
      </c>
      <c r="C2376" s="19">
        <f t="shared" ca="1" si="1046"/>
        <v>117368</v>
      </c>
      <c r="D2376" s="30">
        <f t="shared" ca="1" si="1047"/>
        <v>30</v>
      </c>
      <c r="E2376" s="599">
        <f t="shared" si="1048"/>
        <v>0.113</v>
      </c>
      <c r="F2376" s="599">
        <f t="shared" si="1069"/>
        <v>0.13108</v>
      </c>
      <c r="G2376" s="33">
        <f t="shared" ca="1" si="1049"/>
        <v>1.0117233333333333</v>
      </c>
      <c r="H2376" s="33">
        <f t="shared" ca="1" si="1050"/>
        <v>1204385516676.249</v>
      </c>
      <c r="I2376" s="33">
        <f t="shared" ca="1" si="1074"/>
        <v>8.3029892518112215E-13</v>
      </c>
      <c r="J2376" s="30" t="b">
        <f t="shared" si="1051"/>
        <v>0</v>
      </c>
      <c r="K2376" s="33">
        <f t="shared" si="1070"/>
        <v>1</v>
      </c>
      <c r="L2376" s="33">
        <f t="shared" ca="1" si="1073"/>
        <v>8.3029892518112215E-13</v>
      </c>
      <c r="M2376" s="600">
        <f t="shared" ca="1" si="1052"/>
        <v>27271.35</v>
      </c>
      <c r="N2376" s="601">
        <f t="shared" ca="1" si="1053"/>
        <v>-1.6242661927656701E+17</v>
      </c>
      <c r="O2376" s="601">
        <f t="shared" ca="1" si="1054"/>
        <v>1904181400012897.3</v>
      </c>
      <c r="P2376" s="601">
        <f t="shared" ca="1" si="1055"/>
        <v>-1529517331521010</v>
      </c>
      <c r="Q2376" s="601">
        <f t="shared" ca="1" si="1071"/>
        <v>-244722773043362</v>
      </c>
      <c r="R2376" s="602">
        <f t="shared" si="1056"/>
        <v>399</v>
      </c>
      <c r="S2376" s="602">
        <f t="shared" si="1057"/>
        <v>63.84</v>
      </c>
      <c r="T2376" s="602">
        <f t="shared" si="1058"/>
        <v>166.35080000000002</v>
      </c>
      <c r="U2376" s="602">
        <f t="shared" si="1059"/>
        <v>26.616128000000003</v>
      </c>
      <c r="V2376" s="602">
        <f t="shared" ca="1" si="1060"/>
        <v>-129941295421254</v>
      </c>
      <c r="W2376" s="602">
        <f t="shared" si="1061"/>
        <v>84.48</v>
      </c>
      <c r="X2376" s="602">
        <f t="shared" si="1062"/>
        <v>13.52</v>
      </c>
      <c r="Y2376" s="602">
        <f t="shared" ca="1" si="1063"/>
        <v>2398283176099.5898</v>
      </c>
      <c r="Z2376" s="602">
        <f t="shared" ca="1" si="1064"/>
        <v>383725308175.92999</v>
      </c>
      <c r="AA2376" s="603">
        <f t="shared" si="1065"/>
        <v>0</v>
      </c>
      <c r="AB2376" s="602"/>
      <c r="AC2376" s="604">
        <f t="shared" si="1066"/>
        <v>0.113</v>
      </c>
      <c r="AD2376" s="602">
        <f t="shared" ca="1" si="1067"/>
        <v>-1529517331521006</v>
      </c>
      <c r="AE2376" s="602">
        <f t="shared" si="1068"/>
        <v>0</v>
      </c>
      <c r="AG2376" s="602">
        <f t="shared" ca="1" si="1072"/>
        <v>0</v>
      </c>
    </row>
    <row r="2377" spans="2:33" x14ac:dyDescent="0.25">
      <c r="B2377" s="30">
        <v>2356</v>
      </c>
      <c r="C2377" s="19">
        <f t="shared" ca="1" si="1046"/>
        <v>117399</v>
      </c>
      <c r="D2377" s="30">
        <f t="shared" ca="1" si="1047"/>
        <v>31</v>
      </c>
      <c r="E2377" s="599">
        <f t="shared" si="1048"/>
        <v>0.113</v>
      </c>
      <c r="F2377" s="599">
        <f t="shared" si="1069"/>
        <v>0.13108</v>
      </c>
      <c r="G2377" s="33">
        <f t="shared" ca="1" si="1049"/>
        <v>1.0120874444444443</v>
      </c>
      <c r="H2377" s="33">
        <f t="shared" ca="1" si="1050"/>
        <v>1218943459698.7666</v>
      </c>
      <c r="I2377" s="33">
        <f t="shared" ca="1" si="1074"/>
        <v>8.2038259612724505E-13</v>
      </c>
      <c r="J2377" s="30" t="b">
        <f t="shared" si="1051"/>
        <v>0</v>
      </c>
      <c r="K2377" s="33">
        <f t="shared" si="1070"/>
        <v>1</v>
      </c>
      <c r="L2377" s="33">
        <f t="shared" ca="1" si="1073"/>
        <v>8.2038259612724505E-13</v>
      </c>
      <c r="M2377" s="600">
        <f t="shared" ca="1" si="1052"/>
        <v>27271.35</v>
      </c>
      <c r="N2377" s="601">
        <f t="shared" ca="1" si="1053"/>
        <v>-1.6433080067658E+17</v>
      </c>
      <c r="O2377" s="601">
        <f t="shared" ca="1" si="1054"/>
        <v>1986339423716507.3</v>
      </c>
      <c r="P2377" s="601">
        <f t="shared" ca="1" si="1055"/>
        <v>-1599029985472390</v>
      </c>
      <c r="Q2377" s="601">
        <f t="shared" ca="1" si="1071"/>
        <v>-255844797675582</v>
      </c>
      <c r="R2377" s="602">
        <f t="shared" si="1056"/>
        <v>399</v>
      </c>
      <c r="S2377" s="602">
        <f t="shared" si="1057"/>
        <v>63.84</v>
      </c>
      <c r="T2377" s="602">
        <f t="shared" si="1058"/>
        <v>166.35080000000002</v>
      </c>
      <c r="U2377" s="602">
        <f t="shared" si="1059"/>
        <v>26.616128000000003</v>
      </c>
      <c r="V2377" s="602">
        <f t="shared" ca="1" si="1060"/>
        <v>-131464640541264</v>
      </c>
      <c r="W2377" s="602">
        <f t="shared" si="1061"/>
        <v>84.48</v>
      </c>
      <c r="X2377" s="602">
        <f t="shared" si="1062"/>
        <v>13.52</v>
      </c>
      <c r="Y2377" s="602">
        <f t="shared" ca="1" si="1063"/>
        <v>2507279017495.3501</v>
      </c>
      <c r="Z2377" s="602">
        <f t="shared" ca="1" si="1064"/>
        <v>401164642799.26001</v>
      </c>
      <c r="AA2377" s="603">
        <f t="shared" si="1065"/>
        <v>0</v>
      </c>
      <c r="AB2377" s="602"/>
      <c r="AC2377" s="604">
        <f t="shared" si="1066"/>
        <v>0.113</v>
      </c>
      <c r="AD2377" s="602">
        <f t="shared" ca="1" si="1067"/>
        <v>-1599029985472388</v>
      </c>
      <c r="AE2377" s="602">
        <f t="shared" si="1068"/>
        <v>0</v>
      </c>
      <c r="AG2377" s="602">
        <f t="shared" ca="1" si="1072"/>
        <v>0</v>
      </c>
    </row>
    <row r="2378" spans="2:33" x14ac:dyDescent="0.25">
      <c r="B2378" s="30">
        <v>2357</v>
      </c>
      <c r="C2378" s="19">
        <f t="shared" ca="1" si="1046"/>
        <v>117429</v>
      </c>
      <c r="D2378" s="30">
        <f t="shared" ca="1" si="1047"/>
        <v>30</v>
      </c>
      <c r="E2378" s="599">
        <f t="shared" si="1048"/>
        <v>0.113</v>
      </c>
      <c r="F2378" s="599">
        <f t="shared" si="1069"/>
        <v>0.13108</v>
      </c>
      <c r="G2378" s="33">
        <f t="shared" ca="1" si="1049"/>
        <v>1.0117233333333333</v>
      </c>
      <c r="H2378" s="33">
        <f t="shared" ca="1" si="1050"/>
        <v>1233233540191.3018</v>
      </c>
      <c r="I2378" s="33">
        <f t="shared" ca="1" si="1074"/>
        <v>8.1087642154532867E-13</v>
      </c>
      <c r="J2378" s="30" t="b">
        <f t="shared" si="1051"/>
        <v>0</v>
      </c>
      <c r="K2378" s="33">
        <f t="shared" si="1070"/>
        <v>1</v>
      </c>
      <c r="L2378" s="33">
        <f t="shared" ca="1" si="1073"/>
        <v>8.1087642154532867E-13</v>
      </c>
      <c r="M2378" s="600">
        <f t="shared" ca="1" si="1052"/>
        <v>27271.35</v>
      </c>
      <c r="N2378" s="601">
        <f t="shared" ca="1" si="1053"/>
        <v>-1.6631714010029699E+17</v>
      </c>
      <c r="O2378" s="601">
        <f t="shared" ca="1" si="1054"/>
        <v>1949791272469757.3</v>
      </c>
      <c r="P2378" s="601">
        <f t="shared" ca="1" si="1055"/>
        <v>-1566153069277800</v>
      </c>
      <c r="Q2378" s="601">
        <f t="shared" ca="1" si="1071"/>
        <v>-250584491084448</v>
      </c>
      <c r="R2378" s="602">
        <f t="shared" si="1056"/>
        <v>399</v>
      </c>
      <c r="S2378" s="602">
        <f t="shared" si="1057"/>
        <v>63.84</v>
      </c>
      <c r="T2378" s="602">
        <f t="shared" si="1058"/>
        <v>166.35080000000002</v>
      </c>
      <c r="U2378" s="602">
        <f t="shared" si="1059"/>
        <v>26.616128000000003</v>
      </c>
      <c r="V2378" s="602">
        <f t="shared" ca="1" si="1060"/>
        <v>-133053712080238</v>
      </c>
      <c r="W2378" s="602">
        <f t="shared" si="1061"/>
        <v>84.48</v>
      </c>
      <c r="X2378" s="602">
        <f t="shared" si="1062"/>
        <v>13.52</v>
      </c>
      <c r="Y2378" s="602">
        <f t="shared" ca="1" si="1063"/>
        <v>2455728012902.2402</v>
      </c>
      <c r="Z2378" s="602">
        <f t="shared" ca="1" si="1064"/>
        <v>392916482064.35999</v>
      </c>
      <c r="AA2378" s="603">
        <f t="shared" si="1065"/>
        <v>0</v>
      </c>
      <c r="AB2378" s="602"/>
      <c r="AC2378" s="604">
        <f t="shared" si="1066"/>
        <v>0.113</v>
      </c>
      <c r="AD2378" s="602">
        <f t="shared" ca="1" si="1067"/>
        <v>-1566153069277796.5</v>
      </c>
      <c r="AE2378" s="602">
        <f t="shared" si="1068"/>
        <v>0</v>
      </c>
      <c r="AG2378" s="602">
        <f t="shared" ca="1" si="1072"/>
        <v>0</v>
      </c>
    </row>
    <row r="2379" spans="2:33" x14ac:dyDescent="0.25">
      <c r="B2379" s="30">
        <v>2358</v>
      </c>
      <c r="C2379" s="19">
        <f t="shared" ca="1" si="1046"/>
        <v>117460</v>
      </c>
      <c r="D2379" s="30">
        <f t="shared" ca="1" si="1047"/>
        <v>31</v>
      </c>
      <c r="E2379" s="599">
        <f t="shared" si="1048"/>
        <v>0.113</v>
      </c>
      <c r="F2379" s="599">
        <f t="shared" si="1069"/>
        <v>0.13108</v>
      </c>
      <c r="G2379" s="33">
        <f t="shared" ca="1" si="1049"/>
        <v>1.0120874444444443</v>
      </c>
      <c r="H2379" s="33">
        <f t="shared" ca="1" si="1050"/>
        <v>1248140182095.3894</v>
      </c>
      <c r="I2379" s="33">
        <f t="shared" ca="1" si="1074"/>
        <v>8.0119205706621079E-13</v>
      </c>
      <c r="J2379" s="30" t="b">
        <f t="shared" si="1051"/>
        <v>0</v>
      </c>
      <c r="K2379" s="33">
        <f t="shared" si="1070"/>
        <v>1</v>
      </c>
      <c r="L2379" s="33">
        <f t="shared" ca="1" si="1073"/>
        <v>8.0119205706621079E-13</v>
      </c>
      <c r="M2379" s="600">
        <f t="shared" ca="1" si="1052"/>
        <v>27271.35</v>
      </c>
      <c r="N2379" s="601">
        <f t="shared" ca="1" si="1053"/>
        <v>-1.6826693137276701E+17</v>
      </c>
      <c r="O2379" s="601">
        <f t="shared" ca="1" si="1054"/>
        <v>2033917184832735.3</v>
      </c>
      <c r="P2379" s="601">
        <f t="shared" ca="1" si="1055"/>
        <v>-1637330723885560</v>
      </c>
      <c r="Q2379" s="601">
        <f t="shared" ca="1" si="1071"/>
        <v>-261972915821690</v>
      </c>
      <c r="R2379" s="602">
        <f t="shared" si="1056"/>
        <v>399</v>
      </c>
      <c r="S2379" s="602">
        <f t="shared" si="1057"/>
        <v>63.84</v>
      </c>
      <c r="T2379" s="602">
        <f t="shared" si="1058"/>
        <v>166.35080000000002</v>
      </c>
      <c r="U2379" s="602">
        <f t="shared" si="1059"/>
        <v>26.616128000000003</v>
      </c>
      <c r="V2379" s="602">
        <f t="shared" ca="1" si="1060"/>
        <v>-134613545098214</v>
      </c>
      <c r="W2379" s="602">
        <f t="shared" si="1061"/>
        <v>84.48</v>
      </c>
      <c r="X2379" s="602">
        <f t="shared" si="1062"/>
        <v>13.52</v>
      </c>
      <c r="Y2379" s="602">
        <f t="shared" ca="1" si="1063"/>
        <v>2567334575327.21</v>
      </c>
      <c r="Z2379" s="602">
        <f t="shared" ca="1" si="1064"/>
        <v>410773532052.34998</v>
      </c>
      <c r="AA2379" s="603">
        <f t="shared" si="1065"/>
        <v>0</v>
      </c>
      <c r="AB2379" s="602"/>
      <c r="AC2379" s="604">
        <f t="shared" si="1066"/>
        <v>0.113</v>
      </c>
      <c r="AD2379" s="602">
        <f t="shared" ca="1" si="1067"/>
        <v>-1637330723885563.5</v>
      </c>
      <c r="AE2379" s="602">
        <f t="shared" si="1068"/>
        <v>0</v>
      </c>
      <c r="AG2379" s="602">
        <f t="shared" ca="1" si="1072"/>
        <v>0</v>
      </c>
    </row>
    <row r="2380" spans="2:33" x14ac:dyDescent="0.25">
      <c r="B2380" s="30">
        <v>2359</v>
      </c>
      <c r="C2380" s="19">
        <f t="shared" ca="1" si="1046"/>
        <v>117491</v>
      </c>
      <c r="D2380" s="30">
        <f t="shared" ca="1" si="1047"/>
        <v>31</v>
      </c>
      <c r="E2380" s="599">
        <f t="shared" si="1048"/>
        <v>0.113</v>
      </c>
      <c r="F2380" s="599">
        <f t="shared" si="1069"/>
        <v>0.13108</v>
      </c>
      <c r="G2380" s="33">
        <f t="shared" ca="1" si="1049"/>
        <v>1.0120874444444443</v>
      </c>
      <c r="H2380" s="33">
        <f t="shared" ca="1" si="1050"/>
        <v>1263227007205.3459</v>
      </c>
      <c r="I2380" s="33">
        <f t="shared" ca="1" si="1074"/>
        <v>7.9162335375675145E-13</v>
      </c>
      <c r="J2380" s="30" t="b">
        <f t="shared" si="1051"/>
        <v>0</v>
      </c>
      <c r="K2380" s="33">
        <f t="shared" si="1070"/>
        <v>1</v>
      </c>
      <c r="L2380" s="33">
        <f t="shared" ca="1" si="1073"/>
        <v>7.9162335375675145E-13</v>
      </c>
      <c r="M2380" s="600">
        <f t="shared" ca="1" si="1052"/>
        <v>27271.35</v>
      </c>
      <c r="N2380" s="601">
        <f t="shared" ca="1" si="1053"/>
        <v>-1.703008485576E+17</v>
      </c>
      <c r="O2380" s="601">
        <f t="shared" ca="1" si="1054"/>
        <v>2058502045809008.3</v>
      </c>
      <c r="P2380" s="601">
        <f t="shared" ca="1" si="1055"/>
        <v>-1657121868047980</v>
      </c>
      <c r="Q2380" s="601">
        <f t="shared" ca="1" si="1071"/>
        <v>-265139498887677</v>
      </c>
      <c r="R2380" s="602">
        <f t="shared" si="1056"/>
        <v>399</v>
      </c>
      <c r="S2380" s="602">
        <f t="shared" si="1057"/>
        <v>63.84</v>
      </c>
      <c r="T2380" s="602">
        <f t="shared" si="1058"/>
        <v>166.35080000000002</v>
      </c>
      <c r="U2380" s="602">
        <f t="shared" si="1059"/>
        <v>26.616128000000003</v>
      </c>
      <c r="V2380" s="602">
        <f t="shared" ca="1" si="1060"/>
        <v>-136240678846080</v>
      </c>
      <c r="W2380" s="602">
        <f t="shared" si="1061"/>
        <v>84.48</v>
      </c>
      <c r="X2380" s="602">
        <f t="shared" si="1062"/>
        <v>13.52</v>
      </c>
      <c r="Y2380" s="602">
        <f t="shared" ca="1" si="1063"/>
        <v>2598367089373.8799</v>
      </c>
      <c r="Z2380" s="602">
        <f t="shared" ca="1" si="1064"/>
        <v>415738734299.82001</v>
      </c>
      <c r="AA2380" s="603">
        <f t="shared" si="1065"/>
        <v>0</v>
      </c>
      <c r="AB2380" s="602"/>
      <c r="AC2380" s="604">
        <f t="shared" si="1066"/>
        <v>0.113</v>
      </c>
      <c r="AD2380" s="602">
        <f t="shared" ca="1" si="1067"/>
        <v>-1657121868047980</v>
      </c>
      <c r="AE2380" s="602">
        <f t="shared" si="1068"/>
        <v>0</v>
      </c>
      <c r="AG2380" s="602">
        <f t="shared" ca="1" si="1072"/>
        <v>0</v>
      </c>
    </row>
    <row r="2381" spans="2:33" x14ac:dyDescent="0.25">
      <c r="B2381" s="30">
        <v>2360</v>
      </c>
      <c r="C2381" s="19">
        <f t="shared" ca="1" si="1046"/>
        <v>117521</v>
      </c>
      <c r="D2381" s="30">
        <f t="shared" ca="1" si="1047"/>
        <v>30</v>
      </c>
      <c r="E2381" s="599">
        <f t="shared" si="1048"/>
        <v>0.113</v>
      </c>
      <c r="F2381" s="599">
        <f t="shared" si="1069"/>
        <v>0.13108</v>
      </c>
      <c r="G2381" s="33">
        <f t="shared" ca="1" si="1049"/>
        <v>1.0117233333333333</v>
      </c>
      <c r="H2381" s="33">
        <f t="shared" ca="1" si="1050"/>
        <v>1278036238486.4832</v>
      </c>
      <c r="I2381" s="33">
        <f t="shared" ca="1" si="1074"/>
        <v>7.8245042658903941E-13</v>
      </c>
      <c r="J2381" s="30" t="b">
        <f t="shared" si="1051"/>
        <v>0</v>
      </c>
      <c r="K2381" s="33">
        <f t="shared" si="1070"/>
        <v>1</v>
      </c>
      <c r="L2381" s="33">
        <f t="shared" ca="1" si="1073"/>
        <v>7.8245042658903941E-13</v>
      </c>
      <c r="M2381" s="600">
        <f t="shared" ca="1" si="1052"/>
        <v>27271.35</v>
      </c>
      <c r="N2381" s="601">
        <f t="shared" ca="1" si="1053"/>
        <v>-1.7235935060340899E+17</v>
      </c>
      <c r="O2381" s="601">
        <f t="shared" ca="1" si="1054"/>
        <v>2020626120267897.3</v>
      </c>
      <c r="P2381" s="601">
        <f t="shared" ca="1" si="1055"/>
        <v>-1623050551515430</v>
      </c>
      <c r="Q2381" s="601">
        <f t="shared" ca="1" si="1071"/>
        <v>-259688088242469</v>
      </c>
      <c r="R2381" s="602">
        <f t="shared" si="1056"/>
        <v>399</v>
      </c>
      <c r="S2381" s="602">
        <f t="shared" si="1057"/>
        <v>63.84</v>
      </c>
      <c r="T2381" s="602">
        <f t="shared" si="1058"/>
        <v>166.35080000000002</v>
      </c>
      <c r="U2381" s="602">
        <f t="shared" si="1059"/>
        <v>26.616128000000003</v>
      </c>
      <c r="V2381" s="602">
        <f t="shared" ca="1" si="1060"/>
        <v>-137887480482727</v>
      </c>
      <c r="W2381" s="602">
        <f t="shared" si="1061"/>
        <v>84.48</v>
      </c>
      <c r="X2381" s="602">
        <f t="shared" si="1062"/>
        <v>13.52</v>
      </c>
      <c r="Y2381" s="602">
        <f t="shared" ca="1" si="1063"/>
        <v>2544943265050.8398</v>
      </c>
      <c r="Z2381" s="602">
        <f t="shared" ca="1" si="1064"/>
        <v>407190922408.13</v>
      </c>
      <c r="AA2381" s="603">
        <f t="shared" si="1065"/>
        <v>0</v>
      </c>
      <c r="AB2381" s="602"/>
      <c r="AC2381" s="604">
        <f t="shared" si="1066"/>
        <v>0.113</v>
      </c>
      <c r="AD2381" s="602">
        <f t="shared" ca="1" si="1067"/>
        <v>-1623050551515434.8</v>
      </c>
      <c r="AE2381" s="602">
        <f t="shared" si="1068"/>
        <v>0</v>
      </c>
      <c r="AG2381" s="602">
        <f t="shared" ca="1" si="1072"/>
        <v>0</v>
      </c>
    </row>
    <row r="2382" spans="2:33" x14ac:dyDescent="0.25">
      <c r="B2382" s="30">
        <v>2361</v>
      </c>
      <c r="C2382" s="19">
        <f t="shared" ca="1" si="1046"/>
        <v>117552</v>
      </c>
      <c r="D2382" s="30">
        <f t="shared" ca="1" si="1047"/>
        <v>31</v>
      </c>
      <c r="E2382" s="599">
        <f t="shared" si="1048"/>
        <v>0.113</v>
      </c>
      <c r="F2382" s="599">
        <f t="shared" si="1069"/>
        <v>0.13108</v>
      </c>
      <c r="G2382" s="33">
        <f t="shared" ca="1" si="1049"/>
        <v>1.0120874444444443</v>
      </c>
      <c r="H2382" s="33">
        <f t="shared" ca="1" si="1050"/>
        <v>1293484430517.175</v>
      </c>
      <c r="I2382" s="33">
        <f t="shared" ca="1" si="1074"/>
        <v>7.7310555612963127E-13</v>
      </c>
      <c r="J2382" s="30" t="b">
        <f t="shared" si="1051"/>
        <v>0</v>
      </c>
      <c r="K2382" s="33">
        <f t="shared" si="1070"/>
        <v>1</v>
      </c>
      <c r="L2382" s="33">
        <f t="shared" ca="1" si="1073"/>
        <v>7.7310555612963127E-13</v>
      </c>
      <c r="M2382" s="600">
        <f t="shared" ca="1" si="1052"/>
        <v>27271.35</v>
      </c>
      <c r="N2382" s="601">
        <f t="shared" ca="1" si="1053"/>
        <v>-1.7437997672367699E+17</v>
      </c>
      <c r="O2382" s="601">
        <f t="shared" ca="1" si="1054"/>
        <v>2107808280898228.3</v>
      </c>
      <c r="P2382" s="601">
        <f t="shared" ca="1" si="1055"/>
        <v>-1696814051286220</v>
      </c>
      <c r="Q2382" s="601">
        <f t="shared" ca="1" si="1071"/>
        <v>-271490248205795</v>
      </c>
      <c r="R2382" s="602">
        <f t="shared" si="1056"/>
        <v>399</v>
      </c>
      <c r="S2382" s="602">
        <f t="shared" si="1057"/>
        <v>63.84</v>
      </c>
      <c r="T2382" s="602">
        <f t="shared" si="1058"/>
        <v>166.35080000000002</v>
      </c>
      <c r="U2382" s="602">
        <f t="shared" si="1059"/>
        <v>26.616128000000003</v>
      </c>
      <c r="V2382" s="602">
        <f t="shared" ca="1" si="1060"/>
        <v>-139503981378942</v>
      </c>
      <c r="W2382" s="602">
        <f t="shared" si="1061"/>
        <v>84.48</v>
      </c>
      <c r="X2382" s="602">
        <f t="shared" si="1062"/>
        <v>13.52</v>
      </c>
      <c r="Y2382" s="602">
        <f t="shared" ca="1" si="1063"/>
        <v>2660604432691.4399</v>
      </c>
      <c r="Z2382" s="602">
        <f t="shared" ca="1" si="1064"/>
        <v>425696709230.63</v>
      </c>
      <c r="AA2382" s="603">
        <f t="shared" si="1065"/>
        <v>0</v>
      </c>
      <c r="AB2382" s="602"/>
      <c r="AC2382" s="604">
        <f t="shared" si="1066"/>
        <v>0.113</v>
      </c>
      <c r="AD2382" s="602">
        <f t="shared" ca="1" si="1067"/>
        <v>-1696814051286223.8</v>
      </c>
      <c r="AE2382" s="602">
        <f t="shared" si="1068"/>
        <v>0</v>
      </c>
      <c r="AG2382" s="602">
        <f t="shared" ca="1" si="1072"/>
        <v>0</v>
      </c>
    </row>
    <row r="2383" spans="2:33" x14ac:dyDescent="0.25">
      <c r="B2383" s="30">
        <v>2362</v>
      </c>
      <c r="C2383" s="19">
        <f t="shared" ca="1" si="1046"/>
        <v>117582</v>
      </c>
      <c r="D2383" s="30">
        <f t="shared" ca="1" si="1047"/>
        <v>30</v>
      </c>
      <c r="E2383" s="599">
        <f t="shared" si="1048"/>
        <v>0.113</v>
      </c>
      <c r="F2383" s="599">
        <f t="shared" si="1069"/>
        <v>0.13108</v>
      </c>
      <c r="G2383" s="33">
        <f t="shared" ca="1" si="1049"/>
        <v>1.0117233333333333</v>
      </c>
      <c r="H2383" s="33">
        <f t="shared" ca="1" si="1050"/>
        <v>1308648379657.6047</v>
      </c>
      <c r="I2383" s="33">
        <f t="shared" ca="1" si="1074"/>
        <v>7.6414720374440109E-13</v>
      </c>
      <c r="J2383" s="30" t="b">
        <f t="shared" si="1051"/>
        <v>0</v>
      </c>
      <c r="K2383" s="33">
        <f t="shared" si="1070"/>
        <v>1</v>
      </c>
      <c r="L2383" s="33">
        <f t="shared" ca="1" si="1073"/>
        <v>7.6414720374440109E-13</v>
      </c>
      <c r="M2383" s="600">
        <f t="shared" ca="1" si="1052"/>
        <v>27271.35</v>
      </c>
      <c r="N2383" s="601">
        <f t="shared" ca="1" si="1053"/>
        <v>-1.7648778500457501E+17</v>
      </c>
      <c r="O2383" s="601">
        <f t="shared" ca="1" si="1054"/>
        <v>2069025132897567.3</v>
      </c>
      <c r="P2383" s="601">
        <f t="shared" ca="1" si="1055"/>
        <v>-1661926642126410</v>
      </c>
      <c r="Q2383" s="601">
        <f t="shared" ca="1" si="1071"/>
        <v>-265908262740226</v>
      </c>
      <c r="R2383" s="602">
        <f t="shared" si="1056"/>
        <v>399</v>
      </c>
      <c r="S2383" s="602">
        <f t="shared" si="1057"/>
        <v>63.84</v>
      </c>
      <c r="T2383" s="602">
        <f t="shared" si="1058"/>
        <v>166.35080000000002</v>
      </c>
      <c r="U2383" s="602">
        <f t="shared" si="1059"/>
        <v>26.616128000000003</v>
      </c>
      <c r="V2383" s="602">
        <f t="shared" ca="1" si="1060"/>
        <v>-141190228003660</v>
      </c>
      <c r="W2383" s="602">
        <f t="shared" si="1061"/>
        <v>84.48</v>
      </c>
      <c r="X2383" s="602">
        <f t="shared" si="1062"/>
        <v>13.52</v>
      </c>
      <c r="Y2383" s="602">
        <f t="shared" ca="1" si="1063"/>
        <v>2605900975128.8599</v>
      </c>
      <c r="Z2383" s="602">
        <f t="shared" ca="1" si="1064"/>
        <v>416944156020.62</v>
      </c>
      <c r="AA2383" s="603">
        <f t="shared" si="1065"/>
        <v>0</v>
      </c>
      <c r="AB2383" s="602"/>
      <c r="AC2383" s="604">
        <f t="shared" si="1066"/>
        <v>0.113</v>
      </c>
      <c r="AD2383" s="602">
        <f t="shared" ca="1" si="1067"/>
        <v>-1661926642126414.5</v>
      </c>
      <c r="AE2383" s="602">
        <f t="shared" si="1068"/>
        <v>0</v>
      </c>
      <c r="AG2383" s="602">
        <f t="shared" ca="1" si="1072"/>
        <v>0</v>
      </c>
    </row>
    <row r="2384" spans="2:33" x14ac:dyDescent="0.25">
      <c r="B2384" s="30">
        <v>2363</v>
      </c>
      <c r="C2384" s="19">
        <f t="shared" ca="1" si="1046"/>
        <v>117613</v>
      </c>
      <c r="D2384" s="30">
        <f t="shared" ca="1" si="1047"/>
        <v>31</v>
      </c>
      <c r="E2384" s="599">
        <f t="shared" si="1048"/>
        <v>0.113</v>
      </c>
      <c r="F2384" s="599">
        <f t="shared" si="1069"/>
        <v>0.13108</v>
      </c>
      <c r="G2384" s="33">
        <f t="shared" ca="1" si="1049"/>
        <v>1.0120874444444443</v>
      </c>
      <c r="H2384" s="33">
        <f t="shared" ca="1" si="1050"/>
        <v>1324466594244.0281</v>
      </c>
      <c r="I2384" s="33">
        <f t="shared" ca="1" si="1074"/>
        <v>7.5502093019626114E-13</v>
      </c>
      <c r="J2384" s="30" t="b">
        <f t="shared" si="1051"/>
        <v>0</v>
      </c>
      <c r="K2384" s="33">
        <f t="shared" si="1070"/>
        <v>1</v>
      </c>
      <c r="L2384" s="33">
        <f t="shared" ca="1" si="1073"/>
        <v>7.5502093019626114E-13</v>
      </c>
      <c r="M2384" s="600">
        <f t="shared" ca="1" si="1052"/>
        <v>27271.35</v>
      </c>
      <c r="N2384" s="601">
        <f t="shared" ca="1" si="1053"/>
        <v>-1.7855681013747299E+17</v>
      </c>
      <c r="O2384" s="601">
        <f t="shared" ca="1" si="1054"/>
        <v>2158295522741194.3</v>
      </c>
      <c r="P2384" s="601">
        <f t="shared" ca="1" si="1055"/>
        <v>-1737456960865470</v>
      </c>
      <c r="Q2384" s="601">
        <f t="shared" ca="1" si="1071"/>
        <v>-277993113738475</v>
      </c>
      <c r="R2384" s="602">
        <f t="shared" si="1056"/>
        <v>399</v>
      </c>
      <c r="S2384" s="602">
        <f t="shared" si="1057"/>
        <v>63.84</v>
      </c>
      <c r="T2384" s="602">
        <f t="shared" si="1058"/>
        <v>166.35080000000002</v>
      </c>
      <c r="U2384" s="602">
        <f t="shared" si="1059"/>
        <v>26.616128000000003</v>
      </c>
      <c r="V2384" s="602">
        <f t="shared" ca="1" si="1060"/>
        <v>-142845448109978</v>
      </c>
      <c r="W2384" s="602">
        <f t="shared" si="1061"/>
        <v>84.48</v>
      </c>
      <c r="X2384" s="602">
        <f t="shared" si="1062"/>
        <v>13.52</v>
      </c>
      <c r="Y2384" s="602">
        <f t="shared" ca="1" si="1063"/>
        <v>2724332514911.7002</v>
      </c>
      <c r="Z2384" s="602">
        <f t="shared" ca="1" si="1064"/>
        <v>435893202385.87</v>
      </c>
      <c r="AA2384" s="603">
        <f t="shared" si="1065"/>
        <v>0</v>
      </c>
      <c r="AB2384" s="602"/>
      <c r="AC2384" s="604">
        <f t="shared" si="1066"/>
        <v>0.113</v>
      </c>
      <c r="AD2384" s="602">
        <f t="shared" ca="1" si="1067"/>
        <v>-1737456960865466.3</v>
      </c>
      <c r="AE2384" s="602">
        <f t="shared" si="1068"/>
        <v>0</v>
      </c>
      <c r="AG2384" s="602">
        <f t="shared" ca="1" si="1072"/>
        <v>0</v>
      </c>
    </row>
    <row r="2385" spans="2:33" x14ac:dyDescent="0.25">
      <c r="B2385" s="30">
        <v>2364</v>
      </c>
      <c r="C2385" s="19">
        <f t="shared" ca="1" si="1046"/>
        <v>117644</v>
      </c>
      <c r="D2385" s="30">
        <f t="shared" ca="1" si="1047"/>
        <v>31</v>
      </c>
      <c r="E2385" s="599">
        <f t="shared" si="1048"/>
        <v>0.113</v>
      </c>
      <c r="F2385" s="599">
        <f t="shared" si="1069"/>
        <v>0.13108</v>
      </c>
      <c r="G2385" s="33">
        <f t="shared" ca="1" si="1049"/>
        <v>1.0120874444444443</v>
      </c>
      <c r="H2385" s="33">
        <f t="shared" ca="1" si="1050"/>
        <v>1340476010620.4751</v>
      </c>
      <c r="I2385" s="33">
        <f t="shared" ca="1" si="1074"/>
        <v>7.4600365249141857E-13</v>
      </c>
      <c r="J2385" s="30" t="b">
        <f t="shared" si="1051"/>
        <v>1</v>
      </c>
      <c r="K2385" s="33">
        <f t="shared" si="1070"/>
        <v>1</v>
      </c>
      <c r="L2385" s="33">
        <f t="shared" ca="1" si="1073"/>
        <v>7.4600365249141857E-13</v>
      </c>
      <c r="M2385" s="600">
        <f t="shared" ca="1" si="1052"/>
        <v>27271.35</v>
      </c>
      <c r="N2385" s="601">
        <f t="shared" ca="1" si="1053"/>
        <v>-1.8071510566021402E+17</v>
      </c>
      <c r="O2385" s="601">
        <f t="shared" ca="1" si="1054"/>
        <v>2184383799967010.3</v>
      </c>
      <c r="P2385" s="601">
        <f t="shared" ca="1" si="1055"/>
        <v>-1758458375354800</v>
      </c>
      <c r="Q2385" s="601">
        <f t="shared" ca="1" si="1071"/>
        <v>-281353340056768</v>
      </c>
      <c r="R2385" s="602">
        <f t="shared" si="1056"/>
        <v>399</v>
      </c>
      <c r="S2385" s="602">
        <f t="shared" si="1057"/>
        <v>63.84</v>
      </c>
      <c r="T2385" s="602">
        <f t="shared" si="1058"/>
        <v>166.35080000000002</v>
      </c>
      <c r="U2385" s="602">
        <f t="shared" si="1059"/>
        <v>26.616128000000003</v>
      </c>
      <c r="V2385" s="602">
        <f t="shared" ca="1" si="1060"/>
        <v>-144572084528171</v>
      </c>
      <c r="W2385" s="602">
        <f t="shared" si="1061"/>
        <v>84.48</v>
      </c>
      <c r="X2385" s="602">
        <f t="shared" si="1062"/>
        <v>13.52</v>
      </c>
      <c r="Y2385" s="602">
        <f t="shared" ca="1" si="1063"/>
        <v>2757262732830.9702</v>
      </c>
      <c r="Z2385" s="602">
        <f t="shared" ca="1" si="1064"/>
        <v>441162037252.96002</v>
      </c>
      <c r="AA2385" s="603">
        <f t="shared" si="1065"/>
        <v>0</v>
      </c>
      <c r="AB2385" s="602"/>
      <c r="AC2385" s="604">
        <f t="shared" si="1066"/>
        <v>0.113</v>
      </c>
      <c r="AD2385" s="602">
        <f t="shared" ca="1" si="1067"/>
        <v>-1758458375354804.5</v>
      </c>
      <c r="AE2385" s="602">
        <f t="shared" si="1068"/>
        <v>0</v>
      </c>
      <c r="AG2385" s="602">
        <f t="shared" ca="1" si="1072"/>
        <v>0</v>
      </c>
    </row>
    <row r="2386" spans="2:33" x14ac:dyDescent="0.25">
      <c r="B2386" s="30">
        <v>2365</v>
      </c>
      <c r="C2386" s="19">
        <f t="shared" ca="1" si="1046"/>
        <v>117672</v>
      </c>
      <c r="D2386" s="30">
        <f t="shared" ca="1" si="1047"/>
        <v>28</v>
      </c>
      <c r="E2386" s="599">
        <f t="shared" si="1048"/>
        <v>0.113</v>
      </c>
      <c r="F2386" s="599">
        <f t="shared" si="1069"/>
        <v>0.13108</v>
      </c>
      <c r="G2386" s="33">
        <f t="shared" ca="1" si="1049"/>
        <v>1.0109951111111111</v>
      </c>
      <c r="H2386" s="33">
        <f t="shared" ca="1" si="1050"/>
        <v>1355214693299.0261</v>
      </c>
      <c r="I2386" s="33">
        <f t="shared" ca="1" si="1074"/>
        <v>7.3789046484264432E-13</v>
      </c>
      <c r="J2386" s="30" t="b">
        <f t="shared" si="1051"/>
        <v>0</v>
      </c>
      <c r="K2386" s="33">
        <f t="shared" si="1070"/>
        <v>1</v>
      </c>
      <c r="L2386" s="33">
        <f t="shared" ca="1" si="1073"/>
        <v>7.3789046484264432E-13</v>
      </c>
      <c r="M2386" s="600">
        <f t="shared" ca="1" si="1052"/>
        <v>27271.35</v>
      </c>
      <c r="N2386" s="601">
        <f t="shared" ca="1" si="1053"/>
        <v>-1.8289948946018099E+17</v>
      </c>
      <c r="O2386" s="601">
        <f t="shared" ca="1" si="1054"/>
        <v>2011000208807462.3</v>
      </c>
      <c r="P2386" s="601">
        <f t="shared" ca="1" si="1055"/>
        <v>-1607483290700040</v>
      </c>
      <c r="Q2386" s="601">
        <f t="shared" ca="1" si="1071"/>
        <v>-257197326512006</v>
      </c>
      <c r="R2386" s="602">
        <f t="shared" si="1056"/>
        <v>399</v>
      </c>
      <c r="S2386" s="602">
        <f t="shared" si="1057"/>
        <v>63.84</v>
      </c>
      <c r="T2386" s="602">
        <f t="shared" si="1058"/>
        <v>166.35080000000002</v>
      </c>
      <c r="U2386" s="602">
        <f t="shared" si="1059"/>
        <v>26.616128000000003</v>
      </c>
      <c r="V2386" s="602">
        <f t="shared" ca="1" si="1060"/>
        <v>-146319591568145</v>
      </c>
      <c r="W2386" s="602">
        <f t="shared" si="1061"/>
        <v>84.48</v>
      </c>
      <c r="X2386" s="602">
        <f t="shared" si="1062"/>
        <v>13.52</v>
      </c>
      <c r="Y2386" s="602">
        <f t="shared" ca="1" si="1063"/>
        <v>2520533800092.2998</v>
      </c>
      <c r="Z2386" s="602">
        <f t="shared" ca="1" si="1064"/>
        <v>403285408014.77002</v>
      </c>
      <c r="AA2386" s="603">
        <f t="shared" si="1065"/>
        <v>0</v>
      </c>
      <c r="AB2386" s="602"/>
      <c r="AC2386" s="604">
        <f t="shared" si="1066"/>
        <v>0.113</v>
      </c>
      <c r="AD2386" s="602">
        <f t="shared" ca="1" si="1067"/>
        <v>-1607483290700035.3</v>
      </c>
      <c r="AE2386" s="602">
        <f t="shared" si="1068"/>
        <v>0</v>
      </c>
      <c r="AG2386" s="602">
        <f t="shared" ca="1" si="1072"/>
        <v>0</v>
      </c>
    </row>
    <row r="2387" spans="2:33" x14ac:dyDescent="0.25">
      <c r="B2387" s="30">
        <v>2366</v>
      </c>
      <c r="C2387" s="19">
        <f t="shared" ca="1" si="1046"/>
        <v>117703</v>
      </c>
      <c r="D2387" s="30">
        <f t="shared" ca="1" si="1047"/>
        <v>31</v>
      </c>
      <c r="E2387" s="599">
        <f t="shared" si="1048"/>
        <v>0.113</v>
      </c>
      <c r="F2387" s="599">
        <f t="shared" si="1069"/>
        <v>0.13108</v>
      </c>
      <c r="G2387" s="33">
        <f t="shared" ca="1" si="1049"/>
        <v>1.0120874444444443</v>
      </c>
      <c r="H2387" s="33">
        <f t="shared" ca="1" si="1050"/>
        <v>1371595775614.5728</v>
      </c>
      <c r="I2387" s="33">
        <f t="shared" ca="1" si="1074"/>
        <v>7.2907777770890896E-13</v>
      </c>
      <c r="J2387" s="30" t="b">
        <f t="shared" si="1051"/>
        <v>0</v>
      </c>
      <c r="K2387" s="33">
        <f t="shared" si="1070"/>
        <v>1</v>
      </c>
      <c r="L2387" s="33">
        <f t="shared" ca="1" si="1073"/>
        <v>7.2907777770890896E-13</v>
      </c>
      <c r="M2387" s="600">
        <f t="shared" ca="1" si="1052"/>
        <v>27271.35</v>
      </c>
      <c r="N2387" s="601">
        <f t="shared" ca="1" si="1053"/>
        <v>-1.84910489668988E+17</v>
      </c>
      <c r="O2387" s="601">
        <f t="shared" ca="1" si="1054"/>
        <v>2235095271096182.3</v>
      </c>
      <c r="P2387" s="601">
        <f t="shared" ca="1" si="1055"/>
        <v>-1799281792529070</v>
      </c>
      <c r="Q2387" s="601">
        <f t="shared" ca="1" si="1071"/>
        <v>-287885086804651</v>
      </c>
      <c r="R2387" s="602">
        <f t="shared" si="1056"/>
        <v>399</v>
      </c>
      <c r="S2387" s="602">
        <f t="shared" si="1057"/>
        <v>63.84</v>
      </c>
      <c r="T2387" s="602">
        <f t="shared" si="1058"/>
        <v>166.35080000000002</v>
      </c>
      <c r="U2387" s="602">
        <f t="shared" si="1059"/>
        <v>26.616128000000003</v>
      </c>
      <c r="V2387" s="602">
        <f t="shared" ca="1" si="1060"/>
        <v>-147928391735190</v>
      </c>
      <c r="W2387" s="602">
        <f t="shared" si="1061"/>
        <v>84.48</v>
      </c>
      <c r="X2387" s="602">
        <f t="shared" si="1062"/>
        <v>13.52</v>
      </c>
      <c r="Y2387" s="602">
        <f t="shared" ca="1" si="1063"/>
        <v>2821273850960.23</v>
      </c>
      <c r="Z2387" s="602">
        <f t="shared" ca="1" si="1064"/>
        <v>451403816153.64001</v>
      </c>
      <c r="AA2387" s="603">
        <f t="shared" si="1065"/>
        <v>0</v>
      </c>
      <c r="AB2387" s="602"/>
      <c r="AC2387" s="604">
        <f t="shared" si="1066"/>
        <v>0.113</v>
      </c>
      <c r="AD2387" s="602">
        <f t="shared" ca="1" si="1067"/>
        <v>-1799281792529069.5</v>
      </c>
      <c r="AE2387" s="602">
        <f t="shared" si="1068"/>
        <v>0</v>
      </c>
      <c r="AG2387" s="602">
        <f t="shared" ca="1" si="1072"/>
        <v>0</v>
      </c>
    </row>
    <row r="2388" spans="2:33" x14ac:dyDescent="0.25">
      <c r="B2388" s="30">
        <v>2367</v>
      </c>
      <c r="C2388" s="19">
        <f t="shared" ca="1" si="1046"/>
        <v>117733</v>
      </c>
      <c r="D2388" s="30">
        <f t="shared" ca="1" si="1047"/>
        <v>30</v>
      </c>
      <c r="E2388" s="599">
        <f t="shared" si="1048"/>
        <v>0.113</v>
      </c>
      <c r="F2388" s="599">
        <f t="shared" si="1069"/>
        <v>0.13108</v>
      </c>
      <c r="G2388" s="33">
        <f t="shared" ca="1" si="1049"/>
        <v>1.0117233333333333</v>
      </c>
      <c r="H2388" s="33">
        <f t="shared" ca="1" si="1050"/>
        <v>1387675450090.6943</v>
      </c>
      <c r="I2388" s="33">
        <f t="shared" ca="1" si="1074"/>
        <v>7.2062959673650127E-13</v>
      </c>
      <c r="J2388" s="30" t="b">
        <f t="shared" si="1051"/>
        <v>0</v>
      </c>
      <c r="K2388" s="33">
        <f t="shared" si="1070"/>
        <v>1</v>
      </c>
      <c r="L2388" s="33">
        <f t="shared" ca="1" si="1073"/>
        <v>7.2062959673650127E-13</v>
      </c>
      <c r="M2388" s="600">
        <f t="shared" ca="1" si="1052"/>
        <v>27271.35</v>
      </c>
      <c r="N2388" s="601">
        <f t="shared" ca="1" si="1053"/>
        <v>-1.87145584940084E+17</v>
      </c>
      <c r="O2388" s="601">
        <f t="shared" ca="1" si="1054"/>
        <v>2193970074141517.3</v>
      </c>
      <c r="P2388" s="601">
        <f t="shared" ca="1" si="1055"/>
        <v>-1762287591519120</v>
      </c>
      <c r="Q2388" s="601">
        <f t="shared" ca="1" si="1071"/>
        <v>-281966014643059</v>
      </c>
      <c r="R2388" s="602">
        <f t="shared" si="1056"/>
        <v>399</v>
      </c>
      <c r="S2388" s="602">
        <f t="shared" si="1057"/>
        <v>63.84</v>
      </c>
      <c r="T2388" s="602">
        <f t="shared" si="1058"/>
        <v>166.35080000000002</v>
      </c>
      <c r="U2388" s="602">
        <f t="shared" si="1059"/>
        <v>26.616128000000003</v>
      </c>
      <c r="V2388" s="602">
        <f t="shared" ca="1" si="1060"/>
        <v>-149716467952067</v>
      </c>
      <c r="W2388" s="602">
        <f t="shared" si="1061"/>
        <v>84.48</v>
      </c>
      <c r="X2388" s="602">
        <f t="shared" si="1062"/>
        <v>13.52</v>
      </c>
      <c r="Y2388" s="602">
        <f t="shared" ca="1" si="1063"/>
        <v>2763266943776.6201</v>
      </c>
      <c r="Z2388" s="602">
        <f t="shared" ca="1" si="1064"/>
        <v>442122711004.26001</v>
      </c>
      <c r="AA2388" s="603">
        <f t="shared" si="1065"/>
        <v>0</v>
      </c>
      <c r="AB2388" s="602"/>
      <c r="AC2388" s="604">
        <f t="shared" si="1066"/>
        <v>0.113</v>
      </c>
      <c r="AD2388" s="602">
        <f t="shared" ca="1" si="1067"/>
        <v>-1762287591519124.3</v>
      </c>
      <c r="AE2388" s="602">
        <f t="shared" si="1068"/>
        <v>0</v>
      </c>
      <c r="AG2388" s="602">
        <f t="shared" ca="1" si="1072"/>
        <v>0</v>
      </c>
    </row>
    <row r="2389" spans="2:33" x14ac:dyDescent="0.25">
      <c r="B2389" s="30">
        <v>2368</v>
      </c>
      <c r="C2389" s="19">
        <f t="shared" ref="C2389:C2452" ca="1" si="1075">IF(B2389=0,FECHA_1ER_PAGO,EDATE(C2388,1))</f>
        <v>117764</v>
      </c>
      <c r="D2389" s="30">
        <f t="shared" ref="D2389:D2452" ca="1" si="1076">IF(B2389=0,FECHA_1ER_PAGO-FECHA_APERTURA, C2389-C2388)</f>
        <v>31</v>
      </c>
      <c r="E2389" s="599">
        <f t="shared" ref="E2389:E2452" si="1077">IF(B2389=0,TASA,IF(B2389=MESES_INC_TASA,E2388+INCREMENTO_TASA,E2388))</f>
        <v>0.113</v>
      </c>
      <c r="F2389" s="599">
        <f t="shared" si="1069"/>
        <v>0.13108</v>
      </c>
      <c r="G2389" s="33">
        <f t="shared" ref="G2389:G2452" ca="1" si="1078">IF(B2389&lt;MESES_GRACIA, 0, 1 + D2389 * F2389 / 360 + FACTOR_SEG_DEUD)</f>
        <v>1.0120874444444443</v>
      </c>
      <c r="H2389" s="33">
        <f t="shared" ref="H2389:H2452" ca="1" si="1079">IF(B2389 = 0, 0,            IF(H2388=0, G2389, H2388 * G2389 ))</f>
        <v>1404448900000.585</v>
      </c>
      <c r="I2389" s="33">
        <f t="shared" ca="1" si="1074"/>
        <v>7.1202305758478181E-13</v>
      </c>
      <c r="J2389" s="30" t="b">
        <f t="shared" ref="J2389:J2452" si="1080">MOD(B2389, MESES_INC)=0</f>
        <v>0</v>
      </c>
      <c r="K2389" s="33">
        <f t="shared" si="1070"/>
        <v>1</v>
      </c>
      <c r="L2389" s="33">
        <f t="shared" ca="1" si="1073"/>
        <v>7.1202305758478181E-13</v>
      </c>
      <c r="M2389" s="600">
        <f t="shared" ref="M2389:M2452" ca="1" si="1081">ROUND(CUOTA_INIT*K2389,2)</f>
        <v>27271.35</v>
      </c>
      <c r="N2389" s="601">
        <f t="shared" ref="N2389:N2452" ca="1" si="1082">IF(B2389=0,TOTAL_FINANCIADO, ROUND(N2388-O2388,2))</f>
        <v>-1.8933955501422598E+17</v>
      </c>
      <c r="O2389" s="601">
        <f t="shared" ref="O2389:O2452" ca="1" si="1083">IF(B2389=0, 0,
   IF((B2389+1) = PLAZO, N2389,
   IF(B2389&lt;MESES_GRACIA, 0, M2389-P2389-V2389-Q2389)))</f>
        <v>2288631352397556</v>
      </c>
      <c r="P2389" s="601">
        <f t="shared" ref="P2389:P2452" ca="1" si="1084" xml:space="preserve"> IF(B2389&lt;MESES_GRACIA, 0, ROUND(N2389 * D2389 *E2389 /360,2))</f>
        <v>-1842379058930090</v>
      </c>
      <c r="Q2389" s="601">
        <f t="shared" ca="1" si="1071"/>
        <v>-294780649428814</v>
      </c>
      <c r="R2389" s="602">
        <f t="shared" ref="R2389:R2452" si="1085" xml:space="preserve"> COMISION_AMORT</f>
        <v>399</v>
      </c>
      <c r="S2389" s="602">
        <f t="shared" ref="S2389:S2452" si="1086">ROUND(R2389*IVA,2)</f>
        <v>63.84</v>
      </c>
      <c r="T2389" s="602">
        <f t="shared" ref="T2389:T2452" si="1087">SEGURO_DAÑOS_MENS</f>
        <v>166.35080000000002</v>
      </c>
      <c r="U2389" s="602">
        <f t="shared" ref="U2389:U2452" si="1088">T2389*IVA</f>
        <v>26.616128000000003</v>
      </c>
      <c r="V2389" s="602">
        <f t="shared" ref="V2389:V2452" ca="1" si="1089">ROUND(N2389 * FACTOR_SEG_DEUD,2)</f>
        <v>-151471644011381</v>
      </c>
      <c r="W2389" s="602">
        <f t="shared" ref="W2389:W2452" si="1090">ROUND(SEGURO_INTERIORES/(1+IVA),2)</f>
        <v>84.48</v>
      </c>
      <c r="X2389" s="602">
        <f t="shared" ref="X2389:X2452" si="1091">ROUND(W2389*IVA,2)</f>
        <v>13.52</v>
      </c>
      <c r="Y2389" s="602">
        <f t="shared" ref="Y2389:Y2452" ca="1" si="1092">ROUND((SUM(O2389:X2389)-Q2389) * FACTOR_SEG_DESEMPLEO,2)</f>
        <v>2888850364677.02</v>
      </c>
      <c r="Z2389" s="602">
        <f t="shared" ref="Z2389:Z2452" ca="1" si="1093">ROUND(Y2389*IVA,2)</f>
        <v>462216058348.32001</v>
      </c>
      <c r="AA2389" s="603">
        <f t="shared" ref="AA2389:AA2452" si="1094">IF(B2389&gt;=PLAZO,0,ROUND(SUM(O2389:Z2389),2))</f>
        <v>0</v>
      </c>
      <c r="AB2389" s="602"/>
      <c r="AC2389" s="604">
        <f t="shared" ref="AC2389:AC2452" si="1095">IF(AB2389="SI",TASA_PP,TASA)</f>
        <v>0.113</v>
      </c>
      <c r="AD2389" s="602">
        <f t="shared" ref="AD2389:AD2452" ca="1" si="1096">N2389 * D2389 * AC2389 /360</f>
        <v>-1842379058930093.5</v>
      </c>
      <c r="AE2389" s="602">
        <f t="shared" ref="AE2389:AE2452" si="1097">IF(B2389&gt;=PLAZO, 0, O2389+R2389+S2389+T2389+U2389+V2389+W2389+X2389+Y2389+Z2389+AD2389)</f>
        <v>0</v>
      </c>
      <c r="AG2389" s="602">
        <f t="shared" ca="1" si="1072"/>
        <v>0</v>
      </c>
    </row>
    <row r="2390" spans="2:33" x14ac:dyDescent="0.25">
      <c r="B2390" s="30">
        <v>2369</v>
      </c>
      <c r="C2390" s="19">
        <f t="shared" ca="1" si="1075"/>
        <v>117794</v>
      </c>
      <c r="D2390" s="30">
        <f t="shared" ca="1" si="1076"/>
        <v>30</v>
      </c>
      <c r="E2390" s="599">
        <f t="shared" si="1077"/>
        <v>0.113</v>
      </c>
      <c r="F2390" s="599">
        <f t="shared" ref="F2390:F2453" si="1098">E2390*(1+$G$13)</f>
        <v>0.13108</v>
      </c>
      <c r="G2390" s="33">
        <f t="shared" ca="1" si="1078"/>
        <v>1.0117233333333333</v>
      </c>
      <c r="H2390" s="33">
        <f t="shared" ca="1" si="1079"/>
        <v>1420913722604.925</v>
      </c>
      <c r="I2390" s="33">
        <f t="shared" ca="1" si="1074"/>
        <v>7.0377249799989643E-13</v>
      </c>
      <c r="J2390" s="30" t="b">
        <f t="shared" si="1080"/>
        <v>0</v>
      </c>
      <c r="K2390" s="33">
        <f t="shared" ref="K2390:K2453" si="1099">IF(B2390=0, 1, IF(J2390,K2389*(1+INCREMENTO),K2389))</f>
        <v>1</v>
      </c>
      <c r="L2390" s="33">
        <f t="shared" ca="1" si="1073"/>
        <v>7.0377249799989643E-13</v>
      </c>
      <c r="M2390" s="600">
        <f t="shared" ca="1" si="1081"/>
        <v>27271.35</v>
      </c>
      <c r="N2390" s="601">
        <f t="shared" ca="1" si="1082"/>
        <v>-1.91628186366624E+17</v>
      </c>
      <c r="O2390" s="601">
        <f t="shared" ca="1" si="1083"/>
        <v>2246521104865331.3</v>
      </c>
      <c r="P2390" s="601">
        <f t="shared" ca="1" si="1084"/>
        <v>-1804498754952380</v>
      </c>
      <c r="Q2390" s="601">
        <f t="shared" ref="Q2390:Q2453" ca="1" si="1100">ROUND(P2390*$G$13,2)</f>
        <v>-288719800792381</v>
      </c>
      <c r="R2390" s="602">
        <f t="shared" si="1085"/>
        <v>399</v>
      </c>
      <c r="S2390" s="602">
        <f t="shared" si="1086"/>
        <v>63.84</v>
      </c>
      <c r="T2390" s="602">
        <f t="shared" si="1087"/>
        <v>166.35080000000002</v>
      </c>
      <c r="U2390" s="602">
        <f t="shared" si="1088"/>
        <v>26.616128000000003</v>
      </c>
      <c r="V2390" s="602">
        <f t="shared" ca="1" si="1089"/>
        <v>-153302549093299</v>
      </c>
      <c r="W2390" s="602">
        <f t="shared" si="1090"/>
        <v>84.48</v>
      </c>
      <c r="X2390" s="602">
        <f t="shared" si="1091"/>
        <v>13.52</v>
      </c>
      <c r="Y2390" s="602">
        <f t="shared" ca="1" si="1092"/>
        <v>2829454048039.98</v>
      </c>
      <c r="Z2390" s="602">
        <f t="shared" ca="1" si="1093"/>
        <v>452712647686.40002</v>
      </c>
      <c r="AA2390" s="603">
        <f t="shared" si="1094"/>
        <v>0</v>
      </c>
      <c r="AB2390" s="602"/>
      <c r="AC2390" s="604">
        <f t="shared" si="1095"/>
        <v>0.113</v>
      </c>
      <c r="AD2390" s="602">
        <f t="shared" ca="1" si="1096"/>
        <v>-1804498754952376.3</v>
      </c>
      <c r="AE2390" s="602">
        <f t="shared" si="1097"/>
        <v>0</v>
      </c>
      <c r="AG2390" s="602">
        <f t="shared" ref="AG2390:AG2453" ca="1" si="1101">IF(N2390&gt; 0,O2390+P2390+V2390+R2390+T2390+W2390+Y2390, 0)</f>
        <v>0</v>
      </c>
    </row>
    <row r="2391" spans="2:33" x14ac:dyDescent="0.25">
      <c r="B2391" s="30">
        <v>2370</v>
      </c>
      <c r="C2391" s="19">
        <f t="shared" ca="1" si="1075"/>
        <v>117825</v>
      </c>
      <c r="D2391" s="30">
        <f t="shared" ca="1" si="1076"/>
        <v>31</v>
      </c>
      <c r="E2391" s="599">
        <f t="shared" si="1077"/>
        <v>0.113</v>
      </c>
      <c r="F2391" s="599">
        <f t="shared" si="1098"/>
        <v>0.13108</v>
      </c>
      <c r="G2391" s="33">
        <f t="shared" ca="1" si="1078"/>
        <v>1.0120874444444443</v>
      </c>
      <c r="H2391" s="33">
        <f t="shared" ca="1" si="1079"/>
        <v>1438088938287.2607</v>
      </c>
      <c r="I2391" s="33">
        <f t="shared" ca="1" si="1074"/>
        <v>6.9536728457906283E-13</v>
      </c>
      <c r="J2391" s="30" t="b">
        <f t="shared" si="1080"/>
        <v>0</v>
      </c>
      <c r="K2391" s="33">
        <f t="shared" si="1099"/>
        <v>1</v>
      </c>
      <c r="L2391" s="33">
        <f t="shared" ref="L2391:L2454" ca="1" si="1102" xml:space="preserve"> I2391*K2391</f>
        <v>6.9536728457906283E-13</v>
      </c>
      <c r="M2391" s="600">
        <f t="shared" ca="1" si="1081"/>
        <v>27271.35</v>
      </c>
      <c r="N2391" s="601">
        <f t="shared" ca="1" si="1082"/>
        <v>-1.9387470747148899E+17</v>
      </c>
      <c r="O2391" s="601">
        <f t="shared" ca="1" si="1083"/>
        <v>2343449755771818</v>
      </c>
      <c r="P2391" s="601">
        <f t="shared" ca="1" si="1084"/>
        <v>-1886508611868410</v>
      </c>
      <c r="Q2391" s="601">
        <f t="shared" ca="1" si="1100"/>
        <v>-301841377898946</v>
      </c>
      <c r="R2391" s="602">
        <f t="shared" si="1085"/>
        <v>399</v>
      </c>
      <c r="S2391" s="602">
        <f t="shared" si="1086"/>
        <v>63.84</v>
      </c>
      <c r="T2391" s="602">
        <f t="shared" si="1087"/>
        <v>166.35080000000002</v>
      </c>
      <c r="U2391" s="602">
        <f t="shared" si="1088"/>
        <v>26.616128000000003</v>
      </c>
      <c r="V2391" s="602">
        <f t="shared" ca="1" si="1089"/>
        <v>-155099765977191</v>
      </c>
      <c r="W2391" s="602">
        <f t="shared" si="1090"/>
        <v>84.48</v>
      </c>
      <c r="X2391" s="602">
        <f t="shared" si="1091"/>
        <v>13.52</v>
      </c>
      <c r="Y2391" s="602">
        <f t="shared" ca="1" si="1092"/>
        <v>2958045503684.3101</v>
      </c>
      <c r="Z2391" s="602">
        <f t="shared" ca="1" si="1093"/>
        <v>473287280589.48999</v>
      </c>
      <c r="AA2391" s="603">
        <f t="shared" si="1094"/>
        <v>0</v>
      </c>
      <c r="AB2391" s="602"/>
      <c r="AC2391" s="604">
        <f t="shared" si="1095"/>
        <v>0.113</v>
      </c>
      <c r="AD2391" s="602">
        <f t="shared" ca="1" si="1096"/>
        <v>-1886508611868405.3</v>
      </c>
      <c r="AE2391" s="602">
        <f t="shared" si="1097"/>
        <v>0</v>
      </c>
      <c r="AG2391" s="602">
        <f t="shared" ca="1" si="1101"/>
        <v>0</v>
      </c>
    </row>
    <row r="2392" spans="2:33" x14ac:dyDescent="0.25">
      <c r="B2392" s="30">
        <v>2371</v>
      </c>
      <c r="C2392" s="19">
        <f t="shared" ca="1" si="1075"/>
        <v>117856</v>
      </c>
      <c r="D2392" s="30">
        <f t="shared" ca="1" si="1076"/>
        <v>31</v>
      </c>
      <c r="E2392" s="599">
        <f t="shared" si="1077"/>
        <v>0.113</v>
      </c>
      <c r="F2392" s="599">
        <f t="shared" si="1098"/>
        <v>0.13108</v>
      </c>
      <c r="G2392" s="33">
        <f t="shared" ca="1" si="1078"/>
        <v>1.0120874444444443</v>
      </c>
      <c r="H2392" s="33">
        <f t="shared" ca="1" si="1079"/>
        <v>1455471758434.978</v>
      </c>
      <c r="I2392" s="33">
        <f t="shared" ref="I2392:I2455" ca="1" si="1103">IF(H2392=0, 0, 1/H2392)</f>
        <v>6.8706245532051264E-13</v>
      </c>
      <c r="J2392" s="30" t="b">
        <f t="shared" si="1080"/>
        <v>0</v>
      </c>
      <c r="K2392" s="33">
        <f t="shared" si="1099"/>
        <v>1</v>
      </c>
      <c r="L2392" s="33">
        <f t="shared" ca="1" si="1102"/>
        <v>6.8706245532051264E-13</v>
      </c>
      <c r="M2392" s="600">
        <f t="shared" ca="1" si="1081"/>
        <v>27271.35</v>
      </c>
      <c r="N2392" s="601">
        <f t="shared" ca="1" si="1082"/>
        <v>-1.9621815722726099E+17</v>
      </c>
      <c r="O2392" s="601">
        <f t="shared" ca="1" si="1083"/>
        <v>2371776074503056</v>
      </c>
      <c r="P2392" s="601">
        <f t="shared" ca="1" si="1084"/>
        <v>-1909311679908600</v>
      </c>
      <c r="Q2392" s="601">
        <f t="shared" ca="1" si="1100"/>
        <v>-305489868785376</v>
      </c>
      <c r="R2392" s="602">
        <f t="shared" si="1085"/>
        <v>399</v>
      </c>
      <c r="S2392" s="602">
        <f t="shared" si="1086"/>
        <v>63.84</v>
      </c>
      <c r="T2392" s="602">
        <f t="shared" si="1087"/>
        <v>166.35080000000002</v>
      </c>
      <c r="U2392" s="602">
        <f t="shared" si="1088"/>
        <v>26.616128000000003</v>
      </c>
      <c r="V2392" s="602">
        <f t="shared" ca="1" si="1089"/>
        <v>-156974525781809</v>
      </c>
      <c r="W2392" s="602">
        <f t="shared" si="1090"/>
        <v>84.48</v>
      </c>
      <c r="X2392" s="602">
        <f t="shared" si="1091"/>
        <v>13.52</v>
      </c>
      <c r="Y2392" s="602">
        <f t="shared" ca="1" si="1092"/>
        <v>2993800714371.3301</v>
      </c>
      <c r="Z2392" s="602">
        <f t="shared" ca="1" si="1093"/>
        <v>479008114299.40997</v>
      </c>
      <c r="AA2392" s="603">
        <f t="shared" si="1094"/>
        <v>0</v>
      </c>
      <c r="AB2392" s="602"/>
      <c r="AC2392" s="604">
        <f t="shared" si="1095"/>
        <v>0.113</v>
      </c>
      <c r="AD2392" s="602">
        <f t="shared" ca="1" si="1096"/>
        <v>-1909311679908598</v>
      </c>
      <c r="AE2392" s="602">
        <f t="shared" si="1097"/>
        <v>0</v>
      </c>
      <c r="AG2392" s="602">
        <f t="shared" ca="1" si="1101"/>
        <v>0</v>
      </c>
    </row>
    <row r="2393" spans="2:33" x14ac:dyDescent="0.25">
      <c r="B2393" s="30">
        <v>2372</v>
      </c>
      <c r="C2393" s="19">
        <f t="shared" ca="1" si="1075"/>
        <v>117886</v>
      </c>
      <c r="D2393" s="30">
        <f t="shared" ca="1" si="1076"/>
        <v>30</v>
      </c>
      <c r="E2393" s="599">
        <f t="shared" si="1077"/>
        <v>0.113</v>
      </c>
      <c r="F2393" s="599">
        <f t="shared" si="1098"/>
        <v>0.13108</v>
      </c>
      <c r="G2393" s="33">
        <f t="shared" ca="1" si="1078"/>
        <v>1.0117233333333333</v>
      </c>
      <c r="H2393" s="33">
        <f t="shared" ca="1" si="1079"/>
        <v>1472534739016.364</v>
      </c>
      <c r="I2393" s="33">
        <f t="shared" ca="1" si="1103"/>
        <v>6.7910112644811916E-13</v>
      </c>
      <c r="J2393" s="30" t="b">
        <f t="shared" si="1080"/>
        <v>0</v>
      </c>
      <c r="K2393" s="33">
        <f t="shared" si="1099"/>
        <v>1</v>
      </c>
      <c r="L2393" s="33">
        <f t="shared" ca="1" si="1102"/>
        <v>6.7910112644811916E-13</v>
      </c>
      <c r="M2393" s="600">
        <f t="shared" ca="1" si="1081"/>
        <v>27271.35</v>
      </c>
      <c r="N2393" s="601">
        <f t="shared" ca="1" si="1082"/>
        <v>-1.98589933301764E+17</v>
      </c>
      <c r="O2393" s="601">
        <f t="shared" ca="1" si="1083"/>
        <v>2328135984768287</v>
      </c>
      <c r="P2393" s="601">
        <f t="shared" ca="1" si="1084"/>
        <v>-1870055205258280</v>
      </c>
      <c r="Q2393" s="601">
        <f t="shared" ca="1" si="1100"/>
        <v>-299208832841325</v>
      </c>
      <c r="R2393" s="602">
        <f t="shared" si="1085"/>
        <v>399</v>
      </c>
      <c r="S2393" s="602">
        <f t="shared" si="1086"/>
        <v>63.84</v>
      </c>
      <c r="T2393" s="602">
        <f t="shared" si="1087"/>
        <v>166.35080000000002</v>
      </c>
      <c r="U2393" s="602">
        <f t="shared" si="1088"/>
        <v>26.616128000000003</v>
      </c>
      <c r="V2393" s="602">
        <f t="shared" ca="1" si="1089"/>
        <v>-158871946641411</v>
      </c>
      <c r="W2393" s="602">
        <f t="shared" si="1090"/>
        <v>84.48</v>
      </c>
      <c r="X2393" s="602">
        <f t="shared" si="1091"/>
        <v>13.52</v>
      </c>
      <c r="Y2393" s="602">
        <f t="shared" ca="1" si="1092"/>
        <v>2932246562119.6299</v>
      </c>
      <c r="Z2393" s="602">
        <f t="shared" ca="1" si="1093"/>
        <v>469159449939.14001</v>
      </c>
      <c r="AA2393" s="603">
        <f t="shared" si="1094"/>
        <v>0</v>
      </c>
      <c r="AB2393" s="602"/>
      <c r="AC2393" s="604">
        <f t="shared" si="1095"/>
        <v>0.113</v>
      </c>
      <c r="AD2393" s="602">
        <f t="shared" ca="1" si="1096"/>
        <v>-1870055205258277.8</v>
      </c>
      <c r="AE2393" s="602">
        <f t="shared" si="1097"/>
        <v>0</v>
      </c>
      <c r="AG2393" s="602">
        <f t="shared" ca="1" si="1101"/>
        <v>0</v>
      </c>
    </row>
    <row r="2394" spans="2:33" x14ac:dyDescent="0.25">
      <c r="B2394" s="30">
        <v>2373</v>
      </c>
      <c r="C2394" s="19">
        <f t="shared" ca="1" si="1075"/>
        <v>117917</v>
      </c>
      <c r="D2394" s="30">
        <f t="shared" ca="1" si="1076"/>
        <v>31</v>
      </c>
      <c r="E2394" s="599">
        <f t="shared" si="1077"/>
        <v>0.113</v>
      </c>
      <c r="F2394" s="599">
        <f t="shared" si="1098"/>
        <v>0.13108</v>
      </c>
      <c r="G2394" s="33">
        <f t="shared" ca="1" si="1078"/>
        <v>1.0120874444444443</v>
      </c>
      <c r="H2394" s="33">
        <f t="shared" ca="1" si="1079"/>
        <v>1490333920866.7385</v>
      </c>
      <c r="I2394" s="33">
        <f t="shared" ca="1" si="1103"/>
        <v>6.7099056526769965E-13</v>
      </c>
      <c r="J2394" s="30" t="b">
        <f t="shared" si="1080"/>
        <v>0</v>
      </c>
      <c r="K2394" s="33">
        <f t="shared" si="1099"/>
        <v>1</v>
      </c>
      <c r="L2394" s="33">
        <f t="shared" ca="1" si="1102"/>
        <v>6.7099056526769965E-13</v>
      </c>
      <c r="M2394" s="600">
        <f t="shared" ca="1" si="1081"/>
        <v>27271.35</v>
      </c>
      <c r="N2394" s="601">
        <f t="shared" ca="1" si="1082"/>
        <v>-2.00918069286532E+17</v>
      </c>
      <c r="O2394" s="601">
        <f t="shared" ca="1" si="1083"/>
        <v>2428586000413267</v>
      </c>
      <c r="P2394" s="601">
        <f t="shared" ca="1" si="1084"/>
        <v>-1955044435307560</v>
      </c>
      <c r="Q2394" s="601">
        <f t="shared" ca="1" si="1100"/>
        <v>-312807109649210</v>
      </c>
      <c r="R2394" s="602">
        <f t="shared" si="1085"/>
        <v>399</v>
      </c>
      <c r="S2394" s="602">
        <f t="shared" si="1086"/>
        <v>63.84</v>
      </c>
      <c r="T2394" s="602">
        <f t="shared" si="1087"/>
        <v>166.35080000000002</v>
      </c>
      <c r="U2394" s="602">
        <f t="shared" si="1088"/>
        <v>26.616128000000003</v>
      </c>
      <c r="V2394" s="602">
        <f t="shared" ca="1" si="1089"/>
        <v>-160734455429226</v>
      </c>
      <c r="W2394" s="602">
        <f t="shared" si="1090"/>
        <v>84.48</v>
      </c>
      <c r="X2394" s="602">
        <f t="shared" si="1091"/>
        <v>13.52</v>
      </c>
      <c r="Y2394" s="602">
        <f t="shared" ca="1" si="1092"/>
        <v>3065509674836.8999</v>
      </c>
      <c r="Z2394" s="602">
        <f t="shared" ca="1" si="1093"/>
        <v>490481547973.90002</v>
      </c>
      <c r="AA2394" s="603">
        <f t="shared" si="1094"/>
        <v>0</v>
      </c>
      <c r="AB2394" s="602"/>
      <c r="AC2394" s="604">
        <f t="shared" si="1095"/>
        <v>0.113</v>
      </c>
      <c r="AD2394" s="602">
        <f t="shared" ca="1" si="1096"/>
        <v>-1955044435307560.3</v>
      </c>
      <c r="AE2394" s="602">
        <f t="shared" si="1097"/>
        <v>0</v>
      </c>
      <c r="AG2394" s="602">
        <f t="shared" ca="1" si="1101"/>
        <v>0</v>
      </c>
    </row>
    <row r="2395" spans="2:33" x14ac:dyDescent="0.25">
      <c r="B2395" s="30">
        <v>2374</v>
      </c>
      <c r="C2395" s="19">
        <f t="shared" ca="1" si="1075"/>
        <v>117947</v>
      </c>
      <c r="D2395" s="30">
        <f t="shared" ca="1" si="1076"/>
        <v>30</v>
      </c>
      <c r="E2395" s="599">
        <f t="shared" si="1077"/>
        <v>0.113</v>
      </c>
      <c r="F2395" s="599">
        <f t="shared" si="1098"/>
        <v>0.13108</v>
      </c>
      <c r="G2395" s="33">
        <f t="shared" ca="1" si="1078"/>
        <v>1.0117233333333333</v>
      </c>
      <c r="H2395" s="33">
        <f t="shared" ca="1" si="1079"/>
        <v>1507805602199.033</v>
      </c>
      <c r="I2395" s="33">
        <f t="shared" ca="1" si="1103"/>
        <v>6.6321546924986042E-13</v>
      </c>
      <c r="J2395" s="30" t="b">
        <f t="shared" si="1080"/>
        <v>0</v>
      </c>
      <c r="K2395" s="33">
        <f t="shared" si="1099"/>
        <v>1</v>
      </c>
      <c r="L2395" s="33">
        <f t="shared" ca="1" si="1102"/>
        <v>6.6321546924986042E-13</v>
      </c>
      <c r="M2395" s="600">
        <f t="shared" ca="1" si="1081"/>
        <v>27271.35</v>
      </c>
      <c r="N2395" s="601">
        <f t="shared" ca="1" si="1082"/>
        <v>-2.0334665528694499E+17</v>
      </c>
      <c r="O2395" s="601">
        <f t="shared" ca="1" si="1083"/>
        <v>2383900622174554</v>
      </c>
      <c r="P2395" s="601">
        <f t="shared" ca="1" si="1084"/>
        <v>-1914847670618730</v>
      </c>
      <c r="Q2395" s="601">
        <f t="shared" ca="1" si="1100"/>
        <v>-306375627298997</v>
      </c>
      <c r="R2395" s="602">
        <f t="shared" si="1085"/>
        <v>399</v>
      </c>
      <c r="S2395" s="602">
        <f t="shared" si="1086"/>
        <v>63.84</v>
      </c>
      <c r="T2395" s="602">
        <f t="shared" si="1087"/>
        <v>166.35080000000002</v>
      </c>
      <c r="U2395" s="602">
        <f t="shared" si="1088"/>
        <v>26.616128000000003</v>
      </c>
      <c r="V2395" s="602">
        <f t="shared" ca="1" si="1089"/>
        <v>-162677324229556</v>
      </c>
      <c r="W2395" s="602">
        <f t="shared" si="1090"/>
        <v>84.48</v>
      </c>
      <c r="X2395" s="602">
        <f t="shared" si="1091"/>
        <v>13.52</v>
      </c>
      <c r="Y2395" s="602">
        <f t="shared" ca="1" si="1092"/>
        <v>3002481147804.8101</v>
      </c>
      <c r="Z2395" s="602">
        <f t="shared" ca="1" si="1093"/>
        <v>480396983648.77002</v>
      </c>
      <c r="AA2395" s="603">
        <f t="shared" si="1094"/>
        <v>0</v>
      </c>
      <c r="AB2395" s="602"/>
      <c r="AC2395" s="604">
        <f t="shared" si="1095"/>
        <v>0.113</v>
      </c>
      <c r="AD2395" s="602">
        <f t="shared" ca="1" si="1096"/>
        <v>-1914847670618732</v>
      </c>
      <c r="AE2395" s="602">
        <f t="shared" si="1097"/>
        <v>0</v>
      </c>
      <c r="AG2395" s="602">
        <f t="shared" ca="1" si="1101"/>
        <v>0</v>
      </c>
    </row>
    <row r="2396" spans="2:33" x14ac:dyDescent="0.25">
      <c r="B2396" s="30">
        <v>2375</v>
      </c>
      <c r="C2396" s="19">
        <f t="shared" ca="1" si="1075"/>
        <v>117978</v>
      </c>
      <c r="D2396" s="30">
        <f t="shared" ca="1" si="1076"/>
        <v>31</v>
      </c>
      <c r="E2396" s="599">
        <f t="shared" si="1077"/>
        <v>0.113</v>
      </c>
      <c r="F2396" s="599">
        <f t="shared" si="1098"/>
        <v>0.13108</v>
      </c>
      <c r="G2396" s="33">
        <f t="shared" ca="1" si="1078"/>
        <v>1.0120874444444443</v>
      </c>
      <c r="H2396" s="33">
        <f t="shared" ca="1" si="1079"/>
        <v>1526031118648.6357</v>
      </c>
      <c r="I2396" s="33">
        <f t="shared" ca="1" si="1103"/>
        <v>6.5529463179331607E-13</v>
      </c>
      <c r="J2396" s="30" t="b">
        <f t="shared" si="1080"/>
        <v>0</v>
      </c>
      <c r="K2396" s="33">
        <f t="shared" si="1099"/>
        <v>1</v>
      </c>
      <c r="L2396" s="33">
        <f t="shared" ca="1" si="1102"/>
        <v>6.5529463179331607E-13</v>
      </c>
      <c r="M2396" s="600">
        <f t="shared" ca="1" si="1081"/>
        <v>27271.35</v>
      </c>
      <c r="N2396" s="601">
        <f t="shared" ca="1" si="1082"/>
        <v>-2.0573055590912E+17</v>
      </c>
      <c r="O2396" s="601">
        <f t="shared" ca="1" si="1083"/>
        <v>2486756665103430</v>
      </c>
      <c r="P2396" s="601">
        <f t="shared" ca="1" si="1084"/>
        <v>-2001872603749020</v>
      </c>
      <c r="Q2396" s="601">
        <f t="shared" ca="1" si="1100"/>
        <v>-320299616599843</v>
      </c>
      <c r="R2396" s="602">
        <f t="shared" si="1085"/>
        <v>399</v>
      </c>
      <c r="S2396" s="602">
        <f t="shared" si="1086"/>
        <v>63.84</v>
      </c>
      <c r="T2396" s="602">
        <f t="shared" si="1087"/>
        <v>166.35080000000002</v>
      </c>
      <c r="U2396" s="602">
        <f t="shared" si="1088"/>
        <v>26.616128000000003</v>
      </c>
      <c r="V2396" s="602">
        <f t="shared" ca="1" si="1089"/>
        <v>-164584444727296</v>
      </c>
      <c r="W2396" s="602">
        <f t="shared" si="1090"/>
        <v>84.48</v>
      </c>
      <c r="X2396" s="602">
        <f t="shared" si="1091"/>
        <v>13.52</v>
      </c>
      <c r="Y2396" s="602">
        <f t="shared" ca="1" si="1092"/>
        <v>3138936242953.1001</v>
      </c>
      <c r="Z2396" s="602">
        <f t="shared" ca="1" si="1093"/>
        <v>502229798872.5</v>
      </c>
      <c r="AA2396" s="603">
        <f t="shared" si="1094"/>
        <v>0</v>
      </c>
      <c r="AB2396" s="602"/>
      <c r="AC2396" s="604">
        <f t="shared" si="1095"/>
        <v>0.113</v>
      </c>
      <c r="AD2396" s="602">
        <f t="shared" ca="1" si="1096"/>
        <v>-2001872603749020.5</v>
      </c>
      <c r="AE2396" s="602">
        <f t="shared" si="1097"/>
        <v>0</v>
      </c>
      <c r="AG2396" s="602">
        <f t="shared" ca="1" si="1101"/>
        <v>0</v>
      </c>
    </row>
    <row r="2397" spans="2:33" x14ac:dyDescent="0.25">
      <c r="B2397" s="30">
        <v>2376</v>
      </c>
      <c r="C2397" s="19">
        <f t="shared" ca="1" si="1075"/>
        <v>118009</v>
      </c>
      <c r="D2397" s="30">
        <f t="shared" ca="1" si="1076"/>
        <v>31</v>
      </c>
      <c r="E2397" s="599">
        <f t="shared" si="1077"/>
        <v>0.113</v>
      </c>
      <c r="F2397" s="599">
        <f t="shared" si="1098"/>
        <v>0.13108</v>
      </c>
      <c r="G2397" s="33">
        <f t="shared" ca="1" si="1078"/>
        <v>1.0120874444444443</v>
      </c>
      <c r="H2397" s="33">
        <f t="shared" ca="1" si="1079"/>
        <v>1544476935015.7944</v>
      </c>
      <c r="I2397" s="33">
        <f t="shared" ca="1" si="1103"/>
        <v>6.4746839355666627E-13</v>
      </c>
      <c r="J2397" s="30" t="b">
        <f t="shared" si="1080"/>
        <v>1</v>
      </c>
      <c r="K2397" s="33">
        <f t="shared" si="1099"/>
        <v>1</v>
      </c>
      <c r="L2397" s="33">
        <f t="shared" ca="1" si="1102"/>
        <v>6.4746839355666627E-13</v>
      </c>
      <c r="M2397" s="600">
        <f t="shared" ca="1" si="1081"/>
        <v>27271.35</v>
      </c>
      <c r="N2397" s="601">
        <f t="shared" ca="1" si="1082"/>
        <v>-2.0821731257422301E+17</v>
      </c>
      <c r="O2397" s="601">
        <f t="shared" ca="1" si="1083"/>
        <v>2516815198139711</v>
      </c>
      <c r="P2397" s="601">
        <f t="shared" ca="1" si="1084"/>
        <v>-2026070127631950</v>
      </c>
      <c r="Q2397" s="601">
        <f t="shared" ca="1" si="1100"/>
        <v>-324171220421112</v>
      </c>
      <c r="R2397" s="602">
        <f t="shared" si="1085"/>
        <v>399</v>
      </c>
      <c r="S2397" s="602">
        <f t="shared" si="1086"/>
        <v>63.84</v>
      </c>
      <c r="T2397" s="602">
        <f t="shared" si="1087"/>
        <v>166.35080000000002</v>
      </c>
      <c r="U2397" s="602">
        <f t="shared" si="1088"/>
        <v>26.616128000000003</v>
      </c>
      <c r="V2397" s="602">
        <f t="shared" ca="1" si="1089"/>
        <v>-166573850059378</v>
      </c>
      <c r="W2397" s="602">
        <f t="shared" si="1090"/>
        <v>84.48</v>
      </c>
      <c r="X2397" s="602">
        <f t="shared" si="1091"/>
        <v>13.52</v>
      </c>
      <c r="Y2397" s="602">
        <f t="shared" ca="1" si="1092"/>
        <v>3176877960401.54</v>
      </c>
      <c r="Z2397" s="602">
        <f t="shared" ca="1" si="1093"/>
        <v>508300473664.25</v>
      </c>
      <c r="AA2397" s="603">
        <f t="shared" si="1094"/>
        <v>0</v>
      </c>
      <c r="AB2397" s="602"/>
      <c r="AC2397" s="604">
        <f t="shared" si="1095"/>
        <v>0.113</v>
      </c>
      <c r="AD2397" s="602">
        <f t="shared" ca="1" si="1096"/>
        <v>-2026070127631953.5</v>
      </c>
      <c r="AE2397" s="602">
        <f t="shared" si="1097"/>
        <v>0</v>
      </c>
      <c r="AG2397" s="602">
        <f t="shared" ca="1" si="1101"/>
        <v>0</v>
      </c>
    </row>
    <row r="2398" spans="2:33" x14ac:dyDescent="0.25">
      <c r="B2398" s="30">
        <v>2377</v>
      </c>
      <c r="C2398" s="19">
        <f t="shared" ca="1" si="1075"/>
        <v>118037</v>
      </c>
      <c r="D2398" s="30">
        <f t="shared" ca="1" si="1076"/>
        <v>28</v>
      </c>
      <c r="E2398" s="599">
        <f t="shared" si="1077"/>
        <v>0.113</v>
      </c>
      <c r="F2398" s="599">
        <f t="shared" si="1098"/>
        <v>0.13108</v>
      </c>
      <c r="G2398" s="33">
        <f t="shared" ca="1" si="1078"/>
        <v>1.0109951111111111</v>
      </c>
      <c r="H2398" s="33">
        <f t="shared" ca="1" si="1079"/>
        <v>1561458630524.8413</v>
      </c>
      <c r="I2398" s="33">
        <f t="shared" ca="1" si="1103"/>
        <v>6.4042682940878019E-13</v>
      </c>
      <c r="J2398" s="30" t="b">
        <f t="shared" si="1080"/>
        <v>0</v>
      </c>
      <c r="K2398" s="33">
        <f t="shared" si="1099"/>
        <v>1</v>
      </c>
      <c r="L2398" s="33">
        <f t="shared" ca="1" si="1102"/>
        <v>6.4042682940878019E-13</v>
      </c>
      <c r="M2398" s="600">
        <f t="shared" ca="1" si="1081"/>
        <v>27271.35</v>
      </c>
      <c r="N2398" s="601">
        <f t="shared" ca="1" si="1082"/>
        <v>-2.1073412777236301E+17</v>
      </c>
      <c r="O2398" s="601">
        <f t="shared" ca="1" si="1083"/>
        <v>2317045149787485</v>
      </c>
      <c r="P2398" s="601">
        <f t="shared" ca="1" si="1084"/>
        <v>-1852118834088210</v>
      </c>
      <c r="Q2398" s="601">
        <f t="shared" ca="1" si="1100"/>
        <v>-296339013454114</v>
      </c>
      <c r="R2398" s="602">
        <f t="shared" si="1085"/>
        <v>399</v>
      </c>
      <c r="S2398" s="602">
        <f t="shared" si="1086"/>
        <v>63.84</v>
      </c>
      <c r="T2398" s="602">
        <f t="shared" si="1087"/>
        <v>166.35080000000002</v>
      </c>
      <c r="U2398" s="602">
        <f t="shared" si="1088"/>
        <v>26.616128000000003</v>
      </c>
      <c r="V2398" s="602">
        <f t="shared" ca="1" si="1089"/>
        <v>-168587302217890</v>
      </c>
      <c r="W2398" s="602">
        <f t="shared" si="1090"/>
        <v>84.48</v>
      </c>
      <c r="X2398" s="602">
        <f t="shared" si="1091"/>
        <v>13.52</v>
      </c>
      <c r="Y2398" s="602">
        <f t="shared" ca="1" si="1092"/>
        <v>2904122332124.96</v>
      </c>
      <c r="Z2398" s="602">
        <f t="shared" ca="1" si="1093"/>
        <v>464659573139.98999</v>
      </c>
      <c r="AA2398" s="603">
        <f t="shared" si="1094"/>
        <v>0</v>
      </c>
      <c r="AB2398" s="602"/>
      <c r="AC2398" s="604">
        <f t="shared" si="1095"/>
        <v>0.113</v>
      </c>
      <c r="AD2398" s="602">
        <f t="shared" ca="1" si="1096"/>
        <v>-1852118834088212.5</v>
      </c>
      <c r="AE2398" s="602">
        <f t="shared" si="1097"/>
        <v>0</v>
      </c>
      <c r="AG2398" s="602">
        <f t="shared" ca="1" si="1101"/>
        <v>0</v>
      </c>
    </row>
    <row r="2399" spans="2:33" x14ac:dyDescent="0.25">
      <c r="B2399" s="30">
        <v>2378</v>
      </c>
      <c r="C2399" s="19">
        <f t="shared" ca="1" si="1075"/>
        <v>118068</v>
      </c>
      <c r="D2399" s="30">
        <f t="shared" ca="1" si="1076"/>
        <v>31</v>
      </c>
      <c r="E2399" s="599">
        <f t="shared" si="1077"/>
        <v>0.113</v>
      </c>
      <c r="F2399" s="599">
        <f t="shared" si="1098"/>
        <v>0.13108</v>
      </c>
      <c r="G2399" s="33">
        <f t="shared" ca="1" si="1078"/>
        <v>1.0120874444444443</v>
      </c>
      <c r="H2399" s="33">
        <f t="shared" ca="1" si="1079"/>
        <v>1580332674973.6084</v>
      </c>
      <c r="I2399" s="33">
        <f t="shared" ca="1" si="1103"/>
        <v>6.3277815857139071E-13</v>
      </c>
      <c r="J2399" s="30" t="b">
        <f t="shared" si="1080"/>
        <v>0</v>
      </c>
      <c r="K2399" s="33">
        <f t="shared" si="1099"/>
        <v>1</v>
      </c>
      <c r="L2399" s="33">
        <f t="shared" ca="1" si="1102"/>
        <v>6.3277815857139071E-13</v>
      </c>
      <c r="M2399" s="600">
        <f t="shared" ca="1" si="1081"/>
        <v>27271.35</v>
      </c>
      <c r="N2399" s="601">
        <f t="shared" ca="1" si="1082"/>
        <v>-2.1305117292215002E+17</v>
      </c>
      <c r="O2399" s="601">
        <f t="shared" ca="1" si="1083"/>
        <v>2575244216547481</v>
      </c>
      <c r="P2399" s="601">
        <f t="shared" ca="1" si="1084"/>
        <v>-2073106274295250</v>
      </c>
      <c r="Q2399" s="601">
        <f t="shared" ca="1" si="1100"/>
        <v>-331697003887240</v>
      </c>
      <c r="R2399" s="602">
        <f t="shared" si="1085"/>
        <v>399</v>
      </c>
      <c r="S2399" s="602">
        <f t="shared" si="1086"/>
        <v>63.84</v>
      </c>
      <c r="T2399" s="602">
        <f t="shared" si="1087"/>
        <v>166.35080000000002</v>
      </c>
      <c r="U2399" s="602">
        <f t="shared" si="1088"/>
        <v>26.616128000000003</v>
      </c>
      <c r="V2399" s="602">
        <f t="shared" ca="1" si="1089"/>
        <v>-170440938337720</v>
      </c>
      <c r="W2399" s="602">
        <f t="shared" si="1090"/>
        <v>84.48</v>
      </c>
      <c r="X2399" s="602">
        <f t="shared" si="1091"/>
        <v>13.52</v>
      </c>
      <c r="Y2399" s="602">
        <f t="shared" ca="1" si="1092"/>
        <v>3250630638369.6001</v>
      </c>
      <c r="Z2399" s="602">
        <f t="shared" ca="1" si="1093"/>
        <v>520100902139.14001</v>
      </c>
      <c r="AA2399" s="603">
        <f t="shared" si="1094"/>
        <v>0</v>
      </c>
      <c r="AB2399" s="602"/>
      <c r="AC2399" s="604">
        <f t="shared" si="1095"/>
        <v>0.113</v>
      </c>
      <c r="AD2399" s="602">
        <f t="shared" ca="1" si="1096"/>
        <v>-2073106274295254.5</v>
      </c>
      <c r="AE2399" s="602">
        <f t="shared" si="1097"/>
        <v>0</v>
      </c>
      <c r="AG2399" s="602">
        <f t="shared" ca="1" si="1101"/>
        <v>0</v>
      </c>
    </row>
    <row r="2400" spans="2:33" x14ac:dyDescent="0.25">
      <c r="B2400" s="30">
        <v>2379</v>
      </c>
      <c r="C2400" s="19">
        <f t="shared" ca="1" si="1075"/>
        <v>118098</v>
      </c>
      <c r="D2400" s="30">
        <f t="shared" ca="1" si="1076"/>
        <v>30</v>
      </c>
      <c r="E2400" s="599">
        <f t="shared" si="1077"/>
        <v>0.113</v>
      </c>
      <c r="F2400" s="599">
        <f t="shared" si="1098"/>
        <v>0.13108</v>
      </c>
      <c r="G2400" s="33">
        <f t="shared" ca="1" si="1078"/>
        <v>1.0117233333333333</v>
      </c>
      <c r="H2400" s="33">
        <f t="shared" ca="1" si="1079"/>
        <v>1598859441699.8823</v>
      </c>
      <c r="I2400" s="33">
        <f t="shared" ca="1" si="1103"/>
        <v>6.2544584840854777E-13</v>
      </c>
      <c r="J2400" s="30" t="b">
        <f t="shared" si="1080"/>
        <v>0</v>
      </c>
      <c r="K2400" s="33">
        <f t="shared" si="1099"/>
        <v>1</v>
      </c>
      <c r="L2400" s="33">
        <f t="shared" ca="1" si="1102"/>
        <v>6.2544584840854777E-13</v>
      </c>
      <c r="M2400" s="600">
        <f t="shared" ca="1" si="1081"/>
        <v>27271.35</v>
      </c>
      <c r="N2400" s="601">
        <f t="shared" ca="1" si="1082"/>
        <v>-2.1562641713869798E+17</v>
      </c>
      <c r="O2400" s="601">
        <f t="shared" ca="1" si="1083"/>
        <v>2527860363616607</v>
      </c>
      <c r="P2400" s="601">
        <f t="shared" ca="1" si="1084"/>
        <v>-2030482094722740</v>
      </c>
      <c r="Q2400" s="601">
        <f t="shared" ca="1" si="1100"/>
        <v>-324877135155638</v>
      </c>
      <c r="R2400" s="602">
        <f t="shared" si="1085"/>
        <v>399</v>
      </c>
      <c r="S2400" s="602">
        <f t="shared" si="1086"/>
        <v>63.84</v>
      </c>
      <c r="T2400" s="602">
        <f t="shared" si="1087"/>
        <v>166.35080000000002</v>
      </c>
      <c r="U2400" s="602">
        <f t="shared" si="1088"/>
        <v>26.616128000000003</v>
      </c>
      <c r="V2400" s="602">
        <f t="shared" ca="1" si="1089"/>
        <v>-172501133710958</v>
      </c>
      <c r="W2400" s="602">
        <f t="shared" si="1090"/>
        <v>84.48</v>
      </c>
      <c r="X2400" s="602">
        <f t="shared" si="1091"/>
        <v>13.52</v>
      </c>
      <c r="Y2400" s="602">
        <f t="shared" ca="1" si="1092"/>
        <v>3183795924799.8999</v>
      </c>
      <c r="Z2400" s="602">
        <f t="shared" ca="1" si="1093"/>
        <v>509407347967.97998</v>
      </c>
      <c r="AA2400" s="603">
        <f t="shared" si="1094"/>
        <v>0</v>
      </c>
      <c r="AB2400" s="602"/>
      <c r="AC2400" s="604">
        <f t="shared" si="1095"/>
        <v>0.113</v>
      </c>
      <c r="AD2400" s="602">
        <f t="shared" ca="1" si="1096"/>
        <v>-2030482094722739.3</v>
      </c>
      <c r="AE2400" s="602">
        <f t="shared" si="1097"/>
        <v>0</v>
      </c>
      <c r="AG2400" s="602">
        <f t="shared" ca="1" si="1101"/>
        <v>0</v>
      </c>
    </row>
    <row r="2401" spans="2:33" x14ac:dyDescent="0.25">
      <c r="B2401" s="30">
        <v>2380</v>
      </c>
      <c r="C2401" s="19">
        <f t="shared" ca="1" si="1075"/>
        <v>118129</v>
      </c>
      <c r="D2401" s="30">
        <f t="shared" ca="1" si="1076"/>
        <v>31</v>
      </c>
      <c r="E2401" s="599">
        <f t="shared" si="1077"/>
        <v>0.113</v>
      </c>
      <c r="F2401" s="599">
        <f t="shared" si="1098"/>
        <v>0.13108</v>
      </c>
      <c r="G2401" s="33">
        <f t="shared" ca="1" si="1078"/>
        <v>1.0120874444444443</v>
      </c>
      <c r="H2401" s="33">
        <f t="shared" ca="1" si="1079"/>
        <v>1618185566375.905</v>
      </c>
      <c r="I2401" s="33">
        <f t="shared" ca="1" si="1103"/>
        <v>6.1797609667203008E-13</v>
      </c>
      <c r="J2401" s="30" t="b">
        <f t="shared" si="1080"/>
        <v>0</v>
      </c>
      <c r="K2401" s="33">
        <f t="shared" si="1099"/>
        <v>1</v>
      </c>
      <c r="L2401" s="33">
        <f t="shared" ca="1" si="1102"/>
        <v>6.1797609667203008E-13</v>
      </c>
      <c r="M2401" s="600">
        <f t="shared" ca="1" si="1081"/>
        <v>27271.35</v>
      </c>
      <c r="N2401" s="601">
        <f t="shared" ca="1" si="1082"/>
        <v>-2.1815427750231501E+17</v>
      </c>
      <c r="O2401" s="601">
        <f t="shared" ca="1" si="1083"/>
        <v>2636927709654421</v>
      </c>
      <c r="P2401" s="601">
        <f t="shared" ca="1" si="1084"/>
        <v>-2122762316918360</v>
      </c>
      <c r="Q2401" s="601">
        <f t="shared" ca="1" si="1100"/>
        <v>-339641970706938</v>
      </c>
      <c r="R2401" s="602">
        <f t="shared" si="1085"/>
        <v>399</v>
      </c>
      <c r="S2401" s="602">
        <f t="shared" si="1086"/>
        <v>63.84</v>
      </c>
      <c r="T2401" s="602">
        <f t="shared" si="1087"/>
        <v>166.35080000000002</v>
      </c>
      <c r="U2401" s="602">
        <f t="shared" si="1088"/>
        <v>26.616128000000003</v>
      </c>
      <c r="V2401" s="602">
        <f t="shared" ca="1" si="1089"/>
        <v>-174523422001852</v>
      </c>
      <c r="W2401" s="602">
        <f t="shared" si="1090"/>
        <v>84.48</v>
      </c>
      <c r="X2401" s="602">
        <f t="shared" si="1091"/>
        <v>13.52</v>
      </c>
      <c r="Y2401" s="602">
        <f t="shared" ca="1" si="1092"/>
        <v>3328491313202.6401</v>
      </c>
      <c r="Z2401" s="602">
        <f t="shared" ca="1" si="1093"/>
        <v>532558610112.41998</v>
      </c>
      <c r="AA2401" s="603">
        <f t="shared" si="1094"/>
        <v>0</v>
      </c>
      <c r="AB2401" s="602"/>
      <c r="AC2401" s="604">
        <f t="shared" si="1095"/>
        <v>0.113</v>
      </c>
      <c r="AD2401" s="602">
        <f t="shared" ca="1" si="1096"/>
        <v>-2122762316918359.8</v>
      </c>
      <c r="AE2401" s="602">
        <f t="shared" si="1097"/>
        <v>0</v>
      </c>
      <c r="AG2401" s="602">
        <f t="shared" ca="1" si="1101"/>
        <v>0</v>
      </c>
    </row>
    <row r="2402" spans="2:33" x14ac:dyDescent="0.25">
      <c r="B2402" s="30">
        <v>2381</v>
      </c>
      <c r="C2402" s="19">
        <f t="shared" ca="1" si="1075"/>
        <v>118159</v>
      </c>
      <c r="D2402" s="30">
        <f t="shared" ca="1" si="1076"/>
        <v>30</v>
      </c>
      <c r="E2402" s="599">
        <f t="shared" si="1077"/>
        <v>0.113</v>
      </c>
      <c r="F2402" s="599">
        <f t="shared" si="1098"/>
        <v>0.13108</v>
      </c>
      <c r="G2402" s="33">
        <f t="shared" ca="1" si="1078"/>
        <v>1.0117233333333333</v>
      </c>
      <c r="H2402" s="33">
        <f t="shared" ca="1" si="1079"/>
        <v>1637156095165.7185</v>
      </c>
      <c r="I2402" s="33">
        <f t="shared" ca="1" si="1103"/>
        <v>6.1081530524355811E-13</v>
      </c>
      <c r="J2402" s="30" t="b">
        <f t="shared" si="1080"/>
        <v>0</v>
      </c>
      <c r="K2402" s="33">
        <f t="shared" si="1099"/>
        <v>1</v>
      </c>
      <c r="L2402" s="33">
        <f t="shared" ca="1" si="1102"/>
        <v>6.1081530524355811E-13</v>
      </c>
      <c r="M2402" s="600">
        <f t="shared" ca="1" si="1081"/>
        <v>27271.35</v>
      </c>
      <c r="N2402" s="601">
        <f t="shared" ca="1" si="1082"/>
        <v>-2.2079120521196899E+17</v>
      </c>
      <c r="O2402" s="601">
        <f t="shared" ca="1" si="1083"/>
        <v>2588408895795590</v>
      </c>
      <c r="P2402" s="601">
        <f t="shared" ca="1" si="1084"/>
        <v>-2079117182412710</v>
      </c>
      <c r="Q2402" s="601">
        <f t="shared" ca="1" si="1100"/>
        <v>-332658749186034</v>
      </c>
      <c r="R2402" s="602">
        <f t="shared" si="1085"/>
        <v>399</v>
      </c>
      <c r="S2402" s="602">
        <f t="shared" si="1086"/>
        <v>63.84</v>
      </c>
      <c r="T2402" s="602">
        <f t="shared" si="1087"/>
        <v>166.35080000000002</v>
      </c>
      <c r="U2402" s="602">
        <f t="shared" si="1088"/>
        <v>26.616128000000003</v>
      </c>
      <c r="V2402" s="602">
        <f t="shared" ca="1" si="1089"/>
        <v>-176632964169575</v>
      </c>
      <c r="W2402" s="602">
        <f t="shared" si="1090"/>
        <v>84.48</v>
      </c>
      <c r="X2402" s="602">
        <f t="shared" si="1091"/>
        <v>13.52</v>
      </c>
      <c r="Y2402" s="602">
        <f t="shared" ca="1" si="1092"/>
        <v>3260055742297.7798</v>
      </c>
      <c r="Z2402" s="602">
        <f t="shared" ca="1" si="1093"/>
        <v>521608918767.65002</v>
      </c>
      <c r="AA2402" s="603">
        <f t="shared" si="1094"/>
        <v>0</v>
      </c>
      <c r="AB2402" s="602"/>
      <c r="AC2402" s="604">
        <f t="shared" si="1095"/>
        <v>0.113</v>
      </c>
      <c r="AD2402" s="602">
        <f t="shared" ca="1" si="1096"/>
        <v>-2079117182412708</v>
      </c>
      <c r="AE2402" s="602">
        <f t="shared" si="1097"/>
        <v>0</v>
      </c>
      <c r="AG2402" s="602">
        <f t="shared" ca="1" si="1101"/>
        <v>0</v>
      </c>
    </row>
    <row r="2403" spans="2:33" x14ac:dyDescent="0.25">
      <c r="B2403" s="30">
        <v>2382</v>
      </c>
      <c r="C2403" s="19">
        <f t="shared" ca="1" si="1075"/>
        <v>118190</v>
      </c>
      <c r="D2403" s="30">
        <f t="shared" ca="1" si="1076"/>
        <v>31</v>
      </c>
      <c r="E2403" s="599">
        <f t="shared" si="1077"/>
        <v>0.113</v>
      </c>
      <c r="F2403" s="599">
        <f t="shared" si="1098"/>
        <v>0.13108</v>
      </c>
      <c r="G2403" s="33">
        <f t="shared" ca="1" si="1078"/>
        <v>1.0120874444444443</v>
      </c>
      <c r="H2403" s="33">
        <f t="shared" ca="1" si="1079"/>
        <v>1656945128512.9175</v>
      </c>
      <c r="I2403" s="33">
        <f t="shared" ca="1" si="1103"/>
        <v>6.0352028729972758E-13</v>
      </c>
      <c r="J2403" s="30" t="b">
        <f t="shared" si="1080"/>
        <v>0</v>
      </c>
      <c r="K2403" s="33">
        <f t="shared" si="1099"/>
        <v>1</v>
      </c>
      <c r="L2403" s="33">
        <f t="shared" ca="1" si="1102"/>
        <v>6.0352028729972758E-13</v>
      </c>
      <c r="M2403" s="600">
        <f t="shared" ca="1" si="1081"/>
        <v>27271.35</v>
      </c>
      <c r="N2403" s="601">
        <f t="shared" ca="1" si="1082"/>
        <v>-2.2337961410776499E+17</v>
      </c>
      <c r="O2403" s="601">
        <f t="shared" ca="1" si="1083"/>
        <v>2700088675576320</v>
      </c>
      <c r="P2403" s="601">
        <f t="shared" ca="1" si="1084"/>
        <v>-2173607745054170</v>
      </c>
      <c r="Q2403" s="601">
        <f t="shared" ca="1" si="1100"/>
        <v>-347777239208667</v>
      </c>
      <c r="R2403" s="602">
        <f t="shared" si="1085"/>
        <v>399</v>
      </c>
      <c r="S2403" s="602">
        <f t="shared" si="1086"/>
        <v>63.84</v>
      </c>
      <c r="T2403" s="602">
        <f t="shared" si="1087"/>
        <v>166.35080000000002</v>
      </c>
      <c r="U2403" s="602">
        <f t="shared" si="1088"/>
        <v>26.616128000000003</v>
      </c>
      <c r="V2403" s="602">
        <f t="shared" ca="1" si="1089"/>
        <v>-178703691286212</v>
      </c>
      <c r="W2403" s="602">
        <f t="shared" si="1090"/>
        <v>84.48</v>
      </c>
      <c r="X2403" s="602">
        <f t="shared" si="1091"/>
        <v>13.52</v>
      </c>
      <c r="Y2403" s="602">
        <f t="shared" ca="1" si="1092"/>
        <v>3408216944519.5801</v>
      </c>
      <c r="Z2403" s="602">
        <f t="shared" ca="1" si="1093"/>
        <v>545314711123.13</v>
      </c>
      <c r="AA2403" s="603">
        <f t="shared" si="1094"/>
        <v>0</v>
      </c>
      <c r="AB2403" s="602"/>
      <c r="AC2403" s="604">
        <f t="shared" si="1095"/>
        <v>0.113</v>
      </c>
      <c r="AD2403" s="602">
        <f t="shared" ca="1" si="1096"/>
        <v>-2173607745054169</v>
      </c>
      <c r="AE2403" s="602">
        <f t="shared" si="1097"/>
        <v>0</v>
      </c>
      <c r="AG2403" s="602">
        <f t="shared" ca="1" si="1101"/>
        <v>0</v>
      </c>
    </row>
    <row r="2404" spans="2:33" x14ac:dyDescent="0.25">
      <c r="B2404" s="30">
        <v>2383</v>
      </c>
      <c r="C2404" s="19">
        <f t="shared" ca="1" si="1075"/>
        <v>118221</v>
      </c>
      <c r="D2404" s="30">
        <f t="shared" ca="1" si="1076"/>
        <v>31</v>
      </c>
      <c r="E2404" s="599">
        <f t="shared" si="1077"/>
        <v>0.113</v>
      </c>
      <c r="F2404" s="599">
        <f t="shared" si="1098"/>
        <v>0.13108</v>
      </c>
      <c r="G2404" s="33">
        <f t="shared" ca="1" si="1078"/>
        <v>1.0120874444444443</v>
      </c>
      <c r="H2404" s="33">
        <f t="shared" ca="1" si="1079"/>
        <v>1676973360701.3101</v>
      </c>
      <c r="I2404" s="33">
        <f t="shared" ca="1" si="1103"/>
        <v>5.9631239436135118E-13</v>
      </c>
      <c r="J2404" s="30" t="b">
        <f t="shared" si="1080"/>
        <v>0</v>
      </c>
      <c r="K2404" s="33">
        <f t="shared" si="1099"/>
        <v>1</v>
      </c>
      <c r="L2404" s="33">
        <f t="shared" ca="1" si="1102"/>
        <v>5.9631239436135118E-13</v>
      </c>
      <c r="M2404" s="600">
        <f t="shared" ca="1" si="1081"/>
        <v>27271.35</v>
      </c>
      <c r="N2404" s="601">
        <f t="shared" ca="1" si="1082"/>
        <v>-2.2607970278334099E+17</v>
      </c>
      <c r="O2404" s="601">
        <f t="shared" ca="1" si="1083"/>
        <v>2732725847437420</v>
      </c>
      <c r="P2404" s="601">
        <f t="shared" ca="1" si="1084"/>
        <v>-2199881107916790</v>
      </c>
      <c r="Q2404" s="601">
        <f t="shared" ca="1" si="1100"/>
        <v>-351980977266686</v>
      </c>
      <c r="R2404" s="602">
        <f t="shared" si="1085"/>
        <v>399</v>
      </c>
      <c r="S2404" s="602">
        <f t="shared" si="1086"/>
        <v>63.84</v>
      </c>
      <c r="T2404" s="602">
        <f t="shared" si="1087"/>
        <v>166.35080000000002</v>
      </c>
      <c r="U2404" s="602">
        <f t="shared" si="1088"/>
        <v>26.616128000000003</v>
      </c>
      <c r="V2404" s="602">
        <f t="shared" ca="1" si="1089"/>
        <v>-180863762226673</v>
      </c>
      <c r="W2404" s="602">
        <f t="shared" si="1090"/>
        <v>84.48</v>
      </c>
      <c r="X2404" s="602">
        <f t="shared" si="1091"/>
        <v>13.52</v>
      </c>
      <c r="Y2404" s="602">
        <f t="shared" ca="1" si="1092"/>
        <v>3449413577488.1699</v>
      </c>
      <c r="Z2404" s="602">
        <f t="shared" ca="1" si="1093"/>
        <v>551906172398.10999</v>
      </c>
      <c r="AA2404" s="603">
        <f t="shared" si="1094"/>
        <v>0</v>
      </c>
      <c r="AB2404" s="602"/>
      <c r="AC2404" s="604">
        <f t="shared" si="1095"/>
        <v>0.113</v>
      </c>
      <c r="AD2404" s="602">
        <f t="shared" ca="1" si="1096"/>
        <v>-2199881107916787.5</v>
      </c>
      <c r="AE2404" s="602">
        <f t="shared" si="1097"/>
        <v>0</v>
      </c>
      <c r="AG2404" s="602">
        <f t="shared" ca="1" si="1101"/>
        <v>0</v>
      </c>
    </row>
    <row r="2405" spans="2:33" x14ac:dyDescent="0.25">
      <c r="B2405" s="30">
        <v>2384</v>
      </c>
      <c r="C2405" s="19">
        <f t="shared" ca="1" si="1075"/>
        <v>118251</v>
      </c>
      <c r="D2405" s="30">
        <f t="shared" ca="1" si="1076"/>
        <v>30</v>
      </c>
      <c r="E2405" s="599">
        <f t="shared" si="1077"/>
        <v>0.113</v>
      </c>
      <c r="F2405" s="599">
        <f t="shared" si="1098"/>
        <v>0.13108</v>
      </c>
      <c r="G2405" s="33">
        <f t="shared" ca="1" si="1078"/>
        <v>1.0117233333333333</v>
      </c>
      <c r="H2405" s="33">
        <f t="shared" ca="1" si="1079"/>
        <v>1696633078399.9316</v>
      </c>
      <c r="I2405" s="33">
        <f t="shared" ca="1" si="1103"/>
        <v>5.8940263085232575E-13</v>
      </c>
      <c r="J2405" s="30" t="b">
        <f t="shared" si="1080"/>
        <v>0</v>
      </c>
      <c r="K2405" s="33">
        <f t="shared" si="1099"/>
        <v>1</v>
      </c>
      <c r="L2405" s="33">
        <f t="shared" ca="1" si="1102"/>
        <v>5.8940263085232575E-13</v>
      </c>
      <c r="M2405" s="600">
        <f t="shared" ca="1" si="1081"/>
        <v>27271.35</v>
      </c>
      <c r="N2405" s="601">
        <f t="shared" ca="1" si="1082"/>
        <v>-2.2881242863077798E+17</v>
      </c>
      <c r="O2405" s="601">
        <f t="shared" ca="1" si="1083"/>
        <v>2682444371675421</v>
      </c>
      <c r="P2405" s="601">
        <f t="shared" ca="1" si="1084"/>
        <v>-2154650369606490</v>
      </c>
      <c r="Q2405" s="601">
        <f t="shared" ca="1" si="1100"/>
        <v>-344744059137038</v>
      </c>
      <c r="R2405" s="602">
        <f t="shared" si="1085"/>
        <v>399</v>
      </c>
      <c r="S2405" s="602">
        <f t="shared" si="1086"/>
        <v>63.84</v>
      </c>
      <c r="T2405" s="602">
        <f t="shared" si="1087"/>
        <v>166.35080000000002</v>
      </c>
      <c r="U2405" s="602">
        <f t="shared" si="1088"/>
        <v>26.616128000000003</v>
      </c>
      <c r="V2405" s="602">
        <f t="shared" ca="1" si="1089"/>
        <v>-183049942904622</v>
      </c>
      <c r="W2405" s="602">
        <f t="shared" si="1090"/>
        <v>84.48</v>
      </c>
      <c r="X2405" s="602">
        <f t="shared" si="1091"/>
        <v>13.52</v>
      </c>
      <c r="Y2405" s="602">
        <f t="shared" ca="1" si="1092"/>
        <v>3378491779817.6201</v>
      </c>
      <c r="Z2405" s="602">
        <f t="shared" ca="1" si="1093"/>
        <v>540558684770.82001</v>
      </c>
      <c r="AA2405" s="603">
        <f t="shared" si="1094"/>
        <v>0</v>
      </c>
      <c r="AB2405" s="602"/>
      <c r="AC2405" s="604">
        <f t="shared" si="1095"/>
        <v>0.113</v>
      </c>
      <c r="AD2405" s="602">
        <f t="shared" ca="1" si="1096"/>
        <v>-2154650369606492.8</v>
      </c>
      <c r="AE2405" s="602">
        <f t="shared" si="1097"/>
        <v>0</v>
      </c>
      <c r="AG2405" s="602">
        <f t="shared" ca="1" si="1101"/>
        <v>0</v>
      </c>
    </row>
    <row r="2406" spans="2:33" x14ac:dyDescent="0.25">
      <c r="B2406" s="30">
        <v>2385</v>
      </c>
      <c r="C2406" s="19">
        <f t="shared" ca="1" si="1075"/>
        <v>118282</v>
      </c>
      <c r="D2406" s="30">
        <f t="shared" ca="1" si="1076"/>
        <v>31</v>
      </c>
      <c r="E2406" s="599">
        <f t="shared" si="1077"/>
        <v>0.113</v>
      </c>
      <c r="F2406" s="599">
        <f t="shared" si="1098"/>
        <v>0.13108</v>
      </c>
      <c r="G2406" s="33">
        <f t="shared" ca="1" si="1078"/>
        <v>1.0120874444444443</v>
      </c>
      <c r="H2406" s="33">
        <f t="shared" ca="1" si="1079"/>
        <v>1717141036477.6973</v>
      </c>
      <c r="I2406" s="33">
        <f t="shared" ca="1" si="1103"/>
        <v>5.8236334625795211E-13</v>
      </c>
      <c r="J2406" s="30" t="b">
        <f t="shared" si="1080"/>
        <v>0</v>
      </c>
      <c r="K2406" s="33">
        <f t="shared" si="1099"/>
        <v>1</v>
      </c>
      <c r="L2406" s="33">
        <f t="shared" ca="1" si="1102"/>
        <v>5.8236334625795211E-13</v>
      </c>
      <c r="M2406" s="600">
        <f t="shared" ca="1" si="1081"/>
        <v>27271.35</v>
      </c>
      <c r="N2406" s="601">
        <f t="shared" ca="1" si="1082"/>
        <v>-2.3149487300245299E+17</v>
      </c>
      <c r="O2406" s="601">
        <f t="shared" ca="1" si="1083"/>
        <v>2798181416618147.5</v>
      </c>
      <c r="P2406" s="601">
        <f t="shared" ca="1" si="1084"/>
        <v>-2252573722576650</v>
      </c>
      <c r="Q2406" s="601">
        <f t="shared" ca="1" si="1100"/>
        <v>-360411795612264</v>
      </c>
      <c r="R2406" s="602">
        <f t="shared" si="1085"/>
        <v>399</v>
      </c>
      <c r="S2406" s="602">
        <f t="shared" si="1086"/>
        <v>63.84</v>
      </c>
      <c r="T2406" s="602">
        <f t="shared" si="1087"/>
        <v>166.35080000000002</v>
      </c>
      <c r="U2406" s="602">
        <f t="shared" si="1088"/>
        <v>26.616128000000003</v>
      </c>
      <c r="V2406" s="602">
        <f t="shared" ca="1" si="1089"/>
        <v>-185195898401962</v>
      </c>
      <c r="W2406" s="602">
        <f t="shared" si="1090"/>
        <v>84.48</v>
      </c>
      <c r="X2406" s="602">
        <f t="shared" si="1091"/>
        <v>13.52</v>
      </c>
      <c r="Y2406" s="602">
        <f t="shared" ca="1" si="1092"/>
        <v>3532035597274.8301</v>
      </c>
      <c r="Z2406" s="602">
        <f t="shared" ca="1" si="1093"/>
        <v>565125695563.96997</v>
      </c>
      <c r="AA2406" s="603">
        <f t="shared" si="1094"/>
        <v>0</v>
      </c>
      <c r="AB2406" s="602"/>
      <c r="AC2406" s="604">
        <f t="shared" si="1095"/>
        <v>0.113</v>
      </c>
      <c r="AD2406" s="602">
        <f t="shared" ca="1" si="1096"/>
        <v>-2252573722576647</v>
      </c>
      <c r="AE2406" s="602">
        <f t="shared" si="1097"/>
        <v>0</v>
      </c>
      <c r="AG2406" s="602">
        <f t="shared" ca="1" si="1101"/>
        <v>0</v>
      </c>
    </row>
    <row r="2407" spans="2:33" x14ac:dyDescent="0.25">
      <c r="B2407" s="30">
        <v>2386</v>
      </c>
      <c r="C2407" s="19">
        <f t="shared" ca="1" si="1075"/>
        <v>118312</v>
      </c>
      <c r="D2407" s="30">
        <f t="shared" ca="1" si="1076"/>
        <v>30</v>
      </c>
      <c r="E2407" s="599">
        <f t="shared" si="1077"/>
        <v>0.113</v>
      </c>
      <c r="F2407" s="599">
        <f t="shared" si="1098"/>
        <v>0.13108</v>
      </c>
      <c r="G2407" s="33">
        <f t="shared" ca="1" si="1078"/>
        <v>1.0117233333333333</v>
      </c>
      <c r="H2407" s="33">
        <f t="shared" ca="1" si="1079"/>
        <v>1737271653228.6707</v>
      </c>
      <c r="I2407" s="33">
        <f t="shared" ca="1" si="1103"/>
        <v>5.7561521719503575E-13</v>
      </c>
      <c r="J2407" s="30" t="b">
        <f t="shared" si="1080"/>
        <v>0</v>
      </c>
      <c r="K2407" s="33">
        <f t="shared" si="1099"/>
        <v>1</v>
      </c>
      <c r="L2407" s="33">
        <f t="shared" ca="1" si="1102"/>
        <v>5.7561521719503575E-13</v>
      </c>
      <c r="M2407" s="600">
        <f t="shared" ca="1" si="1081"/>
        <v>27271.35</v>
      </c>
      <c r="N2407" s="601">
        <f t="shared" ca="1" si="1082"/>
        <v>-2.3429305441907101E+17</v>
      </c>
      <c r="O2407" s="601">
        <f t="shared" ca="1" si="1083"/>
        <v>2746695574666852</v>
      </c>
      <c r="P2407" s="601">
        <f t="shared" ca="1" si="1084"/>
        <v>-2206259595779590</v>
      </c>
      <c r="Q2407" s="601">
        <f t="shared" ca="1" si="1100"/>
        <v>-353001535324734</v>
      </c>
      <c r="R2407" s="602">
        <f t="shared" si="1085"/>
        <v>399</v>
      </c>
      <c r="S2407" s="602">
        <f t="shared" si="1086"/>
        <v>63.84</v>
      </c>
      <c r="T2407" s="602">
        <f t="shared" si="1087"/>
        <v>166.35080000000002</v>
      </c>
      <c r="U2407" s="602">
        <f t="shared" si="1088"/>
        <v>26.616128000000003</v>
      </c>
      <c r="V2407" s="602">
        <f t="shared" ca="1" si="1089"/>
        <v>-187434443535257</v>
      </c>
      <c r="W2407" s="602">
        <f t="shared" si="1090"/>
        <v>84.48</v>
      </c>
      <c r="X2407" s="602">
        <f t="shared" si="1091"/>
        <v>13.52</v>
      </c>
      <c r="Y2407" s="602">
        <f t="shared" ca="1" si="1092"/>
        <v>3459415046457.04</v>
      </c>
      <c r="Z2407" s="602">
        <f t="shared" ca="1" si="1093"/>
        <v>553506407433.13</v>
      </c>
      <c r="AA2407" s="603">
        <f t="shared" si="1094"/>
        <v>0</v>
      </c>
      <c r="AB2407" s="602"/>
      <c r="AC2407" s="604">
        <f t="shared" si="1095"/>
        <v>0.113</v>
      </c>
      <c r="AD2407" s="602">
        <f t="shared" ca="1" si="1096"/>
        <v>-2206259595779585.5</v>
      </c>
      <c r="AE2407" s="602">
        <f t="shared" si="1097"/>
        <v>0</v>
      </c>
      <c r="AG2407" s="602">
        <f t="shared" ca="1" si="1101"/>
        <v>0</v>
      </c>
    </row>
    <row r="2408" spans="2:33" x14ac:dyDescent="0.25">
      <c r="B2408" s="30">
        <v>2387</v>
      </c>
      <c r="C2408" s="19">
        <f t="shared" ca="1" si="1075"/>
        <v>118343</v>
      </c>
      <c r="D2408" s="30">
        <f t="shared" ca="1" si="1076"/>
        <v>31</v>
      </c>
      <c r="E2408" s="599">
        <f t="shared" si="1077"/>
        <v>0.113</v>
      </c>
      <c r="F2408" s="599">
        <f t="shared" si="1098"/>
        <v>0.13108</v>
      </c>
      <c r="G2408" s="33">
        <f t="shared" ca="1" si="1078"/>
        <v>1.0120874444444443</v>
      </c>
      <c r="H2408" s="33">
        <f t="shared" ca="1" si="1079"/>
        <v>1758270827821.9802</v>
      </c>
      <c r="I2408" s="33">
        <f t="shared" ca="1" si="1103"/>
        <v>5.6874059682758221E-13</v>
      </c>
      <c r="J2408" s="30" t="b">
        <f t="shared" si="1080"/>
        <v>0</v>
      </c>
      <c r="K2408" s="33">
        <f t="shared" si="1099"/>
        <v>1</v>
      </c>
      <c r="L2408" s="33">
        <f t="shared" ca="1" si="1102"/>
        <v>5.6874059682758221E-13</v>
      </c>
      <c r="M2408" s="600">
        <f t="shared" ca="1" si="1081"/>
        <v>27271.35</v>
      </c>
      <c r="N2408" s="601">
        <f t="shared" ca="1" si="1082"/>
        <v>-2.3703974999373798E+17</v>
      </c>
      <c r="O2408" s="601">
        <f t="shared" ca="1" si="1083"/>
        <v>2865204809201582.5</v>
      </c>
      <c r="P2408" s="601">
        <f t="shared" ca="1" si="1084"/>
        <v>-2306528456189070</v>
      </c>
      <c r="Q2408" s="601">
        <f t="shared" ca="1" si="1100"/>
        <v>-369044552990251</v>
      </c>
      <c r="R2408" s="602">
        <f t="shared" si="1085"/>
        <v>399</v>
      </c>
      <c r="S2408" s="602">
        <f t="shared" si="1086"/>
        <v>63.84</v>
      </c>
      <c r="T2408" s="602">
        <f t="shared" si="1087"/>
        <v>166.35080000000002</v>
      </c>
      <c r="U2408" s="602">
        <f t="shared" si="1088"/>
        <v>26.616128000000003</v>
      </c>
      <c r="V2408" s="602">
        <f t="shared" ca="1" si="1089"/>
        <v>-189631799994990</v>
      </c>
      <c r="W2408" s="602">
        <f t="shared" si="1090"/>
        <v>84.48</v>
      </c>
      <c r="X2408" s="602">
        <f t="shared" si="1091"/>
        <v>13.52</v>
      </c>
      <c r="Y2408" s="602">
        <f t="shared" ca="1" si="1092"/>
        <v>3616636619579.1099</v>
      </c>
      <c r="Z2408" s="602">
        <f t="shared" ca="1" si="1093"/>
        <v>578661859132.66003</v>
      </c>
      <c r="AA2408" s="603">
        <f t="shared" si="1094"/>
        <v>0</v>
      </c>
      <c r="AB2408" s="602"/>
      <c r="AC2408" s="604">
        <f t="shared" si="1095"/>
        <v>0.113</v>
      </c>
      <c r="AD2408" s="602">
        <f t="shared" ca="1" si="1096"/>
        <v>-2306528456189067</v>
      </c>
      <c r="AE2408" s="602">
        <f t="shared" si="1097"/>
        <v>0</v>
      </c>
      <c r="AG2408" s="602">
        <f t="shared" ca="1" si="1101"/>
        <v>0</v>
      </c>
    </row>
    <row r="2409" spans="2:33" x14ac:dyDescent="0.25">
      <c r="B2409" s="30">
        <v>2388</v>
      </c>
      <c r="C2409" s="19">
        <f t="shared" ca="1" si="1075"/>
        <v>118374</v>
      </c>
      <c r="D2409" s="30">
        <f t="shared" ca="1" si="1076"/>
        <v>31</v>
      </c>
      <c r="E2409" s="599">
        <f t="shared" si="1077"/>
        <v>0.113</v>
      </c>
      <c r="F2409" s="599">
        <f t="shared" si="1098"/>
        <v>0.13108</v>
      </c>
      <c r="G2409" s="33">
        <f t="shared" ca="1" si="1078"/>
        <v>1.0120874444444443</v>
      </c>
      <c r="H2409" s="33">
        <f t="shared" ca="1" si="1079"/>
        <v>1779523828771.5654</v>
      </c>
      <c r="I2409" s="33">
        <f t="shared" ca="1" si="1103"/>
        <v>5.6194808062239685E-13</v>
      </c>
      <c r="J2409" s="30" t="b">
        <f t="shared" si="1080"/>
        <v>1</v>
      </c>
      <c r="K2409" s="33">
        <f t="shared" si="1099"/>
        <v>1</v>
      </c>
      <c r="L2409" s="33">
        <f t="shared" ca="1" si="1102"/>
        <v>5.6194808062239685E-13</v>
      </c>
      <c r="M2409" s="600">
        <f t="shared" ca="1" si="1081"/>
        <v>27271.35</v>
      </c>
      <c r="N2409" s="601">
        <f t="shared" ca="1" si="1082"/>
        <v>-2.3990495480294E+17</v>
      </c>
      <c r="O2409" s="601">
        <f t="shared" ca="1" si="1083"/>
        <v>2899837813154761.5</v>
      </c>
      <c r="P2409" s="601">
        <f t="shared" ca="1" si="1084"/>
        <v>-2334408490763050</v>
      </c>
      <c r="Q2409" s="601">
        <f t="shared" ca="1" si="1100"/>
        <v>-373505358522088</v>
      </c>
      <c r="R2409" s="602">
        <f t="shared" si="1085"/>
        <v>399</v>
      </c>
      <c r="S2409" s="602">
        <f t="shared" si="1086"/>
        <v>63.84</v>
      </c>
      <c r="T2409" s="602">
        <f t="shared" si="1087"/>
        <v>166.35080000000002</v>
      </c>
      <c r="U2409" s="602">
        <f t="shared" si="1088"/>
        <v>26.616128000000003</v>
      </c>
      <c r="V2409" s="602">
        <f t="shared" ca="1" si="1089"/>
        <v>-191923963842352</v>
      </c>
      <c r="W2409" s="602">
        <f t="shared" si="1090"/>
        <v>84.48</v>
      </c>
      <c r="X2409" s="602">
        <f t="shared" si="1091"/>
        <v>13.52</v>
      </c>
      <c r="Y2409" s="602">
        <f t="shared" ca="1" si="1092"/>
        <v>3660352513791.1099</v>
      </c>
      <c r="Z2409" s="602">
        <f t="shared" ca="1" si="1093"/>
        <v>585656402206.57996</v>
      </c>
      <c r="AA2409" s="603">
        <f t="shared" si="1094"/>
        <v>0</v>
      </c>
      <c r="AB2409" s="602"/>
      <c r="AC2409" s="604">
        <f t="shared" si="1095"/>
        <v>0.113</v>
      </c>
      <c r="AD2409" s="602">
        <f t="shared" ca="1" si="1096"/>
        <v>-2334408490763052.5</v>
      </c>
      <c r="AE2409" s="602">
        <f t="shared" si="1097"/>
        <v>0</v>
      </c>
      <c r="AG2409" s="602">
        <f t="shared" ca="1" si="1101"/>
        <v>0</v>
      </c>
    </row>
    <row r="2410" spans="2:33" x14ac:dyDescent="0.25">
      <c r="B2410" s="30">
        <v>2389</v>
      </c>
      <c r="C2410" s="19">
        <f t="shared" ca="1" si="1075"/>
        <v>118403</v>
      </c>
      <c r="D2410" s="30">
        <f t="shared" ca="1" si="1076"/>
        <v>29</v>
      </c>
      <c r="E2410" s="599">
        <f t="shared" si="1077"/>
        <v>0.113</v>
      </c>
      <c r="F2410" s="599">
        <f t="shared" si="1098"/>
        <v>0.13108</v>
      </c>
      <c r="G2410" s="33">
        <f t="shared" ca="1" si="1078"/>
        <v>1.0113592222222221</v>
      </c>
      <c r="H2410" s="33">
        <f t="shared" ca="1" si="1079"/>
        <v>1799737835392.321</v>
      </c>
      <c r="I2410" s="33">
        <f t="shared" ca="1" si="1103"/>
        <v>5.5563648234466997E-13</v>
      </c>
      <c r="J2410" s="30" t="b">
        <f t="shared" si="1080"/>
        <v>0</v>
      </c>
      <c r="K2410" s="33">
        <f t="shared" si="1099"/>
        <v>1</v>
      </c>
      <c r="L2410" s="33">
        <f t="shared" ca="1" si="1102"/>
        <v>5.5563648234466997E-13</v>
      </c>
      <c r="M2410" s="600">
        <f t="shared" ca="1" si="1081"/>
        <v>27271.35</v>
      </c>
      <c r="N2410" s="601">
        <f t="shared" ca="1" si="1082"/>
        <v>-2.4280479261609501E+17</v>
      </c>
      <c r="O2410" s="601">
        <f t="shared" ca="1" si="1083"/>
        <v>2758073595974074</v>
      </c>
      <c r="P2410" s="601">
        <f t="shared" ca="1" si="1084"/>
        <v>-2210198070563730</v>
      </c>
      <c r="Q2410" s="601">
        <f t="shared" ca="1" si="1100"/>
        <v>-353631691290197</v>
      </c>
      <c r="R2410" s="602">
        <f t="shared" si="1085"/>
        <v>399</v>
      </c>
      <c r="S2410" s="602">
        <f t="shared" si="1086"/>
        <v>63.84</v>
      </c>
      <c r="T2410" s="602">
        <f t="shared" si="1087"/>
        <v>166.35080000000002</v>
      </c>
      <c r="U2410" s="602">
        <f t="shared" si="1088"/>
        <v>26.616128000000003</v>
      </c>
      <c r="V2410" s="602">
        <f t="shared" ca="1" si="1089"/>
        <v>-194243834092876</v>
      </c>
      <c r="W2410" s="602">
        <f t="shared" si="1090"/>
        <v>84.48</v>
      </c>
      <c r="X2410" s="602">
        <f t="shared" si="1091"/>
        <v>13.52</v>
      </c>
      <c r="Y2410" s="602">
        <f t="shared" ca="1" si="1092"/>
        <v>3465590574918.5698</v>
      </c>
      <c r="Z2410" s="602">
        <f t="shared" ca="1" si="1093"/>
        <v>554494491986.96997</v>
      </c>
      <c r="AA2410" s="603">
        <f t="shared" si="1094"/>
        <v>0</v>
      </c>
      <c r="AB2410" s="602"/>
      <c r="AC2410" s="604">
        <f t="shared" si="1095"/>
        <v>0.113</v>
      </c>
      <c r="AD2410" s="602">
        <f t="shared" ca="1" si="1096"/>
        <v>-2210198070563731.5</v>
      </c>
      <c r="AE2410" s="602">
        <f t="shared" si="1097"/>
        <v>0</v>
      </c>
      <c r="AG2410" s="602">
        <f t="shared" ca="1" si="1101"/>
        <v>0</v>
      </c>
    </row>
    <row r="2411" spans="2:33" x14ac:dyDescent="0.25">
      <c r="B2411" s="30">
        <v>2390</v>
      </c>
      <c r="C2411" s="19">
        <f t="shared" ca="1" si="1075"/>
        <v>118434</v>
      </c>
      <c r="D2411" s="30">
        <f t="shared" ca="1" si="1076"/>
        <v>31</v>
      </c>
      <c r="E2411" s="599">
        <f t="shared" si="1077"/>
        <v>0.113</v>
      </c>
      <c r="F2411" s="599">
        <f t="shared" si="1098"/>
        <v>0.13108</v>
      </c>
      <c r="G2411" s="33">
        <f t="shared" ca="1" si="1078"/>
        <v>1.0120874444444443</v>
      </c>
      <c r="H2411" s="33">
        <f t="shared" ca="1" si="1079"/>
        <v>1821492066492.1902</v>
      </c>
      <c r="I2411" s="33">
        <f t="shared" ca="1" si="1103"/>
        <v>5.4900046966758922E-13</v>
      </c>
      <c r="J2411" s="30" t="b">
        <f t="shared" si="1080"/>
        <v>0</v>
      </c>
      <c r="K2411" s="33">
        <f t="shared" si="1099"/>
        <v>1</v>
      </c>
      <c r="L2411" s="33">
        <f t="shared" ca="1" si="1102"/>
        <v>5.4900046966758922E-13</v>
      </c>
      <c r="M2411" s="600">
        <f t="shared" ca="1" si="1081"/>
        <v>27271.35</v>
      </c>
      <c r="N2411" s="601">
        <f t="shared" ca="1" si="1082"/>
        <v>-2.4556286621206899E+17</v>
      </c>
      <c r="O2411" s="601">
        <f t="shared" ca="1" si="1083"/>
        <v>2968227502984194.5</v>
      </c>
      <c r="P2411" s="601">
        <f t="shared" ca="1" si="1084"/>
        <v>-2389463112057990</v>
      </c>
      <c r="Q2411" s="601">
        <f t="shared" ca="1" si="1100"/>
        <v>-382314097929278</v>
      </c>
      <c r="R2411" s="602">
        <f t="shared" si="1085"/>
        <v>399</v>
      </c>
      <c r="S2411" s="602">
        <f t="shared" si="1086"/>
        <v>63.84</v>
      </c>
      <c r="T2411" s="602">
        <f t="shared" si="1087"/>
        <v>166.35080000000002</v>
      </c>
      <c r="U2411" s="602">
        <f t="shared" si="1088"/>
        <v>26.616128000000003</v>
      </c>
      <c r="V2411" s="602">
        <f t="shared" ca="1" si="1089"/>
        <v>-196450292969655</v>
      </c>
      <c r="W2411" s="602">
        <f t="shared" si="1090"/>
        <v>84.48</v>
      </c>
      <c r="X2411" s="602">
        <f t="shared" si="1091"/>
        <v>13.52</v>
      </c>
      <c r="Y2411" s="602">
        <f t="shared" ca="1" si="1092"/>
        <v>3746678159981.5698</v>
      </c>
      <c r="Z2411" s="602">
        <f t="shared" ca="1" si="1093"/>
        <v>599468505597.05005</v>
      </c>
      <c r="AA2411" s="603">
        <f t="shared" si="1094"/>
        <v>0</v>
      </c>
      <c r="AB2411" s="602"/>
      <c r="AC2411" s="604">
        <f t="shared" si="1095"/>
        <v>0.113</v>
      </c>
      <c r="AD2411" s="602">
        <f t="shared" ca="1" si="1096"/>
        <v>-2389463112057993.5</v>
      </c>
      <c r="AE2411" s="602">
        <f t="shared" si="1097"/>
        <v>0</v>
      </c>
      <c r="AG2411" s="602">
        <f t="shared" ca="1" si="1101"/>
        <v>0</v>
      </c>
    </row>
    <row r="2412" spans="2:33" x14ac:dyDescent="0.25">
      <c r="B2412" s="30">
        <v>2391</v>
      </c>
      <c r="C2412" s="19">
        <f t="shared" ca="1" si="1075"/>
        <v>118464</v>
      </c>
      <c r="D2412" s="30">
        <f t="shared" ca="1" si="1076"/>
        <v>30</v>
      </c>
      <c r="E2412" s="599">
        <f t="shared" si="1077"/>
        <v>0.113</v>
      </c>
      <c r="F2412" s="599">
        <f t="shared" si="1098"/>
        <v>0.13108</v>
      </c>
      <c r="G2412" s="33">
        <f t="shared" ca="1" si="1078"/>
        <v>1.0117233333333333</v>
      </c>
      <c r="H2412" s="33">
        <f t="shared" ca="1" si="1079"/>
        <v>1842846025151.7002</v>
      </c>
      <c r="I2412" s="33">
        <f t="shared" ca="1" si="1103"/>
        <v>5.4263893258129447E-13</v>
      </c>
      <c r="J2412" s="30" t="b">
        <f t="shared" si="1080"/>
        <v>0</v>
      </c>
      <c r="K2412" s="33">
        <f t="shared" si="1099"/>
        <v>1</v>
      </c>
      <c r="L2412" s="33">
        <f t="shared" ca="1" si="1102"/>
        <v>5.4263893258129447E-13</v>
      </c>
      <c r="M2412" s="600">
        <f t="shared" ca="1" si="1081"/>
        <v>27271.35</v>
      </c>
      <c r="N2412" s="601">
        <f t="shared" ca="1" si="1082"/>
        <v>-2.4853109371505299E+17</v>
      </c>
      <c r="O2412" s="601">
        <f t="shared" ca="1" si="1083"/>
        <v>2913612855346743.5</v>
      </c>
      <c r="P2412" s="601">
        <f t="shared" ca="1" si="1084"/>
        <v>-2340334465816750</v>
      </c>
      <c r="Q2412" s="601">
        <f t="shared" ca="1" si="1100"/>
        <v>-374453514530680</v>
      </c>
      <c r="R2412" s="602">
        <f t="shared" si="1085"/>
        <v>399</v>
      </c>
      <c r="S2412" s="602">
        <f t="shared" si="1086"/>
        <v>63.84</v>
      </c>
      <c r="T2412" s="602">
        <f t="shared" si="1087"/>
        <v>166.35080000000002</v>
      </c>
      <c r="U2412" s="602">
        <f t="shared" si="1088"/>
        <v>26.616128000000003</v>
      </c>
      <c r="V2412" s="602">
        <f t="shared" ca="1" si="1089"/>
        <v>-198824874972042</v>
      </c>
      <c r="W2412" s="602">
        <f t="shared" si="1090"/>
        <v>84.48</v>
      </c>
      <c r="X2412" s="602">
        <f t="shared" si="1091"/>
        <v>13.52</v>
      </c>
      <c r="Y2412" s="602">
        <f t="shared" ca="1" si="1092"/>
        <v>3669644442675.3101</v>
      </c>
      <c r="Z2412" s="602">
        <f t="shared" ca="1" si="1093"/>
        <v>587143110828.05005</v>
      </c>
      <c r="AA2412" s="603">
        <f t="shared" si="1094"/>
        <v>0</v>
      </c>
      <c r="AB2412" s="602"/>
      <c r="AC2412" s="604">
        <f t="shared" si="1095"/>
        <v>0.113</v>
      </c>
      <c r="AD2412" s="602">
        <f t="shared" ca="1" si="1096"/>
        <v>-2340334465816749</v>
      </c>
      <c r="AE2412" s="602">
        <f t="shared" si="1097"/>
        <v>0</v>
      </c>
      <c r="AG2412" s="602">
        <f t="shared" ca="1" si="1101"/>
        <v>0</v>
      </c>
    </row>
    <row r="2413" spans="2:33" x14ac:dyDescent="0.25">
      <c r="B2413" s="30">
        <v>2392</v>
      </c>
      <c r="C2413" s="19">
        <f t="shared" ca="1" si="1075"/>
        <v>118495</v>
      </c>
      <c r="D2413" s="30">
        <f t="shared" ca="1" si="1076"/>
        <v>31</v>
      </c>
      <c r="E2413" s="599">
        <f t="shared" si="1077"/>
        <v>0.113</v>
      </c>
      <c r="F2413" s="599">
        <f t="shared" si="1098"/>
        <v>0.13108</v>
      </c>
      <c r="G2413" s="33">
        <f t="shared" ca="1" si="1078"/>
        <v>1.0120874444444443</v>
      </c>
      <c r="H2413" s="33">
        <f t="shared" ca="1" si="1079"/>
        <v>1865121324100.3865</v>
      </c>
      <c r="I2413" s="33">
        <f t="shared" ca="1" si="1103"/>
        <v>5.3615815072101821E-13</v>
      </c>
      <c r="J2413" s="30" t="b">
        <f t="shared" si="1080"/>
        <v>0</v>
      </c>
      <c r="K2413" s="33">
        <f t="shared" si="1099"/>
        <v>1</v>
      </c>
      <c r="L2413" s="33">
        <f t="shared" ca="1" si="1102"/>
        <v>5.3615815072101821E-13</v>
      </c>
      <c r="M2413" s="600">
        <f t="shared" ca="1" si="1081"/>
        <v>27271.35</v>
      </c>
      <c r="N2413" s="601">
        <f t="shared" ca="1" si="1082"/>
        <v>-2.514447065704E+17</v>
      </c>
      <c r="O2413" s="601">
        <f t="shared" ca="1" si="1083"/>
        <v>3039323921546613.5</v>
      </c>
      <c r="P2413" s="601">
        <f t="shared" ca="1" si="1084"/>
        <v>-2446696686433640</v>
      </c>
      <c r="Q2413" s="601">
        <f t="shared" ca="1" si="1100"/>
        <v>-391471469829382</v>
      </c>
      <c r="R2413" s="602">
        <f t="shared" si="1085"/>
        <v>399</v>
      </c>
      <c r="S2413" s="602">
        <f t="shared" si="1086"/>
        <v>63.84</v>
      </c>
      <c r="T2413" s="602">
        <f t="shared" si="1087"/>
        <v>166.35080000000002</v>
      </c>
      <c r="U2413" s="602">
        <f t="shared" si="1088"/>
        <v>26.616128000000003</v>
      </c>
      <c r="V2413" s="602">
        <f t="shared" ca="1" si="1089"/>
        <v>-201155765256320</v>
      </c>
      <c r="W2413" s="602">
        <f t="shared" si="1090"/>
        <v>84.48</v>
      </c>
      <c r="X2413" s="602">
        <f t="shared" si="1091"/>
        <v>13.52</v>
      </c>
      <c r="Y2413" s="602">
        <f t="shared" ca="1" si="1092"/>
        <v>3836420404602.5898</v>
      </c>
      <c r="Z2413" s="602">
        <f t="shared" ca="1" si="1093"/>
        <v>613827264736.41003</v>
      </c>
      <c r="AA2413" s="603">
        <f t="shared" si="1094"/>
        <v>0</v>
      </c>
      <c r="AB2413" s="602"/>
      <c r="AC2413" s="604">
        <f t="shared" si="1095"/>
        <v>0.113</v>
      </c>
      <c r="AD2413" s="602">
        <f t="shared" ca="1" si="1096"/>
        <v>-2446696686433642.5</v>
      </c>
      <c r="AE2413" s="602">
        <f t="shared" si="1097"/>
        <v>0</v>
      </c>
      <c r="AG2413" s="602">
        <f t="shared" ca="1" si="1101"/>
        <v>0</v>
      </c>
    </row>
    <row r="2414" spans="2:33" x14ac:dyDescent="0.25">
      <c r="B2414" s="30">
        <v>2393</v>
      </c>
      <c r="C2414" s="19">
        <f t="shared" ca="1" si="1075"/>
        <v>118525</v>
      </c>
      <c r="D2414" s="30">
        <f t="shared" ca="1" si="1076"/>
        <v>30</v>
      </c>
      <c r="E2414" s="599">
        <f t="shared" si="1077"/>
        <v>0.113</v>
      </c>
      <c r="F2414" s="599">
        <f t="shared" si="1098"/>
        <v>0.13108</v>
      </c>
      <c r="G2414" s="33">
        <f t="shared" ca="1" si="1078"/>
        <v>1.0117233333333333</v>
      </c>
      <c r="H2414" s="33">
        <f t="shared" ca="1" si="1079"/>
        <v>1886986763089.9233</v>
      </c>
      <c r="I2414" s="33">
        <f t="shared" ca="1" si="1103"/>
        <v>5.299454238685327E-13</v>
      </c>
      <c r="J2414" s="30" t="b">
        <f t="shared" si="1080"/>
        <v>0</v>
      </c>
      <c r="K2414" s="33">
        <f t="shared" si="1099"/>
        <v>1</v>
      </c>
      <c r="L2414" s="33">
        <f t="shared" ca="1" si="1102"/>
        <v>5.299454238685327E-13</v>
      </c>
      <c r="M2414" s="600">
        <f t="shared" ca="1" si="1081"/>
        <v>27271.35</v>
      </c>
      <c r="N2414" s="601">
        <f t="shared" ca="1" si="1082"/>
        <v>-2.5448403049194701E+17</v>
      </c>
      <c r="O2414" s="601">
        <f t="shared" ca="1" si="1083"/>
        <v>2983401117494529.5</v>
      </c>
      <c r="P2414" s="601">
        <f t="shared" ca="1" si="1084"/>
        <v>-2396391287132500</v>
      </c>
      <c r="Q2414" s="601">
        <f t="shared" ca="1" si="1100"/>
        <v>-383422605941200</v>
      </c>
      <c r="R2414" s="602">
        <f t="shared" si="1085"/>
        <v>399</v>
      </c>
      <c r="S2414" s="602">
        <f t="shared" si="1086"/>
        <v>63.84</v>
      </c>
      <c r="T2414" s="602">
        <f t="shared" si="1087"/>
        <v>166.35080000000002</v>
      </c>
      <c r="U2414" s="602">
        <f t="shared" si="1088"/>
        <v>26.616128000000003</v>
      </c>
      <c r="V2414" s="602">
        <f t="shared" ca="1" si="1089"/>
        <v>-203587224393558</v>
      </c>
      <c r="W2414" s="602">
        <f t="shared" si="1090"/>
        <v>84.48</v>
      </c>
      <c r="X2414" s="602">
        <f t="shared" si="1091"/>
        <v>13.52</v>
      </c>
      <c r="Y2414" s="602">
        <f t="shared" ca="1" si="1092"/>
        <v>3757541538498.4102</v>
      </c>
      <c r="Z2414" s="602">
        <f t="shared" ca="1" si="1093"/>
        <v>601206646159.75</v>
      </c>
      <c r="AA2414" s="603">
        <f t="shared" si="1094"/>
        <v>0</v>
      </c>
      <c r="AB2414" s="602"/>
      <c r="AC2414" s="604">
        <f t="shared" si="1095"/>
        <v>0.113</v>
      </c>
      <c r="AD2414" s="602">
        <f t="shared" ca="1" si="1096"/>
        <v>-2396391287132501</v>
      </c>
      <c r="AE2414" s="602">
        <f t="shared" si="1097"/>
        <v>0</v>
      </c>
      <c r="AG2414" s="602">
        <f t="shared" ca="1" si="1101"/>
        <v>0</v>
      </c>
    </row>
    <row r="2415" spans="2:33" x14ac:dyDescent="0.25">
      <c r="B2415" s="30">
        <v>2394</v>
      </c>
      <c r="C2415" s="19">
        <f t="shared" ca="1" si="1075"/>
        <v>118556</v>
      </c>
      <c r="D2415" s="30">
        <f t="shared" ca="1" si="1076"/>
        <v>31</v>
      </c>
      <c r="E2415" s="599">
        <f t="shared" si="1077"/>
        <v>0.113</v>
      </c>
      <c r="F2415" s="599">
        <f t="shared" si="1098"/>
        <v>0.13108</v>
      </c>
      <c r="G2415" s="33">
        <f t="shared" ca="1" si="1078"/>
        <v>1.0120874444444443</v>
      </c>
      <c r="H2415" s="33">
        <f t="shared" ca="1" si="1079"/>
        <v>1909795610756.1746</v>
      </c>
      <c r="I2415" s="33">
        <f t="shared" ca="1" si="1103"/>
        <v>5.2361624163753036E-13</v>
      </c>
      <c r="J2415" s="30" t="b">
        <f t="shared" si="1080"/>
        <v>0</v>
      </c>
      <c r="K2415" s="33">
        <f t="shared" si="1099"/>
        <v>1</v>
      </c>
      <c r="L2415" s="33">
        <f t="shared" ca="1" si="1102"/>
        <v>5.2361624163753036E-13</v>
      </c>
      <c r="M2415" s="600">
        <f t="shared" ca="1" si="1081"/>
        <v>27271.35</v>
      </c>
      <c r="N2415" s="601">
        <f t="shared" ca="1" si="1082"/>
        <v>-2.5746743160944198E+17</v>
      </c>
      <c r="O2415" s="601">
        <f t="shared" ca="1" si="1083"/>
        <v>3112123275860206.5</v>
      </c>
      <c r="P2415" s="601">
        <f t="shared" ca="1" si="1084"/>
        <v>-2505301147021880</v>
      </c>
      <c r="Q2415" s="601">
        <f t="shared" ca="1" si="1100"/>
        <v>-400848183523501</v>
      </c>
      <c r="R2415" s="602">
        <f t="shared" si="1085"/>
        <v>399</v>
      </c>
      <c r="S2415" s="602">
        <f t="shared" si="1086"/>
        <v>63.84</v>
      </c>
      <c r="T2415" s="602">
        <f t="shared" si="1087"/>
        <v>166.35080000000002</v>
      </c>
      <c r="U2415" s="602">
        <f t="shared" si="1088"/>
        <v>26.616128000000003</v>
      </c>
      <c r="V2415" s="602">
        <f t="shared" ca="1" si="1089"/>
        <v>-205973945287554</v>
      </c>
      <c r="W2415" s="602">
        <f t="shared" si="1090"/>
        <v>84.48</v>
      </c>
      <c r="X2415" s="602">
        <f t="shared" si="1091"/>
        <v>13.52</v>
      </c>
      <c r="Y2415" s="602">
        <f t="shared" ca="1" si="1092"/>
        <v>3928312198804.96</v>
      </c>
      <c r="Z2415" s="602">
        <f t="shared" ca="1" si="1093"/>
        <v>628529951808.79004</v>
      </c>
      <c r="AA2415" s="603">
        <f t="shared" si="1094"/>
        <v>0</v>
      </c>
      <c r="AB2415" s="602"/>
      <c r="AC2415" s="604">
        <f t="shared" si="1095"/>
        <v>0.113</v>
      </c>
      <c r="AD2415" s="602">
        <f t="shared" ca="1" si="1096"/>
        <v>-2505301147021875.5</v>
      </c>
      <c r="AE2415" s="602">
        <f t="shared" si="1097"/>
        <v>0</v>
      </c>
      <c r="AG2415" s="602">
        <f t="shared" ca="1" si="1101"/>
        <v>0</v>
      </c>
    </row>
    <row r="2416" spans="2:33" x14ac:dyDescent="0.25">
      <c r="B2416" s="30">
        <v>2395</v>
      </c>
      <c r="C2416" s="19">
        <f t="shared" ca="1" si="1075"/>
        <v>118587</v>
      </c>
      <c r="D2416" s="30">
        <f t="shared" ca="1" si="1076"/>
        <v>31</v>
      </c>
      <c r="E2416" s="599">
        <f t="shared" si="1077"/>
        <v>0.113</v>
      </c>
      <c r="F2416" s="599">
        <f t="shared" si="1098"/>
        <v>0.13108</v>
      </c>
      <c r="G2416" s="33">
        <f t="shared" ca="1" si="1078"/>
        <v>1.0120874444444443</v>
      </c>
      <c r="H2416" s="33">
        <f t="shared" ca="1" si="1079"/>
        <v>1932880159101.4333</v>
      </c>
      <c r="I2416" s="33">
        <f t="shared" ca="1" si="1103"/>
        <v>5.1736264935581153E-13</v>
      </c>
      <c r="J2416" s="30" t="b">
        <f t="shared" si="1080"/>
        <v>0</v>
      </c>
      <c r="K2416" s="33">
        <f t="shared" si="1099"/>
        <v>1</v>
      </c>
      <c r="L2416" s="33">
        <f t="shared" ca="1" si="1102"/>
        <v>5.1736264935581153E-13</v>
      </c>
      <c r="M2416" s="600">
        <f t="shared" ca="1" si="1081"/>
        <v>27271.35</v>
      </c>
      <c r="N2416" s="601">
        <f t="shared" ca="1" si="1082"/>
        <v>-2.6057955488530202E+17</v>
      </c>
      <c r="O2416" s="601">
        <f t="shared" ca="1" si="1083"/>
        <v>3149740893061422.5</v>
      </c>
      <c r="P2416" s="601">
        <f t="shared" ca="1" si="1084"/>
        <v>-2535583835453370</v>
      </c>
      <c r="Q2416" s="601">
        <f t="shared" ca="1" si="1100"/>
        <v>-405693413672539</v>
      </c>
      <c r="R2416" s="602">
        <f t="shared" si="1085"/>
        <v>399</v>
      </c>
      <c r="S2416" s="602">
        <f t="shared" si="1086"/>
        <v>63.84</v>
      </c>
      <c r="T2416" s="602">
        <f t="shared" si="1087"/>
        <v>166.35080000000002</v>
      </c>
      <c r="U2416" s="602">
        <f t="shared" si="1088"/>
        <v>26.616128000000003</v>
      </c>
      <c r="V2416" s="602">
        <f t="shared" ca="1" si="1089"/>
        <v>-208463643908242</v>
      </c>
      <c r="W2416" s="602">
        <f t="shared" si="1090"/>
        <v>84.48</v>
      </c>
      <c r="X2416" s="602">
        <f t="shared" si="1091"/>
        <v>13.52</v>
      </c>
      <c r="Y2416" s="602">
        <f t="shared" ca="1" si="1092"/>
        <v>3975795454265.5298</v>
      </c>
      <c r="Z2416" s="602">
        <f t="shared" ca="1" si="1093"/>
        <v>636127272682.48999</v>
      </c>
      <c r="AA2416" s="603">
        <f t="shared" si="1094"/>
        <v>0</v>
      </c>
      <c r="AB2416" s="602"/>
      <c r="AC2416" s="604">
        <f t="shared" si="1095"/>
        <v>0.113</v>
      </c>
      <c r="AD2416" s="602">
        <f t="shared" ca="1" si="1096"/>
        <v>-2535583835453369</v>
      </c>
      <c r="AE2416" s="602">
        <f t="shared" si="1097"/>
        <v>0</v>
      </c>
      <c r="AG2416" s="602">
        <f t="shared" ca="1" si="1101"/>
        <v>0</v>
      </c>
    </row>
    <row r="2417" spans="2:33" x14ac:dyDescent="0.25">
      <c r="B2417" s="30">
        <v>2396</v>
      </c>
      <c r="C2417" s="19">
        <f t="shared" ca="1" si="1075"/>
        <v>118617</v>
      </c>
      <c r="D2417" s="30">
        <f t="shared" ca="1" si="1076"/>
        <v>30</v>
      </c>
      <c r="E2417" s="599">
        <f t="shared" si="1077"/>
        <v>0.113</v>
      </c>
      <c r="F2417" s="599">
        <f t="shared" si="1098"/>
        <v>0.13108</v>
      </c>
      <c r="G2417" s="33">
        <f t="shared" ca="1" si="1078"/>
        <v>1.0117233333333333</v>
      </c>
      <c r="H2417" s="33">
        <f t="shared" ca="1" si="1079"/>
        <v>1955539957499.9658</v>
      </c>
      <c r="I2417" s="33">
        <f t="shared" ca="1" si="1103"/>
        <v>5.1136771517491092E-13</v>
      </c>
      <c r="J2417" s="30" t="b">
        <f t="shared" si="1080"/>
        <v>0</v>
      </c>
      <c r="K2417" s="33">
        <f t="shared" si="1099"/>
        <v>1</v>
      </c>
      <c r="L2417" s="33">
        <f t="shared" ca="1" si="1102"/>
        <v>5.1136771517491092E-13</v>
      </c>
      <c r="M2417" s="600">
        <f t="shared" ca="1" si="1081"/>
        <v>27271.35</v>
      </c>
      <c r="N2417" s="601">
        <f t="shared" ca="1" si="1082"/>
        <v>-2.6372929577836301E+17</v>
      </c>
      <c r="O2417" s="601">
        <f t="shared" ca="1" si="1083"/>
        <v>3091786444202274.5</v>
      </c>
      <c r="P2417" s="601">
        <f t="shared" ca="1" si="1084"/>
        <v>-2483450868579580</v>
      </c>
      <c r="Q2417" s="601">
        <f t="shared" ca="1" si="1100"/>
        <v>-397352138972733</v>
      </c>
      <c r="R2417" s="602">
        <f t="shared" si="1085"/>
        <v>399</v>
      </c>
      <c r="S2417" s="602">
        <f t="shared" si="1086"/>
        <v>63.84</v>
      </c>
      <c r="T2417" s="602">
        <f t="shared" si="1087"/>
        <v>166.35080000000002</v>
      </c>
      <c r="U2417" s="602">
        <f t="shared" si="1088"/>
        <v>26.616128000000003</v>
      </c>
      <c r="V2417" s="602">
        <f t="shared" ca="1" si="1089"/>
        <v>-210983436622690</v>
      </c>
      <c r="W2417" s="602">
        <f t="shared" si="1090"/>
        <v>84.48</v>
      </c>
      <c r="X2417" s="602">
        <f t="shared" si="1091"/>
        <v>13.52</v>
      </c>
      <c r="Y2417" s="602">
        <f t="shared" ca="1" si="1092"/>
        <v>3894050962207.4302</v>
      </c>
      <c r="Z2417" s="602">
        <f t="shared" ca="1" si="1093"/>
        <v>623048153953.18994</v>
      </c>
      <c r="AA2417" s="603">
        <f t="shared" si="1094"/>
        <v>0</v>
      </c>
      <c r="AB2417" s="602"/>
      <c r="AC2417" s="604">
        <f t="shared" si="1095"/>
        <v>0.113</v>
      </c>
      <c r="AD2417" s="602">
        <f t="shared" ca="1" si="1096"/>
        <v>-2483450868579585</v>
      </c>
      <c r="AE2417" s="602">
        <f t="shared" si="1097"/>
        <v>0</v>
      </c>
      <c r="AG2417" s="602">
        <f t="shared" ca="1" si="1101"/>
        <v>0</v>
      </c>
    </row>
    <row r="2418" spans="2:33" x14ac:dyDescent="0.25">
      <c r="B2418" s="30">
        <v>2397</v>
      </c>
      <c r="C2418" s="19">
        <f t="shared" ca="1" si="1075"/>
        <v>118648</v>
      </c>
      <c r="D2418" s="30">
        <f t="shared" ca="1" si="1076"/>
        <v>31</v>
      </c>
      <c r="E2418" s="599">
        <f t="shared" si="1077"/>
        <v>0.113</v>
      </c>
      <c r="F2418" s="599">
        <f t="shared" si="1098"/>
        <v>0.13108</v>
      </c>
      <c r="G2418" s="33">
        <f t="shared" ca="1" si="1078"/>
        <v>1.0120874444444443</v>
      </c>
      <c r="H2418" s="33">
        <f t="shared" ca="1" si="1079"/>
        <v>1979177438095.1377</v>
      </c>
      <c r="I2418" s="33">
        <f t="shared" ca="1" si="1103"/>
        <v>5.0526040806247848E-13</v>
      </c>
      <c r="J2418" s="30" t="b">
        <f t="shared" si="1080"/>
        <v>0</v>
      </c>
      <c r="K2418" s="33">
        <f t="shared" si="1099"/>
        <v>1</v>
      </c>
      <c r="L2418" s="33">
        <f t="shared" ca="1" si="1102"/>
        <v>5.0526040806247848E-13</v>
      </c>
      <c r="M2418" s="600">
        <f t="shared" ca="1" si="1081"/>
        <v>27271.35</v>
      </c>
      <c r="N2418" s="601">
        <f t="shared" ca="1" si="1082"/>
        <v>-2.6682108222256499E+17</v>
      </c>
      <c r="O2418" s="601">
        <f t="shared" ca="1" si="1083"/>
        <v>3225185007999074.5</v>
      </c>
      <c r="P2418" s="601">
        <f t="shared" ca="1" si="1084"/>
        <v>-2596317363960130</v>
      </c>
      <c r="Q2418" s="601">
        <f t="shared" ca="1" si="1100"/>
        <v>-415410778233621</v>
      </c>
      <c r="R2418" s="602">
        <f t="shared" si="1085"/>
        <v>399</v>
      </c>
      <c r="S2418" s="602">
        <f t="shared" si="1086"/>
        <v>63.84</v>
      </c>
      <c r="T2418" s="602">
        <f t="shared" si="1087"/>
        <v>166.35080000000002</v>
      </c>
      <c r="U2418" s="602">
        <f t="shared" si="1088"/>
        <v>26.616128000000003</v>
      </c>
      <c r="V2418" s="602">
        <f t="shared" ca="1" si="1089"/>
        <v>-213456865778052</v>
      </c>
      <c r="W2418" s="602">
        <f t="shared" si="1090"/>
        <v>84.48</v>
      </c>
      <c r="X2418" s="602">
        <f t="shared" si="1091"/>
        <v>13.52</v>
      </c>
      <c r="Y2418" s="602">
        <f t="shared" ca="1" si="1092"/>
        <v>4071025626964.1299</v>
      </c>
      <c r="Z2418" s="602">
        <f t="shared" ca="1" si="1093"/>
        <v>651364100314.26001</v>
      </c>
      <c r="AA2418" s="603">
        <f t="shared" si="1094"/>
        <v>0</v>
      </c>
      <c r="AB2418" s="602"/>
      <c r="AC2418" s="604">
        <f t="shared" si="1095"/>
        <v>0.113</v>
      </c>
      <c r="AD2418" s="602">
        <f t="shared" ca="1" si="1096"/>
        <v>-2596317363960125.5</v>
      </c>
      <c r="AE2418" s="602">
        <f t="shared" si="1097"/>
        <v>0</v>
      </c>
      <c r="AG2418" s="602">
        <f t="shared" ca="1" si="1101"/>
        <v>0</v>
      </c>
    </row>
    <row r="2419" spans="2:33" x14ac:dyDescent="0.25">
      <c r="B2419" s="30">
        <v>2398</v>
      </c>
      <c r="C2419" s="19">
        <f t="shared" ca="1" si="1075"/>
        <v>118678</v>
      </c>
      <c r="D2419" s="30">
        <f t="shared" ca="1" si="1076"/>
        <v>30</v>
      </c>
      <c r="E2419" s="599">
        <f t="shared" si="1077"/>
        <v>0.113</v>
      </c>
      <c r="F2419" s="599">
        <f t="shared" si="1098"/>
        <v>0.13108</v>
      </c>
      <c r="G2419" s="33">
        <f t="shared" ca="1" si="1078"/>
        <v>1.0117233333333333</v>
      </c>
      <c r="H2419" s="33">
        <f t="shared" ca="1" si="1079"/>
        <v>2002379994927.7397</v>
      </c>
      <c r="I2419" s="33">
        <f t="shared" ca="1" si="1103"/>
        <v>4.9940570847347445E-13</v>
      </c>
      <c r="J2419" s="30" t="b">
        <f t="shared" si="1080"/>
        <v>0</v>
      </c>
      <c r="K2419" s="33">
        <f t="shared" si="1099"/>
        <v>1</v>
      </c>
      <c r="L2419" s="33">
        <f t="shared" ca="1" si="1102"/>
        <v>4.9940570847347445E-13</v>
      </c>
      <c r="M2419" s="600">
        <f t="shared" ca="1" si="1081"/>
        <v>27271.35</v>
      </c>
      <c r="N2419" s="601">
        <f t="shared" ca="1" si="1082"/>
        <v>-2.70046267230564E+17</v>
      </c>
      <c r="O2419" s="601">
        <f t="shared" ca="1" si="1083"/>
        <v>3165842406193582.5</v>
      </c>
      <c r="P2419" s="601">
        <f t="shared" ca="1" si="1084"/>
        <v>-2542935683087810</v>
      </c>
      <c r="Q2419" s="601">
        <f t="shared" ca="1" si="1100"/>
        <v>-406869709294050</v>
      </c>
      <c r="R2419" s="602">
        <f t="shared" si="1085"/>
        <v>399</v>
      </c>
      <c r="S2419" s="602">
        <f t="shared" si="1086"/>
        <v>63.84</v>
      </c>
      <c r="T2419" s="602">
        <f t="shared" si="1087"/>
        <v>166.35080000000002</v>
      </c>
      <c r="U2419" s="602">
        <f t="shared" si="1088"/>
        <v>26.616128000000003</v>
      </c>
      <c r="V2419" s="602">
        <f t="shared" ca="1" si="1089"/>
        <v>-216037013784451</v>
      </c>
      <c r="W2419" s="602">
        <f t="shared" si="1090"/>
        <v>84.48</v>
      </c>
      <c r="X2419" s="602">
        <f t="shared" si="1091"/>
        <v>13.52</v>
      </c>
      <c r="Y2419" s="602">
        <f t="shared" ca="1" si="1092"/>
        <v>3987323151356.3398</v>
      </c>
      <c r="Z2419" s="602">
        <f t="shared" ca="1" si="1093"/>
        <v>637971704217.01001</v>
      </c>
      <c r="AA2419" s="603">
        <f t="shared" si="1094"/>
        <v>0</v>
      </c>
      <c r="AB2419" s="602"/>
      <c r="AC2419" s="604">
        <f t="shared" si="1095"/>
        <v>0.113</v>
      </c>
      <c r="AD2419" s="602">
        <f t="shared" ca="1" si="1096"/>
        <v>-2542935683087811</v>
      </c>
      <c r="AE2419" s="602">
        <f t="shared" si="1097"/>
        <v>0</v>
      </c>
      <c r="AG2419" s="602">
        <f t="shared" ca="1" si="1101"/>
        <v>0</v>
      </c>
    </row>
    <row r="2420" spans="2:33" x14ac:dyDescent="0.25">
      <c r="B2420" s="30">
        <v>2399</v>
      </c>
      <c r="C2420" s="19">
        <f t="shared" ca="1" si="1075"/>
        <v>118709</v>
      </c>
      <c r="D2420" s="30">
        <f t="shared" ca="1" si="1076"/>
        <v>31</v>
      </c>
      <c r="E2420" s="599">
        <f t="shared" si="1077"/>
        <v>0.113</v>
      </c>
      <c r="F2420" s="599">
        <f t="shared" si="1098"/>
        <v>0.13108</v>
      </c>
      <c r="G2420" s="33">
        <f t="shared" ca="1" si="1078"/>
        <v>1.0120874444444443</v>
      </c>
      <c r="H2420" s="33">
        <f t="shared" ca="1" si="1079"/>
        <v>2026583651873.0955</v>
      </c>
      <c r="I2420" s="33">
        <f t="shared" ca="1" si="1103"/>
        <v>4.934412646010133E-13</v>
      </c>
      <c r="J2420" s="30" t="b">
        <f t="shared" si="1080"/>
        <v>0</v>
      </c>
      <c r="K2420" s="33">
        <f t="shared" si="1099"/>
        <v>1</v>
      </c>
      <c r="L2420" s="33">
        <f t="shared" ca="1" si="1102"/>
        <v>4.934412646010133E-13</v>
      </c>
      <c r="M2420" s="600">
        <f t="shared" ca="1" si="1081"/>
        <v>27271.35</v>
      </c>
      <c r="N2420" s="601">
        <f t="shared" ca="1" si="1082"/>
        <v>-2.7321210963675802E+17</v>
      </c>
      <c r="O2420" s="601">
        <f t="shared" ca="1" si="1083"/>
        <v>3302436196811049.5</v>
      </c>
      <c r="P2420" s="601">
        <f t="shared" ca="1" si="1084"/>
        <v>-2658505611271010</v>
      </c>
      <c r="Q2420" s="601">
        <f t="shared" ca="1" si="1100"/>
        <v>-425360897803362</v>
      </c>
      <c r="R2420" s="602">
        <f t="shared" si="1085"/>
        <v>399</v>
      </c>
      <c r="S2420" s="602">
        <f t="shared" si="1086"/>
        <v>63.84</v>
      </c>
      <c r="T2420" s="602">
        <f t="shared" si="1087"/>
        <v>166.35080000000002</v>
      </c>
      <c r="U2420" s="602">
        <f t="shared" si="1088"/>
        <v>26.616128000000003</v>
      </c>
      <c r="V2420" s="602">
        <f t="shared" ca="1" si="1089"/>
        <v>-218569687709406</v>
      </c>
      <c r="W2420" s="602">
        <f t="shared" si="1090"/>
        <v>84.48</v>
      </c>
      <c r="X2420" s="602">
        <f t="shared" si="1091"/>
        <v>13.52</v>
      </c>
      <c r="Y2420" s="602">
        <f t="shared" ca="1" si="1092"/>
        <v>4168536798747.6001</v>
      </c>
      <c r="Z2420" s="602">
        <f t="shared" ca="1" si="1093"/>
        <v>666965887799.62</v>
      </c>
      <c r="AA2420" s="603">
        <f t="shared" si="1094"/>
        <v>0</v>
      </c>
      <c r="AB2420" s="602"/>
      <c r="AC2420" s="604">
        <f t="shared" si="1095"/>
        <v>0.113</v>
      </c>
      <c r="AD2420" s="602">
        <f t="shared" ca="1" si="1096"/>
        <v>-2658505611271009.5</v>
      </c>
      <c r="AE2420" s="602">
        <f t="shared" si="1097"/>
        <v>0</v>
      </c>
      <c r="AG2420" s="602">
        <f t="shared" ca="1" si="1101"/>
        <v>0</v>
      </c>
    </row>
    <row r="2421" spans="2:33" x14ac:dyDescent="0.25">
      <c r="B2421" s="30">
        <v>2400</v>
      </c>
      <c r="C2421" s="19">
        <f t="shared" ca="1" si="1075"/>
        <v>118740</v>
      </c>
      <c r="D2421" s="30">
        <f t="shared" ca="1" si="1076"/>
        <v>31</v>
      </c>
      <c r="E2421" s="599">
        <f t="shared" si="1077"/>
        <v>0.113</v>
      </c>
      <c r="F2421" s="599">
        <f t="shared" si="1098"/>
        <v>0.13108</v>
      </c>
      <c r="G2421" s="33">
        <f t="shared" ca="1" si="1078"/>
        <v>1.0120874444444443</v>
      </c>
      <c r="H2421" s="33">
        <f t="shared" ca="1" si="1079"/>
        <v>2051079869177.1306</v>
      </c>
      <c r="I2421" s="33">
        <f t="shared" ca="1" si="1103"/>
        <v>4.8754805457731314E-13</v>
      </c>
      <c r="J2421" s="30" t="b">
        <f t="shared" si="1080"/>
        <v>1</v>
      </c>
      <c r="K2421" s="33">
        <f t="shared" si="1099"/>
        <v>1</v>
      </c>
      <c r="L2421" s="33">
        <f t="shared" ca="1" si="1102"/>
        <v>4.8754805457731314E-13</v>
      </c>
      <c r="M2421" s="600">
        <f t="shared" ca="1" si="1081"/>
        <v>27271.35</v>
      </c>
      <c r="N2421" s="601">
        <f t="shared" ca="1" si="1082"/>
        <v>-2.7651454583356899E+17</v>
      </c>
      <c r="O2421" s="601">
        <f t="shared" ca="1" si="1083"/>
        <v>3342354210871328.5</v>
      </c>
      <c r="P2421" s="601">
        <f t="shared" ca="1" si="1084"/>
        <v>-2690640150152760</v>
      </c>
      <c r="Q2421" s="601">
        <f t="shared" ca="1" si="1100"/>
        <v>-430502424024442</v>
      </c>
      <c r="R2421" s="602">
        <f t="shared" si="1085"/>
        <v>399</v>
      </c>
      <c r="S2421" s="602">
        <f t="shared" si="1086"/>
        <v>63.84</v>
      </c>
      <c r="T2421" s="602">
        <f t="shared" si="1087"/>
        <v>166.35080000000002</v>
      </c>
      <c r="U2421" s="602">
        <f t="shared" si="1088"/>
        <v>26.616128000000003</v>
      </c>
      <c r="V2421" s="602">
        <f t="shared" ca="1" si="1089"/>
        <v>-221211636666855</v>
      </c>
      <c r="W2421" s="602">
        <f t="shared" si="1090"/>
        <v>84.48</v>
      </c>
      <c r="X2421" s="602">
        <f t="shared" si="1091"/>
        <v>13.52</v>
      </c>
      <c r="Y2421" s="602">
        <f t="shared" ca="1" si="1092"/>
        <v>4218923755714.1802</v>
      </c>
      <c r="Z2421" s="602">
        <f t="shared" ca="1" si="1093"/>
        <v>675027800914.27002</v>
      </c>
      <c r="AA2421" s="603">
        <f t="shared" si="1094"/>
        <v>0</v>
      </c>
      <c r="AB2421" s="602"/>
      <c r="AC2421" s="604">
        <f t="shared" si="1095"/>
        <v>0.113</v>
      </c>
      <c r="AD2421" s="602">
        <f t="shared" ca="1" si="1096"/>
        <v>-2690640150152756</v>
      </c>
      <c r="AE2421" s="602">
        <f t="shared" si="1097"/>
        <v>0</v>
      </c>
      <c r="AG2421" s="602">
        <f t="shared" ca="1" si="1101"/>
        <v>0</v>
      </c>
    </row>
    <row r="2422" spans="2:33" x14ac:dyDescent="0.25">
      <c r="B2422" s="30">
        <v>2401</v>
      </c>
      <c r="C2422" s="19">
        <f t="shared" ca="1" si="1075"/>
        <v>118768</v>
      </c>
      <c r="D2422" s="30">
        <f t="shared" ca="1" si="1076"/>
        <v>28</v>
      </c>
      <c r="E2422" s="599">
        <f t="shared" si="1077"/>
        <v>0.113</v>
      </c>
      <c r="F2422" s="599">
        <f t="shared" si="1098"/>
        <v>0.13108</v>
      </c>
      <c r="G2422" s="33">
        <f t="shared" ca="1" si="1078"/>
        <v>1.0109951111111111</v>
      </c>
      <c r="H2422" s="33">
        <f t="shared" ca="1" si="1079"/>
        <v>2073631720236.4963</v>
      </c>
      <c r="I2422" s="33">
        <f t="shared" ca="1" si="1103"/>
        <v>4.8224570941939041E-13</v>
      </c>
      <c r="J2422" s="30" t="b">
        <f t="shared" si="1080"/>
        <v>0</v>
      </c>
      <c r="K2422" s="33">
        <f t="shared" si="1099"/>
        <v>1</v>
      </c>
      <c r="L2422" s="33">
        <f t="shared" ca="1" si="1102"/>
        <v>4.8224570941939041E-13</v>
      </c>
      <c r="M2422" s="600">
        <f t="shared" ca="1" si="1081"/>
        <v>27271.35</v>
      </c>
      <c r="N2422" s="601">
        <f t="shared" ca="1" si="1082"/>
        <v>-2.7985690004444E+17</v>
      </c>
      <c r="O2422" s="601">
        <f t="shared" ca="1" si="1083"/>
        <v>3077057711227008.5</v>
      </c>
      <c r="P2422" s="601">
        <f t="shared" ca="1" si="1084"/>
        <v>-2459631199279470</v>
      </c>
      <c r="Q2422" s="601">
        <f t="shared" ca="1" si="1100"/>
        <v>-393540991884715</v>
      </c>
      <c r="R2422" s="602">
        <f t="shared" si="1085"/>
        <v>399</v>
      </c>
      <c r="S2422" s="602">
        <f t="shared" si="1086"/>
        <v>63.84</v>
      </c>
      <c r="T2422" s="602">
        <f t="shared" si="1087"/>
        <v>166.35080000000002</v>
      </c>
      <c r="U2422" s="602">
        <f t="shared" si="1088"/>
        <v>26.616128000000003</v>
      </c>
      <c r="V2422" s="602">
        <f t="shared" ca="1" si="1089"/>
        <v>-223885520035552</v>
      </c>
      <c r="W2422" s="602">
        <f t="shared" si="1090"/>
        <v>84.48</v>
      </c>
      <c r="X2422" s="602">
        <f t="shared" si="1091"/>
        <v>13.52</v>
      </c>
      <c r="Y2422" s="602">
        <f t="shared" ca="1" si="1092"/>
        <v>3856701720744.8501</v>
      </c>
      <c r="Z2422" s="602">
        <f t="shared" ca="1" si="1093"/>
        <v>617072275319.18005</v>
      </c>
      <c r="AA2422" s="603">
        <f t="shared" si="1094"/>
        <v>0</v>
      </c>
      <c r="AB2422" s="602"/>
      <c r="AC2422" s="604">
        <f t="shared" si="1095"/>
        <v>0.113</v>
      </c>
      <c r="AD2422" s="602">
        <f t="shared" ca="1" si="1096"/>
        <v>-2459631199279467</v>
      </c>
      <c r="AE2422" s="602">
        <f t="shared" si="1097"/>
        <v>0</v>
      </c>
      <c r="AG2422" s="602">
        <f t="shared" ca="1" si="1101"/>
        <v>0</v>
      </c>
    </row>
    <row r="2423" spans="2:33" x14ac:dyDescent="0.25">
      <c r="B2423" s="30">
        <v>2402</v>
      </c>
      <c r="C2423" s="19">
        <f t="shared" ca="1" si="1075"/>
        <v>118799</v>
      </c>
      <c r="D2423" s="30">
        <f t="shared" ca="1" si="1076"/>
        <v>31</v>
      </c>
      <c r="E2423" s="599">
        <f t="shared" si="1077"/>
        <v>0.113</v>
      </c>
      <c r="F2423" s="599">
        <f t="shared" si="1098"/>
        <v>0.13108</v>
      </c>
      <c r="G2423" s="33">
        <f t="shared" ca="1" si="1078"/>
        <v>1.0120874444444443</v>
      </c>
      <c r="H2423" s="33">
        <f t="shared" ca="1" si="1079"/>
        <v>2098696628453.0925</v>
      </c>
      <c r="I2423" s="33">
        <f t="shared" ca="1" si="1103"/>
        <v>4.7648620884147512E-13</v>
      </c>
      <c r="J2423" s="30" t="b">
        <f t="shared" si="1080"/>
        <v>0</v>
      </c>
      <c r="K2423" s="33">
        <f t="shared" si="1099"/>
        <v>1</v>
      </c>
      <c r="L2423" s="33">
        <f t="shared" ca="1" si="1102"/>
        <v>4.7648620884147512E-13</v>
      </c>
      <c r="M2423" s="600">
        <f t="shared" ca="1" si="1081"/>
        <v>27271.35</v>
      </c>
      <c r="N2423" s="601">
        <f t="shared" ca="1" si="1082"/>
        <v>-2.8293395775566701E+17</v>
      </c>
      <c r="O2423" s="601">
        <f t="shared" ca="1" si="1083"/>
        <v>3419948495845692.5</v>
      </c>
      <c r="P2423" s="601">
        <f t="shared" ca="1" si="1084"/>
        <v>-2753104594494730</v>
      </c>
      <c r="Q2423" s="601">
        <f t="shared" ca="1" si="1100"/>
        <v>-440496735119157</v>
      </c>
      <c r="R2423" s="602">
        <f t="shared" si="1085"/>
        <v>399</v>
      </c>
      <c r="S2423" s="602">
        <f t="shared" si="1086"/>
        <v>63.84</v>
      </c>
      <c r="T2423" s="602">
        <f t="shared" si="1087"/>
        <v>166.35080000000002</v>
      </c>
      <c r="U2423" s="602">
        <f t="shared" si="1088"/>
        <v>26.616128000000003</v>
      </c>
      <c r="V2423" s="602">
        <f t="shared" ca="1" si="1089"/>
        <v>-226347166204534</v>
      </c>
      <c r="W2423" s="602">
        <f t="shared" si="1090"/>
        <v>84.48</v>
      </c>
      <c r="X2423" s="602">
        <f t="shared" si="1091"/>
        <v>13.52</v>
      </c>
      <c r="Y2423" s="602">
        <f t="shared" ca="1" si="1092"/>
        <v>4316868004442.3901</v>
      </c>
      <c r="Z2423" s="602">
        <f t="shared" ca="1" si="1093"/>
        <v>690698880710.78003</v>
      </c>
      <c r="AA2423" s="603">
        <f t="shared" si="1094"/>
        <v>0</v>
      </c>
      <c r="AB2423" s="602"/>
      <c r="AC2423" s="604">
        <f t="shared" si="1095"/>
        <v>0.113</v>
      </c>
      <c r="AD2423" s="602">
        <f t="shared" ca="1" si="1096"/>
        <v>-2753104594494726.5</v>
      </c>
      <c r="AE2423" s="602">
        <f t="shared" si="1097"/>
        <v>0</v>
      </c>
      <c r="AG2423" s="602">
        <f t="shared" ca="1" si="1101"/>
        <v>0</v>
      </c>
    </row>
    <row r="2424" spans="2:33" x14ac:dyDescent="0.25">
      <c r="B2424" s="30">
        <v>2403</v>
      </c>
      <c r="C2424" s="19">
        <f t="shared" ca="1" si="1075"/>
        <v>118829</v>
      </c>
      <c r="D2424" s="30">
        <f t="shared" ca="1" si="1076"/>
        <v>30</v>
      </c>
      <c r="E2424" s="599">
        <f t="shared" si="1077"/>
        <v>0.113</v>
      </c>
      <c r="F2424" s="599">
        <f t="shared" si="1098"/>
        <v>0.13108</v>
      </c>
      <c r="G2424" s="33">
        <f t="shared" ca="1" si="1078"/>
        <v>1.0117233333333333</v>
      </c>
      <c r="H2424" s="33">
        <f t="shared" ca="1" si="1079"/>
        <v>2123300348593.991</v>
      </c>
      <c r="I2424" s="33">
        <f t="shared" ca="1" si="1103"/>
        <v>4.709649299790211E-13</v>
      </c>
      <c r="J2424" s="30" t="b">
        <f t="shared" si="1080"/>
        <v>0</v>
      </c>
      <c r="K2424" s="33">
        <f t="shared" si="1099"/>
        <v>1</v>
      </c>
      <c r="L2424" s="33">
        <f t="shared" ca="1" si="1102"/>
        <v>4.709649299790211E-13</v>
      </c>
      <c r="M2424" s="600">
        <f t="shared" ca="1" si="1081"/>
        <v>27271.35</v>
      </c>
      <c r="N2424" s="601">
        <f t="shared" ca="1" si="1082"/>
        <v>-2.8635390625151299E+17</v>
      </c>
      <c r="O2424" s="601">
        <f t="shared" ca="1" si="1083"/>
        <v>3357022294315837.5</v>
      </c>
      <c r="P2424" s="601">
        <f t="shared" ca="1" si="1084"/>
        <v>-2696499283868410</v>
      </c>
      <c r="Q2424" s="601">
        <f t="shared" ca="1" si="1100"/>
        <v>-431439885418946</v>
      </c>
      <c r="R2424" s="602">
        <f t="shared" si="1085"/>
        <v>399</v>
      </c>
      <c r="S2424" s="602">
        <f t="shared" si="1086"/>
        <v>63.84</v>
      </c>
      <c r="T2424" s="602">
        <f t="shared" si="1087"/>
        <v>166.35080000000002</v>
      </c>
      <c r="U2424" s="602">
        <f t="shared" si="1088"/>
        <v>26.616128000000003</v>
      </c>
      <c r="V2424" s="602">
        <f t="shared" ca="1" si="1089"/>
        <v>-229083125001210</v>
      </c>
      <c r="W2424" s="602">
        <f t="shared" si="1090"/>
        <v>84.48</v>
      </c>
      <c r="X2424" s="602">
        <f t="shared" si="1091"/>
        <v>13.52</v>
      </c>
      <c r="Y2424" s="602">
        <f t="shared" ca="1" si="1092"/>
        <v>4228110877380.3198</v>
      </c>
      <c r="Z2424" s="602">
        <f t="shared" ca="1" si="1093"/>
        <v>676497740380.84998</v>
      </c>
      <c r="AA2424" s="603">
        <f t="shared" si="1094"/>
        <v>0</v>
      </c>
      <c r="AB2424" s="602"/>
      <c r="AC2424" s="604">
        <f t="shared" si="1095"/>
        <v>0.113</v>
      </c>
      <c r="AD2424" s="602">
        <f t="shared" ca="1" si="1096"/>
        <v>-2696499283868414</v>
      </c>
      <c r="AE2424" s="602">
        <f t="shared" si="1097"/>
        <v>0</v>
      </c>
      <c r="AG2424" s="602">
        <f t="shared" ca="1" si="1101"/>
        <v>0</v>
      </c>
    </row>
    <row r="2425" spans="2:33" x14ac:dyDescent="0.25">
      <c r="B2425" s="30">
        <v>2404</v>
      </c>
      <c r="C2425" s="19">
        <f t="shared" ca="1" si="1075"/>
        <v>118860</v>
      </c>
      <c r="D2425" s="30">
        <f t="shared" ca="1" si="1076"/>
        <v>31</v>
      </c>
      <c r="E2425" s="599">
        <f t="shared" si="1077"/>
        <v>0.113</v>
      </c>
      <c r="F2425" s="599">
        <f t="shared" si="1098"/>
        <v>0.13108</v>
      </c>
      <c r="G2425" s="33">
        <f t="shared" ca="1" si="1078"/>
        <v>1.0120874444444443</v>
      </c>
      <c r="H2425" s="33">
        <f t="shared" ca="1" si="1079"/>
        <v>2148965623596.49</v>
      </c>
      <c r="I2425" s="33">
        <f t="shared" ca="1" si="1103"/>
        <v>4.6534015668729441E-13</v>
      </c>
      <c r="J2425" s="30" t="b">
        <f t="shared" si="1080"/>
        <v>0</v>
      </c>
      <c r="K2425" s="33">
        <f t="shared" si="1099"/>
        <v>1</v>
      </c>
      <c r="L2425" s="33">
        <f t="shared" ca="1" si="1102"/>
        <v>4.6534015668729441E-13</v>
      </c>
      <c r="M2425" s="600">
        <f t="shared" ca="1" si="1081"/>
        <v>27271.35</v>
      </c>
      <c r="N2425" s="601">
        <f t="shared" ca="1" si="1082"/>
        <v>-2.8971092854582899E+17</v>
      </c>
      <c r="O2425" s="601">
        <f t="shared" ca="1" si="1083"/>
        <v>3501864753773387.5</v>
      </c>
      <c r="P2425" s="601">
        <f t="shared" ca="1" si="1084"/>
        <v>-2819048285266770</v>
      </c>
      <c r="Q2425" s="601">
        <f t="shared" ca="1" si="1100"/>
        <v>-451047725642683</v>
      </c>
      <c r="R2425" s="602">
        <f t="shared" si="1085"/>
        <v>399</v>
      </c>
      <c r="S2425" s="602">
        <f t="shared" si="1086"/>
        <v>63.84</v>
      </c>
      <c r="T2425" s="602">
        <f t="shared" si="1087"/>
        <v>166.35080000000002</v>
      </c>
      <c r="U2425" s="602">
        <f t="shared" si="1088"/>
        <v>26.616128000000003</v>
      </c>
      <c r="V2425" s="602">
        <f t="shared" ca="1" si="1089"/>
        <v>-231768742836663</v>
      </c>
      <c r="W2425" s="602">
        <f t="shared" si="1090"/>
        <v>84.48</v>
      </c>
      <c r="X2425" s="602">
        <f t="shared" si="1091"/>
        <v>13.52</v>
      </c>
      <c r="Y2425" s="602">
        <f t="shared" ca="1" si="1092"/>
        <v>4420267711572.9404</v>
      </c>
      <c r="Z2425" s="602">
        <f t="shared" ca="1" si="1093"/>
        <v>707242833851.67004</v>
      </c>
      <c r="AA2425" s="603">
        <f t="shared" si="1094"/>
        <v>0</v>
      </c>
      <c r="AB2425" s="602"/>
      <c r="AC2425" s="604">
        <f t="shared" si="1095"/>
        <v>0.113</v>
      </c>
      <c r="AD2425" s="602">
        <f t="shared" ca="1" si="1096"/>
        <v>-2819048285266775</v>
      </c>
      <c r="AE2425" s="602">
        <f t="shared" si="1097"/>
        <v>0</v>
      </c>
      <c r="AG2425" s="602">
        <f t="shared" ca="1" si="1101"/>
        <v>0</v>
      </c>
    </row>
    <row r="2426" spans="2:33" x14ac:dyDescent="0.25">
      <c r="B2426" s="30">
        <v>2405</v>
      </c>
      <c r="C2426" s="19">
        <f t="shared" ca="1" si="1075"/>
        <v>118890</v>
      </c>
      <c r="D2426" s="30">
        <f t="shared" ca="1" si="1076"/>
        <v>30</v>
      </c>
      <c r="E2426" s="599">
        <f t="shared" si="1077"/>
        <v>0.113</v>
      </c>
      <c r="F2426" s="599">
        <f t="shared" si="1098"/>
        <v>0.13108</v>
      </c>
      <c r="G2426" s="33">
        <f t="shared" ca="1" si="1078"/>
        <v>1.0117233333333333</v>
      </c>
      <c r="H2426" s="33">
        <f t="shared" ca="1" si="1079"/>
        <v>2174158663923.7861</v>
      </c>
      <c r="I2426" s="33">
        <f t="shared" ca="1" si="1103"/>
        <v>4.5994803258528625E-13</v>
      </c>
      <c r="J2426" s="30" t="b">
        <f t="shared" si="1080"/>
        <v>0</v>
      </c>
      <c r="K2426" s="33">
        <f t="shared" si="1099"/>
        <v>1</v>
      </c>
      <c r="L2426" s="33">
        <f t="shared" ca="1" si="1102"/>
        <v>4.5994803258528625E-13</v>
      </c>
      <c r="M2426" s="600">
        <f t="shared" ca="1" si="1081"/>
        <v>27271.35</v>
      </c>
      <c r="N2426" s="601">
        <f t="shared" ca="1" si="1082"/>
        <v>-2.9321279329960198E+17</v>
      </c>
      <c r="O2426" s="601">
        <f t="shared" ca="1" si="1083"/>
        <v>3437431313476277.5</v>
      </c>
      <c r="P2426" s="601">
        <f t="shared" ca="1" si="1084"/>
        <v>-2761087136904590</v>
      </c>
      <c r="Q2426" s="601">
        <f t="shared" ca="1" si="1100"/>
        <v>-441773941904734</v>
      </c>
      <c r="R2426" s="602">
        <f t="shared" si="1085"/>
        <v>399</v>
      </c>
      <c r="S2426" s="602">
        <f t="shared" si="1086"/>
        <v>63.84</v>
      </c>
      <c r="T2426" s="602">
        <f t="shared" si="1087"/>
        <v>166.35080000000002</v>
      </c>
      <c r="U2426" s="602">
        <f t="shared" si="1088"/>
        <v>26.616128000000003</v>
      </c>
      <c r="V2426" s="602">
        <f t="shared" ca="1" si="1089"/>
        <v>-234570234639682</v>
      </c>
      <c r="W2426" s="602">
        <f t="shared" si="1090"/>
        <v>84.48</v>
      </c>
      <c r="X2426" s="602">
        <f t="shared" si="1091"/>
        <v>13.52</v>
      </c>
      <c r="Y2426" s="602">
        <f t="shared" ca="1" si="1092"/>
        <v>4329384630941.04</v>
      </c>
      <c r="Z2426" s="602">
        <f t="shared" ca="1" si="1093"/>
        <v>692701540950.56995</v>
      </c>
      <c r="AA2426" s="603">
        <f t="shared" si="1094"/>
        <v>0</v>
      </c>
      <c r="AB2426" s="602"/>
      <c r="AC2426" s="604">
        <f t="shared" si="1095"/>
        <v>0.113</v>
      </c>
      <c r="AD2426" s="602">
        <f t="shared" ca="1" si="1096"/>
        <v>-2761087136904585.5</v>
      </c>
      <c r="AE2426" s="602">
        <f t="shared" si="1097"/>
        <v>0</v>
      </c>
      <c r="AG2426" s="602">
        <f t="shared" ca="1" si="1101"/>
        <v>0</v>
      </c>
    </row>
    <row r="2427" spans="2:33" x14ac:dyDescent="0.25">
      <c r="B2427" s="30">
        <v>2406</v>
      </c>
      <c r="C2427" s="19">
        <f t="shared" ca="1" si="1075"/>
        <v>118921</v>
      </c>
      <c r="D2427" s="30">
        <f t="shared" ca="1" si="1076"/>
        <v>31</v>
      </c>
      <c r="E2427" s="599">
        <f t="shared" si="1077"/>
        <v>0.113</v>
      </c>
      <c r="F2427" s="599">
        <f t="shared" si="1098"/>
        <v>0.13108</v>
      </c>
      <c r="G2427" s="33">
        <f t="shared" ca="1" si="1078"/>
        <v>1.0120874444444443</v>
      </c>
      <c r="H2427" s="33">
        <f t="shared" ca="1" si="1079"/>
        <v>2200438685987.3721</v>
      </c>
      <c r="I2427" s="33">
        <f t="shared" ca="1" si="1103"/>
        <v>4.5445483501453891E-13</v>
      </c>
      <c r="J2427" s="30" t="b">
        <f t="shared" si="1080"/>
        <v>0</v>
      </c>
      <c r="K2427" s="33">
        <f t="shared" si="1099"/>
        <v>1</v>
      </c>
      <c r="L2427" s="33">
        <f t="shared" ca="1" si="1102"/>
        <v>4.5445483501453891E-13</v>
      </c>
      <c r="M2427" s="600">
        <f t="shared" ca="1" si="1081"/>
        <v>27271.35</v>
      </c>
      <c r="N2427" s="601">
        <f t="shared" ca="1" si="1082"/>
        <v>-2.9665022461307802E+17</v>
      </c>
      <c r="O2427" s="601">
        <f t="shared" ca="1" si="1083"/>
        <v>3585743109469817.5</v>
      </c>
      <c r="P2427" s="601">
        <f t="shared" ca="1" si="1084"/>
        <v>-2886571491165590</v>
      </c>
      <c r="Q2427" s="601">
        <f t="shared" ca="1" si="1100"/>
        <v>-461851438586494</v>
      </c>
      <c r="R2427" s="602">
        <f t="shared" si="1085"/>
        <v>399</v>
      </c>
      <c r="S2427" s="602">
        <f t="shared" si="1086"/>
        <v>63.84</v>
      </c>
      <c r="T2427" s="602">
        <f t="shared" si="1087"/>
        <v>166.35080000000002</v>
      </c>
      <c r="U2427" s="602">
        <f t="shared" si="1088"/>
        <v>26.616128000000003</v>
      </c>
      <c r="V2427" s="602">
        <f t="shared" ca="1" si="1089"/>
        <v>-237320179690462</v>
      </c>
      <c r="W2427" s="602">
        <f t="shared" si="1090"/>
        <v>84.48</v>
      </c>
      <c r="X2427" s="602">
        <f t="shared" si="1091"/>
        <v>13.52</v>
      </c>
      <c r="Y2427" s="602">
        <f t="shared" ca="1" si="1092"/>
        <v>4526144098422.29</v>
      </c>
      <c r="Z2427" s="602">
        <f t="shared" ca="1" si="1093"/>
        <v>724183055747.56995</v>
      </c>
      <c r="AA2427" s="603">
        <f t="shared" si="1094"/>
        <v>0</v>
      </c>
      <c r="AB2427" s="602"/>
      <c r="AC2427" s="604">
        <f t="shared" si="1095"/>
        <v>0.113</v>
      </c>
      <c r="AD2427" s="602">
        <f t="shared" ca="1" si="1096"/>
        <v>-2886571491165589.5</v>
      </c>
      <c r="AE2427" s="602">
        <f t="shared" si="1097"/>
        <v>0</v>
      </c>
      <c r="AG2427" s="602">
        <f t="shared" ca="1" si="1101"/>
        <v>0</v>
      </c>
    </row>
    <row r="2428" spans="2:33" x14ac:dyDescent="0.25">
      <c r="B2428" s="30">
        <v>2407</v>
      </c>
      <c r="C2428" s="19">
        <f t="shared" ca="1" si="1075"/>
        <v>118952</v>
      </c>
      <c r="D2428" s="30">
        <f t="shared" ca="1" si="1076"/>
        <v>31</v>
      </c>
      <c r="E2428" s="599">
        <f t="shared" si="1077"/>
        <v>0.113</v>
      </c>
      <c r="F2428" s="599">
        <f t="shared" si="1098"/>
        <v>0.13108</v>
      </c>
      <c r="G2428" s="33">
        <f t="shared" ca="1" si="1078"/>
        <v>1.0120874444444443</v>
      </c>
      <c r="H2428" s="33">
        <f t="shared" ca="1" si="1079"/>
        <v>2227036366357.6504</v>
      </c>
      <c r="I2428" s="33">
        <f t="shared" ca="1" si="1103"/>
        <v>4.4902724315881479E-13</v>
      </c>
      <c r="J2428" s="30" t="b">
        <f t="shared" si="1080"/>
        <v>0</v>
      </c>
      <c r="K2428" s="33">
        <f t="shared" si="1099"/>
        <v>1</v>
      </c>
      <c r="L2428" s="33">
        <f t="shared" ca="1" si="1102"/>
        <v>4.4902724315881479E-13</v>
      </c>
      <c r="M2428" s="600">
        <f t="shared" ca="1" si="1081"/>
        <v>27271.35</v>
      </c>
      <c r="N2428" s="601">
        <f t="shared" ca="1" si="1082"/>
        <v>-3.0023596772254797E+17</v>
      </c>
      <c r="O2428" s="601">
        <f t="shared" ca="1" si="1083"/>
        <v>3629085580097587.5</v>
      </c>
      <c r="P2428" s="601">
        <f t="shared" ca="1" si="1084"/>
        <v>-2921462763700240</v>
      </c>
      <c r="Q2428" s="601">
        <f t="shared" ca="1" si="1100"/>
        <v>-467434042192038</v>
      </c>
      <c r="R2428" s="602">
        <f t="shared" si="1085"/>
        <v>399</v>
      </c>
      <c r="S2428" s="602">
        <f t="shared" si="1086"/>
        <v>63.84</v>
      </c>
      <c r="T2428" s="602">
        <f t="shared" si="1087"/>
        <v>166.35080000000002</v>
      </c>
      <c r="U2428" s="602">
        <f t="shared" si="1088"/>
        <v>26.616128000000003</v>
      </c>
      <c r="V2428" s="602">
        <f t="shared" ca="1" si="1089"/>
        <v>-240188774178038</v>
      </c>
      <c r="W2428" s="602">
        <f t="shared" si="1090"/>
        <v>84.48</v>
      </c>
      <c r="X2428" s="602">
        <f t="shared" si="1091"/>
        <v>13.52</v>
      </c>
      <c r="Y2428" s="602">
        <f t="shared" ca="1" si="1092"/>
        <v>4580853613756.6201</v>
      </c>
      <c r="Z2428" s="602">
        <f t="shared" ca="1" si="1093"/>
        <v>732936578201.06006</v>
      </c>
      <c r="AA2428" s="603">
        <f t="shared" si="1094"/>
        <v>0</v>
      </c>
      <c r="AB2428" s="602"/>
      <c r="AC2428" s="604">
        <f t="shared" si="1095"/>
        <v>0.113</v>
      </c>
      <c r="AD2428" s="602">
        <f t="shared" ca="1" si="1096"/>
        <v>-2921462763700238</v>
      </c>
      <c r="AE2428" s="602">
        <f t="shared" si="1097"/>
        <v>0</v>
      </c>
      <c r="AG2428" s="602">
        <f t="shared" ca="1" si="1101"/>
        <v>0</v>
      </c>
    </row>
    <row r="2429" spans="2:33" x14ac:dyDescent="0.25">
      <c r="B2429" s="30">
        <v>2408</v>
      </c>
      <c r="C2429" s="19">
        <f t="shared" ca="1" si="1075"/>
        <v>118982</v>
      </c>
      <c r="D2429" s="30">
        <f t="shared" ca="1" si="1076"/>
        <v>30</v>
      </c>
      <c r="E2429" s="599">
        <f t="shared" si="1077"/>
        <v>0.113</v>
      </c>
      <c r="F2429" s="599">
        <f t="shared" si="1098"/>
        <v>0.13108</v>
      </c>
      <c r="G2429" s="33">
        <f t="shared" ca="1" si="1078"/>
        <v>1.0117233333333333</v>
      </c>
      <c r="H2429" s="33">
        <f t="shared" ca="1" si="1079"/>
        <v>2253144656025.9165</v>
      </c>
      <c r="I2429" s="33">
        <f t="shared" ca="1" si="1103"/>
        <v>4.4382414476831425E-13</v>
      </c>
      <c r="J2429" s="30" t="b">
        <f t="shared" si="1080"/>
        <v>0</v>
      </c>
      <c r="K2429" s="33">
        <f t="shared" si="1099"/>
        <v>1</v>
      </c>
      <c r="L2429" s="33">
        <f t="shared" ca="1" si="1102"/>
        <v>4.4382414476831425E-13</v>
      </c>
      <c r="M2429" s="600">
        <f t="shared" ca="1" si="1081"/>
        <v>27271.35</v>
      </c>
      <c r="N2429" s="601">
        <f t="shared" ca="1" si="1082"/>
        <v>-3.0386505330264602E+17</v>
      </c>
      <c r="O2429" s="601">
        <f t="shared" ca="1" si="1083"/>
        <v>3562311308245295.5</v>
      </c>
      <c r="P2429" s="601">
        <f t="shared" ca="1" si="1084"/>
        <v>-2861395918599920</v>
      </c>
      <c r="Q2429" s="601">
        <f t="shared" ca="1" si="1100"/>
        <v>-457823346975987</v>
      </c>
      <c r="R2429" s="602">
        <f t="shared" si="1085"/>
        <v>399</v>
      </c>
      <c r="S2429" s="602">
        <f t="shared" si="1086"/>
        <v>63.84</v>
      </c>
      <c r="T2429" s="602">
        <f t="shared" si="1087"/>
        <v>166.35080000000002</v>
      </c>
      <c r="U2429" s="602">
        <f t="shared" si="1088"/>
        <v>26.616128000000003</v>
      </c>
      <c r="V2429" s="602">
        <f t="shared" ca="1" si="1089"/>
        <v>-243092042642117</v>
      </c>
      <c r="W2429" s="602">
        <f t="shared" si="1090"/>
        <v>84.48</v>
      </c>
      <c r="X2429" s="602">
        <f t="shared" si="1091"/>
        <v>13.52</v>
      </c>
      <c r="Y2429" s="602">
        <f t="shared" ca="1" si="1092"/>
        <v>4486668800639.3203</v>
      </c>
      <c r="Z2429" s="602">
        <f t="shared" ca="1" si="1093"/>
        <v>717867008102.29004</v>
      </c>
      <c r="AA2429" s="603">
        <f t="shared" si="1094"/>
        <v>0</v>
      </c>
      <c r="AB2429" s="602"/>
      <c r="AC2429" s="604">
        <f t="shared" si="1095"/>
        <v>0.113</v>
      </c>
      <c r="AD2429" s="602">
        <f t="shared" ca="1" si="1096"/>
        <v>-2861395918599917</v>
      </c>
      <c r="AE2429" s="602">
        <f t="shared" si="1097"/>
        <v>0</v>
      </c>
      <c r="AG2429" s="602">
        <f t="shared" ca="1" si="1101"/>
        <v>0</v>
      </c>
    </row>
    <row r="2430" spans="2:33" x14ac:dyDescent="0.25">
      <c r="B2430" s="30">
        <v>2409</v>
      </c>
      <c r="C2430" s="19">
        <f t="shared" ca="1" si="1075"/>
        <v>119013</v>
      </c>
      <c r="D2430" s="30">
        <f t="shared" ca="1" si="1076"/>
        <v>31</v>
      </c>
      <c r="E2430" s="599">
        <f t="shared" si="1077"/>
        <v>0.113</v>
      </c>
      <c r="F2430" s="599">
        <f t="shared" si="1098"/>
        <v>0.13108</v>
      </c>
      <c r="G2430" s="33">
        <f t="shared" ca="1" si="1078"/>
        <v>1.0120874444444443</v>
      </c>
      <c r="H2430" s="33">
        <f t="shared" ca="1" si="1079"/>
        <v>2280379416880.9263</v>
      </c>
      <c r="I2430" s="33">
        <f t="shared" ca="1" si="1103"/>
        <v>4.3852351612951635E-13</v>
      </c>
      <c r="J2430" s="30" t="b">
        <f t="shared" si="1080"/>
        <v>0</v>
      </c>
      <c r="K2430" s="33">
        <f t="shared" si="1099"/>
        <v>1</v>
      </c>
      <c r="L2430" s="33">
        <f t="shared" ca="1" si="1102"/>
        <v>4.3852351612951635E-13</v>
      </c>
      <c r="M2430" s="600">
        <f t="shared" ca="1" si="1081"/>
        <v>27271.35</v>
      </c>
      <c r="N2430" s="601">
        <f t="shared" ca="1" si="1082"/>
        <v>-3.0742736461089101E+17</v>
      </c>
      <c r="O2430" s="601">
        <f t="shared" ca="1" si="1083"/>
        <v>3716011190463384.5</v>
      </c>
      <c r="P2430" s="601">
        <f t="shared" ca="1" si="1084"/>
        <v>-2991439050644310</v>
      </c>
      <c r="Q2430" s="601">
        <f t="shared" ca="1" si="1100"/>
        <v>-478630248103090</v>
      </c>
      <c r="R2430" s="602">
        <f t="shared" si="1085"/>
        <v>399</v>
      </c>
      <c r="S2430" s="602">
        <f t="shared" si="1086"/>
        <v>63.84</v>
      </c>
      <c r="T2430" s="602">
        <f t="shared" si="1087"/>
        <v>166.35080000000002</v>
      </c>
      <c r="U2430" s="602">
        <f t="shared" si="1088"/>
        <v>26.616128000000003</v>
      </c>
      <c r="V2430" s="602">
        <f t="shared" ca="1" si="1089"/>
        <v>-245941891688713</v>
      </c>
      <c r="W2430" s="602">
        <f t="shared" si="1090"/>
        <v>84.48</v>
      </c>
      <c r="X2430" s="602">
        <f t="shared" si="1091"/>
        <v>13.52</v>
      </c>
      <c r="Y2430" s="602">
        <f t="shared" ca="1" si="1092"/>
        <v>4690576431684.9297</v>
      </c>
      <c r="Z2430" s="602">
        <f t="shared" ca="1" si="1093"/>
        <v>750492229069.58997</v>
      </c>
      <c r="AA2430" s="603">
        <f t="shared" si="1094"/>
        <v>0</v>
      </c>
      <c r="AB2430" s="602"/>
      <c r="AC2430" s="604">
        <f t="shared" si="1095"/>
        <v>0.113</v>
      </c>
      <c r="AD2430" s="602">
        <f t="shared" ca="1" si="1096"/>
        <v>-2991439050644308.5</v>
      </c>
      <c r="AE2430" s="602">
        <f t="shared" si="1097"/>
        <v>0</v>
      </c>
      <c r="AG2430" s="602">
        <f t="shared" ca="1" si="1101"/>
        <v>0</v>
      </c>
    </row>
    <row r="2431" spans="2:33" x14ac:dyDescent="0.25">
      <c r="B2431" s="30">
        <v>2410</v>
      </c>
      <c r="C2431" s="19">
        <f t="shared" ca="1" si="1075"/>
        <v>119043</v>
      </c>
      <c r="D2431" s="30">
        <f t="shared" ca="1" si="1076"/>
        <v>30</v>
      </c>
      <c r="E2431" s="599">
        <f t="shared" si="1077"/>
        <v>0.113</v>
      </c>
      <c r="F2431" s="599">
        <f t="shared" si="1098"/>
        <v>0.13108</v>
      </c>
      <c r="G2431" s="33">
        <f t="shared" ca="1" si="1078"/>
        <v>1.0117233333333333</v>
      </c>
      <c r="H2431" s="33">
        <f t="shared" ca="1" si="1079"/>
        <v>2307113064911.4937</v>
      </c>
      <c r="I2431" s="33">
        <f t="shared" ca="1" si="1103"/>
        <v>4.3344212956392857E-13</v>
      </c>
      <c r="J2431" s="30" t="b">
        <f t="shared" si="1080"/>
        <v>0</v>
      </c>
      <c r="K2431" s="33">
        <f t="shared" si="1099"/>
        <v>1</v>
      </c>
      <c r="L2431" s="33">
        <f t="shared" ca="1" si="1102"/>
        <v>4.3344212956392857E-13</v>
      </c>
      <c r="M2431" s="600">
        <f t="shared" ca="1" si="1081"/>
        <v>27271.35</v>
      </c>
      <c r="N2431" s="601">
        <f t="shared" ca="1" si="1082"/>
        <v>-3.1114337580135398E+17</v>
      </c>
      <c r="O2431" s="601">
        <f t="shared" ca="1" si="1083"/>
        <v>3647637509005144.5</v>
      </c>
      <c r="P2431" s="601">
        <f t="shared" ca="1" si="1084"/>
        <v>-2929933455462750</v>
      </c>
      <c r="Q2431" s="601">
        <f t="shared" ca="1" si="1100"/>
        <v>-468789352874040</v>
      </c>
      <c r="R2431" s="602">
        <f t="shared" si="1085"/>
        <v>399</v>
      </c>
      <c r="S2431" s="602">
        <f t="shared" si="1086"/>
        <v>63.84</v>
      </c>
      <c r="T2431" s="602">
        <f t="shared" si="1087"/>
        <v>166.35080000000002</v>
      </c>
      <c r="U2431" s="602">
        <f t="shared" si="1088"/>
        <v>26.616128000000003</v>
      </c>
      <c r="V2431" s="602">
        <f t="shared" ca="1" si="1089"/>
        <v>-248914700641083</v>
      </c>
      <c r="W2431" s="602">
        <f t="shared" si="1090"/>
        <v>84.48</v>
      </c>
      <c r="X2431" s="602">
        <f t="shared" si="1091"/>
        <v>13.52</v>
      </c>
      <c r="Y2431" s="602">
        <f t="shared" ca="1" si="1092"/>
        <v>4594135658440.2402</v>
      </c>
      <c r="Z2431" s="602">
        <f t="shared" ca="1" si="1093"/>
        <v>735061705350.43994</v>
      </c>
      <c r="AA2431" s="603">
        <f t="shared" si="1094"/>
        <v>0</v>
      </c>
      <c r="AB2431" s="602"/>
      <c r="AC2431" s="604">
        <f t="shared" si="1095"/>
        <v>0.113</v>
      </c>
      <c r="AD2431" s="602">
        <f t="shared" ca="1" si="1096"/>
        <v>-2929933455462750</v>
      </c>
      <c r="AE2431" s="602">
        <f t="shared" si="1097"/>
        <v>0</v>
      </c>
      <c r="AG2431" s="602">
        <f t="shared" ca="1" si="1101"/>
        <v>0</v>
      </c>
    </row>
    <row r="2432" spans="2:33" x14ac:dyDescent="0.25">
      <c r="B2432" s="30">
        <v>2411</v>
      </c>
      <c r="C2432" s="19">
        <f t="shared" ca="1" si="1075"/>
        <v>119074</v>
      </c>
      <c r="D2432" s="30">
        <f t="shared" ca="1" si="1076"/>
        <v>31</v>
      </c>
      <c r="E2432" s="599">
        <f t="shared" si="1077"/>
        <v>0.113</v>
      </c>
      <c r="F2432" s="599">
        <f t="shared" si="1098"/>
        <v>0.13108</v>
      </c>
      <c r="G2432" s="33">
        <f t="shared" ca="1" si="1078"/>
        <v>1.0120874444444443</v>
      </c>
      <c r="H2432" s="33">
        <f t="shared" ca="1" si="1079"/>
        <v>2335000165910.6631</v>
      </c>
      <c r="I2432" s="33">
        <f t="shared" ca="1" si="1103"/>
        <v>4.2826549419536954E-13</v>
      </c>
      <c r="J2432" s="30" t="b">
        <f t="shared" si="1080"/>
        <v>0</v>
      </c>
      <c r="K2432" s="33">
        <f t="shared" si="1099"/>
        <v>1</v>
      </c>
      <c r="L2432" s="33">
        <f t="shared" ca="1" si="1102"/>
        <v>4.2826549419536954E-13</v>
      </c>
      <c r="M2432" s="600">
        <f t="shared" ca="1" si="1081"/>
        <v>27271.35</v>
      </c>
      <c r="N2432" s="601">
        <f t="shared" ca="1" si="1082"/>
        <v>-3.1479101331035898E+17</v>
      </c>
      <c r="O2432" s="601">
        <f t="shared" ca="1" si="1083"/>
        <v>3805018885026611.5</v>
      </c>
      <c r="P2432" s="601">
        <f t="shared" ca="1" si="1084"/>
        <v>-3063091443406080</v>
      </c>
      <c r="Q2432" s="601">
        <f t="shared" ca="1" si="1100"/>
        <v>-490094630944973</v>
      </c>
      <c r="R2432" s="602">
        <f t="shared" si="1085"/>
        <v>399</v>
      </c>
      <c r="S2432" s="602">
        <f t="shared" si="1086"/>
        <v>63.84</v>
      </c>
      <c r="T2432" s="602">
        <f t="shared" si="1087"/>
        <v>166.35080000000002</v>
      </c>
      <c r="U2432" s="602">
        <f t="shared" si="1088"/>
        <v>26.616128000000003</v>
      </c>
      <c r="V2432" s="602">
        <f t="shared" ca="1" si="1089"/>
        <v>-251832810648287</v>
      </c>
      <c r="W2432" s="602">
        <f t="shared" si="1090"/>
        <v>84.48</v>
      </c>
      <c r="X2432" s="602">
        <f t="shared" si="1091"/>
        <v>13.52</v>
      </c>
      <c r="Y2432" s="602">
        <f t="shared" ca="1" si="1092"/>
        <v>4802927383535.3799</v>
      </c>
      <c r="Z2432" s="602">
        <f t="shared" ca="1" si="1093"/>
        <v>768468381365.66003</v>
      </c>
      <c r="AA2432" s="603">
        <f t="shared" si="1094"/>
        <v>0</v>
      </c>
      <c r="AB2432" s="602"/>
      <c r="AC2432" s="604">
        <f t="shared" si="1095"/>
        <v>0.113</v>
      </c>
      <c r="AD2432" s="602">
        <f t="shared" ca="1" si="1096"/>
        <v>-3063091443406076.5</v>
      </c>
      <c r="AE2432" s="602">
        <f t="shared" si="1097"/>
        <v>0</v>
      </c>
      <c r="AG2432" s="602">
        <f t="shared" ca="1" si="1101"/>
        <v>0</v>
      </c>
    </row>
    <row r="2433" spans="2:33" x14ac:dyDescent="0.25">
      <c r="B2433" s="30">
        <v>2412</v>
      </c>
      <c r="C2433" s="19">
        <f t="shared" ca="1" si="1075"/>
        <v>119105</v>
      </c>
      <c r="D2433" s="30">
        <f t="shared" ca="1" si="1076"/>
        <v>31</v>
      </c>
      <c r="E2433" s="599">
        <f t="shared" si="1077"/>
        <v>0.113</v>
      </c>
      <c r="F2433" s="599">
        <f t="shared" si="1098"/>
        <v>0.13108</v>
      </c>
      <c r="G2433" s="33">
        <f t="shared" ca="1" si="1078"/>
        <v>1.0120874444444443</v>
      </c>
      <c r="H2433" s="33">
        <f t="shared" ca="1" si="1079"/>
        <v>2363224350693.8765</v>
      </c>
      <c r="I2433" s="33">
        <f t="shared" ca="1" si="1103"/>
        <v>4.2315068381314949E-13</v>
      </c>
      <c r="J2433" s="30" t="b">
        <f t="shared" si="1080"/>
        <v>1</v>
      </c>
      <c r="K2433" s="33">
        <f t="shared" si="1099"/>
        <v>1</v>
      </c>
      <c r="L2433" s="33">
        <f t="shared" ca="1" si="1102"/>
        <v>4.2315068381314949E-13</v>
      </c>
      <c r="M2433" s="600">
        <f t="shared" ca="1" si="1081"/>
        <v>27271.35</v>
      </c>
      <c r="N2433" s="601">
        <f t="shared" ca="1" si="1082"/>
        <v>-3.1859603219538598E+17</v>
      </c>
      <c r="O2433" s="601">
        <f t="shared" ca="1" si="1083"/>
        <v>3851011839409433.5</v>
      </c>
      <c r="P2433" s="601">
        <f t="shared" ca="1" si="1084"/>
        <v>-3100116391056770</v>
      </c>
      <c r="Q2433" s="601">
        <f t="shared" ca="1" si="1100"/>
        <v>-496018622569083</v>
      </c>
      <c r="R2433" s="602">
        <f t="shared" si="1085"/>
        <v>399</v>
      </c>
      <c r="S2433" s="602">
        <f t="shared" si="1086"/>
        <v>63.84</v>
      </c>
      <c r="T2433" s="602">
        <f t="shared" si="1087"/>
        <v>166.35080000000002</v>
      </c>
      <c r="U2433" s="602">
        <f t="shared" si="1088"/>
        <v>26.616128000000003</v>
      </c>
      <c r="V2433" s="602">
        <f t="shared" ca="1" si="1089"/>
        <v>-254876825756309</v>
      </c>
      <c r="W2433" s="602">
        <f t="shared" si="1090"/>
        <v>84.48</v>
      </c>
      <c r="X2433" s="602">
        <f t="shared" si="1091"/>
        <v>13.52</v>
      </c>
      <c r="Y2433" s="602">
        <f t="shared" ca="1" si="1092"/>
        <v>4860982501451.6602</v>
      </c>
      <c r="Z2433" s="602">
        <f t="shared" ca="1" si="1093"/>
        <v>777757200232.27002</v>
      </c>
      <c r="AA2433" s="603">
        <f t="shared" si="1094"/>
        <v>0</v>
      </c>
      <c r="AB2433" s="602"/>
      <c r="AC2433" s="604">
        <f t="shared" si="1095"/>
        <v>0.113</v>
      </c>
      <c r="AD2433" s="602">
        <f t="shared" ca="1" si="1096"/>
        <v>-3100116391056770</v>
      </c>
      <c r="AE2433" s="602">
        <f t="shared" si="1097"/>
        <v>0</v>
      </c>
      <c r="AG2433" s="602">
        <f t="shared" ca="1" si="1101"/>
        <v>0</v>
      </c>
    </row>
    <row r="2434" spans="2:33" x14ac:dyDescent="0.25">
      <c r="B2434" s="30">
        <v>2413</v>
      </c>
      <c r="C2434" s="19">
        <f t="shared" ca="1" si="1075"/>
        <v>119133</v>
      </c>
      <c r="D2434" s="30">
        <f t="shared" ca="1" si="1076"/>
        <v>28</v>
      </c>
      <c r="E2434" s="599">
        <f t="shared" si="1077"/>
        <v>0.113</v>
      </c>
      <c r="F2434" s="599">
        <f t="shared" si="1098"/>
        <v>0.13108</v>
      </c>
      <c r="G2434" s="33">
        <f t="shared" ca="1" si="1078"/>
        <v>1.0109951111111111</v>
      </c>
      <c r="H2434" s="33">
        <f t="shared" ca="1" si="1079"/>
        <v>2389208265010.2388</v>
      </c>
      <c r="I2434" s="33">
        <f t="shared" ca="1" si="1103"/>
        <v>4.1854869441267171E-13</v>
      </c>
      <c r="J2434" s="30" t="b">
        <f t="shared" si="1080"/>
        <v>0</v>
      </c>
      <c r="K2434" s="33">
        <f t="shared" si="1099"/>
        <v>1</v>
      </c>
      <c r="L2434" s="33">
        <f t="shared" ca="1" si="1102"/>
        <v>4.1854869441267171E-13</v>
      </c>
      <c r="M2434" s="600">
        <f t="shared" ca="1" si="1081"/>
        <v>27271.35</v>
      </c>
      <c r="N2434" s="601">
        <f t="shared" ca="1" si="1082"/>
        <v>-3.2244704403479501E+17</v>
      </c>
      <c r="O2434" s="601">
        <f t="shared" ca="1" si="1083"/>
        <v>3545341076639184.5</v>
      </c>
      <c r="P2434" s="601">
        <f t="shared" ca="1" si="1084"/>
        <v>-2833951242572480</v>
      </c>
      <c r="Q2434" s="601">
        <f t="shared" ca="1" si="1100"/>
        <v>-453432198811597</v>
      </c>
      <c r="R2434" s="602">
        <f t="shared" si="1085"/>
        <v>399</v>
      </c>
      <c r="S2434" s="602">
        <f t="shared" si="1086"/>
        <v>63.84</v>
      </c>
      <c r="T2434" s="602">
        <f t="shared" si="1087"/>
        <v>166.35080000000002</v>
      </c>
      <c r="U2434" s="602">
        <f t="shared" si="1088"/>
        <v>26.616128000000003</v>
      </c>
      <c r="V2434" s="602">
        <f t="shared" ca="1" si="1089"/>
        <v>-257957635227836</v>
      </c>
      <c r="W2434" s="602">
        <f t="shared" si="1090"/>
        <v>84.48</v>
      </c>
      <c r="X2434" s="602">
        <f t="shared" si="1091"/>
        <v>13.52</v>
      </c>
      <c r="Y2434" s="602">
        <f t="shared" ca="1" si="1092"/>
        <v>4443635548628.2998</v>
      </c>
      <c r="Z2434" s="602">
        <f t="shared" ca="1" si="1093"/>
        <v>710981687780.53003</v>
      </c>
      <c r="AA2434" s="603">
        <f t="shared" si="1094"/>
        <v>0</v>
      </c>
      <c r="AB2434" s="602"/>
      <c r="AC2434" s="604">
        <f t="shared" si="1095"/>
        <v>0.113</v>
      </c>
      <c r="AD2434" s="602">
        <f t="shared" ca="1" si="1096"/>
        <v>-2833951242572476</v>
      </c>
      <c r="AE2434" s="602">
        <f t="shared" si="1097"/>
        <v>0</v>
      </c>
      <c r="AG2434" s="602">
        <f t="shared" ca="1" si="1101"/>
        <v>0</v>
      </c>
    </row>
    <row r="2435" spans="2:33" x14ac:dyDescent="0.25">
      <c r="B2435" s="30">
        <v>2414</v>
      </c>
      <c r="C2435" s="19">
        <f t="shared" ca="1" si="1075"/>
        <v>119164</v>
      </c>
      <c r="D2435" s="30">
        <f t="shared" ca="1" si="1076"/>
        <v>31</v>
      </c>
      <c r="E2435" s="599">
        <f t="shared" si="1077"/>
        <v>0.113</v>
      </c>
      <c r="F2435" s="599">
        <f t="shared" si="1098"/>
        <v>0.13108</v>
      </c>
      <c r="G2435" s="33">
        <f t="shared" ca="1" si="1078"/>
        <v>1.0120874444444443</v>
      </c>
      <c r="H2435" s="33">
        <f t="shared" ca="1" si="1079"/>
        <v>2418087687179.7573</v>
      </c>
      <c r="I2435" s="33">
        <f t="shared" ca="1" si="1103"/>
        <v>4.1354993257763584E-13</v>
      </c>
      <c r="J2435" s="30" t="b">
        <f t="shared" si="1080"/>
        <v>0</v>
      </c>
      <c r="K2435" s="33">
        <f t="shared" si="1099"/>
        <v>1</v>
      </c>
      <c r="L2435" s="33">
        <f t="shared" ca="1" si="1102"/>
        <v>4.1354993257763584E-13</v>
      </c>
      <c r="M2435" s="600">
        <f t="shared" ca="1" si="1081"/>
        <v>27271.35</v>
      </c>
      <c r="N2435" s="601">
        <f t="shared" ca="1" si="1082"/>
        <v>-3.2599238511143398E+17</v>
      </c>
      <c r="O2435" s="601">
        <f t="shared" ca="1" si="1083"/>
        <v>3940414844373667.5</v>
      </c>
      <c r="P2435" s="601">
        <f t="shared" ca="1" si="1084"/>
        <v>-3172087014014870</v>
      </c>
      <c r="Q2435" s="601">
        <f t="shared" ca="1" si="1100"/>
        <v>-507533922242379</v>
      </c>
      <c r="R2435" s="602">
        <f t="shared" si="1085"/>
        <v>399</v>
      </c>
      <c r="S2435" s="602">
        <f t="shared" si="1086"/>
        <v>63.84</v>
      </c>
      <c r="T2435" s="602">
        <f t="shared" si="1087"/>
        <v>166.35080000000002</v>
      </c>
      <c r="U2435" s="602">
        <f t="shared" si="1088"/>
        <v>26.616128000000003</v>
      </c>
      <c r="V2435" s="602">
        <f t="shared" ca="1" si="1089"/>
        <v>-260793908089147</v>
      </c>
      <c r="W2435" s="602">
        <f t="shared" si="1090"/>
        <v>84.48</v>
      </c>
      <c r="X2435" s="602">
        <f t="shared" si="1091"/>
        <v>13.52</v>
      </c>
      <c r="Y2435" s="602">
        <f t="shared" ca="1" si="1092"/>
        <v>4973832438249.96</v>
      </c>
      <c r="Z2435" s="602">
        <f t="shared" ca="1" si="1093"/>
        <v>795813190119.98999</v>
      </c>
      <c r="AA2435" s="603">
        <f t="shared" si="1094"/>
        <v>0</v>
      </c>
      <c r="AB2435" s="602"/>
      <c r="AC2435" s="604">
        <f t="shared" si="1095"/>
        <v>0.113</v>
      </c>
      <c r="AD2435" s="602">
        <f t="shared" ca="1" si="1096"/>
        <v>-3172087014014870.5</v>
      </c>
      <c r="AE2435" s="602">
        <f t="shared" si="1097"/>
        <v>0</v>
      </c>
      <c r="AG2435" s="602">
        <f t="shared" ca="1" si="1101"/>
        <v>0</v>
      </c>
    </row>
    <row r="2436" spans="2:33" x14ac:dyDescent="0.25">
      <c r="B2436" s="30">
        <v>2415</v>
      </c>
      <c r="C2436" s="19">
        <f t="shared" ca="1" si="1075"/>
        <v>119194</v>
      </c>
      <c r="D2436" s="30">
        <f t="shared" ca="1" si="1076"/>
        <v>30</v>
      </c>
      <c r="E2436" s="599">
        <f t="shared" si="1077"/>
        <v>0.113</v>
      </c>
      <c r="F2436" s="599">
        <f t="shared" si="1098"/>
        <v>0.13108</v>
      </c>
      <c r="G2436" s="33">
        <f t="shared" ca="1" si="1078"/>
        <v>1.0117233333333333</v>
      </c>
      <c r="H2436" s="33">
        <f t="shared" ca="1" si="1079"/>
        <v>2446435735165.7944</v>
      </c>
      <c r="I2436" s="33">
        <f t="shared" ca="1" si="1103"/>
        <v>4.0875792714507182E-13</v>
      </c>
      <c r="J2436" s="30" t="b">
        <f t="shared" si="1080"/>
        <v>0</v>
      </c>
      <c r="K2436" s="33">
        <f t="shared" si="1099"/>
        <v>1</v>
      </c>
      <c r="L2436" s="33">
        <f t="shared" ca="1" si="1102"/>
        <v>4.0875792714507182E-13</v>
      </c>
      <c r="M2436" s="600">
        <f t="shared" ca="1" si="1081"/>
        <v>27271.35</v>
      </c>
      <c r="N2436" s="601">
        <f t="shared" ca="1" si="1082"/>
        <v>-3.29932799955808E+17</v>
      </c>
      <c r="O2436" s="601">
        <f t="shared" ca="1" si="1083"/>
        <v>3867912191509195.5</v>
      </c>
      <c r="P2436" s="601">
        <f t="shared" ca="1" si="1084"/>
        <v>-3106867199583860</v>
      </c>
      <c r="Q2436" s="601">
        <f t="shared" ca="1" si="1100"/>
        <v>-497098751933418</v>
      </c>
      <c r="R2436" s="602">
        <f t="shared" si="1085"/>
        <v>399</v>
      </c>
      <c r="S2436" s="602">
        <f t="shared" si="1086"/>
        <v>63.84</v>
      </c>
      <c r="T2436" s="602">
        <f t="shared" si="1087"/>
        <v>166.35080000000002</v>
      </c>
      <c r="U2436" s="602">
        <f t="shared" si="1088"/>
        <v>26.616128000000003</v>
      </c>
      <c r="V2436" s="602">
        <f t="shared" ca="1" si="1089"/>
        <v>-263946239964646</v>
      </c>
      <c r="W2436" s="602">
        <f t="shared" si="1090"/>
        <v>84.48</v>
      </c>
      <c r="X2436" s="602">
        <f t="shared" si="1091"/>
        <v>13.52</v>
      </c>
      <c r="Y2436" s="602">
        <f t="shared" ca="1" si="1092"/>
        <v>4871567769222.1396</v>
      </c>
      <c r="Z2436" s="602">
        <f t="shared" ca="1" si="1093"/>
        <v>779450843075.54004</v>
      </c>
      <c r="AA2436" s="603">
        <f t="shared" si="1094"/>
        <v>0</v>
      </c>
      <c r="AB2436" s="602"/>
      <c r="AC2436" s="604">
        <f t="shared" si="1095"/>
        <v>0.113</v>
      </c>
      <c r="AD2436" s="602">
        <f t="shared" ca="1" si="1096"/>
        <v>-3106867199583858.5</v>
      </c>
      <c r="AE2436" s="602">
        <f t="shared" si="1097"/>
        <v>0</v>
      </c>
      <c r="AG2436" s="602">
        <f t="shared" ca="1" si="1101"/>
        <v>0</v>
      </c>
    </row>
    <row r="2437" spans="2:33" x14ac:dyDescent="0.25">
      <c r="B2437" s="30">
        <v>2416</v>
      </c>
      <c r="C2437" s="19">
        <f t="shared" ca="1" si="1075"/>
        <v>119225</v>
      </c>
      <c r="D2437" s="30">
        <f t="shared" ca="1" si="1076"/>
        <v>31</v>
      </c>
      <c r="E2437" s="599">
        <f t="shared" si="1077"/>
        <v>0.113</v>
      </c>
      <c r="F2437" s="599">
        <f t="shared" si="1098"/>
        <v>0.13108</v>
      </c>
      <c r="G2437" s="33">
        <f t="shared" ca="1" si="1078"/>
        <v>1.0120874444444443</v>
      </c>
      <c r="H2437" s="33">
        <f t="shared" ca="1" si="1079"/>
        <v>2476006891201.5142</v>
      </c>
      <c r="I2437" s="33">
        <f t="shared" ca="1" si="1103"/>
        <v>4.038760972570384E-13</v>
      </c>
      <c r="J2437" s="30" t="b">
        <f t="shared" si="1080"/>
        <v>0</v>
      </c>
      <c r="K2437" s="33">
        <f t="shared" si="1099"/>
        <v>1</v>
      </c>
      <c r="L2437" s="33">
        <f t="shared" ca="1" si="1102"/>
        <v>4.038760972570384E-13</v>
      </c>
      <c r="M2437" s="600">
        <f t="shared" ca="1" si="1081"/>
        <v>27271.35</v>
      </c>
      <c r="N2437" s="601">
        <f t="shared" ca="1" si="1082"/>
        <v>-3.3380071214731699E+17</v>
      </c>
      <c r="O2437" s="601">
        <f t="shared" ca="1" si="1083"/>
        <v>4034797563623962.5</v>
      </c>
      <c r="P2437" s="601">
        <f t="shared" ca="1" si="1084"/>
        <v>-3248066374033480</v>
      </c>
      <c r="Q2437" s="601">
        <f t="shared" ca="1" si="1100"/>
        <v>-519690619845357</v>
      </c>
      <c r="R2437" s="602">
        <f t="shared" si="1085"/>
        <v>399</v>
      </c>
      <c r="S2437" s="602">
        <f t="shared" si="1086"/>
        <v>63.84</v>
      </c>
      <c r="T2437" s="602">
        <f t="shared" si="1087"/>
        <v>166.35080000000002</v>
      </c>
      <c r="U2437" s="602">
        <f t="shared" si="1088"/>
        <v>26.616128000000003</v>
      </c>
      <c r="V2437" s="602">
        <f t="shared" ca="1" si="1089"/>
        <v>-267040569717854</v>
      </c>
      <c r="W2437" s="602">
        <f t="shared" si="1090"/>
        <v>84.48</v>
      </c>
      <c r="X2437" s="602">
        <f t="shared" si="1091"/>
        <v>13.52</v>
      </c>
      <c r="Y2437" s="602">
        <f t="shared" ca="1" si="1092"/>
        <v>5092968074759.1504</v>
      </c>
      <c r="Z2437" s="602">
        <f t="shared" ca="1" si="1093"/>
        <v>814874891961.45996</v>
      </c>
      <c r="AA2437" s="603">
        <f t="shared" si="1094"/>
        <v>0</v>
      </c>
      <c r="AB2437" s="602"/>
      <c r="AC2437" s="604">
        <f t="shared" si="1095"/>
        <v>0.113</v>
      </c>
      <c r="AD2437" s="602">
        <f t="shared" ca="1" si="1096"/>
        <v>-3248066374033476.5</v>
      </c>
      <c r="AE2437" s="602">
        <f t="shared" si="1097"/>
        <v>0</v>
      </c>
      <c r="AG2437" s="602">
        <f t="shared" ca="1" si="1101"/>
        <v>0</v>
      </c>
    </row>
    <row r="2438" spans="2:33" x14ac:dyDescent="0.25">
      <c r="B2438" s="30">
        <v>2417</v>
      </c>
      <c r="C2438" s="19">
        <f t="shared" ca="1" si="1075"/>
        <v>119255</v>
      </c>
      <c r="D2438" s="30">
        <f t="shared" ca="1" si="1076"/>
        <v>30</v>
      </c>
      <c r="E2438" s="599">
        <f t="shared" si="1077"/>
        <v>0.113</v>
      </c>
      <c r="F2438" s="599">
        <f t="shared" si="1098"/>
        <v>0.13108</v>
      </c>
      <c r="G2438" s="33">
        <f t="shared" ca="1" si="1078"/>
        <v>1.0117233333333333</v>
      </c>
      <c r="H2438" s="33">
        <f t="shared" ca="1" si="1079"/>
        <v>2505033945322.6997</v>
      </c>
      <c r="I2438" s="33">
        <f t="shared" ca="1" si="1103"/>
        <v>3.9919618728806468E-13</v>
      </c>
      <c r="J2438" s="30" t="b">
        <f t="shared" si="1080"/>
        <v>0</v>
      </c>
      <c r="K2438" s="33">
        <f t="shared" si="1099"/>
        <v>1</v>
      </c>
      <c r="L2438" s="33">
        <f t="shared" ca="1" si="1102"/>
        <v>3.9919618728806468E-13</v>
      </c>
      <c r="M2438" s="600">
        <f t="shared" ca="1" si="1081"/>
        <v>27271.35</v>
      </c>
      <c r="N2438" s="601">
        <f t="shared" ca="1" si="1082"/>
        <v>-3.3783550971094099E+17</v>
      </c>
      <c r="O2438" s="601">
        <f t="shared" ca="1" si="1083"/>
        <v>3960558292205202.5</v>
      </c>
      <c r="P2438" s="601">
        <f t="shared" ca="1" si="1084"/>
        <v>-3181284383111360</v>
      </c>
      <c r="Q2438" s="601">
        <f t="shared" ca="1" si="1100"/>
        <v>-509005501297818</v>
      </c>
      <c r="R2438" s="602">
        <f t="shared" si="1085"/>
        <v>399</v>
      </c>
      <c r="S2438" s="602">
        <f t="shared" si="1086"/>
        <v>63.84</v>
      </c>
      <c r="T2438" s="602">
        <f t="shared" si="1087"/>
        <v>166.35080000000002</v>
      </c>
      <c r="U2438" s="602">
        <f t="shared" si="1088"/>
        <v>26.616128000000003</v>
      </c>
      <c r="V2438" s="602">
        <f t="shared" ca="1" si="1089"/>
        <v>-270268407768753</v>
      </c>
      <c r="W2438" s="602">
        <f t="shared" si="1090"/>
        <v>84.48</v>
      </c>
      <c r="X2438" s="602">
        <f t="shared" si="1091"/>
        <v>13.52</v>
      </c>
      <c r="Y2438" s="602">
        <f t="shared" ca="1" si="1092"/>
        <v>4988253912993.2598</v>
      </c>
      <c r="Z2438" s="602">
        <f t="shared" ca="1" si="1093"/>
        <v>798120626078.92004</v>
      </c>
      <c r="AA2438" s="603">
        <f t="shared" si="1094"/>
        <v>0</v>
      </c>
      <c r="AB2438" s="602"/>
      <c r="AC2438" s="604">
        <f t="shared" si="1095"/>
        <v>0.113</v>
      </c>
      <c r="AD2438" s="602">
        <f t="shared" ca="1" si="1096"/>
        <v>-3181284383111361</v>
      </c>
      <c r="AE2438" s="602">
        <f t="shared" si="1097"/>
        <v>0</v>
      </c>
      <c r="AG2438" s="602">
        <f t="shared" ca="1" si="1101"/>
        <v>0</v>
      </c>
    </row>
    <row r="2439" spans="2:33" x14ac:dyDescent="0.25">
      <c r="B2439" s="30">
        <v>2418</v>
      </c>
      <c r="C2439" s="19">
        <f t="shared" ca="1" si="1075"/>
        <v>119286</v>
      </c>
      <c r="D2439" s="30">
        <f t="shared" ca="1" si="1076"/>
        <v>31</v>
      </c>
      <c r="E2439" s="599">
        <f t="shared" si="1077"/>
        <v>0.113</v>
      </c>
      <c r="F2439" s="599">
        <f t="shared" si="1098"/>
        <v>0.13108</v>
      </c>
      <c r="G2439" s="33">
        <f t="shared" ca="1" si="1078"/>
        <v>1.0120874444444443</v>
      </c>
      <c r="H2439" s="33">
        <f t="shared" ca="1" si="1079"/>
        <v>2535313403968.2349</v>
      </c>
      <c r="I2439" s="33">
        <f t="shared" ca="1" si="1103"/>
        <v>3.9442855405363882E-13</v>
      </c>
      <c r="J2439" s="30" t="b">
        <f t="shared" si="1080"/>
        <v>0</v>
      </c>
      <c r="K2439" s="33">
        <f t="shared" si="1099"/>
        <v>1</v>
      </c>
      <c r="L2439" s="33">
        <f t="shared" ca="1" si="1102"/>
        <v>3.9442855405363882E-13</v>
      </c>
      <c r="M2439" s="600">
        <f t="shared" ca="1" si="1081"/>
        <v>27271.35</v>
      </c>
      <c r="N2439" s="601">
        <f t="shared" ca="1" si="1082"/>
        <v>-3.4179606800314598E+17</v>
      </c>
      <c r="O2439" s="601">
        <f t="shared" ca="1" si="1083"/>
        <v>4131440983344858.5</v>
      </c>
      <c r="P2439" s="601">
        <f t="shared" ca="1" si="1084"/>
        <v>-3325865628375060</v>
      </c>
      <c r="Q2439" s="601">
        <f t="shared" ca="1" si="1100"/>
        <v>-532138500540010</v>
      </c>
      <c r="R2439" s="602">
        <f t="shared" si="1085"/>
        <v>399</v>
      </c>
      <c r="S2439" s="602">
        <f t="shared" si="1086"/>
        <v>63.84</v>
      </c>
      <c r="T2439" s="602">
        <f t="shared" si="1087"/>
        <v>166.35080000000002</v>
      </c>
      <c r="U2439" s="602">
        <f t="shared" si="1088"/>
        <v>26.616128000000003</v>
      </c>
      <c r="V2439" s="602">
        <f t="shared" ca="1" si="1089"/>
        <v>-273436854402517</v>
      </c>
      <c r="W2439" s="602">
        <f t="shared" si="1090"/>
        <v>84.48</v>
      </c>
      <c r="X2439" s="602">
        <f t="shared" si="1091"/>
        <v>13.52</v>
      </c>
      <c r="Y2439" s="602">
        <f t="shared" ca="1" si="1092"/>
        <v>5214957305566.75</v>
      </c>
      <c r="Z2439" s="602">
        <f t="shared" ca="1" si="1093"/>
        <v>834393168890.68005</v>
      </c>
      <c r="AA2439" s="603">
        <f t="shared" si="1094"/>
        <v>0</v>
      </c>
      <c r="AB2439" s="602"/>
      <c r="AC2439" s="604">
        <f t="shared" si="1095"/>
        <v>0.113</v>
      </c>
      <c r="AD2439" s="602">
        <f t="shared" ca="1" si="1096"/>
        <v>-3325865628375057</v>
      </c>
      <c r="AE2439" s="602">
        <f t="shared" si="1097"/>
        <v>0</v>
      </c>
      <c r="AG2439" s="602">
        <f t="shared" ca="1" si="1101"/>
        <v>0</v>
      </c>
    </row>
    <row r="2440" spans="2:33" x14ac:dyDescent="0.25">
      <c r="B2440" s="30">
        <v>2419</v>
      </c>
      <c r="C2440" s="19">
        <f t="shared" ca="1" si="1075"/>
        <v>119317</v>
      </c>
      <c r="D2440" s="30">
        <f t="shared" ca="1" si="1076"/>
        <v>31</v>
      </c>
      <c r="E2440" s="599">
        <f t="shared" si="1077"/>
        <v>0.113</v>
      </c>
      <c r="F2440" s="599">
        <f t="shared" si="1098"/>
        <v>0.13108</v>
      </c>
      <c r="G2440" s="33">
        <f t="shared" ca="1" si="1078"/>
        <v>1.0120874444444443</v>
      </c>
      <c r="H2440" s="33">
        <f t="shared" ca="1" si="1079"/>
        <v>2565958863887.9561</v>
      </c>
      <c r="I2440" s="33">
        <f t="shared" ca="1" si="1103"/>
        <v>3.897178610590795E-13</v>
      </c>
      <c r="J2440" s="30" t="b">
        <f t="shared" si="1080"/>
        <v>0</v>
      </c>
      <c r="K2440" s="33">
        <f t="shared" si="1099"/>
        <v>1</v>
      </c>
      <c r="L2440" s="33">
        <f t="shared" ca="1" si="1102"/>
        <v>3.897178610590795E-13</v>
      </c>
      <c r="M2440" s="600">
        <f t="shared" ca="1" si="1081"/>
        <v>27271.35</v>
      </c>
      <c r="N2440" s="601">
        <f t="shared" ca="1" si="1082"/>
        <v>-3.4592750898649101E+17</v>
      </c>
      <c r="O2440" s="601">
        <f t="shared" ca="1" si="1083"/>
        <v>4181379546706532.5</v>
      </c>
      <c r="P2440" s="601">
        <f t="shared" ca="1" si="1084"/>
        <v>-3366066844387990</v>
      </c>
      <c r="Q2440" s="601">
        <f t="shared" ca="1" si="1100"/>
        <v>-538570695102078</v>
      </c>
      <c r="R2440" s="602">
        <f t="shared" si="1085"/>
        <v>399</v>
      </c>
      <c r="S2440" s="602">
        <f t="shared" si="1086"/>
        <v>63.84</v>
      </c>
      <c r="T2440" s="602">
        <f t="shared" si="1087"/>
        <v>166.35080000000002</v>
      </c>
      <c r="U2440" s="602">
        <f t="shared" si="1088"/>
        <v>26.616128000000003</v>
      </c>
      <c r="V2440" s="602">
        <f t="shared" ca="1" si="1089"/>
        <v>-276742007189193</v>
      </c>
      <c r="W2440" s="602">
        <f t="shared" si="1090"/>
        <v>84.48</v>
      </c>
      <c r="X2440" s="602">
        <f t="shared" si="1091"/>
        <v>13.52</v>
      </c>
      <c r="Y2440" s="602">
        <f t="shared" ca="1" si="1092"/>
        <v>5277992812275.0098</v>
      </c>
      <c r="Z2440" s="602">
        <f t="shared" ca="1" si="1093"/>
        <v>844478849964</v>
      </c>
      <c r="AA2440" s="603">
        <f t="shared" si="1094"/>
        <v>0</v>
      </c>
      <c r="AB2440" s="602"/>
      <c r="AC2440" s="604">
        <f t="shared" si="1095"/>
        <v>0.113</v>
      </c>
      <c r="AD2440" s="602">
        <f t="shared" ca="1" si="1096"/>
        <v>-3366066844387994.5</v>
      </c>
      <c r="AE2440" s="602">
        <f t="shared" si="1097"/>
        <v>0</v>
      </c>
      <c r="AG2440" s="602">
        <f t="shared" ca="1" si="1101"/>
        <v>0</v>
      </c>
    </row>
    <row r="2441" spans="2:33" x14ac:dyDescent="0.25">
      <c r="B2441" s="30">
        <v>2420</v>
      </c>
      <c r="C2441" s="19">
        <f t="shared" ca="1" si="1075"/>
        <v>119347</v>
      </c>
      <c r="D2441" s="30">
        <f t="shared" ca="1" si="1076"/>
        <v>30</v>
      </c>
      <c r="E2441" s="599">
        <f t="shared" si="1077"/>
        <v>0.113</v>
      </c>
      <c r="F2441" s="599">
        <f t="shared" si="1098"/>
        <v>0.13108</v>
      </c>
      <c r="G2441" s="33">
        <f t="shared" ca="1" si="1078"/>
        <v>1.0117233333333333</v>
      </c>
      <c r="H2441" s="33">
        <f t="shared" ca="1" si="1079"/>
        <v>2596040454968.936</v>
      </c>
      <c r="I2441" s="33">
        <f t="shared" ca="1" si="1103"/>
        <v>3.8520200950102909E-13</v>
      </c>
      <c r="J2441" s="30" t="b">
        <f t="shared" si="1080"/>
        <v>0</v>
      </c>
      <c r="K2441" s="33">
        <f t="shared" si="1099"/>
        <v>1</v>
      </c>
      <c r="L2441" s="33">
        <f t="shared" ca="1" si="1102"/>
        <v>3.8520200950102909E-13</v>
      </c>
      <c r="M2441" s="600">
        <f t="shared" ca="1" si="1081"/>
        <v>27271.35</v>
      </c>
      <c r="N2441" s="601">
        <f t="shared" ca="1" si="1082"/>
        <v>-3.5010888853319802E+17</v>
      </c>
      <c r="O2441" s="601">
        <f t="shared" ca="1" si="1083"/>
        <v>4104443203264794.5</v>
      </c>
      <c r="P2441" s="601">
        <f t="shared" ca="1" si="1084"/>
        <v>-3296858700354280</v>
      </c>
      <c r="Q2441" s="601">
        <f t="shared" ca="1" si="1100"/>
        <v>-527497392056685</v>
      </c>
      <c r="R2441" s="602">
        <f t="shared" si="1085"/>
        <v>399</v>
      </c>
      <c r="S2441" s="602">
        <f t="shared" si="1086"/>
        <v>63.84</v>
      </c>
      <c r="T2441" s="602">
        <f t="shared" si="1087"/>
        <v>166.35080000000002</v>
      </c>
      <c r="U2441" s="602">
        <f t="shared" si="1088"/>
        <v>26.616128000000003</v>
      </c>
      <c r="V2441" s="602">
        <f t="shared" ca="1" si="1089"/>
        <v>-280087110826558</v>
      </c>
      <c r="W2441" s="602">
        <f t="shared" si="1090"/>
        <v>84.48</v>
      </c>
      <c r="X2441" s="602">
        <f t="shared" si="1091"/>
        <v>13.52</v>
      </c>
      <c r="Y2441" s="602">
        <f t="shared" ca="1" si="1092"/>
        <v>5169474442430.1602</v>
      </c>
      <c r="Z2441" s="602">
        <f t="shared" ca="1" si="1093"/>
        <v>827115910788.82996</v>
      </c>
      <c r="AA2441" s="603">
        <f t="shared" si="1094"/>
        <v>0</v>
      </c>
      <c r="AB2441" s="602"/>
      <c r="AC2441" s="604">
        <f t="shared" si="1095"/>
        <v>0.113</v>
      </c>
      <c r="AD2441" s="602">
        <f t="shared" ca="1" si="1096"/>
        <v>-3296858700354281</v>
      </c>
      <c r="AE2441" s="602">
        <f t="shared" si="1097"/>
        <v>0</v>
      </c>
      <c r="AG2441" s="602">
        <f t="shared" ca="1" si="1101"/>
        <v>0</v>
      </c>
    </row>
    <row r="2442" spans="2:33" x14ac:dyDescent="0.25">
      <c r="B2442" s="30">
        <v>2421</v>
      </c>
      <c r="C2442" s="19">
        <f t="shared" ca="1" si="1075"/>
        <v>119378</v>
      </c>
      <c r="D2442" s="30">
        <f t="shared" ca="1" si="1076"/>
        <v>31</v>
      </c>
      <c r="E2442" s="599">
        <f t="shared" si="1077"/>
        <v>0.113</v>
      </c>
      <c r="F2442" s="599">
        <f t="shared" si="1098"/>
        <v>0.13108</v>
      </c>
      <c r="G2442" s="33">
        <f t="shared" ca="1" si="1078"/>
        <v>1.0120874444444443</v>
      </c>
      <c r="H2442" s="33">
        <f t="shared" ca="1" si="1079"/>
        <v>2627419949743.9028</v>
      </c>
      <c r="I2442" s="33">
        <f t="shared" ca="1" si="1103"/>
        <v>3.8060150989470523E-13</v>
      </c>
      <c r="J2442" s="30" t="b">
        <f t="shared" si="1080"/>
        <v>0</v>
      </c>
      <c r="K2442" s="33">
        <f t="shared" si="1099"/>
        <v>1</v>
      </c>
      <c r="L2442" s="33">
        <f t="shared" ca="1" si="1102"/>
        <v>3.8060150989470523E-13</v>
      </c>
      <c r="M2442" s="600">
        <f t="shared" ca="1" si="1081"/>
        <v>27271.35</v>
      </c>
      <c r="N2442" s="601">
        <f t="shared" ca="1" si="1082"/>
        <v>-3.5421333173646298E+17</v>
      </c>
      <c r="O2442" s="601">
        <f t="shared" ca="1" si="1083"/>
        <v>4281533968873334.5</v>
      </c>
      <c r="P2442" s="601">
        <f t="shared" ca="1" si="1084"/>
        <v>-3446692502980080</v>
      </c>
      <c r="Q2442" s="601">
        <f t="shared" ca="1" si="1100"/>
        <v>-551470800476813</v>
      </c>
      <c r="R2442" s="602">
        <f t="shared" si="1085"/>
        <v>399</v>
      </c>
      <c r="S2442" s="602">
        <f t="shared" si="1086"/>
        <v>63.84</v>
      </c>
      <c r="T2442" s="602">
        <f t="shared" si="1087"/>
        <v>166.35080000000002</v>
      </c>
      <c r="U2442" s="602">
        <f t="shared" si="1088"/>
        <v>26.616128000000003</v>
      </c>
      <c r="V2442" s="602">
        <f t="shared" ca="1" si="1089"/>
        <v>-283370665389170</v>
      </c>
      <c r="W2442" s="602">
        <f t="shared" si="1090"/>
        <v>84.48</v>
      </c>
      <c r="X2442" s="602">
        <f t="shared" si="1091"/>
        <v>13.52</v>
      </c>
      <c r="Y2442" s="602">
        <f t="shared" ca="1" si="1092"/>
        <v>5404413844947.4199</v>
      </c>
      <c r="Z2442" s="602">
        <f t="shared" ca="1" si="1093"/>
        <v>864706215191.58997</v>
      </c>
      <c r="AA2442" s="603">
        <f t="shared" si="1094"/>
        <v>0</v>
      </c>
      <c r="AB2442" s="602"/>
      <c r="AC2442" s="604">
        <f t="shared" si="1095"/>
        <v>0.113</v>
      </c>
      <c r="AD2442" s="602">
        <f t="shared" ca="1" si="1096"/>
        <v>-3446692502980082.5</v>
      </c>
      <c r="AE2442" s="602">
        <f t="shared" si="1097"/>
        <v>0</v>
      </c>
      <c r="AG2442" s="602">
        <f t="shared" ca="1" si="1101"/>
        <v>0</v>
      </c>
    </row>
    <row r="2443" spans="2:33" x14ac:dyDescent="0.25">
      <c r="B2443" s="30">
        <v>2422</v>
      </c>
      <c r="C2443" s="19">
        <f t="shared" ca="1" si="1075"/>
        <v>119408</v>
      </c>
      <c r="D2443" s="30">
        <f t="shared" ca="1" si="1076"/>
        <v>30</v>
      </c>
      <c r="E2443" s="599">
        <f t="shared" si="1077"/>
        <v>0.113</v>
      </c>
      <c r="F2443" s="599">
        <f t="shared" si="1098"/>
        <v>0.13108</v>
      </c>
      <c r="G2443" s="33">
        <f t="shared" ca="1" si="1078"/>
        <v>1.0117233333333333</v>
      </c>
      <c r="H2443" s="33">
        <f t="shared" ca="1" si="1079"/>
        <v>2658222069621.4004</v>
      </c>
      <c r="I2443" s="33">
        <f t="shared" ca="1" si="1103"/>
        <v>3.7619129395853143E-13</v>
      </c>
      <c r="J2443" s="30" t="b">
        <f t="shared" si="1080"/>
        <v>0</v>
      </c>
      <c r="K2443" s="33">
        <f t="shared" si="1099"/>
        <v>1</v>
      </c>
      <c r="L2443" s="33">
        <f t="shared" ca="1" si="1102"/>
        <v>3.7619129395853143E-13</v>
      </c>
      <c r="M2443" s="600">
        <f t="shared" ca="1" si="1081"/>
        <v>27271.35</v>
      </c>
      <c r="N2443" s="601">
        <f t="shared" ca="1" si="1082"/>
        <v>-3.58494865705336E+17</v>
      </c>
      <c r="O2443" s="601">
        <f t="shared" ca="1" si="1083"/>
        <v>4202754808979493.5</v>
      </c>
      <c r="P2443" s="601">
        <f t="shared" ca="1" si="1084"/>
        <v>-3375826652058580</v>
      </c>
      <c r="Q2443" s="601">
        <f t="shared" ca="1" si="1100"/>
        <v>-540132264329373</v>
      </c>
      <c r="R2443" s="602">
        <f t="shared" si="1085"/>
        <v>399</v>
      </c>
      <c r="S2443" s="602">
        <f t="shared" si="1086"/>
        <v>63.84</v>
      </c>
      <c r="T2443" s="602">
        <f t="shared" si="1087"/>
        <v>166.35080000000002</v>
      </c>
      <c r="U2443" s="602">
        <f t="shared" si="1088"/>
        <v>26.616128000000003</v>
      </c>
      <c r="V2443" s="602">
        <f t="shared" ca="1" si="1089"/>
        <v>-286795892564269</v>
      </c>
      <c r="W2443" s="602">
        <f t="shared" si="1090"/>
        <v>84.48</v>
      </c>
      <c r="X2443" s="602">
        <f t="shared" si="1091"/>
        <v>13.52</v>
      </c>
      <c r="Y2443" s="602">
        <f t="shared" ca="1" si="1092"/>
        <v>5293296190702.5</v>
      </c>
      <c r="Z2443" s="602">
        <f t="shared" ca="1" si="1093"/>
        <v>846927390512.40002</v>
      </c>
      <c r="AA2443" s="603">
        <f t="shared" si="1094"/>
        <v>0</v>
      </c>
      <c r="AB2443" s="602"/>
      <c r="AC2443" s="604">
        <f t="shared" si="1095"/>
        <v>0.113</v>
      </c>
      <c r="AD2443" s="602">
        <f t="shared" ca="1" si="1096"/>
        <v>-3375826652058580.5</v>
      </c>
      <c r="AE2443" s="602">
        <f t="shared" si="1097"/>
        <v>0</v>
      </c>
      <c r="AG2443" s="602">
        <f t="shared" ca="1" si="1101"/>
        <v>0</v>
      </c>
    </row>
    <row r="2444" spans="2:33" x14ac:dyDescent="0.25">
      <c r="B2444" s="30">
        <v>2423</v>
      </c>
      <c r="C2444" s="19">
        <f t="shared" ca="1" si="1075"/>
        <v>119439</v>
      </c>
      <c r="D2444" s="30">
        <f t="shared" ca="1" si="1076"/>
        <v>31</v>
      </c>
      <c r="E2444" s="599">
        <f t="shared" si="1077"/>
        <v>0.113</v>
      </c>
      <c r="F2444" s="599">
        <f t="shared" si="1098"/>
        <v>0.13108</v>
      </c>
      <c r="G2444" s="33">
        <f t="shared" ca="1" si="1078"/>
        <v>1.0120874444444443</v>
      </c>
      <c r="H2444" s="33">
        <f t="shared" ca="1" si="1079"/>
        <v>2690353181208.9448</v>
      </c>
      <c r="I2444" s="33">
        <f t="shared" ca="1" si="1103"/>
        <v>3.7169841007664173E-13</v>
      </c>
      <c r="J2444" s="30" t="b">
        <f t="shared" si="1080"/>
        <v>0</v>
      </c>
      <c r="K2444" s="33">
        <f t="shared" si="1099"/>
        <v>1</v>
      </c>
      <c r="L2444" s="33">
        <f t="shared" ca="1" si="1102"/>
        <v>3.7169841007664173E-13</v>
      </c>
      <c r="M2444" s="600">
        <f t="shared" ca="1" si="1081"/>
        <v>27271.35</v>
      </c>
      <c r="N2444" s="601">
        <f t="shared" ca="1" si="1082"/>
        <v>-3.6269762051431603E+17</v>
      </c>
      <c r="O2444" s="601">
        <f t="shared" ca="1" si="1083"/>
        <v>4384087338126262.5</v>
      </c>
      <c r="P2444" s="601">
        <f t="shared" ca="1" si="1084"/>
        <v>-3529249346282360</v>
      </c>
      <c r="Q2444" s="601">
        <f t="shared" ca="1" si="1100"/>
        <v>-564679895405178</v>
      </c>
      <c r="R2444" s="602">
        <f t="shared" si="1085"/>
        <v>399</v>
      </c>
      <c r="S2444" s="602">
        <f t="shared" si="1086"/>
        <v>63.84</v>
      </c>
      <c r="T2444" s="602">
        <f t="shared" si="1087"/>
        <v>166.35080000000002</v>
      </c>
      <c r="U2444" s="602">
        <f t="shared" si="1088"/>
        <v>26.616128000000003</v>
      </c>
      <c r="V2444" s="602">
        <f t="shared" ca="1" si="1089"/>
        <v>-290158096411453</v>
      </c>
      <c r="W2444" s="602">
        <f t="shared" si="1090"/>
        <v>84.48</v>
      </c>
      <c r="X2444" s="602">
        <f t="shared" si="1091"/>
        <v>13.52</v>
      </c>
      <c r="Y2444" s="602">
        <f t="shared" ca="1" si="1092"/>
        <v>5533862975245.3896</v>
      </c>
      <c r="Z2444" s="602">
        <f t="shared" ca="1" si="1093"/>
        <v>885418076039.26001</v>
      </c>
      <c r="AA2444" s="603">
        <f t="shared" si="1094"/>
        <v>0</v>
      </c>
      <c r="AB2444" s="602"/>
      <c r="AC2444" s="604">
        <f t="shared" si="1095"/>
        <v>0.113</v>
      </c>
      <c r="AD2444" s="602">
        <f t="shared" ca="1" si="1096"/>
        <v>-3529249346282359</v>
      </c>
      <c r="AE2444" s="602">
        <f t="shared" si="1097"/>
        <v>0</v>
      </c>
      <c r="AG2444" s="602">
        <f t="shared" ca="1" si="1101"/>
        <v>0</v>
      </c>
    </row>
    <row r="2445" spans="2:33" x14ac:dyDescent="0.25">
      <c r="B2445" s="30">
        <v>2424</v>
      </c>
      <c r="C2445" s="19">
        <f t="shared" ca="1" si="1075"/>
        <v>119470</v>
      </c>
      <c r="D2445" s="30">
        <f t="shared" ca="1" si="1076"/>
        <v>31</v>
      </c>
      <c r="E2445" s="599">
        <f t="shared" si="1077"/>
        <v>0.113</v>
      </c>
      <c r="F2445" s="599">
        <f t="shared" si="1098"/>
        <v>0.13108</v>
      </c>
      <c r="G2445" s="33">
        <f t="shared" ca="1" si="1078"/>
        <v>1.0120874444444443</v>
      </c>
      <c r="H2445" s="33">
        <f t="shared" ca="1" si="1079"/>
        <v>2722872675822.7422</v>
      </c>
      <c r="I2445" s="33">
        <f t="shared" ca="1" si="1103"/>
        <v>3.6725918508027202E-13</v>
      </c>
      <c r="J2445" s="30" t="b">
        <f t="shared" si="1080"/>
        <v>1</v>
      </c>
      <c r="K2445" s="33">
        <f t="shared" si="1099"/>
        <v>1</v>
      </c>
      <c r="L2445" s="33">
        <f t="shared" ca="1" si="1102"/>
        <v>3.6725918508027202E-13</v>
      </c>
      <c r="M2445" s="600">
        <f t="shared" ca="1" si="1081"/>
        <v>27271.35</v>
      </c>
      <c r="N2445" s="601">
        <f t="shared" ca="1" si="1082"/>
        <v>-3.6708170785244198E+17</v>
      </c>
      <c r="O2445" s="601">
        <f t="shared" ca="1" si="1083"/>
        <v>4437079750265449.5</v>
      </c>
      <c r="P2445" s="601">
        <f t="shared" ca="1" si="1084"/>
        <v>-3571908951686400</v>
      </c>
      <c r="Q2445" s="601">
        <f t="shared" ca="1" si="1100"/>
        <v>-571505432269824</v>
      </c>
      <c r="R2445" s="602">
        <f t="shared" si="1085"/>
        <v>399</v>
      </c>
      <c r="S2445" s="602">
        <f t="shared" si="1086"/>
        <v>63.84</v>
      </c>
      <c r="T2445" s="602">
        <f t="shared" si="1087"/>
        <v>166.35080000000002</v>
      </c>
      <c r="U2445" s="602">
        <f t="shared" si="1088"/>
        <v>26.616128000000003</v>
      </c>
      <c r="V2445" s="602">
        <f t="shared" ca="1" si="1089"/>
        <v>-293665366281954</v>
      </c>
      <c r="W2445" s="602">
        <f t="shared" si="1090"/>
        <v>84.48</v>
      </c>
      <c r="X2445" s="602">
        <f t="shared" si="1091"/>
        <v>13.52</v>
      </c>
      <c r="Y2445" s="602">
        <f t="shared" ca="1" si="1092"/>
        <v>5600753236518.9199</v>
      </c>
      <c r="Z2445" s="602">
        <f t="shared" ca="1" si="1093"/>
        <v>896120517843.03003</v>
      </c>
      <c r="AA2445" s="603">
        <f t="shared" si="1094"/>
        <v>0</v>
      </c>
      <c r="AB2445" s="602"/>
      <c r="AC2445" s="604">
        <f t="shared" si="1095"/>
        <v>0.113</v>
      </c>
      <c r="AD2445" s="602">
        <f t="shared" ca="1" si="1096"/>
        <v>-3571908951686400.5</v>
      </c>
      <c r="AE2445" s="602">
        <f t="shared" si="1097"/>
        <v>0</v>
      </c>
      <c r="AG2445" s="602">
        <f t="shared" ca="1" si="1101"/>
        <v>0</v>
      </c>
    </row>
    <row r="2446" spans="2:33" x14ac:dyDescent="0.25">
      <c r="B2446" s="30">
        <v>2425</v>
      </c>
      <c r="C2446" s="19">
        <f t="shared" ca="1" si="1075"/>
        <v>119498</v>
      </c>
      <c r="D2446" s="30">
        <f t="shared" ca="1" si="1076"/>
        <v>28</v>
      </c>
      <c r="E2446" s="599">
        <f t="shared" si="1077"/>
        <v>0.113</v>
      </c>
      <c r="F2446" s="599">
        <f t="shared" si="1098"/>
        <v>0.13108</v>
      </c>
      <c r="G2446" s="33">
        <f t="shared" ca="1" si="1078"/>
        <v>1.0109951111111111</v>
      </c>
      <c r="H2446" s="33">
        <f t="shared" ca="1" si="1079"/>
        <v>2752810963434.8218</v>
      </c>
      <c r="I2446" s="33">
        <f t="shared" ca="1" si="1103"/>
        <v>3.6326504554175756E-13</v>
      </c>
      <c r="J2446" s="30" t="b">
        <f t="shared" si="1080"/>
        <v>0</v>
      </c>
      <c r="K2446" s="33">
        <f t="shared" si="1099"/>
        <v>1</v>
      </c>
      <c r="L2446" s="33">
        <f t="shared" ca="1" si="1102"/>
        <v>3.6326504554175756E-13</v>
      </c>
      <c r="M2446" s="600">
        <f t="shared" ca="1" si="1081"/>
        <v>27271.35</v>
      </c>
      <c r="N2446" s="601">
        <f t="shared" ca="1" si="1082"/>
        <v>-3.7151878760270701E+17</v>
      </c>
      <c r="O2446" s="601">
        <f t="shared" ca="1" si="1083"/>
        <v>4084890349584321.5</v>
      </c>
      <c r="P2446" s="601">
        <f t="shared" ca="1" si="1084"/>
        <v>-3265237344374900</v>
      </c>
      <c r="Q2446" s="601">
        <f t="shared" ca="1" si="1100"/>
        <v>-522437975099984</v>
      </c>
      <c r="R2446" s="602">
        <f t="shared" si="1085"/>
        <v>399</v>
      </c>
      <c r="S2446" s="602">
        <f t="shared" si="1086"/>
        <v>63.84</v>
      </c>
      <c r="T2446" s="602">
        <f t="shared" si="1087"/>
        <v>166.35080000000002</v>
      </c>
      <c r="U2446" s="602">
        <f t="shared" si="1088"/>
        <v>26.616128000000003</v>
      </c>
      <c r="V2446" s="602">
        <f t="shared" ca="1" si="1089"/>
        <v>-297215030082166</v>
      </c>
      <c r="W2446" s="602">
        <f t="shared" si="1090"/>
        <v>84.48</v>
      </c>
      <c r="X2446" s="602">
        <f t="shared" si="1091"/>
        <v>13.52</v>
      </c>
      <c r="Y2446" s="602">
        <f t="shared" ca="1" si="1092"/>
        <v>5119892156254.4902</v>
      </c>
      <c r="Z2446" s="602">
        <f t="shared" ca="1" si="1093"/>
        <v>819182745000.71997</v>
      </c>
      <c r="AA2446" s="603">
        <f t="shared" si="1094"/>
        <v>0</v>
      </c>
      <c r="AB2446" s="602"/>
      <c r="AC2446" s="604">
        <f t="shared" si="1095"/>
        <v>0.113</v>
      </c>
      <c r="AD2446" s="602">
        <f t="shared" ca="1" si="1096"/>
        <v>-3265237344374903</v>
      </c>
      <c r="AE2446" s="602">
        <f t="shared" si="1097"/>
        <v>0</v>
      </c>
      <c r="AG2446" s="602">
        <f t="shared" ca="1" si="1101"/>
        <v>0</v>
      </c>
    </row>
    <row r="2447" spans="2:33" x14ac:dyDescent="0.25">
      <c r="B2447" s="30">
        <v>2426</v>
      </c>
      <c r="C2447" s="19">
        <f t="shared" ca="1" si="1075"/>
        <v>119529</v>
      </c>
      <c r="D2447" s="30">
        <f t="shared" ca="1" si="1076"/>
        <v>31</v>
      </c>
      <c r="E2447" s="599">
        <f t="shared" si="1077"/>
        <v>0.113</v>
      </c>
      <c r="F2447" s="599">
        <f t="shared" si="1098"/>
        <v>0.13108</v>
      </c>
      <c r="G2447" s="33">
        <f t="shared" ca="1" si="1078"/>
        <v>1.0120874444444443</v>
      </c>
      <c r="H2447" s="33">
        <f t="shared" ca="1" si="1079"/>
        <v>2786085413021.3975</v>
      </c>
      <c r="I2447" s="33">
        <f t="shared" ca="1" si="1103"/>
        <v>3.5892654091876538E-13</v>
      </c>
      <c r="J2447" s="30" t="b">
        <f t="shared" si="1080"/>
        <v>0</v>
      </c>
      <c r="K2447" s="33">
        <f t="shared" si="1099"/>
        <v>1</v>
      </c>
      <c r="L2447" s="33">
        <f t="shared" ca="1" si="1102"/>
        <v>3.5892654091876538E-13</v>
      </c>
      <c r="M2447" s="600">
        <f t="shared" ca="1" si="1081"/>
        <v>27271.35</v>
      </c>
      <c r="N2447" s="601">
        <f t="shared" ca="1" si="1082"/>
        <v>-3.7560367795229101E+17</v>
      </c>
      <c r="O2447" s="601">
        <f t="shared" ca="1" si="1083"/>
        <v>4540088590404586</v>
      </c>
      <c r="P2447" s="601">
        <f t="shared" ca="1" si="1084"/>
        <v>-3654832455185760</v>
      </c>
      <c r="Q2447" s="601">
        <f t="shared" ca="1" si="1100"/>
        <v>-584773192829722</v>
      </c>
      <c r="R2447" s="602">
        <f t="shared" si="1085"/>
        <v>399</v>
      </c>
      <c r="S2447" s="602">
        <f t="shared" si="1086"/>
        <v>63.84</v>
      </c>
      <c r="T2447" s="602">
        <f t="shared" si="1087"/>
        <v>166.35080000000002</v>
      </c>
      <c r="U2447" s="602">
        <f t="shared" si="1088"/>
        <v>26.616128000000003</v>
      </c>
      <c r="V2447" s="602">
        <f t="shared" ca="1" si="1089"/>
        <v>-300482942361833</v>
      </c>
      <c r="W2447" s="602">
        <f t="shared" si="1090"/>
        <v>84.48</v>
      </c>
      <c r="X2447" s="602">
        <f t="shared" si="1091"/>
        <v>13.52</v>
      </c>
      <c r="Y2447" s="602">
        <f t="shared" ca="1" si="1092"/>
        <v>5730777290005.9199</v>
      </c>
      <c r="Z2447" s="602">
        <f t="shared" ca="1" si="1093"/>
        <v>916924366400.94995</v>
      </c>
      <c r="AA2447" s="603">
        <f t="shared" si="1094"/>
        <v>0</v>
      </c>
      <c r="AB2447" s="602"/>
      <c r="AC2447" s="604">
        <f t="shared" si="1095"/>
        <v>0.113</v>
      </c>
      <c r="AD2447" s="602">
        <f t="shared" ca="1" si="1096"/>
        <v>-3654832455185765</v>
      </c>
      <c r="AE2447" s="602">
        <f t="shared" si="1097"/>
        <v>0</v>
      </c>
      <c r="AG2447" s="602">
        <f t="shared" ca="1" si="1101"/>
        <v>0</v>
      </c>
    </row>
    <row r="2448" spans="2:33" x14ac:dyDescent="0.25">
      <c r="B2448" s="30">
        <v>2427</v>
      </c>
      <c r="C2448" s="19">
        <f t="shared" ca="1" si="1075"/>
        <v>119559</v>
      </c>
      <c r="D2448" s="30">
        <f t="shared" ca="1" si="1076"/>
        <v>30</v>
      </c>
      <c r="E2448" s="599">
        <f t="shared" si="1077"/>
        <v>0.113</v>
      </c>
      <c r="F2448" s="599">
        <f t="shared" si="1098"/>
        <v>0.13108</v>
      </c>
      <c r="G2448" s="33">
        <f t="shared" ca="1" si="1078"/>
        <v>1.0117233333333333</v>
      </c>
      <c r="H2448" s="33">
        <f t="shared" ca="1" si="1079"/>
        <v>2818747621013.3848</v>
      </c>
      <c r="I2448" s="33">
        <f t="shared" ca="1" si="1103"/>
        <v>3.5476748345440167E-13</v>
      </c>
      <c r="J2448" s="30" t="b">
        <f t="shared" si="1080"/>
        <v>0</v>
      </c>
      <c r="K2448" s="33">
        <f t="shared" si="1099"/>
        <v>1</v>
      </c>
      <c r="L2448" s="33">
        <f t="shared" ca="1" si="1102"/>
        <v>3.5476748345440167E-13</v>
      </c>
      <c r="M2448" s="600">
        <f t="shared" ca="1" si="1081"/>
        <v>27271.35</v>
      </c>
      <c r="N2448" s="601">
        <f t="shared" ca="1" si="1082"/>
        <v>-3.80143766542696E+17</v>
      </c>
      <c r="O2448" s="601">
        <f t="shared" ca="1" si="1083"/>
        <v>4456552089796143.5</v>
      </c>
      <c r="P2448" s="601">
        <f t="shared" ca="1" si="1084"/>
        <v>-3579687134943720</v>
      </c>
      <c r="Q2448" s="601">
        <f t="shared" ca="1" si="1100"/>
        <v>-572749941590995</v>
      </c>
      <c r="R2448" s="602">
        <f t="shared" si="1085"/>
        <v>399</v>
      </c>
      <c r="S2448" s="602">
        <f t="shared" si="1086"/>
        <v>63.84</v>
      </c>
      <c r="T2448" s="602">
        <f t="shared" si="1087"/>
        <v>166.35080000000002</v>
      </c>
      <c r="U2448" s="602">
        <f t="shared" si="1088"/>
        <v>26.616128000000003</v>
      </c>
      <c r="V2448" s="602">
        <f t="shared" ca="1" si="1089"/>
        <v>-304115013234157</v>
      </c>
      <c r="W2448" s="602">
        <f t="shared" si="1090"/>
        <v>84.48</v>
      </c>
      <c r="X2448" s="602">
        <f t="shared" si="1091"/>
        <v>13.52</v>
      </c>
      <c r="Y2448" s="602">
        <f t="shared" ca="1" si="1092"/>
        <v>5612949427866.4004</v>
      </c>
      <c r="Z2448" s="602">
        <f t="shared" ca="1" si="1093"/>
        <v>898071908458.62</v>
      </c>
      <c r="AA2448" s="603">
        <f t="shared" si="1094"/>
        <v>0</v>
      </c>
      <c r="AB2448" s="602"/>
      <c r="AC2448" s="604">
        <f t="shared" si="1095"/>
        <v>0.113</v>
      </c>
      <c r="AD2448" s="602">
        <f t="shared" ca="1" si="1096"/>
        <v>-3579687134943720.5</v>
      </c>
      <c r="AE2448" s="602">
        <f t="shared" si="1097"/>
        <v>0</v>
      </c>
      <c r="AG2448" s="602">
        <f t="shared" ca="1" si="1101"/>
        <v>0</v>
      </c>
    </row>
    <row r="2449" spans="2:33" x14ac:dyDescent="0.25">
      <c r="B2449" s="30">
        <v>2428</v>
      </c>
      <c r="C2449" s="19">
        <f t="shared" ca="1" si="1075"/>
        <v>119590</v>
      </c>
      <c r="D2449" s="30">
        <f t="shared" ca="1" si="1076"/>
        <v>31</v>
      </c>
      <c r="E2449" s="599">
        <f t="shared" si="1077"/>
        <v>0.113</v>
      </c>
      <c r="F2449" s="599">
        <f t="shared" si="1098"/>
        <v>0.13108</v>
      </c>
      <c r="G2449" s="33">
        <f t="shared" ca="1" si="1078"/>
        <v>1.0120874444444443</v>
      </c>
      <c r="H2449" s="33">
        <f t="shared" ca="1" si="1079"/>
        <v>2852819076285.2935</v>
      </c>
      <c r="I2449" s="33">
        <f t="shared" ca="1" si="1103"/>
        <v>3.5053046592149047E-13</v>
      </c>
      <c r="J2449" s="30" t="b">
        <f t="shared" si="1080"/>
        <v>0</v>
      </c>
      <c r="K2449" s="33">
        <f t="shared" si="1099"/>
        <v>1</v>
      </c>
      <c r="L2449" s="33">
        <f t="shared" ca="1" si="1102"/>
        <v>3.5053046592149047E-13</v>
      </c>
      <c r="M2449" s="600">
        <f t="shared" ca="1" si="1081"/>
        <v>27271.35</v>
      </c>
      <c r="N2449" s="601">
        <f t="shared" ca="1" si="1082"/>
        <v>-3.8460031863249203E+17</v>
      </c>
      <c r="O2449" s="601">
        <f t="shared" ca="1" si="1083"/>
        <v>4648834984813148</v>
      </c>
      <c r="P2449" s="601">
        <f t="shared" ca="1" si="1084"/>
        <v>-3742374767137830</v>
      </c>
      <c r="Q2449" s="601">
        <f t="shared" ca="1" si="1100"/>
        <v>-598779962742053</v>
      </c>
      <c r="R2449" s="602">
        <f t="shared" si="1085"/>
        <v>399</v>
      </c>
      <c r="S2449" s="602">
        <f t="shared" si="1086"/>
        <v>63.84</v>
      </c>
      <c r="T2449" s="602">
        <f t="shared" si="1087"/>
        <v>166.35080000000002</v>
      </c>
      <c r="U2449" s="602">
        <f t="shared" si="1088"/>
        <v>26.616128000000003</v>
      </c>
      <c r="V2449" s="602">
        <f t="shared" ca="1" si="1089"/>
        <v>-307680254905994</v>
      </c>
      <c r="W2449" s="602">
        <f t="shared" si="1090"/>
        <v>84.48</v>
      </c>
      <c r="X2449" s="602">
        <f t="shared" si="1091"/>
        <v>13.52</v>
      </c>
      <c r="Y2449" s="602">
        <f t="shared" ca="1" si="1092"/>
        <v>5868043635146.7598</v>
      </c>
      <c r="Z2449" s="602">
        <f t="shared" ca="1" si="1093"/>
        <v>938886981623.47998</v>
      </c>
      <c r="AA2449" s="603">
        <f t="shared" si="1094"/>
        <v>0</v>
      </c>
      <c r="AB2449" s="602"/>
      <c r="AC2449" s="604">
        <f t="shared" si="1095"/>
        <v>0.113</v>
      </c>
      <c r="AD2449" s="602">
        <f t="shared" ca="1" si="1096"/>
        <v>-3742374767137832</v>
      </c>
      <c r="AE2449" s="602">
        <f t="shared" si="1097"/>
        <v>0</v>
      </c>
      <c r="AG2449" s="602">
        <f t="shared" ca="1" si="1101"/>
        <v>0</v>
      </c>
    </row>
    <row r="2450" spans="2:33" x14ac:dyDescent="0.25">
      <c r="B2450" s="30">
        <v>2429</v>
      </c>
      <c r="C2450" s="19">
        <f t="shared" ca="1" si="1075"/>
        <v>119620</v>
      </c>
      <c r="D2450" s="30">
        <f t="shared" ca="1" si="1076"/>
        <v>30</v>
      </c>
      <c r="E2450" s="599">
        <f t="shared" si="1077"/>
        <v>0.113</v>
      </c>
      <c r="F2450" s="599">
        <f t="shared" si="1098"/>
        <v>0.13108</v>
      </c>
      <c r="G2450" s="33">
        <f t="shared" ca="1" si="1078"/>
        <v>1.0117233333333333</v>
      </c>
      <c r="H2450" s="33">
        <f t="shared" ca="1" si="1079"/>
        <v>2886263625256.2778</v>
      </c>
      <c r="I2450" s="33">
        <f t="shared" ca="1" si="1103"/>
        <v>3.4646869788659993E-13</v>
      </c>
      <c r="J2450" s="30" t="b">
        <f t="shared" si="1080"/>
        <v>0</v>
      </c>
      <c r="K2450" s="33">
        <f t="shared" si="1099"/>
        <v>1</v>
      </c>
      <c r="L2450" s="33">
        <f t="shared" ca="1" si="1102"/>
        <v>3.4646869788659993E-13</v>
      </c>
      <c r="M2450" s="600">
        <f t="shared" ca="1" si="1081"/>
        <v>27271.35</v>
      </c>
      <c r="N2450" s="601">
        <f t="shared" ca="1" si="1082"/>
        <v>-3.8924915361730502E+17</v>
      </c>
      <c r="O2450" s="601">
        <f t="shared" ca="1" si="1083"/>
        <v>4563297577600812</v>
      </c>
      <c r="P2450" s="601">
        <f t="shared" ca="1" si="1084"/>
        <v>-3665429529896290</v>
      </c>
      <c r="Q2450" s="601">
        <f t="shared" ca="1" si="1100"/>
        <v>-586468724783406</v>
      </c>
      <c r="R2450" s="602">
        <f t="shared" si="1085"/>
        <v>399</v>
      </c>
      <c r="S2450" s="602">
        <f t="shared" si="1086"/>
        <v>63.84</v>
      </c>
      <c r="T2450" s="602">
        <f t="shared" si="1087"/>
        <v>166.35080000000002</v>
      </c>
      <c r="U2450" s="602">
        <f t="shared" si="1088"/>
        <v>26.616128000000003</v>
      </c>
      <c r="V2450" s="602">
        <f t="shared" ca="1" si="1089"/>
        <v>-311399322893844</v>
      </c>
      <c r="W2450" s="602">
        <f t="shared" si="1090"/>
        <v>84.48</v>
      </c>
      <c r="X2450" s="602">
        <f t="shared" si="1091"/>
        <v>13.52</v>
      </c>
      <c r="Y2450" s="602">
        <f t="shared" ca="1" si="1092"/>
        <v>5747393503152.0303</v>
      </c>
      <c r="Z2450" s="602">
        <f t="shared" ca="1" si="1093"/>
        <v>919582960504.32996</v>
      </c>
      <c r="AA2450" s="603">
        <f t="shared" si="1094"/>
        <v>0</v>
      </c>
      <c r="AB2450" s="602"/>
      <c r="AC2450" s="604">
        <f t="shared" si="1095"/>
        <v>0.113</v>
      </c>
      <c r="AD2450" s="602">
        <f t="shared" ca="1" si="1096"/>
        <v>-3665429529896289.5</v>
      </c>
      <c r="AE2450" s="602">
        <f t="shared" si="1097"/>
        <v>0</v>
      </c>
      <c r="AG2450" s="602">
        <f t="shared" ca="1" si="1101"/>
        <v>0</v>
      </c>
    </row>
    <row r="2451" spans="2:33" x14ac:dyDescent="0.25">
      <c r="B2451" s="30">
        <v>2430</v>
      </c>
      <c r="C2451" s="19">
        <f t="shared" ca="1" si="1075"/>
        <v>119651</v>
      </c>
      <c r="D2451" s="30">
        <f t="shared" ca="1" si="1076"/>
        <v>31</v>
      </c>
      <c r="E2451" s="599">
        <f t="shared" si="1077"/>
        <v>0.113</v>
      </c>
      <c r="F2451" s="599">
        <f t="shared" si="1098"/>
        <v>0.13108</v>
      </c>
      <c r="G2451" s="33">
        <f t="shared" ca="1" si="1078"/>
        <v>1.0120874444444443</v>
      </c>
      <c r="H2451" s="33">
        <f t="shared" ca="1" si="1079"/>
        <v>2921151176478.5835</v>
      </c>
      <c r="I2451" s="33">
        <f t="shared" ca="1" si="1103"/>
        <v>3.423307934392801E-13</v>
      </c>
      <c r="J2451" s="30" t="b">
        <f t="shared" si="1080"/>
        <v>0</v>
      </c>
      <c r="K2451" s="33">
        <f t="shared" si="1099"/>
        <v>1</v>
      </c>
      <c r="L2451" s="33">
        <f t="shared" ca="1" si="1102"/>
        <v>3.423307934392801E-13</v>
      </c>
      <c r="M2451" s="600">
        <f t="shared" ca="1" si="1081"/>
        <v>27271.35</v>
      </c>
      <c r="N2451" s="601">
        <f t="shared" ca="1" si="1082"/>
        <v>-3.9381245119490598E+17</v>
      </c>
      <c r="O2451" s="601">
        <f t="shared" ca="1" si="1083"/>
        <v>4760186125376182</v>
      </c>
      <c r="P2451" s="601">
        <f t="shared" ca="1" si="1084"/>
        <v>-3832013934821540</v>
      </c>
      <c r="Q2451" s="601">
        <f t="shared" ca="1" si="1100"/>
        <v>-613122229571446</v>
      </c>
      <c r="R2451" s="602">
        <f t="shared" si="1085"/>
        <v>399</v>
      </c>
      <c r="S2451" s="602">
        <f t="shared" si="1086"/>
        <v>63.84</v>
      </c>
      <c r="T2451" s="602">
        <f t="shared" si="1087"/>
        <v>166.35080000000002</v>
      </c>
      <c r="U2451" s="602">
        <f t="shared" si="1088"/>
        <v>26.616128000000003</v>
      </c>
      <c r="V2451" s="602">
        <f t="shared" ca="1" si="1089"/>
        <v>-315049960955925</v>
      </c>
      <c r="W2451" s="602">
        <f t="shared" si="1090"/>
        <v>84.48</v>
      </c>
      <c r="X2451" s="602">
        <f t="shared" si="1091"/>
        <v>13.52</v>
      </c>
      <c r="Y2451" s="602">
        <f t="shared" ca="1" si="1092"/>
        <v>6008597850074.8096</v>
      </c>
      <c r="Z2451" s="602">
        <f t="shared" ca="1" si="1093"/>
        <v>961375656011.96997</v>
      </c>
      <c r="AA2451" s="603">
        <f t="shared" si="1094"/>
        <v>0</v>
      </c>
      <c r="AB2451" s="602"/>
      <c r="AC2451" s="604">
        <f t="shared" si="1095"/>
        <v>0.113</v>
      </c>
      <c r="AD2451" s="602">
        <f t="shared" ca="1" si="1096"/>
        <v>-3832013934821543</v>
      </c>
      <c r="AE2451" s="602">
        <f t="shared" si="1097"/>
        <v>0</v>
      </c>
      <c r="AG2451" s="602">
        <f t="shared" ca="1" si="1101"/>
        <v>0</v>
      </c>
    </row>
    <row r="2452" spans="2:33" x14ac:dyDescent="0.25">
      <c r="B2452" s="30">
        <v>2431</v>
      </c>
      <c r="C2452" s="19">
        <f t="shared" ca="1" si="1075"/>
        <v>119682</v>
      </c>
      <c r="D2452" s="30">
        <f t="shared" ca="1" si="1076"/>
        <v>31</v>
      </c>
      <c r="E2452" s="599">
        <f t="shared" si="1077"/>
        <v>0.113</v>
      </c>
      <c r="F2452" s="599">
        <f t="shared" si="1098"/>
        <v>0.13108</v>
      </c>
      <c r="G2452" s="33">
        <f t="shared" ca="1" si="1078"/>
        <v>1.0120874444444443</v>
      </c>
      <c r="H2452" s="33">
        <f t="shared" ca="1" si="1079"/>
        <v>2956460429038.0913</v>
      </c>
      <c r="I2452" s="33">
        <f t="shared" ca="1" si="1103"/>
        <v>3.3824230832859759E-13</v>
      </c>
      <c r="J2452" s="30" t="b">
        <f t="shared" si="1080"/>
        <v>0</v>
      </c>
      <c r="K2452" s="33">
        <f t="shared" si="1099"/>
        <v>1</v>
      </c>
      <c r="L2452" s="33">
        <f t="shared" ca="1" si="1102"/>
        <v>3.3824230832859759E-13</v>
      </c>
      <c r="M2452" s="600">
        <f t="shared" ca="1" si="1081"/>
        <v>27271.35</v>
      </c>
      <c r="N2452" s="601">
        <f t="shared" ca="1" si="1082"/>
        <v>-3.9857263732028198E+17</v>
      </c>
      <c r="O2452" s="601">
        <f t="shared" ca="1" si="1083"/>
        <v>4817724610711886</v>
      </c>
      <c r="P2452" s="601">
        <f t="shared" ca="1" si="1084"/>
        <v>-3878333190369300</v>
      </c>
      <c r="Q2452" s="601">
        <f t="shared" ca="1" si="1100"/>
        <v>-620533310459088</v>
      </c>
      <c r="R2452" s="602">
        <f t="shared" si="1085"/>
        <v>399</v>
      </c>
      <c r="S2452" s="602">
        <f t="shared" si="1086"/>
        <v>63.84</v>
      </c>
      <c r="T2452" s="602">
        <f t="shared" si="1087"/>
        <v>166.35080000000002</v>
      </c>
      <c r="U2452" s="602">
        <f t="shared" si="1088"/>
        <v>26.616128000000003</v>
      </c>
      <c r="V2452" s="602">
        <f t="shared" ca="1" si="1089"/>
        <v>-318858109856226</v>
      </c>
      <c r="W2452" s="602">
        <f t="shared" si="1090"/>
        <v>84.48</v>
      </c>
      <c r="X2452" s="602">
        <f t="shared" si="1091"/>
        <v>13.52</v>
      </c>
      <c r="Y2452" s="602">
        <f t="shared" ca="1" si="1092"/>
        <v>6081226442773.71</v>
      </c>
      <c r="Z2452" s="602">
        <f t="shared" ca="1" si="1093"/>
        <v>972996230843.79004</v>
      </c>
      <c r="AA2452" s="603">
        <f t="shared" si="1094"/>
        <v>0</v>
      </c>
      <c r="AB2452" s="602"/>
      <c r="AC2452" s="604">
        <f t="shared" si="1095"/>
        <v>0.113</v>
      </c>
      <c r="AD2452" s="602">
        <f t="shared" ca="1" si="1096"/>
        <v>-3878333190369299</v>
      </c>
      <c r="AE2452" s="602">
        <f t="shared" si="1097"/>
        <v>0</v>
      </c>
      <c r="AG2452" s="602">
        <f t="shared" ca="1" si="1101"/>
        <v>0</v>
      </c>
    </row>
    <row r="2453" spans="2:33" x14ac:dyDescent="0.25">
      <c r="B2453" s="30">
        <v>2432</v>
      </c>
      <c r="C2453" s="19">
        <f t="shared" ref="C2453:C2516" ca="1" si="1104">IF(B2453=0,FECHA_1ER_PAGO,EDATE(C2452,1))</f>
        <v>119712</v>
      </c>
      <c r="D2453" s="30">
        <f t="shared" ref="D2453:D2516" ca="1" si="1105">IF(B2453=0,FECHA_1ER_PAGO-FECHA_APERTURA, C2453-C2452)</f>
        <v>30</v>
      </c>
      <c r="E2453" s="599">
        <f t="shared" ref="E2453:E2516" si="1106">IF(B2453=0,TASA,IF(B2453=MESES_INC_TASA,E2452+INCREMENTO_TASA,E2452))</f>
        <v>0.113</v>
      </c>
      <c r="F2453" s="599">
        <f t="shared" si="1098"/>
        <v>0.13108</v>
      </c>
      <c r="G2453" s="33">
        <f t="shared" ref="G2453:G2516" ca="1" si="1107">IF(B2453&lt;MESES_GRACIA, 0, 1 + D2453 * F2453 / 360 + FACTOR_SEG_DEUD)</f>
        <v>1.0117233333333333</v>
      </c>
      <c r="H2453" s="33">
        <f t="shared" ref="H2453:H2516" ca="1" si="1108">IF(B2453 = 0, 0,            IF(H2452=0, G2453, H2452 * G2453 ))</f>
        <v>2991120000134.5146</v>
      </c>
      <c r="I2453" s="33">
        <f t="shared" ca="1" si="1103"/>
        <v>3.3432292918874155E-13</v>
      </c>
      <c r="J2453" s="30" t="b">
        <f t="shared" ref="J2453:J2516" si="1109">MOD(B2453, MESES_INC)=0</f>
        <v>0</v>
      </c>
      <c r="K2453" s="33">
        <f t="shared" si="1099"/>
        <v>1</v>
      </c>
      <c r="L2453" s="33">
        <f t="shared" ca="1" si="1102"/>
        <v>3.3432292918874155E-13</v>
      </c>
      <c r="M2453" s="600">
        <f t="shared" ref="M2453:M2516" ca="1" si="1110">ROUND(CUOTA_INIT*K2453,2)</f>
        <v>27271.35</v>
      </c>
      <c r="N2453" s="601">
        <f t="shared" ref="N2453:N2516" ca="1" si="1111">IF(B2453=0,TOTAL_FINANCIADO, ROUND(N2452-O2452,2))</f>
        <v>-4.0339036193099398E+17</v>
      </c>
      <c r="O2453" s="601">
        <f t="shared" ref="O2453:O2516" ca="1" si="1112">IF(B2453=0, 0,
   IF((B2453+1) = PLAZO, N2453,
   IF(B2453&lt;MESES_GRACIA, 0, M2453-P2453-V2453-Q2453)))</f>
        <v>4729079676398286</v>
      </c>
      <c r="P2453" s="601">
        <f t="shared" ref="P2453:P2516" ca="1" si="1113" xml:space="preserve"> IF(B2453&lt;MESES_GRACIA, 0, ROUND(N2453 * D2453 *E2453 /360,2))</f>
        <v>-3798592574850190</v>
      </c>
      <c r="Q2453" s="601">
        <f t="shared" ca="1" si="1100"/>
        <v>-607774811976030</v>
      </c>
      <c r="R2453" s="602">
        <f t="shared" ref="R2453:R2516" si="1114" xml:space="preserve"> COMISION_AMORT</f>
        <v>399</v>
      </c>
      <c r="S2453" s="602">
        <f t="shared" ref="S2453:S2516" si="1115">ROUND(R2453*IVA,2)</f>
        <v>63.84</v>
      </c>
      <c r="T2453" s="602">
        <f t="shared" ref="T2453:T2516" si="1116">SEGURO_DAÑOS_MENS</f>
        <v>166.35080000000002</v>
      </c>
      <c r="U2453" s="602">
        <f t="shared" ref="U2453:U2516" si="1117">T2453*IVA</f>
        <v>26.616128000000003</v>
      </c>
      <c r="V2453" s="602">
        <f t="shared" ref="V2453:V2516" ca="1" si="1118">ROUND(N2453 * FACTOR_SEG_DEUD,2)</f>
        <v>-322712289544795</v>
      </c>
      <c r="W2453" s="602">
        <f t="shared" ref="W2453:W2516" si="1119">ROUND(SEGURO_INTERIORES/(1+IVA),2)</f>
        <v>84.48</v>
      </c>
      <c r="X2453" s="602">
        <f t="shared" ref="X2453:X2516" si="1120">ROUND(W2453*IVA,2)</f>
        <v>13.52</v>
      </c>
      <c r="Y2453" s="602">
        <f t="shared" ref="Y2453:Y2516" ca="1" si="1121">ROUND((SUM(O2453:X2453)-Q2453) * FACTOR_SEG_DESEMPLEO,2)</f>
        <v>5956193157639.7402</v>
      </c>
      <c r="Z2453" s="602">
        <f t="shared" ref="Z2453:Z2516" ca="1" si="1122">ROUND(Y2453*IVA,2)</f>
        <v>952990905222.35999</v>
      </c>
      <c r="AA2453" s="603">
        <f t="shared" ref="AA2453:AA2516" si="1123">IF(B2453&gt;=PLAZO,0,ROUND(SUM(O2453:Z2453),2))</f>
        <v>0</v>
      </c>
      <c r="AB2453" s="602"/>
      <c r="AC2453" s="604">
        <f t="shared" ref="AC2453:AC2516" si="1124">IF(AB2453="SI",TASA_PP,TASA)</f>
        <v>0.113</v>
      </c>
      <c r="AD2453" s="602">
        <f t="shared" ref="AD2453:AD2516" ca="1" si="1125">N2453 * D2453 * AC2453 /360</f>
        <v>-3798592574850194</v>
      </c>
      <c r="AE2453" s="602">
        <f t="shared" ref="AE2453:AE2516" si="1126">IF(B2453&gt;=PLAZO, 0, O2453+R2453+S2453+T2453+U2453+V2453+W2453+X2453+Y2453+Z2453+AD2453)</f>
        <v>0</v>
      </c>
      <c r="AG2453" s="602">
        <f t="shared" ca="1" si="1101"/>
        <v>0</v>
      </c>
    </row>
    <row r="2454" spans="2:33" x14ac:dyDescent="0.25">
      <c r="B2454" s="30">
        <v>2433</v>
      </c>
      <c r="C2454" s="19">
        <f t="shared" ca="1" si="1104"/>
        <v>119743</v>
      </c>
      <c r="D2454" s="30">
        <f t="shared" ca="1" si="1105"/>
        <v>31</v>
      </c>
      <c r="E2454" s="599">
        <f t="shared" si="1106"/>
        <v>0.113</v>
      </c>
      <c r="F2454" s="599">
        <f t="shared" ref="F2454:F2517" si="1127">E2454*(1+$G$13)</f>
        <v>0.13108</v>
      </c>
      <c r="G2454" s="33">
        <f t="shared" ca="1" si="1107"/>
        <v>1.0120874444444443</v>
      </c>
      <c r="H2454" s="33">
        <f t="shared" ca="1" si="1108"/>
        <v>3027274996962.8066</v>
      </c>
      <c r="I2454" s="33">
        <f t="shared" ca="1" si="1103"/>
        <v>3.3033008266618538E-13</v>
      </c>
      <c r="J2454" s="30" t="b">
        <f t="shared" si="1109"/>
        <v>0</v>
      </c>
      <c r="K2454" s="33">
        <f t="shared" ref="K2454:K2517" si="1128">IF(B2454=0, 1, IF(J2454,K2453*(1+INCREMENTO),K2453))</f>
        <v>1</v>
      </c>
      <c r="L2454" s="33">
        <f t="shared" ca="1" si="1102"/>
        <v>3.3033008266618538E-13</v>
      </c>
      <c r="M2454" s="600">
        <f t="shared" ca="1" si="1110"/>
        <v>27271.35</v>
      </c>
      <c r="N2454" s="601">
        <f t="shared" ca="1" si="1111"/>
        <v>-4.08119441607392E+17</v>
      </c>
      <c r="O2454" s="601">
        <f t="shared" ca="1" si="1112"/>
        <v>4933121077154312</v>
      </c>
      <c r="P2454" s="601">
        <f t="shared" ca="1" si="1113"/>
        <v>-3971228899863040</v>
      </c>
      <c r="Q2454" s="601">
        <f t="shared" ref="Q2454:Q2517" ca="1" si="1129">ROUND(P2454*$G$13,2)</f>
        <v>-635396623978086</v>
      </c>
      <c r="R2454" s="602">
        <f t="shared" si="1114"/>
        <v>399</v>
      </c>
      <c r="S2454" s="602">
        <f t="shared" si="1115"/>
        <v>63.84</v>
      </c>
      <c r="T2454" s="602">
        <f t="shared" si="1116"/>
        <v>166.35080000000002</v>
      </c>
      <c r="U2454" s="602">
        <f t="shared" si="1117"/>
        <v>26.616128000000003</v>
      </c>
      <c r="V2454" s="602">
        <f t="shared" ca="1" si="1118"/>
        <v>-326495553285914</v>
      </c>
      <c r="W2454" s="602">
        <f t="shared" si="1119"/>
        <v>84.48</v>
      </c>
      <c r="X2454" s="602">
        <f t="shared" si="1120"/>
        <v>13.52</v>
      </c>
      <c r="Y2454" s="602">
        <f t="shared" ca="1" si="1121"/>
        <v>6226886915259.8896</v>
      </c>
      <c r="Z2454" s="602">
        <f t="shared" ca="1" si="1122"/>
        <v>996301906441.57996</v>
      </c>
      <c r="AA2454" s="603">
        <f t="shared" si="1123"/>
        <v>0</v>
      </c>
      <c r="AB2454" s="602"/>
      <c r="AC2454" s="604">
        <f t="shared" si="1124"/>
        <v>0.113</v>
      </c>
      <c r="AD2454" s="602">
        <f t="shared" ca="1" si="1125"/>
        <v>-3971228899863040</v>
      </c>
      <c r="AE2454" s="602">
        <f t="shared" si="1126"/>
        <v>0</v>
      </c>
      <c r="AG2454" s="602">
        <f t="shared" ref="AG2454:AG2517" ca="1" si="1130">IF(N2454&gt; 0,O2454+P2454+V2454+R2454+T2454+W2454+Y2454, 0)</f>
        <v>0</v>
      </c>
    </row>
    <row r="2455" spans="2:33" x14ac:dyDescent="0.25">
      <c r="B2455" s="30">
        <v>2434</v>
      </c>
      <c r="C2455" s="19">
        <f t="shared" ca="1" si="1104"/>
        <v>119773</v>
      </c>
      <c r="D2455" s="30">
        <f t="shared" ca="1" si="1105"/>
        <v>30</v>
      </c>
      <c r="E2455" s="599">
        <f t="shared" si="1106"/>
        <v>0.113</v>
      </c>
      <c r="F2455" s="599">
        <f t="shared" si="1127"/>
        <v>0.13108</v>
      </c>
      <c r="G2455" s="33">
        <f t="shared" ca="1" si="1107"/>
        <v>1.0117233333333333</v>
      </c>
      <c r="H2455" s="33">
        <f t="shared" ca="1" si="1108"/>
        <v>3062764750843.8672</v>
      </c>
      <c r="I2455" s="33">
        <f t="shared" ca="1" si="1103"/>
        <v>3.2650238635679589E-13</v>
      </c>
      <c r="J2455" s="30" t="b">
        <f t="shared" si="1109"/>
        <v>0</v>
      </c>
      <c r="K2455" s="33">
        <f t="shared" si="1128"/>
        <v>1</v>
      </c>
      <c r="L2455" s="33">
        <f t="shared" ref="L2455:L2518" ca="1" si="1131" xml:space="preserve"> I2455*K2455</f>
        <v>3.2650238635679589E-13</v>
      </c>
      <c r="M2455" s="600">
        <f t="shared" ca="1" si="1110"/>
        <v>27271.35</v>
      </c>
      <c r="N2455" s="601">
        <f t="shared" ca="1" si="1111"/>
        <v>-4.1305256268454598E+17</v>
      </c>
      <c r="O2455" s="601">
        <f t="shared" ca="1" si="1112"/>
        <v>4842352876565768</v>
      </c>
      <c r="P2455" s="601">
        <f t="shared" ca="1" si="1113"/>
        <v>-3889578298612810</v>
      </c>
      <c r="Q2455" s="601">
        <f t="shared" ca="1" si="1129"/>
        <v>-622332527778050</v>
      </c>
      <c r="R2455" s="602">
        <f t="shared" si="1114"/>
        <v>399</v>
      </c>
      <c r="S2455" s="602">
        <f t="shared" si="1115"/>
        <v>63.84</v>
      </c>
      <c r="T2455" s="602">
        <f t="shared" si="1116"/>
        <v>166.35080000000002</v>
      </c>
      <c r="U2455" s="602">
        <f t="shared" si="1117"/>
        <v>26.616128000000003</v>
      </c>
      <c r="V2455" s="602">
        <f t="shared" ca="1" si="1118"/>
        <v>-330442050147637</v>
      </c>
      <c r="W2455" s="602">
        <f t="shared" si="1119"/>
        <v>84.48</v>
      </c>
      <c r="X2455" s="602">
        <f t="shared" si="1120"/>
        <v>13.52</v>
      </c>
      <c r="Y2455" s="602">
        <f t="shared" ca="1" si="1121"/>
        <v>6098858772499.5303</v>
      </c>
      <c r="Z2455" s="602">
        <f t="shared" ca="1" si="1122"/>
        <v>975817403599.93005</v>
      </c>
      <c r="AA2455" s="603">
        <f t="shared" si="1123"/>
        <v>0</v>
      </c>
      <c r="AB2455" s="602"/>
      <c r="AC2455" s="604">
        <f t="shared" si="1124"/>
        <v>0.113</v>
      </c>
      <c r="AD2455" s="602">
        <f t="shared" ca="1" si="1125"/>
        <v>-3889578298612808</v>
      </c>
      <c r="AE2455" s="602">
        <f t="shared" si="1126"/>
        <v>0</v>
      </c>
      <c r="AG2455" s="602">
        <f t="shared" ca="1" si="1130"/>
        <v>0</v>
      </c>
    </row>
    <row r="2456" spans="2:33" x14ac:dyDescent="0.25">
      <c r="B2456" s="30">
        <v>2435</v>
      </c>
      <c r="C2456" s="19">
        <f t="shared" ca="1" si="1104"/>
        <v>119804</v>
      </c>
      <c r="D2456" s="30">
        <f t="shared" ca="1" si="1105"/>
        <v>31</v>
      </c>
      <c r="E2456" s="599">
        <f t="shared" si="1106"/>
        <v>0.113</v>
      </c>
      <c r="F2456" s="599">
        <f t="shared" si="1127"/>
        <v>0.13108</v>
      </c>
      <c r="G2456" s="33">
        <f t="shared" ca="1" si="1107"/>
        <v>1.0120874444444443</v>
      </c>
      <c r="H2456" s="33">
        <f t="shared" ca="1" si="1108"/>
        <v>3099785749616.0947</v>
      </c>
      <c r="I2456" s="33">
        <f t="shared" ref="I2456:I2519" ca="1" si="1132">IF(H2456=0, 0, 1/H2456)</f>
        <v>3.2260294122709897E-13</v>
      </c>
      <c r="J2456" s="30" t="b">
        <f t="shared" si="1109"/>
        <v>0</v>
      </c>
      <c r="K2456" s="33">
        <f t="shared" si="1128"/>
        <v>1</v>
      </c>
      <c r="L2456" s="33">
        <f t="shared" ca="1" si="1131"/>
        <v>3.2260294122709897E-13</v>
      </c>
      <c r="M2456" s="600">
        <f t="shared" ca="1" si="1110"/>
        <v>27271.35</v>
      </c>
      <c r="N2456" s="601">
        <f t="shared" ca="1" si="1111"/>
        <v>-4.17894915561112E+17</v>
      </c>
      <c r="O2456" s="601">
        <f t="shared" ca="1" si="1112"/>
        <v>5051281575488018</v>
      </c>
      <c r="P2456" s="601">
        <f t="shared" ca="1" si="1113"/>
        <v>-4066349692251600</v>
      </c>
      <c r="Q2456" s="601">
        <f t="shared" ca="1" si="1129"/>
        <v>-650615950760256</v>
      </c>
      <c r="R2456" s="602">
        <f t="shared" si="1114"/>
        <v>399</v>
      </c>
      <c r="S2456" s="602">
        <f t="shared" si="1115"/>
        <v>63.84</v>
      </c>
      <c r="T2456" s="602">
        <f t="shared" si="1116"/>
        <v>166.35080000000002</v>
      </c>
      <c r="U2456" s="602">
        <f t="shared" si="1117"/>
        <v>26.616128000000003</v>
      </c>
      <c r="V2456" s="602">
        <f t="shared" ca="1" si="1118"/>
        <v>-334315932448890</v>
      </c>
      <c r="W2456" s="602">
        <f t="shared" si="1119"/>
        <v>84.48</v>
      </c>
      <c r="X2456" s="602">
        <f t="shared" si="1120"/>
        <v>13.52</v>
      </c>
      <c r="Y2456" s="602">
        <f t="shared" ca="1" si="1121"/>
        <v>6376036317725.1602</v>
      </c>
      <c r="Z2456" s="602">
        <f t="shared" ca="1" si="1122"/>
        <v>1020165810836.03</v>
      </c>
      <c r="AA2456" s="603">
        <f t="shared" si="1123"/>
        <v>0</v>
      </c>
      <c r="AB2456" s="602"/>
      <c r="AC2456" s="604">
        <f t="shared" si="1124"/>
        <v>0.113</v>
      </c>
      <c r="AD2456" s="602">
        <f t="shared" ca="1" si="1125"/>
        <v>-4066349692251598</v>
      </c>
      <c r="AE2456" s="602">
        <f t="shared" si="1126"/>
        <v>0</v>
      </c>
      <c r="AG2456" s="602">
        <f t="shared" ca="1" si="1130"/>
        <v>0</v>
      </c>
    </row>
    <row r="2457" spans="2:33" x14ac:dyDescent="0.25">
      <c r="B2457" s="30">
        <v>2436</v>
      </c>
      <c r="C2457" s="19">
        <f t="shared" ca="1" si="1104"/>
        <v>119835</v>
      </c>
      <c r="D2457" s="30">
        <f t="shared" ca="1" si="1105"/>
        <v>31</v>
      </c>
      <c r="E2457" s="599">
        <f t="shared" si="1106"/>
        <v>0.113</v>
      </c>
      <c r="F2457" s="599">
        <f t="shared" si="1127"/>
        <v>0.13108</v>
      </c>
      <c r="G2457" s="33">
        <f t="shared" ca="1" si="1107"/>
        <v>1.0120874444444443</v>
      </c>
      <c r="H2457" s="33">
        <f t="shared" ca="1" si="1108"/>
        <v>3137254237654.2593</v>
      </c>
      <c r="I2457" s="33">
        <f t="shared" ca="1" si="1132"/>
        <v>3.1875006749459521E-13</v>
      </c>
      <c r="J2457" s="30" t="b">
        <f t="shared" si="1109"/>
        <v>1</v>
      </c>
      <c r="K2457" s="33">
        <f t="shared" si="1128"/>
        <v>1</v>
      </c>
      <c r="L2457" s="33">
        <f t="shared" ca="1" si="1131"/>
        <v>3.1875006749459521E-13</v>
      </c>
      <c r="M2457" s="600">
        <f t="shared" ca="1" si="1110"/>
        <v>27271.35</v>
      </c>
      <c r="N2457" s="601">
        <f t="shared" ca="1" si="1111"/>
        <v>-4.229461971366E+17</v>
      </c>
      <c r="O2457" s="601">
        <f t="shared" ca="1" si="1112"/>
        <v>5112338660904974</v>
      </c>
      <c r="P2457" s="601">
        <f t="shared" ca="1" si="1113"/>
        <v>-4115501468248640</v>
      </c>
      <c r="Q2457" s="601">
        <f t="shared" ca="1" si="1129"/>
        <v>-658480234919782</v>
      </c>
      <c r="R2457" s="602">
        <f t="shared" si="1114"/>
        <v>399</v>
      </c>
      <c r="S2457" s="602">
        <f t="shared" si="1115"/>
        <v>63.84</v>
      </c>
      <c r="T2457" s="602">
        <f t="shared" si="1116"/>
        <v>166.35080000000002</v>
      </c>
      <c r="U2457" s="602">
        <f t="shared" si="1117"/>
        <v>26.616128000000003</v>
      </c>
      <c r="V2457" s="602">
        <f t="shared" ca="1" si="1118"/>
        <v>-338356957709280</v>
      </c>
      <c r="W2457" s="602">
        <f t="shared" si="1119"/>
        <v>84.48</v>
      </c>
      <c r="X2457" s="602">
        <f t="shared" si="1120"/>
        <v>13.52</v>
      </c>
      <c r="Y2457" s="602">
        <f t="shared" ca="1" si="1121"/>
        <v>6453106302488.5195</v>
      </c>
      <c r="Z2457" s="602">
        <f t="shared" ca="1" si="1122"/>
        <v>1032497008398.16</v>
      </c>
      <c r="AA2457" s="603">
        <f t="shared" si="1123"/>
        <v>0</v>
      </c>
      <c r="AB2457" s="602"/>
      <c r="AC2457" s="604">
        <f t="shared" si="1124"/>
        <v>0.113</v>
      </c>
      <c r="AD2457" s="602">
        <f t="shared" ca="1" si="1125"/>
        <v>-4115501468248638.5</v>
      </c>
      <c r="AE2457" s="602">
        <f t="shared" si="1126"/>
        <v>0</v>
      </c>
      <c r="AG2457" s="602">
        <f t="shared" ca="1" si="1130"/>
        <v>0</v>
      </c>
    </row>
    <row r="2458" spans="2:33" x14ac:dyDescent="0.25">
      <c r="B2458" s="30">
        <v>2437</v>
      </c>
      <c r="C2458" s="19">
        <f t="shared" ca="1" si="1104"/>
        <v>119864</v>
      </c>
      <c r="D2458" s="30">
        <f t="shared" ca="1" si="1105"/>
        <v>29</v>
      </c>
      <c r="E2458" s="599">
        <f t="shared" si="1106"/>
        <v>0.113</v>
      </c>
      <c r="F2458" s="599">
        <f t="shared" si="1127"/>
        <v>0.13108</v>
      </c>
      <c r="G2458" s="33">
        <f t="shared" ca="1" si="1107"/>
        <v>1.0113592222222221</v>
      </c>
      <c r="H2458" s="33">
        <f t="shared" ca="1" si="1108"/>
        <v>3172891005707.3818</v>
      </c>
      <c r="I2458" s="33">
        <f t="shared" ca="1" si="1132"/>
        <v>3.1516998163542476E-13</v>
      </c>
      <c r="J2458" s="30" t="b">
        <f t="shared" si="1109"/>
        <v>0</v>
      </c>
      <c r="K2458" s="33">
        <f t="shared" si="1128"/>
        <v>1</v>
      </c>
      <c r="L2458" s="33">
        <f t="shared" ca="1" si="1131"/>
        <v>3.1516998163542476E-13</v>
      </c>
      <c r="M2458" s="600">
        <f t="shared" ca="1" si="1110"/>
        <v>27271.35</v>
      </c>
      <c r="N2458" s="601">
        <f t="shared" ca="1" si="1111"/>
        <v>-4.2805853579750502E+17</v>
      </c>
      <c r="O2458" s="601">
        <f t="shared" ca="1" si="1112"/>
        <v>4862412032270194</v>
      </c>
      <c r="P2458" s="601">
        <f t="shared" ca="1" si="1113"/>
        <v>-3896521727245620</v>
      </c>
      <c r="Q2458" s="601">
        <f t="shared" ca="1" si="1129"/>
        <v>-623443476359299</v>
      </c>
      <c r="R2458" s="602">
        <f t="shared" si="1114"/>
        <v>399</v>
      </c>
      <c r="S2458" s="602">
        <f t="shared" si="1115"/>
        <v>63.84</v>
      </c>
      <c r="T2458" s="602">
        <f t="shared" si="1116"/>
        <v>166.35080000000002</v>
      </c>
      <c r="U2458" s="602">
        <f t="shared" si="1117"/>
        <v>26.616128000000003</v>
      </c>
      <c r="V2458" s="602">
        <f t="shared" ca="1" si="1118"/>
        <v>-342446828638004</v>
      </c>
      <c r="W2458" s="602">
        <f t="shared" si="1119"/>
        <v>84.48</v>
      </c>
      <c r="X2458" s="602">
        <f t="shared" si="1120"/>
        <v>13.52</v>
      </c>
      <c r="Y2458" s="602">
        <f t="shared" ca="1" si="1121"/>
        <v>6109746068595.7695</v>
      </c>
      <c r="Z2458" s="602">
        <f t="shared" ca="1" si="1122"/>
        <v>977559370975.31995</v>
      </c>
      <c r="AA2458" s="603">
        <f t="shared" si="1123"/>
        <v>0</v>
      </c>
      <c r="AB2458" s="602"/>
      <c r="AC2458" s="604">
        <f t="shared" si="1124"/>
        <v>0.113</v>
      </c>
      <c r="AD2458" s="602">
        <f t="shared" ca="1" si="1125"/>
        <v>-3896521727245623</v>
      </c>
      <c r="AE2458" s="602">
        <f t="shared" si="1126"/>
        <v>0</v>
      </c>
      <c r="AG2458" s="602">
        <f t="shared" ca="1" si="1130"/>
        <v>0</v>
      </c>
    </row>
    <row r="2459" spans="2:33" x14ac:dyDescent="0.25">
      <c r="B2459" s="30">
        <v>2438</v>
      </c>
      <c r="C2459" s="19">
        <f t="shared" ca="1" si="1104"/>
        <v>119895</v>
      </c>
      <c r="D2459" s="30">
        <f t="shared" ca="1" si="1105"/>
        <v>31</v>
      </c>
      <c r="E2459" s="599">
        <f t="shared" si="1106"/>
        <v>0.113</v>
      </c>
      <c r="F2459" s="599">
        <f t="shared" si="1127"/>
        <v>0.13108</v>
      </c>
      <c r="G2459" s="33">
        <f t="shared" ca="1" si="1107"/>
        <v>1.0120874444444443</v>
      </c>
      <c r="H2459" s="33">
        <f t="shared" ca="1" si="1108"/>
        <v>3211243149467.147</v>
      </c>
      <c r="I2459" s="33">
        <f t="shared" ca="1" si="1132"/>
        <v>3.1140588035693703E-13</v>
      </c>
      <c r="J2459" s="30" t="b">
        <f t="shared" si="1109"/>
        <v>0</v>
      </c>
      <c r="K2459" s="33">
        <f t="shared" si="1128"/>
        <v>1</v>
      </c>
      <c r="L2459" s="33">
        <f t="shared" ca="1" si="1131"/>
        <v>3.1140588035693703E-13</v>
      </c>
      <c r="M2459" s="600">
        <f t="shared" ca="1" si="1110"/>
        <v>27271.35</v>
      </c>
      <c r="N2459" s="601">
        <f t="shared" ca="1" si="1111"/>
        <v>-4.3292094782977498E+17</v>
      </c>
      <c r="O2459" s="601">
        <f t="shared" ca="1" si="1112"/>
        <v>5232907905755904</v>
      </c>
      <c r="P2459" s="601">
        <f t="shared" ca="1" si="1113"/>
        <v>-4212561334021390</v>
      </c>
      <c r="Q2459" s="601">
        <f t="shared" ca="1" si="1129"/>
        <v>-674009813443422</v>
      </c>
      <c r="R2459" s="602">
        <f t="shared" si="1114"/>
        <v>399</v>
      </c>
      <c r="S2459" s="602">
        <f t="shared" si="1115"/>
        <v>63.84</v>
      </c>
      <c r="T2459" s="602">
        <f t="shared" si="1116"/>
        <v>166.35080000000002</v>
      </c>
      <c r="U2459" s="602">
        <f t="shared" si="1117"/>
        <v>26.616128000000003</v>
      </c>
      <c r="V2459" s="602">
        <f t="shared" ca="1" si="1118"/>
        <v>-346336758263820</v>
      </c>
      <c r="W2459" s="602">
        <f t="shared" si="1119"/>
        <v>84.48</v>
      </c>
      <c r="X2459" s="602">
        <f t="shared" si="1120"/>
        <v>13.52</v>
      </c>
      <c r="Y2459" s="602">
        <f t="shared" ca="1" si="1121"/>
        <v>6605296172020.1904</v>
      </c>
      <c r="Z2459" s="602">
        <f t="shared" ca="1" si="1122"/>
        <v>1056847387523.23</v>
      </c>
      <c r="AA2459" s="603">
        <f t="shared" si="1123"/>
        <v>0</v>
      </c>
      <c r="AB2459" s="602"/>
      <c r="AC2459" s="604">
        <f t="shared" si="1124"/>
        <v>0.113</v>
      </c>
      <c r="AD2459" s="602">
        <f t="shared" ca="1" si="1125"/>
        <v>-4212561334021394</v>
      </c>
      <c r="AE2459" s="602">
        <f t="shared" si="1126"/>
        <v>0</v>
      </c>
      <c r="AG2459" s="602">
        <f t="shared" ca="1" si="1130"/>
        <v>0</v>
      </c>
    </row>
    <row r="2460" spans="2:33" x14ac:dyDescent="0.25">
      <c r="B2460" s="30">
        <v>2439</v>
      </c>
      <c r="C2460" s="19">
        <f t="shared" ca="1" si="1104"/>
        <v>119925</v>
      </c>
      <c r="D2460" s="30">
        <f t="shared" ca="1" si="1105"/>
        <v>30</v>
      </c>
      <c r="E2460" s="599">
        <f t="shared" si="1106"/>
        <v>0.113</v>
      </c>
      <c r="F2460" s="599">
        <f t="shared" si="1127"/>
        <v>0.13108</v>
      </c>
      <c r="G2460" s="33">
        <f t="shared" ca="1" si="1107"/>
        <v>1.0117233333333333</v>
      </c>
      <c r="H2460" s="33">
        <f t="shared" ca="1" si="1108"/>
        <v>3248889623322.7334</v>
      </c>
      <c r="I2460" s="33">
        <f t="shared" ca="1" si="1132"/>
        <v>3.0779746803994871E-13</v>
      </c>
      <c r="J2460" s="30" t="b">
        <f t="shared" si="1109"/>
        <v>0</v>
      </c>
      <c r="K2460" s="33">
        <f t="shared" si="1128"/>
        <v>1</v>
      </c>
      <c r="L2460" s="33">
        <f t="shared" ca="1" si="1131"/>
        <v>3.0779746803994871E-13</v>
      </c>
      <c r="M2460" s="600">
        <f t="shared" ca="1" si="1110"/>
        <v>27271.35</v>
      </c>
      <c r="N2460" s="601">
        <f t="shared" ca="1" si="1111"/>
        <v>-4.3815385573553101E+17</v>
      </c>
      <c r="O2460" s="601">
        <f t="shared" ca="1" si="1112"/>
        <v>5136623702100146</v>
      </c>
      <c r="P2460" s="601">
        <f t="shared" ca="1" si="1113"/>
        <v>-4125948808176250</v>
      </c>
      <c r="Q2460" s="601">
        <f t="shared" ca="1" si="1129"/>
        <v>-660151809308200</v>
      </c>
      <c r="R2460" s="602">
        <f t="shared" si="1114"/>
        <v>399</v>
      </c>
      <c r="S2460" s="602">
        <f t="shared" si="1115"/>
        <v>63.84</v>
      </c>
      <c r="T2460" s="602">
        <f t="shared" si="1116"/>
        <v>166.35080000000002</v>
      </c>
      <c r="U2460" s="602">
        <f t="shared" si="1117"/>
        <v>26.616128000000003</v>
      </c>
      <c r="V2460" s="602">
        <f t="shared" ca="1" si="1118"/>
        <v>-350523084588425</v>
      </c>
      <c r="W2460" s="602">
        <f t="shared" si="1119"/>
        <v>84.48</v>
      </c>
      <c r="X2460" s="602">
        <f t="shared" si="1120"/>
        <v>13.52</v>
      </c>
      <c r="Y2460" s="602">
        <f t="shared" ca="1" si="1121"/>
        <v>6469487731495</v>
      </c>
      <c r="Z2460" s="602">
        <f t="shared" ca="1" si="1122"/>
        <v>1035118037039.2</v>
      </c>
      <c r="AA2460" s="603">
        <f t="shared" si="1123"/>
        <v>0</v>
      </c>
      <c r="AB2460" s="602"/>
      <c r="AC2460" s="604">
        <f t="shared" si="1124"/>
        <v>0.113</v>
      </c>
      <c r="AD2460" s="602">
        <f t="shared" ca="1" si="1125"/>
        <v>-4125948808176250.5</v>
      </c>
      <c r="AE2460" s="602">
        <f t="shared" si="1126"/>
        <v>0</v>
      </c>
      <c r="AG2460" s="602">
        <f t="shared" ca="1" si="1130"/>
        <v>0</v>
      </c>
    </row>
    <row r="2461" spans="2:33" x14ac:dyDescent="0.25">
      <c r="B2461" s="30">
        <v>2440</v>
      </c>
      <c r="C2461" s="19">
        <f t="shared" ca="1" si="1104"/>
        <v>119956</v>
      </c>
      <c r="D2461" s="30">
        <f t="shared" ca="1" si="1105"/>
        <v>31</v>
      </c>
      <c r="E2461" s="599">
        <f t="shared" si="1106"/>
        <v>0.113</v>
      </c>
      <c r="F2461" s="599">
        <f t="shared" si="1127"/>
        <v>0.13108</v>
      </c>
      <c r="G2461" s="33">
        <f t="shared" ca="1" si="1107"/>
        <v>1.0120874444444443</v>
      </c>
      <c r="H2461" s="33">
        <f t="shared" ca="1" si="1108"/>
        <v>3288160396150.7783</v>
      </c>
      <c r="I2461" s="33">
        <f t="shared" ca="1" si="1132"/>
        <v>3.0412141730392192E-13</v>
      </c>
      <c r="J2461" s="30" t="b">
        <f t="shared" si="1109"/>
        <v>0</v>
      </c>
      <c r="K2461" s="33">
        <f t="shared" si="1128"/>
        <v>1</v>
      </c>
      <c r="L2461" s="33">
        <f t="shared" ca="1" si="1131"/>
        <v>3.0412141730392192E-13</v>
      </c>
      <c r="M2461" s="600">
        <f t="shared" ca="1" si="1110"/>
        <v>27271.35</v>
      </c>
      <c r="N2461" s="601">
        <f t="shared" ca="1" si="1111"/>
        <v>-4.4329047943763098E+17</v>
      </c>
      <c r="O2461" s="601">
        <f t="shared" ca="1" si="1112"/>
        <v>5358249042980783</v>
      </c>
      <c r="P2461" s="601">
        <f t="shared" ca="1" si="1113"/>
        <v>-4313462637416730</v>
      </c>
      <c r="Q2461" s="601">
        <f t="shared" ca="1" si="1129"/>
        <v>-690154021986677</v>
      </c>
      <c r="R2461" s="602">
        <f t="shared" si="1114"/>
        <v>399</v>
      </c>
      <c r="S2461" s="602">
        <f t="shared" si="1115"/>
        <v>63.84</v>
      </c>
      <c r="T2461" s="602">
        <f t="shared" si="1116"/>
        <v>166.35080000000002</v>
      </c>
      <c r="U2461" s="602">
        <f t="shared" si="1117"/>
        <v>26.616128000000003</v>
      </c>
      <c r="V2461" s="602">
        <f t="shared" ca="1" si="1118"/>
        <v>-354632383550105</v>
      </c>
      <c r="W2461" s="602">
        <f t="shared" si="1119"/>
        <v>84.48</v>
      </c>
      <c r="X2461" s="602">
        <f t="shared" si="1120"/>
        <v>13.52</v>
      </c>
      <c r="Y2461" s="602">
        <f t="shared" ca="1" si="1121"/>
        <v>6763509415744.0801</v>
      </c>
      <c r="Z2461" s="602">
        <f t="shared" ca="1" si="1122"/>
        <v>1082161506519.05</v>
      </c>
      <c r="AA2461" s="603">
        <f t="shared" si="1123"/>
        <v>0</v>
      </c>
      <c r="AB2461" s="602"/>
      <c r="AC2461" s="604">
        <f t="shared" si="1124"/>
        <v>0.113</v>
      </c>
      <c r="AD2461" s="602">
        <f t="shared" ca="1" si="1125"/>
        <v>-4313462637416726</v>
      </c>
      <c r="AE2461" s="602">
        <f t="shared" si="1126"/>
        <v>0</v>
      </c>
      <c r="AG2461" s="602">
        <f t="shared" ca="1" si="1130"/>
        <v>0</v>
      </c>
    </row>
    <row r="2462" spans="2:33" x14ac:dyDescent="0.25">
      <c r="B2462" s="30">
        <v>2441</v>
      </c>
      <c r="C2462" s="19">
        <f t="shared" ca="1" si="1104"/>
        <v>119986</v>
      </c>
      <c r="D2462" s="30">
        <f t="shared" ca="1" si="1105"/>
        <v>30</v>
      </c>
      <c r="E2462" s="599">
        <f t="shared" si="1106"/>
        <v>0.113</v>
      </c>
      <c r="F2462" s="599">
        <f t="shared" si="1127"/>
        <v>0.13108</v>
      </c>
      <c r="G2462" s="33">
        <f t="shared" ca="1" si="1107"/>
        <v>1.0117233333333333</v>
      </c>
      <c r="H2462" s="33">
        <f t="shared" ca="1" si="1108"/>
        <v>3326708596528.3193</v>
      </c>
      <c r="I2462" s="33">
        <f t="shared" ca="1" si="1132"/>
        <v>3.0059741362485978E-13</v>
      </c>
      <c r="J2462" s="30" t="b">
        <f t="shared" si="1109"/>
        <v>0</v>
      </c>
      <c r="K2462" s="33">
        <f t="shared" si="1128"/>
        <v>1</v>
      </c>
      <c r="L2462" s="33">
        <f t="shared" ca="1" si="1131"/>
        <v>3.0059741362485978E-13</v>
      </c>
      <c r="M2462" s="600">
        <f t="shared" ca="1" si="1110"/>
        <v>27271.35</v>
      </c>
      <c r="N2462" s="601">
        <f t="shared" ca="1" si="1111"/>
        <v>-4.4864872848061197E+17</v>
      </c>
      <c r="O2462" s="601">
        <f t="shared" ca="1" si="1112"/>
        <v>5259658593581644</v>
      </c>
      <c r="P2462" s="601">
        <f t="shared" ca="1" si="1113"/>
        <v>-4224775526525760</v>
      </c>
      <c r="Q2462" s="601">
        <f t="shared" ca="1" si="1129"/>
        <v>-675964084244122</v>
      </c>
      <c r="R2462" s="602">
        <f t="shared" si="1114"/>
        <v>399</v>
      </c>
      <c r="S2462" s="602">
        <f t="shared" si="1115"/>
        <v>63.84</v>
      </c>
      <c r="T2462" s="602">
        <f t="shared" si="1116"/>
        <v>166.35080000000002</v>
      </c>
      <c r="U2462" s="602">
        <f t="shared" si="1117"/>
        <v>26.616128000000003</v>
      </c>
      <c r="V2462" s="602">
        <f t="shared" ca="1" si="1118"/>
        <v>-358918982784490</v>
      </c>
      <c r="W2462" s="602">
        <f t="shared" si="1119"/>
        <v>84.48</v>
      </c>
      <c r="X2462" s="602">
        <f t="shared" si="1120"/>
        <v>13.52</v>
      </c>
      <c r="Y2462" s="602">
        <f t="shared" ca="1" si="1121"/>
        <v>6624448025867.0498</v>
      </c>
      <c r="Z2462" s="602">
        <f t="shared" ca="1" si="1122"/>
        <v>1059911684138.73</v>
      </c>
      <c r="AA2462" s="603">
        <f t="shared" si="1123"/>
        <v>0</v>
      </c>
      <c r="AB2462" s="602"/>
      <c r="AC2462" s="604">
        <f t="shared" si="1124"/>
        <v>0.113</v>
      </c>
      <c r="AD2462" s="602">
        <f t="shared" ca="1" si="1125"/>
        <v>-4224775526525763</v>
      </c>
      <c r="AE2462" s="602">
        <f t="shared" si="1126"/>
        <v>0</v>
      </c>
      <c r="AG2462" s="602">
        <f t="shared" ca="1" si="1130"/>
        <v>0</v>
      </c>
    </row>
    <row r="2463" spans="2:33" x14ac:dyDescent="0.25">
      <c r="B2463" s="30">
        <v>2442</v>
      </c>
      <c r="C2463" s="19">
        <f t="shared" ca="1" si="1104"/>
        <v>120017</v>
      </c>
      <c r="D2463" s="30">
        <f t="shared" ca="1" si="1105"/>
        <v>31</v>
      </c>
      <c r="E2463" s="599">
        <f t="shared" si="1106"/>
        <v>0.113</v>
      </c>
      <c r="F2463" s="599">
        <f t="shared" si="1127"/>
        <v>0.13108</v>
      </c>
      <c r="G2463" s="33">
        <f t="shared" ca="1" si="1107"/>
        <v>1.0120874444444443</v>
      </c>
      <c r="H2463" s="33">
        <f t="shared" ca="1" si="1108"/>
        <v>3366920001871.7109</v>
      </c>
      <c r="I2463" s="33">
        <f t="shared" ca="1" si="1132"/>
        <v>2.9700735373697269E-13</v>
      </c>
      <c r="J2463" s="30" t="b">
        <f t="shared" si="1109"/>
        <v>0</v>
      </c>
      <c r="K2463" s="33">
        <f t="shared" si="1128"/>
        <v>1</v>
      </c>
      <c r="L2463" s="33">
        <f t="shared" ca="1" si="1131"/>
        <v>2.9700735373697269E-13</v>
      </c>
      <c r="M2463" s="600">
        <f t="shared" ca="1" si="1110"/>
        <v>27271.35</v>
      </c>
      <c r="N2463" s="601">
        <f t="shared" ca="1" si="1111"/>
        <v>-4.5390838707419398E+17</v>
      </c>
      <c r="O2463" s="601">
        <f t="shared" ca="1" si="1112"/>
        <v>5486592411653976</v>
      </c>
      <c r="P2463" s="601">
        <f t="shared" ca="1" si="1113"/>
        <v>-4416780777558060</v>
      </c>
      <c r="Q2463" s="601">
        <f t="shared" ca="1" si="1129"/>
        <v>-706684924409290</v>
      </c>
      <c r="R2463" s="602">
        <f t="shared" si="1114"/>
        <v>399</v>
      </c>
      <c r="S2463" s="602">
        <f t="shared" si="1115"/>
        <v>63.84</v>
      </c>
      <c r="T2463" s="602">
        <f t="shared" si="1116"/>
        <v>166.35080000000002</v>
      </c>
      <c r="U2463" s="602">
        <f t="shared" si="1117"/>
        <v>26.616128000000003</v>
      </c>
      <c r="V2463" s="602">
        <f t="shared" ca="1" si="1118"/>
        <v>-363126709659355</v>
      </c>
      <c r="W2463" s="602">
        <f t="shared" si="1119"/>
        <v>84.48</v>
      </c>
      <c r="X2463" s="602">
        <f t="shared" si="1120"/>
        <v>13.52</v>
      </c>
      <c r="Y2463" s="602">
        <f t="shared" ca="1" si="1121"/>
        <v>6925512259485.6797</v>
      </c>
      <c r="Z2463" s="602">
        <f t="shared" ca="1" si="1122"/>
        <v>1108081961517.71</v>
      </c>
      <c r="AA2463" s="603">
        <f t="shared" si="1123"/>
        <v>0</v>
      </c>
      <c r="AB2463" s="602"/>
      <c r="AC2463" s="604">
        <f t="shared" si="1124"/>
        <v>0.113</v>
      </c>
      <c r="AD2463" s="602">
        <f t="shared" ca="1" si="1125"/>
        <v>-4416780777558060</v>
      </c>
      <c r="AE2463" s="602">
        <f t="shared" si="1126"/>
        <v>0</v>
      </c>
      <c r="AG2463" s="602">
        <f t="shared" ca="1" si="1130"/>
        <v>0</v>
      </c>
    </row>
    <row r="2464" spans="2:33" x14ac:dyDescent="0.25">
      <c r="B2464" s="30">
        <v>2443</v>
      </c>
      <c r="C2464" s="19">
        <f t="shared" ca="1" si="1104"/>
        <v>120048</v>
      </c>
      <c r="D2464" s="30">
        <f t="shared" ca="1" si="1105"/>
        <v>31</v>
      </c>
      <c r="E2464" s="599">
        <f t="shared" si="1106"/>
        <v>0.113</v>
      </c>
      <c r="F2464" s="599">
        <f t="shared" si="1127"/>
        <v>0.13108</v>
      </c>
      <c r="G2464" s="33">
        <f t="shared" ca="1" si="1107"/>
        <v>1.0120874444444443</v>
      </c>
      <c r="H2464" s="33">
        <f t="shared" ca="1" si="1108"/>
        <v>3407617460343.2236</v>
      </c>
      <c r="I2464" s="33">
        <f t="shared" ca="1" si="1132"/>
        <v>2.9346017023262859E-13</v>
      </c>
      <c r="J2464" s="30" t="b">
        <f t="shared" si="1109"/>
        <v>0</v>
      </c>
      <c r="K2464" s="33">
        <f t="shared" si="1128"/>
        <v>1</v>
      </c>
      <c r="L2464" s="33">
        <f t="shared" ca="1" si="1131"/>
        <v>2.9346017023262859E-13</v>
      </c>
      <c r="M2464" s="600">
        <f t="shared" ca="1" si="1110"/>
        <v>27271.35</v>
      </c>
      <c r="N2464" s="601">
        <f t="shared" ca="1" si="1111"/>
        <v>-4.59394979485848E+17</v>
      </c>
      <c r="O2464" s="601">
        <f t="shared" ca="1" si="1112"/>
        <v>5552911292619156</v>
      </c>
      <c r="P2464" s="601">
        <f t="shared" ca="1" si="1113"/>
        <v>-4470168369830350</v>
      </c>
      <c r="Q2464" s="601">
        <f t="shared" ca="1" si="1129"/>
        <v>-715226939172856</v>
      </c>
      <c r="R2464" s="602">
        <f t="shared" si="1114"/>
        <v>399</v>
      </c>
      <c r="S2464" s="602">
        <f t="shared" si="1115"/>
        <v>63.84</v>
      </c>
      <c r="T2464" s="602">
        <f t="shared" si="1116"/>
        <v>166.35080000000002</v>
      </c>
      <c r="U2464" s="602">
        <f t="shared" si="1117"/>
        <v>26.616128000000003</v>
      </c>
      <c r="V2464" s="602">
        <f t="shared" ca="1" si="1118"/>
        <v>-367515983588678</v>
      </c>
      <c r="W2464" s="602">
        <f t="shared" si="1119"/>
        <v>84.48</v>
      </c>
      <c r="X2464" s="602">
        <f t="shared" si="1120"/>
        <v>13.52</v>
      </c>
      <c r="Y2464" s="602">
        <f t="shared" ca="1" si="1121"/>
        <v>7009224004168.6396</v>
      </c>
      <c r="Z2464" s="602">
        <f t="shared" ca="1" si="1122"/>
        <v>1121475840666.98</v>
      </c>
      <c r="AA2464" s="603">
        <f t="shared" si="1123"/>
        <v>0</v>
      </c>
      <c r="AB2464" s="602"/>
      <c r="AC2464" s="604">
        <f t="shared" si="1124"/>
        <v>0.113</v>
      </c>
      <c r="AD2464" s="602">
        <f t="shared" ca="1" si="1125"/>
        <v>-4470168369830349</v>
      </c>
      <c r="AE2464" s="602">
        <f t="shared" si="1126"/>
        <v>0</v>
      </c>
      <c r="AG2464" s="602">
        <f t="shared" ca="1" si="1130"/>
        <v>0</v>
      </c>
    </row>
    <row r="2465" spans="2:33" x14ac:dyDescent="0.25">
      <c r="B2465" s="30">
        <v>2444</v>
      </c>
      <c r="C2465" s="19">
        <f t="shared" ca="1" si="1104"/>
        <v>120078</v>
      </c>
      <c r="D2465" s="30">
        <f t="shared" ca="1" si="1105"/>
        <v>30</v>
      </c>
      <c r="E2465" s="599">
        <f t="shared" si="1106"/>
        <v>0.113</v>
      </c>
      <c r="F2465" s="599">
        <f t="shared" si="1127"/>
        <v>0.13108</v>
      </c>
      <c r="G2465" s="33">
        <f t="shared" ca="1" si="1107"/>
        <v>1.0117233333333333</v>
      </c>
      <c r="H2465" s="33">
        <f t="shared" ca="1" si="1108"/>
        <v>3447566095703.314</v>
      </c>
      <c r="I2465" s="33">
        <f t="shared" ca="1" si="1132"/>
        <v>2.9005970364028567E-13</v>
      </c>
      <c r="J2465" s="30" t="b">
        <f t="shared" si="1109"/>
        <v>0</v>
      </c>
      <c r="K2465" s="33">
        <f t="shared" si="1128"/>
        <v>1</v>
      </c>
      <c r="L2465" s="33">
        <f t="shared" ca="1" si="1131"/>
        <v>2.9005970364028567E-13</v>
      </c>
      <c r="M2465" s="600">
        <f t="shared" ca="1" si="1110"/>
        <v>27271.35</v>
      </c>
      <c r="N2465" s="601">
        <f t="shared" ca="1" si="1111"/>
        <v>-4.6494789077846701E+17</v>
      </c>
      <c r="O2465" s="601">
        <f t="shared" ca="1" si="1112"/>
        <v>5450739106253496</v>
      </c>
      <c r="P2465" s="601">
        <f t="shared" ca="1" si="1113"/>
        <v>-4378259304830560</v>
      </c>
      <c r="Q2465" s="601">
        <f t="shared" ca="1" si="1129"/>
        <v>-700521488772890</v>
      </c>
      <c r="R2465" s="602">
        <f t="shared" si="1114"/>
        <v>399</v>
      </c>
      <c r="S2465" s="602">
        <f t="shared" si="1115"/>
        <v>63.84</v>
      </c>
      <c r="T2465" s="602">
        <f t="shared" si="1116"/>
        <v>166.35080000000002</v>
      </c>
      <c r="U2465" s="602">
        <f t="shared" si="1117"/>
        <v>26.616128000000003</v>
      </c>
      <c r="V2465" s="602">
        <f t="shared" ca="1" si="1118"/>
        <v>-371958312622774</v>
      </c>
      <c r="W2465" s="602">
        <f t="shared" si="1119"/>
        <v>84.48</v>
      </c>
      <c r="X2465" s="602">
        <f t="shared" si="1120"/>
        <v>13.52</v>
      </c>
      <c r="Y2465" s="602">
        <f t="shared" ca="1" si="1121"/>
        <v>6865110590248.9697</v>
      </c>
      <c r="Z2465" s="602">
        <f t="shared" ca="1" si="1122"/>
        <v>1098417694439.84</v>
      </c>
      <c r="AA2465" s="603">
        <f t="shared" si="1123"/>
        <v>0</v>
      </c>
      <c r="AB2465" s="602"/>
      <c r="AC2465" s="604">
        <f t="shared" si="1124"/>
        <v>0.113</v>
      </c>
      <c r="AD2465" s="602">
        <f t="shared" ca="1" si="1125"/>
        <v>-4378259304830564.5</v>
      </c>
      <c r="AE2465" s="602">
        <f t="shared" si="1126"/>
        <v>0</v>
      </c>
      <c r="AG2465" s="602">
        <f t="shared" ca="1" si="1130"/>
        <v>0</v>
      </c>
    </row>
    <row r="2466" spans="2:33" x14ac:dyDescent="0.25">
      <c r="B2466" s="30">
        <v>2445</v>
      </c>
      <c r="C2466" s="19">
        <f t="shared" ca="1" si="1104"/>
        <v>120109</v>
      </c>
      <c r="D2466" s="30">
        <f t="shared" ca="1" si="1105"/>
        <v>31</v>
      </c>
      <c r="E2466" s="599">
        <f t="shared" si="1106"/>
        <v>0.113</v>
      </c>
      <c r="F2466" s="599">
        <f t="shared" si="1127"/>
        <v>0.13108</v>
      </c>
      <c r="G2466" s="33">
        <f t="shared" ca="1" si="1107"/>
        <v>1.0120874444444443</v>
      </c>
      <c r="H2466" s="33">
        <f t="shared" ca="1" si="1108"/>
        <v>3489238359353.6777</v>
      </c>
      <c r="I2466" s="33">
        <f t="shared" ca="1" si="1132"/>
        <v>2.8659549649833413E-13</v>
      </c>
      <c r="J2466" s="30" t="b">
        <f t="shared" si="1109"/>
        <v>0</v>
      </c>
      <c r="K2466" s="33">
        <f t="shared" si="1128"/>
        <v>1</v>
      </c>
      <c r="L2466" s="33">
        <f t="shared" ca="1" si="1131"/>
        <v>2.8659549649833413E-13</v>
      </c>
      <c r="M2466" s="600">
        <f t="shared" ca="1" si="1110"/>
        <v>27271.35</v>
      </c>
      <c r="N2466" s="601">
        <f t="shared" ca="1" si="1111"/>
        <v>-4.7039862988472102E+17</v>
      </c>
      <c r="O2466" s="601">
        <f t="shared" ca="1" si="1112"/>
        <v>5685917305501616</v>
      </c>
      <c r="P2466" s="601">
        <f t="shared" ca="1" si="1113"/>
        <v>-4577240001350490</v>
      </c>
      <c r="Q2466" s="601">
        <f t="shared" ca="1" si="1129"/>
        <v>-732358400216078</v>
      </c>
      <c r="R2466" s="602">
        <f t="shared" si="1114"/>
        <v>399</v>
      </c>
      <c r="S2466" s="602">
        <f t="shared" si="1115"/>
        <v>63.84</v>
      </c>
      <c r="T2466" s="602">
        <f t="shared" si="1116"/>
        <v>166.35080000000002</v>
      </c>
      <c r="U2466" s="602">
        <f t="shared" si="1117"/>
        <v>26.616128000000003</v>
      </c>
      <c r="V2466" s="602">
        <f t="shared" ca="1" si="1118"/>
        <v>-376318903907777</v>
      </c>
      <c r="W2466" s="602">
        <f t="shared" si="1119"/>
        <v>84.48</v>
      </c>
      <c r="X2466" s="602">
        <f t="shared" si="1120"/>
        <v>13.52</v>
      </c>
      <c r="Y2466" s="602">
        <f t="shared" ca="1" si="1121"/>
        <v>7177112322392.21</v>
      </c>
      <c r="Z2466" s="602">
        <f t="shared" ca="1" si="1122"/>
        <v>1148337971582.75</v>
      </c>
      <c r="AA2466" s="603">
        <f t="shared" si="1123"/>
        <v>0</v>
      </c>
      <c r="AB2466" s="602"/>
      <c r="AC2466" s="604">
        <f t="shared" si="1124"/>
        <v>0.113</v>
      </c>
      <c r="AD2466" s="602">
        <f t="shared" ca="1" si="1125"/>
        <v>-4577240001350494</v>
      </c>
      <c r="AE2466" s="602">
        <f t="shared" si="1126"/>
        <v>0</v>
      </c>
      <c r="AG2466" s="602">
        <f t="shared" ca="1" si="1130"/>
        <v>0</v>
      </c>
    </row>
    <row r="2467" spans="2:33" x14ac:dyDescent="0.25">
      <c r="B2467" s="30">
        <v>2446</v>
      </c>
      <c r="C2467" s="19">
        <f t="shared" ca="1" si="1104"/>
        <v>120139</v>
      </c>
      <c r="D2467" s="30">
        <f t="shared" ca="1" si="1105"/>
        <v>30</v>
      </c>
      <c r="E2467" s="599">
        <f t="shared" si="1106"/>
        <v>0.113</v>
      </c>
      <c r="F2467" s="599">
        <f t="shared" si="1127"/>
        <v>0.13108</v>
      </c>
      <c r="G2467" s="33">
        <f t="shared" ca="1" si="1107"/>
        <v>1.0117233333333333</v>
      </c>
      <c r="H2467" s="33">
        <f t="shared" ca="1" si="1108"/>
        <v>3530143863719.834</v>
      </c>
      <c r="I2467" s="33">
        <f t="shared" ca="1" si="1132"/>
        <v>2.8327457423966444E-13</v>
      </c>
      <c r="J2467" s="30" t="b">
        <f t="shared" si="1109"/>
        <v>0</v>
      </c>
      <c r="K2467" s="33">
        <f t="shared" si="1128"/>
        <v>1</v>
      </c>
      <c r="L2467" s="33">
        <f t="shared" ca="1" si="1131"/>
        <v>2.8327457423966444E-13</v>
      </c>
      <c r="M2467" s="600">
        <f t="shared" ca="1" si="1110"/>
        <v>27271.35</v>
      </c>
      <c r="N2467" s="601">
        <f t="shared" ca="1" si="1111"/>
        <v>-4.7608454719022298E+17</v>
      </c>
      <c r="O2467" s="601">
        <f t="shared" ca="1" si="1112"/>
        <v>5581297841587323</v>
      </c>
      <c r="P2467" s="601">
        <f t="shared" ca="1" si="1113"/>
        <v>-4483129486041270</v>
      </c>
      <c r="Q2467" s="601">
        <f t="shared" ca="1" si="1129"/>
        <v>-717300717766603</v>
      </c>
      <c r="R2467" s="602">
        <f t="shared" si="1114"/>
        <v>399</v>
      </c>
      <c r="S2467" s="602">
        <f t="shared" si="1115"/>
        <v>63.84</v>
      </c>
      <c r="T2467" s="602">
        <f t="shared" si="1116"/>
        <v>166.35080000000002</v>
      </c>
      <c r="U2467" s="602">
        <f t="shared" si="1117"/>
        <v>26.616128000000003</v>
      </c>
      <c r="V2467" s="602">
        <f t="shared" ca="1" si="1118"/>
        <v>-380867637752178</v>
      </c>
      <c r="W2467" s="602">
        <f t="shared" si="1119"/>
        <v>84.48</v>
      </c>
      <c r="X2467" s="602">
        <f t="shared" si="1120"/>
        <v>13.52</v>
      </c>
      <c r="Y2467" s="602">
        <f t="shared" ca="1" si="1121"/>
        <v>7029547034387.3604</v>
      </c>
      <c r="Z2467" s="602">
        <f t="shared" ca="1" si="1122"/>
        <v>1124727525501.98</v>
      </c>
      <c r="AA2467" s="603">
        <f t="shared" si="1123"/>
        <v>0</v>
      </c>
      <c r="AB2467" s="602"/>
      <c r="AC2467" s="604">
        <f t="shared" si="1124"/>
        <v>0.113</v>
      </c>
      <c r="AD2467" s="602">
        <f t="shared" ca="1" si="1125"/>
        <v>-4483129486041266.5</v>
      </c>
      <c r="AE2467" s="602">
        <f t="shared" si="1126"/>
        <v>0</v>
      </c>
      <c r="AG2467" s="602">
        <f t="shared" ca="1" si="1130"/>
        <v>0</v>
      </c>
    </row>
    <row r="2468" spans="2:33" x14ac:dyDescent="0.25">
      <c r="B2468" s="30">
        <v>2447</v>
      </c>
      <c r="C2468" s="19">
        <f t="shared" ca="1" si="1104"/>
        <v>120170</v>
      </c>
      <c r="D2468" s="30">
        <f t="shared" ca="1" si="1105"/>
        <v>31</v>
      </c>
      <c r="E2468" s="599">
        <f t="shared" si="1106"/>
        <v>0.113</v>
      </c>
      <c r="F2468" s="599">
        <f t="shared" si="1127"/>
        <v>0.13108</v>
      </c>
      <c r="G2468" s="33">
        <f t="shared" ca="1" si="1107"/>
        <v>1.0120874444444443</v>
      </c>
      <c r="H2468" s="33">
        <f t="shared" ca="1" si="1108"/>
        <v>3572814281553.4434</v>
      </c>
      <c r="I2468" s="33">
        <f t="shared" ca="1" si="1132"/>
        <v>2.7989140246192829E-13</v>
      </c>
      <c r="J2468" s="30" t="b">
        <f t="shared" si="1109"/>
        <v>0</v>
      </c>
      <c r="K2468" s="33">
        <f t="shared" si="1128"/>
        <v>1</v>
      </c>
      <c r="L2468" s="33">
        <f t="shared" ca="1" si="1131"/>
        <v>2.7989140246192829E-13</v>
      </c>
      <c r="M2468" s="600">
        <f t="shared" ca="1" si="1110"/>
        <v>27271.35</v>
      </c>
      <c r="N2468" s="601">
        <f t="shared" ca="1" si="1111"/>
        <v>-4.8166584503180998E+17</v>
      </c>
      <c r="O2468" s="601">
        <f t="shared" ca="1" si="1112"/>
        <v>5822109142635661</v>
      </c>
      <c r="P2468" s="601">
        <f t="shared" ca="1" si="1113"/>
        <v>-4686876264295640</v>
      </c>
      <c r="Q2468" s="601">
        <f t="shared" ca="1" si="1129"/>
        <v>-749900202287302</v>
      </c>
      <c r="R2468" s="602">
        <f t="shared" si="1114"/>
        <v>399</v>
      </c>
      <c r="S2468" s="602">
        <f t="shared" si="1115"/>
        <v>63.84</v>
      </c>
      <c r="T2468" s="602">
        <f t="shared" si="1116"/>
        <v>166.35080000000002</v>
      </c>
      <c r="U2468" s="602">
        <f t="shared" si="1117"/>
        <v>26.616128000000003</v>
      </c>
      <c r="V2468" s="602">
        <f t="shared" ca="1" si="1118"/>
        <v>-385332676025448</v>
      </c>
      <c r="W2468" s="602">
        <f t="shared" si="1119"/>
        <v>84.48</v>
      </c>
      <c r="X2468" s="602">
        <f t="shared" si="1120"/>
        <v>13.52</v>
      </c>
      <c r="Y2468" s="602">
        <f t="shared" ca="1" si="1121"/>
        <v>7349021982690.2002</v>
      </c>
      <c r="Z2468" s="602">
        <f t="shared" ca="1" si="1122"/>
        <v>1175843517230.4299</v>
      </c>
      <c r="AA2468" s="603">
        <f t="shared" si="1123"/>
        <v>0</v>
      </c>
      <c r="AB2468" s="602"/>
      <c r="AC2468" s="604">
        <f t="shared" si="1124"/>
        <v>0.113</v>
      </c>
      <c r="AD2468" s="602">
        <f t="shared" ca="1" si="1125"/>
        <v>-4686876264295640</v>
      </c>
      <c r="AE2468" s="602">
        <f t="shared" si="1126"/>
        <v>0</v>
      </c>
      <c r="AG2468" s="602">
        <f t="shared" ca="1" si="1130"/>
        <v>0</v>
      </c>
    </row>
    <row r="2469" spans="2:33" x14ac:dyDescent="0.25">
      <c r="B2469" s="30">
        <v>2448</v>
      </c>
      <c r="C2469" s="19">
        <f t="shared" ca="1" si="1104"/>
        <v>120201</v>
      </c>
      <c r="D2469" s="30">
        <f t="shared" ca="1" si="1105"/>
        <v>31</v>
      </c>
      <c r="E2469" s="599">
        <f t="shared" si="1106"/>
        <v>0.113</v>
      </c>
      <c r="F2469" s="599">
        <f t="shared" si="1127"/>
        <v>0.13108</v>
      </c>
      <c r="G2469" s="33">
        <f t="shared" ca="1" si="1107"/>
        <v>1.0120874444444443</v>
      </c>
      <c r="H2469" s="33">
        <f t="shared" ca="1" si="1108"/>
        <v>3616000475692.0381</v>
      </c>
      <c r="I2469" s="33">
        <f t="shared" ca="1" si="1132"/>
        <v>2.7654863618584501E-13</v>
      </c>
      <c r="J2469" s="30" t="b">
        <f t="shared" si="1109"/>
        <v>1</v>
      </c>
      <c r="K2469" s="33">
        <f t="shared" si="1128"/>
        <v>1</v>
      </c>
      <c r="L2469" s="33">
        <f t="shared" ca="1" si="1131"/>
        <v>2.7654863618584501E-13</v>
      </c>
      <c r="M2469" s="600">
        <f t="shared" ca="1" si="1110"/>
        <v>27271.35</v>
      </c>
      <c r="N2469" s="601">
        <f t="shared" ca="1" si="1111"/>
        <v>-4.8748795417444602E+17</v>
      </c>
      <c r="O2469" s="601">
        <f t="shared" ca="1" si="1112"/>
        <v>5892483563446769</v>
      </c>
      <c r="P2469" s="601">
        <f t="shared" ca="1" si="1113"/>
        <v>-4743528620758570</v>
      </c>
      <c r="Q2469" s="601">
        <f t="shared" ca="1" si="1129"/>
        <v>-758964579321371</v>
      </c>
      <c r="R2469" s="602">
        <f t="shared" si="1114"/>
        <v>399</v>
      </c>
      <c r="S2469" s="602">
        <f t="shared" si="1115"/>
        <v>63.84</v>
      </c>
      <c r="T2469" s="602">
        <f t="shared" si="1116"/>
        <v>166.35080000000002</v>
      </c>
      <c r="U2469" s="602">
        <f t="shared" si="1117"/>
        <v>26.616128000000003</v>
      </c>
      <c r="V2469" s="602">
        <f t="shared" ca="1" si="1118"/>
        <v>-389990363339557</v>
      </c>
      <c r="W2469" s="602">
        <f t="shared" si="1119"/>
        <v>84.48</v>
      </c>
      <c r="X2469" s="602">
        <f t="shared" si="1120"/>
        <v>13.52</v>
      </c>
      <c r="Y2469" s="602">
        <f t="shared" ca="1" si="1121"/>
        <v>7437852877624.0801</v>
      </c>
      <c r="Z2469" s="602">
        <f t="shared" ca="1" si="1122"/>
        <v>1190056460419.8501</v>
      </c>
      <c r="AA2469" s="603">
        <f t="shared" si="1123"/>
        <v>0</v>
      </c>
      <c r="AB2469" s="602"/>
      <c r="AC2469" s="604">
        <f t="shared" si="1124"/>
        <v>0.113</v>
      </c>
      <c r="AD2469" s="602">
        <f t="shared" ca="1" si="1125"/>
        <v>-4743528620758568</v>
      </c>
      <c r="AE2469" s="602">
        <f t="shared" si="1126"/>
        <v>0</v>
      </c>
      <c r="AG2469" s="602">
        <f t="shared" ca="1" si="1130"/>
        <v>0</v>
      </c>
    </row>
    <row r="2470" spans="2:33" x14ac:dyDescent="0.25">
      <c r="B2470" s="30">
        <v>2449</v>
      </c>
      <c r="C2470" s="19">
        <f t="shared" ca="1" si="1104"/>
        <v>120229</v>
      </c>
      <c r="D2470" s="30">
        <f t="shared" ca="1" si="1105"/>
        <v>28</v>
      </c>
      <c r="E2470" s="599">
        <f t="shared" si="1106"/>
        <v>0.113</v>
      </c>
      <c r="F2470" s="599">
        <f t="shared" si="1127"/>
        <v>0.13108</v>
      </c>
      <c r="G2470" s="33">
        <f t="shared" ca="1" si="1107"/>
        <v>1.0109951111111111</v>
      </c>
      <c r="H2470" s="33">
        <f t="shared" ca="1" si="1108"/>
        <v>3655758802700.1025</v>
      </c>
      <c r="I2470" s="33">
        <f t="shared" ca="1" si="1132"/>
        <v>2.7354102225272937E-13</v>
      </c>
      <c r="J2470" s="30" t="b">
        <f t="shared" si="1109"/>
        <v>0</v>
      </c>
      <c r="K2470" s="33">
        <f t="shared" si="1128"/>
        <v>1</v>
      </c>
      <c r="L2470" s="33">
        <f t="shared" ca="1" si="1131"/>
        <v>2.7354102225272937E-13</v>
      </c>
      <c r="M2470" s="600">
        <f t="shared" ca="1" si="1110"/>
        <v>27271.35</v>
      </c>
      <c r="N2470" s="601">
        <f t="shared" ca="1" si="1111"/>
        <v>-4.9338043773789299E+17</v>
      </c>
      <c r="O2470" s="601">
        <f t="shared" ca="1" si="1112"/>
        <v>5424772733004038</v>
      </c>
      <c r="P2470" s="601">
        <f t="shared" ca="1" si="1113"/>
        <v>-4336265847229700</v>
      </c>
      <c r="Q2470" s="601">
        <f t="shared" ca="1" si="1129"/>
        <v>-693802535556752</v>
      </c>
      <c r="R2470" s="602">
        <f t="shared" si="1114"/>
        <v>399</v>
      </c>
      <c r="S2470" s="602">
        <f t="shared" si="1115"/>
        <v>63.84</v>
      </c>
      <c r="T2470" s="602">
        <f t="shared" si="1116"/>
        <v>166.35080000000002</v>
      </c>
      <c r="U2470" s="602">
        <f t="shared" si="1117"/>
        <v>26.616128000000003</v>
      </c>
      <c r="V2470" s="602">
        <f t="shared" ca="1" si="1118"/>
        <v>-394704350190314</v>
      </c>
      <c r="W2470" s="602">
        <f t="shared" si="1119"/>
        <v>84.48</v>
      </c>
      <c r="X2470" s="602">
        <f t="shared" si="1120"/>
        <v>13.52</v>
      </c>
      <c r="Y2470" s="602">
        <f t="shared" ca="1" si="1121"/>
        <v>6799264848730.8203</v>
      </c>
      <c r="Z2470" s="602">
        <f t="shared" ca="1" si="1122"/>
        <v>1087882375796.9301</v>
      </c>
      <c r="AA2470" s="603">
        <f t="shared" si="1123"/>
        <v>0</v>
      </c>
      <c r="AB2470" s="602"/>
      <c r="AC2470" s="604">
        <f t="shared" si="1124"/>
        <v>0.113</v>
      </c>
      <c r="AD2470" s="602">
        <f t="shared" ca="1" si="1125"/>
        <v>-4336265847229704.5</v>
      </c>
      <c r="AE2470" s="602">
        <f t="shared" si="1126"/>
        <v>0</v>
      </c>
      <c r="AG2470" s="602">
        <f t="shared" ca="1" si="1130"/>
        <v>0</v>
      </c>
    </row>
    <row r="2471" spans="2:33" x14ac:dyDescent="0.25">
      <c r="B2471" s="30">
        <v>2450</v>
      </c>
      <c r="C2471" s="19">
        <f t="shared" ca="1" si="1104"/>
        <v>120260</v>
      </c>
      <c r="D2471" s="30">
        <f t="shared" ca="1" si="1105"/>
        <v>31</v>
      </c>
      <c r="E2471" s="599">
        <f t="shared" si="1106"/>
        <v>0.113</v>
      </c>
      <c r="F2471" s="599">
        <f t="shared" si="1127"/>
        <v>0.13108</v>
      </c>
      <c r="G2471" s="33">
        <f t="shared" ca="1" si="1107"/>
        <v>1.0120874444444443</v>
      </c>
      <c r="H2471" s="33">
        <f t="shared" ca="1" si="1108"/>
        <v>3699947584130.0283</v>
      </c>
      <c r="I2471" s="33">
        <f t="shared" ca="1" si="1132"/>
        <v>2.7027409909514455E-13</v>
      </c>
      <c r="J2471" s="30" t="b">
        <f t="shared" si="1109"/>
        <v>0</v>
      </c>
      <c r="K2471" s="33">
        <f t="shared" si="1128"/>
        <v>1</v>
      </c>
      <c r="L2471" s="33">
        <f t="shared" ca="1" si="1131"/>
        <v>2.7027409909514455E-13</v>
      </c>
      <c r="M2471" s="600">
        <f t="shared" ca="1" si="1110"/>
        <v>27271.35</v>
      </c>
      <c r="N2471" s="601">
        <f t="shared" ca="1" si="1111"/>
        <v>-4.9880521047089702E+17</v>
      </c>
      <c r="O2471" s="601">
        <f t="shared" ca="1" si="1112"/>
        <v>6029280270193651</v>
      </c>
      <c r="P2471" s="601">
        <f t="shared" ca="1" si="1113"/>
        <v>-4853651811887640</v>
      </c>
      <c r="Q2471" s="601">
        <f t="shared" ca="1" si="1129"/>
        <v>-776584289902022</v>
      </c>
      <c r="R2471" s="602">
        <f t="shared" si="1114"/>
        <v>399</v>
      </c>
      <c r="S2471" s="602">
        <f t="shared" si="1115"/>
        <v>63.84</v>
      </c>
      <c r="T2471" s="602">
        <f t="shared" si="1116"/>
        <v>166.35080000000002</v>
      </c>
      <c r="U2471" s="602">
        <f t="shared" si="1117"/>
        <v>26.616128000000003</v>
      </c>
      <c r="V2471" s="602">
        <f t="shared" ca="1" si="1118"/>
        <v>-399044168376718</v>
      </c>
      <c r="W2471" s="602">
        <f t="shared" si="1119"/>
        <v>84.48</v>
      </c>
      <c r="X2471" s="602">
        <f t="shared" si="1120"/>
        <v>13.52</v>
      </c>
      <c r="Y2471" s="602">
        <f t="shared" ca="1" si="1121"/>
        <v>7610526041314.46</v>
      </c>
      <c r="Z2471" s="602">
        <f t="shared" ca="1" si="1122"/>
        <v>1217684166610.3101</v>
      </c>
      <c r="AA2471" s="603">
        <f t="shared" si="1123"/>
        <v>0</v>
      </c>
      <c r="AB2471" s="602"/>
      <c r="AC2471" s="604">
        <f t="shared" si="1124"/>
        <v>0.113</v>
      </c>
      <c r="AD2471" s="602">
        <f t="shared" ca="1" si="1125"/>
        <v>-4853651811887645</v>
      </c>
      <c r="AE2471" s="602">
        <f t="shared" si="1126"/>
        <v>0</v>
      </c>
      <c r="AG2471" s="602">
        <f t="shared" ca="1" si="1130"/>
        <v>0</v>
      </c>
    </row>
    <row r="2472" spans="2:33" x14ac:dyDescent="0.25">
      <c r="B2472" s="30">
        <v>2451</v>
      </c>
      <c r="C2472" s="19">
        <f t="shared" ca="1" si="1104"/>
        <v>120290</v>
      </c>
      <c r="D2472" s="30">
        <f t="shared" ca="1" si="1105"/>
        <v>30</v>
      </c>
      <c r="E2472" s="599">
        <f t="shared" si="1106"/>
        <v>0.113</v>
      </c>
      <c r="F2472" s="599">
        <f t="shared" si="1127"/>
        <v>0.13108</v>
      </c>
      <c r="G2472" s="33">
        <f t="shared" ca="1" si="1107"/>
        <v>1.0117233333333333</v>
      </c>
      <c r="H2472" s="33">
        <f t="shared" ca="1" si="1108"/>
        <v>3743323302974.646</v>
      </c>
      <c r="I2472" s="33">
        <f t="shared" ca="1" si="1132"/>
        <v>2.6714230085479027E-13</v>
      </c>
      <c r="J2472" s="30" t="b">
        <f t="shared" si="1109"/>
        <v>0</v>
      </c>
      <c r="K2472" s="33">
        <f t="shared" si="1128"/>
        <v>1</v>
      </c>
      <c r="L2472" s="33">
        <f t="shared" ca="1" si="1131"/>
        <v>2.6714230085479027E-13</v>
      </c>
      <c r="M2472" s="600">
        <f t="shared" ca="1" si="1110"/>
        <v>27271.35</v>
      </c>
      <c r="N2472" s="601">
        <f t="shared" ca="1" si="1111"/>
        <v>-5.0483449074109101E+17</v>
      </c>
      <c r="O2472" s="601">
        <f t="shared" ca="1" si="1112"/>
        <v>5918343013148657</v>
      </c>
      <c r="P2472" s="601">
        <f t="shared" ca="1" si="1113"/>
        <v>-4753858121145270</v>
      </c>
      <c r="Q2472" s="601">
        <f t="shared" ca="1" si="1129"/>
        <v>-760617299383243</v>
      </c>
      <c r="R2472" s="602">
        <f t="shared" si="1114"/>
        <v>399</v>
      </c>
      <c r="S2472" s="602">
        <f t="shared" si="1115"/>
        <v>63.84</v>
      </c>
      <c r="T2472" s="602">
        <f t="shared" si="1116"/>
        <v>166.35080000000002</v>
      </c>
      <c r="U2472" s="602">
        <f t="shared" si="1117"/>
        <v>26.616128000000003</v>
      </c>
      <c r="V2472" s="602">
        <f t="shared" ca="1" si="1118"/>
        <v>-403867592592873</v>
      </c>
      <c r="W2472" s="602">
        <f t="shared" si="1119"/>
        <v>84.48</v>
      </c>
      <c r="X2472" s="602">
        <f t="shared" si="1120"/>
        <v>13.52</v>
      </c>
      <c r="Y2472" s="602">
        <f t="shared" ca="1" si="1121"/>
        <v>7454049534230.4199</v>
      </c>
      <c r="Z2472" s="602">
        <f t="shared" ca="1" si="1122"/>
        <v>1192647925476.8701</v>
      </c>
      <c r="AA2472" s="603">
        <f t="shared" si="1123"/>
        <v>0</v>
      </c>
      <c r="AB2472" s="602"/>
      <c r="AC2472" s="604">
        <f t="shared" si="1124"/>
        <v>0.113</v>
      </c>
      <c r="AD2472" s="602">
        <f t="shared" ca="1" si="1125"/>
        <v>-4753858121145274</v>
      </c>
      <c r="AE2472" s="602">
        <f t="shared" si="1126"/>
        <v>0</v>
      </c>
      <c r="AG2472" s="602">
        <f t="shared" ca="1" si="1130"/>
        <v>0</v>
      </c>
    </row>
    <row r="2473" spans="2:33" x14ac:dyDescent="0.25">
      <c r="B2473" s="30">
        <v>2452</v>
      </c>
      <c r="C2473" s="19">
        <f t="shared" ca="1" si="1104"/>
        <v>120321</v>
      </c>
      <c r="D2473" s="30">
        <f t="shared" ca="1" si="1105"/>
        <v>31</v>
      </c>
      <c r="E2473" s="599">
        <f t="shared" si="1106"/>
        <v>0.113</v>
      </c>
      <c r="F2473" s="599">
        <f t="shared" si="1127"/>
        <v>0.13108</v>
      </c>
      <c r="G2473" s="33">
        <f t="shared" ca="1" si="1107"/>
        <v>1.0120874444444443</v>
      </c>
      <c r="H2473" s="33">
        <f t="shared" ca="1" si="1108"/>
        <v>3788570515436.9458</v>
      </c>
      <c r="I2473" s="33">
        <f t="shared" ca="1" si="1132"/>
        <v>2.6395179815853776E-13</v>
      </c>
      <c r="J2473" s="30" t="b">
        <f t="shared" si="1109"/>
        <v>0</v>
      </c>
      <c r="K2473" s="33">
        <f t="shared" si="1128"/>
        <v>1</v>
      </c>
      <c r="L2473" s="33">
        <f t="shared" ca="1" si="1131"/>
        <v>2.6395179815853776E-13</v>
      </c>
      <c r="M2473" s="600">
        <f t="shared" ca="1" si="1110"/>
        <v>27271.35</v>
      </c>
      <c r="N2473" s="601">
        <f t="shared" ca="1" si="1111"/>
        <v>-5.1075283375424E+17</v>
      </c>
      <c r="O2473" s="601">
        <f t="shared" ca="1" si="1112"/>
        <v>6173696502874213</v>
      </c>
      <c r="P2473" s="601">
        <f t="shared" ca="1" si="1113"/>
        <v>-4969908824003060</v>
      </c>
      <c r="Q2473" s="601">
        <f t="shared" ca="1" si="1129"/>
        <v>-795185411840490</v>
      </c>
      <c r="R2473" s="602">
        <f t="shared" si="1114"/>
        <v>399</v>
      </c>
      <c r="S2473" s="602">
        <f t="shared" si="1115"/>
        <v>63.84</v>
      </c>
      <c r="T2473" s="602">
        <f t="shared" si="1116"/>
        <v>166.35080000000002</v>
      </c>
      <c r="U2473" s="602">
        <f t="shared" si="1117"/>
        <v>26.616128000000003</v>
      </c>
      <c r="V2473" s="602">
        <f t="shared" ca="1" si="1118"/>
        <v>-408602267003392</v>
      </c>
      <c r="W2473" s="602">
        <f t="shared" si="1119"/>
        <v>84.48</v>
      </c>
      <c r="X2473" s="602">
        <f t="shared" si="1120"/>
        <v>13.52</v>
      </c>
      <c r="Y2473" s="602">
        <f t="shared" ca="1" si="1121"/>
        <v>7792817036311.4404</v>
      </c>
      <c r="Z2473" s="602">
        <f t="shared" ca="1" si="1122"/>
        <v>1246850725809.8301</v>
      </c>
      <c r="AA2473" s="603">
        <f t="shared" si="1123"/>
        <v>0</v>
      </c>
      <c r="AB2473" s="602"/>
      <c r="AC2473" s="604">
        <f t="shared" si="1124"/>
        <v>0.113</v>
      </c>
      <c r="AD2473" s="602">
        <f t="shared" ca="1" si="1125"/>
        <v>-4969908824003063</v>
      </c>
      <c r="AE2473" s="602">
        <f t="shared" si="1126"/>
        <v>0</v>
      </c>
      <c r="AG2473" s="602">
        <f t="shared" ca="1" si="1130"/>
        <v>0</v>
      </c>
    </row>
    <row r="2474" spans="2:33" x14ac:dyDescent="0.25">
      <c r="B2474" s="30">
        <v>2453</v>
      </c>
      <c r="C2474" s="19">
        <f t="shared" ca="1" si="1104"/>
        <v>120351</v>
      </c>
      <c r="D2474" s="30">
        <f t="shared" ca="1" si="1105"/>
        <v>30</v>
      </c>
      <c r="E2474" s="599">
        <f t="shared" si="1106"/>
        <v>0.113</v>
      </c>
      <c r="F2474" s="599">
        <f t="shared" si="1127"/>
        <v>0.13108</v>
      </c>
      <c r="G2474" s="33">
        <f t="shared" ca="1" si="1107"/>
        <v>1.0117233333333333</v>
      </c>
      <c r="H2474" s="33">
        <f t="shared" ca="1" si="1108"/>
        <v>3832985190446.2515</v>
      </c>
      <c r="I2474" s="33">
        <f t="shared" ca="1" si="1132"/>
        <v>2.6089325951284879E-13</v>
      </c>
      <c r="J2474" s="30" t="b">
        <f t="shared" si="1109"/>
        <v>0</v>
      </c>
      <c r="K2474" s="33">
        <f t="shared" si="1128"/>
        <v>1</v>
      </c>
      <c r="L2474" s="33">
        <f t="shared" ca="1" si="1131"/>
        <v>2.6089325951284879E-13</v>
      </c>
      <c r="M2474" s="600">
        <f t="shared" ca="1" si="1110"/>
        <v>27271.35</v>
      </c>
      <c r="N2474" s="601">
        <f t="shared" ca="1" si="1111"/>
        <v>-5.1692653025711398E+17</v>
      </c>
      <c r="O2474" s="601">
        <f t="shared" ca="1" si="1112"/>
        <v>6060102023074833</v>
      </c>
      <c r="P2474" s="601">
        <f t="shared" ca="1" si="1113"/>
        <v>-4867724826587820</v>
      </c>
      <c r="Q2474" s="601">
        <f t="shared" ca="1" si="1129"/>
        <v>-778835972254051</v>
      </c>
      <c r="R2474" s="602">
        <f t="shared" si="1114"/>
        <v>399</v>
      </c>
      <c r="S2474" s="602">
        <f t="shared" si="1115"/>
        <v>63.84</v>
      </c>
      <c r="T2474" s="602">
        <f t="shared" si="1116"/>
        <v>166.35080000000002</v>
      </c>
      <c r="U2474" s="602">
        <f t="shared" si="1117"/>
        <v>26.616128000000003</v>
      </c>
      <c r="V2474" s="602">
        <f t="shared" ca="1" si="1118"/>
        <v>-413541224205691</v>
      </c>
      <c r="W2474" s="602">
        <f t="shared" si="1119"/>
        <v>84.48</v>
      </c>
      <c r="X2474" s="602">
        <f t="shared" si="1120"/>
        <v>13.52</v>
      </c>
      <c r="Y2474" s="602">
        <f t="shared" ca="1" si="1121"/>
        <v>7632592528364.3398</v>
      </c>
      <c r="Z2474" s="602">
        <f t="shared" ca="1" si="1122"/>
        <v>1221214804538.29</v>
      </c>
      <c r="AA2474" s="603">
        <f t="shared" si="1123"/>
        <v>0</v>
      </c>
      <c r="AB2474" s="602"/>
      <c r="AC2474" s="604">
        <f t="shared" si="1124"/>
        <v>0.113</v>
      </c>
      <c r="AD2474" s="602">
        <f t="shared" ca="1" si="1125"/>
        <v>-4867724826587824</v>
      </c>
      <c r="AE2474" s="602">
        <f t="shared" si="1126"/>
        <v>0</v>
      </c>
      <c r="AG2474" s="602">
        <f t="shared" ca="1" si="1130"/>
        <v>0</v>
      </c>
    </row>
    <row r="2475" spans="2:33" x14ac:dyDescent="0.25">
      <c r="B2475" s="30">
        <v>2454</v>
      </c>
      <c r="C2475" s="19">
        <f t="shared" ca="1" si="1104"/>
        <v>120382</v>
      </c>
      <c r="D2475" s="30">
        <f t="shared" ca="1" si="1105"/>
        <v>31</v>
      </c>
      <c r="E2475" s="599">
        <f t="shared" si="1106"/>
        <v>0.113</v>
      </c>
      <c r="F2475" s="599">
        <f t="shared" si="1127"/>
        <v>0.13108</v>
      </c>
      <c r="G2475" s="33">
        <f t="shared" ca="1" si="1107"/>
        <v>1.0120874444444443</v>
      </c>
      <c r="H2475" s="33">
        <f t="shared" ca="1" si="1108"/>
        <v>3879316185992.1484</v>
      </c>
      <c r="I2475" s="33">
        <f t="shared" ca="1" si="1132"/>
        <v>2.5777738963658273E-13</v>
      </c>
      <c r="J2475" s="30" t="b">
        <f t="shared" si="1109"/>
        <v>0</v>
      </c>
      <c r="K2475" s="33">
        <f t="shared" si="1128"/>
        <v>1</v>
      </c>
      <c r="L2475" s="33">
        <f t="shared" ca="1" si="1131"/>
        <v>2.5777738963658273E-13</v>
      </c>
      <c r="M2475" s="600">
        <f t="shared" ca="1" si="1110"/>
        <v>27271.35</v>
      </c>
      <c r="N2475" s="601">
        <f t="shared" ca="1" si="1111"/>
        <v>-5.2298663228018899E+17</v>
      </c>
      <c r="O2475" s="601">
        <f t="shared" ca="1" si="1112"/>
        <v>6321571862901147</v>
      </c>
      <c r="P2475" s="601">
        <f t="shared" ca="1" si="1113"/>
        <v>-5088950480215280</v>
      </c>
      <c r="Q2475" s="601">
        <f t="shared" ca="1" si="1129"/>
        <v>-814232076834445</v>
      </c>
      <c r="R2475" s="602">
        <f t="shared" si="1114"/>
        <v>399</v>
      </c>
      <c r="S2475" s="602">
        <f t="shared" si="1115"/>
        <v>63.84</v>
      </c>
      <c r="T2475" s="602">
        <f t="shared" si="1116"/>
        <v>166.35080000000002</v>
      </c>
      <c r="U2475" s="602">
        <f t="shared" si="1117"/>
        <v>26.616128000000003</v>
      </c>
      <c r="V2475" s="602">
        <f t="shared" ca="1" si="1118"/>
        <v>-418389305824151</v>
      </c>
      <c r="W2475" s="602">
        <f t="shared" si="1119"/>
        <v>84.48</v>
      </c>
      <c r="X2475" s="602">
        <f t="shared" si="1120"/>
        <v>13.52</v>
      </c>
      <c r="Y2475" s="602">
        <f t="shared" ca="1" si="1121"/>
        <v>7979474353252.2002</v>
      </c>
      <c r="Z2475" s="602">
        <f t="shared" ca="1" si="1122"/>
        <v>1276715896520.3501</v>
      </c>
      <c r="AA2475" s="603">
        <f t="shared" si="1123"/>
        <v>0</v>
      </c>
      <c r="AB2475" s="602"/>
      <c r="AC2475" s="604">
        <f t="shared" si="1124"/>
        <v>0.113</v>
      </c>
      <c r="AD2475" s="602">
        <f t="shared" ca="1" si="1125"/>
        <v>-5088950480215284</v>
      </c>
      <c r="AE2475" s="602">
        <f t="shared" si="1126"/>
        <v>0</v>
      </c>
      <c r="AG2475" s="602">
        <f t="shared" ca="1" si="1130"/>
        <v>0</v>
      </c>
    </row>
    <row r="2476" spans="2:33" x14ac:dyDescent="0.25">
      <c r="B2476" s="30">
        <v>2455</v>
      </c>
      <c r="C2476" s="19">
        <f t="shared" ca="1" si="1104"/>
        <v>120413</v>
      </c>
      <c r="D2476" s="30">
        <f t="shared" ca="1" si="1105"/>
        <v>31</v>
      </c>
      <c r="E2476" s="599">
        <f t="shared" si="1106"/>
        <v>0.113</v>
      </c>
      <c r="F2476" s="599">
        <f t="shared" si="1127"/>
        <v>0.13108</v>
      </c>
      <c r="G2476" s="33">
        <f t="shared" ca="1" si="1107"/>
        <v>1.0120874444444443</v>
      </c>
      <c r="H2476" s="33">
        <f t="shared" ca="1" si="1108"/>
        <v>3926207204872.7622</v>
      </c>
      <c r="I2476" s="33">
        <f t="shared" ca="1" si="1132"/>
        <v>2.5469873285314988E-13</v>
      </c>
      <c r="J2476" s="30" t="b">
        <f t="shared" si="1109"/>
        <v>0</v>
      </c>
      <c r="K2476" s="33">
        <f t="shared" si="1128"/>
        <v>1</v>
      </c>
      <c r="L2476" s="33">
        <f t="shared" ca="1" si="1131"/>
        <v>2.5469873285314988E-13</v>
      </c>
      <c r="M2476" s="600">
        <f t="shared" ca="1" si="1110"/>
        <v>27271.35</v>
      </c>
      <c r="N2476" s="601">
        <f t="shared" ca="1" si="1111"/>
        <v>-5.2930820414308998E+17</v>
      </c>
      <c r="O2476" s="601">
        <f t="shared" ca="1" si="1112"/>
        <v>6397983511595532</v>
      </c>
      <c r="P2476" s="601">
        <f t="shared" ca="1" si="1113"/>
        <v>-5150462886425680</v>
      </c>
      <c r="Q2476" s="601">
        <f t="shared" ca="1" si="1129"/>
        <v>-824074061828109</v>
      </c>
      <c r="R2476" s="602">
        <f t="shared" si="1114"/>
        <v>399</v>
      </c>
      <c r="S2476" s="602">
        <f t="shared" si="1115"/>
        <v>63.84</v>
      </c>
      <c r="T2476" s="602">
        <f t="shared" si="1116"/>
        <v>166.35080000000002</v>
      </c>
      <c r="U2476" s="602">
        <f t="shared" si="1117"/>
        <v>26.616128000000003</v>
      </c>
      <c r="V2476" s="602">
        <f t="shared" ca="1" si="1118"/>
        <v>-423446563314472</v>
      </c>
      <c r="W2476" s="602">
        <f t="shared" si="1119"/>
        <v>84.48</v>
      </c>
      <c r="X2476" s="602">
        <f t="shared" si="1120"/>
        <v>13.52</v>
      </c>
      <c r="Y2476" s="602">
        <f t="shared" ca="1" si="1121"/>
        <v>8075925806190.1104</v>
      </c>
      <c r="Z2476" s="602">
        <f t="shared" ca="1" si="1122"/>
        <v>1292148128990.4199</v>
      </c>
      <c r="AA2476" s="603">
        <f t="shared" si="1123"/>
        <v>0</v>
      </c>
      <c r="AB2476" s="602"/>
      <c r="AC2476" s="604">
        <f t="shared" si="1124"/>
        <v>0.113</v>
      </c>
      <c r="AD2476" s="602">
        <f t="shared" ca="1" si="1125"/>
        <v>-5150462886425679</v>
      </c>
      <c r="AE2476" s="602">
        <f t="shared" si="1126"/>
        <v>0</v>
      </c>
      <c r="AG2476" s="602">
        <f t="shared" ca="1" si="1130"/>
        <v>0</v>
      </c>
    </row>
    <row r="2477" spans="2:33" x14ac:dyDescent="0.25">
      <c r="B2477" s="30">
        <v>2456</v>
      </c>
      <c r="C2477" s="19">
        <f t="shared" ca="1" si="1104"/>
        <v>120443</v>
      </c>
      <c r="D2477" s="30">
        <f t="shared" ca="1" si="1105"/>
        <v>30</v>
      </c>
      <c r="E2477" s="599">
        <f t="shared" si="1106"/>
        <v>0.113</v>
      </c>
      <c r="F2477" s="599">
        <f t="shared" si="1127"/>
        <v>0.13108</v>
      </c>
      <c r="G2477" s="33">
        <f t="shared" ca="1" si="1107"/>
        <v>1.0117233333333333</v>
      </c>
      <c r="H2477" s="33">
        <f t="shared" ca="1" si="1108"/>
        <v>3972235440671.2202</v>
      </c>
      <c r="I2477" s="33">
        <f t="shared" ca="1" si="1132"/>
        <v>2.5174741400298822E-13</v>
      </c>
      <c r="J2477" s="30" t="b">
        <f t="shared" si="1109"/>
        <v>0</v>
      </c>
      <c r="K2477" s="33">
        <f t="shared" si="1128"/>
        <v>1</v>
      </c>
      <c r="L2477" s="33">
        <f t="shared" ca="1" si="1131"/>
        <v>2.5174741400298822E-13</v>
      </c>
      <c r="M2477" s="600">
        <f t="shared" ca="1" si="1110"/>
        <v>27271.35</v>
      </c>
      <c r="N2477" s="601">
        <f t="shared" ca="1" si="1111"/>
        <v>-5.3570618765468602E+17</v>
      </c>
      <c r="O2477" s="601">
        <f t="shared" ca="1" si="1112"/>
        <v>6280262206632374</v>
      </c>
      <c r="P2477" s="601">
        <f t="shared" ca="1" si="1113"/>
        <v>-5044566600414960</v>
      </c>
      <c r="Q2477" s="601">
        <f t="shared" ca="1" si="1129"/>
        <v>-807130656066394</v>
      </c>
      <c r="R2477" s="602">
        <f t="shared" si="1114"/>
        <v>399</v>
      </c>
      <c r="S2477" s="602">
        <f t="shared" si="1115"/>
        <v>63.84</v>
      </c>
      <c r="T2477" s="602">
        <f t="shared" si="1116"/>
        <v>166.35080000000002</v>
      </c>
      <c r="U2477" s="602">
        <f t="shared" si="1117"/>
        <v>26.616128000000003</v>
      </c>
      <c r="V2477" s="602">
        <f t="shared" ca="1" si="1118"/>
        <v>-428564950123749</v>
      </c>
      <c r="W2477" s="602">
        <f t="shared" si="1119"/>
        <v>84.48</v>
      </c>
      <c r="X2477" s="602">
        <f t="shared" si="1120"/>
        <v>13.52</v>
      </c>
      <c r="Y2477" s="602">
        <f t="shared" ca="1" si="1121"/>
        <v>7909880429725.2998</v>
      </c>
      <c r="Z2477" s="602">
        <f t="shared" ca="1" si="1122"/>
        <v>1265580868756.05</v>
      </c>
      <c r="AA2477" s="603">
        <f t="shared" si="1123"/>
        <v>0</v>
      </c>
      <c r="AB2477" s="602"/>
      <c r="AC2477" s="604">
        <f t="shared" si="1124"/>
        <v>0.113</v>
      </c>
      <c r="AD2477" s="602">
        <f t="shared" ca="1" si="1125"/>
        <v>-5044566600414960</v>
      </c>
      <c r="AE2477" s="602">
        <f t="shared" si="1126"/>
        <v>0</v>
      </c>
      <c r="AG2477" s="602">
        <f t="shared" ca="1" si="1130"/>
        <v>0</v>
      </c>
    </row>
    <row r="2478" spans="2:33" x14ac:dyDescent="0.25">
      <c r="B2478" s="30">
        <v>2457</v>
      </c>
      <c r="C2478" s="19">
        <f t="shared" ca="1" si="1104"/>
        <v>120474</v>
      </c>
      <c r="D2478" s="30">
        <f t="shared" ca="1" si="1105"/>
        <v>31</v>
      </c>
      <c r="E2478" s="599">
        <f t="shared" si="1106"/>
        <v>0.113</v>
      </c>
      <c r="F2478" s="599">
        <f t="shared" si="1127"/>
        <v>0.13108</v>
      </c>
      <c r="G2478" s="33">
        <f t="shared" ca="1" si="1107"/>
        <v>1.0120874444444443</v>
      </c>
      <c r="H2478" s="33">
        <f t="shared" ca="1" si="1108"/>
        <v>4020249615880.5864</v>
      </c>
      <c r="I2478" s="33">
        <f t="shared" ca="1" si="1132"/>
        <v>2.4874077371958464E-13</v>
      </c>
      <c r="J2478" s="30" t="b">
        <f t="shared" si="1109"/>
        <v>0</v>
      </c>
      <c r="K2478" s="33">
        <f t="shared" si="1128"/>
        <v>1</v>
      </c>
      <c r="L2478" s="33">
        <f t="shared" ca="1" si="1131"/>
        <v>2.4874077371958464E-13</v>
      </c>
      <c r="M2478" s="600">
        <f t="shared" ca="1" si="1110"/>
        <v>27271.35</v>
      </c>
      <c r="N2478" s="601">
        <f t="shared" ca="1" si="1111"/>
        <v>-5.4198644986131802E+17</v>
      </c>
      <c r="O2478" s="601">
        <f t="shared" ca="1" si="1112"/>
        <v>6551231102367626</v>
      </c>
      <c r="P2478" s="601">
        <f t="shared" ca="1" si="1113"/>
        <v>-5273829260733880</v>
      </c>
      <c r="Q2478" s="601">
        <f t="shared" ca="1" si="1129"/>
        <v>-843812681717421</v>
      </c>
      <c r="R2478" s="602">
        <f t="shared" si="1114"/>
        <v>399</v>
      </c>
      <c r="S2478" s="602">
        <f t="shared" si="1115"/>
        <v>63.84</v>
      </c>
      <c r="T2478" s="602">
        <f t="shared" si="1116"/>
        <v>166.35080000000002</v>
      </c>
      <c r="U2478" s="602">
        <f t="shared" si="1117"/>
        <v>26.616128000000003</v>
      </c>
      <c r="V2478" s="602">
        <f t="shared" ca="1" si="1118"/>
        <v>-433589159889054</v>
      </c>
      <c r="W2478" s="602">
        <f t="shared" si="1119"/>
        <v>84.48</v>
      </c>
      <c r="X2478" s="602">
        <f t="shared" si="1120"/>
        <v>13.52</v>
      </c>
      <c r="Y2478" s="602">
        <f t="shared" ca="1" si="1121"/>
        <v>8269364281105.3701</v>
      </c>
      <c r="Z2478" s="602">
        <f t="shared" ca="1" si="1122"/>
        <v>1323098284976.8601</v>
      </c>
      <c r="AA2478" s="603">
        <f t="shared" si="1123"/>
        <v>0</v>
      </c>
      <c r="AB2478" s="602"/>
      <c r="AC2478" s="604">
        <f t="shared" si="1124"/>
        <v>0.113</v>
      </c>
      <c r="AD2478" s="602">
        <f t="shared" ca="1" si="1125"/>
        <v>-5273829260733880</v>
      </c>
      <c r="AE2478" s="602">
        <f t="shared" si="1126"/>
        <v>0</v>
      </c>
      <c r="AG2478" s="602">
        <f t="shared" ca="1" si="1130"/>
        <v>0</v>
      </c>
    </row>
    <row r="2479" spans="2:33" x14ac:dyDescent="0.25">
      <c r="B2479" s="30">
        <v>2458</v>
      </c>
      <c r="C2479" s="19">
        <f t="shared" ca="1" si="1104"/>
        <v>120504</v>
      </c>
      <c r="D2479" s="30">
        <f t="shared" ca="1" si="1105"/>
        <v>30</v>
      </c>
      <c r="E2479" s="599">
        <f t="shared" si="1106"/>
        <v>0.113</v>
      </c>
      <c r="F2479" s="599">
        <f t="shared" si="1127"/>
        <v>0.13108</v>
      </c>
      <c r="G2479" s="33">
        <f t="shared" ca="1" si="1107"/>
        <v>1.0117233333333333</v>
      </c>
      <c r="H2479" s="33">
        <f t="shared" ca="1" si="1108"/>
        <v>4067380342210.7598</v>
      </c>
      <c r="I2479" s="33">
        <f t="shared" ca="1" si="1132"/>
        <v>2.4585849265733184E-13</v>
      </c>
      <c r="J2479" s="30" t="b">
        <f t="shared" si="1109"/>
        <v>0</v>
      </c>
      <c r="K2479" s="33">
        <f t="shared" si="1128"/>
        <v>1</v>
      </c>
      <c r="L2479" s="33">
        <f t="shared" ca="1" si="1131"/>
        <v>2.4585849265733184E-13</v>
      </c>
      <c r="M2479" s="600">
        <f t="shared" ca="1" si="1110"/>
        <v>27271.35</v>
      </c>
      <c r="N2479" s="601">
        <f t="shared" ca="1" si="1111"/>
        <v>-5.4853768096368602E+17</v>
      </c>
      <c r="O2479" s="601">
        <f t="shared" ca="1" si="1112"/>
        <v>6430690079858221</v>
      </c>
      <c r="P2479" s="601">
        <f t="shared" ca="1" si="1113"/>
        <v>-5165396495741380</v>
      </c>
      <c r="Q2479" s="601">
        <f t="shared" ca="1" si="1129"/>
        <v>-826463439318621</v>
      </c>
      <c r="R2479" s="602">
        <f t="shared" si="1114"/>
        <v>399</v>
      </c>
      <c r="S2479" s="602">
        <f t="shared" si="1115"/>
        <v>63.84</v>
      </c>
      <c r="T2479" s="602">
        <f t="shared" si="1116"/>
        <v>166.35080000000002</v>
      </c>
      <c r="U2479" s="602">
        <f t="shared" si="1117"/>
        <v>26.616128000000003</v>
      </c>
      <c r="V2479" s="602">
        <f t="shared" ca="1" si="1118"/>
        <v>-438830144770949</v>
      </c>
      <c r="W2479" s="602">
        <f t="shared" si="1119"/>
        <v>84.48</v>
      </c>
      <c r="X2479" s="602">
        <f t="shared" si="1120"/>
        <v>13.52</v>
      </c>
      <c r="Y2479" s="602">
        <f t="shared" ca="1" si="1121"/>
        <v>8099341705597.1299</v>
      </c>
      <c r="Z2479" s="602">
        <f t="shared" ca="1" si="1122"/>
        <v>1295894672895.54</v>
      </c>
      <c r="AA2479" s="603">
        <f t="shared" si="1123"/>
        <v>0</v>
      </c>
      <c r="AB2479" s="602"/>
      <c r="AC2479" s="604">
        <f t="shared" si="1124"/>
        <v>0.113</v>
      </c>
      <c r="AD2479" s="602">
        <f t="shared" ca="1" si="1125"/>
        <v>-5165396495741377</v>
      </c>
      <c r="AE2479" s="602">
        <f t="shared" si="1126"/>
        <v>0</v>
      </c>
      <c r="AG2479" s="602">
        <f t="shared" ca="1" si="1130"/>
        <v>0</v>
      </c>
    </row>
    <row r="2480" spans="2:33" x14ac:dyDescent="0.25">
      <c r="B2480" s="30">
        <v>2459</v>
      </c>
      <c r="C2480" s="19">
        <f t="shared" ca="1" si="1104"/>
        <v>120535</v>
      </c>
      <c r="D2480" s="30">
        <f t="shared" ca="1" si="1105"/>
        <v>31</v>
      </c>
      <c r="E2480" s="599">
        <f t="shared" si="1106"/>
        <v>0.113</v>
      </c>
      <c r="F2480" s="599">
        <f t="shared" si="1127"/>
        <v>0.13108</v>
      </c>
      <c r="G2480" s="33">
        <f t="shared" ca="1" si="1107"/>
        <v>1.0120874444444443</v>
      </c>
      <c r="H2480" s="33">
        <f t="shared" ca="1" si="1108"/>
        <v>4116544576131.6572</v>
      </c>
      <c r="I2480" s="33">
        <f t="shared" ca="1" si="1132"/>
        <v>2.429221842508763E-13</v>
      </c>
      <c r="J2480" s="30" t="b">
        <f t="shared" si="1109"/>
        <v>0</v>
      </c>
      <c r="K2480" s="33">
        <f t="shared" si="1128"/>
        <v>1</v>
      </c>
      <c r="L2480" s="33">
        <f t="shared" ca="1" si="1131"/>
        <v>2.429221842508763E-13</v>
      </c>
      <c r="M2480" s="600">
        <f t="shared" ca="1" si="1110"/>
        <v>27271.35</v>
      </c>
      <c r="N2480" s="601">
        <f t="shared" ca="1" si="1111"/>
        <v>-5.54968371043544E+17</v>
      </c>
      <c r="O2480" s="601">
        <f t="shared" ca="1" si="1112"/>
        <v>6708149353439935</v>
      </c>
      <c r="P2480" s="601">
        <f t="shared" ca="1" si="1113"/>
        <v>-5400150566015370</v>
      </c>
      <c r="Q2480" s="601">
        <f t="shared" ca="1" si="1129"/>
        <v>-864024090562459</v>
      </c>
      <c r="R2480" s="602">
        <f t="shared" si="1114"/>
        <v>399</v>
      </c>
      <c r="S2480" s="602">
        <f t="shared" si="1115"/>
        <v>63.84</v>
      </c>
      <c r="T2480" s="602">
        <f t="shared" si="1116"/>
        <v>166.35080000000002</v>
      </c>
      <c r="U2480" s="602">
        <f t="shared" si="1117"/>
        <v>26.616128000000003</v>
      </c>
      <c r="V2480" s="602">
        <f t="shared" ca="1" si="1118"/>
        <v>-443974696834835</v>
      </c>
      <c r="W2480" s="602">
        <f t="shared" si="1119"/>
        <v>84.48</v>
      </c>
      <c r="X2480" s="602">
        <f t="shared" si="1120"/>
        <v>13.52</v>
      </c>
      <c r="Y2480" s="602">
        <f t="shared" ca="1" si="1121"/>
        <v>8467436087786.7402</v>
      </c>
      <c r="Z2480" s="602">
        <f t="shared" ca="1" si="1122"/>
        <v>1354789774045.8799</v>
      </c>
      <c r="AA2480" s="603">
        <f t="shared" si="1123"/>
        <v>0</v>
      </c>
      <c r="AB2480" s="602"/>
      <c r="AC2480" s="604">
        <f t="shared" si="1124"/>
        <v>0.113</v>
      </c>
      <c r="AD2480" s="602">
        <f t="shared" ca="1" si="1125"/>
        <v>-5400150566015374</v>
      </c>
      <c r="AE2480" s="602">
        <f t="shared" si="1126"/>
        <v>0</v>
      </c>
      <c r="AG2480" s="602">
        <f t="shared" ca="1" si="1130"/>
        <v>0</v>
      </c>
    </row>
    <row r="2481" spans="2:33" x14ac:dyDescent="0.25">
      <c r="B2481" s="30">
        <v>2460</v>
      </c>
      <c r="C2481" s="19">
        <f t="shared" ca="1" si="1104"/>
        <v>120566</v>
      </c>
      <c r="D2481" s="30">
        <f t="shared" ca="1" si="1105"/>
        <v>31</v>
      </c>
      <c r="E2481" s="599">
        <f t="shared" si="1106"/>
        <v>0.113</v>
      </c>
      <c r="F2481" s="599">
        <f t="shared" si="1127"/>
        <v>0.13108</v>
      </c>
      <c r="G2481" s="33">
        <f t="shared" ca="1" si="1107"/>
        <v>1.0120874444444443</v>
      </c>
      <c r="H2481" s="33">
        <f t="shared" ca="1" si="1108"/>
        <v>4166303079998.7271</v>
      </c>
      <c r="I2481" s="33">
        <f t="shared" ca="1" si="1132"/>
        <v>2.4002094441970016E-13</v>
      </c>
      <c r="J2481" s="30" t="b">
        <f t="shared" si="1109"/>
        <v>1</v>
      </c>
      <c r="K2481" s="33">
        <f t="shared" si="1128"/>
        <v>1</v>
      </c>
      <c r="L2481" s="33">
        <f t="shared" ca="1" si="1131"/>
        <v>2.4002094441970016E-13</v>
      </c>
      <c r="M2481" s="600">
        <f t="shared" ca="1" si="1110"/>
        <v>27271.35</v>
      </c>
      <c r="N2481" s="601">
        <f t="shared" ca="1" si="1111"/>
        <v>-5.61676520396984E+17</v>
      </c>
      <c r="O2481" s="601">
        <f t="shared" ca="1" si="1112"/>
        <v>6789233736074686</v>
      </c>
      <c r="P2481" s="601">
        <f t="shared" ca="1" si="1113"/>
        <v>-5465424585973990</v>
      </c>
      <c r="Q2481" s="601">
        <f t="shared" ca="1" si="1129"/>
        <v>-874467933755838</v>
      </c>
      <c r="R2481" s="602">
        <f t="shared" si="1114"/>
        <v>399</v>
      </c>
      <c r="S2481" s="602">
        <f t="shared" si="1115"/>
        <v>63.84</v>
      </c>
      <c r="T2481" s="602">
        <f t="shared" si="1116"/>
        <v>166.35080000000002</v>
      </c>
      <c r="U2481" s="602">
        <f t="shared" si="1117"/>
        <v>26.616128000000003</v>
      </c>
      <c r="V2481" s="602">
        <f t="shared" ca="1" si="1118"/>
        <v>-449341216317587</v>
      </c>
      <c r="W2481" s="602">
        <f t="shared" si="1119"/>
        <v>84.48</v>
      </c>
      <c r="X2481" s="602">
        <f t="shared" si="1120"/>
        <v>13.52</v>
      </c>
      <c r="Y2481" s="602">
        <f t="shared" ca="1" si="1121"/>
        <v>8569785751081.8496</v>
      </c>
      <c r="Z2481" s="602">
        <f t="shared" ca="1" si="1122"/>
        <v>1371165720173.1001</v>
      </c>
      <c r="AA2481" s="603">
        <f t="shared" si="1123"/>
        <v>0</v>
      </c>
      <c r="AB2481" s="602"/>
      <c r="AC2481" s="604">
        <f t="shared" si="1124"/>
        <v>0.113</v>
      </c>
      <c r="AD2481" s="602">
        <f t="shared" ca="1" si="1125"/>
        <v>-5465424585973986</v>
      </c>
      <c r="AE2481" s="602">
        <f t="shared" si="1126"/>
        <v>0</v>
      </c>
      <c r="AG2481" s="602">
        <f t="shared" ca="1" si="1130"/>
        <v>0</v>
      </c>
    </row>
    <row r="2482" spans="2:33" x14ac:dyDescent="0.25">
      <c r="B2482" s="30">
        <v>2461</v>
      </c>
      <c r="C2482" s="19">
        <f t="shared" ca="1" si="1104"/>
        <v>120594</v>
      </c>
      <c r="D2482" s="30">
        <f t="shared" ca="1" si="1105"/>
        <v>28</v>
      </c>
      <c r="E2482" s="599">
        <f t="shared" si="1106"/>
        <v>0.113</v>
      </c>
      <c r="F2482" s="599">
        <f t="shared" si="1127"/>
        <v>0.13108</v>
      </c>
      <c r="G2482" s="33">
        <f t="shared" ca="1" si="1107"/>
        <v>1.0109951111111111</v>
      </c>
      <c r="H2482" s="33">
        <f t="shared" ca="1" si="1108"/>
        <v>4212112045285.8774</v>
      </c>
      <c r="I2482" s="33">
        <f t="shared" ca="1" si="1132"/>
        <v>2.3741058861888126E-13</v>
      </c>
      <c r="J2482" s="30" t="b">
        <f t="shared" si="1109"/>
        <v>0</v>
      </c>
      <c r="K2482" s="33">
        <f t="shared" si="1128"/>
        <v>1</v>
      </c>
      <c r="L2482" s="33">
        <f t="shared" ca="1" si="1131"/>
        <v>2.3741058861888126E-13</v>
      </c>
      <c r="M2482" s="600">
        <f t="shared" ca="1" si="1110"/>
        <v>27271.35</v>
      </c>
      <c r="N2482" s="601">
        <f t="shared" ca="1" si="1111"/>
        <v>-5.6846575413305901E+17</v>
      </c>
      <c r="O2482" s="601">
        <f t="shared" ca="1" si="1112"/>
        <v>6250344129581819</v>
      </c>
      <c r="P2482" s="601">
        <f t="shared" ca="1" si="1113"/>
        <v>-4996182350213880</v>
      </c>
      <c r="Q2482" s="601">
        <f t="shared" ca="1" si="1129"/>
        <v>-799389176034221</v>
      </c>
      <c r="R2482" s="602">
        <f t="shared" si="1114"/>
        <v>399</v>
      </c>
      <c r="S2482" s="602">
        <f t="shared" si="1115"/>
        <v>63.84</v>
      </c>
      <c r="T2482" s="602">
        <f t="shared" si="1116"/>
        <v>166.35080000000002</v>
      </c>
      <c r="U2482" s="602">
        <f t="shared" si="1117"/>
        <v>26.616128000000003</v>
      </c>
      <c r="V2482" s="602">
        <f t="shared" ca="1" si="1118"/>
        <v>-454772603306447</v>
      </c>
      <c r="W2482" s="602">
        <f t="shared" si="1119"/>
        <v>84.48</v>
      </c>
      <c r="X2482" s="602">
        <f t="shared" si="1120"/>
        <v>13.52</v>
      </c>
      <c r="Y2482" s="602">
        <f t="shared" ca="1" si="1121"/>
        <v>7834013925410.0098</v>
      </c>
      <c r="Z2482" s="602">
        <f t="shared" ca="1" si="1122"/>
        <v>1253442228065.6001</v>
      </c>
      <c r="AA2482" s="603">
        <f t="shared" si="1123"/>
        <v>0</v>
      </c>
      <c r="AB2482" s="602"/>
      <c r="AC2482" s="604">
        <f t="shared" si="1124"/>
        <v>0.113</v>
      </c>
      <c r="AD2482" s="602">
        <f t="shared" ca="1" si="1125"/>
        <v>-4996182350213885</v>
      </c>
      <c r="AE2482" s="602">
        <f t="shared" si="1126"/>
        <v>0</v>
      </c>
      <c r="AG2482" s="602">
        <f t="shared" ca="1" si="1130"/>
        <v>0</v>
      </c>
    </row>
    <row r="2483" spans="2:33" x14ac:dyDescent="0.25">
      <c r="B2483" s="30">
        <v>2462</v>
      </c>
      <c r="C2483" s="19">
        <f t="shared" ca="1" si="1104"/>
        <v>120625</v>
      </c>
      <c r="D2483" s="30">
        <f t="shared" ca="1" si="1105"/>
        <v>31</v>
      </c>
      <c r="E2483" s="599">
        <f t="shared" si="1106"/>
        <v>0.113</v>
      </c>
      <c r="F2483" s="599">
        <f t="shared" si="1127"/>
        <v>0.13108</v>
      </c>
      <c r="G2483" s="33">
        <f t="shared" ca="1" si="1107"/>
        <v>1.0120874444444443</v>
      </c>
      <c r="H2483" s="33">
        <f t="shared" ca="1" si="1108"/>
        <v>4263025715627.0454</v>
      </c>
      <c r="I2483" s="33">
        <f t="shared" ca="1" si="1132"/>
        <v>2.3457517423230247E-13</v>
      </c>
      <c r="J2483" s="30" t="b">
        <f t="shared" si="1109"/>
        <v>0</v>
      </c>
      <c r="K2483" s="33">
        <f t="shared" si="1128"/>
        <v>1</v>
      </c>
      <c r="L2483" s="33">
        <f t="shared" ca="1" si="1131"/>
        <v>2.3457517423230247E-13</v>
      </c>
      <c r="M2483" s="600">
        <f t="shared" ca="1" si="1110"/>
        <v>27271.35</v>
      </c>
      <c r="N2483" s="601">
        <f t="shared" ca="1" si="1111"/>
        <v>-5.7471609826264102E+17</v>
      </c>
      <c r="O2483" s="601">
        <f t="shared" ca="1" si="1112"/>
        <v>6946848909104814</v>
      </c>
      <c r="P2483" s="601">
        <f t="shared" ca="1" si="1113"/>
        <v>-5592306922816750</v>
      </c>
      <c r="Q2483" s="601">
        <f t="shared" ca="1" si="1129"/>
        <v>-894769107650680</v>
      </c>
      <c r="R2483" s="602">
        <f t="shared" si="1114"/>
        <v>399</v>
      </c>
      <c r="S2483" s="602">
        <f t="shared" si="1115"/>
        <v>63.84</v>
      </c>
      <c r="T2483" s="602">
        <f t="shared" si="1116"/>
        <v>166.35080000000002</v>
      </c>
      <c r="U2483" s="602">
        <f t="shared" si="1117"/>
        <v>26.616128000000003</v>
      </c>
      <c r="V2483" s="602">
        <f t="shared" ca="1" si="1118"/>
        <v>-459772878610113</v>
      </c>
      <c r="W2483" s="602">
        <f t="shared" si="1119"/>
        <v>84.48</v>
      </c>
      <c r="X2483" s="602">
        <f t="shared" si="1120"/>
        <v>13.52</v>
      </c>
      <c r="Y2483" s="602">
        <f t="shared" ca="1" si="1121"/>
        <v>8768737255251.3096</v>
      </c>
      <c r="Z2483" s="602">
        <f t="shared" ca="1" si="1122"/>
        <v>1402997960840.21</v>
      </c>
      <c r="AA2483" s="603">
        <f t="shared" si="1123"/>
        <v>0</v>
      </c>
      <c r="AB2483" s="602"/>
      <c r="AC2483" s="604">
        <f t="shared" si="1124"/>
        <v>0.113</v>
      </c>
      <c r="AD2483" s="602">
        <f t="shared" ca="1" si="1125"/>
        <v>-5592306922816754</v>
      </c>
      <c r="AE2483" s="602">
        <f t="shared" si="1126"/>
        <v>0</v>
      </c>
      <c r="AG2483" s="602">
        <f t="shared" ca="1" si="1130"/>
        <v>0</v>
      </c>
    </row>
    <row r="2484" spans="2:33" x14ac:dyDescent="0.25">
      <c r="B2484" s="30">
        <v>2463</v>
      </c>
      <c r="C2484" s="19">
        <f t="shared" ca="1" si="1104"/>
        <v>120655</v>
      </c>
      <c r="D2484" s="30">
        <f t="shared" ca="1" si="1105"/>
        <v>30</v>
      </c>
      <c r="E2484" s="599">
        <f t="shared" si="1106"/>
        <v>0.113</v>
      </c>
      <c r="F2484" s="599">
        <f t="shared" si="1127"/>
        <v>0.13108</v>
      </c>
      <c r="G2484" s="33">
        <f t="shared" ca="1" si="1107"/>
        <v>1.0117233333333333</v>
      </c>
      <c r="H2484" s="33">
        <f t="shared" ca="1" si="1108"/>
        <v>4313002587099.9131</v>
      </c>
      <c r="I2484" s="33">
        <f t="shared" ca="1" si="1132"/>
        <v>2.3185703690300949E-13</v>
      </c>
      <c r="J2484" s="30" t="b">
        <f t="shared" si="1109"/>
        <v>0</v>
      </c>
      <c r="K2484" s="33">
        <f t="shared" si="1128"/>
        <v>1</v>
      </c>
      <c r="L2484" s="33">
        <f t="shared" ca="1" si="1131"/>
        <v>2.3185703690300949E-13</v>
      </c>
      <c r="M2484" s="600">
        <f t="shared" ca="1" si="1110"/>
        <v>27271.35</v>
      </c>
      <c r="N2484" s="601">
        <f t="shared" ca="1" si="1111"/>
        <v>-5.8166294717174605E+17</v>
      </c>
      <c r="O2484" s="601">
        <f t="shared" ca="1" si="1112"/>
        <v>6819028617370701</v>
      </c>
      <c r="P2484" s="601">
        <f t="shared" ca="1" si="1113"/>
        <v>-5477326085867270</v>
      </c>
      <c r="Q2484" s="601">
        <f t="shared" ca="1" si="1129"/>
        <v>-876372173738763</v>
      </c>
      <c r="R2484" s="602">
        <f t="shared" si="1114"/>
        <v>399</v>
      </c>
      <c r="S2484" s="602">
        <f t="shared" si="1115"/>
        <v>63.84</v>
      </c>
      <c r="T2484" s="602">
        <f t="shared" si="1116"/>
        <v>166.35080000000002</v>
      </c>
      <c r="U2484" s="602">
        <f t="shared" si="1117"/>
        <v>26.616128000000003</v>
      </c>
      <c r="V2484" s="602">
        <f t="shared" ca="1" si="1118"/>
        <v>-465330357737397</v>
      </c>
      <c r="W2484" s="602">
        <f t="shared" si="1119"/>
        <v>84.48</v>
      </c>
      <c r="X2484" s="602">
        <f t="shared" si="1120"/>
        <v>13.52</v>
      </c>
      <c r="Y2484" s="602">
        <f t="shared" ca="1" si="1121"/>
        <v>8588447302914.5195</v>
      </c>
      <c r="Z2484" s="602">
        <f t="shared" ca="1" si="1122"/>
        <v>1374151568466.3201</v>
      </c>
      <c r="AA2484" s="603">
        <f t="shared" si="1123"/>
        <v>0</v>
      </c>
      <c r="AB2484" s="602"/>
      <c r="AC2484" s="604">
        <f t="shared" si="1124"/>
        <v>0.113</v>
      </c>
      <c r="AD2484" s="602">
        <f t="shared" ca="1" si="1125"/>
        <v>-5477326085867275</v>
      </c>
      <c r="AE2484" s="602">
        <f t="shared" si="1126"/>
        <v>0</v>
      </c>
      <c r="AG2484" s="602">
        <f t="shared" ca="1" si="1130"/>
        <v>0</v>
      </c>
    </row>
    <row r="2485" spans="2:33" x14ac:dyDescent="0.25">
      <c r="B2485" s="30">
        <v>2464</v>
      </c>
      <c r="C2485" s="19">
        <f t="shared" ca="1" si="1104"/>
        <v>120686</v>
      </c>
      <c r="D2485" s="30">
        <f t="shared" ca="1" si="1105"/>
        <v>31</v>
      </c>
      <c r="E2485" s="599">
        <f t="shared" si="1106"/>
        <v>0.113</v>
      </c>
      <c r="F2485" s="599">
        <f t="shared" si="1127"/>
        <v>0.13108</v>
      </c>
      <c r="G2485" s="33">
        <f t="shared" ca="1" si="1107"/>
        <v>1.0120874444444443</v>
      </c>
      <c r="H2485" s="33">
        <f t="shared" ca="1" si="1108"/>
        <v>4365135766260.228</v>
      </c>
      <c r="I2485" s="33">
        <f t="shared" ca="1" si="1132"/>
        <v>2.2908794904602398E-13</v>
      </c>
      <c r="J2485" s="30" t="b">
        <f t="shared" si="1109"/>
        <v>0</v>
      </c>
      <c r="K2485" s="33">
        <f t="shared" si="1128"/>
        <v>1</v>
      </c>
      <c r="L2485" s="33">
        <f t="shared" ca="1" si="1131"/>
        <v>2.2908794904602398E-13</v>
      </c>
      <c r="M2485" s="600">
        <f t="shared" ca="1" si="1110"/>
        <v>27271.35</v>
      </c>
      <c r="N2485" s="601">
        <f t="shared" ca="1" si="1111"/>
        <v>-5.8848197578911706E+17</v>
      </c>
      <c r="O2485" s="601">
        <f t="shared" ca="1" si="1112"/>
        <v>7113243188935121</v>
      </c>
      <c r="P2485" s="601">
        <f t="shared" ca="1" si="1113"/>
        <v>-5726256558859100</v>
      </c>
      <c r="Q2485" s="601">
        <f t="shared" ca="1" si="1129"/>
        <v>-916201049417456</v>
      </c>
      <c r="R2485" s="602">
        <f t="shared" si="1114"/>
        <v>399</v>
      </c>
      <c r="S2485" s="602">
        <f t="shared" si="1115"/>
        <v>63.84</v>
      </c>
      <c r="T2485" s="602">
        <f t="shared" si="1116"/>
        <v>166.35080000000002</v>
      </c>
      <c r="U2485" s="602">
        <f t="shared" si="1117"/>
        <v>26.616128000000003</v>
      </c>
      <c r="V2485" s="602">
        <f t="shared" ca="1" si="1118"/>
        <v>-470785580631294</v>
      </c>
      <c r="W2485" s="602">
        <f t="shared" si="1119"/>
        <v>84.48</v>
      </c>
      <c r="X2485" s="602">
        <f t="shared" si="1120"/>
        <v>13.52</v>
      </c>
      <c r="Y2485" s="602">
        <f t="shared" ca="1" si="1121"/>
        <v>8978770284565.7109</v>
      </c>
      <c r="Z2485" s="602">
        <f t="shared" ca="1" si="1122"/>
        <v>1436603245530.51</v>
      </c>
      <c r="AA2485" s="603">
        <f t="shared" si="1123"/>
        <v>0</v>
      </c>
      <c r="AB2485" s="602"/>
      <c r="AC2485" s="604">
        <f t="shared" si="1124"/>
        <v>0.113</v>
      </c>
      <c r="AD2485" s="602">
        <f t="shared" ca="1" si="1125"/>
        <v>-5726256558859103</v>
      </c>
      <c r="AE2485" s="602">
        <f t="shared" si="1126"/>
        <v>0</v>
      </c>
      <c r="AG2485" s="602">
        <f t="shared" ca="1" si="1130"/>
        <v>0</v>
      </c>
    </row>
    <row r="2486" spans="2:33" x14ac:dyDescent="0.25">
      <c r="B2486" s="30">
        <v>2465</v>
      </c>
      <c r="C2486" s="19">
        <f t="shared" ca="1" si="1104"/>
        <v>120716</v>
      </c>
      <c r="D2486" s="30">
        <f t="shared" ca="1" si="1105"/>
        <v>30</v>
      </c>
      <c r="E2486" s="599">
        <f t="shared" si="1106"/>
        <v>0.113</v>
      </c>
      <c r="F2486" s="599">
        <f t="shared" si="1127"/>
        <v>0.13108</v>
      </c>
      <c r="G2486" s="33">
        <f t="shared" ca="1" si="1107"/>
        <v>1.0117233333333333</v>
      </c>
      <c r="H2486" s="33">
        <f t="shared" ca="1" si="1108"/>
        <v>4416309707893.3516</v>
      </c>
      <c r="I2486" s="33">
        <f t="shared" ca="1" si="1132"/>
        <v>2.2643339488004692E-13</v>
      </c>
      <c r="J2486" s="30" t="b">
        <f t="shared" si="1109"/>
        <v>0</v>
      </c>
      <c r="K2486" s="33">
        <f t="shared" si="1128"/>
        <v>1</v>
      </c>
      <c r="L2486" s="33">
        <f t="shared" ca="1" si="1131"/>
        <v>2.2643339488004692E-13</v>
      </c>
      <c r="M2486" s="600">
        <f t="shared" ca="1" si="1110"/>
        <v>27271.35</v>
      </c>
      <c r="N2486" s="601">
        <f t="shared" ca="1" si="1111"/>
        <v>-5.9559521897805197E+17</v>
      </c>
      <c r="O2486" s="601">
        <f t="shared" ca="1" si="1112"/>
        <v>6982361283846639</v>
      </c>
      <c r="P2486" s="601">
        <f t="shared" ca="1" si="1113"/>
        <v>-5608521645376660</v>
      </c>
      <c r="Q2486" s="601">
        <f t="shared" ca="1" si="1129"/>
        <v>-897363463260266</v>
      </c>
      <c r="R2486" s="602">
        <f t="shared" si="1114"/>
        <v>399</v>
      </c>
      <c r="S2486" s="602">
        <f t="shared" si="1115"/>
        <v>63.84</v>
      </c>
      <c r="T2486" s="602">
        <f t="shared" si="1116"/>
        <v>166.35080000000002</v>
      </c>
      <c r="U2486" s="602">
        <f t="shared" si="1117"/>
        <v>26.616128000000003</v>
      </c>
      <c r="V2486" s="602">
        <f t="shared" ca="1" si="1118"/>
        <v>-476476175182442</v>
      </c>
      <c r="W2486" s="602">
        <f t="shared" si="1119"/>
        <v>84.48</v>
      </c>
      <c r="X2486" s="602">
        <f t="shared" si="1120"/>
        <v>13.52</v>
      </c>
      <c r="Y2486" s="602">
        <f t="shared" ca="1" si="1121"/>
        <v>8794161940225.25</v>
      </c>
      <c r="Z2486" s="602">
        <f t="shared" ca="1" si="1122"/>
        <v>1407065910436.04</v>
      </c>
      <c r="AA2486" s="603">
        <f t="shared" si="1123"/>
        <v>0</v>
      </c>
      <c r="AB2486" s="602"/>
      <c r="AC2486" s="604">
        <f t="shared" si="1124"/>
        <v>0.113</v>
      </c>
      <c r="AD2486" s="602">
        <f t="shared" ca="1" si="1125"/>
        <v>-5608521645376656</v>
      </c>
      <c r="AE2486" s="602">
        <f t="shared" si="1126"/>
        <v>0</v>
      </c>
      <c r="AG2486" s="602">
        <f t="shared" ca="1" si="1130"/>
        <v>0</v>
      </c>
    </row>
    <row r="2487" spans="2:33" x14ac:dyDescent="0.25">
      <c r="B2487" s="30">
        <v>2466</v>
      </c>
      <c r="C2487" s="19">
        <f t="shared" ca="1" si="1104"/>
        <v>120747</v>
      </c>
      <c r="D2487" s="30">
        <f t="shared" ca="1" si="1105"/>
        <v>31</v>
      </c>
      <c r="E2487" s="599">
        <f t="shared" si="1106"/>
        <v>0.113</v>
      </c>
      <c r="F2487" s="599">
        <f t="shared" si="1127"/>
        <v>0.13108</v>
      </c>
      <c r="G2487" s="33">
        <f t="shared" ca="1" si="1107"/>
        <v>1.0120874444444443</v>
      </c>
      <c r="H2487" s="33">
        <f t="shared" ca="1" si="1108"/>
        <v>4469691606136.9727</v>
      </c>
      <c r="I2487" s="33">
        <f t="shared" ca="1" si="1132"/>
        <v>2.2372908203039798E-13</v>
      </c>
      <c r="J2487" s="30" t="b">
        <f t="shared" si="1109"/>
        <v>0</v>
      </c>
      <c r="K2487" s="33">
        <f t="shared" si="1128"/>
        <v>1</v>
      </c>
      <c r="L2487" s="33">
        <f t="shared" ca="1" si="1131"/>
        <v>2.2372908203039798E-13</v>
      </c>
      <c r="M2487" s="600">
        <f t="shared" ca="1" si="1110"/>
        <v>27271.35</v>
      </c>
      <c r="N2487" s="601">
        <f t="shared" ca="1" si="1111"/>
        <v>-6.0257758026189901E+17</v>
      </c>
      <c r="O2487" s="601">
        <f t="shared" ca="1" si="1112"/>
        <v>7283623024910732</v>
      </c>
      <c r="P2487" s="601">
        <f t="shared" ca="1" si="1113"/>
        <v>-5863414621270640</v>
      </c>
      <c r="Q2487" s="601">
        <f t="shared" ca="1" si="1129"/>
        <v>-938146339403302</v>
      </c>
      <c r="R2487" s="602">
        <f t="shared" si="1114"/>
        <v>399</v>
      </c>
      <c r="S2487" s="602">
        <f t="shared" si="1115"/>
        <v>63.84</v>
      </c>
      <c r="T2487" s="602">
        <f t="shared" si="1116"/>
        <v>166.35080000000002</v>
      </c>
      <c r="U2487" s="602">
        <f t="shared" si="1117"/>
        <v>26.616128000000003</v>
      </c>
      <c r="V2487" s="602">
        <f t="shared" ca="1" si="1118"/>
        <v>-482062064209519</v>
      </c>
      <c r="W2487" s="602">
        <f t="shared" si="1119"/>
        <v>84.48</v>
      </c>
      <c r="X2487" s="602">
        <f t="shared" si="1120"/>
        <v>13.52</v>
      </c>
      <c r="Y2487" s="602">
        <f t="shared" ca="1" si="1121"/>
        <v>9193834126427</v>
      </c>
      <c r="Z2487" s="602">
        <f t="shared" ca="1" si="1122"/>
        <v>1471013460228.3201</v>
      </c>
      <c r="AA2487" s="603">
        <f t="shared" si="1123"/>
        <v>0</v>
      </c>
      <c r="AB2487" s="602"/>
      <c r="AC2487" s="604">
        <f t="shared" si="1124"/>
        <v>0.113</v>
      </c>
      <c r="AD2487" s="602">
        <f t="shared" ca="1" si="1125"/>
        <v>-5863414621270645</v>
      </c>
      <c r="AE2487" s="602">
        <f t="shared" si="1126"/>
        <v>0</v>
      </c>
      <c r="AG2487" s="602">
        <f t="shared" ca="1" si="1130"/>
        <v>0</v>
      </c>
    </row>
    <row r="2488" spans="2:33" x14ac:dyDescent="0.25">
      <c r="B2488" s="30">
        <v>2467</v>
      </c>
      <c r="C2488" s="19">
        <f t="shared" ca="1" si="1104"/>
        <v>120778</v>
      </c>
      <c r="D2488" s="30">
        <f t="shared" ca="1" si="1105"/>
        <v>31</v>
      </c>
      <c r="E2488" s="599">
        <f t="shared" si="1106"/>
        <v>0.113</v>
      </c>
      <c r="F2488" s="599">
        <f t="shared" si="1127"/>
        <v>0.13108</v>
      </c>
      <c r="G2488" s="33">
        <f t="shared" ca="1" si="1107"/>
        <v>1.0120874444444443</v>
      </c>
      <c r="H2488" s="33">
        <f t="shared" ca="1" si="1108"/>
        <v>4523718755109.9521</v>
      </c>
      <c r="I2488" s="33">
        <f t="shared" ca="1" si="1132"/>
        <v>2.2105706701381668E-13</v>
      </c>
      <c r="J2488" s="30" t="b">
        <f t="shared" si="1109"/>
        <v>0</v>
      </c>
      <c r="K2488" s="33">
        <f t="shared" si="1128"/>
        <v>1</v>
      </c>
      <c r="L2488" s="33">
        <f t="shared" ca="1" si="1131"/>
        <v>2.2105706701381668E-13</v>
      </c>
      <c r="M2488" s="600">
        <f t="shared" ca="1" si="1110"/>
        <v>27271.35</v>
      </c>
      <c r="N2488" s="601">
        <f t="shared" ca="1" si="1111"/>
        <v>-6.0986120328680998E+17</v>
      </c>
      <c r="O2488" s="601">
        <f t="shared" ca="1" si="1112"/>
        <v>7371663413578621</v>
      </c>
      <c r="P2488" s="601">
        <f t="shared" ca="1" si="1113"/>
        <v>-5934288319760260</v>
      </c>
      <c r="Q2488" s="601">
        <f t="shared" ca="1" si="1129"/>
        <v>-949486131161642</v>
      </c>
      <c r="R2488" s="602">
        <f t="shared" si="1114"/>
        <v>399</v>
      </c>
      <c r="S2488" s="602">
        <f t="shared" si="1115"/>
        <v>63.84</v>
      </c>
      <c r="T2488" s="602">
        <f t="shared" si="1116"/>
        <v>166.35080000000002</v>
      </c>
      <c r="U2488" s="602">
        <f t="shared" si="1117"/>
        <v>26.616128000000003</v>
      </c>
      <c r="V2488" s="602">
        <f t="shared" ca="1" si="1118"/>
        <v>-487888962629448</v>
      </c>
      <c r="W2488" s="602">
        <f t="shared" si="1119"/>
        <v>84.48</v>
      </c>
      <c r="X2488" s="602">
        <f t="shared" si="1120"/>
        <v>13.52</v>
      </c>
      <c r="Y2488" s="602">
        <f t="shared" ca="1" si="1121"/>
        <v>9304964085658.7305</v>
      </c>
      <c r="Z2488" s="602">
        <f t="shared" ca="1" si="1122"/>
        <v>1488794253705.3999</v>
      </c>
      <c r="AA2488" s="603">
        <f t="shared" si="1123"/>
        <v>0</v>
      </c>
      <c r="AB2488" s="602"/>
      <c r="AC2488" s="604">
        <f t="shared" si="1124"/>
        <v>0.113</v>
      </c>
      <c r="AD2488" s="602">
        <f t="shared" ca="1" si="1125"/>
        <v>-5934288319760265</v>
      </c>
      <c r="AE2488" s="602">
        <f t="shared" si="1126"/>
        <v>0</v>
      </c>
      <c r="AG2488" s="602">
        <f t="shared" ca="1" si="1130"/>
        <v>0</v>
      </c>
    </row>
    <row r="2489" spans="2:33" x14ac:dyDescent="0.25">
      <c r="B2489" s="30">
        <v>2468</v>
      </c>
      <c r="C2489" s="19">
        <f t="shared" ca="1" si="1104"/>
        <v>120808</v>
      </c>
      <c r="D2489" s="30">
        <f t="shared" ca="1" si="1105"/>
        <v>30</v>
      </c>
      <c r="E2489" s="599">
        <f t="shared" si="1106"/>
        <v>0.113</v>
      </c>
      <c r="F2489" s="599">
        <f t="shared" si="1127"/>
        <v>0.13108</v>
      </c>
      <c r="G2489" s="33">
        <f t="shared" ca="1" si="1107"/>
        <v>1.0117233333333333</v>
      </c>
      <c r="H2489" s="33">
        <f t="shared" ca="1" si="1108"/>
        <v>4576751817982.3574</v>
      </c>
      <c r="I2489" s="33">
        <f t="shared" ca="1" si="1132"/>
        <v>2.1849557060772545E-13</v>
      </c>
      <c r="J2489" s="30" t="b">
        <f t="shared" si="1109"/>
        <v>0</v>
      </c>
      <c r="K2489" s="33">
        <f t="shared" si="1128"/>
        <v>1</v>
      </c>
      <c r="L2489" s="33">
        <f t="shared" ca="1" si="1131"/>
        <v>2.1849557060772545E-13</v>
      </c>
      <c r="M2489" s="600">
        <f t="shared" ca="1" si="1110"/>
        <v>27271.35</v>
      </c>
      <c r="N2489" s="601">
        <f t="shared" ca="1" si="1111"/>
        <v>-6.1723286670038899E+17</v>
      </c>
      <c r="O2489" s="601">
        <f t="shared" ca="1" si="1112"/>
        <v>7236026640644828</v>
      </c>
      <c r="P2489" s="601">
        <f t="shared" ca="1" si="1113"/>
        <v>-5812276161428660</v>
      </c>
      <c r="Q2489" s="601">
        <f t="shared" ca="1" si="1129"/>
        <v>-929964185828586</v>
      </c>
      <c r="R2489" s="602">
        <f t="shared" si="1114"/>
        <v>399</v>
      </c>
      <c r="S2489" s="602">
        <f t="shared" si="1115"/>
        <v>63.84</v>
      </c>
      <c r="T2489" s="602">
        <f t="shared" si="1116"/>
        <v>166.35080000000002</v>
      </c>
      <c r="U2489" s="602">
        <f t="shared" si="1117"/>
        <v>26.616128000000003</v>
      </c>
      <c r="V2489" s="602">
        <f t="shared" ca="1" si="1118"/>
        <v>-493786293360311</v>
      </c>
      <c r="W2489" s="602">
        <f t="shared" si="1119"/>
        <v>84.48</v>
      </c>
      <c r="X2489" s="602">
        <f t="shared" si="1120"/>
        <v>13.52</v>
      </c>
      <c r="Y2489" s="602">
        <f t="shared" ca="1" si="1121"/>
        <v>9113649021394.7891</v>
      </c>
      <c r="Z2489" s="602">
        <f t="shared" ca="1" si="1122"/>
        <v>1458183843423.1699</v>
      </c>
      <c r="AA2489" s="603">
        <f t="shared" si="1123"/>
        <v>0</v>
      </c>
      <c r="AB2489" s="602"/>
      <c r="AC2489" s="604">
        <f t="shared" si="1124"/>
        <v>0.113</v>
      </c>
      <c r="AD2489" s="602">
        <f t="shared" ca="1" si="1125"/>
        <v>-5812276161428663</v>
      </c>
      <c r="AE2489" s="602">
        <f t="shared" si="1126"/>
        <v>0</v>
      </c>
      <c r="AG2489" s="602">
        <f t="shared" ca="1" si="1130"/>
        <v>0</v>
      </c>
    </row>
    <row r="2490" spans="2:33" x14ac:dyDescent="0.25">
      <c r="B2490" s="30">
        <v>2469</v>
      </c>
      <c r="C2490" s="19">
        <f t="shared" ca="1" si="1104"/>
        <v>120839</v>
      </c>
      <c r="D2490" s="30">
        <f t="shared" ca="1" si="1105"/>
        <v>31</v>
      </c>
      <c r="E2490" s="599">
        <f t="shared" si="1106"/>
        <v>0.113</v>
      </c>
      <c r="F2490" s="599">
        <f t="shared" si="1127"/>
        <v>0.13108</v>
      </c>
      <c r="G2490" s="33">
        <f t="shared" ca="1" si="1107"/>
        <v>1.0120874444444443</v>
      </c>
      <c r="H2490" s="33">
        <f t="shared" ca="1" si="1108"/>
        <v>4632073051318.2285</v>
      </c>
      <c r="I2490" s="33">
        <f t="shared" ca="1" si="1132"/>
        <v>2.1588605985292326E-13</v>
      </c>
      <c r="J2490" s="30" t="b">
        <f t="shared" si="1109"/>
        <v>0</v>
      </c>
      <c r="K2490" s="33">
        <f t="shared" si="1128"/>
        <v>1</v>
      </c>
      <c r="L2490" s="33">
        <f t="shared" ca="1" si="1131"/>
        <v>2.1588605985292326E-13</v>
      </c>
      <c r="M2490" s="600">
        <f t="shared" ca="1" si="1110"/>
        <v>27271.35</v>
      </c>
      <c r="N2490" s="601">
        <f t="shared" ca="1" si="1111"/>
        <v>-6.2446889334103398E+17</v>
      </c>
      <c r="O2490" s="601">
        <f t="shared" ca="1" si="1112"/>
        <v>7548233055570725</v>
      </c>
      <c r="P2490" s="601">
        <f t="shared" ca="1" si="1113"/>
        <v>-6076429259371230</v>
      </c>
      <c r="Q2490" s="601">
        <f t="shared" ca="1" si="1129"/>
        <v>-972228681499397</v>
      </c>
      <c r="R2490" s="602">
        <f t="shared" si="1114"/>
        <v>399</v>
      </c>
      <c r="S2490" s="602">
        <f t="shared" si="1115"/>
        <v>63.84</v>
      </c>
      <c r="T2490" s="602">
        <f t="shared" si="1116"/>
        <v>166.35080000000002</v>
      </c>
      <c r="U2490" s="602">
        <f t="shared" si="1117"/>
        <v>26.616128000000003</v>
      </c>
      <c r="V2490" s="602">
        <f t="shared" ca="1" si="1118"/>
        <v>-499575114672827</v>
      </c>
      <c r="W2490" s="602">
        <f t="shared" si="1119"/>
        <v>84.48</v>
      </c>
      <c r="X2490" s="602">
        <f t="shared" si="1120"/>
        <v>13.52</v>
      </c>
      <c r="Y2490" s="602">
        <f t="shared" ca="1" si="1121"/>
        <v>9527841078968.7305</v>
      </c>
      <c r="Z2490" s="602">
        <f t="shared" ca="1" si="1122"/>
        <v>1524454572635</v>
      </c>
      <c r="AA2490" s="603">
        <f t="shared" si="1123"/>
        <v>0</v>
      </c>
      <c r="AB2490" s="602"/>
      <c r="AC2490" s="604">
        <f t="shared" si="1124"/>
        <v>0.113</v>
      </c>
      <c r="AD2490" s="602">
        <f t="shared" ca="1" si="1125"/>
        <v>-6076429259371228</v>
      </c>
      <c r="AE2490" s="602">
        <f t="shared" si="1126"/>
        <v>0</v>
      </c>
      <c r="AG2490" s="602">
        <f t="shared" ca="1" si="1130"/>
        <v>0</v>
      </c>
    </row>
    <row r="2491" spans="2:33" x14ac:dyDescent="0.25">
      <c r="B2491" s="30">
        <v>2470</v>
      </c>
      <c r="C2491" s="19">
        <f t="shared" ca="1" si="1104"/>
        <v>120869</v>
      </c>
      <c r="D2491" s="30">
        <f t="shared" ca="1" si="1105"/>
        <v>30</v>
      </c>
      <c r="E2491" s="599">
        <f t="shared" si="1106"/>
        <v>0.113</v>
      </c>
      <c r="F2491" s="599">
        <f t="shared" si="1127"/>
        <v>0.13108</v>
      </c>
      <c r="G2491" s="33">
        <f t="shared" ca="1" si="1107"/>
        <v>1.0117233333333333</v>
      </c>
      <c r="H2491" s="33">
        <f t="shared" ca="1" si="1108"/>
        <v>4686376387723.1826</v>
      </c>
      <c r="I2491" s="33">
        <f t="shared" ca="1" si="1132"/>
        <v>2.1338448243715174E-13</v>
      </c>
      <c r="J2491" s="30" t="b">
        <f t="shared" si="1109"/>
        <v>0</v>
      </c>
      <c r="K2491" s="33">
        <f t="shared" si="1128"/>
        <v>1</v>
      </c>
      <c r="L2491" s="33">
        <f t="shared" ca="1" si="1131"/>
        <v>2.1338448243715174E-13</v>
      </c>
      <c r="M2491" s="600">
        <f t="shared" ca="1" si="1110"/>
        <v>27271.35</v>
      </c>
      <c r="N2491" s="601">
        <f t="shared" ca="1" si="1111"/>
        <v>-6.3201712639660506E+17</v>
      </c>
      <c r="O2491" s="601">
        <f t="shared" ca="1" si="1112"/>
        <v>7409347445150133</v>
      </c>
      <c r="P2491" s="601">
        <f t="shared" ca="1" si="1113"/>
        <v>-5951494606901360</v>
      </c>
      <c r="Q2491" s="601">
        <f t="shared" ca="1" si="1129"/>
        <v>-952239137104218</v>
      </c>
      <c r="R2491" s="602">
        <f t="shared" si="1114"/>
        <v>399</v>
      </c>
      <c r="S2491" s="602">
        <f t="shared" si="1115"/>
        <v>63.84</v>
      </c>
      <c r="T2491" s="602">
        <f t="shared" si="1116"/>
        <v>166.35080000000002</v>
      </c>
      <c r="U2491" s="602">
        <f t="shared" si="1117"/>
        <v>26.616128000000003</v>
      </c>
      <c r="V2491" s="602">
        <f t="shared" ca="1" si="1118"/>
        <v>-505613701117284</v>
      </c>
      <c r="W2491" s="602">
        <f t="shared" si="1119"/>
        <v>84.48</v>
      </c>
      <c r="X2491" s="602">
        <f t="shared" si="1120"/>
        <v>13.52</v>
      </c>
      <c r="Y2491" s="602">
        <f t="shared" ca="1" si="1121"/>
        <v>9331943543895.9805</v>
      </c>
      <c r="Z2491" s="602">
        <f t="shared" ca="1" si="1122"/>
        <v>1493110967023.3601</v>
      </c>
      <c r="AA2491" s="603">
        <f t="shared" si="1123"/>
        <v>0</v>
      </c>
      <c r="AB2491" s="602"/>
      <c r="AC2491" s="604">
        <f t="shared" si="1124"/>
        <v>0.113</v>
      </c>
      <c r="AD2491" s="602">
        <f t="shared" ca="1" si="1125"/>
        <v>-5951494606901365</v>
      </c>
      <c r="AE2491" s="602">
        <f t="shared" si="1126"/>
        <v>0</v>
      </c>
      <c r="AG2491" s="602">
        <f t="shared" ca="1" si="1130"/>
        <v>0</v>
      </c>
    </row>
    <row r="2492" spans="2:33" x14ac:dyDescent="0.25">
      <c r="B2492" s="30">
        <v>2471</v>
      </c>
      <c r="C2492" s="19">
        <f t="shared" ca="1" si="1104"/>
        <v>120900</v>
      </c>
      <c r="D2492" s="30">
        <f t="shared" ca="1" si="1105"/>
        <v>31</v>
      </c>
      <c r="E2492" s="599">
        <f t="shared" si="1106"/>
        <v>0.113</v>
      </c>
      <c r="F2492" s="599">
        <f t="shared" si="1127"/>
        <v>0.13108</v>
      </c>
      <c r="G2492" s="33">
        <f t="shared" ca="1" si="1107"/>
        <v>1.0120874444444443</v>
      </c>
      <c r="H2492" s="33">
        <f t="shared" ca="1" si="1108"/>
        <v>4743022701955.542</v>
      </c>
      <c r="I2492" s="33">
        <f t="shared" ca="1" si="1132"/>
        <v>2.1083601383305657E-13</v>
      </c>
      <c r="J2492" s="30" t="b">
        <f t="shared" si="1109"/>
        <v>0</v>
      </c>
      <c r="K2492" s="33">
        <f t="shared" si="1128"/>
        <v>1</v>
      </c>
      <c r="L2492" s="33">
        <f t="shared" ca="1" si="1131"/>
        <v>2.1083601383305657E-13</v>
      </c>
      <c r="M2492" s="600">
        <f t="shared" ca="1" si="1110"/>
        <v>27271.35</v>
      </c>
      <c r="N2492" s="601">
        <f t="shared" ca="1" si="1111"/>
        <v>-6.3942647384175501E+17</v>
      </c>
      <c r="O2492" s="601">
        <f t="shared" ca="1" si="1112"/>
        <v>7729031978896495</v>
      </c>
      <c r="P2492" s="601">
        <f t="shared" ca="1" si="1113"/>
        <v>-6221974827410190</v>
      </c>
      <c r="Q2492" s="601">
        <f t="shared" ca="1" si="1129"/>
        <v>-995515972385630</v>
      </c>
      <c r="R2492" s="602">
        <f t="shared" si="1114"/>
        <v>399</v>
      </c>
      <c r="S2492" s="602">
        <f t="shared" si="1115"/>
        <v>63.84</v>
      </c>
      <c r="T2492" s="602">
        <f t="shared" si="1116"/>
        <v>166.35080000000002</v>
      </c>
      <c r="U2492" s="602">
        <f t="shared" si="1117"/>
        <v>26.616128000000003</v>
      </c>
      <c r="V2492" s="602">
        <f t="shared" ca="1" si="1118"/>
        <v>-511541179073404</v>
      </c>
      <c r="W2492" s="602">
        <f t="shared" si="1119"/>
        <v>84.48</v>
      </c>
      <c r="X2492" s="602">
        <f t="shared" si="1120"/>
        <v>13.52</v>
      </c>
      <c r="Y2492" s="602">
        <f t="shared" ca="1" si="1121"/>
        <v>9756056529653.8203</v>
      </c>
      <c r="Z2492" s="602">
        <f t="shared" ca="1" si="1122"/>
        <v>1560969044744.6101</v>
      </c>
      <c r="AA2492" s="603">
        <f t="shared" si="1123"/>
        <v>0</v>
      </c>
      <c r="AB2492" s="602"/>
      <c r="AC2492" s="604">
        <f t="shared" si="1124"/>
        <v>0.113</v>
      </c>
      <c r="AD2492" s="602">
        <f t="shared" ca="1" si="1125"/>
        <v>-6221974827410189</v>
      </c>
      <c r="AE2492" s="602">
        <f t="shared" si="1126"/>
        <v>0</v>
      </c>
      <c r="AG2492" s="602">
        <f t="shared" ca="1" si="1130"/>
        <v>0</v>
      </c>
    </row>
    <row r="2493" spans="2:33" x14ac:dyDescent="0.25">
      <c r="B2493" s="30">
        <v>2472</v>
      </c>
      <c r="C2493" s="19">
        <f t="shared" ca="1" si="1104"/>
        <v>120931</v>
      </c>
      <c r="D2493" s="30">
        <f t="shared" ca="1" si="1105"/>
        <v>31</v>
      </c>
      <c r="E2493" s="599">
        <f t="shared" si="1106"/>
        <v>0.113</v>
      </c>
      <c r="F2493" s="599">
        <f t="shared" si="1127"/>
        <v>0.13108</v>
      </c>
      <c r="G2493" s="33">
        <f t="shared" ca="1" si="1107"/>
        <v>1.0120874444444443</v>
      </c>
      <c r="H2493" s="33">
        <f t="shared" ca="1" si="1108"/>
        <v>4800353725364.168</v>
      </c>
      <c r="I2493" s="33">
        <f t="shared" ca="1" si="1132"/>
        <v>2.0831798180125513E-13</v>
      </c>
      <c r="J2493" s="30" t="b">
        <f t="shared" si="1109"/>
        <v>1</v>
      </c>
      <c r="K2493" s="33">
        <f t="shared" si="1128"/>
        <v>1</v>
      </c>
      <c r="L2493" s="33">
        <f t="shared" ca="1" si="1131"/>
        <v>2.0831798180125513E-13</v>
      </c>
      <c r="M2493" s="600">
        <f t="shared" ca="1" si="1110"/>
        <v>27271.35</v>
      </c>
      <c r="N2493" s="601">
        <f t="shared" ca="1" si="1111"/>
        <v>-6.4715550582065203E+17</v>
      </c>
      <c r="O2493" s="601">
        <f t="shared" ca="1" si="1112"/>
        <v>7822456223550743</v>
      </c>
      <c r="P2493" s="601">
        <f t="shared" ca="1" si="1113"/>
        <v>-6297182602471510</v>
      </c>
      <c r="Q2493" s="601">
        <f t="shared" ca="1" si="1129"/>
        <v>-1007549216395440</v>
      </c>
      <c r="R2493" s="602">
        <f t="shared" si="1114"/>
        <v>399</v>
      </c>
      <c r="S2493" s="602">
        <f t="shared" si="1115"/>
        <v>63.84</v>
      </c>
      <c r="T2493" s="602">
        <f t="shared" si="1116"/>
        <v>166.35080000000002</v>
      </c>
      <c r="U2493" s="602">
        <f t="shared" si="1117"/>
        <v>26.616128000000003</v>
      </c>
      <c r="V2493" s="602">
        <f t="shared" ca="1" si="1118"/>
        <v>-517724404656522</v>
      </c>
      <c r="W2493" s="602">
        <f t="shared" si="1119"/>
        <v>84.48</v>
      </c>
      <c r="X2493" s="602">
        <f t="shared" si="1120"/>
        <v>13.52</v>
      </c>
      <c r="Y2493" s="602">
        <f t="shared" ca="1" si="1121"/>
        <v>9873982320949.9609</v>
      </c>
      <c r="Z2493" s="602">
        <f t="shared" ca="1" si="1122"/>
        <v>1579837171351.99</v>
      </c>
      <c r="AA2493" s="603">
        <f t="shared" si="1123"/>
        <v>0</v>
      </c>
      <c r="AB2493" s="602"/>
      <c r="AC2493" s="604">
        <f t="shared" si="1124"/>
        <v>0.113</v>
      </c>
      <c r="AD2493" s="602">
        <f t="shared" ca="1" si="1125"/>
        <v>-6297182602471511</v>
      </c>
      <c r="AE2493" s="602">
        <f t="shared" si="1126"/>
        <v>0</v>
      </c>
      <c r="AG2493" s="602">
        <f t="shared" ca="1" si="1130"/>
        <v>0</v>
      </c>
    </row>
    <row r="2494" spans="2:33" x14ac:dyDescent="0.25">
      <c r="B2494" s="30">
        <v>2473</v>
      </c>
      <c r="C2494" s="19">
        <f t="shared" ca="1" si="1104"/>
        <v>120959</v>
      </c>
      <c r="D2494" s="30">
        <f t="shared" ca="1" si="1105"/>
        <v>28</v>
      </c>
      <c r="E2494" s="599">
        <f t="shared" si="1106"/>
        <v>0.113</v>
      </c>
      <c r="F2494" s="599">
        <f t="shared" si="1127"/>
        <v>0.13108</v>
      </c>
      <c r="G2494" s="33">
        <f t="shared" ca="1" si="1107"/>
        <v>1.0109951111111111</v>
      </c>
      <c r="H2494" s="33">
        <f t="shared" ca="1" si="1108"/>
        <v>4853134147947.1826</v>
      </c>
      <c r="I2494" s="33">
        <f t="shared" ca="1" si="1132"/>
        <v>2.0605241262967931E-13</v>
      </c>
      <c r="J2494" s="30" t="b">
        <f t="shared" si="1109"/>
        <v>0</v>
      </c>
      <c r="K2494" s="33">
        <f t="shared" si="1128"/>
        <v>1</v>
      </c>
      <c r="L2494" s="33">
        <f t="shared" ca="1" si="1131"/>
        <v>2.0605241262967931E-13</v>
      </c>
      <c r="M2494" s="600">
        <f t="shared" ca="1" si="1110"/>
        <v>27271.35</v>
      </c>
      <c r="N2494" s="601">
        <f t="shared" ca="1" si="1111"/>
        <v>-6.5497796204420301E+17</v>
      </c>
      <c r="O2494" s="601">
        <f t="shared" ca="1" si="1112"/>
        <v>7201555468032394</v>
      </c>
      <c r="P2494" s="601">
        <f t="shared" ca="1" si="1113"/>
        <v>-5756528533077380</v>
      </c>
      <c r="Q2494" s="601">
        <f t="shared" ca="1" si="1129"/>
        <v>-921044565292381</v>
      </c>
      <c r="R2494" s="602">
        <f t="shared" si="1114"/>
        <v>399</v>
      </c>
      <c r="S2494" s="602">
        <f t="shared" si="1115"/>
        <v>63.84</v>
      </c>
      <c r="T2494" s="602">
        <f t="shared" si="1116"/>
        <v>166.35080000000002</v>
      </c>
      <c r="U2494" s="602">
        <f t="shared" si="1117"/>
        <v>26.616128000000003</v>
      </c>
      <c r="V2494" s="602">
        <f t="shared" ca="1" si="1118"/>
        <v>-523982369635362</v>
      </c>
      <c r="W2494" s="602">
        <f t="shared" si="1119"/>
        <v>84.48</v>
      </c>
      <c r="X2494" s="602">
        <f t="shared" si="1120"/>
        <v>13.52</v>
      </c>
      <c r="Y2494" s="602">
        <f t="shared" ca="1" si="1121"/>
        <v>9026236740139.9805</v>
      </c>
      <c r="Z2494" s="602">
        <f t="shared" ca="1" si="1122"/>
        <v>1444197878422.3999</v>
      </c>
      <c r="AA2494" s="603">
        <f t="shared" si="1123"/>
        <v>0</v>
      </c>
      <c r="AB2494" s="602"/>
      <c r="AC2494" s="604">
        <f t="shared" si="1124"/>
        <v>0.113</v>
      </c>
      <c r="AD2494" s="602">
        <f t="shared" ca="1" si="1125"/>
        <v>-5756528533077385</v>
      </c>
      <c r="AE2494" s="602">
        <f t="shared" si="1126"/>
        <v>0</v>
      </c>
      <c r="AG2494" s="602">
        <f t="shared" ca="1" si="1130"/>
        <v>0</v>
      </c>
    </row>
    <row r="2495" spans="2:33" x14ac:dyDescent="0.25">
      <c r="B2495" s="30">
        <v>2474</v>
      </c>
      <c r="C2495" s="19">
        <f t="shared" ca="1" si="1104"/>
        <v>120990</v>
      </c>
      <c r="D2495" s="30">
        <f t="shared" ca="1" si="1105"/>
        <v>31</v>
      </c>
      <c r="E2495" s="599">
        <f t="shared" si="1106"/>
        <v>0.113</v>
      </c>
      <c r="F2495" s="599">
        <f t="shared" si="1127"/>
        <v>0.13108</v>
      </c>
      <c r="G2495" s="33">
        <f t="shared" ca="1" si="1107"/>
        <v>1.0120874444444443</v>
      </c>
      <c r="H2495" s="33">
        <f t="shared" ca="1" si="1108"/>
        <v>4911796137341.9297</v>
      </c>
      <c r="I2495" s="33">
        <f t="shared" ca="1" si="1132"/>
        <v>2.0359151154452444E-13</v>
      </c>
      <c r="J2495" s="30" t="b">
        <f t="shared" si="1109"/>
        <v>0</v>
      </c>
      <c r="K2495" s="33">
        <f t="shared" si="1128"/>
        <v>1</v>
      </c>
      <c r="L2495" s="33">
        <f t="shared" ca="1" si="1131"/>
        <v>2.0359151154452444E-13</v>
      </c>
      <c r="M2495" s="600">
        <f t="shared" ca="1" si="1110"/>
        <v>27271.35</v>
      </c>
      <c r="N2495" s="601">
        <f t="shared" ca="1" si="1111"/>
        <v>-6.6217951751223501E+17</v>
      </c>
      <c r="O2495" s="601">
        <f t="shared" ca="1" si="1112"/>
        <v>8004058130205429</v>
      </c>
      <c r="P2495" s="601">
        <f t="shared" ca="1" si="1113"/>
        <v>-6443374582903770</v>
      </c>
      <c r="Q2495" s="601">
        <f t="shared" ca="1" si="1129"/>
        <v>-1030939933264600</v>
      </c>
      <c r="R2495" s="602">
        <f t="shared" si="1114"/>
        <v>399</v>
      </c>
      <c r="S2495" s="602">
        <f t="shared" si="1115"/>
        <v>63.84</v>
      </c>
      <c r="T2495" s="602">
        <f t="shared" si="1116"/>
        <v>166.35080000000002</v>
      </c>
      <c r="U2495" s="602">
        <f t="shared" si="1117"/>
        <v>26.616128000000003</v>
      </c>
      <c r="V2495" s="602">
        <f t="shared" ca="1" si="1118"/>
        <v>-529743614009788</v>
      </c>
      <c r="W2495" s="602">
        <f t="shared" si="1119"/>
        <v>84.48</v>
      </c>
      <c r="X2495" s="602">
        <f t="shared" si="1120"/>
        <v>13.52</v>
      </c>
      <c r="Y2495" s="602">
        <f t="shared" ca="1" si="1121"/>
        <v>10103211346267.699</v>
      </c>
      <c r="Z2495" s="602">
        <f t="shared" ca="1" si="1122"/>
        <v>1616513815402.8301</v>
      </c>
      <c r="AA2495" s="603">
        <f t="shared" si="1123"/>
        <v>0</v>
      </c>
      <c r="AB2495" s="602"/>
      <c r="AC2495" s="604">
        <f t="shared" si="1124"/>
        <v>0.113</v>
      </c>
      <c r="AD2495" s="602">
        <f t="shared" ca="1" si="1125"/>
        <v>-6443374582903775</v>
      </c>
      <c r="AE2495" s="602">
        <f t="shared" si="1126"/>
        <v>0</v>
      </c>
      <c r="AG2495" s="602">
        <f t="shared" ca="1" si="1130"/>
        <v>0</v>
      </c>
    </row>
    <row r="2496" spans="2:33" x14ac:dyDescent="0.25">
      <c r="B2496" s="30">
        <v>2475</v>
      </c>
      <c r="C2496" s="19">
        <f t="shared" ca="1" si="1104"/>
        <v>121020</v>
      </c>
      <c r="D2496" s="30">
        <f t="shared" ca="1" si="1105"/>
        <v>30</v>
      </c>
      <c r="E2496" s="599">
        <f t="shared" si="1106"/>
        <v>0.113</v>
      </c>
      <c r="F2496" s="599">
        <f t="shared" si="1127"/>
        <v>0.13108</v>
      </c>
      <c r="G2496" s="33">
        <f t="shared" ca="1" si="1107"/>
        <v>1.0117233333333333</v>
      </c>
      <c r="H2496" s="33">
        <f t="shared" ca="1" si="1108"/>
        <v>4969378760725.3682</v>
      </c>
      <c r="I2496" s="33">
        <f t="shared" ca="1" si="1132"/>
        <v>2.0123239707613521E-13</v>
      </c>
      <c r="J2496" s="30" t="b">
        <f t="shared" si="1109"/>
        <v>0</v>
      </c>
      <c r="K2496" s="33">
        <f t="shared" si="1128"/>
        <v>1</v>
      </c>
      <c r="L2496" s="33">
        <f t="shared" ca="1" si="1131"/>
        <v>2.0123239707613521E-13</v>
      </c>
      <c r="M2496" s="600">
        <f t="shared" ca="1" si="1110"/>
        <v>27271.35</v>
      </c>
      <c r="N2496" s="601">
        <f t="shared" ca="1" si="1111"/>
        <v>-6.7018357564243994E+17</v>
      </c>
      <c r="O2496" s="601">
        <f t="shared" ca="1" si="1112"/>
        <v>7856785451808803</v>
      </c>
      <c r="P2496" s="601">
        <f t="shared" ca="1" si="1113"/>
        <v>-6310895337299640</v>
      </c>
      <c r="Q2496" s="601">
        <f t="shared" ca="1" si="1129"/>
        <v>-1009743253967940</v>
      </c>
      <c r="R2496" s="602">
        <f t="shared" si="1114"/>
        <v>399</v>
      </c>
      <c r="S2496" s="602">
        <f t="shared" si="1115"/>
        <v>63.84</v>
      </c>
      <c r="T2496" s="602">
        <f t="shared" si="1116"/>
        <v>166.35080000000002</v>
      </c>
      <c r="U2496" s="602">
        <f t="shared" si="1117"/>
        <v>26.616128000000003</v>
      </c>
      <c r="V2496" s="602">
        <f t="shared" ca="1" si="1118"/>
        <v>-536146860513952</v>
      </c>
      <c r="W2496" s="602">
        <f t="shared" si="1119"/>
        <v>84.48</v>
      </c>
      <c r="X2496" s="602">
        <f t="shared" si="1120"/>
        <v>13.52</v>
      </c>
      <c r="Y2496" s="602">
        <f t="shared" ca="1" si="1121"/>
        <v>9895483889160.4609</v>
      </c>
      <c r="Z2496" s="602">
        <f t="shared" ca="1" si="1122"/>
        <v>1583277422265.6699</v>
      </c>
      <c r="AA2496" s="603">
        <f t="shared" si="1123"/>
        <v>0</v>
      </c>
      <c r="AB2496" s="602"/>
      <c r="AC2496" s="604">
        <f t="shared" si="1124"/>
        <v>0.113</v>
      </c>
      <c r="AD2496" s="602">
        <f t="shared" ca="1" si="1125"/>
        <v>-6310895337299643</v>
      </c>
      <c r="AE2496" s="602">
        <f t="shared" si="1126"/>
        <v>0</v>
      </c>
      <c r="AG2496" s="602">
        <f t="shared" ca="1" si="1130"/>
        <v>0</v>
      </c>
    </row>
    <row r="2497" spans="2:33" x14ac:dyDescent="0.25">
      <c r="B2497" s="30">
        <v>2476</v>
      </c>
      <c r="C2497" s="19">
        <f t="shared" ca="1" si="1104"/>
        <v>121051</v>
      </c>
      <c r="D2497" s="30">
        <f t="shared" ca="1" si="1105"/>
        <v>31</v>
      </c>
      <c r="E2497" s="599">
        <f t="shared" si="1106"/>
        <v>0.113</v>
      </c>
      <c r="F2497" s="599">
        <f t="shared" si="1127"/>
        <v>0.13108</v>
      </c>
      <c r="G2497" s="33">
        <f t="shared" ca="1" si="1107"/>
        <v>1.0120874444444443</v>
      </c>
      <c r="H2497" s="33">
        <f t="shared" ca="1" si="1108"/>
        <v>5029445850419.0381</v>
      </c>
      <c r="I2497" s="33">
        <f t="shared" ca="1" si="1132"/>
        <v>1.9882906183723662E-13</v>
      </c>
      <c r="J2497" s="30" t="b">
        <f t="shared" si="1109"/>
        <v>0</v>
      </c>
      <c r="K2497" s="33">
        <f t="shared" si="1128"/>
        <v>1</v>
      </c>
      <c r="L2497" s="33">
        <f t="shared" ca="1" si="1131"/>
        <v>1.9882906183723662E-13</v>
      </c>
      <c r="M2497" s="600">
        <f t="shared" ca="1" si="1110"/>
        <v>27271.35</v>
      </c>
      <c r="N2497" s="601">
        <f t="shared" ca="1" si="1111"/>
        <v>-6.7804036109424896E+17</v>
      </c>
      <c r="O2497" s="601">
        <f t="shared" ca="1" si="1112"/>
        <v>8195775195845060</v>
      </c>
      <c r="P2497" s="601">
        <f t="shared" ca="1" si="1113"/>
        <v>-6597709402536540</v>
      </c>
      <c r="Q2497" s="601">
        <f t="shared" ca="1" si="1129"/>
        <v>-1055633504405850</v>
      </c>
      <c r="R2497" s="602">
        <f t="shared" si="1114"/>
        <v>399</v>
      </c>
      <c r="S2497" s="602">
        <f t="shared" si="1115"/>
        <v>63.84</v>
      </c>
      <c r="T2497" s="602">
        <f t="shared" si="1116"/>
        <v>166.35080000000002</v>
      </c>
      <c r="U2497" s="602">
        <f t="shared" si="1117"/>
        <v>26.616128000000003</v>
      </c>
      <c r="V2497" s="602">
        <f t="shared" ca="1" si="1118"/>
        <v>-542432288875399</v>
      </c>
      <c r="W2497" s="602">
        <f t="shared" si="1119"/>
        <v>84.48</v>
      </c>
      <c r="X2497" s="602">
        <f t="shared" si="1120"/>
        <v>13.52</v>
      </c>
      <c r="Y2497" s="602">
        <f t="shared" ca="1" si="1121"/>
        <v>10345208343452</v>
      </c>
      <c r="Z2497" s="602">
        <f t="shared" ca="1" si="1122"/>
        <v>1655233334952.3201</v>
      </c>
      <c r="AA2497" s="603">
        <f t="shared" si="1123"/>
        <v>0</v>
      </c>
      <c r="AB2497" s="602"/>
      <c r="AC2497" s="604">
        <f t="shared" si="1124"/>
        <v>0.113</v>
      </c>
      <c r="AD2497" s="602">
        <f t="shared" ca="1" si="1125"/>
        <v>-6597709402536539</v>
      </c>
      <c r="AE2497" s="602">
        <f t="shared" si="1126"/>
        <v>0</v>
      </c>
      <c r="AG2497" s="602">
        <f t="shared" ca="1" si="1130"/>
        <v>0</v>
      </c>
    </row>
    <row r="2498" spans="2:33" x14ac:dyDescent="0.25">
      <c r="B2498" s="30">
        <v>2477</v>
      </c>
      <c r="C2498" s="19">
        <f t="shared" ca="1" si="1104"/>
        <v>121081</v>
      </c>
      <c r="D2498" s="30">
        <f t="shared" ca="1" si="1105"/>
        <v>30</v>
      </c>
      <c r="E2498" s="599">
        <f t="shared" si="1106"/>
        <v>0.113</v>
      </c>
      <c r="F2498" s="599">
        <f t="shared" si="1127"/>
        <v>0.13108</v>
      </c>
      <c r="G2498" s="33">
        <f t="shared" ca="1" si="1107"/>
        <v>1.0117233333333333</v>
      </c>
      <c r="H2498" s="33">
        <f t="shared" ca="1" si="1108"/>
        <v>5088407720605.4502</v>
      </c>
      <c r="I2498" s="33">
        <f t="shared" ca="1" si="1132"/>
        <v>1.9652513220403138E-13</v>
      </c>
      <c r="J2498" s="30" t="b">
        <f t="shared" si="1109"/>
        <v>0</v>
      </c>
      <c r="K2498" s="33">
        <f t="shared" si="1128"/>
        <v>1</v>
      </c>
      <c r="L2498" s="33">
        <f t="shared" ca="1" si="1131"/>
        <v>1.9652513220403138E-13</v>
      </c>
      <c r="M2498" s="600">
        <f t="shared" ca="1" si="1110"/>
        <v>27271.35</v>
      </c>
      <c r="N2498" s="601">
        <f t="shared" ca="1" si="1111"/>
        <v>-6.8623613629009395E+17</v>
      </c>
      <c r="O2498" s="601">
        <f t="shared" ca="1" si="1112"/>
        <v>8044974971134806</v>
      </c>
      <c r="P2498" s="601">
        <f t="shared" ca="1" si="1113"/>
        <v>-6462056950065050</v>
      </c>
      <c r="Q2498" s="601">
        <f t="shared" ca="1" si="1129"/>
        <v>-1033929112010410</v>
      </c>
      <c r="R2498" s="602">
        <f t="shared" si="1114"/>
        <v>399</v>
      </c>
      <c r="S2498" s="602">
        <f t="shared" si="1115"/>
        <v>63.84</v>
      </c>
      <c r="T2498" s="602">
        <f t="shared" si="1116"/>
        <v>166.35080000000002</v>
      </c>
      <c r="U2498" s="602">
        <f t="shared" si="1117"/>
        <v>26.616128000000003</v>
      </c>
      <c r="V2498" s="602">
        <f t="shared" ca="1" si="1118"/>
        <v>-548988909032075</v>
      </c>
      <c r="W2498" s="602">
        <f t="shared" si="1119"/>
        <v>84.48</v>
      </c>
      <c r="X2498" s="602">
        <f t="shared" si="1120"/>
        <v>13.52</v>
      </c>
      <c r="Y2498" s="602">
        <f t="shared" ca="1" si="1121"/>
        <v>10132505297976.699</v>
      </c>
      <c r="Z2498" s="602">
        <f t="shared" ca="1" si="1122"/>
        <v>1621200847676.27</v>
      </c>
      <c r="AA2498" s="603">
        <f t="shared" si="1123"/>
        <v>0</v>
      </c>
      <c r="AB2498" s="602"/>
      <c r="AC2498" s="604">
        <f t="shared" si="1124"/>
        <v>0.113</v>
      </c>
      <c r="AD2498" s="602">
        <f t="shared" ca="1" si="1125"/>
        <v>-6462056950065052</v>
      </c>
      <c r="AE2498" s="602">
        <f t="shared" si="1126"/>
        <v>0</v>
      </c>
      <c r="AG2498" s="602">
        <f t="shared" ca="1" si="1130"/>
        <v>0</v>
      </c>
    </row>
    <row r="2499" spans="2:33" x14ac:dyDescent="0.25">
      <c r="B2499" s="30">
        <v>2478</v>
      </c>
      <c r="C2499" s="19">
        <f t="shared" ca="1" si="1104"/>
        <v>121112</v>
      </c>
      <c r="D2499" s="30">
        <f t="shared" ca="1" si="1105"/>
        <v>31</v>
      </c>
      <c r="E2499" s="599">
        <f t="shared" si="1106"/>
        <v>0.113</v>
      </c>
      <c r="F2499" s="599">
        <f t="shared" si="1127"/>
        <v>0.13108</v>
      </c>
      <c r="G2499" s="33">
        <f t="shared" ca="1" si="1107"/>
        <v>1.0120874444444443</v>
      </c>
      <c r="H2499" s="33">
        <f t="shared" ca="1" si="1108"/>
        <v>5149913566238.9502</v>
      </c>
      <c r="I2499" s="33">
        <f t="shared" ca="1" si="1132"/>
        <v>1.9417801622063207E-13</v>
      </c>
      <c r="J2499" s="30" t="b">
        <f t="shared" si="1109"/>
        <v>0</v>
      </c>
      <c r="K2499" s="33">
        <f t="shared" si="1128"/>
        <v>1</v>
      </c>
      <c r="L2499" s="33">
        <f t="shared" ca="1" si="1131"/>
        <v>1.9417801622063207E-13</v>
      </c>
      <c r="M2499" s="600">
        <f t="shared" ca="1" si="1110"/>
        <v>27271.35</v>
      </c>
      <c r="N2499" s="601">
        <f t="shared" ca="1" si="1111"/>
        <v>-6.9428111126122906E+17</v>
      </c>
      <c r="O2499" s="601">
        <f t="shared" ca="1" si="1112"/>
        <v>8392084361224534</v>
      </c>
      <c r="P2499" s="601">
        <f t="shared" ca="1" si="1113"/>
        <v>-6755740924300240</v>
      </c>
      <c r="Q2499" s="601">
        <f t="shared" ca="1" si="1129"/>
        <v>-1080918547888040</v>
      </c>
      <c r="R2499" s="602">
        <f t="shared" si="1114"/>
        <v>399</v>
      </c>
      <c r="S2499" s="602">
        <f t="shared" si="1115"/>
        <v>63.84</v>
      </c>
      <c r="T2499" s="602">
        <f t="shared" si="1116"/>
        <v>166.35080000000002</v>
      </c>
      <c r="U2499" s="602">
        <f t="shared" si="1117"/>
        <v>26.616128000000003</v>
      </c>
      <c r="V2499" s="602">
        <f t="shared" ca="1" si="1118"/>
        <v>-555424889008983</v>
      </c>
      <c r="W2499" s="602">
        <f t="shared" si="1119"/>
        <v>84.48</v>
      </c>
      <c r="X2499" s="602">
        <f t="shared" si="1120"/>
        <v>13.52</v>
      </c>
      <c r="Y2499" s="602">
        <f t="shared" ca="1" si="1121"/>
        <v>10593001769577.4</v>
      </c>
      <c r="Z2499" s="602">
        <f t="shared" ca="1" si="1122"/>
        <v>1694880283132.3799</v>
      </c>
      <c r="AA2499" s="603">
        <f t="shared" si="1123"/>
        <v>0</v>
      </c>
      <c r="AB2499" s="602"/>
      <c r="AC2499" s="604">
        <f t="shared" si="1124"/>
        <v>0.113</v>
      </c>
      <c r="AD2499" s="602">
        <f t="shared" ca="1" si="1125"/>
        <v>-6755740924300237</v>
      </c>
      <c r="AE2499" s="602">
        <f t="shared" si="1126"/>
        <v>0</v>
      </c>
      <c r="AG2499" s="602">
        <f t="shared" ca="1" si="1130"/>
        <v>0</v>
      </c>
    </row>
    <row r="2500" spans="2:33" x14ac:dyDescent="0.25">
      <c r="B2500" s="30">
        <v>2479</v>
      </c>
      <c r="C2500" s="19">
        <f t="shared" ca="1" si="1104"/>
        <v>121143</v>
      </c>
      <c r="D2500" s="30">
        <f t="shared" ca="1" si="1105"/>
        <v>31</v>
      </c>
      <c r="E2500" s="599">
        <f t="shared" si="1106"/>
        <v>0.113</v>
      </c>
      <c r="F2500" s="599">
        <f t="shared" si="1127"/>
        <v>0.13108</v>
      </c>
      <c r="G2500" s="33">
        <f t="shared" ca="1" si="1107"/>
        <v>1.0120874444444443</v>
      </c>
      <c r="H2500" s="33">
        <f t="shared" ca="1" si="1108"/>
        <v>5212162860364.5537</v>
      </c>
      <c r="I2500" s="33">
        <f t="shared" ca="1" si="1132"/>
        <v>1.9185893203844693E-13</v>
      </c>
      <c r="J2500" s="30" t="b">
        <f t="shared" si="1109"/>
        <v>0</v>
      </c>
      <c r="K2500" s="33">
        <f t="shared" si="1128"/>
        <v>1</v>
      </c>
      <c r="L2500" s="33">
        <f t="shared" ca="1" si="1131"/>
        <v>1.9185893203844693E-13</v>
      </c>
      <c r="M2500" s="600">
        <f t="shared" ca="1" si="1110"/>
        <v>27271.35</v>
      </c>
      <c r="N2500" s="601">
        <f t="shared" ca="1" si="1111"/>
        <v>-7.0267319562245402E+17</v>
      </c>
      <c r="O2500" s="601">
        <f t="shared" ca="1" si="1112"/>
        <v>8493523214713934</v>
      </c>
      <c r="P2500" s="601">
        <f t="shared" ca="1" si="1113"/>
        <v>-6837400567404050</v>
      </c>
      <c r="Q2500" s="601">
        <f t="shared" ca="1" si="1129"/>
        <v>-1093984090784650</v>
      </c>
      <c r="R2500" s="602">
        <f t="shared" si="1114"/>
        <v>399</v>
      </c>
      <c r="S2500" s="602">
        <f t="shared" si="1115"/>
        <v>63.84</v>
      </c>
      <c r="T2500" s="602">
        <f t="shared" si="1116"/>
        <v>166.35080000000002</v>
      </c>
      <c r="U2500" s="602">
        <f t="shared" si="1117"/>
        <v>26.616128000000003</v>
      </c>
      <c r="V2500" s="602">
        <f t="shared" ca="1" si="1118"/>
        <v>-562138556497963</v>
      </c>
      <c r="W2500" s="602">
        <f t="shared" si="1119"/>
        <v>84.48</v>
      </c>
      <c r="X2500" s="602">
        <f t="shared" si="1120"/>
        <v>13.52</v>
      </c>
      <c r="Y2500" s="602">
        <f t="shared" ca="1" si="1121"/>
        <v>10721044089964.199</v>
      </c>
      <c r="Z2500" s="602">
        <f t="shared" ca="1" si="1122"/>
        <v>1715367054394.27</v>
      </c>
      <c r="AA2500" s="603">
        <f t="shared" si="1123"/>
        <v>0</v>
      </c>
      <c r="AB2500" s="602"/>
      <c r="AC2500" s="604">
        <f t="shared" si="1124"/>
        <v>0.113</v>
      </c>
      <c r="AD2500" s="602">
        <f t="shared" ca="1" si="1125"/>
        <v>-6837400567404046</v>
      </c>
      <c r="AE2500" s="602">
        <f t="shared" si="1126"/>
        <v>0</v>
      </c>
      <c r="AG2500" s="602">
        <f t="shared" ca="1" si="1130"/>
        <v>0</v>
      </c>
    </row>
    <row r="2501" spans="2:33" x14ac:dyDescent="0.25">
      <c r="B2501" s="30">
        <v>2480</v>
      </c>
      <c r="C2501" s="19">
        <f t="shared" ca="1" si="1104"/>
        <v>121173</v>
      </c>
      <c r="D2501" s="30">
        <f t="shared" ca="1" si="1105"/>
        <v>30</v>
      </c>
      <c r="E2501" s="599">
        <f t="shared" si="1106"/>
        <v>0.113</v>
      </c>
      <c r="F2501" s="599">
        <f t="shared" si="1127"/>
        <v>0.13108</v>
      </c>
      <c r="G2501" s="33">
        <f t="shared" ca="1" si="1107"/>
        <v>1.0117233333333333</v>
      </c>
      <c r="H2501" s="33">
        <f t="shared" ca="1" si="1108"/>
        <v>5273266782964.2275</v>
      </c>
      <c r="I2501" s="33">
        <f t="shared" ca="1" si="1132"/>
        <v>1.8963576870993742E-13</v>
      </c>
      <c r="J2501" s="30" t="b">
        <f t="shared" si="1109"/>
        <v>0</v>
      </c>
      <c r="K2501" s="33">
        <f t="shared" si="1128"/>
        <v>1</v>
      </c>
      <c r="L2501" s="33">
        <f t="shared" ca="1" si="1131"/>
        <v>1.8963576870993742E-13</v>
      </c>
      <c r="M2501" s="600">
        <f t="shared" ca="1" si="1110"/>
        <v>27271.35</v>
      </c>
      <c r="N2501" s="601">
        <f t="shared" ca="1" si="1111"/>
        <v>-7.11166718837168E+17</v>
      </c>
      <c r="O2501" s="601">
        <f t="shared" ca="1" si="1112"/>
        <v>8337244500528335</v>
      </c>
      <c r="P2501" s="601">
        <f t="shared" ca="1" si="1113"/>
        <v>-6696819935716660</v>
      </c>
      <c r="Q2501" s="601">
        <f t="shared" ca="1" si="1129"/>
        <v>-1071491189714670</v>
      </c>
      <c r="R2501" s="602">
        <f t="shared" si="1114"/>
        <v>399</v>
      </c>
      <c r="S2501" s="602">
        <f t="shared" si="1115"/>
        <v>63.84</v>
      </c>
      <c r="T2501" s="602">
        <f t="shared" si="1116"/>
        <v>166.35080000000002</v>
      </c>
      <c r="U2501" s="602">
        <f t="shared" si="1117"/>
        <v>26.616128000000003</v>
      </c>
      <c r="V2501" s="602">
        <f t="shared" ca="1" si="1118"/>
        <v>-568933375069734</v>
      </c>
      <c r="W2501" s="602">
        <f t="shared" si="1119"/>
        <v>84.48</v>
      </c>
      <c r="X2501" s="602">
        <f t="shared" si="1120"/>
        <v>13.52</v>
      </c>
      <c r="Y2501" s="602">
        <f t="shared" ca="1" si="1121"/>
        <v>10500613659478.4</v>
      </c>
      <c r="Z2501" s="602">
        <f t="shared" ca="1" si="1122"/>
        <v>1680098185516.54</v>
      </c>
      <c r="AA2501" s="603">
        <f t="shared" si="1123"/>
        <v>0</v>
      </c>
      <c r="AB2501" s="602"/>
      <c r="AC2501" s="604">
        <f t="shared" si="1124"/>
        <v>0.113</v>
      </c>
      <c r="AD2501" s="602">
        <f t="shared" ca="1" si="1125"/>
        <v>-6696819935716665</v>
      </c>
      <c r="AE2501" s="602">
        <f t="shared" si="1126"/>
        <v>0</v>
      </c>
      <c r="AG2501" s="602">
        <f t="shared" ca="1" si="1130"/>
        <v>0</v>
      </c>
    </row>
    <row r="2502" spans="2:33" x14ac:dyDescent="0.25">
      <c r="B2502" s="30">
        <v>2481</v>
      </c>
      <c r="C2502" s="19">
        <f t="shared" ca="1" si="1104"/>
        <v>121204</v>
      </c>
      <c r="D2502" s="30">
        <f t="shared" ca="1" si="1105"/>
        <v>31</v>
      </c>
      <c r="E2502" s="599">
        <f t="shared" si="1106"/>
        <v>0.113</v>
      </c>
      <c r="F2502" s="599">
        <f t="shared" si="1127"/>
        <v>0.13108</v>
      </c>
      <c r="G2502" s="33">
        <f t="shared" ca="1" si="1107"/>
        <v>1.0120874444444443</v>
      </c>
      <c r="H2502" s="33">
        <f t="shared" ca="1" si="1108"/>
        <v>5337007102244.041</v>
      </c>
      <c r="I2502" s="33">
        <f t="shared" ca="1" si="1132"/>
        <v>1.8737093296719279E-13</v>
      </c>
      <c r="J2502" s="30" t="b">
        <f t="shared" si="1109"/>
        <v>0</v>
      </c>
      <c r="K2502" s="33">
        <f t="shared" si="1128"/>
        <v>1</v>
      </c>
      <c r="L2502" s="33">
        <f t="shared" ca="1" si="1131"/>
        <v>1.8737093296719279E-13</v>
      </c>
      <c r="M2502" s="600">
        <f t="shared" ca="1" si="1110"/>
        <v>27271.35</v>
      </c>
      <c r="N2502" s="601">
        <f t="shared" ca="1" si="1111"/>
        <v>-7.19503963337696E+17</v>
      </c>
      <c r="O2502" s="601">
        <f t="shared" ca="1" si="1112"/>
        <v>8696964184429268</v>
      </c>
      <c r="P2502" s="601">
        <f t="shared" ca="1" si="1113"/>
        <v>-7001173287699860</v>
      </c>
      <c r="Q2502" s="601">
        <f t="shared" ca="1" si="1129"/>
        <v>-1120187726031980</v>
      </c>
      <c r="R2502" s="602">
        <f t="shared" si="1114"/>
        <v>399</v>
      </c>
      <c r="S2502" s="602">
        <f t="shared" si="1115"/>
        <v>63.84</v>
      </c>
      <c r="T2502" s="602">
        <f t="shared" si="1116"/>
        <v>166.35080000000002</v>
      </c>
      <c r="U2502" s="602">
        <f t="shared" si="1117"/>
        <v>26.616128000000003</v>
      </c>
      <c r="V2502" s="602">
        <f t="shared" ca="1" si="1118"/>
        <v>-575603170670157</v>
      </c>
      <c r="W2502" s="602">
        <f t="shared" si="1119"/>
        <v>84.48</v>
      </c>
      <c r="X2502" s="602">
        <f t="shared" si="1120"/>
        <v>13.52</v>
      </c>
      <c r="Y2502" s="602">
        <f t="shared" ca="1" si="1121"/>
        <v>10977839715388</v>
      </c>
      <c r="Z2502" s="602">
        <f t="shared" ca="1" si="1122"/>
        <v>1756454354462.0801</v>
      </c>
      <c r="AA2502" s="603">
        <f t="shared" si="1123"/>
        <v>0</v>
      </c>
      <c r="AB2502" s="602"/>
      <c r="AC2502" s="604">
        <f t="shared" si="1124"/>
        <v>0.113</v>
      </c>
      <c r="AD2502" s="602">
        <f t="shared" ca="1" si="1125"/>
        <v>-7001173287699858</v>
      </c>
      <c r="AE2502" s="602">
        <f t="shared" si="1126"/>
        <v>0</v>
      </c>
      <c r="AG2502" s="602">
        <f t="shared" ca="1" si="1130"/>
        <v>0</v>
      </c>
    </row>
    <row r="2503" spans="2:33" x14ac:dyDescent="0.25">
      <c r="B2503" s="30">
        <v>2482</v>
      </c>
      <c r="C2503" s="19">
        <f t="shared" ca="1" si="1104"/>
        <v>121234</v>
      </c>
      <c r="D2503" s="30">
        <f t="shared" ca="1" si="1105"/>
        <v>30</v>
      </c>
      <c r="E2503" s="599">
        <f t="shared" si="1106"/>
        <v>0.113</v>
      </c>
      <c r="F2503" s="599">
        <f t="shared" si="1127"/>
        <v>0.13108</v>
      </c>
      <c r="G2503" s="33">
        <f t="shared" ca="1" si="1107"/>
        <v>1.0117233333333333</v>
      </c>
      <c r="H2503" s="33">
        <f t="shared" ca="1" si="1108"/>
        <v>5399574615506.0156</v>
      </c>
      <c r="I2503" s="33">
        <f t="shared" ca="1" si="1132"/>
        <v>1.8519977428004965E-13</v>
      </c>
      <c r="J2503" s="30" t="b">
        <f t="shared" si="1109"/>
        <v>0</v>
      </c>
      <c r="K2503" s="33">
        <f t="shared" si="1128"/>
        <v>1</v>
      </c>
      <c r="L2503" s="33">
        <f t="shared" ca="1" si="1131"/>
        <v>1.8519977428004965E-13</v>
      </c>
      <c r="M2503" s="600">
        <f t="shared" ca="1" si="1110"/>
        <v>27271.35</v>
      </c>
      <c r="N2503" s="601">
        <f t="shared" ca="1" si="1111"/>
        <v>-7.2820092752212506E+17</v>
      </c>
      <c r="O2503" s="601">
        <f t="shared" ca="1" si="1112"/>
        <v>8536942207011641</v>
      </c>
      <c r="P2503" s="601">
        <f t="shared" ca="1" si="1113"/>
        <v>-6857225400833340</v>
      </c>
      <c r="Q2503" s="601">
        <f t="shared" ca="1" si="1129"/>
        <v>-1097156064133330</v>
      </c>
      <c r="R2503" s="602">
        <f t="shared" si="1114"/>
        <v>399</v>
      </c>
      <c r="S2503" s="602">
        <f t="shared" si="1115"/>
        <v>63.84</v>
      </c>
      <c r="T2503" s="602">
        <f t="shared" si="1116"/>
        <v>166.35080000000002</v>
      </c>
      <c r="U2503" s="602">
        <f t="shared" si="1117"/>
        <v>26.616128000000003</v>
      </c>
      <c r="V2503" s="602">
        <f t="shared" ca="1" si="1118"/>
        <v>-582560742017700</v>
      </c>
      <c r="W2503" s="602">
        <f t="shared" si="1119"/>
        <v>84.48</v>
      </c>
      <c r="X2503" s="602">
        <f t="shared" si="1120"/>
        <v>13.52</v>
      </c>
      <c r="Y2503" s="602">
        <f t="shared" ca="1" si="1121"/>
        <v>10752129428781.301</v>
      </c>
      <c r="Z2503" s="602">
        <f t="shared" ca="1" si="1122"/>
        <v>1720340708605.01</v>
      </c>
      <c r="AA2503" s="603">
        <f t="shared" si="1123"/>
        <v>0</v>
      </c>
      <c r="AB2503" s="602"/>
      <c r="AC2503" s="604">
        <f t="shared" si="1124"/>
        <v>0.113</v>
      </c>
      <c r="AD2503" s="602">
        <f t="shared" ca="1" si="1125"/>
        <v>-6857225400833344</v>
      </c>
      <c r="AE2503" s="602">
        <f t="shared" si="1126"/>
        <v>0</v>
      </c>
      <c r="AG2503" s="602">
        <f t="shared" ca="1" si="1130"/>
        <v>0</v>
      </c>
    </row>
    <row r="2504" spans="2:33" x14ac:dyDescent="0.25">
      <c r="B2504" s="30">
        <v>2483</v>
      </c>
      <c r="C2504" s="19">
        <f t="shared" ca="1" si="1104"/>
        <v>121265</v>
      </c>
      <c r="D2504" s="30">
        <f t="shared" ca="1" si="1105"/>
        <v>31</v>
      </c>
      <c r="E2504" s="599">
        <f t="shared" si="1106"/>
        <v>0.113</v>
      </c>
      <c r="F2504" s="599">
        <f t="shared" si="1127"/>
        <v>0.13108</v>
      </c>
      <c r="G2504" s="33">
        <f t="shared" ca="1" si="1107"/>
        <v>1.0120874444444443</v>
      </c>
      <c r="H2504" s="33">
        <f t="shared" ca="1" si="1108"/>
        <v>5464841673694.5762</v>
      </c>
      <c r="I2504" s="33">
        <f t="shared" ca="1" si="1132"/>
        <v>1.8298791798737277E-13</v>
      </c>
      <c r="J2504" s="30" t="b">
        <f t="shared" si="1109"/>
        <v>0</v>
      </c>
      <c r="K2504" s="33">
        <f t="shared" si="1128"/>
        <v>1</v>
      </c>
      <c r="L2504" s="33">
        <f t="shared" ca="1" si="1131"/>
        <v>1.8298791798737277E-13</v>
      </c>
      <c r="M2504" s="600">
        <f t="shared" ca="1" si="1110"/>
        <v>27271.35</v>
      </c>
      <c r="N2504" s="601">
        <f t="shared" ca="1" si="1111"/>
        <v>-7.3673786972913702E+17</v>
      </c>
      <c r="O2504" s="601">
        <f t="shared" ca="1" si="1112"/>
        <v>8905278070496561</v>
      </c>
      <c r="P2504" s="601">
        <f t="shared" ca="1" si="1113"/>
        <v>-7168868771281020</v>
      </c>
      <c r="Q2504" s="601">
        <f t="shared" ca="1" si="1129"/>
        <v>-1147019003404960</v>
      </c>
      <c r="R2504" s="602">
        <f t="shared" si="1114"/>
        <v>399</v>
      </c>
      <c r="S2504" s="602">
        <f t="shared" si="1115"/>
        <v>63.84</v>
      </c>
      <c r="T2504" s="602">
        <f t="shared" si="1116"/>
        <v>166.35080000000002</v>
      </c>
      <c r="U2504" s="602">
        <f t="shared" si="1117"/>
        <v>26.616128000000003</v>
      </c>
      <c r="V2504" s="602">
        <f t="shared" ca="1" si="1118"/>
        <v>-589390295783310</v>
      </c>
      <c r="W2504" s="602">
        <f t="shared" si="1119"/>
        <v>84.48</v>
      </c>
      <c r="X2504" s="602">
        <f t="shared" si="1120"/>
        <v>13.52</v>
      </c>
      <c r="Y2504" s="602">
        <f t="shared" ca="1" si="1121"/>
        <v>11240786233643.301</v>
      </c>
      <c r="Z2504" s="602">
        <f t="shared" ca="1" si="1122"/>
        <v>1798525797382.9299</v>
      </c>
      <c r="AA2504" s="603">
        <f t="shared" si="1123"/>
        <v>0</v>
      </c>
      <c r="AB2504" s="602"/>
      <c r="AC2504" s="604">
        <f t="shared" si="1124"/>
        <v>0.113</v>
      </c>
      <c r="AD2504" s="602">
        <f t="shared" ca="1" si="1125"/>
        <v>-7168868771281020</v>
      </c>
      <c r="AE2504" s="602">
        <f t="shared" si="1126"/>
        <v>0</v>
      </c>
      <c r="AG2504" s="602">
        <f t="shared" ca="1" si="1130"/>
        <v>0</v>
      </c>
    </row>
    <row r="2505" spans="2:33" x14ac:dyDescent="0.25">
      <c r="B2505" s="30">
        <v>2484</v>
      </c>
      <c r="C2505" s="19">
        <f t="shared" ca="1" si="1104"/>
        <v>121296</v>
      </c>
      <c r="D2505" s="30">
        <f t="shared" ca="1" si="1105"/>
        <v>31</v>
      </c>
      <c r="E2505" s="599">
        <f t="shared" si="1106"/>
        <v>0.113</v>
      </c>
      <c r="F2505" s="599">
        <f t="shared" si="1127"/>
        <v>0.13108</v>
      </c>
      <c r="G2505" s="33">
        <f t="shared" ca="1" si="1107"/>
        <v>1.0120874444444443</v>
      </c>
      <c r="H2505" s="33">
        <f t="shared" ca="1" si="1108"/>
        <v>5530897643823.0439</v>
      </c>
      <c r="I2505" s="33">
        <f t="shared" ca="1" si="1132"/>
        <v>1.8080247807818482E-13</v>
      </c>
      <c r="J2505" s="30" t="b">
        <f t="shared" si="1109"/>
        <v>1</v>
      </c>
      <c r="K2505" s="33">
        <f t="shared" si="1128"/>
        <v>1</v>
      </c>
      <c r="L2505" s="33">
        <f t="shared" ca="1" si="1131"/>
        <v>1.8080247807818482E-13</v>
      </c>
      <c r="M2505" s="600">
        <f t="shared" ca="1" si="1110"/>
        <v>27271.35</v>
      </c>
      <c r="N2505" s="601">
        <f t="shared" ca="1" si="1111"/>
        <v>-7.4564314779963405E+17</v>
      </c>
      <c r="O2505" s="601">
        <f t="shared" ca="1" si="1112"/>
        <v>9012920124436028</v>
      </c>
      <c r="P2505" s="601">
        <f t="shared" ca="1" si="1113"/>
        <v>-7255522074283660</v>
      </c>
      <c r="Q2505" s="601">
        <f t="shared" ca="1" si="1129"/>
        <v>-1160883531885390</v>
      </c>
      <c r="R2505" s="602">
        <f t="shared" si="1114"/>
        <v>399</v>
      </c>
      <c r="S2505" s="602">
        <f t="shared" si="1115"/>
        <v>63.84</v>
      </c>
      <c r="T2505" s="602">
        <f t="shared" si="1116"/>
        <v>166.35080000000002</v>
      </c>
      <c r="U2505" s="602">
        <f t="shared" si="1117"/>
        <v>26.616128000000003</v>
      </c>
      <c r="V2505" s="602">
        <f t="shared" ca="1" si="1118"/>
        <v>-596514518239707</v>
      </c>
      <c r="W2505" s="602">
        <f t="shared" si="1119"/>
        <v>84.48</v>
      </c>
      <c r="X2505" s="602">
        <f t="shared" si="1120"/>
        <v>13.52</v>
      </c>
      <c r="Y2505" s="602">
        <f t="shared" ca="1" si="1121"/>
        <v>11376658612751.5</v>
      </c>
      <c r="Z2505" s="602">
        <f t="shared" ca="1" si="1122"/>
        <v>1820265378040.24</v>
      </c>
      <c r="AA2505" s="603">
        <f t="shared" si="1123"/>
        <v>0</v>
      </c>
      <c r="AB2505" s="602"/>
      <c r="AC2505" s="604">
        <f t="shared" si="1124"/>
        <v>0.113</v>
      </c>
      <c r="AD2505" s="602">
        <f t="shared" ca="1" si="1125"/>
        <v>-7255522074283662</v>
      </c>
      <c r="AE2505" s="602">
        <f t="shared" si="1126"/>
        <v>0</v>
      </c>
      <c r="AG2505" s="602">
        <f t="shared" ca="1" si="1130"/>
        <v>0</v>
      </c>
    </row>
    <row r="2506" spans="2:33" x14ac:dyDescent="0.25">
      <c r="B2506" s="30">
        <v>2485</v>
      </c>
      <c r="C2506" s="19">
        <f t="shared" ca="1" si="1104"/>
        <v>121325</v>
      </c>
      <c r="D2506" s="30">
        <f t="shared" ca="1" si="1105"/>
        <v>29</v>
      </c>
      <c r="E2506" s="599">
        <f t="shared" si="1106"/>
        <v>0.113</v>
      </c>
      <c r="F2506" s="599">
        <f t="shared" si="1127"/>
        <v>0.13108</v>
      </c>
      <c r="G2506" s="33">
        <f t="shared" ca="1" si="1107"/>
        <v>1.0113592222222221</v>
      </c>
      <c r="H2506" s="33">
        <f t="shared" ca="1" si="1108"/>
        <v>5593724339247.5947</v>
      </c>
      <c r="I2506" s="33">
        <f t="shared" ca="1" si="1132"/>
        <v>1.7877176981776488E-13</v>
      </c>
      <c r="J2506" s="30" t="b">
        <f t="shared" si="1109"/>
        <v>0</v>
      </c>
      <c r="K2506" s="33">
        <f t="shared" si="1128"/>
        <v>1</v>
      </c>
      <c r="L2506" s="33">
        <f t="shared" ca="1" si="1131"/>
        <v>1.7877176981776488E-13</v>
      </c>
      <c r="M2506" s="600">
        <f t="shared" ca="1" si="1110"/>
        <v>27271.35</v>
      </c>
      <c r="N2506" s="601">
        <f t="shared" ca="1" si="1111"/>
        <v>-7.5465606792407002E+17</v>
      </c>
      <c r="O2506" s="601">
        <f t="shared" ca="1" si="1112"/>
        <v>8572305976925207</v>
      </c>
      <c r="P2506" s="601">
        <f t="shared" ca="1" si="1113"/>
        <v>-6869466484964380</v>
      </c>
      <c r="Q2506" s="601">
        <f t="shared" ca="1" si="1129"/>
        <v>-1099114637594300</v>
      </c>
      <c r="R2506" s="602">
        <f t="shared" si="1114"/>
        <v>399</v>
      </c>
      <c r="S2506" s="602">
        <f t="shared" si="1115"/>
        <v>63.84</v>
      </c>
      <c r="T2506" s="602">
        <f t="shared" si="1116"/>
        <v>166.35080000000002</v>
      </c>
      <c r="U2506" s="602">
        <f t="shared" si="1117"/>
        <v>26.616128000000003</v>
      </c>
      <c r="V2506" s="602">
        <f t="shared" ca="1" si="1118"/>
        <v>-603724854339256</v>
      </c>
      <c r="W2506" s="602">
        <f t="shared" si="1119"/>
        <v>84.48</v>
      </c>
      <c r="X2506" s="602">
        <f t="shared" si="1120"/>
        <v>13.52</v>
      </c>
      <c r="Y2506" s="602">
        <f t="shared" ca="1" si="1121"/>
        <v>10771323448698.801</v>
      </c>
      <c r="Z2506" s="602">
        <f t="shared" ca="1" si="1122"/>
        <v>1723411751791.8101</v>
      </c>
      <c r="AA2506" s="603">
        <f t="shared" si="1123"/>
        <v>0</v>
      </c>
      <c r="AB2506" s="602"/>
      <c r="AC2506" s="604">
        <f t="shared" si="1124"/>
        <v>0.113</v>
      </c>
      <c r="AD2506" s="602">
        <f t="shared" ca="1" si="1125"/>
        <v>-6869466484964382</v>
      </c>
      <c r="AE2506" s="602">
        <f t="shared" si="1126"/>
        <v>0</v>
      </c>
      <c r="AG2506" s="602">
        <f t="shared" ca="1" si="1130"/>
        <v>0</v>
      </c>
    </row>
    <row r="2507" spans="2:33" x14ac:dyDescent="0.25">
      <c r="B2507" s="30">
        <v>2486</v>
      </c>
      <c r="C2507" s="19">
        <f t="shared" ca="1" si="1104"/>
        <v>121356</v>
      </c>
      <c r="D2507" s="30">
        <f t="shared" ca="1" si="1105"/>
        <v>31</v>
      </c>
      <c r="E2507" s="599">
        <f t="shared" si="1106"/>
        <v>0.113</v>
      </c>
      <c r="F2507" s="599">
        <f t="shared" si="1127"/>
        <v>0.13108</v>
      </c>
      <c r="G2507" s="33">
        <f t="shared" ca="1" si="1107"/>
        <v>1.0120874444444443</v>
      </c>
      <c r="H2507" s="33">
        <f t="shared" ca="1" si="1108"/>
        <v>5661338171435.7861</v>
      </c>
      <c r="I2507" s="33">
        <f t="shared" ca="1" si="1132"/>
        <v>1.7663668371649092E-13</v>
      </c>
      <c r="J2507" s="30" t="b">
        <f t="shared" si="1109"/>
        <v>0</v>
      </c>
      <c r="K2507" s="33">
        <f t="shared" si="1128"/>
        <v>1</v>
      </c>
      <c r="L2507" s="33">
        <f t="shared" ca="1" si="1131"/>
        <v>1.7663668371649092E-13</v>
      </c>
      <c r="M2507" s="600">
        <f t="shared" ca="1" si="1110"/>
        <v>27271.35</v>
      </c>
      <c r="N2507" s="601">
        <f t="shared" ca="1" si="1111"/>
        <v>-7.6322837390099494E+17</v>
      </c>
      <c r="O2507" s="601">
        <f t="shared" ca="1" si="1112"/>
        <v>9225480567979216</v>
      </c>
      <c r="P2507" s="601">
        <f t="shared" ca="1" si="1113"/>
        <v>-7426636093819960</v>
      </c>
      <c r="Q2507" s="601">
        <f t="shared" ca="1" si="1129"/>
        <v>-1188261775011190</v>
      </c>
      <c r="R2507" s="602">
        <f t="shared" si="1114"/>
        <v>399</v>
      </c>
      <c r="S2507" s="602">
        <f t="shared" si="1115"/>
        <v>63.84</v>
      </c>
      <c r="T2507" s="602">
        <f t="shared" si="1116"/>
        <v>166.35080000000002</v>
      </c>
      <c r="U2507" s="602">
        <f t="shared" si="1117"/>
        <v>26.616128000000003</v>
      </c>
      <c r="V2507" s="602">
        <f t="shared" ca="1" si="1118"/>
        <v>-610582699120796</v>
      </c>
      <c r="W2507" s="602">
        <f t="shared" si="1119"/>
        <v>84.48</v>
      </c>
      <c r="X2507" s="602">
        <f t="shared" si="1120"/>
        <v>13.52</v>
      </c>
      <c r="Y2507" s="602">
        <f t="shared" ca="1" si="1121"/>
        <v>11644965395384.301</v>
      </c>
      <c r="Z2507" s="602">
        <f t="shared" ca="1" si="1122"/>
        <v>1863194463261.49</v>
      </c>
      <c r="AA2507" s="603">
        <f t="shared" si="1123"/>
        <v>0</v>
      </c>
      <c r="AB2507" s="602"/>
      <c r="AC2507" s="604">
        <f t="shared" si="1124"/>
        <v>0.113</v>
      </c>
      <c r="AD2507" s="602">
        <f t="shared" ca="1" si="1125"/>
        <v>-7426636093819959</v>
      </c>
      <c r="AE2507" s="602">
        <f t="shared" si="1126"/>
        <v>0</v>
      </c>
      <c r="AG2507" s="602">
        <f t="shared" ca="1" si="1130"/>
        <v>0</v>
      </c>
    </row>
    <row r="2508" spans="2:33" x14ac:dyDescent="0.25">
      <c r="B2508" s="30">
        <v>2487</v>
      </c>
      <c r="C2508" s="19">
        <f t="shared" ca="1" si="1104"/>
        <v>121386</v>
      </c>
      <c r="D2508" s="30">
        <f t="shared" ca="1" si="1105"/>
        <v>30</v>
      </c>
      <c r="E2508" s="599">
        <f t="shared" si="1106"/>
        <v>0.113</v>
      </c>
      <c r="F2508" s="599">
        <f t="shared" si="1127"/>
        <v>0.13108</v>
      </c>
      <c r="G2508" s="33">
        <f t="shared" ca="1" si="1107"/>
        <v>1.0117233333333333</v>
      </c>
      <c r="H2508" s="33">
        <f t="shared" ca="1" si="1108"/>
        <v>5727707925932.252</v>
      </c>
      <c r="I2508" s="33">
        <f t="shared" ca="1" si="1132"/>
        <v>1.7458990802804216E-13</v>
      </c>
      <c r="J2508" s="30" t="b">
        <f t="shared" si="1109"/>
        <v>0</v>
      </c>
      <c r="K2508" s="33">
        <f t="shared" si="1128"/>
        <v>1</v>
      </c>
      <c r="L2508" s="33">
        <f t="shared" ca="1" si="1131"/>
        <v>1.7458990802804216E-13</v>
      </c>
      <c r="M2508" s="600">
        <f t="shared" ca="1" si="1110"/>
        <v>27271.35</v>
      </c>
      <c r="N2508" s="601">
        <f t="shared" ca="1" si="1111"/>
        <v>-7.7245385446897395E+17</v>
      </c>
      <c r="O2508" s="601">
        <f t="shared" ca="1" si="1112"/>
        <v>9055734020585210</v>
      </c>
      <c r="P2508" s="601">
        <f t="shared" ca="1" si="1113"/>
        <v>-7273940462916170</v>
      </c>
      <c r="Q2508" s="601">
        <f t="shared" ca="1" si="1129"/>
        <v>-1163830474066590</v>
      </c>
      <c r="R2508" s="602">
        <f t="shared" si="1114"/>
        <v>399</v>
      </c>
      <c r="S2508" s="602">
        <f t="shared" si="1115"/>
        <v>63.84</v>
      </c>
      <c r="T2508" s="602">
        <f t="shared" si="1116"/>
        <v>166.35080000000002</v>
      </c>
      <c r="U2508" s="602">
        <f t="shared" si="1117"/>
        <v>26.616128000000003</v>
      </c>
      <c r="V2508" s="602">
        <f t="shared" ca="1" si="1118"/>
        <v>-617963083575179</v>
      </c>
      <c r="W2508" s="602">
        <f t="shared" si="1119"/>
        <v>84.48</v>
      </c>
      <c r="X2508" s="602">
        <f t="shared" si="1120"/>
        <v>13.52</v>
      </c>
      <c r="Y2508" s="602">
        <f t="shared" ca="1" si="1121"/>
        <v>11405538646127.199</v>
      </c>
      <c r="Z2508" s="602">
        <f t="shared" ca="1" si="1122"/>
        <v>1824886183380.3501</v>
      </c>
      <c r="AA2508" s="603">
        <f t="shared" si="1123"/>
        <v>0</v>
      </c>
      <c r="AB2508" s="602"/>
      <c r="AC2508" s="604">
        <f t="shared" si="1124"/>
        <v>0.113</v>
      </c>
      <c r="AD2508" s="602">
        <f t="shared" ca="1" si="1125"/>
        <v>-7273940462916171</v>
      </c>
      <c r="AE2508" s="602">
        <f t="shared" si="1126"/>
        <v>0</v>
      </c>
      <c r="AG2508" s="602">
        <f t="shared" ca="1" si="1130"/>
        <v>0</v>
      </c>
    </row>
    <row r="2509" spans="2:33" x14ac:dyDescent="0.25">
      <c r="B2509" s="30">
        <v>2488</v>
      </c>
      <c r="C2509" s="19">
        <f t="shared" ca="1" si="1104"/>
        <v>121417</v>
      </c>
      <c r="D2509" s="30">
        <f t="shared" ca="1" si="1105"/>
        <v>31</v>
      </c>
      <c r="E2509" s="599">
        <f t="shared" si="1106"/>
        <v>0.113</v>
      </c>
      <c r="F2509" s="599">
        <f t="shared" si="1127"/>
        <v>0.13108</v>
      </c>
      <c r="G2509" s="33">
        <f t="shared" ca="1" si="1107"/>
        <v>1.0120874444444443</v>
      </c>
      <c r="H2509" s="33">
        <f t="shared" ca="1" si="1108"/>
        <v>5796941277280.9619</v>
      </c>
      <c r="I2509" s="33">
        <f t="shared" ca="1" si="1132"/>
        <v>1.7250476624959828E-13</v>
      </c>
      <c r="J2509" s="30" t="b">
        <f t="shared" si="1109"/>
        <v>0</v>
      </c>
      <c r="K2509" s="33">
        <f t="shared" si="1128"/>
        <v>1</v>
      </c>
      <c r="L2509" s="33">
        <f t="shared" ca="1" si="1131"/>
        <v>1.7250476624959828E-13</v>
      </c>
      <c r="M2509" s="600">
        <f t="shared" ca="1" si="1110"/>
        <v>27271.35</v>
      </c>
      <c r="N2509" s="601">
        <f t="shared" ca="1" si="1111"/>
        <v>-7.8150958848955904E+17</v>
      </c>
      <c r="O2509" s="601">
        <f t="shared" ca="1" si="1112"/>
        <v>9446453733695448</v>
      </c>
      <c r="P2509" s="601">
        <f t="shared" ca="1" si="1113"/>
        <v>-7604522467997010</v>
      </c>
      <c r="Q2509" s="601">
        <f t="shared" ca="1" si="1129"/>
        <v>-1216723594879520</v>
      </c>
      <c r="R2509" s="602">
        <f t="shared" si="1114"/>
        <v>399</v>
      </c>
      <c r="S2509" s="602">
        <f t="shared" si="1115"/>
        <v>63.84</v>
      </c>
      <c r="T2509" s="602">
        <f t="shared" si="1116"/>
        <v>166.35080000000002</v>
      </c>
      <c r="U2509" s="602">
        <f t="shared" si="1117"/>
        <v>26.616128000000003</v>
      </c>
      <c r="V2509" s="602">
        <f t="shared" ca="1" si="1118"/>
        <v>-625207670791647</v>
      </c>
      <c r="W2509" s="602">
        <f t="shared" si="1119"/>
        <v>84.48</v>
      </c>
      <c r="X2509" s="602">
        <f t="shared" si="1120"/>
        <v>13.52</v>
      </c>
      <c r="Y2509" s="602">
        <f t="shared" ca="1" si="1121"/>
        <v>11923891230093.9</v>
      </c>
      <c r="Z2509" s="602">
        <f t="shared" ca="1" si="1122"/>
        <v>1907822596815.02</v>
      </c>
      <c r="AA2509" s="603">
        <f t="shared" si="1123"/>
        <v>0</v>
      </c>
      <c r="AB2509" s="602"/>
      <c r="AC2509" s="604">
        <f t="shared" si="1124"/>
        <v>0.113</v>
      </c>
      <c r="AD2509" s="602">
        <f t="shared" ca="1" si="1125"/>
        <v>-7604522467997015</v>
      </c>
      <c r="AE2509" s="602">
        <f t="shared" si="1126"/>
        <v>0</v>
      </c>
      <c r="AG2509" s="602">
        <f t="shared" ca="1" si="1130"/>
        <v>0</v>
      </c>
    </row>
    <row r="2510" spans="2:33" x14ac:dyDescent="0.25">
      <c r="B2510" s="30">
        <v>2489</v>
      </c>
      <c r="C2510" s="19">
        <f t="shared" ca="1" si="1104"/>
        <v>121447</v>
      </c>
      <c r="D2510" s="30">
        <f t="shared" ca="1" si="1105"/>
        <v>30</v>
      </c>
      <c r="E2510" s="599">
        <f t="shared" si="1106"/>
        <v>0.113</v>
      </c>
      <c r="F2510" s="599">
        <f t="shared" si="1127"/>
        <v>0.13108</v>
      </c>
      <c r="G2510" s="33">
        <f t="shared" ca="1" si="1107"/>
        <v>1.0117233333333333</v>
      </c>
      <c r="H2510" s="33">
        <f t="shared" ca="1" si="1108"/>
        <v>5864900752188.2852</v>
      </c>
      <c r="I2510" s="33">
        <f t="shared" ca="1" si="1132"/>
        <v>1.7050586911072359E-13</v>
      </c>
      <c r="J2510" s="30" t="b">
        <f t="shared" si="1109"/>
        <v>0</v>
      </c>
      <c r="K2510" s="33">
        <f t="shared" si="1128"/>
        <v>1</v>
      </c>
      <c r="L2510" s="33">
        <f t="shared" ca="1" si="1131"/>
        <v>1.7050586911072359E-13</v>
      </c>
      <c r="M2510" s="600">
        <f t="shared" ca="1" si="1110"/>
        <v>27271.35</v>
      </c>
      <c r="N2510" s="601">
        <f t="shared" ca="1" si="1111"/>
        <v>-7.9095604222325504E+17</v>
      </c>
      <c r="O2510" s="601">
        <f t="shared" ca="1" si="1112"/>
        <v>9272641335024564</v>
      </c>
      <c r="P2510" s="601">
        <f t="shared" ca="1" si="1113"/>
        <v>-7448169397602320</v>
      </c>
      <c r="Q2510" s="601">
        <f t="shared" ca="1" si="1129"/>
        <v>-1191707103616370</v>
      </c>
      <c r="R2510" s="602">
        <f t="shared" si="1114"/>
        <v>399</v>
      </c>
      <c r="S2510" s="602">
        <f t="shared" si="1115"/>
        <v>63.84</v>
      </c>
      <c r="T2510" s="602">
        <f t="shared" si="1116"/>
        <v>166.35080000000002</v>
      </c>
      <c r="U2510" s="602">
        <f t="shared" si="1117"/>
        <v>26.616128000000003</v>
      </c>
      <c r="V2510" s="602">
        <f t="shared" ca="1" si="1118"/>
        <v>-632764833778604</v>
      </c>
      <c r="W2510" s="602">
        <f t="shared" si="1119"/>
        <v>84.48</v>
      </c>
      <c r="X2510" s="602">
        <f t="shared" si="1120"/>
        <v>13.52</v>
      </c>
      <c r="Y2510" s="602">
        <f t="shared" ca="1" si="1121"/>
        <v>11678729615715.1</v>
      </c>
      <c r="Z2510" s="602">
        <f t="shared" ca="1" si="1122"/>
        <v>1868596738514.4199</v>
      </c>
      <c r="AA2510" s="603">
        <f t="shared" si="1123"/>
        <v>0</v>
      </c>
      <c r="AB2510" s="602"/>
      <c r="AC2510" s="604">
        <f t="shared" si="1124"/>
        <v>0.113</v>
      </c>
      <c r="AD2510" s="602">
        <f t="shared" ca="1" si="1125"/>
        <v>-7448169397602318</v>
      </c>
      <c r="AE2510" s="602">
        <f t="shared" si="1126"/>
        <v>0</v>
      </c>
      <c r="AG2510" s="602">
        <f t="shared" ca="1" si="1130"/>
        <v>0</v>
      </c>
    </row>
    <row r="2511" spans="2:33" x14ac:dyDescent="0.25">
      <c r="B2511" s="30">
        <v>2490</v>
      </c>
      <c r="C2511" s="19">
        <f t="shared" ca="1" si="1104"/>
        <v>121478</v>
      </c>
      <c r="D2511" s="30">
        <f t="shared" ca="1" si="1105"/>
        <v>31</v>
      </c>
      <c r="E2511" s="599">
        <f t="shared" si="1106"/>
        <v>0.113</v>
      </c>
      <c r="F2511" s="599">
        <f t="shared" si="1127"/>
        <v>0.13108</v>
      </c>
      <c r="G2511" s="33">
        <f t="shared" ca="1" si="1107"/>
        <v>1.0120874444444443</v>
      </c>
      <c r="H2511" s="33">
        <f t="shared" ca="1" si="1108"/>
        <v>5935792414202.541</v>
      </c>
      <c r="I2511" s="33">
        <f t="shared" ca="1" si="1132"/>
        <v>1.6846950334841647E-13</v>
      </c>
      <c r="J2511" s="30" t="b">
        <f t="shared" si="1109"/>
        <v>0</v>
      </c>
      <c r="K2511" s="33">
        <f t="shared" si="1128"/>
        <v>1</v>
      </c>
      <c r="L2511" s="33">
        <f t="shared" ca="1" si="1131"/>
        <v>1.6846950334841647E-13</v>
      </c>
      <c r="M2511" s="600">
        <f t="shared" ca="1" si="1110"/>
        <v>27271.35</v>
      </c>
      <c r="N2511" s="601">
        <f t="shared" ca="1" si="1111"/>
        <v>-8.0022868355827994E+17</v>
      </c>
      <c r="O2511" s="601">
        <f t="shared" ca="1" si="1112"/>
        <v>9672719755388896</v>
      </c>
      <c r="P2511" s="601">
        <f t="shared" ca="1" si="1113"/>
        <v>-7786669662512930</v>
      </c>
      <c r="Q2511" s="601">
        <f t="shared" ca="1" si="1129"/>
        <v>-1245867146002070</v>
      </c>
      <c r="R2511" s="602">
        <f t="shared" si="1114"/>
        <v>399</v>
      </c>
      <c r="S2511" s="602">
        <f t="shared" si="1115"/>
        <v>63.84</v>
      </c>
      <c r="T2511" s="602">
        <f t="shared" si="1116"/>
        <v>166.35080000000002</v>
      </c>
      <c r="U2511" s="602">
        <f t="shared" si="1117"/>
        <v>26.616128000000003</v>
      </c>
      <c r="V2511" s="602">
        <f t="shared" ca="1" si="1118"/>
        <v>-640182946846624</v>
      </c>
      <c r="W2511" s="602">
        <f t="shared" si="1119"/>
        <v>84.48</v>
      </c>
      <c r="X2511" s="602">
        <f t="shared" si="1120"/>
        <v>13.52</v>
      </c>
      <c r="Y2511" s="602">
        <f t="shared" ca="1" si="1121"/>
        <v>12209498031094.9</v>
      </c>
      <c r="Z2511" s="602">
        <f t="shared" ca="1" si="1122"/>
        <v>1953519684975.1799</v>
      </c>
      <c r="AA2511" s="603">
        <f t="shared" si="1123"/>
        <v>0</v>
      </c>
      <c r="AB2511" s="602"/>
      <c r="AC2511" s="604">
        <f t="shared" si="1124"/>
        <v>0.113</v>
      </c>
      <c r="AD2511" s="602">
        <f t="shared" ca="1" si="1125"/>
        <v>-7786669662512929</v>
      </c>
      <c r="AE2511" s="602">
        <f t="shared" si="1126"/>
        <v>0</v>
      </c>
      <c r="AG2511" s="602">
        <f t="shared" ca="1" si="1130"/>
        <v>0</v>
      </c>
    </row>
    <row r="2512" spans="2:33" x14ac:dyDescent="0.25">
      <c r="B2512" s="30">
        <v>2491</v>
      </c>
      <c r="C2512" s="19">
        <f t="shared" ca="1" si="1104"/>
        <v>121509</v>
      </c>
      <c r="D2512" s="30">
        <f t="shared" ca="1" si="1105"/>
        <v>31</v>
      </c>
      <c r="E2512" s="599">
        <f t="shared" si="1106"/>
        <v>0.113</v>
      </c>
      <c r="F2512" s="599">
        <f t="shared" si="1127"/>
        <v>0.13108</v>
      </c>
      <c r="G2512" s="33">
        <f t="shared" ca="1" si="1107"/>
        <v>1.0120874444444443</v>
      </c>
      <c r="H2512" s="33">
        <f t="shared" ca="1" si="1108"/>
        <v>6007540975242.9678</v>
      </c>
      <c r="I2512" s="33">
        <f t="shared" ca="1" si="1132"/>
        <v>1.6645745807161243E-13</v>
      </c>
      <c r="J2512" s="30" t="b">
        <f t="shared" si="1109"/>
        <v>0</v>
      </c>
      <c r="K2512" s="33">
        <f t="shared" si="1128"/>
        <v>1</v>
      </c>
      <c r="L2512" s="33">
        <f t="shared" ca="1" si="1131"/>
        <v>1.6645745807161243E-13</v>
      </c>
      <c r="M2512" s="600">
        <f t="shared" ca="1" si="1110"/>
        <v>27271.35</v>
      </c>
      <c r="N2512" s="601">
        <f t="shared" ca="1" si="1111"/>
        <v>-8.0990140331366899E+17</v>
      </c>
      <c r="O2512" s="601">
        <f t="shared" ca="1" si="1112"/>
        <v>9789638218058836</v>
      </c>
      <c r="P2512" s="601">
        <f t="shared" ca="1" si="1113"/>
        <v>-7880790599466060</v>
      </c>
      <c r="Q2512" s="601">
        <f t="shared" ca="1" si="1129"/>
        <v>-1260926495914570</v>
      </c>
      <c r="R2512" s="602">
        <f t="shared" si="1114"/>
        <v>399</v>
      </c>
      <c r="S2512" s="602">
        <f t="shared" si="1115"/>
        <v>63.84</v>
      </c>
      <c r="T2512" s="602">
        <f t="shared" si="1116"/>
        <v>166.35080000000002</v>
      </c>
      <c r="U2512" s="602">
        <f t="shared" si="1117"/>
        <v>26.616128000000003</v>
      </c>
      <c r="V2512" s="602">
        <f t="shared" ca="1" si="1118"/>
        <v>-647921122650935</v>
      </c>
      <c r="W2512" s="602">
        <f t="shared" si="1119"/>
        <v>84.48</v>
      </c>
      <c r="X2512" s="602">
        <f t="shared" si="1120"/>
        <v>13.52</v>
      </c>
      <c r="Y2512" s="602">
        <f t="shared" ca="1" si="1121"/>
        <v>12357079660237.4</v>
      </c>
      <c r="Z2512" s="602">
        <f t="shared" ca="1" si="1122"/>
        <v>1977132745637.98</v>
      </c>
      <c r="AA2512" s="603">
        <f t="shared" si="1123"/>
        <v>0</v>
      </c>
      <c r="AB2512" s="602"/>
      <c r="AC2512" s="604">
        <f t="shared" si="1124"/>
        <v>0.113</v>
      </c>
      <c r="AD2512" s="602">
        <f t="shared" ca="1" si="1125"/>
        <v>-7880790599466064</v>
      </c>
      <c r="AE2512" s="602">
        <f t="shared" si="1126"/>
        <v>0</v>
      </c>
      <c r="AG2512" s="602">
        <f t="shared" ca="1" si="1130"/>
        <v>0</v>
      </c>
    </row>
    <row r="2513" spans="2:33" x14ac:dyDescent="0.25">
      <c r="B2513" s="30">
        <v>2492</v>
      </c>
      <c r="C2513" s="19">
        <f t="shared" ca="1" si="1104"/>
        <v>121539</v>
      </c>
      <c r="D2513" s="30">
        <f t="shared" ca="1" si="1105"/>
        <v>30</v>
      </c>
      <c r="E2513" s="599">
        <f t="shared" si="1106"/>
        <v>0.113</v>
      </c>
      <c r="F2513" s="599">
        <f t="shared" si="1127"/>
        <v>0.13108</v>
      </c>
      <c r="G2513" s="33">
        <f t="shared" ca="1" si="1107"/>
        <v>1.0117233333333333</v>
      </c>
      <c r="H2513" s="33">
        <f t="shared" ca="1" si="1108"/>
        <v>6077969380609.3994</v>
      </c>
      <c r="I2513" s="33">
        <f t="shared" ca="1" si="1132"/>
        <v>1.645286340517458E-13</v>
      </c>
      <c r="J2513" s="30" t="b">
        <f t="shared" si="1109"/>
        <v>0</v>
      </c>
      <c r="K2513" s="33">
        <f t="shared" si="1128"/>
        <v>1</v>
      </c>
      <c r="L2513" s="33">
        <f t="shared" ca="1" si="1131"/>
        <v>1.645286340517458E-13</v>
      </c>
      <c r="M2513" s="600">
        <f t="shared" ca="1" si="1110"/>
        <v>27271.35</v>
      </c>
      <c r="N2513" s="601">
        <f t="shared" ca="1" si="1111"/>
        <v>-8.19691041531728E+17</v>
      </c>
      <c r="O2513" s="601">
        <f t="shared" ca="1" si="1112"/>
        <v>9609511310250904</v>
      </c>
      <c r="P2513" s="601">
        <f t="shared" ca="1" si="1113"/>
        <v>-7718757307757110</v>
      </c>
      <c r="Q2513" s="601">
        <f t="shared" ca="1" si="1129"/>
        <v>-1235001169241140</v>
      </c>
      <c r="R2513" s="602">
        <f t="shared" si="1114"/>
        <v>399</v>
      </c>
      <c r="S2513" s="602">
        <f t="shared" si="1115"/>
        <v>63.84</v>
      </c>
      <c r="T2513" s="602">
        <f t="shared" si="1116"/>
        <v>166.35080000000002</v>
      </c>
      <c r="U2513" s="602">
        <f t="shared" si="1117"/>
        <v>26.616128000000003</v>
      </c>
      <c r="V2513" s="602">
        <f t="shared" ca="1" si="1118"/>
        <v>-655752833225382</v>
      </c>
      <c r="W2513" s="602">
        <f t="shared" si="1119"/>
        <v>84.48</v>
      </c>
      <c r="X2513" s="602">
        <f t="shared" si="1120"/>
        <v>13.52</v>
      </c>
      <c r="Y2513" s="602">
        <f t="shared" ca="1" si="1121"/>
        <v>12103011458837.801</v>
      </c>
      <c r="Z2513" s="602">
        <f t="shared" ca="1" si="1122"/>
        <v>1936481833414.05</v>
      </c>
      <c r="AA2513" s="603">
        <f t="shared" si="1123"/>
        <v>0</v>
      </c>
      <c r="AB2513" s="602"/>
      <c r="AC2513" s="604">
        <f t="shared" si="1124"/>
        <v>0.113</v>
      </c>
      <c r="AD2513" s="602">
        <f t="shared" ca="1" si="1125"/>
        <v>-7718757307757106</v>
      </c>
      <c r="AE2513" s="602">
        <f t="shared" si="1126"/>
        <v>0</v>
      </c>
      <c r="AG2513" s="602">
        <f t="shared" ca="1" si="1130"/>
        <v>0</v>
      </c>
    </row>
    <row r="2514" spans="2:33" x14ac:dyDescent="0.25">
      <c r="B2514" s="30">
        <v>2493</v>
      </c>
      <c r="C2514" s="19">
        <f t="shared" ca="1" si="1104"/>
        <v>121570</v>
      </c>
      <c r="D2514" s="30">
        <f t="shared" ca="1" si="1105"/>
        <v>31</v>
      </c>
      <c r="E2514" s="599">
        <f t="shared" si="1106"/>
        <v>0.113</v>
      </c>
      <c r="F2514" s="599">
        <f t="shared" si="1127"/>
        <v>0.13108</v>
      </c>
      <c r="G2514" s="33">
        <f t="shared" ca="1" si="1107"/>
        <v>1.0120874444444443</v>
      </c>
      <c r="H2514" s="33">
        <f t="shared" ca="1" si="1108"/>
        <v>6151436497832.5488</v>
      </c>
      <c r="I2514" s="33">
        <f t="shared" ca="1" si="1132"/>
        <v>1.6256365490440303E-13</v>
      </c>
      <c r="J2514" s="30" t="b">
        <f t="shared" si="1109"/>
        <v>0</v>
      </c>
      <c r="K2514" s="33">
        <f t="shared" si="1128"/>
        <v>1</v>
      </c>
      <c r="L2514" s="33">
        <f t="shared" ca="1" si="1131"/>
        <v>1.6256365490440303E-13</v>
      </c>
      <c r="M2514" s="600">
        <f t="shared" ca="1" si="1110"/>
        <v>27271.35</v>
      </c>
      <c r="N2514" s="601">
        <f t="shared" ca="1" si="1111"/>
        <v>-8.2930055284197901E+17</v>
      </c>
      <c r="O2514" s="601">
        <f t="shared" ca="1" si="1112"/>
        <v>1.0024124360251754E+16</v>
      </c>
      <c r="P2514" s="601">
        <f t="shared" ca="1" si="1113"/>
        <v>-8069555101681810</v>
      </c>
      <c r="Q2514" s="601">
        <f t="shared" ca="1" si="1129"/>
        <v>-1291128816269090</v>
      </c>
      <c r="R2514" s="602">
        <f t="shared" si="1114"/>
        <v>399</v>
      </c>
      <c r="S2514" s="602">
        <f t="shared" si="1115"/>
        <v>63.84</v>
      </c>
      <c r="T2514" s="602">
        <f t="shared" si="1116"/>
        <v>166.35080000000002</v>
      </c>
      <c r="U2514" s="602">
        <f t="shared" si="1117"/>
        <v>26.616128000000003</v>
      </c>
      <c r="V2514" s="602">
        <f t="shared" ca="1" si="1118"/>
        <v>-663440442273583</v>
      </c>
      <c r="W2514" s="602">
        <f t="shared" si="1119"/>
        <v>84.48</v>
      </c>
      <c r="X2514" s="602">
        <f t="shared" si="1120"/>
        <v>13.52</v>
      </c>
      <c r="Y2514" s="602">
        <f t="shared" ca="1" si="1121"/>
        <v>12653062399711.699</v>
      </c>
      <c r="Z2514" s="602">
        <f t="shared" ca="1" si="1122"/>
        <v>2024489983953.8701</v>
      </c>
      <c r="AA2514" s="603">
        <f t="shared" si="1123"/>
        <v>0</v>
      </c>
      <c r="AB2514" s="602"/>
      <c r="AC2514" s="604">
        <f t="shared" si="1124"/>
        <v>0.113</v>
      </c>
      <c r="AD2514" s="602">
        <f t="shared" ca="1" si="1125"/>
        <v>-8069555101681813</v>
      </c>
      <c r="AE2514" s="602">
        <f t="shared" si="1126"/>
        <v>0</v>
      </c>
      <c r="AG2514" s="602">
        <f t="shared" ca="1" si="1130"/>
        <v>0</v>
      </c>
    </row>
    <row r="2515" spans="2:33" x14ac:dyDescent="0.25">
      <c r="B2515" s="30">
        <v>2494</v>
      </c>
      <c r="C2515" s="19">
        <f t="shared" ca="1" si="1104"/>
        <v>121600</v>
      </c>
      <c r="D2515" s="30">
        <f t="shared" ca="1" si="1105"/>
        <v>30</v>
      </c>
      <c r="E2515" s="599">
        <f t="shared" si="1106"/>
        <v>0.113</v>
      </c>
      <c r="F2515" s="599">
        <f t="shared" si="1127"/>
        <v>0.13108</v>
      </c>
      <c r="G2515" s="33">
        <f t="shared" ca="1" si="1107"/>
        <v>1.0117233333333333</v>
      </c>
      <c r="H2515" s="33">
        <f t="shared" ca="1" si="1108"/>
        <v>6223551838375.4727</v>
      </c>
      <c r="I2515" s="33">
        <f t="shared" ca="1" si="1132"/>
        <v>1.6067995028720272E-13</v>
      </c>
      <c r="J2515" s="30" t="b">
        <f t="shared" si="1109"/>
        <v>0</v>
      </c>
      <c r="K2515" s="33">
        <f t="shared" si="1128"/>
        <v>1</v>
      </c>
      <c r="L2515" s="33">
        <f t="shared" ca="1" si="1131"/>
        <v>1.6067995028720272E-13</v>
      </c>
      <c r="M2515" s="600">
        <f t="shared" ca="1" si="1110"/>
        <v>27271.35</v>
      </c>
      <c r="N2515" s="601">
        <f t="shared" ca="1" si="1111"/>
        <v>-8.3932467720223104E+17</v>
      </c>
      <c r="O2515" s="601">
        <f t="shared" ca="1" si="1112"/>
        <v>9839682965761426</v>
      </c>
      <c r="P2515" s="601">
        <f t="shared" ca="1" si="1113"/>
        <v>-7903640710321010</v>
      </c>
      <c r="Q2515" s="601">
        <f t="shared" ca="1" si="1129"/>
        <v>-1264582513651360</v>
      </c>
      <c r="R2515" s="602">
        <f t="shared" si="1114"/>
        <v>399</v>
      </c>
      <c r="S2515" s="602">
        <f t="shared" si="1115"/>
        <v>63.84</v>
      </c>
      <c r="T2515" s="602">
        <f t="shared" si="1116"/>
        <v>166.35080000000002</v>
      </c>
      <c r="U2515" s="602">
        <f t="shared" si="1117"/>
        <v>26.616128000000003</v>
      </c>
      <c r="V2515" s="602">
        <f t="shared" ca="1" si="1118"/>
        <v>-671459741761785</v>
      </c>
      <c r="W2515" s="602">
        <f t="shared" si="1119"/>
        <v>84.48</v>
      </c>
      <c r="X2515" s="602">
        <f t="shared" si="1120"/>
        <v>13.52</v>
      </c>
      <c r="Y2515" s="602">
        <f t="shared" ca="1" si="1121"/>
        <v>12392908634058</v>
      </c>
      <c r="Z2515" s="602">
        <f t="shared" ca="1" si="1122"/>
        <v>1982865381449.28</v>
      </c>
      <c r="AA2515" s="603">
        <f t="shared" si="1123"/>
        <v>0</v>
      </c>
      <c r="AB2515" s="602"/>
      <c r="AC2515" s="604">
        <f t="shared" si="1124"/>
        <v>0.113</v>
      </c>
      <c r="AD2515" s="602">
        <f t="shared" ca="1" si="1125"/>
        <v>-7903640710321008</v>
      </c>
      <c r="AE2515" s="602">
        <f t="shared" si="1126"/>
        <v>0</v>
      </c>
      <c r="AG2515" s="602">
        <f t="shared" ca="1" si="1130"/>
        <v>0</v>
      </c>
    </row>
    <row r="2516" spans="2:33" x14ac:dyDescent="0.25">
      <c r="B2516" s="30">
        <v>2495</v>
      </c>
      <c r="C2516" s="19">
        <f t="shared" ca="1" si="1104"/>
        <v>121631</v>
      </c>
      <c r="D2516" s="30">
        <f t="shared" ca="1" si="1105"/>
        <v>31</v>
      </c>
      <c r="E2516" s="599">
        <f t="shared" si="1106"/>
        <v>0.113</v>
      </c>
      <c r="F2516" s="599">
        <f t="shared" si="1127"/>
        <v>0.13108</v>
      </c>
      <c r="G2516" s="33">
        <f t="shared" ca="1" si="1107"/>
        <v>1.0120874444444443</v>
      </c>
      <c r="H2516" s="33">
        <f t="shared" ca="1" si="1108"/>
        <v>6298778675468.9551</v>
      </c>
      <c r="I2516" s="33">
        <f t="shared" ca="1" si="1132"/>
        <v>1.5876093628985118E-13</v>
      </c>
      <c r="J2516" s="30" t="b">
        <f t="shared" si="1109"/>
        <v>0</v>
      </c>
      <c r="K2516" s="33">
        <f t="shared" si="1128"/>
        <v>1</v>
      </c>
      <c r="L2516" s="33">
        <f t="shared" ca="1" si="1131"/>
        <v>1.5876093628985118E-13</v>
      </c>
      <c r="M2516" s="600">
        <f t="shared" ca="1" si="1110"/>
        <v>27271.35</v>
      </c>
      <c r="N2516" s="601">
        <f t="shared" ca="1" si="1111"/>
        <v>-8.4916436016799206E+17</v>
      </c>
      <c r="O2516" s="601">
        <f t="shared" ca="1" si="1112"/>
        <v>1.0264227027760084E+16</v>
      </c>
      <c r="P2516" s="601">
        <f t="shared" ca="1" si="1113"/>
        <v>-8262840982412430</v>
      </c>
      <c r="Q2516" s="601">
        <f t="shared" ca="1" si="1129"/>
        <v>-1322054557185990</v>
      </c>
      <c r="R2516" s="602">
        <f t="shared" si="1114"/>
        <v>399</v>
      </c>
      <c r="S2516" s="602">
        <f t="shared" si="1115"/>
        <v>63.84</v>
      </c>
      <c r="T2516" s="602">
        <f t="shared" si="1116"/>
        <v>166.35080000000002</v>
      </c>
      <c r="U2516" s="602">
        <f t="shared" si="1117"/>
        <v>26.616128000000003</v>
      </c>
      <c r="V2516" s="602">
        <f t="shared" ca="1" si="1118"/>
        <v>-679331488134394</v>
      </c>
      <c r="W2516" s="602">
        <f t="shared" si="1119"/>
        <v>84.48</v>
      </c>
      <c r="X2516" s="602">
        <f t="shared" si="1120"/>
        <v>13.52</v>
      </c>
      <c r="Y2516" s="602">
        <f t="shared" ca="1" si="1121"/>
        <v>12956134660697.301</v>
      </c>
      <c r="Z2516" s="602">
        <f t="shared" ca="1" si="1122"/>
        <v>2072981545711.5701</v>
      </c>
      <c r="AA2516" s="603">
        <f t="shared" si="1123"/>
        <v>0</v>
      </c>
      <c r="AB2516" s="602"/>
      <c r="AC2516" s="604">
        <f t="shared" si="1124"/>
        <v>0.113</v>
      </c>
      <c r="AD2516" s="602">
        <f t="shared" ca="1" si="1125"/>
        <v>-8262840982412433</v>
      </c>
      <c r="AE2516" s="602">
        <f t="shared" si="1126"/>
        <v>0</v>
      </c>
      <c r="AG2516" s="602">
        <f t="shared" ca="1" si="1130"/>
        <v>0</v>
      </c>
    </row>
    <row r="2517" spans="2:33" x14ac:dyDescent="0.25">
      <c r="B2517" s="30">
        <v>2496</v>
      </c>
      <c r="C2517" s="19">
        <f t="shared" ref="C2517:C2580" ca="1" si="1133">IF(B2517=0,FECHA_1ER_PAGO,EDATE(C2516,1))</f>
        <v>121662</v>
      </c>
      <c r="D2517" s="30">
        <f t="shared" ref="D2517:D2580" ca="1" si="1134">IF(B2517=0,FECHA_1ER_PAGO-FECHA_APERTURA, C2517-C2516)</f>
        <v>31</v>
      </c>
      <c r="E2517" s="599">
        <f t="shared" ref="E2517:E2580" si="1135">IF(B2517=0,TASA,IF(B2517=MESES_INC_TASA,E2516+INCREMENTO_TASA,E2516))</f>
        <v>0.113</v>
      </c>
      <c r="F2517" s="599">
        <f t="shared" si="1127"/>
        <v>0.13108</v>
      </c>
      <c r="G2517" s="33">
        <f t="shared" ref="G2517:G2580" ca="1" si="1136">IF(B2517&lt;MESES_GRACIA, 0, 1 + D2517 * F2517 / 360 + FACTOR_SEG_DEUD)</f>
        <v>1.0120874444444443</v>
      </c>
      <c r="H2517" s="33">
        <f t="shared" ref="H2517:H2580" ca="1" si="1137">IF(B2517 = 0, 0,            IF(H2516=0, G2517, H2516 * G2517 ))</f>
        <v>6374914812776.5371</v>
      </c>
      <c r="I2517" s="33">
        <f t="shared" ca="1" si="1132"/>
        <v>1.5686484123612296E-13</v>
      </c>
      <c r="J2517" s="30" t="b">
        <f t="shared" ref="J2517:J2580" si="1138">MOD(B2517, MESES_INC)=0</f>
        <v>1</v>
      </c>
      <c r="K2517" s="33">
        <f t="shared" si="1128"/>
        <v>1</v>
      </c>
      <c r="L2517" s="33">
        <f t="shared" ca="1" si="1131"/>
        <v>1.5686484123612296E-13</v>
      </c>
      <c r="M2517" s="600">
        <f t="shared" ref="M2517:M2580" ca="1" si="1139">ROUND(CUOTA_INIT*K2517,2)</f>
        <v>27271.35</v>
      </c>
      <c r="N2517" s="601">
        <f t="shared" ref="N2517:N2580" ca="1" si="1140">IF(B2517=0,TOTAL_FINANCIADO, ROUND(N2516-O2516,2))</f>
        <v>-8.5942858719575194E+17</v>
      </c>
      <c r="O2517" s="601">
        <f t="shared" ref="O2517:O2580" ca="1" si="1141">IF(B2517=0, 0,
   IF((B2517+1) = PLAZO, N2517,
   IF(B2517&lt;MESES_GRACIA, 0, M2517-P2517-V2517-Q2517)))</f>
        <v>1.0388295301723304E+16</v>
      </c>
      <c r="P2517" s="601">
        <f t="shared" ref="P2517:P2580" ca="1" si="1142" xml:space="preserve"> IF(B2517&lt;MESES_GRACIA, 0, ROUND(N2517 * D2517 *E2517 /360,2))</f>
        <v>-8362717613740890</v>
      </c>
      <c r="Q2517" s="601">
        <f t="shared" ca="1" si="1129"/>
        <v>-1338034818198540</v>
      </c>
      <c r="R2517" s="602">
        <f t="shared" ref="R2517:R2580" si="1143" xml:space="preserve"> COMISION_AMORT</f>
        <v>399</v>
      </c>
      <c r="S2517" s="602">
        <f t="shared" ref="S2517:S2580" si="1144">ROUND(R2517*IVA,2)</f>
        <v>63.84</v>
      </c>
      <c r="T2517" s="602">
        <f t="shared" ref="T2517:T2580" si="1145">SEGURO_DAÑOS_MENS</f>
        <v>166.35080000000002</v>
      </c>
      <c r="U2517" s="602">
        <f t="shared" ref="U2517:U2580" si="1146">T2517*IVA</f>
        <v>26.616128000000003</v>
      </c>
      <c r="V2517" s="602">
        <f t="shared" ref="V2517:V2580" ca="1" si="1147">ROUND(N2517 * FACTOR_SEG_DEUD,2)</f>
        <v>-687542869756602</v>
      </c>
      <c r="W2517" s="602">
        <f t="shared" ref="W2517:W2580" si="1148">ROUND(SEGURO_INTERIORES/(1+IVA),2)</f>
        <v>84.48</v>
      </c>
      <c r="X2517" s="602">
        <f t="shared" ref="X2517:X2580" si="1149">ROUND(W2517*IVA,2)</f>
        <v>13.52</v>
      </c>
      <c r="Y2517" s="602">
        <f t="shared" ref="Y2517:Y2580" ca="1" si="1150">ROUND((SUM(O2517:X2517)-Q2517) * FACTOR_SEG_DESEMPLEO,2)</f>
        <v>13112741218620.301</v>
      </c>
      <c r="Z2517" s="602">
        <f t="shared" ref="Z2517:Z2580" ca="1" si="1151">ROUND(Y2517*IVA,2)</f>
        <v>2098038594979.25</v>
      </c>
      <c r="AA2517" s="603">
        <f t="shared" ref="AA2517:AA2580" si="1152">IF(B2517&gt;=PLAZO,0,ROUND(SUM(O2517:Z2517),2))</f>
        <v>0</v>
      </c>
      <c r="AB2517" s="602"/>
      <c r="AC2517" s="604">
        <f t="shared" ref="AC2517:AC2580" si="1153">IF(AB2517="SI",TASA_PP,TASA)</f>
        <v>0.113</v>
      </c>
      <c r="AD2517" s="602">
        <f t="shared" ref="AD2517:AD2580" ca="1" si="1154">N2517 * D2517 * AC2517 /360</f>
        <v>-8362717613740887</v>
      </c>
      <c r="AE2517" s="602">
        <f t="shared" ref="AE2517:AE2580" si="1155">IF(B2517&gt;=PLAZO, 0, O2517+R2517+S2517+T2517+U2517+V2517+W2517+X2517+Y2517+Z2517+AD2517)</f>
        <v>0</v>
      </c>
      <c r="AG2517" s="602">
        <f t="shared" ca="1" si="1130"/>
        <v>0</v>
      </c>
    </row>
    <row r="2518" spans="2:33" x14ac:dyDescent="0.25">
      <c r="B2518" s="30">
        <v>2497</v>
      </c>
      <c r="C2518" s="19">
        <f t="shared" ca="1" si="1133"/>
        <v>121690</v>
      </c>
      <c r="D2518" s="30">
        <f t="shared" ca="1" si="1134"/>
        <v>28</v>
      </c>
      <c r="E2518" s="599">
        <f t="shared" si="1135"/>
        <v>0.113</v>
      </c>
      <c r="F2518" s="599">
        <f t="shared" ref="F2518:F2581" si="1156">E2518*(1+$G$13)</f>
        <v>0.13108</v>
      </c>
      <c r="G2518" s="33">
        <f t="shared" ca="1" si="1136"/>
        <v>1.0109951111111111</v>
      </c>
      <c r="H2518" s="33">
        <f t="shared" ca="1" si="1137"/>
        <v>6445007709466.8828</v>
      </c>
      <c r="I2518" s="33">
        <f t="shared" ca="1" si="1132"/>
        <v>1.5515885241395899E-13</v>
      </c>
      <c r="J2518" s="30" t="b">
        <f t="shared" si="1138"/>
        <v>0</v>
      </c>
      <c r="K2518" s="33">
        <f t="shared" ref="K2518:K2581" si="1157">IF(B2518=0, 1, IF(J2518,K2517*(1+INCREMENTO),K2517))</f>
        <v>1</v>
      </c>
      <c r="L2518" s="33">
        <f t="shared" ca="1" si="1131"/>
        <v>1.5515885241395899E-13</v>
      </c>
      <c r="M2518" s="600">
        <f t="shared" ca="1" si="1139"/>
        <v>27271.35</v>
      </c>
      <c r="N2518" s="601">
        <f t="shared" ca="1" si="1140"/>
        <v>-8.6981688249747494E+17</v>
      </c>
      <c r="O2518" s="601">
        <f t="shared" ca="1" si="1141"/>
        <v>9563733269407280</v>
      </c>
      <c r="P2518" s="601">
        <f t="shared" ca="1" si="1142"/>
        <v>-7644723933950030</v>
      </c>
      <c r="Q2518" s="601">
        <f t="shared" ref="Q2518:Q2581" ca="1" si="1158">ROUND(P2518*$G$13,2)</f>
        <v>-1223155829432000</v>
      </c>
      <c r="R2518" s="602">
        <f t="shared" si="1143"/>
        <v>399</v>
      </c>
      <c r="S2518" s="602">
        <f t="shared" si="1144"/>
        <v>63.84</v>
      </c>
      <c r="T2518" s="602">
        <f t="shared" si="1145"/>
        <v>166.35080000000002</v>
      </c>
      <c r="U2518" s="602">
        <f t="shared" si="1146"/>
        <v>26.616128000000003</v>
      </c>
      <c r="V2518" s="602">
        <f t="shared" ca="1" si="1147"/>
        <v>-695853505997980</v>
      </c>
      <c r="W2518" s="602">
        <f t="shared" si="1148"/>
        <v>84.48</v>
      </c>
      <c r="X2518" s="602">
        <f t="shared" si="1149"/>
        <v>13.52</v>
      </c>
      <c r="Y2518" s="602">
        <f t="shared" ca="1" si="1150"/>
        <v>11986927128708.199</v>
      </c>
      <c r="Z2518" s="602">
        <f t="shared" ca="1" si="1151"/>
        <v>1917908340593.3101</v>
      </c>
      <c r="AA2518" s="603">
        <f t="shared" si="1152"/>
        <v>0</v>
      </c>
      <c r="AB2518" s="602"/>
      <c r="AC2518" s="604">
        <f t="shared" si="1153"/>
        <v>0.113</v>
      </c>
      <c r="AD2518" s="602">
        <f t="shared" ca="1" si="1154"/>
        <v>-7644723933950030</v>
      </c>
      <c r="AE2518" s="602">
        <f t="shared" si="1155"/>
        <v>0</v>
      </c>
      <c r="AG2518" s="602">
        <f t="shared" ref="AG2518:AG2581" ca="1" si="1159">IF(N2518&gt; 0,O2518+P2518+V2518+R2518+T2518+W2518+Y2518, 0)</f>
        <v>0</v>
      </c>
    </row>
    <row r="2519" spans="2:33" x14ac:dyDescent="0.25">
      <c r="B2519" s="30">
        <v>2498</v>
      </c>
      <c r="C2519" s="19">
        <f t="shared" ca="1" si="1133"/>
        <v>121721</v>
      </c>
      <c r="D2519" s="30">
        <f t="shared" ca="1" si="1134"/>
        <v>31</v>
      </c>
      <c r="E2519" s="599">
        <f t="shared" si="1135"/>
        <v>0.113</v>
      </c>
      <c r="F2519" s="599">
        <f t="shared" si="1156"/>
        <v>0.13108</v>
      </c>
      <c r="G2519" s="33">
        <f t="shared" ca="1" si="1136"/>
        <v>1.0120874444444443</v>
      </c>
      <c r="H2519" s="33">
        <f t="shared" ca="1" si="1137"/>
        <v>6522911382099.0791</v>
      </c>
      <c r="I2519" s="33">
        <f t="shared" ca="1" si="1132"/>
        <v>1.5330577734726162E-13</v>
      </c>
      <c r="J2519" s="30" t="b">
        <f t="shared" si="1138"/>
        <v>0</v>
      </c>
      <c r="K2519" s="33">
        <f t="shared" si="1157"/>
        <v>1</v>
      </c>
      <c r="L2519" s="33">
        <f t="shared" ref="L2519:L2582" ca="1" si="1160" xml:space="preserve"> I2519*K2519</f>
        <v>1.5330577734726162E-13</v>
      </c>
      <c r="M2519" s="600">
        <f t="shared" ca="1" si="1139"/>
        <v>27271.35</v>
      </c>
      <c r="N2519" s="601">
        <f t="shared" ca="1" si="1140"/>
        <v>-8.7938061576688205E+17</v>
      </c>
      <c r="O2519" s="601">
        <f t="shared" ca="1" si="1141"/>
        <v>1.0629464338630806E+16</v>
      </c>
      <c r="P2519" s="601">
        <f t="shared" ca="1" si="1142"/>
        <v>-8556861936198300</v>
      </c>
      <c r="Q2519" s="601">
        <f t="shared" ca="1" si="1158"/>
        <v>-1369097909791730</v>
      </c>
      <c r="R2519" s="602">
        <f t="shared" si="1143"/>
        <v>399</v>
      </c>
      <c r="S2519" s="602">
        <f t="shared" si="1144"/>
        <v>63.84</v>
      </c>
      <c r="T2519" s="602">
        <f t="shared" si="1145"/>
        <v>166.35080000000002</v>
      </c>
      <c r="U2519" s="602">
        <f t="shared" si="1146"/>
        <v>26.616128000000003</v>
      </c>
      <c r="V2519" s="602">
        <f t="shared" ca="1" si="1147"/>
        <v>-703504492613506</v>
      </c>
      <c r="W2519" s="602">
        <f t="shared" si="1148"/>
        <v>84.48</v>
      </c>
      <c r="X2519" s="602">
        <f t="shared" si="1149"/>
        <v>13.52</v>
      </c>
      <c r="Y2519" s="602">
        <f t="shared" ca="1" si="1150"/>
        <v>13417159516233.6</v>
      </c>
      <c r="Z2519" s="602">
        <f t="shared" ca="1" si="1151"/>
        <v>2146745522597.3799</v>
      </c>
      <c r="AA2519" s="603">
        <f t="shared" si="1152"/>
        <v>0</v>
      </c>
      <c r="AB2519" s="602"/>
      <c r="AC2519" s="604">
        <f t="shared" si="1153"/>
        <v>0.113</v>
      </c>
      <c r="AD2519" s="602">
        <f t="shared" ca="1" si="1154"/>
        <v>-8556861936198300</v>
      </c>
      <c r="AE2519" s="602">
        <f t="shared" si="1155"/>
        <v>0</v>
      </c>
      <c r="AG2519" s="602">
        <f t="shared" ca="1" si="1159"/>
        <v>0</v>
      </c>
    </row>
    <row r="2520" spans="2:33" x14ac:dyDescent="0.25">
      <c r="B2520" s="30">
        <v>2499</v>
      </c>
      <c r="C2520" s="19">
        <f t="shared" ca="1" si="1133"/>
        <v>121751</v>
      </c>
      <c r="D2520" s="30">
        <f t="shared" ca="1" si="1134"/>
        <v>30</v>
      </c>
      <c r="E2520" s="599">
        <f t="shared" si="1135"/>
        <v>0.113</v>
      </c>
      <c r="F2520" s="599">
        <f t="shared" si="1156"/>
        <v>0.13108</v>
      </c>
      <c r="G2520" s="33">
        <f t="shared" ca="1" si="1136"/>
        <v>1.0117233333333333</v>
      </c>
      <c r="H2520" s="33">
        <f t="shared" ca="1" si="1137"/>
        <v>6599381646535.2207</v>
      </c>
      <c r="I2520" s="33">
        <f t="shared" ref="I2520:I2583" ca="1" si="1161">IF(H2520=0, 0, 1/H2520)</f>
        <v>1.5152934828750444E-13</v>
      </c>
      <c r="J2520" s="30" t="b">
        <f t="shared" si="1138"/>
        <v>0</v>
      </c>
      <c r="K2520" s="33">
        <f t="shared" si="1157"/>
        <v>1</v>
      </c>
      <c r="L2520" s="33">
        <f t="shared" ca="1" si="1160"/>
        <v>1.5152934828750444E-13</v>
      </c>
      <c r="M2520" s="600">
        <f t="shared" ca="1" si="1139"/>
        <v>27271.35</v>
      </c>
      <c r="N2520" s="601">
        <f t="shared" ca="1" si="1140"/>
        <v>-8.9001008010551296E+17</v>
      </c>
      <c r="O2520" s="601">
        <f t="shared" ca="1" si="1141"/>
        <v>1.0433884839130902E+16</v>
      </c>
      <c r="P2520" s="601">
        <f t="shared" ca="1" si="1142"/>
        <v>-8380928254326910</v>
      </c>
      <c r="Q2520" s="601">
        <f t="shared" ca="1" si="1158"/>
        <v>-1340948520692310</v>
      </c>
      <c r="R2520" s="602">
        <f t="shared" si="1143"/>
        <v>399</v>
      </c>
      <c r="S2520" s="602">
        <f t="shared" si="1144"/>
        <v>63.84</v>
      </c>
      <c r="T2520" s="602">
        <f t="shared" si="1145"/>
        <v>166.35080000000002</v>
      </c>
      <c r="U2520" s="602">
        <f t="shared" si="1146"/>
        <v>26.616128000000003</v>
      </c>
      <c r="V2520" s="602">
        <f t="shared" ca="1" si="1147"/>
        <v>-712008064084410</v>
      </c>
      <c r="W2520" s="602">
        <f t="shared" si="1148"/>
        <v>84.48</v>
      </c>
      <c r="X2520" s="602">
        <f t="shared" si="1149"/>
        <v>13.52</v>
      </c>
      <c r="Y2520" s="602">
        <f t="shared" ca="1" si="1150"/>
        <v>13141295503059.301</v>
      </c>
      <c r="Z2520" s="602">
        <f t="shared" ca="1" si="1151"/>
        <v>2102607280489.49</v>
      </c>
      <c r="AA2520" s="603">
        <f t="shared" si="1152"/>
        <v>0</v>
      </c>
      <c r="AB2520" s="602"/>
      <c r="AC2520" s="604">
        <f t="shared" si="1153"/>
        <v>0.113</v>
      </c>
      <c r="AD2520" s="602">
        <f t="shared" ca="1" si="1154"/>
        <v>-8380928254326913</v>
      </c>
      <c r="AE2520" s="602">
        <f t="shared" si="1155"/>
        <v>0</v>
      </c>
      <c r="AG2520" s="602">
        <f t="shared" ca="1" si="1159"/>
        <v>0</v>
      </c>
    </row>
    <row r="2521" spans="2:33" x14ac:dyDescent="0.25">
      <c r="B2521" s="30">
        <v>2500</v>
      </c>
      <c r="C2521" s="19">
        <f t="shared" ca="1" si="1133"/>
        <v>121782</v>
      </c>
      <c r="D2521" s="30">
        <f t="shared" ca="1" si="1134"/>
        <v>31</v>
      </c>
      <c r="E2521" s="599">
        <f t="shared" si="1135"/>
        <v>0.113</v>
      </c>
      <c r="F2521" s="599">
        <f t="shared" si="1156"/>
        <v>0.13108</v>
      </c>
      <c r="G2521" s="33">
        <f t="shared" ca="1" si="1136"/>
        <v>1.0120874444444443</v>
      </c>
      <c r="H2521" s="33">
        <f t="shared" ca="1" si="1137"/>
        <v>6679151305555.4004</v>
      </c>
      <c r="I2521" s="33">
        <f t="shared" ca="1" si="1161"/>
        <v>1.4971962069016876E-13</v>
      </c>
      <c r="J2521" s="30" t="b">
        <f t="shared" si="1138"/>
        <v>0</v>
      </c>
      <c r="K2521" s="33">
        <f t="shared" si="1157"/>
        <v>1</v>
      </c>
      <c r="L2521" s="33">
        <f t="shared" ca="1" si="1160"/>
        <v>1.4971962069016876E-13</v>
      </c>
      <c r="M2521" s="600">
        <f t="shared" ca="1" si="1139"/>
        <v>27271.35</v>
      </c>
      <c r="N2521" s="601">
        <f t="shared" ca="1" si="1140"/>
        <v>-9.0044396494464397E+17</v>
      </c>
      <c r="O2521" s="601">
        <f t="shared" ca="1" si="1141"/>
        <v>1.0884066401630936E+16</v>
      </c>
      <c r="P2521" s="601">
        <f t="shared" ca="1" si="1142"/>
        <v>-8761820025558580</v>
      </c>
      <c r="Q2521" s="601">
        <f t="shared" ca="1" si="1158"/>
        <v>-1401891204089370</v>
      </c>
      <c r="R2521" s="602">
        <f t="shared" si="1143"/>
        <v>399</v>
      </c>
      <c r="S2521" s="602">
        <f t="shared" si="1144"/>
        <v>63.84</v>
      </c>
      <c r="T2521" s="602">
        <f t="shared" si="1145"/>
        <v>166.35080000000002</v>
      </c>
      <c r="U2521" s="602">
        <f t="shared" si="1146"/>
        <v>26.616128000000003</v>
      </c>
      <c r="V2521" s="602">
        <f t="shared" ca="1" si="1147"/>
        <v>-720355171955715</v>
      </c>
      <c r="W2521" s="602">
        <f t="shared" si="1148"/>
        <v>84.48</v>
      </c>
      <c r="X2521" s="602">
        <f t="shared" si="1149"/>
        <v>13.52</v>
      </c>
      <c r="Y2521" s="602">
        <f t="shared" ca="1" si="1150"/>
        <v>13738533800350.5</v>
      </c>
      <c r="Z2521" s="602">
        <f t="shared" ca="1" si="1151"/>
        <v>2198165408056.0801</v>
      </c>
      <c r="AA2521" s="603">
        <f t="shared" si="1152"/>
        <v>0</v>
      </c>
      <c r="AB2521" s="602"/>
      <c r="AC2521" s="604">
        <f t="shared" si="1153"/>
        <v>0.113</v>
      </c>
      <c r="AD2521" s="602">
        <f t="shared" ca="1" si="1154"/>
        <v>-8761820025558578</v>
      </c>
      <c r="AE2521" s="602">
        <f t="shared" si="1155"/>
        <v>0</v>
      </c>
      <c r="AG2521" s="602">
        <f t="shared" ca="1" si="1159"/>
        <v>0</v>
      </c>
    </row>
    <row r="2522" spans="2:33" x14ac:dyDescent="0.25">
      <c r="B2522" s="30">
        <v>2501</v>
      </c>
      <c r="C2522" s="19">
        <f t="shared" ca="1" si="1133"/>
        <v>121812</v>
      </c>
      <c r="D2522" s="30">
        <f t="shared" ca="1" si="1134"/>
        <v>30</v>
      </c>
      <c r="E2522" s="599">
        <f t="shared" si="1135"/>
        <v>0.113</v>
      </c>
      <c r="F2522" s="599">
        <f t="shared" si="1156"/>
        <v>0.13108</v>
      </c>
      <c r="G2522" s="33">
        <f t="shared" ca="1" si="1136"/>
        <v>1.0117233333333333</v>
      </c>
      <c r="H2522" s="33">
        <f t="shared" ca="1" si="1137"/>
        <v>6757453222694.1943</v>
      </c>
      <c r="I2522" s="33">
        <f t="shared" ca="1" si="1161"/>
        <v>1.479847461824235E-13</v>
      </c>
      <c r="J2522" s="30" t="b">
        <f t="shared" si="1138"/>
        <v>0</v>
      </c>
      <c r="K2522" s="33">
        <f t="shared" si="1157"/>
        <v>1</v>
      </c>
      <c r="L2522" s="33">
        <f t="shared" ca="1" si="1160"/>
        <v>1.479847461824235E-13</v>
      </c>
      <c r="M2522" s="600">
        <f t="shared" ca="1" si="1139"/>
        <v>27271.35</v>
      </c>
      <c r="N2522" s="601">
        <f t="shared" ca="1" si="1140"/>
        <v>-9.1132803134627494E+17</v>
      </c>
      <c r="O2522" s="601">
        <f t="shared" ca="1" si="1141"/>
        <v>1.0683802287510102E+16</v>
      </c>
      <c r="P2522" s="601">
        <f t="shared" ca="1" si="1142"/>
        <v>-8581672295177420</v>
      </c>
      <c r="Q2522" s="601">
        <f t="shared" ca="1" si="1158"/>
        <v>-1373067567228390</v>
      </c>
      <c r="R2522" s="602">
        <f t="shared" si="1143"/>
        <v>399</v>
      </c>
      <c r="S2522" s="602">
        <f t="shared" si="1144"/>
        <v>63.84</v>
      </c>
      <c r="T2522" s="602">
        <f t="shared" si="1145"/>
        <v>166.35080000000002</v>
      </c>
      <c r="U2522" s="602">
        <f t="shared" si="1146"/>
        <v>26.616128000000003</v>
      </c>
      <c r="V2522" s="602">
        <f t="shared" ca="1" si="1147"/>
        <v>-729062425077020</v>
      </c>
      <c r="W2522" s="602">
        <f t="shared" si="1148"/>
        <v>84.48</v>
      </c>
      <c r="X2522" s="602">
        <f t="shared" si="1149"/>
        <v>13.52</v>
      </c>
      <c r="Y2522" s="602">
        <f t="shared" ca="1" si="1150"/>
        <v>13456062159112.9</v>
      </c>
      <c r="Z2522" s="602">
        <f t="shared" ca="1" si="1151"/>
        <v>2152969945458.0601</v>
      </c>
      <c r="AA2522" s="603">
        <f t="shared" si="1152"/>
        <v>0</v>
      </c>
      <c r="AB2522" s="602"/>
      <c r="AC2522" s="604">
        <f t="shared" si="1153"/>
        <v>0.113</v>
      </c>
      <c r="AD2522" s="602">
        <f t="shared" ca="1" si="1154"/>
        <v>-8581672295177424</v>
      </c>
      <c r="AE2522" s="602">
        <f t="shared" si="1155"/>
        <v>0</v>
      </c>
      <c r="AG2522" s="602">
        <f t="shared" ca="1" si="1159"/>
        <v>0</v>
      </c>
    </row>
    <row r="2523" spans="2:33" x14ac:dyDescent="0.25">
      <c r="B2523" s="30">
        <v>2502</v>
      </c>
      <c r="C2523" s="19">
        <f t="shared" ca="1" si="1133"/>
        <v>121843</v>
      </c>
      <c r="D2523" s="30">
        <f t="shared" ca="1" si="1134"/>
        <v>31</v>
      </c>
      <c r="E2523" s="599">
        <f t="shared" si="1135"/>
        <v>0.113</v>
      </c>
      <c r="F2523" s="599">
        <f t="shared" si="1156"/>
        <v>0.13108</v>
      </c>
      <c r="G2523" s="33">
        <f t="shared" ca="1" si="1136"/>
        <v>1.0120874444444443</v>
      </c>
      <c r="H2523" s="33">
        <f t="shared" ca="1" si="1137"/>
        <v>6839133563109.4414</v>
      </c>
      <c r="I2523" s="33">
        <f t="shared" ca="1" si="1161"/>
        <v>1.4621735206255362E-13</v>
      </c>
      <c r="J2523" s="30" t="b">
        <f t="shared" si="1138"/>
        <v>0</v>
      </c>
      <c r="K2523" s="33">
        <f t="shared" si="1157"/>
        <v>1</v>
      </c>
      <c r="L2523" s="33">
        <f t="shared" ca="1" si="1160"/>
        <v>1.4621735206255362E-13</v>
      </c>
      <c r="M2523" s="600">
        <f t="shared" ca="1" si="1139"/>
        <v>27271.35</v>
      </c>
      <c r="N2523" s="601">
        <f t="shared" ca="1" si="1140"/>
        <v>-9.2201183363378496E+17</v>
      </c>
      <c r="O2523" s="601">
        <f t="shared" ca="1" si="1141"/>
        <v>1.1144766816195998E+16</v>
      </c>
      <c r="P2523" s="601">
        <f t="shared" ca="1" si="1142"/>
        <v>-8971687370053190</v>
      </c>
      <c r="Q2523" s="601">
        <f t="shared" ca="1" si="1158"/>
        <v>-1435469979208510</v>
      </c>
      <c r="R2523" s="602">
        <f t="shared" si="1143"/>
        <v>399</v>
      </c>
      <c r="S2523" s="602">
        <f t="shared" si="1144"/>
        <v>63.84</v>
      </c>
      <c r="T2523" s="602">
        <f t="shared" si="1145"/>
        <v>166.35080000000002</v>
      </c>
      <c r="U2523" s="602">
        <f t="shared" si="1146"/>
        <v>26.616128000000003</v>
      </c>
      <c r="V2523" s="602">
        <f t="shared" ca="1" si="1147"/>
        <v>-737609466907028</v>
      </c>
      <c r="W2523" s="602">
        <f t="shared" si="1148"/>
        <v>84.48</v>
      </c>
      <c r="X2523" s="602">
        <f t="shared" si="1149"/>
        <v>13.52</v>
      </c>
      <c r="Y2523" s="602">
        <f t="shared" ca="1" si="1150"/>
        <v>14067605796518</v>
      </c>
      <c r="Z2523" s="602">
        <f t="shared" ca="1" si="1151"/>
        <v>2250816927442.8799</v>
      </c>
      <c r="AA2523" s="603">
        <f t="shared" si="1152"/>
        <v>0</v>
      </c>
      <c r="AB2523" s="602"/>
      <c r="AC2523" s="604">
        <f t="shared" si="1153"/>
        <v>0.113</v>
      </c>
      <c r="AD2523" s="602">
        <f t="shared" ca="1" si="1154"/>
        <v>-8971687370053191</v>
      </c>
      <c r="AE2523" s="602">
        <f t="shared" si="1155"/>
        <v>0</v>
      </c>
      <c r="AG2523" s="602">
        <f t="shared" ca="1" si="1159"/>
        <v>0</v>
      </c>
    </row>
    <row r="2524" spans="2:33" x14ac:dyDescent="0.25">
      <c r="B2524" s="30">
        <v>2503</v>
      </c>
      <c r="C2524" s="19">
        <f t="shared" ca="1" si="1133"/>
        <v>121874</v>
      </c>
      <c r="D2524" s="30">
        <f t="shared" ca="1" si="1134"/>
        <v>31</v>
      </c>
      <c r="E2524" s="599">
        <f t="shared" si="1135"/>
        <v>0.113</v>
      </c>
      <c r="F2524" s="599">
        <f t="shared" si="1156"/>
        <v>0.13108</v>
      </c>
      <c r="G2524" s="33">
        <f t="shared" ca="1" si="1136"/>
        <v>1.0120874444444443</v>
      </c>
      <c r="H2524" s="33">
        <f t="shared" ca="1" si="1137"/>
        <v>6921801210101.6611</v>
      </c>
      <c r="I2524" s="33">
        <f t="shared" ca="1" si="1161"/>
        <v>1.4447106607751205E-13</v>
      </c>
      <c r="J2524" s="30" t="b">
        <f t="shared" si="1138"/>
        <v>0</v>
      </c>
      <c r="K2524" s="33">
        <f t="shared" si="1157"/>
        <v>1</v>
      </c>
      <c r="L2524" s="33">
        <f t="shared" ca="1" si="1160"/>
        <v>1.4447106607751205E-13</v>
      </c>
      <c r="M2524" s="600">
        <f t="shared" ca="1" si="1139"/>
        <v>27271.35</v>
      </c>
      <c r="N2524" s="601">
        <f t="shared" ca="1" si="1140"/>
        <v>-9.3315660044998106E+17</v>
      </c>
      <c r="O2524" s="601">
        <f t="shared" ca="1" si="1141"/>
        <v>1.1279478565933056E+16</v>
      </c>
      <c r="P2524" s="601">
        <f t="shared" ca="1" si="1142"/>
        <v>-9080132142711900</v>
      </c>
      <c r="Q2524" s="601">
        <f t="shared" ca="1" si="1158"/>
        <v>-1452821142833900</v>
      </c>
      <c r="R2524" s="602">
        <f t="shared" si="1143"/>
        <v>399</v>
      </c>
      <c r="S2524" s="602">
        <f t="shared" si="1144"/>
        <v>63.84</v>
      </c>
      <c r="T2524" s="602">
        <f t="shared" si="1145"/>
        <v>166.35080000000002</v>
      </c>
      <c r="U2524" s="602">
        <f t="shared" si="1146"/>
        <v>26.616128000000003</v>
      </c>
      <c r="V2524" s="602">
        <f t="shared" ca="1" si="1147"/>
        <v>-746525280359985</v>
      </c>
      <c r="W2524" s="602">
        <f t="shared" si="1148"/>
        <v>84.48</v>
      </c>
      <c r="X2524" s="602">
        <f t="shared" si="1149"/>
        <v>13.52</v>
      </c>
      <c r="Y2524" s="602">
        <f t="shared" ca="1" si="1150"/>
        <v>14237647200046.9</v>
      </c>
      <c r="Z2524" s="602">
        <f t="shared" ca="1" si="1151"/>
        <v>2278023552007.5</v>
      </c>
      <c r="AA2524" s="603">
        <f t="shared" si="1152"/>
        <v>0</v>
      </c>
      <c r="AB2524" s="602"/>
      <c r="AC2524" s="604">
        <f t="shared" si="1153"/>
        <v>0.113</v>
      </c>
      <c r="AD2524" s="602">
        <f t="shared" ca="1" si="1154"/>
        <v>-9080132142711900</v>
      </c>
      <c r="AE2524" s="602">
        <f t="shared" si="1155"/>
        <v>0</v>
      </c>
      <c r="AG2524" s="602">
        <f t="shared" ca="1" si="1159"/>
        <v>0</v>
      </c>
    </row>
    <row r="2525" spans="2:33" x14ac:dyDescent="0.25">
      <c r="B2525" s="30">
        <v>2504</v>
      </c>
      <c r="C2525" s="19">
        <f t="shared" ca="1" si="1133"/>
        <v>121904</v>
      </c>
      <c r="D2525" s="30">
        <f t="shared" ca="1" si="1134"/>
        <v>30</v>
      </c>
      <c r="E2525" s="599">
        <f t="shared" si="1135"/>
        <v>0.113</v>
      </c>
      <c r="F2525" s="599">
        <f t="shared" si="1156"/>
        <v>0.13108</v>
      </c>
      <c r="G2525" s="33">
        <f t="shared" ca="1" si="1136"/>
        <v>1.0117233333333333</v>
      </c>
      <c r="H2525" s="33">
        <f t="shared" ca="1" si="1137"/>
        <v>7002947792954.7529</v>
      </c>
      <c r="I2525" s="33">
        <f t="shared" ca="1" si="1161"/>
        <v>1.4279700914035662E-13</v>
      </c>
      <c r="J2525" s="30" t="b">
        <f t="shared" si="1138"/>
        <v>0</v>
      </c>
      <c r="K2525" s="33">
        <f t="shared" si="1157"/>
        <v>1</v>
      </c>
      <c r="L2525" s="33">
        <f t="shared" ca="1" si="1160"/>
        <v>1.4279700914035662E-13</v>
      </c>
      <c r="M2525" s="600">
        <f t="shared" ca="1" si="1139"/>
        <v>27271.35</v>
      </c>
      <c r="N2525" s="601">
        <f t="shared" ca="1" si="1140"/>
        <v>-9.4443607901591398E+17</v>
      </c>
      <c r="O2525" s="601">
        <f t="shared" ca="1" si="1141"/>
        <v>1.1071938966357162E+16</v>
      </c>
      <c r="P2525" s="601">
        <f t="shared" ca="1" si="1142"/>
        <v>-8893439744066520</v>
      </c>
      <c r="Q2525" s="601">
        <f t="shared" ca="1" si="1158"/>
        <v>-1422950359050640</v>
      </c>
      <c r="R2525" s="602">
        <f t="shared" si="1143"/>
        <v>399</v>
      </c>
      <c r="S2525" s="602">
        <f t="shared" si="1144"/>
        <v>63.84</v>
      </c>
      <c r="T2525" s="602">
        <f t="shared" si="1145"/>
        <v>166.35080000000002</v>
      </c>
      <c r="U2525" s="602">
        <f t="shared" si="1146"/>
        <v>26.616128000000003</v>
      </c>
      <c r="V2525" s="602">
        <f t="shared" ca="1" si="1147"/>
        <v>-755548863212731</v>
      </c>
      <c r="W2525" s="602">
        <f t="shared" si="1148"/>
        <v>84.48</v>
      </c>
      <c r="X2525" s="602">
        <f t="shared" si="1149"/>
        <v>13.52</v>
      </c>
      <c r="Y2525" s="602">
        <f t="shared" ca="1" si="1150"/>
        <v>13944913518970.9</v>
      </c>
      <c r="Z2525" s="602">
        <f t="shared" ca="1" si="1151"/>
        <v>2231186163035.3398</v>
      </c>
      <c r="AA2525" s="603">
        <f t="shared" si="1152"/>
        <v>0</v>
      </c>
      <c r="AB2525" s="602"/>
      <c r="AC2525" s="604">
        <f t="shared" si="1153"/>
        <v>0.113</v>
      </c>
      <c r="AD2525" s="602">
        <f t="shared" ca="1" si="1154"/>
        <v>-8893439744066524</v>
      </c>
      <c r="AE2525" s="602">
        <f t="shared" si="1155"/>
        <v>0</v>
      </c>
      <c r="AG2525" s="602">
        <f t="shared" ca="1" si="1159"/>
        <v>0</v>
      </c>
    </row>
    <row r="2526" spans="2:33" x14ac:dyDescent="0.25">
      <c r="B2526" s="30">
        <v>2505</v>
      </c>
      <c r="C2526" s="19">
        <f t="shared" ca="1" si="1133"/>
        <v>121935</v>
      </c>
      <c r="D2526" s="30">
        <f t="shared" ca="1" si="1134"/>
        <v>31</v>
      </c>
      <c r="E2526" s="599">
        <f t="shared" si="1135"/>
        <v>0.113</v>
      </c>
      <c r="F2526" s="599">
        <f t="shared" si="1156"/>
        <v>0.13108</v>
      </c>
      <c r="G2526" s="33">
        <f t="shared" ca="1" si="1136"/>
        <v>1.0120874444444443</v>
      </c>
      <c r="H2526" s="33">
        <f t="shared" ca="1" si="1137"/>
        <v>7087595535349.4375</v>
      </c>
      <c r="I2526" s="33">
        <f t="shared" ca="1" si="1161"/>
        <v>1.4109157259503485E-13</v>
      </c>
      <c r="J2526" s="30" t="b">
        <f t="shared" si="1138"/>
        <v>0</v>
      </c>
      <c r="K2526" s="33">
        <f t="shared" si="1157"/>
        <v>1</v>
      </c>
      <c r="L2526" s="33">
        <f t="shared" ca="1" si="1160"/>
        <v>1.4109157259503485E-13</v>
      </c>
      <c r="M2526" s="600">
        <f t="shared" ca="1" si="1139"/>
        <v>27271.35</v>
      </c>
      <c r="N2526" s="601">
        <f t="shared" ca="1" si="1140"/>
        <v>-9.5550801798227098E+17</v>
      </c>
      <c r="O2526" s="601">
        <f t="shared" ca="1" si="1141"/>
        <v>1.1549650083609188E+16</v>
      </c>
      <c r="P2526" s="601">
        <f t="shared" ca="1" si="1142"/>
        <v>-9297623852755260</v>
      </c>
      <c r="Q2526" s="601">
        <f t="shared" ca="1" si="1158"/>
        <v>-1487619816440840</v>
      </c>
      <c r="R2526" s="602">
        <f t="shared" si="1143"/>
        <v>399</v>
      </c>
      <c r="S2526" s="602">
        <f t="shared" si="1144"/>
        <v>63.84</v>
      </c>
      <c r="T2526" s="602">
        <f t="shared" si="1145"/>
        <v>166.35080000000002</v>
      </c>
      <c r="U2526" s="602">
        <f t="shared" si="1146"/>
        <v>26.616128000000003</v>
      </c>
      <c r="V2526" s="602">
        <f t="shared" ca="1" si="1147"/>
        <v>-764406414385817</v>
      </c>
      <c r="W2526" s="602">
        <f t="shared" si="1148"/>
        <v>84.48</v>
      </c>
      <c r="X2526" s="602">
        <f t="shared" si="1149"/>
        <v>13.52</v>
      </c>
      <c r="Y2526" s="602">
        <f t="shared" ca="1" si="1150"/>
        <v>14578674201394.9</v>
      </c>
      <c r="Z2526" s="602">
        <f t="shared" ca="1" si="1151"/>
        <v>2332587872223.1802</v>
      </c>
      <c r="AA2526" s="603">
        <f t="shared" si="1152"/>
        <v>0</v>
      </c>
      <c r="AB2526" s="602"/>
      <c r="AC2526" s="604">
        <f t="shared" si="1153"/>
        <v>0.113</v>
      </c>
      <c r="AD2526" s="602">
        <f t="shared" ca="1" si="1154"/>
        <v>-9297623852755264</v>
      </c>
      <c r="AE2526" s="602">
        <f t="shared" si="1155"/>
        <v>0</v>
      </c>
      <c r="AG2526" s="602">
        <f t="shared" ca="1" si="1159"/>
        <v>0</v>
      </c>
    </row>
    <row r="2527" spans="2:33" x14ac:dyDescent="0.25">
      <c r="B2527" s="30">
        <v>2506</v>
      </c>
      <c r="C2527" s="19">
        <f t="shared" ca="1" si="1133"/>
        <v>121965</v>
      </c>
      <c r="D2527" s="30">
        <f t="shared" ca="1" si="1134"/>
        <v>30</v>
      </c>
      <c r="E2527" s="599">
        <f t="shared" si="1135"/>
        <v>0.113</v>
      </c>
      <c r="F2527" s="599">
        <f t="shared" si="1156"/>
        <v>0.13108</v>
      </c>
      <c r="G2527" s="33">
        <f t="shared" ca="1" si="1136"/>
        <v>1.0117233333333333</v>
      </c>
      <c r="H2527" s="33">
        <f t="shared" ca="1" si="1137"/>
        <v>7170685780342.1836</v>
      </c>
      <c r="I2527" s="33">
        <f t="shared" ca="1" si="1161"/>
        <v>1.3945667550255985E-13</v>
      </c>
      <c r="J2527" s="30" t="b">
        <f t="shared" si="1138"/>
        <v>0</v>
      </c>
      <c r="K2527" s="33">
        <f t="shared" si="1157"/>
        <v>1</v>
      </c>
      <c r="L2527" s="33">
        <f t="shared" ca="1" si="1160"/>
        <v>1.3945667550255985E-13</v>
      </c>
      <c r="M2527" s="600">
        <f t="shared" ca="1" si="1139"/>
        <v>27271.35</v>
      </c>
      <c r="N2527" s="601">
        <f t="shared" ca="1" si="1140"/>
        <v>-9.6705766806588006E+17</v>
      </c>
      <c r="O2527" s="601">
        <f t="shared" ca="1" si="1141"/>
        <v>1.1337139395319606E+16</v>
      </c>
      <c r="P2527" s="601">
        <f t="shared" ca="1" si="1142"/>
        <v>-9106459707620370</v>
      </c>
      <c r="Q2527" s="601">
        <f t="shared" ca="1" si="1158"/>
        <v>-1457033553219260</v>
      </c>
      <c r="R2527" s="602">
        <f t="shared" si="1143"/>
        <v>399</v>
      </c>
      <c r="S2527" s="602">
        <f t="shared" si="1144"/>
        <v>63.84</v>
      </c>
      <c r="T2527" s="602">
        <f t="shared" si="1145"/>
        <v>166.35080000000002</v>
      </c>
      <c r="U2527" s="602">
        <f t="shared" si="1146"/>
        <v>26.616128000000003</v>
      </c>
      <c r="V2527" s="602">
        <f t="shared" ca="1" si="1147"/>
        <v>-773646134452704</v>
      </c>
      <c r="W2527" s="602">
        <f t="shared" si="1148"/>
        <v>84.48</v>
      </c>
      <c r="X2527" s="602">
        <f t="shared" si="1149"/>
        <v>13.52</v>
      </c>
      <c r="Y2527" s="602">
        <f t="shared" ca="1" si="1150"/>
        <v>14278928821823.4</v>
      </c>
      <c r="Z2527" s="602">
        <f t="shared" ca="1" si="1151"/>
        <v>2284628611491.7402</v>
      </c>
      <c r="AA2527" s="603">
        <f t="shared" si="1152"/>
        <v>0</v>
      </c>
      <c r="AB2527" s="602"/>
      <c r="AC2527" s="604">
        <f t="shared" si="1153"/>
        <v>0.113</v>
      </c>
      <c r="AD2527" s="602">
        <f t="shared" ca="1" si="1154"/>
        <v>-9106459707620370</v>
      </c>
      <c r="AE2527" s="602">
        <f t="shared" si="1155"/>
        <v>0</v>
      </c>
      <c r="AG2527" s="602">
        <f t="shared" ca="1" si="1159"/>
        <v>0</v>
      </c>
    </row>
    <row r="2528" spans="2:33" x14ac:dyDescent="0.25">
      <c r="B2528" s="30">
        <v>2507</v>
      </c>
      <c r="C2528" s="19">
        <f t="shared" ca="1" si="1133"/>
        <v>121996</v>
      </c>
      <c r="D2528" s="30">
        <f t="shared" ca="1" si="1134"/>
        <v>31</v>
      </c>
      <c r="E2528" s="599">
        <f t="shared" si="1135"/>
        <v>0.113</v>
      </c>
      <c r="F2528" s="599">
        <f t="shared" si="1156"/>
        <v>0.13108</v>
      </c>
      <c r="G2528" s="33">
        <f t="shared" ca="1" si="1136"/>
        <v>1.0120874444444443</v>
      </c>
      <c r="H2528" s="33">
        <f t="shared" ca="1" si="1137"/>
        <v>7257361046340.6367</v>
      </c>
      <c r="I2528" s="33">
        <f t="shared" ca="1" si="1161"/>
        <v>1.3779113283942622E-13</v>
      </c>
      <c r="J2528" s="30" t="b">
        <f t="shared" si="1138"/>
        <v>0</v>
      </c>
      <c r="K2528" s="33">
        <f t="shared" si="1157"/>
        <v>1</v>
      </c>
      <c r="L2528" s="33">
        <f t="shared" ca="1" si="1160"/>
        <v>1.3779113283942622E-13</v>
      </c>
      <c r="M2528" s="600">
        <f t="shared" ca="1" si="1139"/>
        <v>27271.35</v>
      </c>
      <c r="N2528" s="601">
        <f t="shared" ca="1" si="1140"/>
        <v>-9.783948074612E+17</v>
      </c>
      <c r="O2528" s="601">
        <f t="shared" ca="1" si="1141"/>
        <v>1.1826292879947452E+16</v>
      </c>
      <c r="P2528" s="601">
        <f t="shared" ca="1" si="1142"/>
        <v>-9520325029268290</v>
      </c>
      <c r="Q2528" s="601">
        <f t="shared" ca="1" si="1158"/>
        <v>-1523252004682930</v>
      </c>
      <c r="R2528" s="602">
        <f t="shared" si="1143"/>
        <v>399</v>
      </c>
      <c r="S2528" s="602">
        <f t="shared" si="1144"/>
        <v>63.84</v>
      </c>
      <c r="T2528" s="602">
        <f t="shared" si="1145"/>
        <v>166.35080000000002</v>
      </c>
      <c r="U2528" s="602">
        <f t="shared" si="1146"/>
        <v>26.616128000000003</v>
      </c>
      <c r="V2528" s="602">
        <f t="shared" ca="1" si="1147"/>
        <v>-782715845968960</v>
      </c>
      <c r="W2528" s="602">
        <f t="shared" si="1148"/>
        <v>84.48</v>
      </c>
      <c r="X2528" s="602">
        <f t="shared" si="1149"/>
        <v>13.52</v>
      </c>
      <c r="Y2528" s="602">
        <f t="shared" ca="1" si="1150"/>
        <v>14927869646167.4</v>
      </c>
      <c r="Z2528" s="602">
        <f t="shared" ca="1" si="1151"/>
        <v>2388459143386.7798</v>
      </c>
      <c r="AA2528" s="603">
        <f t="shared" si="1152"/>
        <v>0</v>
      </c>
      <c r="AB2528" s="602"/>
      <c r="AC2528" s="604">
        <f t="shared" si="1153"/>
        <v>0.113</v>
      </c>
      <c r="AD2528" s="602">
        <f t="shared" ca="1" si="1154"/>
        <v>-9520325029268288</v>
      </c>
      <c r="AE2528" s="602">
        <f t="shared" si="1155"/>
        <v>0</v>
      </c>
      <c r="AG2528" s="602">
        <f t="shared" ca="1" si="1159"/>
        <v>0</v>
      </c>
    </row>
    <row r="2529" spans="2:33" x14ac:dyDescent="0.25">
      <c r="B2529" s="30">
        <v>2508</v>
      </c>
      <c r="C2529" s="19">
        <f t="shared" ca="1" si="1133"/>
        <v>122027</v>
      </c>
      <c r="D2529" s="30">
        <f t="shared" ca="1" si="1134"/>
        <v>31</v>
      </c>
      <c r="E2529" s="599">
        <f t="shared" si="1135"/>
        <v>0.113</v>
      </c>
      <c r="F2529" s="599">
        <f t="shared" si="1156"/>
        <v>0.13108</v>
      </c>
      <c r="G2529" s="33">
        <f t="shared" ca="1" si="1136"/>
        <v>1.0120874444444443</v>
      </c>
      <c r="H2529" s="33">
        <f t="shared" ca="1" si="1137"/>
        <v>7345083994801.5537</v>
      </c>
      <c r="I2529" s="33">
        <f t="shared" ca="1" si="1161"/>
        <v>1.3614548189071017E-13</v>
      </c>
      <c r="J2529" s="30" t="b">
        <f t="shared" si="1138"/>
        <v>1</v>
      </c>
      <c r="K2529" s="33">
        <f t="shared" si="1157"/>
        <v>1</v>
      </c>
      <c r="L2529" s="33">
        <f t="shared" ca="1" si="1160"/>
        <v>1.3614548189071017E-13</v>
      </c>
      <c r="M2529" s="600">
        <f t="shared" ca="1" si="1139"/>
        <v>27271.35</v>
      </c>
      <c r="N2529" s="601">
        <f t="shared" ca="1" si="1140"/>
        <v>-9.9022110034114701E+17</v>
      </c>
      <c r="O2529" s="601">
        <f t="shared" ca="1" si="1141"/>
        <v>1.196924253811753E+16</v>
      </c>
      <c r="P2529" s="601">
        <f t="shared" ca="1" si="1142"/>
        <v>-9635401429152880</v>
      </c>
      <c r="Q2529" s="601">
        <f t="shared" ca="1" si="1158"/>
        <v>-1541664228664460</v>
      </c>
      <c r="R2529" s="602">
        <f t="shared" si="1143"/>
        <v>399</v>
      </c>
      <c r="S2529" s="602">
        <f t="shared" si="1144"/>
        <v>63.84</v>
      </c>
      <c r="T2529" s="602">
        <f t="shared" si="1145"/>
        <v>166.35080000000002</v>
      </c>
      <c r="U2529" s="602">
        <f t="shared" si="1146"/>
        <v>26.616128000000003</v>
      </c>
      <c r="V2529" s="602">
        <f t="shared" ca="1" si="1147"/>
        <v>-792176880272918</v>
      </c>
      <c r="W2529" s="602">
        <f t="shared" si="1148"/>
        <v>84.48</v>
      </c>
      <c r="X2529" s="602">
        <f t="shared" si="1149"/>
        <v>13.52</v>
      </c>
      <c r="Y2529" s="602">
        <f t="shared" ca="1" si="1150"/>
        <v>15108309441186.4</v>
      </c>
      <c r="Z2529" s="602">
        <f t="shared" ca="1" si="1151"/>
        <v>2417329510589.8198</v>
      </c>
      <c r="AA2529" s="603">
        <f t="shared" si="1152"/>
        <v>0</v>
      </c>
      <c r="AB2529" s="602"/>
      <c r="AC2529" s="604">
        <f t="shared" si="1153"/>
        <v>0.113</v>
      </c>
      <c r="AD2529" s="602">
        <f t="shared" ca="1" si="1154"/>
        <v>-9635401429152884</v>
      </c>
      <c r="AE2529" s="602">
        <f t="shared" si="1155"/>
        <v>0</v>
      </c>
      <c r="AG2529" s="602">
        <f t="shared" ca="1" si="1159"/>
        <v>0</v>
      </c>
    </row>
    <row r="2530" spans="2:33" x14ac:dyDescent="0.25">
      <c r="B2530" s="30">
        <v>2509</v>
      </c>
      <c r="C2530" s="19">
        <f t="shared" ca="1" si="1133"/>
        <v>122055</v>
      </c>
      <c r="D2530" s="30">
        <f t="shared" ca="1" si="1134"/>
        <v>28</v>
      </c>
      <c r="E2530" s="599">
        <f t="shared" si="1135"/>
        <v>0.113</v>
      </c>
      <c r="F2530" s="599">
        <f t="shared" si="1156"/>
        <v>0.13108</v>
      </c>
      <c r="G2530" s="33">
        <f t="shared" ca="1" si="1136"/>
        <v>1.0109951111111111</v>
      </c>
      <c r="H2530" s="33">
        <f t="shared" ca="1" si="1137"/>
        <v>7425844009444.8408</v>
      </c>
      <c r="I2530" s="33">
        <f t="shared" ca="1" si="1161"/>
        <v>1.3466482715339995E-13</v>
      </c>
      <c r="J2530" s="30" t="b">
        <f t="shared" si="1138"/>
        <v>0</v>
      </c>
      <c r="K2530" s="33">
        <f t="shared" si="1157"/>
        <v>1</v>
      </c>
      <c r="L2530" s="33">
        <f t="shared" ca="1" si="1160"/>
        <v>1.3466482715339995E-13</v>
      </c>
      <c r="M2530" s="600">
        <f t="shared" ca="1" si="1139"/>
        <v>27271.35</v>
      </c>
      <c r="N2530" s="601">
        <f t="shared" ca="1" si="1140"/>
        <v>-1.00219034287926E+18</v>
      </c>
      <c r="O2530" s="601">
        <f t="shared" ca="1" si="1141"/>
        <v>1.1019194174467268E+16</v>
      </c>
      <c r="P2530" s="601">
        <f t="shared" ca="1" si="1142"/>
        <v>-8808139569083270</v>
      </c>
      <c r="Q2530" s="601">
        <f t="shared" ca="1" si="1158"/>
        <v>-1409302331053320</v>
      </c>
      <c r="R2530" s="602">
        <f t="shared" si="1143"/>
        <v>399</v>
      </c>
      <c r="S2530" s="602">
        <f t="shared" si="1144"/>
        <v>63.84</v>
      </c>
      <c r="T2530" s="602">
        <f t="shared" si="1145"/>
        <v>166.35080000000002</v>
      </c>
      <c r="U2530" s="602">
        <f t="shared" si="1146"/>
        <v>26.616128000000003</v>
      </c>
      <c r="V2530" s="602">
        <f t="shared" ca="1" si="1147"/>
        <v>-801752274303408</v>
      </c>
      <c r="W2530" s="602">
        <f t="shared" si="1148"/>
        <v>84.48</v>
      </c>
      <c r="X2530" s="602">
        <f t="shared" si="1149"/>
        <v>13.52</v>
      </c>
      <c r="Y2530" s="602">
        <f t="shared" ca="1" si="1150"/>
        <v>13811162844597.199</v>
      </c>
      <c r="Z2530" s="602">
        <f t="shared" ca="1" si="1151"/>
        <v>2209786055135.5498</v>
      </c>
      <c r="AA2530" s="603">
        <f t="shared" si="1152"/>
        <v>0</v>
      </c>
      <c r="AB2530" s="602"/>
      <c r="AC2530" s="604">
        <f t="shared" si="1153"/>
        <v>0.113</v>
      </c>
      <c r="AD2530" s="602">
        <f t="shared" ca="1" si="1154"/>
        <v>-8808139569083275</v>
      </c>
      <c r="AE2530" s="602">
        <f t="shared" si="1155"/>
        <v>0</v>
      </c>
      <c r="AG2530" s="602">
        <f t="shared" ca="1" si="1159"/>
        <v>0</v>
      </c>
    </row>
    <row r="2531" spans="2:33" x14ac:dyDescent="0.25">
      <c r="B2531" s="30">
        <v>2510</v>
      </c>
      <c r="C2531" s="19">
        <f t="shared" ca="1" si="1133"/>
        <v>122086</v>
      </c>
      <c r="D2531" s="30">
        <f t="shared" ca="1" si="1134"/>
        <v>31</v>
      </c>
      <c r="E2531" s="599">
        <f t="shared" si="1135"/>
        <v>0.113</v>
      </c>
      <c r="F2531" s="599">
        <f t="shared" si="1156"/>
        <v>0.13108</v>
      </c>
      <c r="G2531" s="33">
        <f t="shared" ca="1" si="1136"/>
        <v>1.0120874444444443</v>
      </c>
      <c r="H2531" s="33">
        <f t="shared" ca="1" si="1137"/>
        <v>7515603486362.1152</v>
      </c>
      <c r="I2531" s="33">
        <f t="shared" ca="1" si="1161"/>
        <v>1.3305651393326025E-13</v>
      </c>
      <c r="J2531" s="30" t="b">
        <f t="shared" si="1138"/>
        <v>0</v>
      </c>
      <c r="K2531" s="33">
        <f t="shared" si="1157"/>
        <v>1</v>
      </c>
      <c r="L2531" s="33">
        <f t="shared" ca="1" si="1160"/>
        <v>1.3305651393326025E-13</v>
      </c>
      <c r="M2531" s="600">
        <f t="shared" ca="1" si="1139"/>
        <v>27271.35</v>
      </c>
      <c r="N2531" s="601">
        <f t="shared" ca="1" si="1140"/>
        <v>-1.01320953705373E+18</v>
      </c>
      <c r="O2531" s="601">
        <f t="shared" ca="1" si="1141"/>
        <v>1.2247113989745516E+16</v>
      </c>
      <c r="P2531" s="601">
        <f t="shared" ca="1" si="1142"/>
        <v>-9859091689720050</v>
      </c>
      <c r="Q2531" s="601">
        <f t="shared" ca="1" si="1158"/>
        <v>-1577454670355210</v>
      </c>
      <c r="R2531" s="602">
        <f t="shared" si="1143"/>
        <v>399</v>
      </c>
      <c r="S2531" s="602">
        <f t="shared" si="1144"/>
        <v>63.84</v>
      </c>
      <c r="T2531" s="602">
        <f t="shared" si="1145"/>
        <v>166.35080000000002</v>
      </c>
      <c r="U2531" s="602">
        <f t="shared" si="1146"/>
        <v>26.616128000000003</v>
      </c>
      <c r="V2531" s="602">
        <f t="shared" ca="1" si="1147"/>
        <v>-810567629642984</v>
      </c>
      <c r="W2531" s="602">
        <f t="shared" si="1148"/>
        <v>84.48</v>
      </c>
      <c r="X2531" s="602">
        <f t="shared" si="1149"/>
        <v>13.52</v>
      </c>
      <c r="Y2531" s="602">
        <f t="shared" ca="1" si="1150"/>
        <v>15459055769755.699</v>
      </c>
      <c r="Z2531" s="602">
        <f t="shared" ca="1" si="1151"/>
        <v>2473448923160.9102</v>
      </c>
      <c r="AA2531" s="603">
        <f t="shared" si="1152"/>
        <v>0</v>
      </c>
      <c r="AB2531" s="602"/>
      <c r="AC2531" s="604">
        <f t="shared" si="1153"/>
        <v>0.113</v>
      </c>
      <c r="AD2531" s="602">
        <f t="shared" ca="1" si="1154"/>
        <v>-9859091689720046</v>
      </c>
      <c r="AE2531" s="602">
        <f t="shared" si="1155"/>
        <v>0</v>
      </c>
      <c r="AG2531" s="602">
        <f t="shared" ca="1" si="1159"/>
        <v>0</v>
      </c>
    </row>
    <row r="2532" spans="2:33" x14ac:dyDescent="0.25">
      <c r="B2532" s="30">
        <v>2511</v>
      </c>
      <c r="C2532" s="19">
        <f t="shared" ca="1" si="1133"/>
        <v>122116</v>
      </c>
      <c r="D2532" s="30">
        <f t="shared" ca="1" si="1134"/>
        <v>30</v>
      </c>
      <c r="E2532" s="599">
        <f t="shared" si="1135"/>
        <v>0.113</v>
      </c>
      <c r="F2532" s="599">
        <f t="shared" si="1156"/>
        <v>0.13108</v>
      </c>
      <c r="G2532" s="33">
        <f t="shared" ca="1" si="1136"/>
        <v>1.0117233333333333</v>
      </c>
      <c r="H2532" s="33">
        <f t="shared" ca="1" si="1137"/>
        <v>7603711411233.9004</v>
      </c>
      <c r="I2532" s="33">
        <f t="shared" ca="1" si="1161"/>
        <v>1.3151472299732164E-13</v>
      </c>
      <c r="J2532" s="30" t="b">
        <f t="shared" si="1138"/>
        <v>0</v>
      </c>
      <c r="K2532" s="33">
        <f t="shared" si="1157"/>
        <v>1</v>
      </c>
      <c r="L2532" s="33">
        <f t="shared" ca="1" si="1160"/>
        <v>1.3151472299732164E-13</v>
      </c>
      <c r="M2532" s="600">
        <f t="shared" ca="1" si="1139"/>
        <v>27271.35</v>
      </c>
      <c r="N2532" s="601">
        <f t="shared" ca="1" si="1140"/>
        <v>-1.0254566510434801E+18</v>
      </c>
      <c r="O2532" s="601">
        <f t="shared" ca="1" si="1141"/>
        <v>1.2021770139093666E+16</v>
      </c>
      <c r="P2532" s="601">
        <f t="shared" ca="1" si="1142"/>
        <v>-9656383463992770</v>
      </c>
      <c r="Q2532" s="601">
        <f t="shared" ca="1" si="1158"/>
        <v>-1545021354238840</v>
      </c>
      <c r="R2532" s="602">
        <f t="shared" si="1143"/>
        <v>399</v>
      </c>
      <c r="S2532" s="602">
        <f t="shared" si="1144"/>
        <v>63.84</v>
      </c>
      <c r="T2532" s="602">
        <f t="shared" si="1145"/>
        <v>166.35080000000002</v>
      </c>
      <c r="U2532" s="602">
        <f t="shared" si="1146"/>
        <v>26.616128000000003</v>
      </c>
      <c r="V2532" s="602">
        <f t="shared" ca="1" si="1147"/>
        <v>-820365320834784</v>
      </c>
      <c r="W2532" s="602">
        <f t="shared" si="1148"/>
        <v>84.48</v>
      </c>
      <c r="X2532" s="602">
        <f t="shared" si="1149"/>
        <v>13.52</v>
      </c>
      <c r="Y2532" s="602">
        <f t="shared" ca="1" si="1150"/>
        <v>15141209271815.301</v>
      </c>
      <c r="Z2532" s="602">
        <f t="shared" ca="1" si="1151"/>
        <v>2422593483490.4502</v>
      </c>
      <c r="AA2532" s="603">
        <f t="shared" si="1152"/>
        <v>0</v>
      </c>
      <c r="AB2532" s="602"/>
      <c r="AC2532" s="604">
        <f t="shared" si="1153"/>
        <v>0.113</v>
      </c>
      <c r="AD2532" s="602">
        <f t="shared" ca="1" si="1154"/>
        <v>-9656383463992770</v>
      </c>
      <c r="AE2532" s="602">
        <f t="shared" si="1155"/>
        <v>0</v>
      </c>
      <c r="AG2532" s="602">
        <f t="shared" ca="1" si="1159"/>
        <v>0</v>
      </c>
    </row>
    <row r="2533" spans="2:33" x14ac:dyDescent="0.25">
      <c r="B2533" s="30">
        <v>2512</v>
      </c>
      <c r="C2533" s="19">
        <f t="shared" ca="1" si="1133"/>
        <v>122147</v>
      </c>
      <c r="D2533" s="30">
        <f t="shared" ca="1" si="1134"/>
        <v>31</v>
      </c>
      <c r="E2533" s="599">
        <f t="shared" si="1135"/>
        <v>0.113</v>
      </c>
      <c r="F2533" s="599">
        <f t="shared" si="1156"/>
        <v>0.13108</v>
      </c>
      <c r="G2533" s="33">
        <f t="shared" ca="1" si="1136"/>
        <v>1.0120874444444443</v>
      </c>
      <c r="H2533" s="33">
        <f t="shared" ca="1" si="1137"/>
        <v>7695620850488.7773</v>
      </c>
      <c r="I2533" s="33">
        <f t="shared" ca="1" si="1161"/>
        <v>1.2994403173286353E-13</v>
      </c>
      <c r="J2533" s="30" t="b">
        <f t="shared" si="1138"/>
        <v>0</v>
      </c>
      <c r="K2533" s="33">
        <f t="shared" si="1157"/>
        <v>1</v>
      </c>
      <c r="L2533" s="33">
        <f t="shared" ca="1" si="1160"/>
        <v>1.2994403173286353E-13</v>
      </c>
      <c r="M2533" s="600">
        <f t="shared" ca="1" si="1139"/>
        <v>27271.35</v>
      </c>
      <c r="N2533" s="601">
        <f t="shared" ca="1" si="1140"/>
        <v>-1.03747842118257E+18</v>
      </c>
      <c r="O2533" s="601">
        <f t="shared" ca="1" si="1141"/>
        <v>1.2540462778381568E+16</v>
      </c>
      <c r="P2533" s="601">
        <f t="shared" ca="1" si="1142"/>
        <v>-1.00952414150071E+16</v>
      </c>
      <c r="Q2533" s="601">
        <f t="shared" ca="1" si="1158"/>
        <v>-1615238626401140</v>
      </c>
      <c r="R2533" s="602">
        <f t="shared" si="1143"/>
        <v>399</v>
      </c>
      <c r="S2533" s="602">
        <f t="shared" si="1144"/>
        <v>63.84</v>
      </c>
      <c r="T2533" s="602">
        <f t="shared" si="1145"/>
        <v>166.35080000000002</v>
      </c>
      <c r="U2533" s="602">
        <f t="shared" si="1146"/>
        <v>26.616128000000003</v>
      </c>
      <c r="V2533" s="602">
        <f t="shared" ca="1" si="1147"/>
        <v>-829982736946056</v>
      </c>
      <c r="W2533" s="602">
        <f t="shared" si="1148"/>
        <v>84.48</v>
      </c>
      <c r="X2533" s="602">
        <f t="shared" si="1149"/>
        <v>13.52</v>
      </c>
      <c r="Y2533" s="602">
        <f t="shared" ca="1" si="1150"/>
        <v>15829338539005.801</v>
      </c>
      <c r="Z2533" s="602">
        <f t="shared" ca="1" si="1151"/>
        <v>2532694166240.9302</v>
      </c>
      <c r="AA2533" s="603">
        <f t="shared" si="1152"/>
        <v>0</v>
      </c>
      <c r="AB2533" s="602"/>
      <c r="AC2533" s="604">
        <f t="shared" si="1153"/>
        <v>0.113</v>
      </c>
      <c r="AD2533" s="602">
        <f t="shared" ca="1" si="1154"/>
        <v>-1.0095241415007062E+16</v>
      </c>
      <c r="AE2533" s="602">
        <f t="shared" si="1155"/>
        <v>0</v>
      </c>
      <c r="AG2533" s="602">
        <f t="shared" ca="1" si="1159"/>
        <v>0</v>
      </c>
    </row>
    <row r="2534" spans="2:33" x14ac:dyDescent="0.25">
      <c r="B2534" s="30">
        <v>2513</v>
      </c>
      <c r="C2534" s="19">
        <f t="shared" ca="1" si="1133"/>
        <v>122177</v>
      </c>
      <c r="D2534" s="30">
        <f t="shared" ca="1" si="1134"/>
        <v>30</v>
      </c>
      <c r="E2534" s="599">
        <f t="shared" si="1135"/>
        <v>0.113</v>
      </c>
      <c r="F2534" s="599">
        <f t="shared" si="1156"/>
        <v>0.13108</v>
      </c>
      <c r="G2534" s="33">
        <f t="shared" ca="1" si="1136"/>
        <v>1.0117233333333333</v>
      </c>
      <c r="H2534" s="33">
        <f t="shared" ca="1" si="1137"/>
        <v>7785839178926.0068</v>
      </c>
      <c r="I2534" s="33">
        <f t="shared" ca="1" si="1161"/>
        <v>1.2843830665122239E-13</v>
      </c>
      <c r="J2534" s="30" t="b">
        <f t="shared" si="1138"/>
        <v>0</v>
      </c>
      <c r="K2534" s="33">
        <f t="shared" si="1157"/>
        <v>1</v>
      </c>
      <c r="L2534" s="33">
        <f t="shared" ca="1" si="1160"/>
        <v>1.2843830665122239E-13</v>
      </c>
      <c r="M2534" s="600">
        <f t="shared" ca="1" si="1139"/>
        <v>27271.35</v>
      </c>
      <c r="N2534" s="601">
        <f t="shared" ca="1" si="1140"/>
        <v>-1.05001888396095E+18</v>
      </c>
      <c r="O2534" s="601">
        <f t="shared" ca="1" si="1141"/>
        <v>1.2309721382996142E+16</v>
      </c>
      <c r="P2534" s="601">
        <f t="shared" ca="1" si="1142"/>
        <v>-9887677823965610</v>
      </c>
      <c r="Q2534" s="601">
        <f t="shared" ca="1" si="1158"/>
        <v>-1582028451834500</v>
      </c>
      <c r="R2534" s="602">
        <f t="shared" si="1143"/>
        <v>399</v>
      </c>
      <c r="S2534" s="602">
        <f t="shared" si="1144"/>
        <v>63.84</v>
      </c>
      <c r="T2534" s="602">
        <f t="shared" si="1145"/>
        <v>166.35080000000002</v>
      </c>
      <c r="U2534" s="602">
        <f t="shared" si="1146"/>
        <v>26.616128000000003</v>
      </c>
      <c r="V2534" s="602">
        <f t="shared" ca="1" si="1147"/>
        <v>-840015107168760</v>
      </c>
      <c r="W2534" s="602">
        <f t="shared" si="1148"/>
        <v>84.48</v>
      </c>
      <c r="X2534" s="602">
        <f t="shared" si="1149"/>
        <v>13.52</v>
      </c>
      <c r="Y2534" s="602">
        <f t="shared" ca="1" si="1150"/>
        <v>15503878828252.801</v>
      </c>
      <c r="Z2534" s="602">
        <f t="shared" ca="1" si="1151"/>
        <v>2480620612520.4502</v>
      </c>
      <c r="AA2534" s="603">
        <f t="shared" si="1152"/>
        <v>0</v>
      </c>
      <c r="AB2534" s="602"/>
      <c r="AC2534" s="604">
        <f t="shared" si="1153"/>
        <v>0.113</v>
      </c>
      <c r="AD2534" s="602">
        <f t="shared" ca="1" si="1154"/>
        <v>-9887677823965612</v>
      </c>
      <c r="AE2534" s="602">
        <f t="shared" si="1155"/>
        <v>0</v>
      </c>
      <c r="AG2534" s="602">
        <f t="shared" ca="1" si="1159"/>
        <v>0</v>
      </c>
    </row>
    <row r="2535" spans="2:33" x14ac:dyDescent="0.25">
      <c r="B2535" s="30">
        <v>2514</v>
      </c>
      <c r="C2535" s="19">
        <f t="shared" ca="1" si="1133"/>
        <v>122208</v>
      </c>
      <c r="D2535" s="30">
        <f t="shared" ca="1" si="1134"/>
        <v>31</v>
      </c>
      <c r="E2535" s="599">
        <f t="shared" si="1135"/>
        <v>0.113</v>
      </c>
      <c r="F2535" s="599">
        <f t="shared" si="1156"/>
        <v>0.13108</v>
      </c>
      <c r="G2535" s="33">
        <f t="shared" ca="1" si="1136"/>
        <v>1.0120874444444443</v>
      </c>
      <c r="H2535" s="33">
        <f t="shared" ca="1" si="1137"/>
        <v>7879950077454.6533</v>
      </c>
      <c r="I2535" s="33">
        <f t="shared" ca="1" si="1161"/>
        <v>1.2690435728280851E-13</v>
      </c>
      <c r="J2535" s="30" t="b">
        <f t="shared" si="1138"/>
        <v>0</v>
      </c>
      <c r="K2535" s="33">
        <f t="shared" si="1157"/>
        <v>1</v>
      </c>
      <c r="L2535" s="33">
        <f t="shared" ca="1" si="1160"/>
        <v>1.2690435728280851E-13</v>
      </c>
      <c r="M2535" s="600">
        <f t="shared" ca="1" si="1139"/>
        <v>27271.35</v>
      </c>
      <c r="N2535" s="601">
        <f t="shared" ca="1" si="1140"/>
        <v>-1.06232860534395E+18</v>
      </c>
      <c r="O2535" s="601">
        <f t="shared" ca="1" si="1141"/>
        <v>1.2840837998866462E+16</v>
      </c>
      <c r="P2535" s="601">
        <f t="shared" ca="1" si="1142"/>
        <v>-1.03370475125552E+16</v>
      </c>
      <c r="Q2535" s="601">
        <f t="shared" ca="1" si="1158"/>
        <v>-1653927602008830</v>
      </c>
      <c r="R2535" s="602">
        <f t="shared" si="1143"/>
        <v>399</v>
      </c>
      <c r="S2535" s="602">
        <f t="shared" si="1144"/>
        <v>63.84</v>
      </c>
      <c r="T2535" s="602">
        <f t="shared" si="1145"/>
        <v>166.35080000000002</v>
      </c>
      <c r="U2535" s="602">
        <f t="shared" si="1146"/>
        <v>26.616128000000003</v>
      </c>
      <c r="V2535" s="602">
        <f t="shared" ca="1" si="1147"/>
        <v>-849862884275160</v>
      </c>
      <c r="W2535" s="602">
        <f t="shared" si="1148"/>
        <v>84.48</v>
      </c>
      <c r="X2535" s="602">
        <f t="shared" si="1149"/>
        <v>13.52</v>
      </c>
      <c r="Y2535" s="602">
        <f t="shared" ca="1" si="1150"/>
        <v>16208490499961.199</v>
      </c>
      <c r="Z2535" s="602">
        <f t="shared" ca="1" si="1151"/>
        <v>2593358479993.79</v>
      </c>
      <c r="AA2535" s="603">
        <f t="shared" si="1152"/>
        <v>0</v>
      </c>
      <c r="AB2535" s="602"/>
      <c r="AC2535" s="604">
        <f t="shared" si="1153"/>
        <v>0.113</v>
      </c>
      <c r="AD2535" s="602">
        <f t="shared" ca="1" si="1154"/>
        <v>-1.0337047512555158E+16</v>
      </c>
      <c r="AE2535" s="602">
        <f t="shared" si="1155"/>
        <v>0</v>
      </c>
      <c r="AG2535" s="602">
        <f t="shared" ca="1" si="1159"/>
        <v>0</v>
      </c>
    </row>
    <row r="2536" spans="2:33" x14ac:dyDescent="0.25">
      <c r="B2536" s="30">
        <v>2515</v>
      </c>
      <c r="C2536" s="19">
        <f t="shared" ca="1" si="1133"/>
        <v>122239</v>
      </c>
      <c r="D2536" s="30">
        <f t="shared" ca="1" si="1134"/>
        <v>31</v>
      </c>
      <c r="E2536" s="599">
        <f t="shared" si="1135"/>
        <v>0.113</v>
      </c>
      <c r="F2536" s="599">
        <f t="shared" si="1156"/>
        <v>0.13108</v>
      </c>
      <c r="G2536" s="33">
        <f t="shared" ca="1" si="1136"/>
        <v>1.0120874444444443</v>
      </c>
      <c r="H2536" s="33">
        <f t="shared" ca="1" si="1137"/>
        <v>7975198536240.8809</v>
      </c>
      <c r="I2536" s="33">
        <f t="shared" ca="1" si="1161"/>
        <v>1.2538872799915915E-13</v>
      </c>
      <c r="J2536" s="30" t="b">
        <f t="shared" si="1138"/>
        <v>0</v>
      </c>
      <c r="K2536" s="33">
        <f t="shared" si="1157"/>
        <v>1</v>
      </c>
      <c r="L2536" s="33">
        <f t="shared" ca="1" si="1160"/>
        <v>1.2538872799915915E-13</v>
      </c>
      <c r="M2536" s="600">
        <f t="shared" ca="1" si="1139"/>
        <v>27271.35</v>
      </c>
      <c r="N2536" s="601">
        <f t="shared" ca="1" si="1140"/>
        <v>-1.07516944334282E+18</v>
      </c>
      <c r="O2536" s="601">
        <f t="shared" ca="1" si="1141"/>
        <v>1.2996050914797928E+16</v>
      </c>
      <c r="P2536" s="601">
        <f t="shared" ca="1" si="1142"/>
        <v>-1.04619960000831E+16</v>
      </c>
      <c r="Q2536" s="601">
        <f t="shared" ca="1" si="1158"/>
        <v>-1673919360013300</v>
      </c>
      <c r="R2536" s="602">
        <f t="shared" si="1143"/>
        <v>399</v>
      </c>
      <c r="S2536" s="602">
        <f t="shared" si="1144"/>
        <v>63.84</v>
      </c>
      <c r="T2536" s="602">
        <f t="shared" si="1145"/>
        <v>166.35080000000002</v>
      </c>
      <c r="U2536" s="602">
        <f t="shared" si="1146"/>
        <v>26.616128000000003</v>
      </c>
      <c r="V2536" s="602">
        <f t="shared" ca="1" si="1147"/>
        <v>-860135554674256</v>
      </c>
      <c r="W2536" s="602">
        <f t="shared" si="1148"/>
        <v>84.48</v>
      </c>
      <c r="X2536" s="602">
        <f t="shared" si="1149"/>
        <v>13.52</v>
      </c>
      <c r="Y2536" s="602">
        <f t="shared" ca="1" si="1150"/>
        <v>16404409728405</v>
      </c>
      <c r="Z2536" s="602">
        <f t="shared" ca="1" si="1151"/>
        <v>2624705556544.7998</v>
      </c>
      <c r="AA2536" s="603">
        <f t="shared" si="1152"/>
        <v>0</v>
      </c>
      <c r="AB2536" s="602"/>
      <c r="AC2536" s="604">
        <f t="shared" si="1153"/>
        <v>0.113</v>
      </c>
      <c r="AD2536" s="602">
        <f t="shared" ca="1" si="1154"/>
        <v>-1.0461996000083052E+16</v>
      </c>
      <c r="AE2536" s="602">
        <f t="shared" si="1155"/>
        <v>0</v>
      </c>
      <c r="AG2536" s="602">
        <f t="shared" ca="1" si="1159"/>
        <v>0</v>
      </c>
    </row>
    <row r="2537" spans="2:33" x14ac:dyDescent="0.25">
      <c r="B2537" s="30">
        <v>2516</v>
      </c>
      <c r="C2537" s="19">
        <f t="shared" ca="1" si="1133"/>
        <v>122269</v>
      </c>
      <c r="D2537" s="30">
        <f t="shared" ca="1" si="1134"/>
        <v>30</v>
      </c>
      <c r="E2537" s="599">
        <f t="shared" si="1135"/>
        <v>0.113</v>
      </c>
      <c r="F2537" s="599">
        <f t="shared" si="1156"/>
        <v>0.13108</v>
      </c>
      <c r="G2537" s="33">
        <f t="shared" ca="1" si="1136"/>
        <v>1.0117233333333333</v>
      </c>
      <c r="H2537" s="33">
        <f t="shared" ca="1" si="1137"/>
        <v>8068694447080.7441</v>
      </c>
      <c r="I2537" s="33">
        <f t="shared" ca="1" si="1161"/>
        <v>1.2393578745094261E-13</v>
      </c>
      <c r="J2537" s="30" t="b">
        <f t="shared" si="1138"/>
        <v>0</v>
      </c>
      <c r="K2537" s="33">
        <f t="shared" si="1157"/>
        <v>1</v>
      </c>
      <c r="L2537" s="33">
        <f t="shared" ca="1" si="1160"/>
        <v>1.2393578745094261E-13</v>
      </c>
      <c r="M2537" s="600">
        <f t="shared" ca="1" si="1139"/>
        <v>27271.35</v>
      </c>
      <c r="N2537" s="601">
        <f t="shared" ca="1" si="1140"/>
        <v>-1.08816549425762E+18</v>
      </c>
      <c r="O2537" s="601">
        <f t="shared" ca="1" si="1141"/>
        <v>1.2756926811040788E+16</v>
      </c>
      <c r="P2537" s="601">
        <f t="shared" ca="1" si="1142"/>
        <v>-1.02468917375926E+16</v>
      </c>
      <c r="Q2537" s="601">
        <f t="shared" ca="1" si="1158"/>
        <v>-1639502678014820</v>
      </c>
      <c r="R2537" s="602">
        <f t="shared" si="1143"/>
        <v>399</v>
      </c>
      <c r="S2537" s="602">
        <f t="shared" si="1144"/>
        <v>63.84</v>
      </c>
      <c r="T2537" s="602">
        <f t="shared" si="1145"/>
        <v>166.35080000000002</v>
      </c>
      <c r="U2537" s="602">
        <f t="shared" si="1146"/>
        <v>26.616128000000003</v>
      </c>
      <c r="V2537" s="602">
        <f t="shared" ca="1" si="1147"/>
        <v>-870532395406096</v>
      </c>
      <c r="W2537" s="602">
        <f t="shared" si="1148"/>
        <v>84.48</v>
      </c>
      <c r="X2537" s="602">
        <f t="shared" si="1149"/>
        <v>13.52</v>
      </c>
      <c r="Y2537" s="602">
        <f t="shared" ca="1" si="1150"/>
        <v>16067126244819.9</v>
      </c>
      <c r="Z2537" s="602">
        <f t="shared" ca="1" si="1151"/>
        <v>2570740199171.1802</v>
      </c>
      <c r="AA2537" s="603">
        <f t="shared" si="1152"/>
        <v>0</v>
      </c>
      <c r="AB2537" s="602"/>
      <c r="AC2537" s="604">
        <f t="shared" si="1153"/>
        <v>0.113</v>
      </c>
      <c r="AD2537" s="602">
        <f t="shared" ca="1" si="1154"/>
        <v>-1.0246891737592588E+16</v>
      </c>
      <c r="AE2537" s="602">
        <f t="shared" si="1155"/>
        <v>0</v>
      </c>
      <c r="AG2537" s="602">
        <f t="shared" ca="1" si="1159"/>
        <v>0</v>
      </c>
    </row>
    <row r="2538" spans="2:33" x14ac:dyDescent="0.25">
      <c r="B2538" s="30">
        <v>2517</v>
      </c>
      <c r="C2538" s="19">
        <f t="shared" ca="1" si="1133"/>
        <v>122300</v>
      </c>
      <c r="D2538" s="30">
        <f t="shared" ca="1" si="1134"/>
        <v>31</v>
      </c>
      <c r="E2538" s="599">
        <f t="shared" si="1135"/>
        <v>0.113</v>
      </c>
      <c r="F2538" s="599">
        <f t="shared" si="1156"/>
        <v>0.13108</v>
      </c>
      <c r="G2538" s="33">
        <f t="shared" ca="1" si="1136"/>
        <v>1.0120874444444443</v>
      </c>
      <c r="H2538" s="33">
        <f t="shared" ca="1" si="1137"/>
        <v>8166224342949.0293</v>
      </c>
      <c r="I2538" s="33">
        <f t="shared" ca="1" si="1161"/>
        <v>1.2245561204345689E-13</v>
      </c>
      <c r="J2538" s="30" t="b">
        <f t="shared" si="1138"/>
        <v>0</v>
      </c>
      <c r="K2538" s="33">
        <f t="shared" si="1157"/>
        <v>1</v>
      </c>
      <c r="L2538" s="33">
        <f t="shared" ca="1" si="1160"/>
        <v>1.2245561204345689E-13</v>
      </c>
      <c r="M2538" s="600">
        <f t="shared" ca="1" si="1139"/>
        <v>27271.35</v>
      </c>
      <c r="N2538" s="601">
        <f t="shared" ca="1" si="1140"/>
        <v>-1.10092242106866E+18</v>
      </c>
      <c r="O2538" s="601">
        <f t="shared" ca="1" si="1141"/>
        <v>1.330733860233795E+16</v>
      </c>
      <c r="P2538" s="601">
        <f t="shared" ca="1" si="1142"/>
        <v>-1.07125867805653E+16</v>
      </c>
      <c r="Q2538" s="601">
        <f t="shared" ca="1" si="1158"/>
        <v>-1714013884890450</v>
      </c>
      <c r="R2538" s="602">
        <f t="shared" si="1143"/>
        <v>399</v>
      </c>
      <c r="S2538" s="602">
        <f t="shared" si="1144"/>
        <v>63.84</v>
      </c>
      <c r="T2538" s="602">
        <f t="shared" si="1145"/>
        <v>166.35080000000002</v>
      </c>
      <c r="U2538" s="602">
        <f t="shared" si="1146"/>
        <v>26.616128000000003</v>
      </c>
      <c r="V2538" s="602">
        <f t="shared" ca="1" si="1147"/>
        <v>-880737936854928</v>
      </c>
      <c r="W2538" s="602">
        <f t="shared" si="1148"/>
        <v>84.48</v>
      </c>
      <c r="X2538" s="602">
        <f t="shared" si="1149"/>
        <v>13.52</v>
      </c>
      <c r="Y2538" s="602">
        <f t="shared" ca="1" si="1150"/>
        <v>16797336072201.1</v>
      </c>
      <c r="Z2538" s="602">
        <f t="shared" ca="1" si="1151"/>
        <v>2687573771552.1802</v>
      </c>
      <c r="AA2538" s="603">
        <f t="shared" si="1152"/>
        <v>0</v>
      </c>
      <c r="AB2538" s="602"/>
      <c r="AC2538" s="604">
        <f t="shared" si="1153"/>
        <v>0.113</v>
      </c>
      <c r="AD2538" s="602">
        <f t="shared" ca="1" si="1154"/>
        <v>-1.0712586780565322E+16</v>
      </c>
      <c r="AE2538" s="602">
        <f t="shared" si="1155"/>
        <v>0</v>
      </c>
      <c r="AG2538" s="602">
        <f t="shared" ca="1" si="1159"/>
        <v>0</v>
      </c>
    </row>
    <row r="2539" spans="2:33" x14ac:dyDescent="0.25">
      <c r="B2539" s="30">
        <v>2518</v>
      </c>
      <c r="C2539" s="19">
        <f t="shared" ca="1" si="1133"/>
        <v>122330</v>
      </c>
      <c r="D2539" s="30">
        <f t="shared" ca="1" si="1134"/>
        <v>30</v>
      </c>
      <c r="E2539" s="599">
        <f t="shared" si="1135"/>
        <v>0.113</v>
      </c>
      <c r="F2539" s="599">
        <f t="shared" si="1156"/>
        <v>0.13108</v>
      </c>
      <c r="G2539" s="33">
        <f t="shared" ca="1" si="1136"/>
        <v>1.0117233333333333</v>
      </c>
      <c r="H2539" s="33">
        <f t="shared" ca="1" si="1137"/>
        <v>8261959712996.2012</v>
      </c>
      <c r="I2539" s="33">
        <f t="shared" ca="1" si="1161"/>
        <v>1.2103665894509062E-13</v>
      </c>
      <c r="J2539" s="30" t="b">
        <f t="shared" si="1138"/>
        <v>0</v>
      </c>
      <c r="K2539" s="33">
        <f t="shared" si="1157"/>
        <v>1</v>
      </c>
      <c r="L2539" s="33">
        <f t="shared" ca="1" si="1160"/>
        <v>1.2103665894509062E-13</v>
      </c>
      <c r="M2539" s="600">
        <f t="shared" ca="1" si="1139"/>
        <v>27271.35</v>
      </c>
      <c r="N2539" s="601">
        <f t="shared" ca="1" si="1140"/>
        <v>-1.1142297596710001E+18</v>
      </c>
      <c r="O2539" s="601">
        <f t="shared" ca="1" si="1141"/>
        <v>1.3062486882570272E+16</v>
      </c>
      <c r="P2539" s="601">
        <f t="shared" ca="1" si="1142"/>
        <v>-1.04923302369019E+16</v>
      </c>
      <c r="Q2539" s="601">
        <f t="shared" ca="1" si="1158"/>
        <v>-1678772837904300</v>
      </c>
      <c r="R2539" s="602">
        <f t="shared" si="1143"/>
        <v>399</v>
      </c>
      <c r="S2539" s="602">
        <f t="shared" si="1144"/>
        <v>63.84</v>
      </c>
      <c r="T2539" s="602">
        <f t="shared" si="1145"/>
        <v>166.35080000000002</v>
      </c>
      <c r="U2539" s="602">
        <f t="shared" si="1146"/>
        <v>26.616128000000003</v>
      </c>
      <c r="V2539" s="602">
        <f t="shared" ca="1" si="1147"/>
        <v>-891383807736800</v>
      </c>
      <c r="W2539" s="602">
        <f t="shared" si="1148"/>
        <v>84.48</v>
      </c>
      <c r="X2539" s="602">
        <f t="shared" si="1149"/>
        <v>13.52</v>
      </c>
      <c r="Y2539" s="602">
        <f t="shared" ca="1" si="1150"/>
        <v>16451973811736.801</v>
      </c>
      <c r="Z2539" s="602">
        <f t="shared" ca="1" si="1151"/>
        <v>2632315809877.8901</v>
      </c>
      <c r="AA2539" s="603">
        <f t="shared" si="1152"/>
        <v>0</v>
      </c>
      <c r="AB2539" s="602"/>
      <c r="AC2539" s="604">
        <f t="shared" si="1153"/>
        <v>0.113</v>
      </c>
      <c r="AD2539" s="602">
        <f t="shared" ca="1" si="1154"/>
        <v>-1.0492330236901916E+16</v>
      </c>
      <c r="AE2539" s="602">
        <f t="shared" si="1155"/>
        <v>0</v>
      </c>
      <c r="AG2539" s="602">
        <f t="shared" ca="1" si="1159"/>
        <v>0</v>
      </c>
    </row>
    <row r="2540" spans="2:33" x14ac:dyDescent="0.25">
      <c r="B2540" s="30">
        <v>2519</v>
      </c>
      <c r="C2540" s="19">
        <f t="shared" ca="1" si="1133"/>
        <v>122361</v>
      </c>
      <c r="D2540" s="30">
        <f t="shared" ca="1" si="1134"/>
        <v>31</v>
      </c>
      <c r="E2540" s="599">
        <f t="shared" si="1135"/>
        <v>0.113</v>
      </c>
      <c r="F2540" s="599">
        <f t="shared" si="1156"/>
        <v>0.13108</v>
      </c>
      <c r="G2540" s="33">
        <f t="shared" ca="1" si="1136"/>
        <v>1.0120874444444443</v>
      </c>
      <c r="H2540" s="33">
        <f t="shared" ca="1" si="1137"/>
        <v>8361825692029.2803</v>
      </c>
      <c r="I2540" s="33">
        <f t="shared" ca="1" si="1161"/>
        <v>1.1959110807024202E-13</v>
      </c>
      <c r="J2540" s="30" t="b">
        <f t="shared" si="1138"/>
        <v>0</v>
      </c>
      <c r="K2540" s="33">
        <f t="shared" si="1157"/>
        <v>1</v>
      </c>
      <c r="L2540" s="33">
        <f t="shared" ca="1" si="1160"/>
        <v>1.1959110807024202E-13</v>
      </c>
      <c r="M2540" s="600">
        <f t="shared" ca="1" si="1139"/>
        <v>27271.35</v>
      </c>
      <c r="N2540" s="601">
        <f t="shared" ca="1" si="1140"/>
        <v>-1.12729224655357E+18</v>
      </c>
      <c r="O2540" s="601">
        <f t="shared" ca="1" si="1141"/>
        <v>1.3626082402896468E+16</v>
      </c>
      <c r="P2540" s="601">
        <f t="shared" ca="1" si="1142"/>
        <v>-1.09691798324365E+16</v>
      </c>
      <c r="Q2540" s="601">
        <f t="shared" ca="1" si="1158"/>
        <v>-1755068773189840</v>
      </c>
      <c r="R2540" s="602">
        <f t="shared" si="1143"/>
        <v>399</v>
      </c>
      <c r="S2540" s="602">
        <f t="shared" si="1144"/>
        <v>63.84</v>
      </c>
      <c r="T2540" s="602">
        <f t="shared" si="1145"/>
        <v>166.35080000000002</v>
      </c>
      <c r="U2540" s="602">
        <f t="shared" si="1146"/>
        <v>26.616128000000003</v>
      </c>
      <c r="V2540" s="602">
        <f t="shared" ca="1" si="1147"/>
        <v>-901833797242856</v>
      </c>
      <c r="W2540" s="602">
        <f t="shared" si="1148"/>
        <v>84.48</v>
      </c>
      <c r="X2540" s="602">
        <f t="shared" si="1149"/>
        <v>13.52</v>
      </c>
      <c r="Y2540" s="602">
        <f t="shared" ca="1" si="1150"/>
        <v>17199673977535.1</v>
      </c>
      <c r="Z2540" s="602">
        <f t="shared" ca="1" si="1151"/>
        <v>2751947836405.6201</v>
      </c>
      <c r="AA2540" s="603">
        <f t="shared" si="1152"/>
        <v>0</v>
      </c>
      <c r="AB2540" s="602"/>
      <c r="AC2540" s="604">
        <f t="shared" si="1153"/>
        <v>0.113</v>
      </c>
      <c r="AD2540" s="602">
        <f t="shared" ca="1" si="1154"/>
        <v>-1.0969179832436544E+16</v>
      </c>
      <c r="AE2540" s="602">
        <f t="shared" si="1155"/>
        <v>0</v>
      </c>
      <c r="AG2540" s="602">
        <f t="shared" ca="1" si="1159"/>
        <v>0</v>
      </c>
    </row>
    <row r="2541" spans="2:33" x14ac:dyDescent="0.25">
      <c r="B2541" s="30">
        <v>2520</v>
      </c>
      <c r="C2541" s="19">
        <f t="shared" ca="1" si="1133"/>
        <v>122392</v>
      </c>
      <c r="D2541" s="30">
        <f t="shared" ca="1" si="1134"/>
        <v>31</v>
      </c>
      <c r="E2541" s="599">
        <f t="shared" si="1135"/>
        <v>0.113</v>
      </c>
      <c r="F2541" s="599">
        <f t="shared" si="1156"/>
        <v>0.13108</v>
      </c>
      <c r="G2541" s="33">
        <f t="shared" ca="1" si="1136"/>
        <v>1.0120874444444443</v>
      </c>
      <c r="H2541" s="33">
        <f t="shared" ca="1" si="1137"/>
        <v>8462898795535.8115</v>
      </c>
      <c r="I2541" s="33">
        <f t="shared" ca="1" si="1161"/>
        <v>1.1816282152960414E-13</v>
      </c>
      <c r="J2541" s="30" t="b">
        <f t="shared" si="1138"/>
        <v>1</v>
      </c>
      <c r="K2541" s="33">
        <f t="shared" si="1157"/>
        <v>1</v>
      </c>
      <c r="L2541" s="33">
        <f t="shared" ca="1" si="1160"/>
        <v>1.1816282152960414E-13</v>
      </c>
      <c r="M2541" s="600">
        <f t="shared" ca="1" si="1139"/>
        <v>27271.35</v>
      </c>
      <c r="N2541" s="601">
        <f t="shared" ca="1" si="1140"/>
        <v>-1.14091832895647E+18</v>
      </c>
      <c r="O2541" s="601">
        <f t="shared" ca="1" si="1141"/>
        <v>1.3790786916936948E+16</v>
      </c>
      <c r="P2541" s="601">
        <f t="shared" ca="1" si="1142"/>
        <v>-1.11017691842625E+16</v>
      </c>
      <c r="Q2541" s="601">
        <f t="shared" ca="1" si="1158"/>
        <v>-1776283069482000</v>
      </c>
      <c r="R2541" s="602">
        <f t="shared" si="1143"/>
        <v>399</v>
      </c>
      <c r="S2541" s="602">
        <f t="shared" si="1144"/>
        <v>63.84</v>
      </c>
      <c r="T2541" s="602">
        <f t="shared" si="1145"/>
        <v>166.35080000000002</v>
      </c>
      <c r="U2541" s="602">
        <f t="shared" si="1146"/>
        <v>26.616128000000003</v>
      </c>
      <c r="V2541" s="602">
        <f t="shared" ca="1" si="1147"/>
        <v>-912734663165176</v>
      </c>
      <c r="W2541" s="602">
        <f t="shared" si="1148"/>
        <v>84.48</v>
      </c>
      <c r="X2541" s="602">
        <f t="shared" si="1149"/>
        <v>13.52</v>
      </c>
      <c r="Y2541" s="602">
        <f t="shared" ca="1" si="1150"/>
        <v>17407574081198.301</v>
      </c>
      <c r="Z2541" s="602">
        <f t="shared" ca="1" si="1151"/>
        <v>2785211852991.73</v>
      </c>
      <c r="AA2541" s="603">
        <f t="shared" si="1152"/>
        <v>0</v>
      </c>
      <c r="AB2541" s="602"/>
      <c r="AC2541" s="604">
        <f t="shared" si="1153"/>
        <v>0.113</v>
      </c>
      <c r="AD2541" s="602">
        <f t="shared" ca="1" si="1154"/>
        <v>-1.110176918426254E+16</v>
      </c>
      <c r="AE2541" s="602">
        <f t="shared" si="1155"/>
        <v>0</v>
      </c>
      <c r="AG2541" s="602">
        <f t="shared" ca="1" si="1159"/>
        <v>0</v>
      </c>
    </row>
    <row r="2542" spans="2:33" x14ac:dyDescent="0.25">
      <c r="B2542" s="30">
        <v>2521</v>
      </c>
      <c r="C2542" s="19">
        <f t="shared" ca="1" si="1133"/>
        <v>122420</v>
      </c>
      <c r="D2542" s="30">
        <f t="shared" ca="1" si="1134"/>
        <v>28</v>
      </c>
      <c r="E2542" s="599">
        <f t="shared" si="1135"/>
        <v>0.113</v>
      </c>
      <c r="F2542" s="599">
        <f t="shared" si="1156"/>
        <v>0.13108</v>
      </c>
      <c r="G2542" s="33">
        <f t="shared" ca="1" si="1136"/>
        <v>1.0109951111111111</v>
      </c>
      <c r="H2542" s="33">
        <f t="shared" ca="1" si="1137"/>
        <v>8555949308114.8154</v>
      </c>
      <c r="I2542" s="33">
        <f t="shared" ca="1" si="1161"/>
        <v>1.1687773781590298E-13</v>
      </c>
      <c r="J2542" s="30" t="b">
        <f t="shared" si="1138"/>
        <v>0</v>
      </c>
      <c r="K2542" s="33">
        <f t="shared" si="1157"/>
        <v>1</v>
      </c>
      <c r="L2542" s="33">
        <f t="shared" ca="1" si="1160"/>
        <v>1.1687773781590298E-13</v>
      </c>
      <c r="M2542" s="600">
        <f t="shared" ca="1" si="1139"/>
        <v>27271.35</v>
      </c>
      <c r="N2542" s="601">
        <f t="shared" ca="1" si="1140"/>
        <v>-1.15470911587341E+18</v>
      </c>
      <c r="O2542" s="601">
        <f t="shared" ca="1" si="1141"/>
        <v>1.269615503006826E+16</v>
      </c>
      <c r="P2542" s="601">
        <f t="shared" ca="1" si="1142"/>
        <v>-1.01486101183985E+16</v>
      </c>
      <c r="Q2542" s="601">
        <f t="shared" ca="1" si="1158"/>
        <v>-1623777618943760</v>
      </c>
      <c r="R2542" s="602">
        <f t="shared" si="1143"/>
        <v>399</v>
      </c>
      <c r="S2542" s="602">
        <f t="shared" si="1144"/>
        <v>63.84</v>
      </c>
      <c r="T2542" s="602">
        <f t="shared" si="1145"/>
        <v>166.35080000000002</v>
      </c>
      <c r="U2542" s="602">
        <f t="shared" si="1146"/>
        <v>26.616128000000003</v>
      </c>
      <c r="V2542" s="602">
        <f t="shared" ca="1" si="1147"/>
        <v>-923767292698728</v>
      </c>
      <c r="W2542" s="602">
        <f t="shared" si="1148"/>
        <v>84.48</v>
      </c>
      <c r="X2542" s="602">
        <f t="shared" si="1149"/>
        <v>13.52</v>
      </c>
      <c r="Y2542" s="602">
        <f t="shared" ca="1" si="1150"/>
        <v>15913020665923.5</v>
      </c>
      <c r="Z2542" s="602">
        <f t="shared" ca="1" si="1151"/>
        <v>2546083306547.7598</v>
      </c>
      <c r="AA2542" s="603">
        <f t="shared" si="1152"/>
        <v>0</v>
      </c>
      <c r="AB2542" s="602"/>
      <c r="AC2542" s="604">
        <f t="shared" si="1153"/>
        <v>0.113</v>
      </c>
      <c r="AD2542" s="602">
        <f t="shared" ca="1" si="1154"/>
        <v>-1.0148610118398526E+16</v>
      </c>
      <c r="AE2542" s="602">
        <f t="shared" si="1155"/>
        <v>0</v>
      </c>
      <c r="AG2542" s="602">
        <f t="shared" ca="1" si="1159"/>
        <v>0</v>
      </c>
    </row>
    <row r="2543" spans="2:33" x14ac:dyDescent="0.25">
      <c r="B2543" s="30">
        <v>2522</v>
      </c>
      <c r="C2543" s="19">
        <f t="shared" ca="1" si="1133"/>
        <v>122451</v>
      </c>
      <c r="D2543" s="30">
        <f t="shared" ca="1" si="1134"/>
        <v>31</v>
      </c>
      <c r="E2543" s="599">
        <f t="shared" si="1135"/>
        <v>0.113</v>
      </c>
      <c r="F2543" s="599">
        <f t="shared" si="1156"/>
        <v>0.13108</v>
      </c>
      <c r="G2543" s="33">
        <f t="shared" ca="1" si="1136"/>
        <v>1.0120874444444443</v>
      </c>
      <c r="H2543" s="33">
        <f t="shared" ca="1" si="1137"/>
        <v>8659368870046.1348</v>
      </c>
      <c r="I2543" s="33">
        <f t="shared" ca="1" si="1161"/>
        <v>1.1548185728166956E-13</v>
      </c>
      <c r="J2543" s="30" t="b">
        <f t="shared" si="1138"/>
        <v>0</v>
      </c>
      <c r="K2543" s="33">
        <f t="shared" si="1157"/>
        <v>1</v>
      </c>
      <c r="L2543" s="33">
        <f t="shared" ca="1" si="1160"/>
        <v>1.1548185728166956E-13</v>
      </c>
      <c r="M2543" s="600">
        <f t="shared" ca="1" si="1139"/>
        <v>27271.35</v>
      </c>
      <c r="N2543" s="601">
        <f t="shared" ca="1" si="1140"/>
        <v>-1.1674052709034801E+18</v>
      </c>
      <c r="O2543" s="601">
        <f t="shared" ca="1" si="1141"/>
        <v>1.4110946356224706E+16</v>
      </c>
      <c r="P2543" s="601">
        <f t="shared" ca="1" si="1142"/>
        <v>-1.13595018443747E+16</v>
      </c>
      <c r="Q2543" s="601">
        <f t="shared" ca="1" si="1158"/>
        <v>-1817520295099950</v>
      </c>
      <c r="R2543" s="602">
        <f t="shared" si="1143"/>
        <v>399</v>
      </c>
      <c r="S2543" s="602">
        <f t="shared" si="1144"/>
        <v>63.84</v>
      </c>
      <c r="T2543" s="602">
        <f t="shared" si="1145"/>
        <v>166.35080000000002</v>
      </c>
      <c r="U2543" s="602">
        <f t="shared" si="1146"/>
        <v>26.616128000000003</v>
      </c>
      <c r="V2543" s="602">
        <f t="shared" ca="1" si="1147"/>
        <v>-933924216722784</v>
      </c>
      <c r="W2543" s="602">
        <f t="shared" si="1148"/>
        <v>84.48</v>
      </c>
      <c r="X2543" s="602">
        <f t="shared" si="1149"/>
        <v>13.52</v>
      </c>
      <c r="Y2543" s="602">
        <f t="shared" ca="1" si="1150"/>
        <v>17811698892254.199</v>
      </c>
      <c r="Z2543" s="602">
        <f t="shared" ca="1" si="1151"/>
        <v>2849871822760.6699</v>
      </c>
      <c r="AA2543" s="603">
        <f t="shared" si="1152"/>
        <v>0</v>
      </c>
      <c r="AB2543" s="602"/>
      <c r="AC2543" s="604">
        <f t="shared" si="1153"/>
        <v>0.113</v>
      </c>
      <c r="AD2543" s="602">
        <f t="shared" ca="1" si="1154"/>
        <v>-1.1359501844374696E+16</v>
      </c>
      <c r="AE2543" s="602">
        <f t="shared" si="1155"/>
        <v>0</v>
      </c>
      <c r="AG2543" s="602">
        <f t="shared" ca="1" si="1159"/>
        <v>0</v>
      </c>
    </row>
    <row r="2544" spans="2:33" x14ac:dyDescent="0.25">
      <c r="B2544" s="30">
        <v>2523</v>
      </c>
      <c r="C2544" s="19">
        <f t="shared" ca="1" si="1133"/>
        <v>122481</v>
      </c>
      <c r="D2544" s="30">
        <f t="shared" ca="1" si="1134"/>
        <v>30</v>
      </c>
      <c r="E2544" s="599">
        <f t="shared" si="1135"/>
        <v>0.113</v>
      </c>
      <c r="F2544" s="599">
        <f t="shared" si="1156"/>
        <v>0.13108</v>
      </c>
      <c r="G2544" s="33">
        <f t="shared" ca="1" si="1136"/>
        <v>1.0117233333333333</v>
      </c>
      <c r="H2544" s="33">
        <f t="shared" ca="1" si="1137"/>
        <v>8760885537765.9756</v>
      </c>
      <c r="I2544" s="33">
        <f t="shared" ca="1" si="1161"/>
        <v>1.1414371249221911E-13</v>
      </c>
      <c r="J2544" s="30" t="b">
        <f t="shared" si="1138"/>
        <v>0</v>
      </c>
      <c r="K2544" s="33">
        <f t="shared" si="1157"/>
        <v>1</v>
      </c>
      <c r="L2544" s="33">
        <f t="shared" ca="1" si="1160"/>
        <v>1.1414371249221911E-13</v>
      </c>
      <c r="M2544" s="600">
        <f t="shared" ca="1" si="1139"/>
        <v>27271.35</v>
      </c>
      <c r="N2544" s="601">
        <f t="shared" ca="1" si="1140"/>
        <v>-1.1815162172597E+18</v>
      </c>
      <c r="O2544" s="601">
        <f t="shared" ca="1" si="1141"/>
        <v>1.3851308453701812E+16</v>
      </c>
      <c r="P2544" s="601">
        <f t="shared" ca="1" si="1142"/>
        <v>-1.11259443791955E+16</v>
      </c>
      <c r="Q2544" s="601">
        <f t="shared" ca="1" si="1158"/>
        <v>-1780151100671280</v>
      </c>
      <c r="R2544" s="602">
        <f t="shared" si="1143"/>
        <v>399</v>
      </c>
      <c r="S2544" s="602">
        <f t="shared" si="1144"/>
        <v>63.84</v>
      </c>
      <c r="T2544" s="602">
        <f t="shared" si="1145"/>
        <v>166.35080000000002</v>
      </c>
      <c r="U2544" s="602">
        <f t="shared" si="1146"/>
        <v>26.616128000000003</v>
      </c>
      <c r="V2544" s="602">
        <f t="shared" ca="1" si="1147"/>
        <v>-945212973807760</v>
      </c>
      <c r="W2544" s="602">
        <f t="shared" si="1148"/>
        <v>84.48</v>
      </c>
      <c r="X2544" s="602">
        <f t="shared" si="1149"/>
        <v>13.52</v>
      </c>
      <c r="Y2544" s="602">
        <f t="shared" ca="1" si="1150"/>
        <v>17445480786853.199</v>
      </c>
      <c r="Z2544" s="602">
        <f t="shared" ca="1" si="1151"/>
        <v>2791276925896.5098</v>
      </c>
      <c r="AA2544" s="603">
        <f t="shared" si="1152"/>
        <v>0</v>
      </c>
      <c r="AB2544" s="602"/>
      <c r="AC2544" s="604">
        <f t="shared" si="1153"/>
        <v>0.113</v>
      </c>
      <c r="AD2544" s="602">
        <f t="shared" ca="1" si="1154"/>
        <v>-1.1125944379195508E+16</v>
      </c>
      <c r="AE2544" s="602">
        <f t="shared" si="1155"/>
        <v>0</v>
      </c>
      <c r="AG2544" s="602">
        <f t="shared" ca="1" si="1159"/>
        <v>0</v>
      </c>
    </row>
    <row r="2545" spans="2:33" x14ac:dyDescent="0.25">
      <c r="B2545" s="30">
        <v>2524</v>
      </c>
      <c r="C2545" s="19">
        <f t="shared" ca="1" si="1133"/>
        <v>122512</v>
      </c>
      <c r="D2545" s="30">
        <f t="shared" ca="1" si="1134"/>
        <v>31</v>
      </c>
      <c r="E2545" s="599">
        <f t="shared" si="1135"/>
        <v>0.113</v>
      </c>
      <c r="F2545" s="599">
        <f t="shared" si="1156"/>
        <v>0.13108</v>
      </c>
      <c r="G2545" s="33">
        <f t="shared" ca="1" si="1136"/>
        <v>1.0120874444444443</v>
      </c>
      <c r="H2545" s="33">
        <f t="shared" ca="1" si="1137"/>
        <v>8866782254987.8574</v>
      </c>
      <c r="I2545" s="33">
        <f t="shared" ca="1" si="1161"/>
        <v>1.1278048464959958E-13</v>
      </c>
      <c r="J2545" s="30" t="b">
        <f t="shared" si="1138"/>
        <v>0</v>
      </c>
      <c r="K2545" s="33">
        <f t="shared" si="1157"/>
        <v>1</v>
      </c>
      <c r="L2545" s="33">
        <f t="shared" ca="1" si="1160"/>
        <v>1.1278048464959958E-13</v>
      </c>
      <c r="M2545" s="600">
        <f t="shared" ca="1" si="1139"/>
        <v>27271.35</v>
      </c>
      <c r="N2545" s="601">
        <f t="shared" ca="1" si="1140"/>
        <v>-1.1953675257134001E+18</v>
      </c>
      <c r="O2545" s="601">
        <f t="shared" ca="1" si="1141"/>
        <v>1.4448938557780982E+16</v>
      </c>
      <c r="P2545" s="601">
        <f t="shared" ca="1" si="1142"/>
        <v>-1.16315901182612E+16</v>
      </c>
      <c r="Q2545" s="601">
        <f t="shared" ca="1" si="1158"/>
        <v>-1861054418921790</v>
      </c>
      <c r="R2545" s="602">
        <f t="shared" si="1143"/>
        <v>399</v>
      </c>
      <c r="S2545" s="602">
        <f t="shared" si="1144"/>
        <v>63.84</v>
      </c>
      <c r="T2545" s="602">
        <f t="shared" si="1145"/>
        <v>166.35080000000002</v>
      </c>
      <c r="U2545" s="602">
        <f t="shared" si="1146"/>
        <v>26.616128000000003</v>
      </c>
      <c r="V2545" s="602">
        <f t="shared" ca="1" si="1147"/>
        <v>-956294020570720</v>
      </c>
      <c r="W2545" s="602">
        <f t="shared" si="1148"/>
        <v>84.48</v>
      </c>
      <c r="X2545" s="602">
        <f t="shared" si="1149"/>
        <v>13.52</v>
      </c>
      <c r="Y2545" s="602">
        <f t="shared" ca="1" si="1150"/>
        <v>18238333305708.199</v>
      </c>
      <c r="Z2545" s="602">
        <f t="shared" ca="1" si="1151"/>
        <v>2918133328913.3101</v>
      </c>
      <c r="AA2545" s="603">
        <f t="shared" si="1152"/>
        <v>0</v>
      </c>
      <c r="AB2545" s="602"/>
      <c r="AC2545" s="604">
        <f t="shared" si="1153"/>
        <v>0.113</v>
      </c>
      <c r="AD2545" s="602">
        <f t="shared" ca="1" si="1154"/>
        <v>-1.1631590118261222E+16</v>
      </c>
      <c r="AE2545" s="602">
        <f t="shared" si="1155"/>
        <v>0</v>
      </c>
      <c r="AG2545" s="602">
        <f t="shared" ca="1" si="1159"/>
        <v>0</v>
      </c>
    </row>
    <row r="2546" spans="2:33" x14ac:dyDescent="0.25">
      <c r="B2546" s="30">
        <v>2525</v>
      </c>
      <c r="C2546" s="19">
        <f t="shared" ca="1" si="1133"/>
        <v>122542</v>
      </c>
      <c r="D2546" s="30">
        <f t="shared" ca="1" si="1134"/>
        <v>30</v>
      </c>
      <c r="E2546" s="599">
        <f t="shared" si="1135"/>
        <v>0.113</v>
      </c>
      <c r="F2546" s="599">
        <f t="shared" si="1156"/>
        <v>0.13108</v>
      </c>
      <c r="G2546" s="33">
        <f t="shared" ca="1" si="1136"/>
        <v>1.0117233333333333</v>
      </c>
      <c r="H2546" s="33">
        <f t="shared" ca="1" si="1137"/>
        <v>8970730498957.1641</v>
      </c>
      <c r="I2546" s="33">
        <f t="shared" ca="1" si="1161"/>
        <v>1.1147364198670875E-13</v>
      </c>
      <c r="J2546" s="30" t="b">
        <f t="shared" si="1138"/>
        <v>0</v>
      </c>
      <c r="K2546" s="33">
        <f t="shared" si="1157"/>
        <v>1</v>
      </c>
      <c r="L2546" s="33">
        <f t="shared" ca="1" si="1160"/>
        <v>1.1147364198670875E-13</v>
      </c>
      <c r="M2546" s="600">
        <f t="shared" ca="1" si="1139"/>
        <v>27271.35</v>
      </c>
      <c r="N2546" s="601">
        <f t="shared" ca="1" si="1140"/>
        <v>-1.20981646427118E+18</v>
      </c>
      <c r="O2546" s="601">
        <f t="shared" ca="1" si="1141"/>
        <v>1.4183081682833016E+16</v>
      </c>
      <c r="P2546" s="601">
        <f t="shared" ca="1" si="1142"/>
        <v>-1.13924383718869E+16</v>
      </c>
      <c r="Q2546" s="601">
        <f t="shared" ca="1" si="1158"/>
        <v>-1822790139501900</v>
      </c>
      <c r="R2546" s="602">
        <f t="shared" si="1143"/>
        <v>399</v>
      </c>
      <c r="S2546" s="602">
        <f t="shared" si="1144"/>
        <v>63.84</v>
      </c>
      <c r="T2546" s="602">
        <f t="shared" si="1145"/>
        <v>166.35080000000002</v>
      </c>
      <c r="U2546" s="602">
        <f t="shared" si="1146"/>
        <v>26.616128000000003</v>
      </c>
      <c r="V2546" s="602">
        <f t="shared" ca="1" si="1147"/>
        <v>-967853171416944</v>
      </c>
      <c r="W2546" s="602">
        <f t="shared" si="1148"/>
        <v>84.48</v>
      </c>
      <c r="X2546" s="602">
        <f t="shared" si="1149"/>
        <v>13.52</v>
      </c>
      <c r="Y2546" s="602">
        <f t="shared" ca="1" si="1150"/>
        <v>17863343367393.301</v>
      </c>
      <c r="Z2546" s="602">
        <f t="shared" ca="1" si="1151"/>
        <v>2858134938782.9302</v>
      </c>
      <c r="AA2546" s="603">
        <f t="shared" si="1152"/>
        <v>0</v>
      </c>
      <c r="AB2546" s="602"/>
      <c r="AC2546" s="604">
        <f t="shared" si="1153"/>
        <v>0.113</v>
      </c>
      <c r="AD2546" s="602">
        <f t="shared" ca="1" si="1154"/>
        <v>-1.1392438371886946E+16</v>
      </c>
      <c r="AE2546" s="602">
        <f t="shared" si="1155"/>
        <v>0</v>
      </c>
      <c r="AG2546" s="602">
        <f t="shared" ca="1" si="1159"/>
        <v>0</v>
      </c>
    </row>
    <row r="2547" spans="2:33" x14ac:dyDescent="0.25">
      <c r="B2547" s="30">
        <v>2526</v>
      </c>
      <c r="C2547" s="19">
        <f t="shared" ca="1" si="1133"/>
        <v>122573</v>
      </c>
      <c r="D2547" s="30">
        <f t="shared" ca="1" si="1134"/>
        <v>31</v>
      </c>
      <c r="E2547" s="599">
        <f t="shared" si="1135"/>
        <v>0.113</v>
      </c>
      <c r="F2547" s="599">
        <f t="shared" si="1156"/>
        <v>0.13108</v>
      </c>
      <c r="G2547" s="33">
        <f t="shared" ca="1" si="1136"/>
        <v>1.0120874444444443</v>
      </c>
      <c r="H2547" s="33">
        <f t="shared" ca="1" si="1137"/>
        <v>9079163705489.3906</v>
      </c>
      <c r="I2547" s="33">
        <f t="shared" ca="1" si="1161"/>
        <v>1.1014230301799558E-13</v>
      </c>
      <c r="J2547" s="30" t="b">
        <f t="shared" si="1138"/>
        <v>0</v>
      </c>
      <c r="K2547" s="33">
        <f t="shared" si="1157"/>
        <v>1</v>
      </c>
      <c r="L2547" s="33">
        <f t="shared" ca="1" si="1160"/>
        <v>1.1014230301799558E-13</v>
      </c>
      <c r="M2547" s="600">
        <f t="shared" ca="1" si="1139"/>
        <v>27271.35</v>
      </c>
      <c r="N2547" s="601">
        <f t="shared" ca="1" si="1140"/>
        <v>-1.2239995459540101E+18</v>
      </c>
      <c r="O2547" s="601">
        <f t="shared" ca="1" si="1141"/>
        <v>1.479502651177163E+16</v>
      </c>
      <c r="P2547" s="601">
        <f t="shared" ca="1" si="1142"/>
        <v>-1.19101955818803E+16</v>
      </c>
      <c r="Q2547" s="601">
        <f t="shared" ca="1" si="1158"/>
        <v>-1905631293100850</v>
      </c>
      <c r="R2547" s="602">
        <f t="shared" si="1143"/>
        <v>399</v>
      </c>
      <c r="S2547" s="602">
        <f t="shared" si="1144"/>
        <v>63.84</v>
      </c>
      <c r="T2547" s="602">
        <f t="shared" si="1145"/>
        <v>166.35080000000002</v>
      </c>
      <c r="U2547" s="602">
        <f t="shared" si="1146"/>
        <v>26.616128000000003</v>
      </c>
      <c r="V2547" s="602">
        <f t="shared" ca="1" si="1147"/>
        <v>-979199636763208</v>
      </c>
      <c r="W2547" s="602">
        <f t="shared" si="1148"/>
        <v>84.48</v>
      </c>
      <c r="X2547" s="602">
        <f t="shared" si="1149"/>
        <v>13.52</v>
      </c>
      <c r="Y2547" s="602">
        <f t="shared" ca="1" si="1150"/>
        <v>18675186672663</v>
      </c>
      <c r="Z2547" s="602">
        <f t="shared" ca="1" si="1151"/>
        <v>2988029867626.0801</v>
      </c>
      <c r="AA2547" s="603">
        <f t="shared" si="1152"/>
        <v>0</v>
      </c>
      <c r="AB2547" s="602"/>
      <c r="AC2547" s="604">
        <f t="shared" si="1153"/>
        <v>0.113</v>
      </c>
      <c r="AD2547" s="602">
        <f t="shared" ca="1" si="1154"/>
        <v>-1.1910195581880272E+16</v>
      </c>
      <c r="AE2547" s="602">
        <f t="shared" si="1155"/>
        <v>0</v>
      </c>
      <c r="AG2547" s="602">
        <f t="shared" ca="1" si="1159"/>
        <v>0</v>
      </c>
    </row>
    <row r="2548" spans="2:33" x14ac:dyDescent="0.25">
      <c r="B2548" s="30">
        <v>2527</v>
      </c>
      <c r="C2548" s="19">
        <f t="shared" ca="1" si="1133"/>
        <v>122604</v>
      </c>
      <c r="D2548" s="30">
        <f t="shared" ca="1" si="1134"/>
        <v>31</v>
      </c>
      <c r="E2548" s="599">
        <f t="shared" si="1135"/>
        <v>0.113</v>
      </c>
      <c r="F2548" s="599">
        <f t="shared" si="1156"/>
        <v>0.13108</v>
      </c>
      <c r="G2548" s="33">
        <f t="shared" ca="1" si="1136"/>
        <v>1.0120874444444443</v>
      </c>
      <c r="H2548" s="33">
        <f t="shared" ca="1" si="1137"/>
        <v>9188907592381.5098</v>
      </c>
      <c r="I2548" s="33">
        <f t="shared" ca="1" si="1161"/>
        <v>1.0882686434120814E-13</v>
      </c>
      <c r="J2548" s="30" t="b">
        <f t="shared" si="1138"/>
        <v>0</v>
      </c>
      <c r="K2548" s="33">
        <f t="shared" si="1157"/>
        <v>1</v>
      </c>
      <c r="L2548" s="33">
        <f t="shared" ca="1" si="1160"/>
        <v>1.0882686434120814E-13</v>
      </c>
      <c r="M2548" s="600">
        <f t="shared" ca="1" si="1139"/>
        <v>27271.35</v>
      </c>
      <c r="N2548" s="601">
        <f t="shared" ca="1" si="1140"/>
        <v>-1.23879457246578E+18</v>
      </c>
      <c r="O2548" s="601">
        <f t="shared" ca="1" si="1141"/>
        <v>1.4973860572786736E+16</v>
      </c>
      <c r="P2548" s="601">
        <f t="shared" ca="1" si="1142"/>
        <v>-1.2054159409299E+16</v>
      </c>
      <c r="Q2548" s="601">
        <f t="shared" ca="1" si="1158"/>
        <v>-1928665505487840</v>
      </c>
      <c r="R2548" s="602">
        <f t="shared" si="1143"/>
        <v>399</v>
      </c>
      <c r="S2548" s="602">
        <f t="shared" si="1144"/>
        <v>63.84</v>
      </c>
      <c r="T2548" s="602">
        <f t="shared" si="1145"/>
        <v>166.35080000000002</v>
      </c>
      <c r="U2548" s="602">
        <f t="shared" si="1146"/>
        <v>26.616128000000003</v>
      </c>
      <c r="V2548" s="602">
        <f t="shared" ca="1" si="1147"/>
        <v>-991035657972624</v>
      </c>
      <c r="W2548" s="602">
        <f t="shared" si="1148"/>
        <v>84.48</v>
      </c>
      <c r="X2548" s="602">
        <f t="shared" si="1149"/>
        <v>13.52</v>
      </c>
      <c r="Y2548" s="602">
        <f t="shared" ca="1" si="1150"/>
        <v>18900921954055.5</v>
      </c>
      <c r="Z2548" s="602">
        <f t="shared" ca="1" si="1151"/>
        <v>3024147512648.8799</v>
      </c>
      <c r="AA2548" s="603">
        <f t="shared" si="1152"/>
        <v>0</v>
      </c>
      <c r="AB2548" s="602"/>
      <c r="AC2548" s="604">
        <f t="shared" si="1153"/>
        <v>0.113</v>
      </c>
      <c r="AD2548" s="602">
        <f t="shared" ca="1" si="1154"/>
        <v>-1.2054159409298964E+16</v>
      </c>
      <c r="AE2548" s="602">
        <f t="shared" si="1155"/>
        <v>0</v>
      </c>
      <c r="AG2548" s="602">
        <f t="shared" ca="1" si="1159"/>
        <v>0</v>
      </c>
    </row>
    <row r="2549" spans="2:33" x14ac:dyDescent="0.25">
      <c r="B2549" s="30">
        <v>2528</v>
      </c>
      <c r="C2549" s="19">
        <f t="shared" ca="1" si="1133"/>
        <v>122634</v>
      </c>
      <c r="D2549" s="30">
        <f t="shared" ca="1" si="1134"/>
        <v>30</v>
      </c>
      <c r="E2549" s="599">
        <f t="shared" si="1135"/>
        <v>0.113</v>
      </c>
      <c r="F2549" s="599">
        <f t="shared" si="1156"/>
        <v>0.13108</v>
      </c>
      <c r="G2549" s="33">
        <f t="shared" ca="1" si="1136"/>
        <v>1.0117233333333333</v>
      </c>
      <c r="H2549" s="33">
        <f t="shared" ca="1" si="1137"/>
        <v>9296632219056.1953</v>
      </c>
      <c r="I2549" s="33">
        <f t="shared" ca="1" si="1161"/>
        <v>1.0756583421146902E-13</v>
      </c>
      <c r="J2549" s="30" t="b">
        <f t="shared" si="1138"/>
        <v>0</v>
      </c>
      <c r="K2549" s="33">
        <f t="shared" si="1157"/>
        <v>1</v>
      </c>
      <c r="L2549" s="33">
        <f t="shared" ca="1" si="1160"/>
        <v>1.0756583421146902E-13</v>
      </c>
      <c r="M2549" s="600">
        <f t="shared" ca="1" si="1139"/>
        <v>27271.35</v>
      </c>
      <c r="N2549" s="601">
        <f t="shared" ca="1" si="1140"/>
        <v>-1.25376843303857E+18</v>
      </c>
      <c r="O2549" s="601">
        <f t="shared" ca="1" si="1141"/>
        <v>1.4698345263349442E+16</v>
      </c>
      <c r="P2549" s="601">
        <f t="shared" ca="1" si="1142"/>
        <v>-1.18063194111132E+16</v>
      </c>
      <c r="Q2549" s="601">
        <f t="shared" ca="1" si="1158"/>
        <v>-1889011105778110</v>
      </c>
      <c r="R2549" s="602">
        <f t="shared" si="1143"/>
        <v>399</v>
      </c>
      <c r="S2549" s="602">
        <f t="shared" si="1144"/>
        <v>63.84</v>
      </c>
      <c r="T2549" s="602">
        <f t="shared" si="1145"/>
        <v>166.35080000000002</v>
      </c>
      <c r="U2549" s="602">
        <f t="shared" si="1146"/>
        <v>26.616128000000003</v>
      </c>
      <c r="V2549" s="602">
        <f t="shared" ca="1" si="1147"/>
        <v>-1003014746430860</v>
      </c>
      <c r="W2549" s="602">
        <f t="shared" si="1148"/>
        <v>84.48</v>
      </c>
      <c r="X2549" s="602">
        <f t="shared" si="1149"/>
        <v>13.52</v>
      </c>
      <c r="Y2549" s="602">
        <f t="shared" ca="1" si="1150"/>
        <v>18512308836900.102</v>
      </c>
      <c r="Z2549" s="602">
        <f t="shared" ca="1" si="1151"/>
        <v>2961969413904.02</v>
      </c>
      <c r="AA2549" s="603">
        <f t="shared" si="1152"/>
        <v>0</v>
      </c>
      <c r="AB2549" s="602"/>
      <c r="AC2549" s="604">
        <f t="shared" si="1153"/>
        <v>0.113</v>
      </c>
      <c r="AD2549" s="602">
        <f t="shared" ca="1" si="1154"/>
        <v>-1.1806319411113202E+16</v>
      </c>
      <c r="AE2549" s="602">
        <f t="shared" si="1155"/>
        <v>0</v>
      </c>
      <c r="AG2549" s="602">
        <f t="shared" ca="1" si="1159"/>
        <v>0</v>
      </c>
    </row>
    <row r="2550" spans="2:33" x14ac:dyDescent="0.25">
      <c r="B2550" s="30">
        <v>2529</v>
      </c>
      <c r="C2550" s="19">
        <f t="shared" ca="1" si="1133"/>
        <v>122665</v>
      </c>
      <c r="D2550" s="30">
        <f t="shared" ca="1" si="1134"/>
        <v>31</v>
      </c>
      <c r="E2550" s="599">
        <f t="shared" si="1135"/>
        <v>0.113</v>
      </c>
      <c r="F2550" s="599">
        <f t="shared" si="1156"/>
        <v>0.13108</v>
      </c>
      <c r="G2550" s="33">
        <f t="shared" ca="1" si="1136"/>
        <v>1.0120874444444443</v>
      </c>
      <c r="H2550" s="33">
        <f t="shared" ca="1" si="1137"/>
        <v>9409004744524.4688</v>
      </c>
      <c r="I2550" s="33">
        <f t="shared" ca="1" si="1161"/>
        <v>1.0628116651571952E-13</v>
      </c>
      <c r="J2550" s="30" t="b">
        <f t="shared" si="1138"/>
        <v>0</v>
      </c>
      <c r="K2550" s="33">
        <f t="shared" si="1157"/>
        <v>1</v>
      </c>
      <c r="L2550" s="33">
        <f t="shared" ca="1" si="1160"/>
        <v>1.0628116651571952E-13</v>
      </c>
      <c r="M2550" s="600">
        <f t="shared" ca="1" si="1139"/>
        <v>27271.35</v>
      </c>
      <c r="N2550" s="601">
        <f t="shared" ca="1" si="1140"/>
        <v>-1.26846677830192E+18</v>
      </c>
      <c r="O2550" s="601">
        <f t="shared" ca="1" si="1141"/>
        <v>1.5332521712375152E+16</v>
      </c>
      <c r="P2550" s="601">
        <f t="shared" ca="1" si="1142"/>
        <v>-1.23428864566434E+16</v>
      </c>
      <c r="Q2550" s="601">
        <f t="shared" ca="1" si="1158"/>
        <v>-1974861833062940</v>
      </c>
      <c r="R2550" s="602">
        <f t="shared" si="1143"/>
        <v>399</v>
      </c>
      <c r="S2550" s="602">
        <f t="shared" si="1144"/>
        <v>63.84</v>
      </c>
      <c r="T2550" s="602">
        <f t="shared" si="1145"/>
        <v>166.35080000000002</v>
      </c>
      <c r="U2550" s="602">
        <f t="shared" si="1146"/>
        <v>26.616128000000003</v>
      </c>
      <c r="V2550" s="602">
        <f t="shared" ca="1" si="1147"/>
        <v>-1014773422641540</v>
      </c>
      <c r="W2550" s="602">
        <f t="shared" si="1148"/>
        <v>84.48</v>
      </c>
      <c r="X2550" s="602">
        <f t="shared" si="1149"/>
        <v>13.52</v>
      </c>
      <c r="Y2550" s="602">
        <f t="shared" ca="1" si="1150"/>
        <v>19353645964291.5</v>
      </c>
      <c r="Z2550" s="602">
        <f t="shared" ca="1" si="1151"/>
        <v>3096583354286.6401</v>
      </c>
      <c r="AA2550" s="603">
        <f t="shared" si="1152"/>
        <v>0</v>
      </c>
      <c r="AB2550" s="602"/>
      <c r="AC2550" s="604">
        <f t="shared" si="1153"/>
        <v>0.113</v>
      </c>
      <c r="AD2550" s="602">
        <f t="shared" ca="1" si="1154"/>
        <v>-1.2342886456643404E+16</v>
      </c>
      <c r="AE2550" s="602">
        <f t="shared" si="1155"/>
        <v>0</v>
      </c>
      <c r="AG2550" s="602">
        <f t="shared" ca="1" si="1159"/>
        <v>0</v>
      </c>
    </row>
    <row r="2551" spans="2:33" x14ac:dyDescent="0.25">
      <c r="B2551" s="30">
        <v>2530</v>
      </c>
      <c r="C2551" s="19">
        <f t="shared" ca="1" si="1133"/>
        <v>122695</v>
      </c>
      <c r="D2551" s="30">
        <f t="shared" ca="1" si="1134"/>
        <v>30</v>
      </c>
      <c r="E2551" s="599">
        <f t="shared" si="1135"/>
        <v>0.113</v>
      </c>
      <c r="F2551" s="599">
        <f t="shared" si="1156"/>
        <v>0.13108</v>
      </c>
      <c r="G2551" s="33">
        <f t="shared" ca="1" si="1136"/>
        <v>1.0117233333333333</v>
      </c>
      <c r="H2551" s="33">
        <f t="shared" ca="1" si="1137"/>
        <v>9519309643479.4434</v>
      </c>
      <c r="I2551" s="33">
        <f t="shared" ca="1" si="1161"/>
        <v>1.0504963463237926E-13</v>
      </c>
      <c r="J2551" s="30" t="b">
        <f t="shared" si="1138"/>
        <v>0</v>
      </c>
      <c r="K2551" s="33">
        <f t="shared" si="1157"/>
        <v>1</v>
      </c>
      <c r="L2551" s="33">
        <f t="shared" ca="1" si="1160"/>
        <v>1.0504963463237926E-13</v>
      </c>
      <c r="M2551" s="600">
        <f t="shared" ca="1" si="1139"/>
        <v>27271.35</v>
      </c>
      <c r="N2551" s="601">
        <f t="shared" ca="1" si="1140"/>
        <v>-1.2837993000142999E+18</v>
      </c>
      <c r="O2551" s="601">
        <f t="shared" ca="1" si="1141"/>
        <v>1.5050407127194962E+16</v>
      </c>
      <c r="P2551" s="601">
        <f t="shared" ca="1" si="1142"/>
        <v>-1.20891100751347E+16</v>
      </c>
      <c r="Q2551" s="601">
        <f t="shared" ca="1" si="1158"/>
        <v>-1934257612021550</v>
      </c>
      <c r="R2551" s="602">
        <f t="shared" si="1143"/>
        <v>399</v>
      </c>
      <c r="S2551" s="602">
        <f t="shared" si="1144"/>
        <v>63.84</v>
      </c>
      <c r="T2551" s="602">
        <f t="shared" si="1145"/>
        <v>166.35080000000002</v>
      </c>
      <c r="U2551" s="602">
        <f t="shared" si="1146"/>
        <v>26.616128000000003</v>
      </c>
      <c r="V2551" s="602">
        <f t="shared" ca="1" si="1147"/>
        <v>-1027039440011440</v>
      </c>
      <c r="W2551" s="602">
        <f t="shared" si="1148"/>
        <v>84.48</v>
      </c>
      <c r="X2551" s="602">
        <f t="shared" si="1149"/>
        <v>13.52</v>
      </c>
      <c r="Y2551" s="602">
        <f t="shared" ca="1" si="1150"/>
        <v>18955724598085.801</v>
      </c>
      <c r="Z2551" s="602">
        <f t="shared" ca="1" si="1151"/>
        <v>3032915935693.73</v>
      </c>
      <c r="AA2551" s="603">
        <f t="shared" si="1152"/>
        <v>0</v>
      </c>
      <c r="AB2551" s="602"/>
      <c r="AC2551" s="604">
        <f t="shared" si="1153"/>
        <v>0.113</v>
      </c>
      <c r="AD2551" s="602">
        <f t="shared" ca="1" si="1154"/>
        <v>-1.2089110075134658E+16</v>
      </c>
      <c r="AE2551" s="602">
        <f t="shared" si="1155"/>
        <v>0</v>
      </c>
      <c r="AG2551" s="602">
        <f t="shared" ca="1" si="1159"/>
        <v>0</v>
      </c>
    </row>
    <row r="2552" spans="2:33" x14ac:dyDescent="0.25">
      <c r="B2552" s="30">
        <v>2531</v>
      </c>
      <c r="C2552" s="19">
        <f t="shared" ca="1" si="1133"/>
        <v>122726</v>
      </c>
      <c r="D2552" s="30">
        <f t="shared" ca="1" si="1134"/>
        <v>31</v>
      </c>
      <c r="E2552" s="599">
        <f t="shared" si="1135"/>
        <v>0.113</v>
      </c>
      <c r="F2552" s="599">
        <f t="shared" si="1156"/>
        <v>0.13108</v>
      </c>
      <c r="G2552" s="33">
        <f t="shared" ca="1" si="1136"/>
        <v>1.0120874444444443</v>
      </c>
      <c r="H2552" s="33">
        <f t="shared" ca="1" si="1137"/>
        <v>9634373769944.4648</v>
      </c>
      <c r="I2552" s="33">
        <f t="shared" ca="1" si="1161"/>
        <v>1.0379501811727658E-13</v>
      </c>
      <c r="J2552" s="30" t="b">
        <f t="shared" si="1138"/>
        <v>0</v>
      </c>
      <c r="K2552" s="33">
        <f t="shared" si="1157"/>
        <v>1</v>
      </c>
      <c r="L2552" s="33">
        <f t="shared" ca="1" si="1160"/>
        <v>1.0379501811727658E-13</v>
      </c>
      <c r="M2552" s="600">
        <f t="shared" ca="1" si="1139"/>
        <v>27271.35</v>
      </c>
      <c r="N2552" s="601">
        <f t="shared" ca="1" si="1140"/>
        <v>-1.2988497071414899E+18</v>
      </c>
      <c r="O2552" s="601">
        <f t="shared" ca="1" si="1141"/>
        <v>1.5699773676782932E+16</v>
      </c>
      <c r="P2552" s="601">
        <f t="shared" ca="1" si="1142"/>
        <v>-1.26385292336573E+16</v>
      </c>
      <c r="Q2552" s="601">
        <f t="shared" ca="1" si="1158"/>
        <v>-2022164677385170</v>
      </c>
      <c r="R2552" s="602">
        <f t="shared" si="1143"/>
        <v>399</v>
      </c>
      <c r="S2552" s="602">
        <f t="shared" si="1144"/>
        <v>63.84</v>
      </c>
      <c r="T2552" s="602">
        <f t="shared" si="1145"/>
        <v>166.35080000000002</v>
      </c>
      <c r="U2552" s="602">
        <f t="shared" si="1146"/>
        <v>26.616128000000003</v>
      </c>
      <c r="V2552" s="602">
        <f t="shared" ca="1" si="1147"/>
        <v>-1039079765713190</v>
      </c>
      <c r="W2552" s="602">
        <f t="shared" si="1148"/>
        <v>84.48</v>
      </c>
      <c r="X2552" s="602">
        <f t="shared" si="1149"/>
        <v>13.52</v>
      </c>
      <c r="Y2552" s="602">
        <f t="shared" ca="1" si="1150"/>
        <v>19817213838649.301</v>
      </c>
      <c r="Z2552" s="602">
        <f t="shared" ca="1" si="1151"/>
        <v>3170754214183.8901</v>
      </c>
      <c r="AA2552" s="603">
        <f t="shared" si="1152"/>
        <v>0</v>
      </c>
      <c r="AB2552" s="602"/>
      <c r="AC2552" s="604">
        <f t="shared" si="1153"/>
        <v>0.113</v>
      </c>
      <c r="AD2552" s="602">
        <f t="shared" ca="1" si="1154"/>
        <v>-1.2638529233657332E+16</v>
      </c>
      <c r="AE2552" s="602">
        <f t="shared" si="1155"/>
        <v>0</v>
      </c>
      <c r="AG2552" s="602">
        <f t="shared" ca="1" si="1159"/>
        <v>0</v>
      </c>
    </row>
    <row r="2553" spans="2:33" x14ac:dyDescent="0.25">
      <c r="B2553" s="30">
        <v>2532</v>
      </c>
      <c r="C2553" s="19">
        <f t="shared" ca="1" si="1133"/>
        <v>122757</v>
      </c>
      <c r="D2553" s="30">
        <f t="shared" ca="1" si="1134"/>
        <v>31</v>
      </c>
      <c r="E2553" s="599">
        <f t="shared" si="1135"/>
        <v>0.113</v>
      </c>
      <c r="F2553" s="599">
        <f t="shared" si="1156"/>
        <v>0.13108</v>
      </c>
      <c r="G2553" s="33">
        <f t="shared" ca="1" si="1136"/>
        <v>1.0120874444444443</v>
      </c>
      <c r="H2553" s="33">
        <f t="shared" ca="1" si="1137"/>
        <v>9750828727645.6797</v>
      </c>
      <c r="I2553" s="33">
        <f t="shared" ca="1" si="1161"/>
        <v>1.0255538559146124E-13</v>
      </c>
      <c r="J2553" s="30" t="b">
        <f t="shared" si="1138"/>
        <v>1</v>
      </c>
      <c r="K2553" s="33">
        <f t="shared" si="1157"/>
        <v>1</v>
      </c>
      <c r="L2553" s="33">
        <f t="shared" ca="1" si="1160"/>
        <v>1.0255538559146124E-13</v>
      </c>
      <c r="M2553" s="600">
        <f t="shared" ca="1" si="1139"/>
        <v>27271.35</v>
      </c>
      <c r="N2553" s="601">
        <f t="shared" ca="1" si="1140"/>
        <v>-1.31454948081827E+18</v>
      </c>
      <c r="O2553" s="601">
        <f t="shared" ca="1" si="1141"/>
        <v>1.5889543818891412E+16</v>
      </c>
      <c r="P2553" s="601">
        <f t="shared" ca="1" si="1142"/>
        <v>-1.27912967536289E+16</v>
      </c>
      <c r="Q2553" s="601">
        <f t="shared" ca="1" si="1158"/>
        <v>-2046607480580620</v>
      </c>
      <c r="R2553" s="602">
        <f t="shared" si="1143"/>
        <v>399</v>
      </c>
      <c r="S2553" s="602">
        <f t="shared" si="1144"/>
        <v>63.84</v>
      </c>
      <c r="T2553" s="602">
        <f t="shared" si="1145"/>
        <v>166.35080000000002</v>
      </c>
      <c r="U2553" s="602">
        <f t="shared" si="1146"/>
        <v>26.616128000000003</v>
      </c>
      <c r="V2553" s="602">
        <f t="shared" ca="1" si="1147"/>
        <v>-1051639584654620</v>
      </c>
      <c r="W2553" s="602">
        <f t="shared" si="1148"/>
        <v>84.48</v>
      </c>
      <c r="X2553" s="602">
        <f t="shared" si="1149"/>
        <v>13.52</v>
      </c>
      <c r="Y2553" s="602">
        <f t="shared" ca="1" si="1150"/>
        <v>20056753309964.699</v>
      </c>
      <c r="Z2553" s="602">
        <f t="shared" ca="1" si="1151"/>
        <v>3209080529594.3501</v>
      </c>
      <c r="AA2553" s="603">
        <f t="shared" si="1152"/>
        <v>0</v>
      </c>
      <c r="AB2553" s="602"/>
      <c r="AC2553" s="604">
        <f t="shared" si="1153"/>
        <v>0.113</v>
      </c>
      <c r="AD2553" s="602">
        <f t="shared" ca="1" si="1154"/>
        <v>-1.2791296753628888E+16</v>
      </c>
      <c r="AE2553" s="602">
        <f t="shared" si="1155"/>
        <v>0</v>
      </c>
      <c r="AG2553" s="602">
        <f t="shared" ca="1" si="1159"/>
        <v>0</v>
      </c>
    </row>
    <row r="2554" spans="2:33" x14ac:dyDescent="0.25">
      <c r="B2554" s="30">
        <v>2533</v>
      </c>
      <c r="C2554" s="19">
        <f t="shared" ca="1" si="1133"/>
        <v>122786</v>
      </c>
      <c r="D2554" s="30">
        <f t="shared" ca="1" si="1134"/>
        <v>29</v>
      </c>
      <c r="E2554" s="599">
        <f t="shared" si="1135"/>
        <v>0.113</v>
      </c>
      <c r="F2554" s="599">
        <f t="shared" si="1156"/>
        <v>0.13108</v>
      </c>
      <c r="G2554" s="33">
        <f t="shared" ca="1" si="1136"/>
        <v>1.0113592222222221</v>
      </c>
      <c r="H2554" s="33">
        <f t="shared" ca="1" si="1137"/>
        <v>9861590558013.834</v>
      </c>
      <c r="I2554" s="33">
        <f t="shared" ca="1" si="1161"/>
        <v>1.0140352046834565E-13</v>
      </c>
      <c r="J2554" s="30" t="b">
        <f t="shared" si="1138"/>
        <v>0</v>
      </c>
      <c r="K2554" s="33">
        <f t="shared" si="1157"/>
        <v>1</v>
      </c>
      <c r="L2554" s="33">
        <f t="shared" ca="1" si="1160"/>
        <v>1.0140352046834565E-13</v>
      </c>
      <c r="M2554" s="600">
        <f t="shared" ca="1" si="1139"/>
        <v>27271.35</v>
      </c>
      <c r="N2554" s="601">
        <f t="shared" ca="1" si="1140"/>
        <v>-1.3304390246371599E+18</v>
      </c>
      <c r="O2554" s="601">
        <f t="shared" ca="1" si="1141"/>
        <v>1.5112752533997382E+16</v>
      </c>
      <c r="P2554" s="601">
        <f t="shared" ca="1" si="1142"/>
        <v>-1.21106907881555E+16</v>
      </c>
      <c r="Q2554" s="601">
        <f t="shared" ca="1" si="1158"/>
        <v>-1937710526104880</v>
      </c>
      <c r="R2554" s="602">
        <f t="shared" si="1143"/>
        <v>399</v>
      </c>
      <c r="S2554" s="602">
        <f t="shared" si="1144"/>
        <v>63.84</v>
      </c>
      <c r="T2554" s="602">
        <f t="shared" si="1145"/>
        <v>166.35080000000002</v>
      </c>
      <c r="U2554" s="602">
        <f t="shared" si="1146"/>
        <v>26.616128000000003</v>
      </c>
      <c r="V2554" s="602">
        <f t="shared" ca="1" si="1147"/>
        <v>-1064351219709730</v>
      </c>
      <c r="W2554" s="602">
        <f t="shared" si="1148"/>
        <v>84.48</v>
      </c>
      <c r="X2554" s="602">
        <f t="shared" si="1149"/>
        <v>13.52</v>
      </c>
      <c r="Y2554" s="602">
        <f t="shared" ca="1" si="1150"/>
        <v>18989563156102.5</v>
      </c>
      <c r="Z2554" s="602">
        <f t="shared" ca="1" si="1151"/>
        <v>3038330104976.3999</v>
      </c>
      <c r="AA2554" s="603">
        <f t="shared" si="1152"/>
        <v>0</v>
      </c>
      <c r="AB2554" s="602"/>
      <c r="AC2554" s="604">
        <f t="shared" si="1153"/>
        <v>0.113</v>
      </c>
      <c r="AD2554" s="602">
        <f t="shared" ca="1" si="1154"/>
        <v>-1.2110690788155482E+16</v>
      </c>
      <c r="AE2554" s="602">
        <f t="shared" si="1155"/>
        <v>0</v>
      </c>
      <c r="AG2554" s="602">
        <f t="shared" ca="1" si="1159"/>
        <v>0</v>
      </c>
    </row>
    <row r="2555" spans="2:33" x14ac:dyDescent="0.25">
      <c r="B2555" s="30">
        <v>2534</v>
      </c>
      <c r="C2555" s="19">
        <f t="shared" ca="1" si="1133"/>
        <v>122817</v>
      </c>
      <c r="D2555" s="30">
        <f t="shared" ca="1" si="1134"/>
        <v>31</v>
      </c>
      <c r="E2555" s="599">
        <f t="shared" si="1135"/>
        <v>0.113</v>
      </c>
      <c r="F2555" s="599">
        <f t="shared" si="1156"/>
        <v>0.13108</v>
      </c>
      <c r="G2555" s="33">
        <f t="shared" ca="1" si="1136"/>
        <v>1.0120874444444443</v>
      </c>
      <c r="H2555" s="33">
        <f t="shared" ca="1" si="1137"/>
        <v>9980791986017.6836</v>
      </c>
      <c r="I2555" s="33">
        <f t="shared" ca="1" si="1161"/>
        <v>1.001924497976636E-13</v>
      </c>
      <c r="J2555" s="30" t="b">
        <f t="shared" si="1138"/>
        <v>0</v>
      </c>
      <c r="K2555" s="33">
        <f t="shared" si="1157"/>
        <v>1</v>
      </c>
      <c r="L2555" s="33">
        <f t="shared" ca="1" si="1160"/>
        <v>1.001924497976636E-13</v>
      </c>
      <c r="M2555" s="600">
        <f t="shared" ca="1" si="1139"/>
        <v>27271.35</v>
      </c>
      <c r="N2555" s="601">
        <f t="shared" ca="1" si="1140"/>
        <v>-1.3455517771711601E+18</v>
      </c>
      <c r="O2555" s="601">
        <f t="shared" ca="1" si="1141"/>
        <v>1.6264282353707182E+16</v>
      </c>
      <c r="P2555" s="601">
        <f t="shared" ca="1" si="1142"/>
        <v>-1.30929663206405E+16</v>
      </c>
      <c r="Q2555" s="601">
        <f t="shared" ca="1" si="1158"/>
        <v>-2094874611302480</v>
      </c>
      <c r="R2555" s="602">
        <f t="shared" si="1143"/>
        <v>399</v>
      </c>
      <c r="S2555" s="602">
        <f t="shared" si="1144"/>
        <v>63.84</v>
      </c>
      <c r="T2555" s="602">
        <f t="shared" si="1145"/>
        <v>166.35080000000002</v>
      </c>
      <c r="U2555" s="602">
        <f t="shared" si="1146"/>
        <v>26.616128000000003</v>
      </c>
      <c r="V2555" s="602">
        <f t="shared" ca="1" si="1147"/>
        <v>-1076441421736930</v>
      </c>
      <c r="W2555" s="602">
        <f t="shared" si="1148"/>
        <v>84.48</v>
      </c>
      <c r="X2555" s="602">
        <f t="shared" si="1149"/>
        <v>13.52</v>
      </c>
      <c r="Y2555" s="602">
        <f t="shared" ca="1" si="1150"/>
        <v>20529771191039</v>
      </c>
      <c r="Z2555" s="602">
        <f t="shared" ca="1" si="1151"/>
        <v>3284763390566.2402</v>
      </c>
      <c r="AA2555" s="603">
        <f t="shared" si="1152"/>
        <v>0</v>
      </c>
      <c r="AB2555" s="602"/>
      <c r="AC2555" s="604">
        <f t="shared" si="1153"/>
        <v>0.113</v>
      </c>
      <c r="AD2555" s="602">
        <f t="shared" ca="1" si="1154"/>
        <v>-1.3092966320640484E+16</v>
      </c>
      <c r="AE2555" s="602">
        <f t="shared" si="1155"/>
        <v>0</v>
      </c>
      <c r="AG2555" s="602">
        <f t="shared" ca="1" si="1159"/>
        <v>0</v>
      </c>
    </row>
    <row r="2556" spans="2:33" x14ac:dyDescent="0.25">
      <c r="B2556" s="30">
        <v>2535</v>
      </c>
      <c r="C2556" s="19">
        <f t="shared" ca="1" si="1133"/>
        <v>122847</v>
      </c>
      <c r="D2556" s="30">
        <f t="shared" ca="1" si="1134"/>
        <v>30</v>
      </c>
      <c r="E2556" s="599">
        <f t="shared" si="1135"/>
        <v>0.113</v>
      </c>
      <c r="F2556" s="599">
        <f t="shared" si="1156"/>
        <v>0.13108</v>
      </c>
      <c r="G2556" s="33">
        <f t="shared" ca="1" si="1136"/>
        <v>1.0117233333333333</v>
      </c>
      <c r="H2556" s="33">
        <f t="shared" ca="1" si="1137"/>
        <v>10097800137400.43</v>
      </c>
      <c r="I2556" s="33">
        <f t="shared" ca="1" si="1161"/>
        <v>9.9031470854347817E-14</v>
      </c>
      <c r="J2556" s="30" t="b">
        <f t="shared" si="1138"/>
        <v>0</v>
      </c>
      <c r="K2556" s="33">
        <f t="shared" si="1157"/>
        <v>1</v>
      </c>
      <c r="L2556" s="33">
        <f t="shared" ca="1" si="1160"/>
        <v>9.9031470854347817E-14</v>
      </c>
      <c r="M2556" s="600">
        <f t="shared" ca="1" si="1139"/>
        <v>27271.35</v>
      </c>
      <c r="N2556" s="601">
        <f t="shared" ca="1" si="1140"/>
        <v>-1.3618160595248699E+18</v>
      </c>
      <c r="O2556" s="601">
        <f t="shared" ca="1" si="1141"/>
        <v>1.5965023604523842E+16</v>
      </c>
      <c r="P2556" s="601">
        <f t="shared" ca="1" si="1142"/>
        <v>-1.28237678938592E+16</v>
      </c>
      <c r="Q2556" s="601">
        <f t="shared" ca="1" si="1158"/>
        <v>-2051802863017470</v>
      </c>
      <c r="R2556" s="602">
        <f t="shared" si="1143"/>
        <v>399</v>
      </c>
      <c r="S2556" s="602">
        <f t="shared" si="1144"/>
        <v>63.84</v>
      </c>
      <c r="T2556" s="602">
        <f t="shared" si="1145"/>
        <v>166.35080000000002</v>
      </c>
      <c r="U2556" s="602">
        <f t="shared" si="1146"/>
        <v>26.616128000000003</v>
      </c>
      <c r="V2556" s="602">
        <f t="shared" ca="1" si="1147"/>
        <v>-1089452847619900</v>
      </c>
      <c r="W2556" s="602">
        <f t="shared" si="1148"/>
        <v>84.48</v>
      </c>
      <c r="X2556" s="602">
        <f t="shared" si="1149"/>
        <v>13.52</v>
      </c>
      <c r="Y2556" s="602">
        <f t="shared" ca="1" si="1150"/>
        <v>20107668057845.898</v>
      </c>
      <c r="Z2556" s="602">
        <f t="shared" ca="1" si="1151"/>
        <v>3217226889255.3398</v>
      </c>
      <c r="AA2556" s="603">
        <f t="shared" si="1152"/>
        <v>0</v>
      </c>
      <c r="AB2556" s="602"/>
      <c r="AC2556" s="604">
        <f t="shared" si="1153"/>
        <v>0.113</v>
      </c>
      <c r="AD2556" s="602">
        <f t="shared" ca="1" si="1154"/>
        <v>-1.2823767893859192E+16</v>
      </c>
      <c r="AE2556" s="602">
        <f t="shared" si="1155"/>
        <v>0</v>
      </c>
      <c r="AG2556" s="602">
        <f t="shared" ca="1" si="1159"/>
        <v>0</v>
      </c>
    </row>
    <row r="2557" spans="2:33" x14ac:dyDescent="0.25">
      <c r="B2557" s="30">
        <v>2536</v>
      </c>
      <c r="C2557" s="19">
        <f t="shared" ca="1" si="1133"/>
        <v>122878</v>
      </c>
      <c r="D2557" s="30">
        <f t="shared" ca="1" si="1134"/>
        <v>31</v>
      </c>
      <c r="E2557" s="599">
        <f t="shared" si="1135"/>
        <v>0.113</v>
      </c>
      <c r="F2557" s="599">
        <f t="shared" si="1156"/>
        <v>0.13108</v>
      </c>
      <c r="G2557" s="33">
        <f t="shared" ca="1" si="1136"/>
        <v>1.0120874444444443</v>
      </c>
      <c r="H2557" s="33">
        <f t="shared" ca="1" si="1137"/>
        <v>10219856735572.359</v>
      </c>
      <c r="I2557" s="33">
        <f t="shared" ca="1" si="1161"/>
        <v>9.7848729769301928E-14</v>
      </c>
      <c r="J2557" s="30" t="b">
        <f t="shared" si="1138"/>
        <v>0</v>
      </c>
      <c r="K2557" s="33">
        <f t="shared" si="1157"/>
        <v>1</v>
      </c>
      <c r="L2557" s="33">
        <f t="shared" ca="1" si="1160"/>
        <v>9.7848729769301928E-14</v>
      </c>
      <c r="M2557" s="600">
        <f t="shared" ca="1" si="1139"/>
        <v>27271.35</v>
      </c>
      <c r="N2557" s="601">
        <f t="shared" ca="1" si="1140"/>
        <v>-1.3777810831293901E+18</v>
      </c>
      <c r="O2557" s="601">
        <f t="shared" ca="1" si="1141"/>
        <v>1.6653852298960222E+16</v>
      </c>
      <c r="P2557" s="601">
        <f t="shared" ca="1" si="1142"/>
        <v>-1.3406575372784E+16</v>
      </c>
      <c r="Q2557" s="601">
        <f t="shared" ca="1" si="1158"/>
        <v>-2145052059645440</v>
      </c>
      <c r="R2557" s="602">
        <f t="shared" si="1143"/>
        <v>399</v>
      </c>
      <c r="S2557" s="602">
        <f t="shared" si="1144"/>
        <v>63.84</v>
      </c>
      <c r="T2557" s="602">
        <f t="shared" si="1145"/>
        <v>166.35080000000002</v>
      </c>
      <c r="U2557" s="602">
        <f t="shared" si="1146"/>
        <v>26.616128000000003</v>
      </c>
      <c r="V2557" s="602">
        <f t="shared" ca="1" si="1147"/>
        <v>-1102224866503510</v>
      </c>
      <c r="W2557" s="602">
        <f t="shared" si="1148"/>
        <v>84.48</v>
      </c>
      <c r="X2557" s="602">
        <f t="shared" si="1149"/>
        <v>13.52</v>
      </c>
      <c r="Y2557" s="602">
        <f t="shared" ca="1" si="1150"/>
        <v>21021510184800</v>
      </c>
      <c r="Z2557" s="602">
        <f t="shared" ca="1" si="1151"/>
        <v>3363441629568</v>
      </c>
      <c r="AA2557" s="603">
        <f t="shared" si="1152"/>
        <v>0</v>
      </c>
      <c r="AB2557" s="602"/>
      <c r="AC2557" s="604">
        <f t="shared" si="1153"/>
        <v>0.113</v>
      </c>
      <c r="AD2557" s="602">
        <f t="shared" ca="1" si="1154"/>
        <v>-1.3406575372784036E+16</v>
      </c>
      <c r="AE2557" s="602">
        <f t="shared" si="1155"/>
        <v>0</v>
      </c>
      <c r="AG2557" s="602">
        <f t="shared" ca="1" si="1159"/>
        <v>0</v>
      </c>
    </row>
    <row r="2558" spans="2:33" x14ac:dyDescent="0.25">
      <c r="B2558" s="30">
        <v>2537</v>
      </c>
      <c r="C2558" s="19">
        <f t="shared" ca="1" si="1133"/>
        <v>122908</v>
      </c>
      <c r="D2558" s="30">
        <f t="shared" ca="1" si="1134"/>
        <v>30</v>
      </c>
      <c r="E2558" s="599">
        <f t="shared" si="1135"/>
        <v>0.113</v>
      </c>
      <c r="F2558" s="599">
        <f t="shared" si="1156"/>
        <v>0.13108</v>
      </c>
      <c r="G2558" s="33">
        <f t="shared" ca="1" si="1136"/>
        <v>1.0117233333333333</v>
      </c>
      <c r="H2558" s="33">
        <f t="shared" ca="1" si="1137"/>
        <v>10339667522702.385</v>
      </c>
      <c r="I2558" s="33">
        <f t="shared" ca="1" si="1161"/>
        <v>9.6714908656815219E-14</v>
      </c>
      <c r="J2558" s="30" t="b">
        <f t="shared" si="1138"/>
        <v>0</v>
      </c>
      <c r="K2558" s="33">
        <f t="shared" si="1157"/>
        <v>1</v>
      </c>
      <c r="L2558" s="33">
        <f t="shared" ca="1" si="1160"/>
        <v>9.6714908656815219E-14</v>
      </c>
      <c r="M2558" s="600">
        <f t="shared" ca="1" si="1139"/>
        <v>27271.35</v>
      </c>
      <c r="N2558" s="601">
        <f t="shared" ca="1" si="1140"/>
        <v>-1.39443493542835E+18</v>
      </c>
      <c r="O2558" s="601">
        <f t="shared" ca="1" si="1141"/>
        <v>1.6347425559698932E+16</v>
      </c>
      <c r="P2558" s="601">
        <f t="shared" ca="1" si="1142"/>
        <v>-1.31309289752836E+16</v>
      </c>
      <c r="Q2558" s="601">
        <f t="shared" ca="1" si="1158"/>
        <v>-2100948636045380</v>
      </c>
      <c r="R2558" s="602">
        <f t="shared" si="1143"/>
        <v>399</v>
      </c>
      <c r="S2558" s="602">
        <f t="shared" si="1144"/>
        <v>63.84</v>
      </c>
      <c r="T2558" s="602">
        <f t="shared" si="1145"/>
        <v>166.35080000000002</v>
      </c>
      <c r="U2558" s="602">
        <f t="shared" si="1146"/>
        <v>26.616128000000003</v>
      </c>
      <c r="V2558" s="602">
        <f t="shared" ca="1" si="1147"/>
        <v>-1115547948342680</v>
      </c>
      <c r="W2558" s="602">
        <f t="shared" si="1148"/>
        <v>84.48</v>
      </c>
      <c r="X2558" s="602">
        <f t="shared" si="1149"/>
        <v>13.52</v>
      </c>
      <c r="Y2558" s="602">
        <f t="shared" ca="1" si="1150"/>
        <v>20589296633519.398</v>
      </c>
      <c r="Z2558" s="602">
        <f t="shared" ca="1" si="1151"/>
        <v>3294287461363.1001</v>
      </c>
      <c r="AA2558" s="603">
        <f t="shared" si="1152"/>
        <v>0</v>
      </c>
      <c r="AB2558" s="602"/>
      <c r="AC2558" s="604">
        <f t="shared" si="1153"/>
        <v>0.113</v>
      </c>
      <c r="AD2558" s="602">
        <f t="shared" ca="1" si="1154"/>
        <v>-1.313092897528363E+16</v>
      </c>
      <c r="AE2558" s="602">
        <f t="shared" si="1155"/>
        <v>0</v>
      </c>
      <c r="AG2558" s="602">
        <f t="shared" ca="1" si="1159"/>
        <v>0</v>
      </c>
    </row>
    <row r="2559" spans="2:33" x14ac:dyDescent="0.25">
      <c r="B2559" s="30">
        <v>2538</v>
      </c>
      <c r="C2559" s="19">
        <f t="shared" ca="1" si="1133"/>
        <v>122939</v>
      </c>
      <c r="D2559" s="30">
        <f t="shared" ca="1" si="1134"/>
        <v>31</v>
      </c>
      <c r="E2559" s="599">
        <f t="shared" si="1135"/>
        <v>0.113</v>
      </c>
      <c r="F2559" s="599">
        <f t="shared" si="1156"/>
        <v>0.13108</v>
      </c>
      <c r="G2559" s="33">
        <f t="shared" ca="1" si="1136"/>
        <v>1.0120874444444443</v>
      </c>
      <c r="H2559" s="33">
        <f t="shared" ca="1" si="1137"/>
        <v>10464647679457.074</v>
      </c>
      <c r="I2559" s="33">
        <f t="shared" ca="1" si="1161"/>
        <v>9.5559834466580141E-14</v>
      </c>
      <c r="J2559" s="30" t="b">
        <f t="shared" si="1138"/>
        <v>0</v>
      </c>
      <c r="K2559" s="33">
        <f t="shared" si="1157"/>
        <v>1</v>
      </c>
      <c r="L2559" s="33">
        <f t="shared" ca="1" si="1160"/>
        <v>9.5559834466580141E-14</v>
      </c>
      <c r="M2559" s="600">
        <f t="shared" ca="1" si="1139"/>
        <v>27271.35</v>
      </c>
      <c r="N2559" s="601">
        <f t="shared" ca="1" si="1140"/>
        <v>-1.4107823609880499E+18</v>
      </c>
      <c r="O2559" s="601">
        <f t="shared" ca="1" si="1141"/>
        <v>1.7052753411672552E+16</v>
      </c>
      <c r="P2559" s="601">
        <f t="shared" ca="1" si="1142"/>
        <v>-1.37276961403921E+16</v>
      </c>
      <c r="Q2559" s="601">
        <f t="shared" ca="1" si="1158"/>
        <v>-2196431382462740</v>
      </c>
      <c r="R2559" s="602">
        <f t="shared" si="1143"/>
        <v>399</v>
      </c>
      <c r="S2559" s="602">
        <f t="shared" si="1144"/>
        <v>63.84</v>
      </c>
      <c r="T2559" s="602">
        <f t="shared" si="1145"/>
        <v>166.35080000000002</v>
      </c>
      <c r="U2559" s="602">
        <f t="shared" si="1146"/>
        <v>26.616128000000003</v>
      </c>
      <c r="V2559" s="602">
        <f t="shared" ca="1" si="1147"/>
        <v>-1128625888790440</v>
      </c>
      <c r="W2559" s="602">
        <f t="shared" si="1148"/>
        <v>84.48</v>
      </c>
      <c r="X2559" s="602">
        <f t="shared" si="1149"/>
        <v>13.52</v>
      </c>
      <c r="Y2559" s="602">
        <f t="shared" ca="1" si="1150"/>
        <v>21525027548409.5</v>
      </c>
      <c r="Z2559" s="602">
        <f t="shared" ca="1" si="1151"/>
        <v>3444004407745.52</v>
      </c>
      <c r="AA2559" s="603">
        <f t="shared" si="1152"/>
        <v>0</v>
      </c>
      <c r="AB2559" s="602"/>
      <c r="AC2559" s="604">
        <f t="shared" si="1153"/>
        <v>0.113</v>
      </c>
      <c r="AD2559" s="602">
        <f t="shared" ca="1" si="1154"/>
        <v>-1.3727696140392052E+16</v>
      </c>
      <c r="AE2559" s="602">
        <f t="shared" si="1155"/>
        <v>0</v>
      </c>
      <c r="AG2559" s="602">
        <f t="shared" ca="1" si="1159"/>
        <v>0</v>
      </c>
    </row>
    <row r="2560" spans="2:33" x14ac:dyDescent="0.25">
      <c r="B2560" s="30">
        <v>2539</v>
      </c>
      <c r="C2560" s="19">
        <f t="shared" ca="1" si="1133"/>
        <v>122970</v>
      </c>
      <c r="D2560" s="30">
        <f t="shared" ca="1" si="1134"/>
        <v>31</v>
      </c>
      <c r="E2560" s="599">
        <f t="shared" si="1135"/>
        <v>0.113</v>
      </c>
      <c r="F2560" s="599">
        <f t="shared" si="1156"/>
        <v>0.13108</v>
      </c>
      <c r="G2560" s="33">
        <f t="shared" ca="1" si="1136"/>
        <v>1.0120874444444443</v>
      </c>
      <c r="H2560" s="33">
        <f t="shared" ca="1" si="1137"/>
        <v>10591138526913.195</v>
      </c>
      <c r="I2560" s="33">
        <f t="shared" ca="1" si="1161"/>
        <v>9.4418555423375392E-14</v>
      </c>
      <c r="J2560" s="30" t="b">
        <f t="shared" si="1138"/>
        <v>0</v>
      </c>
      <c r="K2560" s="33">
        <f t="shared" si="1157"/>
        <v>1</v>
      </c>
      <c r="L2560" s="33">
        <f t="shared" ca="1" si="1160"/>
        <v>9.4418555423375392E-14</v>
      </c>
      <c r="M2560" s="600">
        <f t="shared" ca="1" si="1139"/>
        <v>27271.35</v>
      </c>
      <c r="N2560" s="601">
        <f t="shared" ca="1" si="1140"/>
        <v>-1.4278351143997199E+18</v>
      </c>
      <c r="O2560" s="601">
        <f t="shared" ca="1" si="1141"/>
        <v>1.7258877621160872E+16</v>
      </c>
      <c r="P2560" s="601">
        <f t="shared" ca="1" si="1142"/>
        <v>-1.38936289048395E+16</v>
      </c>
      <c r="Q2560" s="601">
        <f t="shared" ca="1" si="1158"/>
        <v>-2222980624774320</v>
      </c>
      <c r="R2560" s="602">
        <f t="shared" si="1143"/>
        <v>399</v>
      </c>
      <c r="S2560" s="602">
        <f t="shared" si="1144"/>
        <v>63.84</v>
      </c>
      <c r="T2560" s="602">
        <f t="shared" si="1145"/>
        <v>166.35080000000002</v>
      </c>
      <c r="U2560" s="602">
        <f t="shared" si="1146"/>
        <v>26.616128000000003</v>
      </c>
      <c r="V2560" s="602">
        <f t="shared" ca="1" si="1147"/>
        <v>-1142268091519780</v>
      </c>
      <c r="W2560" s="602">
        <f t="shared" si="1148"/>
        <v>84.48</v>
      </c>
      <c r="X2560" s="602">
        <f t="shared" si="1149"/>
        <v>13.52</v>
      </c>
      <c r="Y2560" s="602">
        <f t="shared" ca="1" si="1150"/>
        <v>21785210123063</v>
      </c>
      <c r="Z2560" s="602">
        <f t="shared" ca="1" si="1151"/>
        <v>3485633619690.0801</v>
      </c>
      <c r="AA2560" s="603">
        <f t="shared" si="1152"/>
        <v>0</v>
      </c>
      <c r="AB2560" s="602"/>
      <c r="AC2560" s="604">
        <f t="shared" si="1153"/>
        <v>0.113</v>
      </c>
      <c r="AD2560" s="602">
        <f t="shared" ca="1" si="1154"/>
        <v>-1.3893628904839498E+16</v>
      </c>
      <c r="AE2560" s="602">
        <f t="shared" si="1155"/>
        <v>0</v>
      </c>
      <c r="AG2560" s="602">
        <f t="shared" ca="1" si="1159"/>
        <v>0</v>
      </c>
    </row>
    <row r="2561" spans="2:33" x14ac:dyDescent="0.25">
      <c r="B2561" s="30">
        <v>2540</v>
      </c>
      <c r="C2561" s="19">
        <f t="shared" ca="1" si="1133"/>
        <v>123000</v>
      </c>
      <c r="D2561" s="30">
        <f t="shared" ca="1" si="1134"/>
        <v>30</v>
      </c>
      <c r="E2561" s="599">
        <f t="shared" si="1135"/>
        <v>0.113</v>
      </c>
      <c r="F2561" s="599">
        <f t="shared" si="1156"/>
        <v>0.13108</v>
      </c>
      <c r="G2561" s="33">
        <f t="shared" ca="1" si="1136"/>
        <v>1.0117233333333333</v>
      </c>
      <c r="H2561" s="33">
        <f t="shared" ca="1" si="1137"/>
        <v>10715301974243.707</v>
      </c>
      <c r="I2561" s="33">
        <f t="shared" ca="1" si="1161"/>
        <v>9.3324481419533731E-14</v>
      </c>
      <c r="J2561" s="30" t="b">
        <f t="shared" si="1138"/>
        <v>0</v>
      </c>
      <c r="K2561" s="33">
        <f t="shared" si="1157"/>
        <v>1</v>
      </c>
      <c r="L2561" s="33">
        <f t="shared" ca="1" si="1160"/>
        <v>9.3324481419533731E-14</v>
      </c>
      <c r="M2561" s="600">
        <f t="shared" ca="1" si="1139"/>
        <v>27271.35</v>
      </c>
      <c r="N2561" s="601">
        <f t="shared" ca="1" si="1140"/>
        <v>-1.4450939920208799E+18</v>
      </c>
      <c r="O2561" s="601">
        <f t="shared" ca="1" si="1141"/>
        <v>1.6941318566485402E+16</v>
      </c>
      <c r="P2561" s="601">
        <f t="shared" ca="1" si="1142"/>
        <v>-1.36079684248633E+16</v>
      </c>
      <c r="Q2561" s="601">
        <f t="shared" ca="1" si="1158"/>
        <v>-2177274947978130</v>
      </c>
      <c r="R2561" s="602">
        <f t="shared" si="1143"/>
        <v>399</v>
      </c>
      <c r="S2561" s="602">
        <f t="shared" si="1144"/>
        <v>63.84</v>
      </c>
      <c r="T2561" s="602">
        <f t="shared" si="1145"/>
        <v>166.35080000000002</v>
      </c>
      <c r="U2561" s="602">
        <f t="shared" si="1146"/>
        <v>26.616128000000003</v>
      </c>
      <c r="V2561" s="602">
        <f t="shared" ca="1" si="1147"/>
        <v>-1156075193616700</v>
      </c>
      <c r="W2561" s="602">
        <f t="shared" si="1148"/>
        <v>84.48</v>
      </c>
      <c r="X2561" s="602">
        <f t="shared" si="1149"/>
        <v>13.52</v>
      </c>
      <c r="Y2561" s="602">
        <f t="shared" ca="1" si="1150"/>
        <v>21337294490460.301</v>
      </c>
      <c r="Z2561" s="602">
        <f t="shared" ca="1" si="1151"/>
        <v>3413967118473.6499</v>
      </c>
      <c r="AA2561" s="603">
        <f t="shared" si="1152"/>
        <v>0</v>
      </c>
      <c r="AB2561" s="602"/>
      <c r="AC2561" s="604">
        <f t="shared" si="1153"/>
        <v>0.113</v>
      </c>
      <c r="AD2561" s="602">
        <f t="shared" ca="1" si="1154"/>
        <v>-1.3607968424863286E+16</v>
      </c>
      <c r="AE2561" s="602">
        <f t="shared" si="1155"/>
        <v>0</v>
      </c>
      <c r="AG2561" s="602">
        <f t="shared" ca="1" si="1159"/>
        <v>0</v>
      </c>
    </row>
    <row r="2562" spans="2:33" x14ac:dyDescent="0.25">
      <c r="B2562" s="30">
        <v>2541</v>
      </c>
      <c r="C2562" s="19">
        <f t="shared" ca="1" si="1133"/>
        <v>123031</v>
      </c>
      <c r="D2562" s="30">
        <f t="shared" ca="1" si="1134"/>
        <v>31</v>
      </c>
      <c r="E2562" s="599">
        <f t="shared" si="1135"/>
        <v>0.113</v>
      </c>
      <c r="F2562" s="599">
        <f t="shared" si="1156"/>
        <v>0.13108</v>
      </c>
      <c r="G2562" s="33">
        <f t="shared" ca="1" si="1136"/>
        <v>1.0120874444444443</v>
      </c>
      <c r="H2562" s="33">
        <f t="shared" ca="1" si="1137"/>
        <v>10844822591562.822</v>
      </c>
      <c r="I2562" s="33">
        <f t="shared" ca="1" si="1161"/>
        <v>9.2209899383507788E-14</v>
      </c>
      <c r="J2562" s="30" t="b">
        <f t="shared" si="1138"/>
        <v>0</v>
      </c>
      <c r="K2562" s="33">
        <f t="shared" si="1157"/>
        <v>1</v>
      </c>
      <c r="L2562" s="33">
        <f t="shared" ca="1" si="1160"/>
        <v>9.2209899383507788E-14</v>
      </c>
      <c r="M2562" s="600">
        <f t="shared" ca="1" si="1139"/>
        <v>27271.35</v>
      </c>
      <c r="N2562" s="601">
        <f t="shared" ca="1" si="1140"/>
        <v>-1.46203531058737E+18</v>
      </c>
      <c r="O2562" s="601">
        <f t="shared" ca="1" si="1141"/>
        <v>1.7672270592568162E+16</v>
      </c>
      <c r="P2562" s="601">
        <f t="shared" ca="1" si="1142"/>
        <v>-1.42264158138543E+16</v>
      </c>
      <c r="Q2562" s="601">
        <f t="shared" ca="1" si="1158"/>
        <v>-2276226530216690</v>
      </c>
      <c r="R2562" s="602">
        <f t="shared" si="1143"/>
        <v>399</v>
      </c>
      <c r="S2562" s="602">
        <f t="shared" si="1144"/>
        <v>63.84</v>
      </c>
      <c r="T2562" s="602">
        <f t="shared" si="1145"/>
        <v>166.35080000000002</v>
      </c>
      <c r="U2562" s="602">
        <f t="shared" si="1146"/>
        <v>26.616128000000003</v>
      </c>
      <c r="V2562" s="602">
        <f t="shared" ca="1" si="1147"/>
        <v>-1169628248469900</v>
      </c>
      <c r="W2562" s="602">
        <f t="shared" si="1148"/>
        <v>84.48</v>
      </c>
      <c r="X2562" s="602">
        <f t="shared" si="1149"/>
        <v>13.52</v>
      </c>
      <c r="Y2562" s="602">
        <f t="shared" ca="1" si="1150"/>
        <v>22307019996398.199</v>
      </c>
      <c r="Z2562" s="602">
        <f t="shared" ca="1" si="1151"/>
        <v>3569123199423.71</v>
      </c>
      <c r="AA2562" s="603">
        <f t="shared" si="1152"/>
        <v>0</v>
      </c>
      <c r="AB2562" s="602"/>
      <c r="AC2562" s="604">
        <f t="shared" si="1153"/>
        <v>0.113</v>
      </c>
      <c r="AD2562" s="602">
        <f t="shared" ca="1" si="1154"/>
        <v>-1.4226415813854324E+16</v>
      </c>
      <c r="AE2562" s="602">
        <f t="shared" si="1155"/>
        <v>0</v>
      </c>
      <c r="AG2562" s="602">
        <f t="shared" ca="1" si="1159"/>
        <v>0</v>
      </c>
    </row>
    <row r="2563" spans="2:33" x14ac:dyDescent="0.25">
      <c r="B2563" s="30">
        <v>2542</v>
      </c>
      <c r="C2563" s="19">
        <f t="shared" ca="1" si="1133"/>
        <v>123061</v>
      </c>
      <c r="D2563" s="30">
        <f t="shared" ca="1" si="1134"/>
        <v>30</v>
      </c>
      <c r="E2563" s="599">
        <f t="shared" si="1135"/>
        <v>0.113</v>
      </c>
      <c r="F2563" s="599">
        <f t="shared" si="1156"/>
        <v>0.13108</v>
      </c>
      <c r="G2563" s="33">
        <f t="shared" ca="1" si="1136"/>
        <v>1.0117233333333333</v>
      </c>
      <c r="H2563" s="33">
        <f t="shared" ca="1" si="1137"/>
        <v>10971960061744.576</v>
      </c>
      <c r="I2563" s="33">
        <f t="shared" ca="1" si="1161"/>
        <v>9.1141418157969208E-14</v>
      </c>
      <c r="J2563" s="30" t="b">
        <f t="shared" si="1138"/>
        <v>0</v>
      </c>
      <c r="K2563" s="33">
        <f t="shared" si="1157"/>
        <v>1</v>
      </c>
      <c r="L2563" s="33">
        <f t="shared" ca="1" si="1160"/>
        <v>9.1141418157969208E-14</v>
      </c>
      <c r="M2563" s="600">
        <f t="shared" ca="1" si="1139"/>
        <v>27271.35</v>
      </c>
      <c r="N2563" s="601">
        <f t="shared" ca="1" si="1140"/>
        <v>-1.4797075811799401E+18</v>
      </c>
      <c r="O2563" s="601">
        <f t="shared" ca="1" si="1141"/>
        <v>1.7347105210060102E+16</v>
      </c>
      <c r="P2563" s="601">
        <f t="shared" ca="1" si="1142"/>
        <v>-1.39339130561111E+16</v>
      </c>
      <c r="Q2563" s="601">
        <f t="shared" ca="1" si="1158"/>
        <v>-2229426088977780</v>
      </c>
      <c r="R2563" s="602">
        <f t="shared" si="1143"/>
        <v>399</v>
      </c>
      <c r="S2563" s="602">
        <f t="shared" si="1144"/>
        <v>63.84</v>
      </c>
      <c r="T2563" s="602">
        <f t="shared" si="1145"/>
        <v>166.35080000000002</v>
      </c>
      <c r="U2563" s="602">
        <f t="shared" si="1146"/>
        <v>26.616128000000003</v>
      </c>
      <c r="V2563" s="602">
        <f t="shared" ca="1" si="1147"/>
        <v>-1183766064943950</v>
      </c>
      <c r="W2563" s="602">
        <f t="shared" si="1148"/>
        <v>84.48</v>
      </c>
      <c r="X2563" s="602">
        <f t="shared" si="1149"/>
        <v>13.52</v>
      </c>
      <c r="Y2563" s="602">
        <f t="shared" ca="1" si="1150"/>
        <v>21848375672256.898</v>
      </c>
      <c r="Z2563" s="602">
        <f t="shared" ca="1" si="1151"/>
        <v>3495740107561.1001</v>
      </c>
      <c r="AA2563" s="603">
        <f t="shared" si="1152"/>
        <v>0</v>
      </c>
      <c r="AB2563" s="602"/>
      <c r="AC2563" s="604">
        <f t="shared" si="1153"/>
        <v>0.113</v>
      </c>
      <c r="AD2563" s="602">
        <f t="shared" ca="1" si="1154"/>
        <v>-1.3933913056111102E+16</v>
      </c>
      <c r="AE2563" s="602">
        <f t="shared" si="1155"/>
        <v>0</v>
      </c>
      <c r="AG2563" s="602">
        <f t="shared" ca="1" si="1159"/>
        <v>0</v>
      </c>
    </row>
    <row r="2564" spans="2:33" x14ac:dyDescent="0.25">
      <c r="B2564" s="30">
        <v>2543</v>
      </c>
      <c r="C2564" s="19">
        <f t="shared" ca="1" si="1133"/>
        <v>123092</v>
      </c>
      <c r="D2564" s="30">
        <f t="shared" ca="1" si="1134"/>
        <v>31</v>
      </c>
      <c r="E2564" s="599">
        <f t="shared" si="1135"/>
        <v>0.113</v>
      </c>
      <c r="F2564" s="599">
        <f t="shared" si="1156"/>
        <v>0.13108</v>
      </c>
      <c r="G2564" s="33">
        <f t="shared" ca="1" si="1136"/>
        <v>1.0120874444444443</v>
      </c>
      <c r="H2564" s="33">
        <f t="shared" ca="1" si="1137"/>
        <v>11104583019437.576</v>
      </c>
      <c r="I2564" s="33">
        <f t="shared" ca="1" si="1161"/>
        <v>9.0052908627869211E-14</v>
      </c>
      <c r="J2564" s="30" t="b">
        <f t="shared" si="1138"/>
        <v>0</v>
      </c>
      <c r="K2564" s="33">
        <f t="shared" si="1157"/>
        <v>1</v>
      </c>
      <c r="L2564" s="33">
        <f t="shared" ca="1" si="1160"/>
        <v>9.0052908627869211E-14</v>
      </c>
      <c r="M2564" s="600">
        <f t="shared" ca="1" si="1139"/>
        <v>27271.35</v>
      </c>
      <c r="N2564" s="601">
        <f t="shared" ca="1" si="1140"/>
        <v>-1.4970546863900001E+18</v>
      </c>
      <c r="O2564" s="601">
        <f t="shared" ca="1" si="1141"/>
        <v>1.80955653520616E+16</v>
      </c>
      <c r="P2564" s="601">
        <f t="shared" ca="1" si="1142"/>
        <v>-1.45671737956227E+16</v>
      </c>
      <c r="Q2564" s="601">
        <f t="shared" ca="1" si="1158"/>
        <v>-2330747807299630</v>
      </c>
      <c r="R2564" s="602">
        <f t="shared" si="1143"/>
        <v>399</v>
      </c>
      <c r="S2564" s="602">
        <f t="shared" si="1144"/>
        <v>63.84</v>
      </c>
      <c r="T2564" s="602">
        <f t="shared" si="1145"/>
        <v>166.35080000000002</v>
      </c>
      <c r="U2564" s="602">
        <f t="shared" si="1146"/>
        <v>26.616128000000003</v>
      </c>
      <c r="V2564" s="602">
        <f t="shared" ca="1" si="1147"/>
        <v>-1197643749112000</v>
      </c>
      <c r="W2564" s="602">
        <f t="shared" si="1148"/>
        <v>84.48</v>
      </c>
      <c r="X2564" s="602">
        <f t="shared" si="1149"/>
        <v>13.52</v>
      </c>
      <c r="Y2564" s="602">
        <f t="shared" ca="1" si="1150"/>
        <v>22841328511811</v>
      </c>
      <c r="Z2564" s="602">
        <f t="shared" ca="1" si="1151"/>
        <v>3654612561889.7598</v>
      </c>
      <c r="AA2564" s="603">
        <f t="shared" si="1152"/>
        <v>0</v>
      </c>
      <c r="AB2564" s="602"/>
      <c r="AC2564" s="604">
        <f t="shared" si="1153"/>
        <v>0.113</v>
      </c>
      <c r="AD2564" s="602">
        <f t="shared" ca="1" si="1154"/>
        <v>-1.4567173795622696E+16</v>
      </c>
      <c r="AE2564" s="602">
        <f t="shared" si="1155"/>
        <v>0</v>
      </c>
      <c r="AG2564" s="602">
        <f t="shared" ca="1" si="1159"/>
        <v>0</v>
      </c>
    </row>
    <row r="2565" spans="2:33" x14ac:dyDescent="0.25">
      <c r="B2565" s="30">
        <v>2544</v>
      </c>
      <c r="C2565" s="19">
        <f t="shared" ca="1" si="1133"/>
        <v>123123</v>
      </c>
      <c r="D2565" s="30">
        <f t="shared" ca="1" si="1134"/>
        <v>31</v>
      </c>
      <c r="E2565" s="599">
        <f t="shared" si="1135"/>
        <v>0.113</v>
      </c>
      <c r="F2565" s="599">
        <f t="shared" si="1156"/>
        <v>0.13108</v>
      </c>
      <c r="G2565" s="33">
        <f t="shared" ca="1" si="1136"/>
        <v>1.0120874444444443</v>
      </c>
      <c r="H2565" s="33">
        <f t="shared" ca="1" si="1137"/>
        <v>11238809049763.748</v>
      </c>
      <c r="I2565" s="33">
        <f t="shared" ca="1" si="1161"/>
        <v>8.897739925753264E-14</v>
      </c>
      <c r="J2565" s="30" t="b">
        <f t="shared" si="1138"/>
        <v>1</v>
      </c>
      <c r="K2565" s="33">
        <f t="shared" si="1157"/>
        <v>1</v>
      </c>
      <c r="L2565" s="33">
        <f t="shared" ca="1" si="1160"/>
        <v>8.897739925753264E-14</v>
      </c>
      <c r="M2565" s="600">
        <f t="shared" ca="1" si="1139"/>
        <v>27271.35</v>
      </c>
      <c r="N2565" s="601">
        <f t="shared" ca="1" si="1140"/>
        <v>-1.51515025174206E+18</v>
      </c>
      <c r="O2565" s="601">
        <f t="shared" ca="1" si="1141"/>
        <v>1.831429449294544E+16</v>
      </c>
      <c r="P2565" s="601">
        <f t="shared" ca="1" si="1142"/>
        <v>-1.47432536995901E+16</v>
      </c>
      <c r="Q2565" s="601">
        <f t="shared" ca="1" si="1158"/>
        <v>-2358920591934420</v>
      </c>
      <c r="R2565" s="602">
        <f t="shared" si="1143"/>
        <v>399</v>
      </c>
      <c r="S2565" s="602">
        <f t="shared" si="1144"/>
        <v>63.84</v>
      </c>
      <c r="T2565" s="602">
        <f t="shared" si="1145"/>
        <v>166.35080000000002</v>
      </c>
      <c r="U2565" s="602">
        <f t="shared" si="1146"/>
        <v>26.616128000000003</v>
      </c>
      <c r="V2565" s="602">
        <f t="shared" ca="1" si="1147"/>
        <v>-1212120201393650</v>
      </c>
      <c r="W2565" s="602">
        <f t="shared" si="1148"/>
        <v>84.48</v>
      </c>
      <c r="X2565" s="602">
        <f t="shared" si="1149"/>
        <v>13.52</v>
      </c>
      <c r="Y2565" s="602">
        <f t="shared" ca="1" si="1150"/>
        <v>23117421801231.898</v>
      </c>
      <c r="Z2565" s="602">
        <f t="shared" ca="1" si="1151"/>
        <v>3698787488197.1001</v>
      </c>
      <c r="AA2565" s="603">
        <f t="shared" si="1152"/>
        <v>0</v>
      </c>
      <c r="AB2565" s="602"/>
      <c r="AC2565" s="604">
        <f t="shared" si="1153"/>
        <v>0.113</v>
      </c>
      <c r="AD2565" s="602">
        <f t="shared" ca="1" si="1154"/>
        <v>-1.4743253699590102E+16</v>
      </c>
      <c r="AE2565" s="602">
        <f t="shared" si="1155"/>
        <v>0</v>
      </c>
      <c r="AG2565" s="602">
        <f t="shared" ca="1" si="1159"/>
        <v>0</v>
      </c>
    </row>
    <row r="2566" spans="2:33" x14ac:dyDescent="0.25">
      <c r="B2566" s="30">
        <v>2545</v>
      </c>
      <c r="C2566" s="19">
        <f t="shared" ca="1" si="1133"/>
        <v>123151</v>
      </c>
      <c r="D2566" s="30">
        <f t="shared" ca="1" si="1134"/>
        <v>28</v>
      </c>
      <c r="E2566" s="599">
        <f t="shared" si="1135"/>
        <v>0.113</v>
      </c>
      <c r="F2566" s="599">
        <f t="shared" si="1156"/>
        <v>0.13108</v>
      </c>
      <c r="G2566" s="33">
        <f t="shared" ca="1" si="1136"/>
        <v>1.0109951111111111</v>
      </c>
      <c r="H2566" s="33">
        <f t="shared" ca="1" si="1137"/>
        <v>11362381004022.461</v>
      </c>
      <c r="I2566" s="33">
        <f t="shared" ca="1" si="1161"/>
        <v>8.8009722578919353E-14</v>
      </c>
      <c r="J2566" s="30" t="b">
        <f t="shared" si="1138"/>
        <v>0</v>
      </c>
      <c r="K2566" s="33">
        <f t="shared" si="1157"/>
        <v>1</v>
      </c>
      <c r="L2566" s="33">
        <f t="shared" ca="1" si="1160"/>
        <v>8.8009722578919353E-14</v>
      </c>
      <c r="M2566" s="600">
        <f t="shared" ca="1" si="1139"/>
        <v>27271.35</v>
      </c>
      <c r="N2566" s="601">
        <f t="shared" ca="1" si="1140"/>
        <v>-1.53346454623501E+18</v>
      </c>
      <c r="O2566" s="601">
        <f t="shared" ca="1" si="1141"/>
        <v>1.6860613070830762E+16</v>
      </c>
      <c r="P2566" s="601">
        <f t="shared" ca="1" si="1142"/>
        <v>-1.34774495119099E+16</v>
      </c>
      <c r="Q2566" s="601">
        <f t="shared" ca="1" si="1158"/>
        <v>-2156391921905580</v>
      </c>
      <c r="R2566" s="602">
        <f t="shared" si="1143"/>
        <v>399</v>
      </c>
      <c r="S2566" s="602">
        <f t="shared" si="1144"/>
        <v>63.84</v>
      </c>
      <c r="T2566" s="602">
        <f t="shared" si="1145"/>
        <v>166.35080000000002</v>
      </c>
      <c r="U2566" s="602">
        <f t="shared" si="1146"/>
        <v>26.616128000000003</v>
      </c>
      <c r="V2566" s="602">
        <f t="shared" ca="1" si="1147"/>
        <v>-1226771636988010</v>
      </c>
      <c r="W2566" s="602">
        <f t="shared" si="1148"/>
        <v>84.48</v>
      </c>
      <c r="X2566" s="602">
        <f t="shared" si="1149"/>
        <v>13.52</v>
      </c>
      <c r="Y2566" s="602">
        <f t="shared" ca="1" si="1150"/>
        <v>21132640834949.301</v>
      </c>
      <c r="Z2566" s="602">
        <f t="shared" ca="1" si="1151"/>
        <v>3381222533591.8901</v>
      </c>
      <c r="AA2566" s="603">
        <f t="shared" si="1152"/>
        <v>0</v>
      </c>
      <c r="AB2566" s="602"/>
      <c r="AC2566" s="604">
        <f t="shared" si="1153"/>
        <v>0.113</v>
      </c>
      <c r="AD2566" s="602">
        <f t="shared" ca="1" si="1154"/>
        <v>-1.3477449511909922E+16</v>
      </c>
      <c r="AE2566" s="602">
        <f t="shared" si="1155"/>
        <v>0</v>
      </c>
      <c r="AG2566" s="602">
        <f t="shared" ca="1" si="1159"/>
        <v>0</v>
      </c>
    </row>
    <row r="2567" spans="2:33" x14ac:dyDescent="0.25">
      <c r="B2567" s="30">
        <v>2546</v>
      </c>
      <c r="C2567" s="19">
        <f t="shared" ca="1" si="1133"/>
        <v>123182</v>
      </c>
      <c r="D2567" s="30">
        <f t="shared" ca="1" si="1134"/>
        <v>31</v>
      </c>
      <c r="E2567" s="599">
        <f t="shared" si="1135"/>
        <v>0.113</v>
      </c>
      <c r="F2567" s="599">
        <f t="shared" si="1156"/>
        <v>0.13108</v>
      </c>
      <c r="G2567" s="33">
        <f t="shared" ca="1" si="1136"/>
        <v>1.0120874444444443</v>
      </c>
      <c r="H2567" s="33">
        <f t="shared" ca="1" si="1137"/>
        <v>11499723153165.191</v>
      </c>
      <c r="I2567" s="33">
        <f t="shared" ca="1" si="1161"/>
        <v>8.6958615149335957E-14</v>
      </c>
      <c r="J2567" s="30" t="b">
        <f t="shared" si="1138"/>
        <v>0</v>
      </c>
      <c r="K2567" s="33">
        <f t="shared" si="1157"/>
        <v>1</v>
      </c>
      <c r="L2567" s="33">
        <f t="shared" ca="1" si="1160"/>
        <v>8.6958615149335957E-14</v>
      </c>
      <c r="M2567" s="600">
        <f t="shared" ca="1" si="1139"/>
        <v>27271.35</v>
      </c>
      <c r="N2567" s="601">
        <f t="shared" ca="1" si="1140"/>
        <v>-1.5503251593058401E+18</v>
      </c>
      <c r="O2567" s="601">
        <f t="shared" ca="1" si="1141"/>
        <v>1.8739469233961104E+16</v>
      </c>
      <c r="P2567" s="601">
        <f t="shared" ca="1" si="1142"/>
        <v>-1.5085525091801E+16</v>
      </c>
      <c r="Q2567" s="601">
        <f t="shared" ca="1" si="1158"/>
        <v>-2413684014688160</v>
      </c>
      <c r="R2567" s="602">
        <f t="shared" si="1143"/>
        <v>399</v>
      </c>
      <c r="S2567" s="602">
        <f t="shared" si="1144"/>
        <v>63.84</v>
      </c>
      <c r="T2567" s="602">
        <f t="shared" si="1145"/>
        <v>166.35080000000002</v>
      </c>
      <c r="U2567" s="602">
        <f t="shared" si="1146"/>
        <v>26.616128000000003</v>
      </c>
      <c r="V2567" s="602">
        <f t="shared" ca="1" si="1147"/>
        <v>-1240260127444670</v>
      </c>
      <c r="W2567" s="602">
        <f t="shared" si="1148"/>
        <v>84.48</v>
      </c>
      <c r="X2567" s="602">
        <f t="shared" si="1149"/>
        <v>13.52</v>
      </c>
      <c r="Y2567" s="602">
        <f t="shared" ca="1" si="1150"/>
        <v>23654103344218.602</v>
      </c>
      <c r="Z2567" s="602">
        <f t="shared" ca="1" si="1151"/>
        <v>3784656535074.98</v>
      </c>
      <c r="AA2567" s="603">
        <f t="shared" si="1152"/>
        <v>0</v>
      </c>
      <c r="AB2567" s="602"/>
      <c r="AC2567" s="604">
        <f t="shared" si="1153"/>
        <v>0.113</v>
      </c>
      <c r="AD2567" s="602">
        <f t="shared" ca="1" si="1154"/>
        <v>-1.5085525091800994E+16</v>
      </c>
      <c r="AE2567" s="602">
        <f t="shared" si="1155"/>
        <v>0</v>
      </c>
      <c r="AG2567" s="602">
        <f t="shared" ca="1" si="1159"/>
        <v>0</v>
      </c>
    </row>
    <row r="2568" spans="2:33" x14ac:dyDescent="0.25">
      <c r="B2568" s="30">
        <v>2547</v>
      </c>
      <c r="C2568" s="19">
        <f t="shared" ca="1" si="1133"/>
        <v>123212</v>
      </c>
      <c r="D2568" s="30">
        <f t="shared" ca="1" si="1134"/>
        <v>30</v>
      </c>
      <c r="E2568" s="599">
        <f t="shared" si="1135"/>
        <v>0.113</v>
      </c>
      <c r="F2568" s="599">
        <f t="shared" si="1156"/>
        <v>0.13108</v>
      </c>
      <c r="G2568" s="33">
        <f t="shared" ca="1" si="1136"/>
        <v>1.0117233333333333</v>
      </c>
      <c r="H2568" s="33">
        <f t="shared" ca="1" si="1137"/>
        <v>11634538240930.797</v>
      </c>
      <c r="I2568" s="33">
        <f t="shared" ca="1" si="1161"/>
        <v>8.5950983123847384E-14</v>
      </c>
      <c r="J2568" s="30" t="b">
        <f t="shared" si="1138"/>
        <v>0</v>
      </c>
      <c r="K2568" s="33">
        <f t="shared" si="1157"/>
        <v>1</v>
      </c>
      <c r="L2568" s="33">
        <f t="shared" ca="1" si="1160"/>
        <v>8.5950983123847384E-14</v>
      </c>
      <c r="M2568" s="600">
        <f t="shared" ca="1" si="1139"/>
        <v>27271.35</v>
      </c>
      <c r="N2568" s="601">
        <f t="shared" ca="1" si="1140"/>
        <v>-1.5690646285398001E+18</v>
      </c>
      <c r="O2568" s="601">
        <f t="shared" ca="1" si="1141"/>
        <v>1.8394667661942132E+16</v>
      </c>
      <c r="P2568" s="601">
        <f t="shared" ca="1" si="1142"/>
        <v>-1.47753585854164E+16</v>
      </c>
      <c r="Q2568" s="601">
        <f t="shared" ca="1" si="1158"/>
        <v>-2364057373666620</v>
      </c>
      <c r="R2568" s="602">
        <f t="shared" si="1143"/>
        <v>399</v>
      </c>
      <c r="S2568" s="602">
        <f t="shared" si="1144"/>
        <v>63.84</v>
      </c>
      <c r="T2568" s="602">
        <f t="shared" si="1145"/>
        <v>166.35080000000002</v>
      </c>
      <c r="U2568" s="602">
        <f t="shared" si="1146"/>
        <v>26.616128000000003</v>
      </c>
      <c r="V2568" s="602">
        <f t="shared" ca="1" si="1147"/>
        <v>-1255251702831840</v>
      </c>
      <c r="W2568" s="602">
        <f t="shared" si="1148"/>
        <v>84.48</v>
      </c>
      <c r="X2568" s="602">
        <f t="shared" si="1149"/>
        <v>13.52</v>
      </c>
      <c r="Y2568" s="602">
        <f t="shared" ca="1" si="1150"/>
        <v>23167762262207.5</v>
      </c>
      <c r="Z2568" s="602">
        <f t="shared" ca="1" si="1151"/>
        <v>3706841961953.2002</v>
      </c>
      <c r="AA2568" s="603">
        <f t="shared" si="1152"/>
        <v>0</v>
      </c>
      <c r="AB2568" s="602"/>
      <c r="AC2568" s="604">
        <f t="shared" si="1153"/>
        <v>0.113</v>
      </c>
      <c r="AD2568" s="602">
        <f t="shared" ca="1" si="1154"/>
        <v>-1.477535858541645E+16</v>
      </c>
      <c r="AE2568" s="602">
        <f t="shared" si="1155"/>
        <v>0</v>
      </c>
      <c r="AG2568" s="602">
        <f t="shared" ca="1" si="1159"/>
        <v>0</v>
      </c>
    </row>
    <row r="2569" spans="2:33" x14ac:dyDescent="0.25">
      <c r="B2569" s="30">
        <v>2548</v>
      </c>
      <c r="C2569" s="19">
        <f t="shared" ca="1" si="1133"/>
        <v>123243</v>
      </c>
      <c r="D2569" s="30">
        <f t="shared" ca="1" si="1134"/>
        <v>31</v>
      </c>
      <c r="E2569" s="599">
        <f t="shared" si="1135"/>
        <v>0.113</v>
      </c>
      <c r="F2569" s="599">
        <f t="shared" si="1156"/>
        <v>0.13108</v>
      </c>
      <c r="G2569" s="33">
        <f t="shared" ca="1" si="1136"/>
        <v>1.0120874444444443</v>
      </c>
      <c r="H2569" s="33">
        <f t="shared" ca="1" si="1137"/>
        <v>11775170075554.811</v>
      </c>
      <c r="I2569" s="33">
        <f t="shared" ca="1" si="1161"/>
        <v>8.4924463390638799E-14</v>
      </c>
      <c r="J2569" s="30" t="b">
        <f t="shared" si="1138"/>
        <v>0</v>
      </c>
      <c r="K2569" s="33">
        <f t="shared" si="1157"/>
        <v>1</v>
      </c>
      <c r="L2569" s="33">
        <f t="shared" ca="1" si="1160"/>
        <v>8.4924463390638799E-14</v>
      </c>
      <c r="M2569" s="600">
        <f t="shared" ca="1" si="1139"/>
        <v>27271.35</v>
      </c>
      <c r="N2569" s="601">
        <f t="shared" ca="1" si="1140"/>
        <v>-1.58745929620174E+18</v>
      </c>
      <c r="O2569" s="601">
        <f t="shared" ca="1" si="1141"/>
        <v>1.9188326050682732E+16</v>
      </c>
      <c r="P2569" s="601">
        <f t="shared" ca="1" si="1142"/>
        <v>-1.54468608738742E+16</v>
      </c>
      <c r="Q2569" s="601">
        <f t="shared" ca="1" si="1158"/>
        <v>-2471497739819870</v>
      </c>
      <c r="R2569" s="602">
        <f t="shared" si="1143"/>
        <v>399</v>
      </c>
      <c r="S2569" s="602">
        <f t="shared" si="1144"/>
        <v>63.84</v>
      </c>
      <c r="T2569" s="602">
        <f t="shared" si="1145"/>
        <v>166.35080000000002</v>
      </c>
      <c r="U2569" s="602">
        <f t="shared" si="1146"/>
        <v>26.616128000000003</v>
      </c>
      <c r="V2569" s="602">
        <f t="shared" ca="1" si="1147"/>
        <v>-1269967436961390</v>
      </c>
      <c r="W2569" s="602">
        <f t="shared" si="1148"/>
        <v>84.48</v>
      </c>
      <c r="X2569" s="602">
        <f t="shared" si="1149"/>
        <v>13.52</v>
      </c>
      <c r="Y2569" s="602">
        <f t="shared" ca="1" si="1150"/>
        <v>24220677850509.398</v>
      </c>
      <c r="Z2569" s="602">
        <f t="shared" ca="1" si="1151"/>
        <v>3875308456081.5</v>
      </c>
      <c r="AA2569" s="603">
        <f t="shared" si="1152"/>
        <v>0</v>
      </c>
      <c r="AB2569" s="602"/>
      <c r="AC2569" s="604">
        <f t="shared" si="1153"/>
        <v>0.113</v>
      </c>
      <c r="AD2569" s="602">
        <f t="shared" ca="1" si="1154"/>
        <v>-1.5446860873874156E+16</v>
      </c>
      <c r="AE2569" s="602">
        <f t="shared" si="1155"/>
        <v>0</v>
      </c>
      <c r="AG2569" s="602">
        <f t="shared" ca="1" si="1159"/>
        <v>0</v>
      </c>
    </row>
    <row r="2570" spans="2:33" x14ac:dyDescent="0.25">
      <c r="B2570" s="30">
        <v>2549</v>
      </c>
      <c r="C2570" s="19">
        <f t="shared" ca="1" si="1133"/>
        <v>123273</v>
      </c>
      <c r="D2570" s="30">
        <f t="shared" ca="1" si="1134"/>
        <v>30</v>
      </c>
      <c r="E2570" s="599">
        <f t="shared" si="1135"/>
        <v>0.113</v>
      </c>
      <c r="F2570" s="599">
        <f t="shared" si="1156"/>
        <v>0.13108</v>
      </c>
      <c r="G2570" s="33">
        <f t="shared" ca="1" si="1136"/>
        <v>1.0117233333333333</v>
      </c>
      <c r="H2570" s="33">
        <f t="shared" ca="1" si="1137"/>
        <v>11913214319407.23</v>
      </c>
      <c r="I2570" s="33">
        <f t="shared" ca="1" si="1161"/>
        <v>8.3940402076956622E-14</v>
      </c>
      <c r="J2570" s="30" t="b">
        <f t="shared" si="1138"/>
        <v>0</v>
      </c>
      <c r="K2570" s="33">
        <f t="shared" si="1157"/>
        <v>1</v>
      </c>
      <c r="L2570" s="33">
        <f t="shared" ca="1" si="1160"/>
        <v>8.3940402076956622E-14</v>
      </c>
      <c r="M2570" s="600">
        <f t="shared" ca="1" si="1139"/>
        <v>27271.35</v>
      </c>
      <c r="N2570" s="601">
        <f t="shared" ca="1" si="1140"/>
        <v>-1.6066476222524201E+18</v>
      </c>
      <c r="O2570" s="601">
        <f t="shared" ca="1" si="1141"/>
        <v>1.8835265624899792E+16</v>
      </c>
      <c r="P2570" s="601">
        <f t="shared" ca="1" si="1142"/>
        <v>-1.51292651095436E+16</v>
      </c>
      <c r="Q2570" s="601">
        <f t="shared" ca="1" si="1158"/>
        <v>-2420682417526980</v>
      </c>
      <c r="R2570" s="602">
        <f t="shared" si="1143"/>
        <v>399</v>
      </c>
      <c r="S2570" s="602">
        <f t="shared" si="1144"/>
        <v>63.84</v>
      </c>
      <c r="T2570" s="602">
        <f t="shared" si="1145"/>
        <v>166.35080000000002</v>
      </c>
      <c r="U2570" s="602">
        <f t="shared" si="1146"/>
        <v>26.616128000000003</v>
      </c>
      <c r="V2570" s="602">
        <f t="shared" ca="1" si="1147"/>
        <v>-1285318097801940</v>
      </c>
      <c r="W2570" s="602">
        <f t="shared" si="1148"/>
        <v>84.48</v>
      </c>
      <c r="X2570" s="602">
        <f t="shared" si="1149"/>
        <v>13.52</v>
      </c>
      <c r="Y2570" s="602">
        <f t="shared" ca="1" si="1150"/>
        <v>23722687692039.102</v>
      </c>
      <c r="Z2570" s="602">
        <f t="shared" ca="1" si="1151"/>
        <v>3795630030726.2598</v>
      </c>
      <c r="AA2570" s="603">
        <f t="shared" si="1152"/>
        <v>0</v>
      </c>
      <c r="AB2570" s="602"/>
      <c r="AC2570" s="604">
        <f t="shared" si="1153"/>
        <v>0.113</v>
      </c>
      <c r="AD2570" s="602">
        <f t="shared" ca="1" si="1154"/>
        <v>-1.5129265109543624E+16</v>
      </c>
      <c r="AE2570" s="602">
        <f t="shared" si="1155"/>
        <v>0</v>
      </c>
      <c r="AG2570" s="602">
        <f t="shared" ca="1" si="1159"/>
        <v>0</v>
      </c>
    </row>
    <row r="2571" spans="2:33" x14ac:dyDescent="0.25">
      <c r="B2571" s="30">
        <v>2550</v>
      </c>
      <c r="C2571" s="19">
        <f t="shared" ca="1" si="1133"/>
        <v>123304</v>
      </c>
      <c r="D2571" s="30">
        <f t="shared" ca="1" si="1134"/>
        <v>31</v>
      </c>
      <c r="E2571" s="599">
        <f t="shared" si="1135"/>
        <v>0.113</v>
      </c>
      <c r="F2571" s="599">
        <f t="shared" si="1156"/>
        <v>0.13108</v>
      </c>
      <c r="G2571" s="33">
        <f t="shared" ca="1" si="1136"/>
        <v>1.0120874444444443</v>
      </c>
      <c r="H2571" s="33">
        <f t="shared" ca="1" si="1137"/>
        <v>12057214635647.824</v>
      </c>
      <c r="I2571" s="33">
        <f t="shared" ca="1" si="1161"/>
        <v>8.2937894880252396E-14</v>
      </c>
      <c r="J2571" s="30" t="b">
        <f t="shared" si="1138"/>
        <v>0</v>
      </c>
      <c r="K2571" s="33">
        <f t="shared" si="1157"/>
        <v>1</v>
      </c>
      <c r="L2571" s="33">
        <f t="shared" ca="1" si="1160"/>
        <v>8.2937894880252396E-14</v>
      </c>
      <c r="M2571" s="600">
        <f t="shared" ca="1" si="1139"/>
        <v>27271.35</v>
      </c>
      <c r="N2571" s="601">
        <f t="shared" ca="1" si="1140"/>
        <v>-1.6254828878773199E+18</v>
      </c>
      <c r="O2571" s="601">
        <f t="shared" ca="1" si="1141"/>
        <v>1.9647934102639452E+16</v>
      </c>
      <c r="P2571" s="601">
        <f t="shared" ca="1" si="1142"/>
        <v>-1.58168515450951E+16</v>
      </c>
      <c r="Q2571" s="601">
        <f t="shared" ca="1" si="1158"/>
        <v>-2530696247215220</v>
      </c>
      <c r="R2571" s="602">
        <f t="shared" si="1143"/>
        <v>399</v>
      </c>
      <c r="S2571" s="602">
        <f t="shared" si="1144"/>
        <v>63.84</v>
      </c>
      <c r="T2571" s="602">
        <f t="shared" si="1145"/>
        <v>166.35080000000002</v>
      </c>
      <c r="U2571" s="602">
        <f t="shared" si="1146"/>
        <v>26.616128000000003</v>
      </c>
      <c r="V2571" s="602">
        <f t="shared" ca="1" si="1147"/>
        <v>-1300386310301860</v>
      </c>
      <c r="W2571" s="602">
        <f t="shared" si="1148"/>
        <v>84.48</v>
      </c>
      <c r="X2571" s="602">
        <f t="shared" si="1149"/>
        <v>13.52</v>
      </c>
      <c r="Y2571" s="602">
        <f t="shared" ca="1" si="1150"/>
        <v>24800823222983.801</v>
      </c>
      <c r="Z2571" s="602">
        <f t="shared" ca="1" si="1151"/>
        <v>3968131715677.4102</v>
      </c>
      <c r="AA2571" s="603">
        <f t="shared" si="1152"/>
        <v>0</v>
      </c>
      <c r="AB2571" s="602"/>
      <c r="AC2571" s="604">
        <f t="shared" si="1153"/>
        <v>0.113</v>
      </c>
      <c r="AD2571" s="602">
        <f t="shared" ca="1" si="1154"/>
        <v>-1.5816851545095146E+16</v>
      </c>
      <c r="AE2571" s="602">
        <f t="shared" si="1155"/>
        <v>0</v>
      </c>
      <c r="AG2571" s="602">
        <f t="shared" ca="1" si="1159"/>
        <v>0</v>
      </c>
    </row>
    <row r="2572" spans="2:33" x14ac:dyDescent="0.25">
      <c r="B2572" s="30">
        <v>2551</v>
      </c>
      <c r="C2572" s="19">
        <f t="shared" ca="1" si="1133"/>
        <v>123335</v>
      </c>
      <c r="D2572" s="30">
        <f t="shared" ca="1" si="1134"/>
        <v>31</v>
      </c>
      <c r="E2572" s="599">
        <f t="shared" si="1135"/>
        <v>0.113</v>
      </c>
      <c r="F2572" s="599">
        <f t="shared" si="1156"/>
        <v>0.13108</v>
      </c>
      <c r="G2572" s="33">
        <f t="shared" ca="1" si="1136"/>
        <v>1.0120874444444443</v>
      </c>
      <c r="H2572" s="33">
        <f t="shared" ca="1" si="1137"/>
        <v>12202955547710.959</v>
      </c>
      <c r="I2572" s="33">
        <f t="shared" ca="1" si="1161"/>
        <v>8.1947360710297834E-14</v>
      </c>
      <c r="J2572" s="30" t="b">
        <f t="shared" si="1138"/>
        <v>0</v>
      </c>
      <c r="K2572" s="33">
        <f t="shared" si="1157"/>
        <v>1</v>
      </c>
      <c r="L2572" s="33">
        <f t="shared" ca="1" si="1160"/>
        <v>8.1947360710297834E-14</v>
      </c>
      <c r="M2572" s="600">
        <f t="shared" ca="1" si="1139"/>
        <v>27271.35</v>
      </c>
      <c r="N2572" s="601">
        <f t="shared" ca="1" si="1140"/>
        <v>-1.6451308219799601E+18</v>
      </c>
      <c r="O2572" s="601">
        <f t="shared" ca="1" si="1141"/>
        <v>1.9885427414553292E+16</v>
      </c>
      <c r="P2572" s="601">
        <f t="shared" ca="1" si="1142"/>
        <v>-1.60080368594328E+16</v>
      </c>
      <c r="Q2572" s="601">
        <f t="shared" ca="1" si="1158"/>
        <v>-2561285897509250</v>
      </c>
      <c r="R2572" s="602">
        <f t="shared" si="1143"/>
        <v>399</v>
      </c>
      <c r="S2572" s="602">
        <f t="shared" si="1144"/>
        <v>63.84</v>
      </c>
      <c r="T2572" s="602">
        <f t="shared" si="1145"/>
        <v>166.35080000000002</v>
      </c>
      <c r="U2572" s="602">
        <f t="shared" si="1146"/>
        <v>26.616128000000003</v>
      </c>
      <c r="V2572" s="602">
        <f t="shared" ca="1" si="1147"/>
        <v>-1316104657583970</v>
      </c>
      <c r="W2572" s="602">
        <f t="shared" si="1148"/>
        <v>84.48</v>
      </c>
      <c r="X2572" s="602">
        <f t="shared" si="1149"/>
        <v>13.52</v>
      </c>
      <c r="Y2572" s="602">
        <f t="shared" ca="1" si="1150"/>
        <v>25100601795865.301</v>
      </c>
      <c r="Z2572" s="602">
        <f t="shared" ca="1" si="1151"/>
        <v>4016096287338.4502</v>
      </c>
      <c r="AA2572" s="603">
        <f t="shared" si="1152"/>
        <v>0</v>
      </c>
      <c r="AB2572" s="602"/>
      <c r="AC2572" s="604">
        <f t="shared" si="1153"/>
        <v>0.113</v>
      </c>
      <c r="AD2572" s="602">
        <f t="shared" ca="1" si="1154"/>
        <v>-1.6008036859432778E+16</v>
      </c>
      <c r="AE2572" s="602">
        <f t="shared" si="1155"/>
        <v>0</v>
      </c>
      <c r="AG2572" s="602">
        <f t="shared" ca="1" si="1159"/>
        <v>0</v>
      </c>
    </row>
    <row r="2573" spans="2:33" x14ac:dyDescent="0.25">
      <c r="B2573" s="30">
        <v>2552</v>
      </c>
      <c r="C2573" s="19">
        <f t="shared" ca="1" si="1133"/>
        <v>123365</v>
      </c>
      <c r="D2573" s="30">
        <f t="shared" ca="1" si="1134"/>
        <v>30</v>
      </c>
      <c r="E2573" s="599">
        <f t="shared" si="1135"/>
        <v>0.113</v>
      </c>
      <c r="F2573" s="599">
        <f t="shared" si="1156"/>
        <v>0.13108</v>
      </c>
      <c r="G2573" s="33">
        <f t="shared" ca="1" si="1136"/>
        <v>1.0117233333333333</v>
      </c>
      <c r="H2573" s="33">
        <f t="shared" ca="1" si="1137"/>
        <v>12346014863248.623</v>
      </c>
      <c r="I2573" s="33">
        <f t="shared" ca="1" si="1161"/>
        <v>8.0997796542168476E-14</v>
      </c>
      <c r="J2573" s="30" t="b">
        <f t="shared" si="1138"/>
        <v>0</v>
      </c>
      <c r="K2573" s="33">
        <f t="shared" si="1157"/>
        <v>1</v>
      </c>
      <c r="L2573" s="33">
        <f t="shared" ca="1" si="1160"/>
        <v>8.0997796542168476E-14</v>
      </c>
      <c r="M2573" s="600">
        <f t="shared" ca="1" si="1139"/>
        <v>27271.35</v>
      </c>
      <c r="N2573" s="601">
        <f t="shared" ca="1" si="1140"/>
        <v>-1.6650162493945101E+18</v>
      </c>
      <c r="O2573" s="601">
        <f t="shared" ca="1" si="1141"/>
        <v>1.9519540497095544E+16</v>
      </c>
      <c r="P2573" s="601">
        <f t="shared" ca="1" si="1142"/>
        <v>-1.56789030151316E+16</v>
      </c>
      <c r="Q2573" s="601">
        <f t="shared" ca="1" si="1158"/>
        <v>-2508624482421060</v>
      </c>
      <c r="R2573" s="602">
        <f t="shared" si="1143"/>
        <v>399</v>
      </c>
      <c r="S2573" s="602">
        <f t="shared" si="1144"/>
        <v>63.84</v>
      </c>
      <c r="T2573" s="602">
        <f t="shared" si="1145"/>
        <v>166.35080000000002</v>
      </c>
      <c r="U2573" s="602">
        <f t="shared" si="1146"/>
        <v>26.616128000000003</v>
      </c>
      <c r="V2573" s="602">
        <f t="shared" ca="1" si="1147"/>
        <v>-1332012999515610</v>
      </c>
      <c r="W2573" s="602">
        <f t="shared" si="1148"/>
        <v>84.48</v>
      </c>
      <c r="X2573" s="602">
        <f t="shared" si="1149"/>
        <v>13.52</v>
      </c>
      <c r="Y2573" s="602">
        <f t="shared" ca="1" si="1150"/>
        <v>24584519928001.102</v>
      </c>
      <c r="Z2573" s="602">
        <f t="shared" ca="1" si="1151"/>
        <v>3933523188480.1802</v>
      </c>
      <c r="AA2573" s="603">
        <f t="shared" si="1152"/>
        <v>0</v>
      </c>
      <c r="AB2573" s="602"/>
      <c r="AC2573" s="604">
        <f t="shared" si="1153"/>
        <v>0.113</v>
      </c>
      <c r="AD2573" s="602">
        <f t="shared" ca="1" si="1154"/>
        <v>-1.5678903015131636E+16</v>
      </c>
      <c r="AE2573" s="602">
        <f t="shared" si="1155"/>
        <v>0</v>
      </c>
      <c r="AG2573" s="602">
        <f t="shared" ca="1" si="1159"/>
        <v>0</v>
      </c>
    </row>
    <row r="2574" spans="2:33" x14ac:dyDescent="0.25">
      <c r="B2574" s="30">
        <v>2553</v>
      </c>
      <c r="C2574" s="19">
        <f t="shared" ca="1" si="1133"/>
        <v>123396</v>
      </c>
      <c r="D2574" s="30">
        <f t="shared" ca="1" si="1134"/>
        <v>31</v>
      </c>
      <c r="E2574" s="599">
        <f t="shared" si="1135"/>
        <v>0.113</v>
      </c>
      <c r="F2574" s="599">
        <f t="shared" si="1156"/>
        <v>0.13108</v>
      </c>
      <c r="G2574" s="33">
        <f t="shared" ca="1" si="1136"/>
        <v>1.0120874444444443</v>
      </c>
      <c r="H2574" s="33">
        <f t="shared" ca="1" si="1137"/>
        <v>12495246632018.424</v>
      </c>
      <c r="I2574" s="33">
        <f t="shared" ca="1" si="1161"/>
        <v>8.0030433127870533E-14</v>
      </c>
      <c r="J2574" s="30" t="b">
        <f t="shared" si="1138"/>
        <v>0</v>
      </c>
      <c r="K2574" s="33">
        <f t="shared" si="1157"/>
        <v>1</v>
      </c>
      <c r="L2574" s="33">
        <f t="shared" ca="1" si="1160"/>
        <v>8.0030433127870533E-14</v>
      </c>
      <c r="M2574" s="600">
        <f t="shared" ca="1" si="1139"/>
        <v>27271.35</v>
      </c>
      <c r="N2574" s="601">
        <f t="shared" ca="1" si="1140"/>
        <v>-1.6845357898916101E+18</v>
      </c>
      <c r="O2574" s="601">
        <f t="shared" ca="1" si="1141"/>
        <v>2.036173277502048E+16</v>
      </c>
      <c r="P2574" s="601">
        <f t="shared" ca="1" si="1142"/>
        <v>-1.6391469088862E+16</v>
      </c>
      <c r="Q2574" s="601">
        <f t="shared" ca="1" si="1158"/>
        <v>-2622635054217920</v>
      </c>
      <c r="R2574" s="602">
        <f t="shared" si="1143"/>
        <v>399</v>
      </c>
      <c r="S2574" s="602">
        <f t="shared" si="1144"/>
        <v>63.84</v>
      </c>
      <c r="T2574" s="602">
        <f t="shared" si="1145"/>
        <v>166.35080000000002</v>
      </c>
      <c r="U2574" s="602">
        <f t="shared" si="1146"/>
        <v>26.616128000000003</v>
      </c>
      <c r="V2574" s="602">
        <f t="shared" ca="1" si="1147"/>
        <v>-1347628631913290</v>
      </c>
      <c r="W2574" s="602">
        <f t="shared" si="1148"/>
        <v>84.48</v>
      </c>
      <c r="X2574" s="602">
        <f t="shared" si="1149"/>
        <v>13.52</v>
      </c>
      <c r="Y2574" s="602">
        <f t="shared" ca="1" si="1150"/>
        <v>25701823531610.199</v>
      </c>
      <c r="Z2574" s="602">
        <f t="shared" ca="1" si="1151"/>
        <v>4112291765057.6299</v>
      </c>
      <c r="AA2574" s="603">
        <f t="shared" si="1152"/>
        <v>0</v>
      </c>
      <c r="AB2574" s="602"/>
      <c r="AC2574" s="604">
        <f t="shared" si="1153"/>
        <v>0.113</v>
      </c>
      <c r="AD2574" s="602">
        <f t="shared" ca="1" si="1154"/>
        <v>-1.6391469088861974E+16</v>
      </c>
      <c r="AE2574" s="602">
        <f t="shared" si="1155"/>
        <v>0</v>
      </c>
      <c r="AG2574" s="602">
        <f t="shared" ca="1" si="1159"/>
        <v>0</v>
      </c>
    </row>
    <row r="2575" spans="2:33" x14ac:dyDescent="0.25">
      <c r="B2575" s="30">
        <v>2554</v>
      </c>
      <c r="C2575" s="19">
        <f t="shared" ca="1" si="1133"/>
        <v>123426</v>
      </c>
      <c r="D2575" s="30">
        <f t="shared" ca="1" si="1134"/>
        <v>30</v>
      </c>
      <c r="E2575" s="599">
        <f t="shared" si="1135"/>
        <v>0.113</v>
      </c>
      <c r="F2575" s="599">
        <f t="shared" si="1156"/>
        <v>0.13108</v>
      </c>
      <c r="G2575" s="33">
        <f t="shared" ca="1" si="1136"/>
        <v>1.0117233333333333</v>
      </c>
      <c r="H2575" s="33">
        <f t="shared" ca="1" si="1137"/>
        <v>12641732573367.787</v>
      </c>
      <c r="I2575" s="33">
        <f t="shared" ca="1" si="1161"/>
        <v>7.9103081337655419E-14</v>
      </c>
      <c r="J2575" s="30" t="b">
        <f t="shared" si="1138"/>
        <v>0</v>
      </c>
      <c r="K2575" s="33">
        <f t="shared" si="1157"/>
        <v>1</v>
      </c>
      <c r="L2575" s="33">
        <f t="shared" ca="1" si="1160"/>
        <v>7.9103081337655419E-14</v>
      </c>
      <c r="M2575" s="600">
        <f t="shared" ca="1" si="1139"/>
        <v>27271.35</v>
      </c>
      <c r="N2575" s="601">
        <f t="shared" ca="1" si="1140"/>
        <v>-1.7048975226666299E+18</v>
      </c>
      <c r="O2575" s="601">
        <f t="shared" ca="1" si="1141"/>
        <v>1.9987081957422352E+16</v>
      </c>
      <c r="P2575" s="601">
        <f t="shared" ca="1" si="1142"/>
        <v>-1.60544516717774E+16</v>
      </c>
      <c r="Q2575" s="601">
        <f t="shared" ca="1" si="1158"/>
        <v>-2568712267484380</v>
      </c>
      <c r="R2575" s="602">
        <f t="shared" si="1143"/>
        <v>399</v>
      </c>
      <c r="S2575" s="602">
        <f t="shared" si="1144"/>
        <v>63.84</v>
      </c>
      <c r="T2575" s="602">
        <f t="shared" si="1145"/>
        <v>166.35080000000002</v>
      </c>
      <c r="U2575" s="602">
        <f t="shared" si="1146"/>
        <v>26.616128000000003</v>
      </c>
      <c r="V2575" s="602">
        <f t="shared" ca="1" si="1147"/>
        <v>-1363918018133300</v>
      </c>
      <c r="W2575" s="602">
        <f t="shared" si="1148"/>
        <v>84.48</v>
      </c>
      <c r="X2575" s="602">
        <f t="shared" si="1149"/>
        <v>13.52</v>
      </c>
      <c r="Y2575" s="602">
        <f t="shared" ca="1" si="1150"/>
        <v>25173380221621.602</v>
      </c>
      <c r="Z2575" s="602">
        <f t="shared" ca="1" si="1151"/>
        <v>4027740835459.46</v>
      </c>
      <c r="AA2575" s="603">
        <f t="shared" si="1152"/>
        <v>0</v>
      </c>
      <c r="AB2575" s="602"/>
      <c r="AC2575" s="604">
        <f t="shared" si="1153"/>
        <v>0.113</v>
      </c>
      <c r="AD2575" s="602">
        <f t="shared" ca="1" si="1154"/>
        <v>-1.605445167177743E+16</v>
      </c>
      <c r="AE2575" s="602">
        <f t="shared" si="1155"/>
        <v>0</v>
      </c>
      <c r="AG2575" s="602">
        <f t="shared" ca="1" si="1159"/>
        <v>0</v>
      </c>
    </row>
    <row r="2576" spans="2:33" x14ac:dyDescent="0.25">
      <c r="B2576" s="30">
        <v>2555</v>
      </c>
      <c r="C2576" s="19">
        <f t="shared" ca="1" si="1133"/>
        <v>123457</v>
      </c>
      <c r="D2576" s="30">
        <f t="shared" ca="1" si="1134"/>
        <v>31</v>
      </c>
      <c r="E2576" s="599">
        <f t="shared" si="1135"/>
        <v>0.113</v>
      </c>
      <c r="F2576" s="599">
        <f t="shared" si="1156"/>
        <v>0.13108</v>
      </c>
      <c r="G2576" s="33">
        <f t="shared" ca="1" si="1136"/>
        <v>1.0120874444444443</v>
      </c>
      <c r="H2576" s="33">
        <f t="shared" ca="1" si="1137"/>
        <v>12794538813529.893</v>
      </c>
      <c r="I2576" s="33">
        <f t="shared" ca="1" si="1161"/>
        <v>7.8158346664478909E-14</v>
      </c>
      <c r="J2576" s="30" t="b">
        <f t="shared" si="1138"/>
        <v>0</v>
      </c>
      <c r="K2576" s="33">
        <f t="shared" si="1157"/>
        <v>1</v>
      </c>
      <c r="L2576" s="33">
        <f t="shared" ca="1" si="1160"/>
        <v>7.8158346664478909E-14</v>
      </c>
      <c r="M2576" s="600">
        <f t="shared" ca="1" si="1139"/>
        <v>27271.35</v>
      </c>
      <c r="N2576" s="601">
        <f t="shared" ca="1" si="1140"/>
        <v>-1.7248846046240499E+18</v>
      </c>
      <c r="O2576" s="601">
        <f t="shared" ca="1" si="1141"/>
        <v>2.0849446831498E+16</v>
      </c>
      <c r="P2576" s="601">
        <f t="shared" ca="1" si="1142"/>
        <v>-1.67840854722168E+16</v>
      </c>
      <c r="Q2576" s="601">
        <f t="shared" ca="1" si="1158"/>
        <v>-2685453675554690</v>
      </c>
      <c r="R2576" s="602">
        <f t="shared" si="1143"/>
        <v>399</v>
      </c>
      <c r="S2576" s="602">
        <f t="shared" si="1144"/>
        <v>63.84</v>
      </c>
      <c r="T2576" s="602">
        <f t="shared" si="1145"/>
        <v>166.35080000000002</v>
      </c>
      <c r="U2576" s="602">
        <f t="shared" si="1146"/>
        <v>26.616128000000003</v>
      </c>
      <c r="V2576" s="602">
        <f t="shared" ca="1" si="1147"/>
        <v>-1379907683699240</v>
      </c>
      <c r="W2576" s="602">
        <f t="shared" si="1148"/>
        <v>84.48</v>
      </c>
      <c r="X2576" s="602">
        <f t="shared" si="1149"/>
        <v>13.52</v>
      </c>
      <c r="Y2576" s="602">
        <f t="shared" ca="1" si="1150"/>
        <v>26317446020710.602</v>
      </c>
      <c r="Z2576" s="602">
        <f t="shared" ca="1" si="1151"/>
        <v>4210791363313.7002</v>
      </c>
      <c r="AA2576" s="603">
        <f t="shared" si="1152"/>
        <v>0</v>
      </c>
      <c r="AB2576" s="602"/>
      <c r="AC2576" s="604">
        <f t="shared" si="1153"/>
        <v>0.113</v>
      </c>
      <c r="AD2576" s="602">
        <f t="shared" ca="1" si="1154"/>
        <v>-1.6784085472216798E+16</v>
      </c>
      <c r="AE2576" s="602">
        <f t="shared" si="1155"/>
        <v>0</v>
      </c>
      <c r="AG2576" s="602">
        <f t="shared" ca="1" si="1159"/>
        <v>0</v>
      </c>
    </row>
    <row r="2577" spans="2:33" x14ac:dyDescent="0.25">
      <c r="B2577" s="30">
        <v>2556</v>
      </c>
      <c r="C2577" s="19">
        <f t="shared" ca="1" si="1133"/>
        <v>123488</v>
      </c>
      <c r="D2577" s="30">
        <f t="shared" ca="1" si="1134"/>
        <v>31</v>
      </c>
      <c r="E2577" s="599">
        <f t="shared" si="1135"/>
        <v>0.113</v>
      </c>
      <c r="F2577" s="599">
        <f t="shared" si="1156"/>
        <v>0.13108</v>
      </c>
      <c r="G2577" s="33">
        <f t="shared" ca="1" si="1136"/>
        <v>1.0120874444444443</v>
      </c>
      <c r="H2577" s="33">
        <f t="shared" ca="1" si="1137"/>
        <v>12949192090630.721</v>
      </c>
      <c r="I2577" s="33">
        <f t="shared" ca="1" si="1161"/>
        <v>7.7224895036003177E-14</v>
      </c>
      <c r="J2577" s="30" t="b">
        <f t="shared" si="1138"/>
        <v>1</v>
      </c>
      <c r="K2577" s="33">
        <f t="shared" si="1157"/>
        <v>1</v>
      </c>
      <c r="L2577" s="33">
        <f t="shared" ca="1" si="1160"/>
        <v>7.7224895036003177E-14</v>
      </c>
      <c r="M2577" s="600">
        <f t="shared" ca="1" si="1139"/>
        <v>27271.35</v>
      </c>
      <c r="N2577" s="601">
        <f t="shared" ca="1" si="1140"/>
        <v>-1.74573405145555E+18</v>
      </c>
      <c r="O2577" s="601">
        <f t="shared" ca="1" si="1141"/>
        <v>2.1101463361771144E+16</v>
      </c>
      <c r="P2577" s="601">
        <f t="shared" ca="1" si="1142"/>
        <v>-1.69869621729133E+16</v>
      </c>
      <c r="Q2577" s="601">
        <f t="shared" ca="1" si="1158"/>
        <v>-2717913947666130</v>
      </c>
      <c r="R2577" s="602">
        <f t="shared" si="1143"/>
        <v>399</v>
      </c>
      <c r="S2577" s="602">
        <f t="shared" si="1144"/>
        <v>63.84</v>
      </c>
      <c r="T2577" s="602">
        <f t="shared" si="1145"/>
        <v>166.35080000000002</v>
      </c>
      <c r="U2577" s="602">
        <f t="shared" si="1146"/>
        <v>26.616128000000003</v>
      </c>
      <c r="V2577" s="602">
        <f t="shared" ca="1" si="1147"/>
        <v>-1396587241164440</v>
      </c>
      <c r="W2577" s="602">
        <f t="shared" si="1148"/>
        <v>84.48</v>
      </c>
      <c r="X2577" s="602">
        <f t="shared" si="1149"/>
        <v>13.52</v>
      </c>
      <c r="Y2577" s="602">
        <f t="shared" ca="1" si="1150"/>
        <v>26635556687402.699</v>
      </c>
      <c r="Z2577" s="602">
        <f t="shared" ca="1" si="1151"/>
        <v>4261689069984.4302</v>
      </c>
      <c r="AA2577" s="603">
        <f t="shared" si="1152"/>
        <v>0</v>
      </c>
      <c r="AB2577" s="602"/>
      <c r="AC2577" s="604">
        <f t="shared" si="1153"/>
        <v>0.113</v>
      </c>
      <c r="AD2577" s="602">
        <f t="shared" ca="1" si="1154"/>
        <v>-1.6986962172913312E+16</v>
      </c>
      <c r="AE2577" s="602">
        <f t="shared" si="1155"/>
        <v>0</v>
      </c>
      <c r="AG2577" s="602">
        <f t="shared" ca="1" si="1159"/>
        <v>0</v>
      </c>
    </row>
    <row r="2578" spans="2:33" x14ac:dyDescent="0.25">
      <c r="B2578" s="30">
        <v>2557</v>
      </c>
      <c r="C2578" s="19">
        <f t="shared" ca="1" si="1133"/>
        <v>123516</v>
      </c>
      <c r="D2578" s="30">
        <f t="shared" ca="1" si="1134"/>
        <v>28</v>
      </c>
      <c r="E2578" s="599">
        <f t="shared" si="1135"/>
        <v>0.113</v>
      </c>
      <c r="F2578" s="599">
        <f t="shared" si="1156"/>
        <v>0.13108</v>
      </c>
      <c r="G2578" s="33">
        <f t="shared" ca="1" si="1136"/>
        <v>1.0109951111111111</v>
      </c>
      <c r="H2578" s="33">
        <f t="shared" ca="1" si="1137"/>
        <v>13091569896466.326</v>
      </c>
      <c r="I2578" s="33">
        <f t="shared" ca="1" si="1161"/>
        <v>7.6385033109735734E-14</v>
      </c>
      <c r="J2578" s="30" t="b">
        <f t="shared" si="1138"/>
        <v>0</v>
      </c>
      <c r="K2578" s="33">
        <f t="shared" si="1157"/>
        <v>1</v>
      </c>
      <c r="L2578" s="33">
        <f t="shared" ca="1" si="1160"/>
        <v>7.6385033109735734E-14</v>
      </c>
      <c r="M2578" s="600">
        <f t="shared" ca="1" si="1139"/>
        <v>27271.35</v>
      </c>
      <c r="N2578" s="601">
        <f t="shared" ca="1" si="1140"/>
        <v>-1.7668355148173199E+18</v>
      </c>
      <c r="O2578" s="601">
        <f t="shared" ca="1" si="1141"/>
        <v>1.942655280050088E+16</v>
      </c>
      <c r="P2578" s="601">
        <f t="shared" ca="1" si="1142"/>
        <v>-1.55285210246722E+16</v>
      </c>
      <c r="Q2578" s="601">
        <f t="shared" ca="1" si="1158"/>
        <v>-2484563363947550</v>
      </c>
      <c r="R2578" s="602">
        <f t="shared" si="1143"/>
        <v>399</v>
      </c>
      <c r="S2578" s="602">
        <f t="shared" si="1144"/>
        <v>63.84</v>
      </c>
      <c r="T2578" s="602">
        <f t="shared" si="1145"/>
        <v>166.35080000000002</v>
      </c>
      <c r="U2578" s="602">
        <f t="shared" si="1146"/>
        <v>26.616128000000003</v>
      </c>
      <c r="V2578" s="602">
        <f t="shared" ca="1" si="1147"/>
        <v>-1413468411853860</v>
      </c>
      <c r="W2578" s="602">
        <f t="shared" si="1148"/>
        <v>84.48</v>
      </c>
      <c r="X2578" s="602">
        <f t="shared" si="1149"/>
        <v>13.52</v>
      </c>
      <c r="Y2578" s="602">
        <f t="shared" ca="1" si="1150"/>
        <v>24348720966960.602</v>
      </c>
      <c r="Z2578" s="602">
        <f t="shared" ca="1" si="1151"/>
        <v>3895795354713.7002</v>
      </c>
      <c r="AA2578" s="603">
        <f t="shared" si="1152"/>
        <v>0</v>
      </c>
      <c r="AB2578" s="602"/>
      <c r="AC2578" s="604">
        <f t="shared" si="1153"/>
        <v>0.113</v>
      </c>
      <c r="AD2578" s="602">
        <f t="shared" ca="1" si="1154"/>
        <v>-1.5528521024672224E+16</v>
      </c>
      <c r="AE2578" s="602">
        <f t="shared" si="1155"/>
        <v>0</v>
      </c>
      <c r="AG2578" s="602">
        <f t="shared" ca="1" si="1159"/>
        <v>0</v>
      </c>
    </row>
    <row r="2579" spans="2:33" x14ac:dyDescent="0.25">
      <c r="B2579" s="30">
        <v>2558</v>
      </c>
      <c r="C2579" s="19">
        <f t="shared" ca="1" si="1133"/>
        <v>123547</v>
      </c>
      <c r="D2579" s="30">
        <f t="shared" ca="1" si="1134"/>
        <v>31</v>
      </c>
      <c r="E2579" s="599">
        <f t="shared" si="1135"/>
        <v>0.113</v>
      </c>
      <c r="F2579" s="599">
        <f t="shared" si="1156"/>
        <v>0.13108</v>
      </c>
      <c r="G2579" s="33">
        <f t="shared" ca="1" si="1136"/>
        <v>1.0120874444444443</v>
      </c>
      <c r="H2579" s="33">
        <f t="shared" ca="1" si="1137"/>
        <v>13249813520280.422</v>
      </c>
      <c r="I2579" s="33">
        <f t="shared" ca="1" si="1161"/>
        <v>7.5472760312390851E-14</v>
      </c>
      <c r="J2579" s="30" t="b">
        <f t="shared" si="1138"/>
        <v>0</v>
      </c>
      <c r="K2579" s="33">
        <f t="shared" si="1157"/>
        <v>1</v>
      </c>
      <c r="L2579" s="33">
        <f t="shared" ca="1" si="1160"/>
        <v>7.5472760312390851E-14</v>
      </c>
      <c r="M2579" s="600">
        <f t="shared" ca="1" si="1139"/>
        <v>27271.35</v>
      </c>
      <c r="N2579" s="601">
        <f t="shared" ca="1" si="1140"/>
        <v>-1.7862620676178199E+18</v>
      </c>
      <c r="O2579" s="601">
        <f t="shared" ca="1" si="1141"/>
        <v>2.1591343505576104E+16</v>
      </c>
      <c r="P2579" s="601">
        <f t="shared" ca="1" si="1142"/>
        <v>-1.73813222857367E+16</v>
      </c>
      <c r="Q2579" s="601">
        <f t="shared" ca="1" si="1158"/>
        <v>-2781011565717870</v>
      </c>
      <c r="R2579" s="602">
        <f t="shared" si="1143"/>
        <v>399</v>
      </c>
      <c r="S2579" s="602">
        <f t="shared" si="1144"/>
        <v>63.84</v>
      </c>
      <c r="T2579" s="602">
        <f t="shared" si="1145"/>
        <v>166.35080000000002</v>
      </c>
      <c r="U2579" s="602">
        <f t="shared" si="1146"/>
        <v>26.616128000000003</v>
      </c>
      <c r="V2579" s="602">
        <f t="shared" ca="1" si="1147"/>
        <v>-1429009654094260</v>
      </c>
      <c r="W2579" s="602">
        <f t="shared" si="1148"/>
        <v>84.48</v>
      </c>
      <c r="X2579" s="602">
        <f t="shared" si="1149"/>
        <v>13.52</v>
      </c>
      <c r="Y2579" s="602">
        <f t="shared" ca="1" si="1150"/>
        <v>27253913344309.801</v>
      </c>
      <c r="Z2579" s="602">
        <f t="shared" ca="1" si="1151"/>
        <v>4360626135089.5698</v>
      </c>
      <c r="AA2579" s="603">
        <f t="shared" si="1152"/>
        <v>0</v>
      </c>
      <c r="AB2579" s="602"/>
      <c r="AC2579" s="604">
        <f t="shared" si="1153"/>
        <v>0.113</v>
      </c>
      <c r="AD2579" s="602">
        <f t="shared" ca="1" si="1154"/>
        <v>-1.7381322285736732E+16</v>
      </c>
      <c r="AE2579" s="602">
        <f t="shared" si="1155"/>
        <v>0</v>
      </c>
      <c r="AG2579" s="602">
        <f t="shared" ca="1" si="1159"/>
        <v>0</v>
      </c>
    </row>
    <row r="2580" spans="2:33" x14ac:dyDescent="0.25">
      <c r="B2580" s="30">
        <v>2559</v>
      </c>
      <c r="C2580" s="19">
        <f t="shared" ca="1" si="1133"/>
        <v>123577</v>
      </c>
      <c r="D2580" s="30">
        <f t="shared" ca="1" si="1134"/>
        <v>30</v>
      </c>
      <c r="E2580" s="599">
        <f t="shared" si="1135"/>
        <v>0.113</v>
      </c>
      <c r="F2580" s="599">
        <f t="shared" si="1156"/>
        <v>0.13108</v>
      </c>
      <c r="G2580" s="33">
        <f t="shared" ca="1" si="1136"/>
        <v>1.0117233333333333</v>
      </c>
      <c r="H2580" s="33">
        <f t="shared" ca="1" si="1137"/>
        <v>13405145500783.176</v>
      </c>
      <c r="I2580" s="33">
        <f t="shared" ca="1" si="1161"/>
        <v>7.459822050731016E-14</v>
      </c>
      <c r="J2580" s="30" t="b">
        <f t="shared" si="1138"/>
        <v>0</v>
      </c>
      <c r="K2580" s="33">
        <f t="shared" si="1157"/>
        <v>1</v>
      </c>
      <c r="L2580" s="33">
        <f t="shared" ca="1" si="1160"/>
        <v>7.459822050731016E-14</v>
      </c>
      <c r="M2580" s="600">
        <f t="shared" ca="1" si="1139"/>
        <v>27271.35</v>
      </c>
      <c r="N2580" s="601">
        <f t="shared" ca="1" si="1140"/>
        <v>-1.8078534111233999E+18</v>
      </c>
      <c r="O2580" s="601">
        <f t="shared" ca="1" si="1141"/>
        <v>2.1194068156430544E+16</v>
      </c>
      <c r="P2580" s="601">
        <f t="shared" ca="1" si="1142"/>
        <v>-1.70239529547453E+16</v>
      </c>
      <c r="Q2580" s="601">
        <f t="shared" ca="1" si="1158"/>
        <v>-2723832472759250</v>
      </c>
      <c r="R2580" s="602">
        <f t="shared" si="1143"/>
        <v>399</v>
      </c>
      <c r="S2580" s="602">
        <f t="shared" si="1144"/>
        <v>63.84</v>
      </c>
      <c r="T2580" s="602">
        <f t="shared" si="1145"/>
        <v>166.35080000000002</v>
      </c>
      <c r="U2580" s="602">
        <f t="shared" si="1146"/>
        <v>26.616128000000003</v>
      </c>
      <c r="V2580" s="602">
        <f t="shared" ca="1" si="1147"/>
        <v>-1446282728898720</v>
      </c>
      <c r="W2580" s="602">
        <f t="shared" si="1148"/>
        <v>84.48</v>
      </c>
      <c r="X2580" s="602">
        <f t="shared" si="1149"/>
        <v>13.52</v>
      </c>
      <c r="Y2580" s="602">
        <f t="shared" ca="1" si="1150"/>
        <v>26693558233315.301</v>
      </c>
      <c r="Z2580" s="602">
        <f t="shared" ca="1" si="1151"/>
        <v>4270969317330.4502</v>
      </c>
      <c r="AA2580" s="603">
        <f t="shared" si="1152"/>
        <v>0</v>
      </c>
      <c r="AB2580" s="602"/>
      <c r="AC2580" s="604">
        <f t="shared" si="1153"/>
        <v>0.113</v>
      </c>
      <c r="AD2580" s="602">
        <f t="shared" ca="1" si="1154"/>
        <v>-1.702395295474535E+16</v>
      </c>
      <c r="AE2580" s="602">
        <f t="shared" si="1155"/>
        <v>0</v>
      </c>
      <c r="AG2580" s="602">
        <f t="shared" ca="1" si="1159"/>
        <v>0</v>
      </c>
    </row>
    <row r="2581" spans="2:33" x14ac:dyDescent="0.25">
      <c r="B2581" s="30">
        <v>2560</v>
      </c>
      <c r="C2581" s="19">
        <f t="shared" ref="C2581:C2644" ca="1" si="1162">IF(B2581=0,FECHA_1ER_PAGO,EDATE(C2580,1))</f>
        <v>123608</v>
      </c>
      <c r="D2581" s="30">
        <f t="shared" ref="D2581:D2644" ca="1" si="1163">IF(B2581=0,FECHA_1ER_PAGO-FECHA_APERTURA, C2581-C2580)</f>
        <v>31</v>
      </c>
      <c r="E2581" s="599">
        <f t="shared" ref="E2581:E2644" si="1164">IF(B2581=0,TASA,IF(B2581=MESES_INC_TASA,E2580+INCREMENTO_TASA,E2580))</f>
        <v>0.113</v>
      </c>
      <c r="F2581" s="599">
        <f t="shared" si="1156"/>
        <v>0.13108</v>
      </c>
      <c r="G2581" s="33">
        <f t="shared" ref="G2581:G2644" ca="1" si="1165">IF(B2581&lt;MESES_GRACIA, 0, 1 + D2581 * F2581 / 360 + FACTOR_SEG_DEUD)</f>
        <v>1.0120874444444443</v>
      </c>
      <c r="H2581" s="33">
        <f t="shared" ref="H2581:H2644" ca="1" si="1166">IF(B2581 = 0, 0,            IF(H2580=0, G2581, H2580 * G2581 ))</f>
        <v>13567179452293.586</v>
      </c>
      <c r="I2581" s="33">
        <f t="shared" ca="1" si="1161"/>
        <v>7.3707287761344236E-14</v>
      </c>
      <c r="J2581" s="30" t="b">
        <f t="shared" ref="J2581:J2644" si="1167">MOD(B2581, MESES_INC)=0</f>
        <v>0</v>
      </c>
      <c r="K2581" s="33">
        <f t="shared" si="1157"/>
        <v>1</v>
      </c>
      <c r="L2581" s="33">
        <f t="shared" ca="1" si="1160"/>
        <v>7.3707287761344236E-14</v>
      </c>
      <c r="M2581" s="600">
        <f t="shared" ref="M2581:M2644" ca="1" si="1168">ROUND(CUOTA_INIT*K2581,2)</f>
        <v>27271.35</v>
      </c>
      <c r="N2581" s="601">
        <f t="shared" ref="N2581:N2644" ca="1" si="1169">IF(B2581=0,TOTAL_FINANCIADO, ROUND(N2580-O2580,2))</f>
        <v>-1.82904747927983E+18</v>
      </c>
      <c r="O2581" s="601">
        <f t="shared" ref="O2581:O2644" ca="1" si="1170">IF(B2581=0, 0,
   IF((B2581+1) = PLAZO, N2581,
   IF(B2581&lt;MESES_GRACIA, 0, M2581-P2581-V2581-Q2581)))</f>
        <v>2.210850979207332E+16</v>
      </c>
      <c r="P2581" s="601">
        <f t="shared" ref="P2581:P2644" ca="1" si="1171" xml:space="preserve"> IF(B2581&lt;MESES_GRACIA, 0, ROUND(N2581 * D2581 *E2581 /360,2))</f>
        <v>-1.77976481108812E+16</v>
      </c>
      <c r="Q2581" s="601">
        <f t="shared" ca="1" si="1158"/>
        <v>-2847623697740990</v>
      </c>
      <c r="R2581" s="602">
        <f t="shared" ref="R2581:R2644" si="1172" xml:space="preserve"> COMISION_AMORT</f>
        <v>399</v>
      </c>
      <c r="S2581" s="602">
        <f t="shared" ref="S2581:S2644" si="1173">ROUND(R2581*IVA,2)</f>
        <v>63.84</v>
      </c>
      <c r="T2581" s="602">
        <f t="shared" ref="T2581:T2644" si="1174">SEGURO_DAÑOS_MENS</f>
        <v>166.35080000000002</v>
      </c>
      <c r="U2581" s="602">
        <f t="shared" ref="U2581:U2644" si="1175">T2581*IVA</f>
        <v>26.616128000000003</v>
      </c>
      <c r="V2581" s="602">
        <f t="shared" ref="V2581:V2644" ca="1" si="1176">ROUND(N2581 * FACTOR_SEG_DEUD,2)</f>
        <v>-1463237983423860</v>
      </c>
      <c r="W2581" s="602">
        <f t="shared" ref="W2581:W2644" si="1177">ROUND(SEGURO_INTERIORES/(1+IVA),2)</f>
        <v>84.48</v>
      </c>
      <c r="X2581" s="602">
        <f t="shared" ref="X2581:X2644" si="1178">ROUND(W2581*IVA,2)</f>
        <v>13.52</v>
      </c>
      <c r="Y2581" s="602">
        <f t="shared" ref="Y2581:Y2644" ca="1" si="1179">ROUND((SUM(O2581:X2581)-Q2581) * FACTOR_SEG_DESEMPLEO,2)</f>
        <v>27906712238136.301</v>
      </c>
      <c r="Z2581" s="602">
        <f t="shared" ref="Z2581:Z2644" ca="1" si="1180">ROUND(Y2581*IVA,2)</f>
        <v>4465073958101.8096</v>
      </c>
      <c r="AA2581" s="603">
        <f t="shared" ref="AA2581:AA2644" si="1181">IF(B2581&gt;=PLAZO,0,ROUND(SUM(O2581:Z2581),2))</f>
        <v>0</v>
      </c>
      <c r="AB2581" s="602"/>
      <c r="AC2581" s="604">
        <f t="shared" ref="AC2581:AC2644" si="1182">IF(AB2581="SI",TASA_PP,TASA)</f>
        <v>0.113</v>
      </c>
      <c r="AD2581" s="602">
        <f t="shared" ref="AD2581:AD2644" ca="1" si="1183">N2581 * D2581 * AC2581 /360</f>
        <v>-1.7797648110881234E+16</v>
      </c>
      <c r="AE2581" s="602">
        <f t="shared" ref="AE2581:AE2644" si="1184">IF(B2581&gt;=PLAZO, 0, O2581+R2581+S2581+T2581+U2581+V2581+W2581+X2581+Y2581+Z2581+AD2581)</f>
        <v>0</v>
      </c>
      <c r="AG2581" s="602">
        <f t="shared" ca="1" si="1159"/>
        <v>0</v>
      </c>
    </row>
    <row r="2582" spans="2:33" x14ac:dyDescent="0.25">
      <c r="B2582" s="30">
        <v>2561</v>
      </c>
      <c r="C2582" s="19">
        <f t="shared" ca="1" si="1162"/>
        <v>123638</v>
      </c>
      <c r="D2582" s="30">
        <f t="shared" ca="1" si="1163"/>
        <v>30</v>
      </c>
      <c r="E2582" s="599">
        <f t="shared" si="1164"/>
        <v>0.113</v>
      </c>
      <c r="F2582" s="599">
        <f t="shared" ref="F2582:F2645" si="1185">E2582*(1+$G$13)</f>
        <v>0.13108</v>
      </c>
      <c r="G2582" s="33">
        <f t="shared" ca="1" si="1165"/>
        <v>1.0117233333333333</v>
      </c>
      <c r="H2582" s="33">
        <f t="shared" ca="1" si="1166"/>
        <v>13726232019405.975</v>
      </c>
      <c r="I2582" s="33">
        <f t="shared" ca="1" si="1161"/>
        <v>7.2853205350617166E-14</v>
      </c>
      <c r="J2582" s="30" t="b">
        <f t="shared" si="1167"/>
        <v>0</v>
      </c>
      <c r="K2582" s="33">
        <f t="shared" ref="K2582:K2645" si="1186">IF(B2582=0, 1, IF(J2582,K2581*(1+INCREMENTO),K2581))</f>
        <v>1</v>
      </c>
      <c r="L2582" s="33">
        <f t="shared" ca="1" si="1160"/>
        <v>7.2853205350617166E-14</v>
      </c>
      <c r="M2582" s="600">
        <f t="shared" ca="1" si="1168"/>
        <v>27271.35</v>
      </c>
      <c r="N2582" s="601">
        <f t="shared" ca="1" si="1169"/>
        <v>-1.8511559890718999E+18</v>
      </c>
      <c r="O2582" s="601">
        <f t="shared" ca="1" si="1170"/>
        <v>2.170171871191348E+16</v>
      </c>
      <c r="P2582" s="601">
        <f t="shared" ca="1" si="1171"/>
        <v>-1.74317188970937E+16</v>
      </c>
      <c r="Q2582" s="601">
        <f t="shared" ref="Q2582:Q2645" ca="1" si="1187">ROUND(P2582*$G$13,2)</f>
        <v>-2789075023534990</v>
      </c>
      <c r="R2582" s="602">
        <f t="shared" si="1172"/>
        <v>399</v>
      </c>
      <c r="S2582" s="602">
        <f t="shared" si="1173"/>
        <v>63.84</v>
      </c>
      <c r="T2582" s="602">
        <f t="shared" si="1174"/>
        <v>166.35080000000002</v>
      </c>
      <c r="U2582" s="602">
        <f t="shared" si="1175"/>
        <v>26.616128000000003</v>
      </c>
      <c r="V2582" s="602">
        <f t="shared" ca="1" si="1176"/>
        <v>-1480924791257520</v>
      </c>
      <c r="W2582" s="602">
        <f t="shared" si="1177"/>
        <v>84.48</v>
      </c>
      <c r="X2582" s="602">
        <f t="shared" si="1178"/>
        <v>13.52</v>
      </c>
      <c r="Y2582" s="602">
        <f t="shared" ca="1" si="1179"/>
        <v>27332935230917.5</v>
      </c>
      <c r="Z2582" s="602">
        <f t="shared" ca="1" si="1180"/>
        <v>4373269636946.7998</v>
      </c>
      <c r="AA2582" s="603">
        <f t="shared" si="1181"/>
        <v>0</v>
      </c>
      <c r="AB2582" s="602"/>
      <c r="AC2582" s="604">
        <f t="shared" si="1182"/>
        <v>0.113</v>
      </c>
      <c r="AD2582" s="602">
        <f t="shared" ca="1" si="1183"/>
        <v>-1.7431718897093724E+16</v>
      </c>
      <c r="AE2582" s="602">
        <f t="shared" si="1184"/>
        <v>0</v>
      </c>
      <c r="AG2582" s="602">
        <f t="shared" ref="AG2582:AG2646" ca="1" si="1188">IF(N2582&gt; 0,O2582+P2582+V2582+R2582+T2582+W2582+Y2582, 0)</f>
        <v>0</v>
      </c>
    </row>
    <row r="2583" spans="2:33" x14ac:dyDescent="0.25">
      <c r="B2583" s="30">
        <v>2562</v>
      </c>
      <c r="C2583" s="19">
        <f t="shared" ca="1" si="1162"/>
        <v>123669</v>
      </c>
      <c r="D2583" s="30">
        <f t="shared" ca="1" si="1163"/>
        <v>31</v>
      </c>
      <c r="E2583" s="599">
        <f t="shared" si="1164"/>
        <v>0.113</v>
      </c>
      <c r="F2583" s="599">
        <f t="shared" si="1185"/>
        <v>0.13108</v>
      </c>
      <c r="G2583" s="33">
        <f t="shared" ca="1" si="1165"/>
        <v>1.0120874444444443</v>
      </c>
      <c r="H2583" s="33">
        <f t="shared" ca="1" si="1166"/>
        <v>13892147086372.098</v>
      </c>
      <c r="I2583" s="33">
        <f t="shared" ca="1" si="1161"/>
        <v>7.1983113465662826E-14</v>
      </c>
      <c r="J2583" s="30" t="b">
        <f t="shared" si="1167"/>
        <v>0</v>
      </c>
      <c r="K2583" s="33">
        <f t="shared" si="1186"/>
        <v>1</v>
      </c>
      <c r="L2583" s="33">
        <f t="shared" ref="L2583:L2646" ca="1" si="1189" xml:space="preserve"> I2583*K2583</f>
        <v>7.1983113465662826E-14</v>
      </c>
      <c r="M2583" s="600">
        <f t="shared" ca="1" si="1168"/>
        <v>27271.35</v>
      </c>
      <c r="N2583" s="601">
        <f t="shared" ca="1" si="1169"/>
        <v>-1.87285770778381E+18</v>
      </c>
      <c r="O2583" s="601">
        <f t="shared" ca="1" si="1170"/>
        <v>2.2638063495213648E+16</v>
      </c>
      <c r="P2583" s="601">
        <f t="shared" ca="1" si="1171"/>
        <v>-1.82239459732408E+16</v>
      </c>
      <c r="Q2583" s="601">
        <f t="shared" ca="1" si="1187"/>
        <v>-2915831355718530</v>
      </c>
      <c r="R2583" s="602">
        <f t="shared" si="1172"/>
        <v>399</v>
      </c>
      <c r="S2583" s="602">
        <f t="shared" si="1173"/>
        <v>63.84</v>
      </c>
      <c r="T2583" s="602">
        <f t="shared" si="1174"/>
        <v>166.35080000000002</v>
      </c>
      <c r="U2583" s="602">
        <f t="shared" si="1175"/>
        <v>26.616128000000003</v>
      </c>
      <c r="V2583" s="602">
        <f t="shared" ca="1" si="1176"/>
        <v>-1498286166227050</v>
      </c>
      <c r="W2583" s="602">
        <f t="shared" si="1177"/>
        <v>84.48</v>
      </c>
      <c r="X2583" s="602">
        <f t="shared" si="1178"/>
        <v>13.52</v>
      </c>
      <c r="Y2583" s="602">
        <f t="shared" ca="1" si="1179"/>
        <v>28575147286316.199</v>
      </c>
      <c r="Z2583" s="602">
        <f t="shared" ca="1" si="1180"/>
        <v>4572023565810.5898</v>
      </c>
      <c r="AA2583" s="603">
        <f t="shared" si="1181"/>
        <v>0</v>
      </c>
      <c r="AB2583" s="602"/>
      <c r="AC2583" s="604">
        <f t="shared" si="1182"/>
        <v>0.113</v>
      </c>
      <c r="AD2583" s="602">
        <f t="shared" ca="1" si="1183"/>
        <v>-1.8223945973240796E+16</v>
      </c>
      <c r="AE2583" s="602">
        <f t="shared" si="1184"/>
        <v>0</v>
      </c>
      <c r="AG2583" s="602">
        <f t="shared" ca="1" si="1188"/>
        <v>0</v>
      </c>
    </row>
    <row r="2584" spans="2:33" x14ac:dyDescent="0.25">
      <c r="B2584" s="30">
        <v>2563</v>
      </c>
      <c r="C2584" s="19">
        <f t="shared" ca="1" si="1162"/>
        <v>123700</v>
      </c>
      <c r="D2584" s="30">
        <f t="shared" ca="1" si="1163"/>
        <v>31</v>
      </c>
      <c r="E2584" s="599">
        <f t="shared" si="1164"/>
        <v>0.113</v>
      </c>
      <c r="F2584" s="599">
        <f t="shared" si="1185"/>
        <v>0.13108</v>
      </c>
      <c r="G2584" s="33">
        <f t="shared" ca="1" si="1165"/>
        <v>1.0120874444444443</v>
      </c>
      <c r="H2584" s="33">
        <f t="shared" ca="1" si="1166"/>
        <v>14060067642492.67</v>
      </c>
      <c r="I2584" s="33">
        <f t="shared" ref="I2584:I2647" ca="1" si="1190">IF(H2584=0, 0, 1/H2584)</f>
        <v>7.1123413160387389E-14</v>
      </c>
      <c r="J2584" s="30" t="b">
        <f t="shared" si="1167"/>
        <v>0</v>
      </c>
      <c r="K2584" s="33">
        <f t="shared" si="1186"/>
        <v>1</v>
      </c>
      <c r="L2584" s="33">
        <f t="shared" ca="1" si="1189"/>
        <v>7.1123413160387389E-14</v>
      </c>
      <c r="M2584" s="600">
        <f t="shared" ca="1" si="1168"/>
        <v>27271.35</v>
      </c>
      <c r="N2584" s="601">
        <f t="shared" ca="1" si="1169"/>
        <v>-1.89549577127902E+18</v>
      </c>
      <c r="O2584" s="601">
        <f t="shared" ca="1" si="1170"/>
        <v>2.2911699830041772E+16</v>
      </c>
      <c r="P2584" s="601">
        <f t="shared" ca="1" si="1171"/>
        <v>-1.84442269077511E+16</v>
      </c>
      <c r="Q2584" s="601">
        <f t="shared" ca="1" si="1187"/>
        <v>-2951076305240180</v>
      </c>
      <c r="R2584" s="602">
        <f t="shared" si="1172"/>
        <v>399</v>
      </c>
      <c r="S2584" s="602">
        <f t="shared" si="1173"/>
        <v>63.84</v>
      </c>
      <c r="T2584" s="602">
        <f t="shared" si="1174"/>
        <v>166.35080000000002</v>
      </c>
      <c r="U2584" s="602">
        <f t="shared" si="1175"/>
        <v>26.616128000000003</v>
      </c>
      <c r="V2584" s="602">
        <f t="shared" ca="1" si="1176"/>
        <v>-1516396617023220</v>
      </c>
      <c r="W2584" s="602">
        <f t="shared" si="1177"/>
        <v>84.48</v>
      </c>
      <c r="X2584" s="602">
        <f t="shared" si="1178"/>
        <v>13.52</v>
      </c>
      <c r="Y2584" s="602">
        <f t="shared" ca="1" si="1179"/>
        <v>28920547791628.398</v>
      </c>
      <c r="Z2584" s="602">
        <f t="shared" ca="1" si="1180"/>
        <v>4627287646660.54</v>
      </c>
      <c r="AA2584" s="603">
        <f t="shared" si="1181"/>
        <v>0</v>
      </c>
      <c r="AB2584" s="602"/>
      <c r="AC2584" s="604">
        <f t="shared" si="1182"/>
        <v>0.113</v>
      </c>
      <c r="AD2584" s="602">
        <f t="shared" ca="1" si="1183"/>
        <v>-1.8444226907751132E+16</v>
      </c>
      <c r="AE2584" s="602">
        <f t="shared" si="1184"/>
        <v>0</v>
      </c>
      <c r="AG2584" s="602">
        <f t="shared" ca="1" si="1188"/>
        <v>0</v>
      </c>
    </row>
    <row r="2585" spans="2:33" x14ac:dyDescent="0.25">
      <c r="B2585" s="30">
        <v>2564</v>
      </c>
      <c r="C2585" s="19">
        <f t="shared" ca="1" si="1162"/>
        <v>123730</v>
      </c>
      <c r="D2585" s="30">
        <f t="shared" ca="1" si="1163"/>
        <v>30</v>
      </c>
      <c r="E2585" s="599">
        <f t="shared" si="1164"/>
        <v>0.113</v>
      </c>
      <c r="F2585" s="599">
        <f t="shared" si="1185"/>
        <v>0.13108</v>
      </c>
      <c r="G2585" s="33">
        <f t="shared" ca="1" si="1165"/>
        <v>1.0117233333333333</v>
      </c>
      <c r="H2585" s="33">
        <f t="shared" ca="1" si="1166"/>
        <v>14224898502154.826</v>
      </c>
      <c r="I2585" s="33">
        <f t="shared" ca="1" si="1190"/>
        <v>7.0299271369037701E-14</v>
      </c>
      <c r="J2585" s="30" t="b">
        <f t="shared" si="1167"/>
        <v>0</v>
      </c>
      <c r="K2585" s="33">
        <f t="shared" si="1186"/>
        <v>1</v>
      </c>
      <c r="L2585" s="33">
        <f t="shared" ca="1" si="1189"/>
        <v>7.0299271369037701E-14</v>
      </c>
      <c r="M2585" s="600">
        <f t="shared" ca="1" si="1168"/>
        <v>27271.35</v>
      </c>
      <c r="N2585" s="601">
        <f t="shared" ca="1" si="1169"/>
        <v>-1.9184074711090601E+18</v>
      </c>
      <c r="O2585" s="601">
        <f t="shared" ca="1" si="1170"/>
        <v>2.249013025299584E+16</v>
      </c>
      <c r="P2585" s="601">
        <f t="shared" ca="1" si="1171"/>
        <v>-1.8065003686277E+16</v>
      </c>
      <c r="Q2585" s="601">
        <f t="shared" ca="1" si="1187"/>
        <v>-2890400589804320</v>
      </c>
      <c r="R2585" s="602">
        <f t="shared" si="1172"/>
        <v>399</v>
      </c>
      <c r="S2585" s="602">
        <f t="shared" si="1173"/>
        <v>63.84</v>
      </c>
      <c r="T2585" s="602">
        <f t="shared" si="1174"/>
        <v>166.35080000000002</v>
      </c>
      <c r="U2585" s="602">
        <f t="shared" si="1175"/>
        <v>26.616128000000003</v>
      </c>
      <c r="V2585" s="602">
        <f t="shared" ca="1" si="1176"/>
        <v>-1534725976887250</v>
      </c>
      <c r="W2585" s="602">
        <f t="shared" si="1177"/>
        <v>84.48</v>
      </c>
      <c r="X2585" s="602">
        <f t="shared" si="1178"/>
        <v>13.52</v>
      </c>
      <c r="Y2585" s="602">
        <f t="shared" ca="1" si="1179"/>
        <v>28325925780357</v>
      </c>
      <c r="Z2585" s="602">
        <f t="shared" ca="1" si="1180"/>
        <v>4532148124857.1201</v>
      </c>
      <c r="AA2585" s="603">
        <f t="shared" si="1181"/>
        <v>0</v>
      </c>
      <c r="AB2585" s="602"/>
      <c r="AC2585" s="604">
        <f t="shared" si="1182"/>
        <v>0.113</v>
      </c>
      <c r="AD2585" s="602">
        <f t="shared" ca="1" si="1183"/>
        <v>-1.8065003686276984E+16</v>
      </c>
      <c r="AE2585" s="602">
        <f t="shared" si="1184"/>
        <v>0</v>
      </c>
      <c r="AG2585" s="602">
        <f t="shared" ca="1" si="1188"/>
        <v>0</v>
      </c>
    </row>
    <row r="2586" spans="2:33" x14ac:dyDescent="0.25">
      <c r="B2586" s="30">
        <v>2565</v>
      </c>
      <c r="C2586" s="19">
        <f t="shared" ca="1" si="1162"/>
        <v>123761</v>
      </c>
      <c r="D2586" s="30">
        <f t="shared" ca="1" si="1163"/>
        <v>31</v>
      </c>
      <c r="E2586" s="599">
        <f t="shared" si="1164"/>
        <v>0.113</v>
      </c>
      <c r="F2586" s="599">
        <f t="shared" si="1185"/>
        <v>0.13108</v>
      </c>
      <c r="G2586" s="33">
        <f t="shared" ca="1" si="1165"/>
        <v>1.0120874444444443</v>
      </c>
      <c r="H2586" s="33">
        <f t="shared" ca="1" si="1166"/>
        <v>14396841172527.482</v>
      </c>
      <c r="I2586" s="33">
        <f t="shared" ca="1" si="1190"/>
        <v>6.945968132983451E-14</v>
      </c>
      <c r="J2586" s="30" t="b">
        <f t="shared" si="1167"/>
        <v>0</v>
      </c>
      <c r="K2586" s="33">
        <f t="shared" si="1186"/>
        <v>1</v>
      </c>
      <c r="L2586" s="33">
        <f t="shared" ca="1" si="1189"/>
        <v>6.945968132983451E-14</v>
      </c>
      <c r="M2586" s="600">
        <f t="shared" ca="1" si="1168"/>
        <v>27271.35</v>
      </c>
      <c r="N2586" s="601">
        <f t="shared" ca="1" si="1169"/>
        <v>-1.94089760136206E+18</v>
      </c>
      <c r="O2586" s="601">
        <f t="shared" ca="1" si="1170"/>
        <v>2.34604919288466E+16</v>
      </c>
      <c r="P2586" s="601">
        <f t="shared" ca="1" si="1171"/>
        <v>-1.8886011937698E+16</v>
      </c>
      <c r="Q2586" s="601">
        <f t="shared" ca="1" si="1187"/>
        <v>-3021761910031680</v>
      </c>
      <c r="R2586" s="602">
        <f t="shared" si="1172"/>
        <v>399</v>
      </c>
      <c r="S2586" s="602">
        <f t="shared" si="1173"/>
        <v>63.84</v>
      </c>
      <c r="T2586" s="602">
        <f t="shared" si="1174"/>
        <v>166.35080000000002</v>
      </c>
      <c r="U2586" s="602">
        <f t="shared" si="1175"/>
        <v>26.616128000000003</v>
      </c>
      <c r="V2586" s="602">
        <f t="shared" ca="1" si="1176"/>
        <v>-1552718081089650</v>
      </c>
      <c r="W2586" s="602">
        <f t="shared" si="1177"/>
        <v>84.48</v>
      </c>
      <c r="X2586" s="602">
        <f t="shared" si="1178"/>
        <v>13.52</v>
      </c>
      <c r="Y2586" s="602">
        <f t="shared" ca="1" si="1179"/>
        <v>29613266718585.102</v>
      </c>
      <c r="Z2586" s="602">
        <f t="shared" ca="1" si="1180"/>
        <v>4738122674973.6201</v>
      </c>
      <c r="AA2586" s="603">
        <f t="shared" si="1181"/>
        <v>0</v>
      </c>
      <c r="AB2586" s="602"/>
      <c r="AC2586" s="604">
        <f t="shared" si="1182"/>
        <v>0.113</v>
      </c>
      <c r="AD2586" s="602">
        <f t="shared" ca="1" si="1183"/>
        <v>-1.8886011937698044E+16</v>
      </c>
      <c r="AE2586" s="602">
        <f t="shared" si="1184"/>
        <v>0</v>
      </c>
      <c r="AG2586" s="602">
        <f t="shared" ca="1" si="1188"/>
        <v>0</v>
      </c>
    </row>
    <row r="2587" spans="2:33" x14ac:dyDescent="0.25">
      <c r="B2587" s="30">
        <v>2566</v>
      </c>
      <c r="C2587" s="19">
        <f t="shared" ca="1" si="1162"/>
        <v>123791</v>
      </c>
      <c r="D2587" s="30">
        <f t="shared" ca="1" si="1163"/>
        <v>30</v>
      </c>
      <c r="E2587" s="599">
        <f t="shared" si="1164"/>
        <v>0.113</v>
      </c>
      <c r="F2587" s="599">
        <f t="shared" si="1185"/>
        <v>0.13108</v>
      </c>
      <c r="G2587" s="33">
        <f t="shared" ca="1" si="1165"/>
        <v>1.0117233333333333</v>
      </c>
      <c r="H2587" s="33">
        <f t="shared" ca="1" si="1166"/>
        <v>14565620140540.08</v>
      </c>
      <c r="I2587" s="33">
        <f t="shared" ca="1" si="1190"/>
        <v>6.8654818013324965E-14</v>
      </c>
      <c r="J2587" s="30" t="b">
        <f t="shared" si="1167"/>
        <v>0</v>
      </c>
      <c r="K2587" s="33">
        <f t="shared" si="1186"/>
        <v>1</v>
      </c>
      <c r="L2587" s="33">
        <f t="shared" ca="1" si="1189"/>
        <v>6.8654818013324965E-14</v>
      </c>
      <c r="M2587" s="600">
        <f t="shared" ca="1" si="1168"/>
        <v>27271.35</v>
      </c>
      <c r="N2587" s="601">
        <f t="shared" ca="1" si="1169"/>
        <v>-1.96435809329091E+18</v>
      </c>
      <c r="O2587" s="601">
        <f t="shared" ca="1" si="1170"/>
        <v>2.30288247137077E+16</v>
      </c>
      <c r="P2587" s="601">
        <f t="shared" ca="1" si="1171"/>
        <v>-1.84977053784894E+16</v>
      </c>
      <c r="Q2587" s="601">
        <f t="shared" ca="1" si="1187"/>
        <v>-2959632860558300</v>
      </c>
      <c r="R2587" s="602">
        <f t="shared" si="1172"/>
        <v>399</v>
      </c>
      <c r="S2587" s="602">
        <f t="shared" si="1173"/>
        <v>63.84</v>
      </c>
      <c r="T2587" s="602">
        <f t="shared" si="1174"/>
        <v>166.35080000000002</v>
      </c>
      <c r="U2587" s="602">
        <f t="shared" si="1175"/>
        <v>26.616128000000003</v>
      </c>
      <c r="V2587" s="602">
        <f t="shared" ca="1" si="1176"/>
        <v>-1571486474632730</v>
      </c>
      <c r="W2587" s="602">
        <f t="shared" si="1177"/>
        <v>84.48</v>
      </c>
      <c r="X2587" s="602">
        <f t="shared" si="1178"/>
        <v>13.52</v>
      </c>
      <c r="Y2587" s="602">
        <f t="shared" ca="1" si="1179"/>
        <v>29004402033746</v>
      </c>
      <c r="Z2587" s="602">
        <f t="shared" ca="1" si="1180"/>
        <v>4640704325399.3604</v>
      </c>
      <c r="AA2587" s="603">
        <f t="shared" si="1181"/>
        <v>0</v>
      </c>
      <c r="AB2587" s="602"/>
      <c r="AC2587" s="604">
        <f t="shared" si="1182"/>
        <v>0.113</v>
      </c>
      <c r="AD2587" s="602">
        <f t="shared" ca="1" si="1183"/>
        <v>-1.8497705378489404E+16</v>
      </c>
      <c r="AE2587" s="602">
        <f t="shared" si="1184"/>
        <v>0</v>
      </c>
      <c r="AG2587" s="602">
        <f t="shared" ca="1" si="1188"/>
        <v>0</v>
      </c>
    </row>
    <row r="2588" spans="2:33" x14ac:dyDescent="0.25">
      <c r="B2588" s="30">
        <v>2567</v>
      </c>
      <c r="C2588" s="19">
        <f t="shared" ca="1" si="1162"/>
        <v>123822</v>
      </c>
      <c r="D2588" s="30">
        <f t="shared" ca="1" si="1163"/>
        <v>31</v>
      </c>
      <c r="E2588" s="599">
        <f t="shared" si="1164"/>
        <v>0.113</v>
      </c>
      <c r="F2588" s="599">
        <f t="shared" si="1185"/>
        <v>0.13108</v>
      </c>
      <c r="G2588" s="33">
        <f t="shared" ca="1" si="1165"/>
        <v>1.0120874444444443</v>
      </c>
      <c r="H2588" s="33">
        <f t="shared" ca="1" si="1166"/>
        <v>14741681264787.738</v>
      </c>
      <c r="I2588" s="33">
        <f t="shared" ca="1" si="1190"/>
        <v>6.7834867817188472E-14</v>
      </c>
      <c r="J2588" s="30" t="b">
        <f t="shared" si="1167"/>
        <v>0</v>
      </c>
      <c r="K2588" s="33">
        <f t="shared" si="1186"/>
        <v>1</v>
      </c>
      <c r="L2588" s="33">
        <f t="shared" ca="1" si="1189"/>
        <v>6.7834867817188472E-14</v>
      </c>
      <c r="M2588" s="600">
        <f t="shared" ca="1" si="1168"/>
        <v>27271.35</v>
      </c>
      <c r="N2588" s="601">
        <f t="shared" ca="1" si="1169"/>
        <v>-1.98738691800462E+18</v>
      </c>
      <c r="O2588" s="601">
        <f t="shared" ca="1" si="1170"/>
        <v>2.40224289610238E+16</v>
      </c>
      <c r="P2588" s="601">
        <f t="shared" ca="1" si="1171"/>
        <v>-1.93383788160283E+16</v>
      </c>
      <c r="Q2588" s="601">
        <f t="shared" ca="1" si="1187"/>
        <v>-3094140610564530</v>
      </c>
      <c r="R2588" s="602">
        <f t="shared" si="1172"/>
        <v>399</v>
      </c>
      <c r="S2588" s="602">
        <f t="shared" si="1173"/>
        <v>63.84</v>
      </c>
      <c r="T2588" s="602">
        <f t="shared" si="1174"/>
        <v>166.35080000000002</v>
      </c>
      <c r="U2588" s="602">
        <f t="shared" si="1175"/>
        <v>26.616128000000003</v>
      </c>
      <c r="V2588" s="602">
        <f t="shared" ca="1" si="1176"/>
        <v>-1589909534403700</v>
      </c>
      <c r="W2588" s="602">
        <f t="shared" si="1177"/>
        <v>84.48</v>
      </c>
      <c r="X2588" s="602">
        <f t="shared" si="1178"/>
        <v>13.52</v>
      </c>
      <c r="Y2588" s="602">
        <f t="shared" ca="1" si="1179"/>
        <v>30322577983807</v>
      </c>
      <c r="Z2588" s="602">
        <f t="shared" ca="1" si="1180"/>
        <v>4851612477409.1201</v>
      </c>
      <c r="AA2588" s="603">
        <f t="shared" si="1181"/>
        <v>0</v>
      </c>
      <c r="AB2588" s="602"/>
      <c r="AC2588" s="604">
        <f t="shared" si="1182"/>
        <v>0.113</v>
      </c>
      <c r="AD2588" s="602">
        <f t="shared" ca="1" si="1183"/>
        <v>-1.9338378816028288E+16</v>
      </c>
      <c r="AE2588" s="602">
        <f t="shared" si="1184"/>
        <v>0</v>
      </c>
      <c r="AG2588" s="602">
        <f t="shared" ca="1" si="1188"/>
        <v>0</v>
      </c>
    </row>
    <row r="2589" spans="2:33" x14ac:dyDescent="0.25">
      <c r="B2589" s="30">
        <v>2568</v>
      </c>
      <c r="C2589" s="19">
        <f t="shared" ca="1" si="1162"/>
        <v>123853</v>
      </c>
      <c r="D2589" s="30">
        <f t="shared" ca="1" si="1163"/>
        <v>31</v>
      </c>
      <c r="E2589" s="599">
        <f t="shared" si="1164"/>
        <v>0.113</v>
      </c>
      <c r="F2589" s="599">
        <f t="shared" si="1185"/>
        <v>0.13108</v>
      </c>
      <c r="G2589" s="33">
        <f t="shared" ca="1" si="1165"/>
        <v>1.0120874444444443</v>
      </c>
      <c r="H2589" s="33">
        <f t="shared" ca="1" si="1166"/>
        <v>14919870518093.566</v>
      </c>
      <c r="I2589" s="33">
        <f t="shared" ca="1" si="1190"/>
        <v>6.7024710354374985E-14</v>
      </c>
      <c r="J2589" s="30" t="b">
        <f t="shared" si="1167"/>
        <v>1</v>
      </c>
      <c r="K2589" s="33">
        <f t="shared" si="1186"/>
        <v>1</v>
      </c>
      <c r="L2589" s="33">
        <f t="shared" ca="1" si="1189"/>
        <v>6.7024710354374985E-14</v>
      </c>
      <c r="M2589" s="600">
        <f t="shared" ca="1" si="1168"/>
        <v>27271.35</v>
      </c>
      <c r="N2589" s="601">
        <f t="shared" ca="1" si="1169"/>
        <v>-2.0114093469656399E+18</v>
      </c>
      <c r="O2589" s="601">
        <f t="shared" ca="1" si="1170"/>
        <v>2.431279873651074E+16</v>
      </c>
      <c r="P2589" s="601">
        <f t="shared" ca="1" si="1171"/>
        <v>-1.95721303956129E+16</v>
      </c>
      <c r="Q2589" s="601">
        <f t="shared" ca="1" si="1187"/>
        <v>-3131540863298060</v>
      </c>
      <c r="R2589" s="602">
        <f t="shared" si="1172"/>
        <v>399</v>
      </c>
      <c r="S2589" s="602">
        <f t="shared" si="1173"/>
        <v>63.84</v>
      </c>
      <c r="T2589" s="602">
        <f t="shared" si="1174"/>
        <v>166.35080000000002</v>
      </c>
      <c r="U2589" s="602">
        <f t="shared" si="1175"/>
        <v>26.616128000000003</v>
      </c>
      <c r="V2589" s="602">
        <f t="shared" ca="1" si="1176"/>
        <v>-1609127477572510</v>
      </c>
      <c r="W2589" s="602">
        <f t="shared" si="1177"/>
        <v>84.48</v>
      </c>
      <c r="X2589" s="602">
        <f t="shared" si="1178"/>
        <v>13.52</v>
      </c>
      <c r="Y2589" s="602">
        <f t="shared" ca="1" si="1179"/>
        <v>30689100460595.602</v>
      </c>
      <c r="Z2589" s="602">
        <f t="shared" ca="1" si="1180"/>
        <v>4910256073695.2998</v>
      </c>
      <c r="AA2589" s="603">
        <f t="shared" si="1181"/>
        <v>0</v>
      </c>
      <c r="AB2589" s="602"/>
      <c r="AC2589" s="604">
        <f t="shared" si="1182"/>
        <v>0.113</v>
      </c>
      <c r="AD2589" s="602">
        <f t="shared" ca="1" si="1183"/>
        <v>-1.957213039561288E+16</v>
      </c>
      <c r="AE2589" s="602">
        <f t="shared" si="1184"/>
        <v>0</v>
      </c>
      <c r="AG2589" s="602">
        <f t="shared" ca="1" si="1188"/>
        <v>0</v>
      </c>
    </row>
    <row r="2590" spans="2:33" x14ac:dyDescent="0.25">
      <c r="B2590" s="30">
        <v>2569</v>
      </c>
      <c r="C2590" s="19">
        <f t="shared" ca="1" si="1162"/>
        <v>123881</v>
      </c>
      <c r="D2590" s="30">
        <f t="shared" ca="1" si="1163"/>
        <v>28</v>
      </c>
      <c r="E2590" s="599">
        <f t="shared" si="1164"/>
        <v>0.113</v>
      </c>
      <c r="F2590" s="599">
        <f t="shared" si="1185"/>
        <v>0.13108</v>
      </c>
      <c r="G2590" s="33">
        <f t="shared" ca="1" si="1165"/>
        <v>1.0109951111111111</v>
      </c>
      <c r="H2590" s="33">
        <f t="shared" ca="1" si="1166"/>
        <v>15083916152203.395</v>
      </c>
      <c r="I2590" s="33">
        <f t="shared" ca="1" si="1190"/>
        <v>6.6295780877429785E-14</v>
      </c>
      <c r="J2590" s="30" t="b">
        <f t="shared" si="1167"/>
        <v>0</v>
      </c>
      <c r="K2590" s="33">
        <f t="shared" si="1186"/>
        <v>1</v>
      </c>
      <c r="L2590" s="33">
        <f t="shared" ca="1" si="1189"/>
        <v>6.6295780877429785E-14</v>
      </c>
      <c r="M2590" s="600">
        <f t="shared" ca="1" si="1168"/>
        <v>27271.35</v>
      </c>
      <c r="N2590" s="601">
        <f t="shared" ca="1" si="1169"/>
        <v>-2.0357221457021499E+18</v>
      </c>
      <c r="O2590" s="601">
        <f t="shared" ca="1" si="1170"/>
        <v>2.238299118337196E+16</v>
      </c>
      <c r="P2590" s="601">
        <f t="shared" ca="1" si="1171"/>
        <v>-1.78917357472267E+16</v>
      </c>
      <c r="Q2590" s="601">
        <f t="shared" ca="1" si="1187"/>
        <v>-2862677719556270</v>
      </c>
      <c r="R2590" s="602">
        <f t="shared" si="1172"/>
        <v>399</v>
      </c>
      <c r="S2590" s="602">
        <f t="shared" si="1173"/>
        <v>63.84</v>
      </c>
      <c r="T2590" s="602">
        <f t="shared" si="1174"/>
        <v>166.35080000000002</v>
      </c>
      <c r="U2590" s="602">
        <f t="shared" si="1175"/>
        <v>26.616128000000003</v>
      </c>
      <c r="V2590" s="602">
        <f t="shared" ca="1" si="1176"/>
        <v>-1628577716561720</v>
      </c>
      <c r="W2590" s="602">
        <f t="shared" si="1177"/>
        <v>84.48</v>
      </c>
      <c r="X2590" s="602">
        <f t="shared" si="1178"/>
        <v>13.52</v>
      </c>
      <c r="Y2590" s="602">
        <f t="shared" ca="1" si="1179"/>
        <v>28054241651926.102</v>
      </c>
      <c r="Z2590" s="602">
        <f t="shared" ca="1" si="1180"/>
        <v>4488678664308.1797</v>
      </c>
      <c r="AA2590" s="603">
        <f t="shared" si="1181"/>
        <v>0</v>
      </c>
      <c r="AB2590" s="602"/>
      <c r="AC2590" s="604">
        <f t="shared" si="1182"/>
        <v>0.113</v>
      </c>
      <c r="AD2590" s="602">
        <f t="shared" ca="1" si="1183"/>
        <v>-1.7891735747226672E+16</v>
      </c>
      <c r="AE2590" s="602">
        <f t="shared" si="1184"/>
        <v>0</v>
      </c>
      <c r="AG2590" s="602">
        <f t="shared" ca="1" si="1188"/>
        <v>0</v>
      </c>
    </row>
    <row r="2591" spans="2:33" x14ac:dyDescent="0.25">
      <c r="B2591" s="30">
        <v>2570</v>
      </c>
      <c r="C2591" s="19">
        <f t="shared" ca="1" si="1162"/>
        <v>123912</v>
      </c>
      <c r="D2591" s="30">
        <f t="shared" ca="1" si="1163"/>
        <v>31</v>
      </c>
      <c r="E2591" s="599">
        <f t="shared" si="1164"/>
        <v>0.113</v>
      </c>
      <c r="F2591" s="599">
        <f t="shared" si="1185"/>
        <v>0.13108</v>
      </c>
      <c r="G2591" s="33">
        <f t="shared" ca="1" si="1165"/>
        <v>1.0120874444444443</v>
      </c>
      <c r="H2591" s="33">
        <f t="shared" ca="1" si="1166"/>
        <v>15266242150697.809</v>
      </c>
      <c r="I2591" s="33">
        <f t="shared" ca="1" si="1190"/>
        <v>6.5504004857822252E-14</v>
      </c>
      <c r="J2591" s="30" t="b">
        <f t="shared" si="1167"/>
        <v>0</v>
      </c>
      <c r="K2591" s="33">
        <f t="shared" si="1186"/>
        <v>1</v>
      </c>
      <c r="L2591" s="33">
        <f t="shared" ca="1" si="1189"/>
        <v>6.5504004857822252E-14</v>
      </c>
      <c r="M2591" s="600">
        <f t="shared" ca="1" si="1168"/>
        <v>27271.35</v>
      </c>
      <c r="N2591" s="601">
        <f t="shared" ca="1" si="1169"/>
        <v>-2.0581051368855199E+18</v>
      </c>
      <c r="O2591" s="601">
        <f t="shared" ca="1" si="1170"/>
        <v>2.4877231502956704E+16</v>
      </c>
      <c r="P2591" s="601">
        <f t="shared" ca="1" si="1171"/>
        <v>-2.00265063736388E+16</v>
      </c>
      <c r="Q2591" s="601">
        <f t="shared" ca="1" si="1187"/>
        <v>-3204241019782210</v>
      </c>
      <c r="R2591" s="602">
        <f t="shared" si="1172"/>
        <v>399</v>
      </c>
      <c r="S2591" s="602">
        <f t="shared" si="1173"/>
        <v>63.84</v>
      </c>
      <c r="T2591" s="602">
        <f t="shared" si="1174"/>
        <v>166.35080000000002</v>
      </c>
      <c r="U2591" s="602">
        <f t="shared" si="1175"/>
        <v>26.616128000000003</v>
      </c>
      <c r="V2591" s="602">
        <f t="shared" ca="1" si="1176"/>
        <v>-1646484109508420</v>
      </c>
      <c r="W2591" s="602">
        <f t="shared" si="1177"/>
        <v>84.48</v>
      </c>
      <c r="X2591" s="602">
        <f t="shared" si="1178"/>
        <v>13.52</v>
      </c>
      <c r="Y2591" s="602">
        <f t="shared" ca="1" si="1179"/>
        <v>31401561994140.301</v>
      </c>
      <c r="Z2591" s="602">
        <f t="shared" ca="1" si="1180"/>
        <v>5024249919062.4502</v>
      </c>
      <c r="AA2591" s="603">
        <f t="shared" si="1181"/>
        <v>0</v>
      </c>
      <c r="AB2591" s="602"/>
      <c r="AC2591" s="604">
        <f t="shared" si="1182"/>
        <v>0.113</v>
      </c>
      <c r="AD2591" s="602">
        <f t="shared" ca="1" si="1183"/>
        <v>-2.002650637363882E+16</v>
      </c>
      <c r="AE2591" s="602">
        <f t="shared" si="1184"/>
        <v>0</v>
      </c>
      <c r="AG2591" s="602">
        <f t="shared" ca="1" si="1188"/>
        <v>0</v>
      </c>
    </row>
    <row r="2592" spans="2:33" x14ac:dyDescent="0.25">
      <c r="B2592" s="30">
        <v>2571</v>
      </c>
      <c r="C2592" s="19">
        <f t="shared" ca="1" si="1162"/>
        <v>123942</v>
      </c>
      <c r="D2592" s="30">
        <f t="shared" ca="1" si="1163"/>
        <v>30</v>
      </c>
      <c r="E2592" s="599">
        <f t="shared" si="1164"/>
        <v>0.113</v>
      </c>
      <c r="F2592" s="599">
        <f t="shared" si="1185"/>
        <v>0.13108</v>
      </c>
      <c r="G2592" s="33">
        <f t="shared" ca="1" si="1165"/>
        <v>1.0117233333333333</v>
      </c>
      <c r="H2592" s="33">
        <f t="shared" ca="1" si="1166"/>
        <v>15445213396177.822</v>
      </c>
      <c r="I2592" s="33">
        <f t="shared" ca="1" si="1190"/>
        <v>6.4744977900238451E-14</v>
      </c>
      <c r="J2592" s="30" t="b">
        <f t="shared" si="1167"/>
        <v>0</v>
      </c>
      <c r="K2592" s="33">
        <f t="shared" si="1186"/>
        <v>1</v>
      </c>
      <c r="L2592" s="33">
        <f t="shared" ca="1" si="1189"/>
        <v>6.4744977900238451E-14</v>
      </c>
      <c r="M2592" s="600">
        <f t="shared" ca="1" si="1168"/>
        <v>27271.35</v>
      </c>
      <c r="N2592" s="601">
        <f t="shared" ca="1" si="1169"/>
        <v>-2.08298236838848E+18</v>
      </c>
      <c r="O2592" s="601">
        <f t="shared" ca="1" si="1170"/>
        <v>2.441949663210156E+16</v>
      </c>
      <c r="P2592" s="601">
        <f t="shared" ca="1" si="1171"/>
        <v>-1.96147506356582E+16</v>
      </c>
      <c r="Q2592" s="601">
        <f t="shared" ca="1" si="1187"/>
        <v>-3138360101705310</v>
      </c>
      <c r="R2592" s="602">
        <f t="shared" si="1172"/>
        <v>399</v>
      </c>
      <c r="S2592" s="602">
        <f t="shared" si="1173"/>
        <v>63.84</v>
      </c>
      <c r="T2592" s="602">
        <f t="shared" si="1174"/>
        <v>166.35080000000002</v>
      </c>
      <c r="U2592" s="602">
        <f t="shared" si="1175"/>
        <v>26.616128000000003</v>
      </c>
      <c r="V2592" s="602">
        <f t="shared" ca="1" si="1176"/>
        <v>-1666385894710780</v>
      </c>
      <c r="W2592" s="602">
        <f t="shared" si="1177"/>
        <v>84.48</v>
      </c>
      <c r="X2592" s="602">
        <f t="shared" si="1178"/>
        <v>13.52</v>
      </c>
      <c r="Y2592" s="602">
        <f t="shared" ca="1" si="1179"/>
        <v>30755928996986.699</v>
      </c>
      <c r="Z2592" s="602">
        <f t="shared" ca="1" si="1180"/>
        <v>4920948639517.8701</v>
      </c>
      <c r="AA2592" s="603">
        <f t="shared" si="1181"/>
        <v>0</v>
      </c>
      <c r="AB2592" s="602"/>
      <c r="AC2592" s="604">
        <f t="shared" si="1182"/>
        <v>0.113</v>
      </c>
      <c r="AD2592" s="602">
        <f t="shared" ca="1" si="1183"/>
        <v>-1.9614750635658184E+16</v>
      </c>
      <c r="AE2592" s="602">
        <f t="shared" si="1184"/>
        <v>0</v>
      </c>
      <c r="AG2592" s="602">
        <f t="shared" ca="1" si="1188"/>
        <v>0</v>
      </c>
    </row>
    <row r="2593" spans="2:33" x14ac:dyDescent="0.25">
      <c r="B2593" s="30">
        <v>2572</v>
      </c>
      <c r="C2593" s="19">
        <f t="shared" ca="1" si="1162"/>
        <v>123973</v>
      </c>
      <c r="D2593" s="30">
        <f t="shared" ca="1" si="1163"/>
        <v>31</v>
      </c>
      <c r="E2593" s="599">
        <f t="shared" si="1164"/>
        <v>0.113</v>
      </c>
      <c r="F2593" s="599">
        <f t="shared" si="1185"/>
        <v>0.13108</v>
      </c>
      <c r="G2593" s="33">
        <f t="shared" ca="1" si="1165"/>
        <v>1.0120874444444443</v>
      </c>
      <c r="H2593" s="33">
        <f t="shared" ca="1" si="1166"/>
        <v>15631906555036.709</v>
      </c>
      <c r="I2593" s="33">
        <f t="shared" ca="1" si="1190"/>
        <v>6.397172324944542E-14</v>
      </c>
      <c r="J2593" s="30" t="b">
        <f t="shared" si="1167"/>
        <v>0</v>
      </c>
      <c r="K2593" s="33">
        <f t="shared" si="1186"/>
        <v>1</v>
      </c>
      <c r="L2593" s="33">
        <f t="shared" ca="1" si="1189"/>
        <v>6.397172324944542E-14</v>
      </c>
      <c r="M2593" s="600">
        <f t="shared" ca="1" si="1168"/>
        <v>27271.35</v>
      </c>
      <c r="N2593" s="601">
        <f t="shared" ca="1" si="1169"/>
        <v>-2.1074018650205801E+18</v>
      </c>
      <c r="O2593" s="601">
        <f t="shared" ca="1" si="1170"/>
        <v>2.5473102965582092E+16</v>
      </c>
      <c r="P2593" s="601">
        <f t="shared" ca="1" si="1171"/>
        <v>-2.05061909254641E+16</v>
      </c>
      <c r="Q2593" s="601">
        <f t="shared" ca="1" si="1187"/>
        <v>-3280990548074260</v>
      </c>
      <c r="R2593" s="602">
        <f t="shared" si="1172"/>
        <v>399</v>
      </c>
      <c r="S2593" s="602">
        <f t="shared" si="1173"/>
        <v>63.84</v>
      </c>
      <c r="T2593" s="602">
        <f t="shared" si="1174"/>
        <v>166.35080000000002</v>
      </c>
      <c r="U2593" s="602">
        <f t="shared" si="1175"/>
        <v>26.616128000000003</v>
      </c>
      <c r="V2593" s="602">
        <f t="shared" ca="1" si="1176"/>
        <v>-1685921492016460</v>
      </c>
      <c r="W2593" s="602">
        <f t="shared" si="1177"/>
        <v>84.48</v>
      </c>
      <c r="X2593" s="602">
        <f t="shared" si="1178"/>
        <v>13.52</v>
      </c>
      <c r="Y2593" s="602">
        <f t="shared" ca="1" si="1179"/>
        <v>32153707371402.398</v>
      </c>
      <c r="Z2593" s="602">
        <f t="shared" ca="1" si="1180"/>
        <v>5144593179424.3799</v>
      </c>
      <c r="AA2593" s="603">
        <f t="shared" si="1181"/>
        <v>0</v>
      </c>
      <c r="AB2593" s="602"/>
      <c r="AC2593" s="604">
        <f t="shared" si="1182"/>
        <v>0.113</v>
      </c>
      <c r="AD2593" s="602">
        <f t="shared" ca="1" si="1183"/>
        <v>-2.0506190925464148E+16</v>
      </c>
      <c r="AE2593" s="602">
        <f t="shared" si="1184"/>
        <v>0</v>
      </c>
      <c r="AG2593" s="602">
        <f t="shared" ca="1" si="1188"/>
        <v>0</v>
      </c>
    </row>
    <row r="2594" spans="2:33" x14ac:dyDescent="0.25">
      <c r="B2594" s="30">
        <v>2573</v>
      </c>
      <c r="C2594" s="19">
        <f t="shared" ca="1" si="1162"/>
        <v>124003</v>
      </c>
      <c r="D2594" s="30">
        <f t="shared" ca="1" si="1163"/>
        <v>30</v>
      </c>
      <c r="E2594" s="599">
        <f t="shared" si="1164"/>
        <v>0.113</v>
      </c>
      <c r="F2594" s="599">
        <f t="shared" si="1185"/>
        <v>0.13108</v>
      </c>
      <c r="G2594" s="33">
        <f t="shared" ca="1" si="1165"/>
        <v>1.0117233333333333</v>
      </c>
      <c r="H2594" s="33">
        <f t="shared" ca="1" si="1166"/>
        <v>15815164606216.922</v>
      </c>
      <c r="I2594" s="33">
        <f t="shared" ca="1" si="1190"/>
        <v>6.3230451588654419E-14</v>
      </c>
      <c r="J2594" s="30" t="b">
        <f t="shared" si="1167"/>
        <v>0</v>
      </c>
      <c r="K2594" s="33">
        <f t="shared" si="1186"/>
        <v>1</v>
      </c>
      <c r="L2594" s="33">
        <f t="shared" ca="1" si="1189"/>
        <v>6.3230451588654419E-14</v>
      </c>
      <c r="M2594" s="600">
        <f t="shared" ca="1" si="1168"/>
        <v>27271.35</v>
      </c>
      <c r="N2594" s="601">
        <f t="shared" ca="1" si="1169"/>
        <v>-2.1328749679861601E+18</v>
      </c>
      <c r="O2594" s="601">
        <f t="shared" ca="1" si="1170"/>
        <v>2.500440420805168E+16</v>
      </c>
      <c r="P2594" s="601">
        <f t="shared" ca="1" si="1171"/>
        <v>-2.0084572615203E+16</v>
      </c>
      <c r="Q2594" s="601">
        <f t="shared" ca="1" si="1187"/>
        <v>-3213531618432480</v>
      </c>
      <c r="R2594" s="602">
        <f t="shared" si="1172"/>
        <v>399</v>
      </c>
      <c r="S2594" s="602">
        <f t="shared" si="1173"/>
        <v>63.84</v>
      </c>
      <c r="T2594" s="602">
        <f t="shared" si="1174"/>
        <v>166.35080000000002</v>
      </c>
      <c r="U2594" s="602">
        <f t="shared" si="1175"/>
        <v>26.616128000000003</v>
      </c>
      <c r="V2594" s="602">
        <f t="shared" ca="1" si="1176"/>
        <v>-1706299974388930</v>
      </c>
      <c r="W2594" s="602">
        <f t="shared" si="1177"/>
        <v>84.48</v>
      </c>
      <c r="X2594" s="602">
        <f t="shared" si="1178"/>
        <v>13.52</v>
      </c>
      <c r="Y2594" s="602">
        <f t="shared" ca="1" si="1179"/>
        <v>31492609860912.898</v>
      </c>
      <c r="Z2594" s="602">
        <f t="shared" ca="1" si="1180"/>
        <v>5038817577746.0596</v>
      </c>
      <c r="AA2594" s="603">
        <f t="shared" si="1181"/>
        <v>0</v>
      </c>
      <c r="AB2594" s="602"/>
      <c r="AC2594" s="604">
        <f t="shared" si="1182"/>
        <v>0.113</v>
      </c>
      <c r="AD2594" s="602">
        <f t="shared" ca="1" si="1183"/>
        <v>-2.0084572615203008E+16</v>
      </c>
      <c r="AE2594" s="602">
        <f t="shared" si="1184"/>
        <v>0</v>
      </c>
      <c r="AG2594" s="602">
        <f t="shared" ca="1" si="1188"/>
        <v>0</v>
      </c>
    </row>
    <row r="2595" spans="2:33" x14ac:dyDescent="0.25">
      <c r="B2595" s="30">
        <v>2574</v>
      </c>
      <c r="C2595" s="19">
        <f t="shared" ca="1" si="1162"/>
        <v>124034</v>
      </c>
      <c r="D2595" s="30">
        <f t="shared" ca="1" si="1163"/>
        <v>31</v>
      </c>
      <c r="E2595" s="599">
        <f t="shared" si="1164"/>
        <v>0.113</v>
      </c>
      <c r="F2595" s="599">
        <f t="shared" si="1185"/>
        <v>0.13108</v>
      </c>
      <c r="G2595" s="33">
        <f t="shared" ca="1" si="1165"/>
        <v>1.0120874444444443</v>
      </c>
      <c r="H2595" s="33">
        <f t="shared" ca="1" si="1166"/>
        <v>16006329529774.311</v>
      </c>
      <c r="I2595" s="33">
        <f t="shared" ca="1" si="1190"/>
        <v>6.2475285051444269E-14</v>
      </c>
      <c r="J2595" s="30" t="b">
        <f t="shared" si="1167"/>
        <v>0</v>
      </c>
      <c r="K2595" s="33">
        <f t="shared" si="1186"/>
        <v>1</v>
      </c>
      <c r="L2595" s="33">
        <f t="shared" ca="1" si="1189"/>
        <v>6.2475285051444269E-14</v>
      </c>
      <c r="M2595" s="600">
        <f t="shared" ca="1" si="1168"/>
        <v>27271.35</v>
      </c>
      <c r="N2595" s="601">
        <f t="shared" ca="1" si="1169"/>
        <v>-2.15787937219421E+18</v>
      </c>
      <c r="O2595" s="601">
        <f t="shared" ca="1" si="1170"/>
        <v>2.6083247029237444E+16</v>
      </c>
      <c r="P2595" s="601">
        <f t="shared" ca="1" si="1171"/>
        <v>-2.09973651133231E+16</v>
      </c>
      <c r="Q2595" s="601">
        <f t="shared" ca="1" si="1187"/>
        <v>-3359578418131700</v>
      </c>
      <c r="R2595" s="602">
        <f t="shared" si="1172"/>
        <v>399</v>
      </c>
      <c r="S2595" s="602">
        <f t="shared" si="1173"/>
        <v>63.84</v>
      </c>
      <c r="T2595" s="602">
        <f t="shared" si="1174"/>
        <v>166.35080000000002</v>
      </c>
      <c r="U2595" s="602">
        <f t="shared" si="1175"/>
        <v>26.616128000000003</v>
      </c>
      <c r="V2595" s="602">
        <f t="shared" ca="1" si="1176"/>
        <v>-1726303497755370</v>
      </c>
      <c r="W2595" s="602">
        <f t="shared" si="1177"/>
        <v>84.48</v>
      </c>
      <c r="X2595" s="602">
        <f t="shared" si="1178"/>
        <v>13.52</v>
      </c>
      <c r="Y2595" s="602">
        <f t="shared" ca="1" si="1179"/>
        <v>32923868497965.301</v>
      </c>
      <c r="Z2595" s="602">
        <f t="shared" ca="1" si="1180"/>
        <v>5267818959674.4502</v>
      </c>
      <c r="AA2595" s="603">
        <f t="shared" si="1181"/>
        <v>0</v>
      </c>
      <c r="AB2595" s="602"/>
      <c r="AC2595" s="604">
        <f t="shared" si="1182"/>
        <v>0.113</v>
      </c>
      <c r="AD2595" s="602">
        <f t="shared" ca="1" si="1183"/>
        <v>-2.0997365113323104E+16</v>
      </c>
      <c r="AE2595" s="602">
        <f t="shared" si="1184"/>
        <v>0</v>
      </c>
      <c r="AG2595" s="602">
        <f t="shared" ca="1" si="1188"/>
        <v>0</v>
      </c>
    </row>
    <row r="2596" spans="2:33" x14ac:dyDescent="0.25">
      <c r="B2596" s="30">
        <v>2575</v>
      </c>
      <c r="C2596" s="19">
        <f t="shared" ca="1" si="1162"/>
        <v>124065</v>
      </c>
      <c r="D2596" s="30">
        <f t="shared" ca="1" si="1163"/>
        <v>31</v>
      </c>
      <c r="E2596" s="599">
        <f t="shared" si="1164"/>
        <v>0.113</v>
      </c>
      <c r="F2596" s="599">
        <f t="shared" si="1185"/>
        <v>0.13108</v>
      </c>
      <c r="G2596" s="33">
        <f t="shared" ca="1" si="1165"/>
        <v>1.0120874444444443</v>
      </c>
      <c r="H2596" s="33">
        <f t="shared" ca="1" si="1166"/>
        <v>16199805148724.926</v>
      </c>
      <c r="I2596" s="33">
        <f t="shared" ca="1" si="1190"/>
        <v>6.1729137530935628E-14</v>
      </c>
      <c r="J2596" s="30" t="b">
        <f t="shared" si="1167"/>
        <v>0</v>
      </c>
      <c r="K2596" s="33">
        <f t="shared" si="1186"/>
        <v>1</v>
      </c>
      <c r="L2596" s="33">
        <f t="shared" ca="1" si="1189"/>
        <v>6.1729137530935628E-14</v>
      </c>
      <c r="M2596" s="600">
        <f t="shared" ca="1" si="1168"/>
        <v>27271.35</v>
      </c>
      <c r="N2596" s="601">
        <f t="shared" ca="1" si="1169"/>
        <v>-2.1839626192234501E+18</v>
      </c>
      <c r="O2596" s="601">
        <f t="shared" ca="1" si="1170"/>
        <v>2.6398526828634092E+16</v>
      </c>
      <c r="P2596" s="601">
        <f t="shared" ca="1" si="1171"/>
        <v>-2.12511695976104E+16</v>
      </c>
      <c r="Q2596" s="601">
        <f t="shared" ca="1" si="1187"/>
        <v>-3400187135617660</v>
      </c>
      <c r="R2596" s="602">
        <f t="shared" si="1172"/>
        <v>399</v>
      </c>
      <c r="S2596" s="602">
        <f t="shared" si="1173"/>
        <v>63.84</v>
      </c>
      <c r="T2596" s="602">
        <f t="shared" si="1174"/>
        <v>166.35080000000002</v>
      </c>
      <c r="U2596" s="602">
        <f t="shared" si="1175"/>
        <v>26.616128000000003</v>
      </c>
      <c r="V2596" s="602">
        <f t="shared" ca="1" si="1176"/>
        <v>-1747170095378760</v>
      </c>
      <c r="W2596" s="602">
        <f t="shared" si="1177"/>
        <v>84.48</v>
      </c>
      <c r="X2596" s="602">
        <f t="shared" si="1178"/>
        <v>13.52</v>
      </c>
      <c r="Y2596" s="602">
        <f t="shared" ca="1" si="1179"/>
        <v>33321833929327.699</v>
      </c>
      <c r="Z2596" s="602">
        <f t="shared" ca="1" si="1180"/>
        <v>5331493428692.4297</v>
      </c>
      <c r="AA2596" s="603">
        <f t="shared" si="1181"/>
        <v>0</v>
      </c>
      <c r="AB2596" s="602"/>
      <c r="AC2596" s="604">
        <f t="shared" si="1182"/>
        <v>0.113</v>
      </c>
      <c r="AD2596" s="602">
        <f t="shared" ca="1" si="1183"/>
        <v>-2.1251169597610404E+16</v>
      </c>
      <c r="AE2596" s="602">
        <f t="shared" si="1184"/>
        <v>0</v>
      </c>
      <c r="AG2596" s="602">
        <f t="shared" ca="1" si="1188"/>
        <v>0</v>
      </c>
    </row>
    <row r="2597" spans="2:33" x14ac:dyDescent="0.25">
      <c r="B2597" s="30">
        <v>2576</v>
      </c>
      <c r="C2597" s="19">
        <f t="shared" ca="1" si="1162"/>
        <v>124095</v>
      </c>
      <c r="D2597" s="30">
        <f t="shared" ca="1" si="1163"/>
        <v>30</v>
      </c>
      <c r="E2597" s="599">
        <f t="shared" si="1164"/>
        <v>0.113</v>
      </c>
      <c r="F2597" s="599">
        <f t="shared" si="1185"/>
        <v>0.13108</v>
      </c>
      <c r="G2597" s="33">
        <f t="shared" ca="1" si="1165"/>
        <v>1.0117233333333333</v>
      </c>
      <c r="H2597" s="33">
        <f t="shared" ca="1" si="1166"/>
        <v>16389720864418.477</v>
      </c>
      <c r="I2597" s="33">
        <f t="shared" ca="1" si="1190"/>
        <v>6.1013851808237062E-14</v>
      </c>
      <c r="J2597" s="30" t="b">
        <f t="shared" si="1167"/>
        <v>0</v>
      </c>
      <c r="K2597" s="33">
        <f t="shared" si="1186"/>
        <v>1</v>
      </c>
      <c r="L2597" s="33">
        <f t="shared" ca="1" si="1189"/>
        <v>6.1013851808237062E-14</v>
      </c>
      <c r="M2597" s="600">
        <f t="shared" ca="1" si="1168"/>
        <v>27271.35</v>
      </c>
      <c r="N2597" s="601">
        <f t="shared" ca="1" si="1169"/>
        <v>-2.2103611460520801E+18</v>
      </c>
      <c r="O2597" s="601">
        <f t="shared" ca="1" si="1170"/>
        <v>2.5912800502244544E+16</v>
      </c>
      <c r="P2597" s="601">
        <f t="shared" ca="1" si="1171"/>
        <v>-2.08142341253238E+16</v>
      </c>
      <c r="Q2597" s="601">
        <f t="shared" ca="1" si="1187"/>
        <v>-3330277460051810</v>
      </c>
      <c r="R2597" s="602">
        <f t="shared" si="1172"/>
        <v>399</v>
      </c>
      <c r="S2597" s="602">
        <f t="shared" si="1173"/>
        <v>63.84</v>
      </c>
      <c r="T2597" s="602">
        <f t="shared" si="1174"/>
        <v>166.35080000000002</v>
      </c>
      <c r="U2597" s="602">
        <f t="shared" si="1175"/>
        <v>26.616128000000003</v>
      </c>
      <c r="V2597" s="602">
        <f t="shared" ca="1" si="1176"/>
        <v>-1768288916841660</v>
      </c>
      <c r="W2597" s="602">
        <f t="shared" si="1177"/>
        <v>84.48</v>
      </c>
      <c r="X2597" s="602">
        <f t="shared" si="1178"/>
        <v>13.52</v>
      </c>
      <c r="Y2597" s="602">
        <f t="shared" ca="1" si="1179"/>
        <v>32636719108782.398</v>
      </c>
      <c r="Z2597" s="602">
        <f t="shared" ca="1" si="1180"/>
        <v>5221875057405.1797</v>
      </c>
      <c r="AA2597" s="603">
        <f t="shared" si="1181"/>
        <v>0</v>
      </c>
      <c r="AB2597" s="602"/>
      <c r="AC2597" s="604">
        <f t="shared" si="1182"/>
        <v>0.113</v>
      </c>
      <c r="AD2597" s="602">
        <f t="shared" ca="1" si="1183"/>
        <v>-2.0814234125323756E+16</v>
      </c>
      <c r="AE2597" s="602">
        <f t="shared" si="1184"/>
        <v>0</v>
      </c>
      <c r="AG2597" s="602">
        <f t="shared" ca="1" si="1188"/>
        <v>0</v>
      </c>
    </row>
    <row r="2598" spans="2:33" x14ac:dyDescent="0.25">
      <c r="B2598" s="30">
        <v>2577</v>
      </c>
      <c r="C2598" s="19">
        <f t="shared" ca="1" si="1162"/>
        <v>124126</v>
      </c>
      <c r="D2598" s="30">
        <f t="shared" ca="1" si="1163"/>
        <v>31</v>
      </c>
      <c r="E2598" s="599">
        <f t="shared" si="1164"/>
        <v>0.113</v>
      </c>
      <c r="F2598" s="599">
        <f t="shared" si="1185"/>
        <v>0.13108</v>
      </c>
      <c r="G2598" s="33">
        <f t="shared" ca="1" si="1165"/>
        <v>1.0120874444444443</v>
      </c>
      <c r="H2598" s="33">
        <f t="shared" ca="1" si="1166"/>
        <v>16587830704827.084</v>
      </c>
      <c r="I2598" s="33">
        <f t="shared" ca="1" si="1190"/>
        <v>6.0285158306384124E-14</v>
      </c>
      <c r="J2598" s="30" t="b">
        <f t="shared" si="1167"/>
        <v>0</v>
      </c>
      <c r="K2598" s="33">
        <f t="shared" si="1186"/>
        <v>1</v>
      </c>
      <c r="L2598" s="33">
        <f t="shared" ca="1" si="1189"/>
        <v>6.0285158306384124E-14</v>
      </c>
      <c r="M2598" s="600">
        <f t="shared" ca="1" si="1168"/>
        <v>27271.35</v>
      </c>
      <c r="N2598" s="601">
        <f t="shared" ca="1" si="1169"/>
        <v>-2.2362739465543199E+18</v>
      </c>
      <c r="O2598" s="601">
        <f t="shared" ca="1" si="1170"/>
        <v>2.703083709156116E+16</v>
      </c>
      <c r="P2598" s="601">
        <f t="shared" ca="1" si="1171"/>
        <v>-2.17601878743883E+16</v>
      </c>
      <c r="Q2598" s="601">
        <f t="shared" ca="1" si="1187"/>
        <v>-3481630059902130</v>
      </c>
      <c r="R2598" s="602">
        <f t="shared" si="1172"/>
        <v>399</v>
      </c>
      <c r="S2598" s="602">
        <f t="shared" si="1173"/>
        <v>63.84</v>
      </c>
      <c r="T2598" s="602">
        <f t="shared" si="1174"/>
        <v>166.35080000000002</v>
      </c>
      <c r="U2598" s="602">
        <f t="shared" si="1175"/>
        <v>26.616128000000003</v>
      </c>
      <c r="V2598" s="602">
        <f t="shared" ca="1" si="1176"/>
        <v>-1789019157243460</v>
      </c>
      <c r="W2598" s="602">
        <f t="shared" si="1177"/>
        <v>84.48</v>
      </c>
      <c r="X2598" s="602">
        <f t="shared" si="1178"/>
        <v>13.52</v>
      </c>
      <c r="Y2598" s="602">
        <f t="shared" ca="1" si="1179"/>
        <v>34119974587315.5</v>
      </c>
      <c r="Z2598" s="602">
        <f t="shared" ca="1" si="1180"/>
        <v>5459195933970.4805</v>
      </c>
      <c r="AA2598" s="603">
        <f t="shared" si="1181"/>
        <v>0</v>
      </c>
      <c r="AB2598" s="602"/>
      <c r="AC2598" s="604">
        <f t="shared" si="1182"/>
        <v>0.113</v>
      </c>
      <c r="AD2598" s="602">
        <f t="shared" ca="1" si="1183"/>
        <v>-2.1760187874388288E+16</v>
      </c>
      <c r="AE2598" s="602">
        <f t="shared" si="1184"/>
        <v>0</v>
      </c>
      <c r="AG2598" s="602">
        <f t="shared" ca="1" si="1188"/>
        <v>0</v>
      </c>
    </row>
    <row r="2599" spans="2:33" x14ac:dyDescent="0.25">
      <c r="B2599" s="30">
        <v>2578</v>
      </c>
      <c r="C2599" s="19">
        <f t="shared" ca="1" si="1162"/>
        <v>124156</v>
      </c>
      <c r="D2599" s="30">
        <f t="shared" ca="1" si="1163"/>
        <v>30</v>
      </c>
      <c r="E2599" s="599">
        <f t="shared" si="1164"/>
        <v>0.113</v>
      </c>
      <c r="F2599" s="599">
        <f t="shared" si="1185"/>
        <v>0.13108</v>
      </c>
      <c r="G2599" s="33">
        <f t="shared" ca="1" si="1165"/>
        <v>1.0117233333333333</v>
      </c>
      <c r="H2599" s="33">
        <f t="shared" ca="1" si="1166"/>
        <v>16782295373456.674</v>
      </c>
      <c r="I2599" s="33">
        <f t="shared" ca="1" si="1190"/>
        <v>5.9586604677547666E-14</v>
      </c>
      <c r="J2599" s="30" t="b">
        <f t="shared" si="1167"/>
        <v>0</v>
      </c>
      <c r="K2599" s="33">
        <f t="shared" si="1186"/>
        <v>1</v>
      </c>
      <c r="L2599" s="33">
        <f t="shared" ca="1" si="1189"/>
        <v>5.9586604677547666E-14</v>
      </c>
      <c r="M2599" s="600">
        <f t="shared" ca="1" si="1168"/>
        <v>27271.35</v>
      </c>
      <c r="N2599" s="601">
        <f t="shared" ca="1" si="1169"/>
        <v>-2.2633047836458801E+18</v>
      </c>
      <c r="O2599" s="601">
        <f t="shared" ca="1" si="1170"/>
        <v>2.6533476413635832E+16</v>
      </c>
      <c r="P2599" s="601">
        <f t="shared" ca="1" si="1171"/>
        <v>-2.13127867126654E+16</v>
      </c>
      <c r="Q2599" s="601">
        <f t="shared" ca="1" si="1187"/>
        <v>-3410045874026460</v>
      </c>
      <c r="R2599" s="602">
        <f t="shared" si="1172"/>
        <v>399</v>
      </c>
      <c r="S2599" s="602">
        <f t="shared" si="1173"/>
        <v>63.84</v>
      </c>
      <c r="T2599" s="602">
        <f t="shared" si="1174"/>
        <v>166.35080000000002</v>
      </c>
      <c r="U2599" s="602">
        <f t="shared" si="1175"/>
        <v>26.616128000000003</v>
      </c>
      <c r="V2599" s="602">
        <f t="shared" ca="1" si="1176"/>
        <v>-1810643826916700</v>
      </c>
      <c r="W2599" s="602">
        <f t="shared" si="1177"/>
        <v>84.48</v>
      </c>
      <c r="X2599" s="602">
        <f t="shared" si="1178"/>
        <v>13.52</v>
      </c>
      <c r="Y2599" s="602">
        <f t="shared" ca="1" si="1179"/>
        <v>33418449565734</v>
      </c>
      <c r="Z2599" s="602">
        <f t="shared" ca="1" si="1180"/>
        <v>5346951930517.4404</v>
      </c>
      <c r="AA2599" s="603">
        <f t="shared" si="1181"/>
        <v>0</v>
      </c>
      <c r="AB2599" s="602"/>
      <c r="AC2599" s="604">
        <f t="shared" si="1182"/>
        <v>0.113</v>
      </c>
      <c r="AD2599" s="602">
        <f t="shared" ca="1" si="1183"/>
        <v>-2.1312786712665372E+16</v>
      </c>
      <c r="AE2599" s="602">
        <f t="shared" si="1184"/>
        <v>0</v>
      </c>
      <c r="AG2599" s="602">
        <f t="shared" ca="1" si="1188"/>
        <v>0</v>
      </c>
    </row>
    <row r="2600" spans="2:33" x14ac:dyDescent="0.25">
      <c r="B2600" s="30">
        <v>2579</v>
      </c>
      <c r="C2600" s="19">
        <f t="shared" ca="1" si="1162"/>
        <v>124187</v>
      </c>
      <c r="D2600" s="30">
        <f t="shared" ca="1" si="1163"/>
        <v>31</v>
      </c>
      <c r="E2600" s="599">
        <f t="shared" si="1164"/>
        <v>0.113</v>
      </c>
      <c r="F2600" s="599">
        <f t="shared" si="1185"/>
        <v>0.13108</v>
      </c>
      <c r="G2600" s="33">
        <f t="shared" ca="1" si="1165"/>
        <v>1.0120874444444443</v>
      </c>
      <c r="H2600" s="33">
        <f t="shared" ca="1" si="1166"/>
        <v>16985150436433.586</v>
      </c>
      <c r="I2600" s="33">
        <f t="shared" ca="1" si="1190"/>
        <v>5.8874956906768054E-14</v>
      </c>
      <c r="J2600" s="30" t="b">
        <f t="shared" si="1167"/>
        <v>0</v>
      </c>
      <c r="K2600" s="33">
        <f t="shared" si="1186"/>
        <v>1</v>
      </c>
      <c r="L2600" s="33">
        <f t="shared" ca="1" si="1189"/>
        <v>5.8874956906768054E-14</v>
      </c>
      <c r="M2600" s="600">
        <f t="shared" ca="1" si="1168"/>
        <v>27271.35</v>
      </c>
      <c r="N2600" s="601">
        <f t="shared" ca="1" si="1169"/>
        <v>-2.28983826005952E+18</v>
      </c>
      <c r="O2600" s="601">
        <f t="shared" ca="1" si="1170"/>
        <v>2.7678292755260024E+16</v>
      </c>
      <c r="P2600" s="601">
        <f t="shared" ca="1" si="1171"/>
        <v>-2.22813984027458E+16</v>
      </c>
      <c r="Q2600" s="601">
        <f t="shared" ca="1" si="1187"/>
        <v>-3565023744439330</v>
      </c>
      <c r="R2600" s="602">
        <f t="shared" si="1172"/>
        <v>399</v>
      </c>
      <c r="S2600" s="602">
        <f t="shared" si="1173"/>
        <v>63.84</v>
      </c>
      <c r="T2600" s="602">
        <f t="shared" si="1174"/>
        <v>166.35080000000002</v>
      </c>
      <c r="U2600" s="602">
        <f t="shared" si="1175"/>
        <v>26.616128000000003</v>
      </c>
      <c r="V2600" s="602">
        <f t="shared" ca="1" si="1176"/>
        <v>-1831870608047620</v>
      </c>
      <c r="W2600" s="602">
        <f t="shared" si="1177"/>
        <v>84.48</v>
      </c>
      <c r="X2600" s="602">
        <f t="shared" si="1178"/>
        <v>13.52</v>
      </c>
      <c r="Y2600" s="602">
        <f t="shared" ca="1" si="1179"/>
        <v>34937232695780.102</v>
      </c>
      <c r="Z2600" s="602">
        <f t="shared" ca="1" si="1180"/>
        <v>5589957231324.8203</v>
      </c>
      <c r="AA2600" s="603">
        <f t="shared" si="1181"/>
        <v>0</v>
      </c>
      <c r="AB2600" s="602"/>
      <c r="AC2600" s="604">
        <f t="shared" si="1182"/>
        <v>0.113</v>
      </c>
      <c r="AD2600" s="602">
        <f t="shared" ca="1" si="1183"/>
        <v>-2.2281398402745832E+16</v>
      </c>
      <c r="AE2600" s="602">
        <f t="shared" si="1184"/>
        <v>0</v>
      </c>
      <c r="AG2600" s="602">
        <f t="shared" ca="1" si="1188"/>
        <v>0</v>
      </c>
    </row>
    <row r="2601" spans="2:33" x14ac:dyDescent="0.25">
      <c r="B2601" s="30">
        <v>2580</v>
      </c>
      <c r="C2601" s="19">
        <f t="shared" ca="1" si="1162"/>
        <v>124218</v>
      </c>
      <c r="D2601" s="30">
        <f t="shared" ca="1" si="1163"/>
        <v>31</v>
      </c>
      <c r="E2601" s="599">
        <f t="shared" si="1164"/>
        <v>0.113</v>
      </c>
      <c r="F2601" s="599">
        <f t="shared" si="1185"/>
        <v>0.13108</v>
      </c>
      <c r="G2601" s="33">
        <f t="shared" ca="1" si="1165"/>
        <v>1.0120874444444443</v>
      </c>
      <c r="H2601" s="33">
        <f t="shared" ca="1" si="1166"/>
        <v>17190457498714.506</v>
      </c>
      <c r="I2601" s="33">
        <f t="shared" ca="1" si="1190"/>
        <v>5.8171808404446445E-14</v>
      </c>
      <c r="J2601" s="30" t="b">
        <f t="shared" si="1167"/>
        <v>1</v>
      </c>
      <c r="K2601" s="33">
        <f t="shared" si="1186"/>
        <v>1</v>
      </c>
      <c r="L2601" s="33">
        <f t="shared" ca="1" si="1189"/>
        <v>5.8171808404446445E-14</v>
      </c>
      <c r="M2601" s="600">
        <f t="shared" ca="1" si="1168"/>
        <v>27271.35</v>
      </c>
      <c r="N2601" s="601">
        <f t="shared" ca="1" si="1169"/>
        <v>-2.3175165528147799E+18</v>
      </c>
      <c r="O2601" s="601">
        <f t="shared" ca="1" si="1170"/>
        <v>2.8012852581256304E+16</v>
      </c>
      <c r="P2601" s="601">
        <f t="shared" ca="1" si="1171"/>
        <v>-2.25507235680838E+16</v>
      </c>
      <c r="Q2601" s="601">
        <f t="shared" ca="1" si="1187"/>
        <v>-3608115770893410</v>
      </c>
      <c r="R2601" s="602">
        <f t="shared" si="1172"/>
        <v>399</v>
      </c>
      <c r="S2601" s="602">
        <f t="shared" si="1173"/>
        <v>63.84</v>
      </c>
      <c r="T2601" s="602">
        <f t="shared" si="1174"/>
        <v>166.35080000000002</v>
      </c>
      <c r="U2601" s="602">
        <f t="shared" si="1175"/>
        <v>26.616128000000003</v>
      </c>
      <c r="V2601" s="602">
        <f t="shared" ca="1" si="1176"/>
        <v>-1854013242251820</v>
      </c>
      <c r="W2601" s="602">
        <f t="shared" si="1177"/>
        <v>84.48</v>
      </c>
      <c r="X2601" s="602">
        <f t="shared" si="1178"/>
        <v>13.52</v>
      </c>
      <c r="Y2601" s="602">
        <f t="shared" ca="1" si="1179"/>
        <v>35359534555030.102</v>
      </c>
      <c r="Z2601" s="602">
        <f t="shared" ca="1" si="1180"/>
        <v>5657525528804.8203</v>
      </c>
      <c r="AA2601" s="603">
        <f t="shared" si="1181"/>
        <v>0</v>
      </c>
      <c r="AB2601" s="602"/>
      <c r="AC2601" s="604">
        <f t="shared" si="1182"/>
        <v>0.113</v>
      </c>
      <c r="AD2601" s="602">
        <f t="shared" ca="1" si="1183"/>
        <v>-2.2550723568083816E+16</v>
      </c>
      <c r="AE2601" s="602">
        <f t="shared" si="1184"/>
        <v>0</v>
      </c>
      <c r="AG2601" s="602">
        <f t="shared" ca="1" si="1188"/>
        <v>0</v>
      </c>
    </row>
    <row r="2602" spans="2:33" x14ac:dyDescent="0.25">
      <c r="B2602" s="30">
        <v>2581</v>
      </c>
      <c r="C2602" s="19">
        <f t="shared" ca="1" si="1162"/>
        <v>124247</v>
      </c>
      <c r="D2602" s="30">
        <f t="shared" ca="1" si="1163"/>
        <v>29</v>
      </c>
      <c r="E2602" s="599">
        <f t="shared" si="1164"/>
        <v>0.113</v>
      </c>
      <c r="F2602" s="599">
        <f t="shared" si="1185"/>
        <v>0.13108</v>
      </c>
      <c r="G2602" s="33">
        <f t="shared" ca="1" si="1165"/>
        <v>1.0113592222222221</v>
      </c>
      <c r="H2602" s="33">
        <f t="shared" ca="1" si="1166"/>
        <v>17385727725544.068</v>
      </c>
      <c r="I2602" s="33">
        <f t="shared" ca="1" si="1190"/>
        <v>5.7518443621473772E-14</v>
      </c>
      <c r="J2602" s="30" t="b">
        <f t="shared" si="1167"/>
        <v>0</v>
      </c>
      <c r="K2602" s="33">
        <f t="shared" si="1186"/>
        <v>1</v>
      </c>
      <c r="L2602" s="33">
        <f t="shared" ca="1" si="1189"/>
        <v>5.7518443621473772E-14</v>
      </c>
      <c r="M2602" s="600">
        <f t="shared" ca="1" si="1168"/>
        <v>27271.35</v>
      </c>
      <c r="N2602" s="601">
        <f t="shared" ca="1" si="1169"/>
        <v>-2.3455294053960402E+18</v>
      </c>
      <c r="O2602" s="601">
        <f t="shared" ca="1" si="1170"/>
        <v>2.6643389744677644E+16</v>
      </c>
      <c r="P2602" s="601">
        <f t="shared" ca="1" si="1171"/>
        <v>-2.13508329485634E+16</v>
      </c>
      <c r="Q2602" s="601">
        <f t="shared" ca="1" si="1187"/>
        <v>-3416133271770140</v>
      </c>
      <c r="R2602" s="602">
        <f t="shared" si="1172"/>
        <v>399</v>
      </c>
      <c r="S2602" s="602">
        <f t="shared" si="1173"/>
        <v>63.84</v>
      </c>
      <c r="T2602" s="602">
        <f t="shared" si="1174"/>
        <v>166.35080000000002</v>
      </c>
      <c r="U2602" s="602">
        <f t="shared" si="1175"/>
        <v>26.616128000000003</v>
      </c>
      <c r="V2602" s="602">
        <f t="shared" ca="1" si="1176"/>
        <v>-1876423524316830</v>
      </c>
      <c r="W2602" s="602">
        <f t="shared" si="1177"/>
        <v>84.48</v>
      </c>
      <c r="X2602" s="602">
        <f t="shared" si="1178"/>
        <v>13.52</v>
      </c>
      <c r="Y2602" s="602">
        <f t="shared" ca="1" si="1179"/>
        <v>33478106063622</v>
      </c>
      <c r="Z2602" s="602">
        <f t="shared" ca="1" si="1180"/>
        <v>5356496970179.5195</v>
      </c>
      <c r="AA2602" s="603">
        <f t="shared" si="1181"/>
        <v>0</v>
      </c>
      <c r="AB2602" s="602"/>
      <c r="AC2602" s="604">
        <f t="shared" si="1182"/>
        <v>0.113</v>
      </c>
      <c r="AD2602" s="602">
        <f t="shared" ca="1" si="1183"/>
        <v>-2.13508329485634E+16</v>
      </c>
      <c r="AE2602" s="602">
        <f t="shared" si="1184"/>
        <v>0</v>
      </c>
      <c r="AG2602" s="602">
        <f t="shared" ca="1" si="1188"/>
        <v>0</v>
      </c>
    </row>
    <row r="2603" spans="2:33" x14ac:dyDescent="0.25">
      <c r="B2603" s="30">
        <v>2582</v>
      </c>
      <c r="C2603" s="19">
        <f t="shared" ca="1" si="1162"/>
        <v>124278</v>
      </c>
      <c r="D2603" s="30">
        <f t="shared" ca="1" si="1163"/>
        <v>31</v>
      </c>
      <c r="E2603" s="599">
        <f t="shared" si="1164"/>
        <v>0.113</v>
      </c>
      <c r="F2603" s="599">
        <f t="shared" si="1185"/>
        <v>0.13108</v>
      </c>
      <c r="G2603" s="33">
        <f t="shared" ca="1" si="1165"/>
        <v>1.0120874444444443</v>
      </c>
      <c r="H2603" s="33">
        <f t="shared" ca="1" si="1166"/>
        <v>17595876743552.816</v>
      </c>
      <c r="I2603" s="33">
        <f t="shared" ca="1" si="1190"/>
        <v>5.6831496070032608E-14</v>
      </c>
      <c r="J2603" s="30" t="b">
        <f t="shared" si="1167"/>
        <v>0</v>
      </c>
      <c r="K2603" s="33">
        <f t="shared" si="1186"/>
        <v>1</v>
      </c>
      <c r="L2603" s="33">
        <f t="shared" ca="1" si="1189"/>
        <v>5.6831496070032608E-14</v>
      </c>
      <c r="M2603" s="600">
        <f t="shared" ca="1" si="1168"/>
        <v>27271.35</v>
      </c>
      <c r="N2603" s="601">
        <f t="shared" ca="1" si="1169"/>
        <v>-2.3721727951407201E+18</v>
      </c>
      <c r="O2603" s="601">
        <f t="shared" ca="1" si="1170"/>
        <v>2.867350687391324E+16</v>
      </c>
      <c r="P2603" s="601">
        <f t="shared" ca="1" si="1171"/>
        <v>-2.30825591704943E+16</v>
      </c>
      <c r="Q2603" s="601">
        <f t="shared" ca="1" si="1187"/>
        <v>-3693209467279090</v>
      </c>
      <c r="R2603" s="602">
        <f t="shared" si="1172"/>
        <v>399</v>
      </c>
      <c r="S2603" s="602">
        <f t="shared" si="1173"/>
        <v>63.84</v>
      </c>
      <c r="T2603" s="602">
        <f t="shared" si="1174"/>
        <v>166.35080000000002</v>
      </c>
      <c r="U2603" s="602">
        <f t="shared" si="1175"/>
        <v>26.616128000000003</v>
      </c>
      <c r="V2603" s="602">
        <f t="shared" ca="1" si="1176"/>
        <v>-1897738236112580</v>
      </c>
      <c r="W2603" s="602">
        <f t="shared" si="1177"/>
        <v>84.48</v>
      </c>
      <c r="X2603" s="602">
        <f t="shared" si="1178"/>
        <v>13.52</v>
      </c>
      <c r="Y2603" s="602">
        <f t="shared" ca="1" si="1179"/>
        <v>36193452779609.703</v>
      </c>
      <c r="Z2603" s="602">
        <f t="shared" ca="1" si="1180"/>
        <v>5790952444737.5498</v>
      </c>
      <c r="AA2603" s="603">
        <f t="shared" si="1181"/>
        <v>0</v>
      </c>
      <c r="AB2603" s="602"/>
      <c r="AC2603" s="604">
        <f t="shared" si="1182"/>
        <v>0.113</v>
      </c>
      <c r="AD2603" s="602">
        <f t="shared" ca="1" si="1183"/>
        <v>-2.3082559170494284E+16</v>
      </c>
      <c r="AE2603" s="602">
        <f t="shared" si="1184"/>
        <v>0</v>
      </c>
      <c r="AG2603" s="602">
        <f t="shared" ca="1" si="1188"/>
        <v>0</v>
      </c>
    </row>
    <row r="2604" spans="2:33" x14ac:dyDescent="0.25">
      <c r="B2604" s="30">
        <v>2583</v>
      </c>
      <c r="C2604" s="19">
        <f t="shared" ca="1" si="1162"/>
        <v>124308</v>
      </c>
      <c r="D2604" s="30">
        <f t="shared" ca="1" si="1163"/>
        <v>30</v>
      </c>
      <c r="E2604" s="599">
        <f t="shared" si="1164"/>
        <v>0.113</v>
      </c>
      <c r="F2604" s="599">
        <f t="shared" si="1185"/>
        <v>0.13108</v>
      </c>
      <c r="G2604" s="33">
        <f t="shared" ca="1" si="1165"/>
        <v>1.0117233333333333</v>
      </c>
      <c r="H2604" s="33">
        <f t="shared" ca="1" si="1166"/>
        <v>17802159071909.734</v>
      </c>
      <c r="I2604" s="33">
        <f t="shared" ca="1" si="1190"/>
        <v>5.6172961715520979E-14</v>
      </c>
      <c r="J2604" s="30" t="b">
        <f t="shared" si="1167"/>
        <v>0</v>
      </c>
      <c r="K2604" s="33">
        <f t="shared" si="1186"/>
        <v>1</v>
      </c>
      <c r="L2604" s="33">
        <f t="shared" ca="1" si="1189"/>
        <v>5.6172961715520979E-14</v>
      </c>
      <c r="M2604" s="600">
        <f t="shared" ca="1" si="1168"/>
        <v>27271.35</v>
      </c>
      <c r="N2604" s="601">
        <f t="shared" ca="1" si="1169"/>
        <v>-2.4008463020146299E+18</v>
      </c>
      <c r="O2604" s="601">
        <f t="shared" ca="1" si="1170"/>
        <v>2.8145921480645452E+16</v>
      </c>
      <c r="P2604" s="601">
        <f t="shared" ca="1" si="1171"/>
        <v>-2.26079693439711E+16</v>
      </c>
      <c r="Q2604" s="601">
        <f t="shared" ca="1" si="1187"/>
        <v>-3617275095035380</v>
      </c>
      <c r="R2604" s="602">
        <f t="shared" si="1172"/>
        <v>399</v>
      </c>
      <c r="S2604" s="602">
        <f t="shared" si="1173"/>
        <v>63.84</v>
      </c>
      <c r="T2604" s="602">
        <f t="shared" si="1174"/>
        <v>166.35080000000002</v>
      </c>
      <c r="U2604" s="602">
        <f t="shared" si="1175"/>
        <v>26.616128000000003</v>
      </c>
      <c r="V2604" s="602">
        <f t="shared" ca="1" si="1176"/>
        <v>-1920677041611700</v>
      </c>
      <c r="W2604" s="602">
        <f t="shared" si="1177"/>
        <v>84.48</v>
      </c>
      <c r="X2604" s="602">
        <f t="shared" si="1178"/>
        <v>13.52</v>
      </c>
      <c r="Y2604" s="602">
        <f t="shared" ca="1" si="1179"/>
        <v>35449295931621.398</v>
      </c>
      <c r="Z2604" s="602">
        <f t="shared" ca="1" si="1180"/>
        <v>5671887349059.4199</v>
      </c>
      <c r="AA2604" s="603">
        <f t="shared" si="1181"/>
        <v>0</v>
      </c>
      <c r="AB2604" s="602"/>
      <c r="AC2604" s="604">
        <f t="shared" si="1182"/>
        <v>0.113</v>
      </c>
      <c r="AD2604" s="602">
        <f t="shared" ca="1" si="1183"/>
        <v>-2.26079693439711E+16</v>
      </c>
      <c r="AE2604" s="602">
        <f t="shared" si="1184"/>
        <v>0</v>
      </c>
      <c r="AG2604" s="602">
        <f t="shared" ca="1" si="1188"/>
        <v>0</v>
      </c>
    </row>
    <row r="2605" spans="2:33" x14ac:dyDescent="0.25">
      <c r="B2605" s="30">
        <v>2584</v>
      </c>
      <c r="C2605" s="19">
        <f t="shared" ca="1" si="1162"/>
        <v>124339</v>
      </c>
      <c r="D2605" s="30">
        <f t="shared" ca="1" si="1163"/>
        <v>31</v>
      </c>
      <c r="E2605" s="599">
        <f t="shared" si="1164"/>
        <v>0.113</v>
      </c>
      <c r="F2605" s="599">
        <f t="shared" si="1185"/>
        <v>0.13108</v>
      </c>
      <c r="G2605" s="33">
        <f t="shared" ca="1" si="1165"/>
        <v>1.0120874444444443</v>
      </c>
      <c r="H2605" s="33">
        <f t="shared" ca="1" si="1166"/>
        <v>18017341680682.605</v>
      </c>
      <c r="I2605" s="33">
        <f t="shared" ca="1" si="1190"/>
        <v>5.5502083366280147E-14</v>
      </c>
      <c r="J2605" s="30" t="b">
        <f t="shared" si="1167"/>
        <v>0</v>
      </c>
      <c r="K2605" s="33">
        <f t="shared" si="1186"/>
        <v>1</v>
      </c>
      <c r="L2605" s="33">
        <f t="shared" ca="1" si="1189"/>
        <v>5.5502083366280147E-14</v>
      </c>
      <c r="M2605" s="600">
        <f t="shared" ca="1" si="1168"/>
        <v>27271.35</v>
      </c>
      <c r="N2605" s="601">
        <f t="shared" ca="1" si="1169"/>
        <v>-2.4289922234952801E+18</v>
      </c>
      <c r="O2605" s="601">
        <f t="shared" ca="1" si="1170"/>
        <v>2.9360308557514E+16</v>
      </c>
      <c r="P2605" s="601">
        <f t="shared" ca="1" si="1171"/>
        <v>-2.36354437747332E+16</v>
      </c>
      <c r="Q2605" s="601">
        <f t="shared" ca="1" si="1187"/>
        <v>-3781671003957310</v>
      </c>
      <c r="R2605" s="602">
        <f t="shared" si="1172"/>
        <v>399</v>
      </c>
      <c r="S2605" s="602">
        <f t="shared" si="1173"/>
        <v>63.84</v>
      </c>
      <c r="T2605" s="602">
        <f t="shared" si="1174"/>
        <v>166.35080000000002</v>
      </c>
      <c r="U2605" s="602">
        <f t="shared" si="1175"/>
        <v>26.616128000000003</v>
      </c>
      <c r="V2605" s="602">
        <f t="shared" ca="1" si="1176"/>
        <v>-1943193778796220</v>
      </c>
      <c r="W2605" s="602">
        <f t="shared" si="1177"/>
        <v>84.48</v>
      </c>
      <c r="X2605" s="602">
        <f t="shared" si="1178"/>
        <v>13.52</v>
      </c>
      <c r="Y2605" s="602">
        <f t="shared" ca="1" si="1179"/>
        <v>37060375839056.297</v>
      </c>
      <c r="Z2605" s="602">
        <f t="shared" ca="1" si="1180"/>
        <v>5929660134249.0098</v>
      </c>
      <c r="AA2605" s="603">
        <f t="shared" si="1181"/>
        <v>0</v>
      </c>
      <c r="AB2605" s="602"/>
      <c r="AC2605" s="604">
        <f t="shared" si="1182"/>
        <v>0.113</v>
      </c>
      <c r="AD2605" s="602">
        <f t="shared" ca="1" si="1183"/>
        <v>-2.363544377473324E+16</v>
      </c>
      <c r="AE2605" s="602">
        <f t="shared" si="1184"/>
        <v>0</v>
      </c>
      <c r="AG2605" s="602">
        <f t="shared" ca="1" si="1188"/>
        <v>0</v>
      </c>
    </row>
    <row r="2606" spans="2:33" x14ac:dyDescent="0.25">
      <c r="B2606" s="30">
        <v>2585</v>
      </c>
      <c r="C2606" s="19">
        <f t="shared" ca="1" si="1162"/>
        <v>124369</v>
      </c>
      <c r="D2606" s="30">
        <f t="shared" ca="1" si="1163"/>
        <v>30</v>
      </c>
      <c r="E2606" s="599">
        <f t="shared" si="1164"/>
        <v>0.113</v>
      </c>
      <c r="F2606" s="599">
        <f t="shared" si="1185"/>
        <v>0.13108</v>
      </c>
      <c r="G2606" s="33">
        <f t="shared" ca="1" si="1165"/>
        <v>1.0117233333333333</v>
      </c>
      <c r="H2606" s="33">
        <f t="shared" ca="1" si="1166"/>
        <v>18228564982985.809</v>
      </c>
      <c r="I2606" s="33">
        <f t="shared" ca="1" si="1190"/>
        <v>5.485895356729291E-14</v>
      </c>
      <c r="J2606" s="30" t="b">
        <f t="shared" si="1167"/>
        <v>0</v>
      </c>
      <c r="K2606" s="33">
        <f t="shared" si="1186"/>
        <v>1</v>
      </c>
      <c r="L2606" s="33">
        <f t="shared" ca="1" si="1189"/>
        <v>5.485895356729291E-14</v>
      </c>
      <c r="M2606" s="600">
        <f t="shared" ca="1" si="1168"/>
        <v>27271.35</v>
      </c>
      <c r="N2606" s="601">
        <f t="shared" ca="1" si="1169"/>
        <v>-2.4583525320527898E+18</v>
      </c>
      <c r="O2606" s="601">
        <f t="shared" ca="1" si="1170"/>
        <v>2.882008618412614E+16</v>
      </c>
      <c r="P2606" s="601">
        <f t="shared" ca="1" si="1171"/>
        <v>-2.31494863434971E+16</v>
      </c>
      <c r="Q2606" s="601">
        <f t="shared" ca="1" si="1187"/>
        <v>-3703917814959540</v>
      </c>
      <c r="R2606" s="602">
        <f t="shared" si="1172"/>
        <v>399</v>
      </c>
      <c r="S2606" s="602">
        <f t="shared" si="1173"/>
        <v>63.84</v>
      </c>
      <c r="T2606" s="602">
        <f t="shared" si="1174"/>
        <v>166.35080000000002</v>
      </c>
      <c r="U2606" s="602">
        <f t="shared" si="1175"/>
        <v>26.616128000000003</v>
      </c>
      <c r="V2606" s="602">
        <f t="shared" ca="1" si="1176"/>
        <v>-1966682025642230</v>
      </c>
      <c r="W2606" s="602">
        <f t="shared" si="1177"/>
        <v>84.48</v>
      </c>
      <c r="X2606" s="602">
        <f t="shared" si="1178"/>
        <v>13.52</v>
      </c>
      <c r="Y2606" s="602">
        <f t="shared" ca="1" si="1179"/>
        <v>36298394586878.102</v>
      </c>
      <c r="Z2606" s="602">
        <f t="shared" ca="1" si="1180"/>
        <v>5807743133900.5</v>
      </c>
      <c r="AA2606" s="603">
        <f t="shared" si="1181"/>
        <v>0</v>
      </c>
      <c r="AB2606" s="602"/>
      <c r="AC2606" s="604">
        <f t="shared" si="1182"/>
        <v>0.113</v>
      </c>
      <c r="AD2606" s="602">
        <f t="shared" ca="1" si="1183"/>
        <v>-2.3149486343497104E+16</v>
      </c>
      <c r="AE2606" s="602">
        <f t="shared" si="1184"/>
        <v>0</v>
      </c>
      <c r="AG2606" s="602">
        <f t="shared" ca="1" si="1188"/>
        <v>0</v>
      </c>
    </row>
    <row r="2607" spans="2:33" x14ac:dyDescent="0.25">
      <c r="B2607" s="30">
        <v>2586</v>
      </c>
      <c r="C2607" s="19">
        <f t="shared" ca="1" si="1162"/>
        <v>124400</v>
      </c>
      <c r="D2607" s="30">
        <f t="shared" ca="1" si="1163"/>
        <v>31</v>
      </c>
      <c r="E2607" s="599">
        <f t="shared" si="1164"/>
        <v>0.113</v>
      </c>
      <c r="F2607" s="599">
        <f t="shared" si="1185"/>
        <v>0.13108</v>
      </c>
      <c r="G2607" s="33">
        <f t="shared" ca="1" si="1165"/>
        <v>1.0120874444444443</v>
      </c>
      <c r="H2607" s="33">
        <f t="shared" ca="1" si="1166"/>
        <v>18448901749519.594</v>
      </c>
      <c r="I2607" s="33">
        <f t="shared" ca="1" si="1190"/>
        <v>5.4203768526548734E-14</v>
      </c>
      <c r="J2607" s="30" t="b">
        <f t="shared" si="1167"/>
        <v>0</v>
      </c>
      <c r="K2607" s="33">
        <f t="shared" si="1186"/>
        <v>1</v>
      </c>
      <c r="L2607" s="33">
        <f t="shared" ca="1" si="1189"/>
        <v>5.4203768526548734E-14</v>
      </c>
      <c r="M2607" s="600">
        <f t="shared" ca="1" si="1168"/>
        <v>27271.35</v>
      </c>
      <c r="N2607" s="601">
        <f t="shared" ca="1" si="1169"/>
        <v>-2.4871726182369198E+18</v>
      </c>
      <c r="O2607" s="601">
        <f t="shared" ca="1" si="1170"/>
        <v>3.0063560846709452E+16</v>
      </c>
      <c r="P2607" s="601">
        <f t="shared" ca="1" si="1171"/>
        <v>-2.42015713380109E+16</v>
      </c>
      <c r="Q2607" s="601">
        <f t="shared" ca="1" si="1187"/>
        <v>-3872251414081740</v>
      </c>
      <c r="R2607" s="602">
        <f t="shared" si="1172"/>
        <v>399</v>
      </c>
      <c r="S2607" s="602">
        <f t="shared" si="1173"/>
        <v>63.84</v>
      </c>
      <c r="T2607" s="602">
        <f t="shared" si="1174"/>
        <v>166.35080000000002</v>
      </c>
      <c r="U2607" s="602">
        <f t="shared" si="1175"/>
        <v>26.616128000000003</v>
      </c>
      <c r="V2607" s="602">
        <f t="shared" ca="1" si="1176"/>
        <v>-1989738094589540</v>
      </c>
      <c r="W2607" s="602">
        <f t="shared" si="1177"/>
        <v>84.48</v>
      </c>
      <c r="X2607" s="602">
        <f t="shared" si="1178"/>
        <v>13.52</v>
      </c>
      <c r="Y2607" s="602">
        <f t="shared" ca="1" si="1179"/>
        <v>37948063858275.703</v>
      </c>
      <c r="Z2607" s="602">
        <f t="shared" ca="1" si="1180"/>
        <v>6071690217324.1104</v>
      </c>
      <c r="AA2607" s="603">
        <f t="shared" si="1181"/>
        <v>0</v>
      </c>
      <c r="AB2607" s="602"/>
      <c r="AC2607" s="604">
        <f t="shared" si="1182"/>
        <v>0.113</v>
      </c>
      <c r="AD2607" s="602">
        <f t="shared" ca="1" si="1183"/>
        <v>-2.4201571338010916E+16</v>
      </c>
      <c r="AE2607" s="602">
        <f t="shared" si="1184"/>
        <v>0</v>
      </c>
      <c r="AG2607" s="602">
        <f t="shared" ca="1" si="1188"/>
        <v>0</v>
      </c>
    </row>
    <row r="2608" spans="2:33" x14ac:dyDescent="0.25">
      <c r="B2608" s="30">
        <v>2587</v>
      </c>
      <c r="C2608" s="19">
        <f t="shared" ca="1" si="1162"/>
        <v>124431</v>
      </c>
      <c r="D2608" s="30">
        <f t="shared" ca="1" si="1163"/>
        <v>31</v>
      </c>
      <c r="E2608" s="599">
        <f t="shared" si="1164"/>
        <v>0.113</v>
      </c>
      <c r="F2608" s="599">
        <f t="shared" si="1185"/>
        <v>0.13108</v>
      </c>
      <c r="G2608" s="33">
        <f t="shared" ca="1" si="1165"/>
        <v>1.0120874444444443</v>
      </c>
      <c r="H2608" s="33">
        <f t="shared" ca="1" si="1166"/>
        <v>18671901824477.922</v>
      </c>
      <c r="I2608" s="33">
        <f t="shared" ca="1" si="1190"/>
        <v>5.3556408415186201E-14</v>
      </c>
      <c r="J2608" s="30" t="b">
        <f t="shared" si="1167"/>
        <v>0</v>
      </c>
      <c r="K2608" s="33">
        <f t="shared" si="1186"/>
        <v>1</v>
      </c>
      <c r="L2608" s="33">
        <f t="shared" ca="1" si="1189"/>
        <v>5.3556408415186201E-14</v>
      </c>
      <c r="M2608" s="600">
        <f t="shared" ca="1" si="1168"/>
        <v>27271.35</v>
      </c>
      <c r="N2608" s="601">
        <f t="shared" ca="1" si="1169"/>
        <v>-2.5172361790836301E+18</v>
      </c>
      <c r="O2608" s="601">
        <f t="shared" ca="1" si="1170"/>
        <v>3.0426952468246304E+16</v>
      </c>
      <c r="P2608" s="601">
        <f t="shared" ca="1" si="1171"/>
        <v>-2.44941064870277E+16</v>
      </c>
      <c r="Q2608" s="601">
        <f t="shared" ca="1" si="1187"/>
        <v>-3919057037924430</v>
      </c>
      <c r="R2608" s="602">
        <f t="shared" si="1172"/>
        <v>399</v>
      </c>
      <c r="S2608" s="602">
        <f t="shared" si="1173"/>
        <v>63.84</v>
      </c>
      <c r="T2608" s="602">
        <f t="shared" si="1174"/>
        <v>166.35080000000002</v>
      </c>
      <c r="U2608" s="602">
        <f t="shared" si="1175"/>
        <v>26.616128000000003</v>
      </c>
      <c r="V2608" s="602">
        <f t="shared" ca="1" si="1176"/>
        <v>-2013788943266900</v>
      </c>
      <c r="W2608" s="602">
        <f t="shared" si="1177"/>
        <v>84.48</v>
      </c>
      <c r="X2608" s="602">
        <f t="shared" si="1178"/>
        <v>13.52</v>
      </c>
      <c r="Y2608" s="602">
        <f t="shared" ca="1" si="1179"/>
        <v>38406758971934.102</v>
      </c>
      <c r="Z2608" s="602">
        <f t="shared" ca="1" si="1180"/>
        <v>6145081435509.46</v>
      </c>
      <c r="AA2608" s="603">
        <f t="shared" si="1181"/>
        <v>0</v>
      </c>
      <c r="AB2608" s="602"/>
      <c r="AC2608" s="604">
        <f t="shared" si="1182"/>
        <v>0.113</v>
      </c>
      <c r="AD2608" s="602">
        <f t="shared" ca="1" si="1183"/>
        <v>-2.4494106487027656E+16</v>
      </c>
      <c r="AE2608" s="602">
        <f t="shared" si="1184"/>
        <v>0</v>
      </c>
      <c r="AG2608" s="602">
        <f t="shared" ca="1" si="1188"/>
        <v>0</v>
      </c>
    </row>
    <row r="2609" spans="2:33" x14ac:dyDescent="0.25">
      <c r="B2609" s="30">
        <v>2588</v>
      </c>
      <c r="C2609" s="19">
        <f t="shared" ca="1" si="1162"/>
        <v>124461</v>
      </c>
      <c r="D2609" s="30">
        <f t="shared" ca="1" si="1163"/>
        <v>30</v>
      </c>
      <c r="E2609" s="599">
        <f t="shared" si="1164"/>
        <v>0.113</v>
      </c>
      <c r="F2609" s="599">
        <f t="shared" si="1185"/>
        <v>0.13108</v>
      </c>
      <c r="G2609" s="33">
        <f t="shared" ca="1" si="1165"/>
        <v>1.0117233333333333</v>
      </c>
      <c r="H2609" s="33">
        <f t="shared" ca="1" si="1166"/>
        <v>18890798753533.551</v>
      </c>
      <c r="I2609" s="33">
        <f t="shared" ca="1" si="1190"/>
        <v>5.2935824103941001E-14</v>
      </c>
      <c r="J2609" s="30" t="b">
        <f t="shared" si="1167"/>
        <v>0</v>
      </c>
      <c r="K2609" s="33">
        <f t="shared" si="1186"/>
        <v>1</v>
      </c>
      <c r="L2609" s="33">
        <f t="shared" ca="1" si="1189"/>
        <v>5.2935824103941001E-14</v>
      </c>
      <c r="M2609" s="600">
        <f t="shared" ca="1" si="1168"/>
        <v>27271.35</v>
      </c>
      <c r="N2609" s="601">
        <f t="shared" ca="1" si="1169"/>
        <v>-2.5476631315518802E+18</v>
      </c>
      <c r="O2609" s="601">
        <f t="shared" ca="1" si="1170"/>
        <v>2.98671041122538E+16</v>
      </c>
      <c r="P2609" s="601">
        <f t="shared" ca="1" si="1171"/>
        <v>-2.39904944887802E+16</v>
      </c>
      <c r="Q2609" s="601">
        <f t="shared" ca="1" si="1187"/>
        <v>-3838479118204830</v>
      </c>
      <c r="R2609" s="602">
        <f t="shared" si="1172"/>
        <v>399</v>
      </c>
      <c r="S2609" s="602">
        <f t="shared" si="1173"/>
        <v>63.84</v>
      </c>
      <c r="T2609" s="602">
        <f t="shared" si="1174"/>
        <v>166.35080000000002</v>
      </c>
      <c r="U2609" s="602">
        <f t="shared" si="1175"/>
        <v>26.616128000000003</v>
      </c>
      <c r="V2609" s="602">
        <f t="shared" ca="1" si="1176"/>
        <v>-2038130505241500</v>
      </c>
      <c r="W2609" s="602">
        <f t="shared" si="1177"/>
        <v>84.48</v>
      </c>
      <c r="X2609" s="602">
        <f t="shared" si="1178"/>
        <v>13.52</v>
      </c>
      <c r="Y2609" s="602">
        <f t="shared" ca="1" si="1179"/>
        <v>37617095358682</v>
      </c>
      <c r="Z2609" s="602">
        <f t="shared" ca="1" si="1180"/>
        <v>6018735257389.1201</v>
      </c>
      <c r="AA2609" s="603">
        <f t="shared" si="1181"/>
        <v>0</v>
      </c>
      <c r="AB2609" s="602"/>
      <c r="AC2609" s="604">
        <f t="shared" si="1182"/>
        <v>0.113</v>
      </c>
      <c r="AD2609" s="602">
        <f t="shared" ca="1" si="1183"/>
        <v>-2.3990494488780204E+16</v>
      </c>
      <c r="AE2609" s="602">
        <f t="shared" si="1184"/>
        <v>0</v>
      </c>
      <c r="AG2609" s="602">
        <f t="shared" ca="1" si="1188"/>
        <v>0</v>
      </c>
    </row>
    <row r="2610" spans="2:33" x14ac:dyDescent="0.25">
      <c r="B2610" s="30">
        <v>2589</v>
      </c>
      <c r="C2610" s="19">
        <f t="shared" ca="1" si="1162"/>
        <v>124492</v>
      </c>
      <c r="D2610" s="30">
        <f t="shared" ca="1" si="1163"/>
        <v>31</v>
      </c>
      <c r="E2610" s="599">
        <f t="shared" si="1164"/>
        <v>0.113</v>
      </c>
      <c r="F2610" s="599">
        <f t="shared" si="1185"/>
        <v>0.13108</v>
      </c>
      <c r="G2610" s="33">
        <f t="shared" ca="1" si="1165"/>
        <v>1.0120874444444443</v>
      </c>
      <c r="H2610" s="33">
        <f t="shared" ca="1" si="1166"/>
        <v>19119140233978.066</v>
      </c>
      <c r="I2610" s="33">
        <f t="shared" ca="1" si="1190"/>
        <v>5.2303607158172552E-14</v>
      </c>
      <c r="J2610" s="30" t="b">
        <f t="shared" si="1167"/>
        <v>0</v>
      </c>
      <c r="K2610" s="33">
        <f t="shared" si="1186"/>
        <v>1</v>
      </c>
      <c r="L2610" s="33">
        <f t="shared" ca="1" si="1189"/>
        <v>5.2303607158172552E-14</v>
      </c>
      <c r="M2610" s="600">
        <f t="shared" ca="1" si="1168"/>
        <v>27271.35</v>
      </c>
      <c r="N2610" s="601">
        <f t="shared" ca="1" si="1169"/>
        <v>-2.57753023566413E+18</v>
      </c>
      <c r="O2610" s="601">
        <f t="shared" ca="1" si="1170"/>
        <v>3.1155753527493212E+16</v>
      </c>
      <c r="P2610" s="601">
        <f t="shared" ca="1" si="1171"/>
        <v>-2.5080801154254E+16</v>
      </c>
      <c r="Q2610" s="601">
        <f t="shared" ca="1" si="1187"/>
        <v>-4012928184680640</v>
      </c>
      <c r="R2610" s="602">
        <f t="shared" si="1172"/>
        <v>399</v>
      </c>
      <c r="S2610" s="602">
        <f t="shared" si="1173"/>
        <v>63.84</v>
      </c>
      <c r="T2610" s="602">
        <f t="shared" si="1174"/>
        <v>166.35080000000002</v>
      </c>
      <c r="U2610" s="602">
        <f t="shared" si="1175"/>
        <v>26.616128000000003</v>
      </c>
      <c r="V2610" s="602">
        <f t="shared" ca="1" si="1176"/>
        <v>-2062024188531300</v>
      </c>
      <c r="W2610" s="602">
        <f t="shared" si="1177"/>
        <v>84.48</v>
      </c>
      <c r="X2610" s="602">
        <f t="shared" si="1178"/>
        <v>13.52</v>
      </c>
      <c r="Y2610" s="602">
        <f t="shared" ca="1" si="1179"/>
        <v>39326696210144.898</v>
      </c>
      <c r="Z2610" s="602">
        <f t="shared" ca="1" si="1180"/>
        <v>6292271393623.1797</v>
      </c>
      <c r="AA2610" s="603">
        <f t="shared" si="1181"/>
        <v>0</v>
      </c>
      <c r="AB2610" s="602"/>
      <c r="AC2610" s="604">
        <f t="shared" si="1182"/>
        <v>0.113</v>
      </c>
      <c r="AD2610" s="602">
        <f t="shared" ca="1" si="1183"/>
        <v>-2.508080115425402E+16</v>
      </c>
      <c r="AE2610" s="602">
        <f t="shared" si="1184"/>
        <v>0</v>
      </c>
      <c r="AG2610" s="602">
        <f t="shared" ca="1" si="1188"/>
        <v>0</v>
      </c>
    </row>
    <row r="2611" spans="2:33" x14ac:dyDescent="0.25">
      <c r="B2611" s="30">
        <v>2590</v>
      </c>
      <c r="C2611" s="19">
        <f t="shared" ca="1" si="1162"/>
        <v>124522</v>
      </c>
      <c r="D2611" s="30">
        <f t="shared" ca="1" si="1163"/>
        <v>30</v>
      </c>
      <c r="E2611" s="599">
        <f t="shared" si="1164"/>
        <v>0.113</v>
      </c>
      <c r="F2611" s="599">
        <f t="shared" si="1185"/>
        <v>0.13108</v>
      </c>
      <c r="G2611" s="33">
        <f t="shared" ca="1" si="1165"/>
        <v>1.0117233333333333</v>
      </c>
      <c r="H2611" s="33">
        <f t="shared" ca="1" si="1166"/>
        <v>19343280287987.734</v>
      </c>
      <c r="I2611" s="33">
        <f t="shared" ca="1" si="1190"/>
        <v>5.1697539668129844E-14</v>
      </c>
      <c r="J2611" s="30" t="b">
        <f t="shared" si="1167"/>
        <v>0</v>
      </c>
      <c r="K2611" s="33">
        <f t="shared" si="1186"/>
        <v>1</v>
      </c>
      <c r="L2611" s="33">
        <f t="shared" ca="1" si="1189"/>
        <v>5.1697539668129844E-14</v>
      </c>
      <c r="M2611" s="600">
        <f t="shared" ca="1" si="1168"/>
        <v>27271.35</v>
      </c>
      <c r="N2611" s="601">
        <f t="shared" ca="1" si="1169"/>
        <v>-2.6086859891916201E+18</v>
      </c>
      <c r="O2611" s="601">
        <f t="shared" ca="1" si="1170"/>
        <v>3.0582495413317052E+16</v>
      </c>
      <c r="P2611" s="601">
        <f t="shared" ca="1" si="1171"/>
        <v>-2.45651263982211E+16</v>
      </c>
      <c r="Q2611" s="601">
        <f t="shared" ca="1" si="1187"/>
        <v>-3930420223715380</v>
      </c>
      <c r="R2611" s="602">
        <f t="shared" si="1172"/>
        <v>399</v>
      </c>
      <c r="S2611" s="602">
        <f t="shared" si="1173"/>
        <v>63.84</v>
      </c>
      <c r="T2611" s="602">
        <f t="shared" si="1174"/>
        <v>166.35080000000002</v>
      </c>
      <c r="U2611" s="602">
        <f t="shared" si="1175"/>
        <v>26.616128000000003</v>
      </c>
      <c r="V2611" s="602">
        <f t="shared" ca="1" si="1176"/>
        <v>-2086948791353300</v>
      </c>
      <c r="W2611" s="602">
        <f t="shared" si="1177"/>
        <v>84.48</v>
      </c>
      <c r="X2611" s="602">
        <f t="shared" si="1178"/>
        <v>13.52</v>
      </c>
      <c r="Y2611" s="602">
        <f t="shared" ca="1" si="1179"/>
        <v>38518118192685.398</v>
      </c>
      <c r="Z2611" s="602">
        <f t="shared" ca="1" si="1180"/>
        <v>6162898910829.6602</v>
      </c>
      <c r="AA2611" s="603">
        <f t="shared" si="1181"/>
        <v>0</v>
      </c>
      <c r="AB2611" s="602"/>
      <c r="AC2611" s="604">
        <f t="shared" si="1182"/>
        <v>0.113</v>
      </c>
      <c r="AD2611" s="602">
        <f t="shared" ca="1" si="1183"/>
        <v>-2.4565126398221088E+16</v>
      </c>
      <c r="AE2611" s="602">
        <f t="shared" si="1184"/>
        <v>0</v>
      </c>
      <c r="AG2611" s="602">
        <f t="shared" ca="1" si="1188"/>
        <v>0</v>
      </c>
    </row>
    <row r="2612" spans="2:33" x14ac:dyDescent="0.25">
      <c r="B2612" s="30">
        <v>2591</v>
      </c>
      <c r="C2612" s="19">
        <f t="shared" ca="1" si="1162"/>
        <v>124553</v>
      </c>
      <c r="D2612" s="30">
        <f t="shared" ca="1" si="1163"/>
        <v>31</v>
      </c>
      <c r="E2612" s="599">
        <f t="shared" si="1164"/>
        <v>0.113</v>
      </c>
      <c r="F2612" s="599">
        <f t="shared" si="1185"/>
        <v>0.13108</v>
      </c>
      <c r="G2612" s="33">
        <f t="shared" ca="1" si="1165"/>
        <v>1.0120874444444443</v>
      </c>
      <c r="H2612" s="33">
        <f t="shared" ca="1" si="1166"/>
        <v>19577091113842.102</v>
      </c>
      <c r="I2612" s="33">
        <f t="shared" ca="1" si="1190"/>
        <v>5.1080111656268685E-14</v>
      </c>
      <c r="J2612" s="30" t="b">
        <f t="shared" si="1167"/>
        <v>0</v>
      </c>
      <c r="K2612" s="33">
        <f t="shared" si="1186"/>
        <v>1</v>
      </c>
      <c r="L2612" s="33">
        <f t="shared" ca="1" si="1189"/>
        <v>5.1080111656268685E-14</v>
      </c>
      <c r="M2612" s="600">
        <f t="shared" ca="1" si="1168"/>
        <v>27271.35</v>
      </c>
      <c r="N2612" s="601">
        <f t="shared" ca="1" si="1169"/>
        <v>-2.6392684846049398E+18</v>
      </c>
      <c r="O2612" s="601">
        <f t="shared" ca="1" si="1170"/>
        <v>3.1902011181662568E+16</v>
      </c>
      <c r="P2612" s="601">
        <f t="shared" ca="1" si="1171"/>
        <v>-2.56815486154753E+16</v>
      </c>
      <c r="Q2612" s="601">
        <f t="shared" ca="1" si="1187"/>
        <v>-4109047778476050</v>
      </c>
      <c r="R2612" s="602">
        <f t="shared" si="1172"/>
        <v>399</v>
      </c>
      <c r="S2612" s="602">
        <f t="shared" si="1173"/>
        <v>63.84</v>
      </c>
      <c r="T2612" s="602">
        <f t="shared" si="1174"/>
        <v>166.35080000000002</v>
      </c>
      <c r="U2612" s="602">
        <f t="shared" si="1175"/>
        <v>26.616128000000003</v>
      </c>
      <c r="V2612" s="602">
        <f t="shared" ca="1" si="1176"/>
        <v>-2111414787683950</v>
      </c>
      <c r="W2612" s="602">
        <f t="shared" si="1177"/>
        <v>84.48</v>
      </c>
      <c r="X2612" s="602">
        <f t="shared" si="1178"/>
        <v>13.52</v>
      </c>
      <c r="Y2612" s="602">
        <f t="shared" ca="1" si="1179"/>
        <v>40268668229339.898</v>
      </c>
      <c r="Z2612" s="602">
        <f t="shared" ca="1" si="1180"/>
        <v>6442986916694.3799</v>
      </c>
      <c r="AA2612" s="603">
        <f t="shared" si="1181"/>
        <v>0</v>
      </c>
      <c r="AB2612" s="602"/>
      <c r="AC2612" s="604">
        <f t="shared" si="1182"/>
        <v>0.113</v>
      </c>
      <c r="AD2612" s="602">
        <f t="shared" ca="1" si="1183"/>
        <v>-2.5681548615475292E+16</v>
      </c>
      <c r="AE2612" s="602">
        <f t="shared" si="1184"/>
        <v>0</v>
      </c>
      <c r="AG2612" s="602">
        <f t="shared" ca="1" si="1188"/>
        <v>0</v>
      </c>
    </row>
    <row r="2613" spans="2:33" x14ac:dyDescent="0.25">
      <c r="B2613" s="30">
        <v>2592</v>
      </c>
      <c r="C2613" s="19">
        <f t="shared" ca="1" si="1162"/>
        <v>124584</v>
      </c>
      <c r="D2613" s="30">
        <f t="shared" ca="1" si="1163"/>
        <v>31</v>
      </c>
      <c r="E2613" s="599">
        <f t="shared" si="1164"/>
        <v>0.113</v>
      </c>
      <c r="F2613" s="599">
        <f t="shared" si="1185"/>
        <v>0.13108</v>
      </c>
      <c r="G2613" s="33">
        <f t="shared" ca="1" si="1165"/>
        <v>1.0120874444444443</v>
      </c>
      <c r="H2613" s="33">
        <f t="shared" ca="1" si="1166"/>
        <v>19813728115064.492</v>
      </c>
      <c r="I2613" s="33">
        <f t="shared" ca="1" si="1190"/>
        <v>5.0470057638455948E-14</v>
      </c>
      <c r="J2613" s="30" t="b">
        <f t="shared" si="1167"/>
        <v>1</v>
      </c>
      <c r="K2613" s="33">
        <f t="shared" si="1186"/>
        <v>1</v>
      </c>
      <c r="L2613" s="33">
        <f t="shared" ca="1" si="1189"/>
        <v>5.0470057638455948E-14</v>
      </c>
      <c r="M2613" s="600">
        <f t="shared" ca="1" si="1168"/>
        <v>27271.35</v>
      </c>
      <c r="N2613" s="601">
        <f t="shared" ca="1" si="1169"/>
        <v>-2.6711704957865999E+18</v>
      </c>
      <c r="O2613" s="601">
        <f t="shared" ca="1" si="1170"/>
        <v>3.2287624969486932E+16</v>
      </c>
      <c r="P2613" s="601">
        <f t="shared" ca="1" si="1171"/>
        <v>-2.59919729076124E+16</v>
      </c>
      <c r="Q2613" s="601">
        <f t="shared" ca="1" si="1187"/>
        <v>-4158715665217980</v>
      </c>
      <c r="R2613" s="602">
        <f t="shared" si="1172"/>
        <v>399</v>
      </c>
      <c r="S2613" s="602">
        <f t="shared" si="1173"/>
        <v>63.84</v>
      </c>
      <c r="T2613" s="602">
        <f t="shared" si="1174"/>
        <v>166.35080000000002</v>
      </c>
      <c r="U2613" s="602">
        <f t="shared" si="1175"/>
        <v>26.616128000000003</v>
      </c>
      <c r="V2613" s="602">
        <f t="shared" ca="1" si="1176"/>
        <v>-2136936396629280</v>
      </c>
      <c r="W2613" s="602">
        <f t="shared" si="1177"/>
        <v>84.48</v>
      </c>
      <c r="X2613" s="602">
        <f t="shared" si="1178"/>
        <v>13.52</v>
      </c>
      <c r="Y2613" s="602">
        <f t="shared" ca="1" si="1179"/>
        <v>40755413519410.898</v>
      </c>
      <c r="Z2613" s="602">
        <f t="shared" ca="1" si="1180"/>
        <v>6520866163105.7402</v>
      </c>
      <c r="AA2613" s="603">
        <f t="shared" si="1181"/>
        <v>0</v>
      </c>
      <c r="AB2613" s="602"/>
      <c r="AC2613" s="604">
        <f t="shared" si="1182"/>
        <v>0.113</v>
      </c>
      <c r="AD2613" s="602">
        <f t="shared" ca="1" si="1183"/>
        <v>-2.5991972907612388E+16</v>
      </c>
      <c r="AE2613" s="602">
        <f t="shared" si="1184"/>
        <v>0</v>
      </c>
      <c r="AG2613" s="602">
        <f t="shared" ca="1" si="1188"/>
        <v>0</v>
      </c>
    </row>
    <row r="2614" spans="2:33" x14ac:dyDescent="0.25">
      <c r="B2614" s="30">
        <v>2593</v>
      </c>
      <c r="C2614" s="19">
        <f t="shared" ca="1" si="1162"/>
        <v>124612</v>
      </c>
      <c r="D2614" s="30">
        <f t="shared" ca="1" si="1163"/>
        <v>28</v>
      </c>
      <c r="E2614" s="599">
        <f t="shared" si="1164"/>
        <v>0.113</v>
      </c>
      <c r="F2614" s="599">
        <f t="shared" si="1185"/>
        <v>0.13108</v>
      </c>
      <c r="G2614" s="33">
        <f t="shared" ca="1" si="1165"/>
        <v>1.0109951111111111</v>
      </c>
      <c r="H2614" s="33">
        <f t="shared" ca="1" si="1166"/>
        <v>20031582257214.973</v>
      </c>
      <c r="I2614" s="33">
        <f t="shared" ca="1" si="1190"/>
        <v>4.9921168840260742E-14</v>
      </c>
      <c r="J2614" s="30" t="b">
        <f t="shared" si="1167"/>
        <v>0</v>
      </c>
      <c r="K2614" s="33">
        <f t="shared" si="1186"/>
        <v>1</v>
      </c>
      <c r="L2614" s="33">
        <f t="shared" ca="1" si="1189"/>
        <v>4.9921168840260742E-14</v>
      </c>
      <c r="M2614" s="600">
        <f t="shared" ca="1" si="1168"/>
        <v>27271.35</v>
      </c>
      <c r="N2614" s="601">
        <f t="shared" ca="1" si="1169"/>
        <v>-2.7034581207560899E+18</v>
      </c>
      <c r="O2614" s="601">
        <f t="shared" ca="1" si="1170"/>
        <v>2.9724822421976084E+16</v>
      </c>
      <c r="P2614" s="601">
        <f t="shared" ca="1" si="1171"/>
        <v>-2.37603930390896E+16</v>
      </c>
      <c r="Q2614" s="601">
        <f t="shared" ca="1" si="1187"/>
        <v>-3801662886254340</v>
      </c>
      <c r="R2614" s="602">
        <f t="shared" si="1172"/>
        <v>399</v>
      </c>
      <c r="S2614" s="602">
        <f t="shared" si="1173"/>
        <v>63.84</v>
      </c>
      <c r="T2614" s="602">
        <f t="shared" si="1174"/>
        <v>166.35080000000002</v>
      </c>
      <c r="U2614" s="602">
        <f t="shared" si="1175"/>
        <v>26.616128000000003</v>
      </c>
      <c r="V2614" s="602">
        <f t="shared" ca="1" si="1176"/>
        <v>-2162766496604870</v>
      </c>
      <c r="W2614" s="602">
        <f t="shared" si="1177"/>
        <v>84.48</v>
      </c>
      <c r="X2614" s="602">
        <f t="shared" si="1178"/>
        <v>13.52</v>
      </c>
      <c r="Y2614" s="602">
        <f t="shared" ca="1" si="1179"/>
        <v>37256296285567.203</v>
      </c>
      <c r="Z2614" s="602">
        <f t="shared" ca="1" si="1180"/>
        <v>5961007405690.75</v>
      </c>
      <c r="AA2614" s="603">
        <f t="shared" si="1181"/>
        <v>0</v>
      </c>
      <c r="AB2614" s="602"/>
      <c r="AC2614" s="604">
        <f t="shared" si="1182"/>
        <v>0.113</v>
      </c>
      <c r="AD2614" s="602">
        <f t="shared" ca="1" si="1183"/>
        <v>-2.3760393039089636E+16</v>
      </c>
      <c r="AE2614" s="602">
        <f t="shared" si="1184"/>
        <v>0</v>
      </c>
      <c r="AG2614" s="602">
        <f t="shared" ca="1" si="1188"/>
        <v>0</v>
      </c>
    </row>
    <row r="2615" spans="2:33" x14ac:dyDescent="0.25">
      <c r="B2615" s="30">
        <v>2594</v>
      </c>
      <c r="C2615" s="19">
        <f t="shared" ca="1" si="1162"/>
        <v>124643</v>
      </c>
      <c r="D2615" s="30">
        <f t="shared" ca="1" si="1163"/>
        <v>31</v>
      </c>
      <c r="E2615" s="599">
        <f t="shared" si="1164"/>
        <v>0.113</v>
      </c>
      <c r="F2615" s="599">
        <f t="shared" si="1185"/>
        <v>0.13108</v>
      </c>
      <c r="G2615" s="33">
        <f t="shared" ca="1" si="1165"/>
        <v>1.0120874444444443</v>
      </c>
      <c r="H2615" s="33">
        <f t="shared" ca="1" si="1166"/>
        <v>20273712894883.375</v>
      </c>
      <c r="I2615" s="33">
        <f t="shared" ca="1" si="1190"/>
        <v>4.9324956172797402E-14</v>
      </c>
      <c r="J2615" s="30" t="b">
        <f t="shared" si="1167"/>
        <v>0</v>
      </c>
      <c r="K2615" s="33">
        <f t="shared" si="1186"/>
        <v>1</v>
      </c>
      <c r="L2615" s="33">
        <f t="shared" ca="1" si="1189"/>
        <v>4.9324956172797402E-14</v>
      </c>
      <c r="M2615" s="600">
        <f t="shared" ca="1" si="1168"/>
        <v>27271.35</v>
      </c>
      <c r="N2615" s="601">
        <f t="shared" ca="1" si="1169"/>
        <v>-2.73318294317807E+18</v>
      </c>
      <c r="O2615" s="601">
        <f t="shared" ca="1" si="1170"/>
        <v>3.3037196982195412E+16</v>
      </c>
      <c r="P2615" s="601">
        <f t="shared" ca="1" si="1171"/>
        <v>-2.65953884720911E+16</v>
      </c>
      <c r="Q2615" s="601">
        <f t="shared" ca="1" si="1187"/>
        <v>-4255262155534580</v>
      </c>
      <c r="R2615" s="602">
        <f t="shared" si="1172"/>
        <v>399</v>
      </c>
      <c r="S2615" s="602">
        <f t="shared" si="1173"/>
        <v>63.84</v>
      </c>
      <c r="T2615" s="602">
        <f t="shared" si="1174"/>
        <v>166.35080000000002</v>
      </c>
      <c r="U2615" s="602">
        <f t="shared" si="1175"/>
        <v>26.616128000000003</v>
      </c>
      <c r="V2615" s="602">
        <f t="shared" ca="1" si="1176"/>
        <v>-2186546354542460</v>
      </c>
      <c r="W2615" s="602">
        <f t="shared" si="1177"/>
        <v>84.48</v>
      </c>
      <c r="X2615" s="602">
        <f t="shared" si="1178"/>
        <v>13.52</v>
      </c>
      <c r="Y2615" s="602">
        <f t="shared" ca="1" si="1179"/>
        <v>41701569124513.5</v>
      </c>
      <c r="Z2615" s="602">
        <f t="shared" ca="1" si="1180"/>
        <v>6672251059922.1602</v>
      </c>
      <c r="AA2615" s="603">
        <f t="shared" si="1181"/>
        <v>0</v>
      </c>
      <c r="AB2615" s="602"/>
      <c r="AC2615" s="604">
        <f t="shared" si="1182"/>
        <v>0.113</v>
      </c>
      <c r="AD2615" s="602">
        <f t="shared" ca="1" si="1183"/>
        <v>-2.6595388472091056E+16</v>
      </c>
      <c r="AE2615" s="602">
        <f t="shared" si="1184"/>
        <v>0</v>
      </c>
      <c r="AG2615" s="602">
        <f t="shared" ca="1" si="1188"/>
        <v>0</v>
      </c>
    </row>
    <row r="2616" spans="2:33" x14ac:dyDescent="0.25">
      <c r="B2616" s="30">
        <v>2595</v>
      </c>
      <c r="C2616" s="19">
        <f t="shared" ca="1" si="1162"/>
        <v>124673</v>
      </c>
      <c r="D2616" s="30">
        <f t="shared" ca="1" si="1163"/>
        <v>30</v>
      </c>
      <c r="E2616" s="599">
        <f t="shared" si="1164"/>
        <v>0.113</v>
      </c>
      <c r="F2616" s="599">
        <f t="shared" si="1185"/>
        <v>0.13108</v>
      </c>
      <c r="G2616" s="33">
        <f t="shared" ca="1" si="1165"/>
        <v>1.0117233333333333</v>
      </c>
      <c r="H2616" s="33">
        <f t="shared" ca="1" si="1166"/>
        <v>20511388389054.391</v>
      </c>
      <c r="I2616" s="33">
        <f t="shared" ca="1" si="1190"/>
        <v>4.8753403769275597E-14</v>
      </c>
      <c r="J2616" s="30" t="b">
        <f t="shared" si="1167"/>
        <v>0</v>
      </c>
      <c r="K2616" s="33">
        <f t="shared" si="1186"/>
        <v>1</v>
      </c>
      <c r="L2616" s="33">
        <f t="shared" ca="1" si="1189"/>
        <v>4.8753403769275597E-14</v>
      </c>
      <c r="M2616" s="600">
        <f t="shared" ca="1" si="1168"/>
        <v>27271.35</v>
      </c>
      <c r="N2616" s="601">
        <f t="shared" ca="1" si="1169"/>
        <v>-2.7662201401602698E+18</v>
      </c>
      <c r="O2616" s="601">
        <f t="shared" ca="1" si="1170"/>
        <v>3.242932077650616E+16</v>
      </c>
      <c r="P2616" s="601">
        <f t="shared" ca="1" si="1171"/>
        <v>-2.60485729865092E+16</v>
      </c>
      <c r="Q2616" s="601">
        <f t="shared" ca="1" si="1187"/>
        <v>-4167771677841470</v>
      </c>
      <c r="R2616" s="602">
        <f t="shared" si="1172"/>
        <v>399</v>
      </c>
      <c r="S2616" s="602">
        <f t="shared" si="1173"/>
        <v>63.84</v>
      </c>
      <c r="T2616" s="602">
        <f t="shared" si="1174"/>
        <v>166.35080000000002</v>
      </c>
      <c r="U2616" s="602">
        <f t="shared" si="1175"/>
        <v>26.616128000000003</v>
      </c>
      <c r="V2616" s="602">
        <f t="shared" ca="1" si="1176"/>
        <v>-2212976112128220</v>
      </c>
      <c r="W2616" s="602">
        <f t="shared" si="1177"/>
        <v>84.48</v>
      </c>
      <c r="X2616" s="602">
        <f t="shared" si="1178"/>
        <v>13.52</v>
      </c>
      <c r="Y2616" s="602">
        <f t="shared" ca="1" si="1179"/>
        <v>40844162443121</v>
      </c>
      <c r="Z2616" s="602">
        <f t="shared" ca="1" si="1180"/>
        <v>6535065990899.3604</v>
      </c>
      <c r="AA2616" s="603">
        <f t="shared" si="1181"/>
        <v>0</v>
      </c>
      <c r="AB2616" s="602"/>
      <c r="AC2616" s="604">
        <f t="shared" si="1182"/>
        <v>0.113</v>
      </c>
      <c r="AD2616" s="602">
        <f t="shared" ca="1" si="1183"/>
        <v>-2.6048572986509208E+16</v>
      </c>
      <c r="AE2616" s="602">
        <f t="shared" si="1184"/>
        <v>0</v>
      </c>
      <c r="AG2616" s="602">
        <f t="shared" ca="1" si="1188"/>
        <v>0</v>
      </c>
    </row>
    <row r="2617" spans="2:33" x14ac:dyDescent="0.25">
      <c r="B2617" s="30">
        <v>2596</v>
      </c>
      <c r="C2617" s="19">
        <f t="shared" ca="1" si="1162"/>
        <v>124704</v>
      </c>
      <c r="D2617" s="30">
        <f t="shared" ca="1" si="1163"/>
        <v>31</v>
      </c>
      <c r="E2617" s="599">
        <f t="shared" si="1164"/>
        <v>0.113</v>
      </c>
      <c r="F2617" s="599">
        <f t="shared" si="1185"/>
        <v>0.13108</v>
      </c>
      <c r="G2617" s="33">
        <f t="shared" ca="1" si="1165"/>
        <v>1.0120874444444443</v>
      </c>
      <c r="H2617" s="33">
        <f t="shared" ca="1" si="1166"/>
        <v>20759318656685.504</v>
      </c>
      <c r="I2617" s="33">
        <f t="shared" ca="1" si="1190"/>
        <v>4.8171137817085902E-14</v>
      </c>
      <c r="J2617" s="30" t="b">
        <f t="shared" si="1167"/>
        <v>0</v>
      </c>
      <c r="K2617" s="33">
        <f t="shared" si="1186"/>
        <v>1</v>
      </c>
      <c r="L2617" s="33">
        <f t="shared" ca="1" si="1189"/>
        <v>4.8171137817085902E-14</v>
      </c>
      <c r="M2617" s="600">
        <f t="shared" ca="1" si="1168"/>
        <v>27271.35</v>
      </c>
      <c r="N2617" s="601">
        <f t="shared" ca="1" si="1169"/>
        <v>-2.7986494609367798E+18</v>
      </c>
      <c r="O2617" s="601">
        <f t="shared" ca="1" si="1170"/>
        <v>3.3828519878574932E+16</v>
      </c>
      <c r="P2617" s="601">
        <f t="shared" ca="1" si="1171"/>
        <v>-2.72324140601709E+16</v>
      </c>
      <c r="Q2617" s="601">
        <f t="shared" ca="1" si="1187"/>
        <v>-4357186249627340</v>
      </c>
      <c r="R2617" s="602">
        <f t="shared" si="1172"/>
        <v>399</v>
      </c>
      <c r="S2617" s="602">
        <f t="shared" si="1173"/>
        <v>63.84</v>
      </c>
      <c r="T2617" s="602">
        <f t="shared" si="1174"/>
        <v>166.35080000000002</v>
      </c>
      <c r="U2617" s="602">
        <f t="shared" si="1175"/>
        <v>26.616128000000003</v>
      </c>
      <c r="V2617" s="602">
        <f t="shared" ca="1" si="1176"/>
        <v>-2238919568749420</v>
      </c>
      <c r="W2617" s="602">
        <f t="shared" si="1177"/>
        <v>84.48</v>
      </c>
      <c r="X2617" s="602">
        <f t="shared" si="1178"/>
        <v>13.52</v>
      </c>
      <c r="Y2617" s="602">
        <f t="shared" ca="1" si="1179"/>
        <v>42700425246622.602</v>
      </c>
      <c r="Z2617" s="602">
        <f t="shared" ca="1" si="1180"/>
        <v>6832068039459.6201</v>
      </c>
      <c r="AA2617" s="603">
        <f t="shared" si="1181"/>
        <v>0</v>
      </c>
      <c r="AB2617" s="602"/>
      <c r="AC2617" s="604">
        <f t="shared" si="1182"/>
        <v>0.113</v>
      </c>
      <c r="AD2617" s="602">
        <f t="shared" ca="1" si="1183"/>
        <v>-2.723241406017094E+16</v>
      </c>
      <c r="AE2617" s="602">
        <f t="shared" si="1184"/>
        <v>0</v>
      </c>
      <c r="AG2617" s="602">
        <f t="shared" ca="1" si="1188"/>
        <v>0</v>
      </c>
    </row>
    <row r="2618" spans="2:33" x14ac:dyDescent="0.25">
      <c r="B2618" s="30">
        <v>2597</v>
      </c>
      <c r="C2618" s="19">
        <f t="shared" ca="1" si="1162"/>
        <v>124734</v>
      </c>
      <c r="D2618" s="30">
        <f t="shared" ca="1" si="1163"/>
        <v>30</v>
      </c>
      <c r="E2618" s="599">
        <f t="shared" si="1164"/>
        <v>0.113</v>
      </c>
      <c r="F2618" s="599">
        <f t="shared" si="1185"/>
        <v>0.13108</v>
      </c>
      <c r="G2618" s="33">
        <f t="shared" ca="1" si="1165"/>
        <v>1.0117233333333333</v>
      </c>
      <c r="H2618" s="33">
        <f t="shared" ca="1" si="1166"/>
        <v>21002687069070.715</v>
      </c>
      <c r="I2618" s="33">
        <f t="shared" ca="1" si="1190"/>
        <v>4.761295527145356E-14</v>
      </c>
      <c r="J2618" s="30" t="b">
        <f t="shared" si="1167"/>
        <v>0</v>
      </c>
      <c r="K2618" s="33">
        <f t="shared" si="1186"/>
        <v>1</v>
      </c>
      <c r="L2618" s="33">
        <f t="shared" ca="1" si="1189"/>
        <v>4.761295527145356E-14</v>
      </c>
      <c r="M2618" s="600">
        <f t="shared" ca="1" si="1168"/>
        <v>27271.35</v>
      </c>
      <c r="N2618" s="601">
        <f t="shared" ca="1" si="1169"/>
        <v>-2.8324779808153498E+18</v>
      </c>
      <c r="O2618" s="601">
        <f t="shared" ca="1" si="1170"/>
        <v>3.3206083528452544E+16</v>
      </c>
      <c r="P2618" s="601">
        <f t="shared" ca="1" si="1171"/>
        <v>-2.66725009860112E+16</v>
      </c>
      <c r="Q2618" s="601">
        <f t="shared" ca="1" si="1187"/>
        <v>-4267600157761790</v>
      </c>
      <c r="R2618" s="602">
        <f t="shared" si="1172"/>
        <v>399</v>
      </c>
      <c r="S2618" s="602">
        <f t="shared" si="1173"/>
        <v>63.84</v>
      </c>
      <c r="T2618" s="602">
        <f t="shared" si="1174"/>
        <v>166.35080000000002</v>
      </c>
      <c r="U2618" s="602">
        <f t="shared" si="1175"/>
        <v>26.616128000000003</v>
      </c>
      <c r="V2618" s="602">
        <f t="shared" ca="1" si="1176"/>
        <v>-2265982384652280</v>
      </c>
      <c r="W2618" s="602">
        <f t="shared" si="1177"/>
        <v>84.48</v>
      </c>
      <c r="X2618" s="602">
        <f t="shared" si="1178"/>
        <v>13.52</v>
      </c>
      <c r="Y2618" s="602">
        <f t="shared" ca="1" si="1179"/>
        <v>41822481546340.203</v>
      </c>
      <c r="Z2618" s="602">
        <f t="shared" ca="1" si="1180"/>
        <v>6691597047414.4297</v>
      </c>
      <c r="AA2618" s="603">
        <f t="shared" si="1181"/>
        <v>0</v>
      </c>
      <c r="AB2618" s="602"/>
      <c r="AC2618" s="604">
        <f t="shared" si="1182"/>
        <v>0.113</v>
      </c>
      <c r="AD2618" s="602">
        <f t="shared" ca="1" si="1183"/>
        <v>-2.6672500986011208E+16</v>
      </c>
      <c r="AE2618" s="602">
        <f t="shared" si="1184"/>
        <v>0</v>
      </c>
      <c r="AG2618" s="602">
        <f t="shared" ca="1" si="1188"/>
        <v>0</v>
      </c>
    </row>
    <row r="2619" spans="2:33" x14ac:dyDescent="0.25">
      <c r="B2619" s="30">
        <v>2598</v>
      </c>
      <c r="C2619" s="19">
        <f t="shared" ca="1" si="1162"/>
        <v>124765</v>
      </c>
      <c r="D2619" s="30">
        <f t="shared" ca="1" si="1163"/>
        <v>31</v>
      </c>
      <c r="E2619" s="599">
        <f t="shared" si="1164"/>
        <v>0.113</v>
      </c>
      <c r="F2619" s="599">
        <f t="shared" si="1185"/>
        <v>0.13108</v>
      </c>
      <c r="G2619" s="33">
        <f t="shared" ca="1" si="1165"/>
        <v>1.0120874444444443</v>
      </c>
      <c r="H2619" s="33">
        <f t="shared" ca="1" si="1166"/>
        <v>21256555882202.156</v>
      </c>
      <c r="I2619" s="33">
        <f t="shared" ca="1" si="1190"/>
        <v>4.7044309790434457E-14</v>
      </c>
      <c r="J2619" s="30" t="b">
        <f t="shared" si="1167"/>
        <v>0</v>
      </c>
      <c r="K2619" s="33">
        <f t="shared" si="1186"/>
        <v>1</v>
      </c>
      <c r="L2619" s="33">
        <f t="shared" ca="1" si="1189"/>
        <v>4.7044309790434457E-14</v>
      </c>
      <c r="M2619" s="600">
        <f t="shared" ca="1" si="1168"/>
        <v>27271.35</v>
      </c>
      <c r="N2619" s="601">
        <f t="shared" ca="1" si="1169"/>
        <v>-2.8656840643437998E+18</v>
      </c>
      <c r="O2619" s="601">
        <f t="shared" ca="1" si="1170"/>
        <v>3.4638796923112732E+16</v>
      </c>
      <c r="P2619" s="601">
        <f t="shared" ca="1" si="1171"/>
        <v>-2.78846979927676E+16</v>
      </c>
      <c r="Q2619" s="601">
        <f t="shared" ca="1" si="1187"/>
        <v>-4461551678842820</v>
      </c>
      <c r="R2619" s="602">
        <f t="shared" si="1172"/>
        <v>399</v>
      </c>
      <c r="S2619" s="602">
        <f t="shared" si="1173"/>
        <v>63.84</v>
      </c>
      <c r="T2619" s="602">
        <f t="shared" si="1174"/>
        <v>166.35080000000002</v>
      </c>
      <c r="U2619" s="602">
        <f t="shared" si="1175"/>
        <v>26.616128000000003</v>
      </c>
      <c r="V2619" s="602">
        <f t="shared" ca="1" si="1176"/>
        <v>-2292547251475040</v>
      </c>
      <c r="W2619" s="602">
        <f t="shared" si="1177"/>
        <v>84.48</v>
      </c>
      <c r="X2619" s="602">
        <f t="shared" si="1178"/>
        <v>13.52</v>
      </c>
      <c r="Y2619" s="602">
        <f t="shared" ca="1" si="1179"/>
        <v>43723206452934.297</v>
      </c>
      <c r="Z2619" s="602">
        <f t="shared" ca="1" si="1180"/>
        <v>6995713032469.4902</v>
      </c>
      <c r="AA2619" s="603">
        <f t="shared" si="1181"/>
        <v>0</v>
      </c>
      <c r="AB2619" s="602"/>
      <c r="AC2619" s="604">
        <f t="shared" si="1182"/>
        <v>0.113</v>
      </c>
      <c r="AD2619" s="602">
        <f t="shared" ca="1" si="1183"/>
        <v>-2.7884697992767584E+16</v>
      </c>
      <c r="AE2619" s="602">
        <f t="shared" si="1184"/>
        <v>0</v>
      </c>
      <c r="AG2619" s="602">
        <f t="shared" ca="1" si="1188"/>
        <v>0</v>
      </c>
    </row>
    <row r="2620" spans="2:33" x14ac:dyDescent="0.25">
      <c r="B2620" s="30">
        <v>2599</v>
      </c>
      <c r="C2620" s="19">
        <f t="shared" ca="1" si="1162"/>
        <v>124796</v>
      </c>
      <c r="D2620" s="30">
        <f t="shared" ca="1" si="1163"/>
        <v>31</v>
      </c>
      <c r="E2620" s="599">
        <f t="shared" si="1164"/>
        <v>0.113</v>
      </c>
      <c r="F2620" s="599">
        <f t="shared" si="1185"/>
        <v>0.13108</v>
      </c>
      <c r="G2620" s="33">
        <f t="shared" ca="1" si="1165"/>
        <v>1.0120874444444443</v>
      </c>
      <c r="H2620" s="33">
        <f t="shared" ca="1" si="1166"/>
        <v>21513493320508.5</v>
      </c>
      <c r="I2620" s="33">
        <f t="shared" ca="1" si="1190"/>
        <v>4.6482455689644532E-14</v>
      </c>
      <c r="J2620" s="30" t="b">
        <f t="shared" si="1167"/>
        <v>0</v>
      </c>
      <c r="K2620" s="33">
        <f t="shared" si="1186"/>
        <v>1</v>
      </c>
      <c r="L2620" s="33">
        <f t="shared" ca="1" si="1189"/>
        <v>4.6482455689644532E-14</v>
      </c>
      <c r="M2620" s="600">
        <f t="shared" ca="1" si="1168"/>
        <v>27271.35</v>
      </c>
      <c r="N2620" s="601">
        <f t="shared" ca="1" si="1169"/>
        <v>-2.9003228612669102E+18</v>
      </c>
      <c r="O2620" s="601">
        <f t="shared" ca="1" si="1170"/>
        <v>3.5057491456543184E+16</v>
      </c>
      <c r="P2620" s="601">
        <f t="shared" ca="1" si="1171"/>
        <v>-2.82217527306055E+16</v>
      </c>
      <c r="Q2620" s="601">
        <f t="shared" ca="1" si="1187"/>
        <v>-4515480436896880</v>
      </c>
      <c r="R2620" s="602">
        <f t="shared" si="1172"/>
        <v>399</v>
      </c>
      <c r="S2620" s="602">
        <f t="shared" si="1173"/>
        <v>63.84</v>
      </c>
      <c r="T2620" s="602">
        <f t="shared" si="1174"/>
        <v>166.35080000000002</v>
      </c>
      <c r="U2620" s="602">
        <f t="shared" si="1175"/>
        <v>26.616128000000003</v>
      </c>
      <c r="V2620" s="602">
        <f t="shared" ca="1" si="1176"/>
        <v>-2320258289013530</v>
      </c>
      <c r="W2620" s="602">
        <f t="shared" si="1177"/>
        <v>84.48</v>
      </c>
      <c r="X2620" s="602">
        <f t="shared" si="1178"/>
        <v>13.52</v>
      </c>
      <c r="Y2620" s="602">
        <f t="shared" ca="1" si="1179"/>
        <v>44251708281864.102</v>
      </c>
      <c r="Z2620" s="602">
        <f t="shared" ca="1" si="1180"/>
        <v>7080273325098.2598</v>
      </c>
      <c r="AA2620" s="603">
        <f t="shared" si="1181"/>
        <v>0</v>
      </c>
      <c r="AB2620" s="602"/>
      <c r="AC2620" s="604">
        <f t="shared" si="1182"/>
        <v>0.113</v>
      </c>
      <c r="AD2620" s="602">
        <f t="shared" ca="1" si="1183"/>
        <v>-2.8221752730605516E+16</v>
      </c>
      <c r="AE2620" s="602">
        <f t="shared" si="1184"/>
        <v>0</v>
      </c>
      <c r="AG2620" s="602">
        <f t="shared" ca="1" si="1188"/>
        <v>0</v>
      </c>
    </row>
    <row r="2621" spans="2:33" x14ac:dyDescent="0.25">
      <c r="B2621" s="30">
        <v>2600</v>
      </c>
      <c r="C2621" s="19">
        <f t="shared" ca="1" si="1162"/>
        <v>124826</v>
      </c>
      <c r="D2621" s="30">
        <f t="shared" ca="1" si="1163"/>
        <v>30</v>
      </c>
      <c r="E2621" s="599">
        <f t="shared" si="1164"/>
        <v>0.113</v>
      </c>
      <c r="F2621" s="599">
        <f t="shared" si="1185"/>
        <v>0.13108</v>
      </c>
      <c r="G2621" s="33">
        <f t="shared" ca="1" si="1165"/>
        <v>1.0117233333333333</v>
      </c>
      <c r="H2621" s="33">
        <f t="shared" ca="1" si="1166"/>
        <v>21765703173869.262</v>
      </c>
      <c r="I2621" s="33">
        <f t="shared" ca="1" si="1190"/>
        <v>4.5943840730151391E-14</v>
      </c>
      <c r="J2621" s="30" t="b">
        <f t="shared" si="1167"/>
        <v>0</v>
      </c>
      <c r="K2621" s="33">
        <f t="shared" si="1186"/>
        <v>1</v>
      </c>
      <c r="L2621" s="33">
        <f t="shared" ca="1" si="1189"/>
        <v>4.5943840730151391E-14</v>
      </c>
      <c r="M2621" s="600">
        <f t="shared" ca="1" si="1168"/>
        <v>27271.35</v>
      </c>
      <c r="N2621" s="601">
        <f t="shared" ca="1" si="1169"/>
        <v>-2.9353803527234499E+18</v>
      </c>
      <c r="O2621" s="601">
        <f t="shared" ca="1" si="1170"/>
        <v>3.4412442335121904E+16</v>
      </c>
      <c r="P2621" s="601">
        <f t="shared" ca="1" si="1171"/>
        <v>-2.76414983214792E+16</v>
      </c>
      <c r="Q2621" s="601">
        <f t="shared" ca="1" si="1187"/>
        <v>-4422639731436670</v>
      </c>
      <c r="R2621" s="602">
        <f t="shared" si="1172"/>
        <v>399</v>
      </c>
      <c r="S2621" s="602">
        <f t="shared" si="1173"/>
        <v>63.84</v>
      </c>
      <c r="T2621" s="602">
        <f t="shared" si="1174"/>
        <v>166.35080000000002</v>
      </c>
      <c r="U2621" s="602">
        <f t="shared" si="1175"/>
        <v>26.616128000000003</v>
      </c>
      <c r="V2621" s="602">
        <f t="shared" ca="1" si="1176"/>
        <v>-2348304282178760</v>
      </c>
      <c r="W2621" s="602">
        <f t="shared" si="1177"/>
        <v>84.48</v>
      </c>
      <c r="X2621" s="602">
        <f t="shared" si="1178"/>
        <v>13.52</v>
      </c>
      <c r="Y2621" s="602">
        <f t="shared" ca="1" si="1179"/>
        <v>43341869368354</v>
      </c>
      <c r="Z2621" s="602">
        <f t="shared" ca="1" si="1180"/>
        <v>6934699098936.6396</v>
      </c>
      <c r="AA2621" s="603">
        <f t="shared" si="1181"/>
        <v>0</v>
      </c>
      <c r="AB2621" s="602"/>
      <c r="AC2621" s="604">
        <f t="shared" si="1182"/>
        <v>0.113</v>
      </c>
      <c r="AD2621" s="602">
        <f t="shared" ca="1" si="1183"/>
        <v>-2.7641498321479152E+16</v>
      </c>
      <c r="AE2621" s="602">
        <f t="shared" si="1184"/>
        <v>0</v>
      </c>
      <c r="AG2621" s="602">
        <f t="shared" ca="1" si="1188"/>
        <v>0</v>
      </c>
    </row>
    <row r="2622" spans="2:33" x14ac:dyDescent="0.25">
      <c r="B2622" s="30">
        <v>2601</v>
      </c>
      <c r="C2622" s="19">
        <f t="shared" ca="1" si="1162"/>
        <v>124857</v>
      </c>
      <c r="D2622" s="30">
        <f t="shared" ca="1" si="1163"/>
        <v>31</v>
      </c>
      <c r="E2622" s="599">
        <f t="shared" si="1164"/>
        <v>0.113</v>
      </c>
      <c r="F2622" s="599">
        <f t="shared" si="1185"/>
        <v>0.13108</v>
      </c>
      <c r="G2622" s="33">
        <f t="shared" ca="1" si="1165"/>
        <v>1.0120874444444443</v>
      </c>
      <c r="H2622" s="33">
        <f t="shared" ca="1" si="1166"/>
        <v>22028794901777.672</v>
      </c>
      <c r="I2622" s="33">
        <f t="shared" ca="1" si="1190"/>
        <v>4.5395129622787598E-14</v>
      </c>
      <c r="J2622" s="30" t="b">
        <f t="shared" si="1167"/>
        <v>0</v>
      </c>
      <c r="K2622" s="33">
        <f t="shared" si="1186"/>
        <v>1</v>
      </c>
      <c r="L2622" s="33">
        <f t="shared" ca="1" si="1189"/>
        <v>4.5395129622787598E-14</v>
      </c>
      <c r="M2622" s="600">
        <f t="shared" ca="1" si="1168"/>
        <v>27271.35</v>
      </c>
      <c r="N2622" s="601">
        <f t="shared" ca="1" si="1169"/>
        <v>-2.9697927950585702E+18</v>
      </c>
      <c r="O2622" s="601">
        <f t="shared" ca="1" si="1170"/>
        <v>3.5897205421809092E+16</v>
      </c>
      <c r="P2622" s="601">
        <f t="shared" ca="1" si="1171"/>
        <v>-2.8897733780806E+16</v>
      </c>
      <c r="Q2622" s="601">
        <f t="shared" ca="1" si="1187"/>
        <v>-4623637404928960</v>
      </c>
      <c r="R2622" s="602">
        <f t="shared" si="1172"/>
        <v>399</v>
      </c>
      <c r="S2622" s="602">
        <f t="shared" si="1173"/>
        <v>63.84</v>
      </c>
      <c r="T2622" s="602">
        <f t="shared" si="1174"/>
        <v>166.35080000000002</v>
      </c>
      <c r="U2622" s="602">
        <f t="shared" si="1175"/>
        <v>26.616128000000003</v>
      </c>
      <c r="V2622" s="602">
        <f t="shared" ca="1" si="1176"/>
        <v>-2375834236046860</v>
      </c>
      <c r="W2622" s="602">
        <f t="shared" si="1177"/>
        <v>84.48</v>
      </c>
      <c r="X2622" s="602">
        <f t="shared" si="1178"/>
        <v>13.52</v>
      </c>
      <c r="Y2622" s="602">
        <f t="shared" ca="1" si="1179"/>
        <v>45311646568578.5</v>
      </c>
      <c r="Z2622" s="602">
        <f t="shared" ca="1" si="1180"/>
        <v>7249863450972.5596</v>
      </c>
      <c r="AA2622" s="603">
        <f t="shared" si="1181"/>
        <v>0</v>
      </c>
      <c r="AB2622" s="602"/>
      <c r="AC2622" s="604">
        <f t="shared" si="1182"/>
        <v>0.113</v>
      </c>
      <c r="AD2622" s="602">
        <f t="shared" ca="1" si="1183"/>
        <v>-2.8897733780806036E+16</v>
      </c>
      <c r="AE2622" s="602">
        <f t="shared" si="1184"/>
        <v>0</v>
      </c>
      <c r="AG2622" s="602">
        <f t="shared" ca="1" si="1188"/>
        <v>0</v>
      </c>
    </row>
    <row r="2623" spans="2:33" x14ac:dyDescent="0.25">
      <c r="B2623" s="30">
        <v>2602</v>
      </c>
      <c r="C2623" s="19">
        <f t="shared" ca="1" si="1162"/>
        <v>124887</v>
      </c>
      <c r="D2623" s="30">
        <f t="shared" ca="1" si="1163"/>
        <v>30</v>
      </c>
      <c r="E2623" s="599">
        <f t="shared" si="1164"/>
        <v>0.113</v>
      </c>
      <c r="F2623" s="599">
        <f t="shared" si="1185"/>
        <v>0.13108</v>
      </c>
      <c r="G2623" s="33">
        <f t="shared" ca="1" si="1165"/>
        <v>1.0117233333333333</v>
      </c>
      <c r="H2623" s="33">
        <f t="shared" ca="1" si="1166"/>
        <v>22287045807342.844</v>
      </c>
      <c r="I2623" s="33">
        <f t="shared" ca="1" si="1190"/>
        <v>4.4869114042496073E-14</v>
      </c>
      <c r="J2623" s="30" t="b">
        <f t="shared" si="1167"/>
        <v>0</v>
      </c>
      <c r="K2623" s="33">
        <f t="shared" si="1186"/>
        <v>1</v>
      </c>
      <c r="L2623" s="33">
        <f t="shared" ca="1" si="1189"/>
        <v>4.4869114042496073E-14</v>
      </c>
      <c r="M2623" s="600">
        <f t="shared" ca="1" si="1168"/>
        <v>27271.35</v>
      </c>
      <c r="N2623" s="601">
        <f t="shared" ca="1" si="1169"/>
        <v>-3.0056900004803799E+18</v>
      </c>
      <c r="O2623" s="601">
        <f t="shared" ca="1" si="1170"/>
        <v>3.5236705772325572E+16</v>
      </c>
      <c r="P2623" s="601">
        <f t="shared" ca="1" si="1171"/>
        <v>-2.83035808378569E+16</v>
      </c>
      <c r="Q2623" s="601">
        <f t="shared" ca="1" si="1187"/>
        <v>-4528572934057100</v>
      </c>
      <c r="R2623" s="602">
        <f t="shared" si="1172"/>
        <v>399</v>
      </c>
      <c r="S2623" s="602">
        <f t="shared" si="1173"/>
        <v>63.84</v>
      </c>
      <c r="T2623" s="602">
        <f t="shared" si="1174"/>
        <v>166.35080000000002</v>
      </c>
      <c r="U2623" s="602">
        <f t="shared" si="1175"/>
        <v>26.616128000000003</v>
      </c>
      <c r="V2623" s="602">
        <f t="shared" ca="1" si="1176"/>
        <v>-2404552000384300</v>
      </c>
      <c r="W2623" s="602">
        <f t="shared" si="1177"/>
        <v>84.48</v>
      </c>
      <c r="X2623" s="602">
        <f t="shared" si="1178"/>
        <v>13.52</v>
      </c>
      <c r="Y2623" s="602">
        <f t="shared" ca="1" si="1179"/>
        <v>44380014754034.203</v>
      </c>
      <c r="Z2623" s="602">
        <f t="shared" ca="1" si="1180"/>
        <v>7100802360645.4697</v>
      </c>
      <c r="AA2623" s="603">
        <f t="shared" si="1181"/>
        <v>0</v>
      </c>
      <c r="AB2623" s="602"/>
      <c r="AC2623" s="604">
        <f t="shared" si="1182"/>
        <v>0.113</v>
      </c>
      <c r="AD2623" s="602">
        <f t="shared" ca="1" si="1183"/>
        <v>-2.8303580837856912E+16</v>
      </c>
      <c r="AE2623" s="602">
        <f t="shared" si="1184"/>
        <v>0</v>
      </c>
      <c r="AG2623" s="602">
        <f t="shared" ca="1" si="1188"/>
        <v>0</v>
      </c>
    </row>
    <row r="2624" spans="2:33" x14ac:dyDescent="0.25">
      <c r="B2624" s="30">
        <v>2603</v>
      </c>
      <c r="C2624" s="19">
        <f t="shared" ca="1" si="1162"/>
        <v>124918</v>
      </c>
      <c r="D2624" s="30">
        <f t="shared" ca="1" si="1163"/>
        <v>31</v>
      </c>
      <c r="E2624" s="599">
        <f t="shared" si="1164"/>
        <v>0.113</v>
      </c>
      <c r="F2624" s="599">
        <f t="shared" si="1185"/>
        <v>0.13108</v>
      </c>
      <c r="G2624" s="33">
        <f t="shared" ca="1" si="1165"/>
        <v>1.0120874444444443</v>
      </c>
      <c r="H2624" s="33">
        <f t="shared" ca="1" si="1166"/>
        <v>22556439235369.887</v>
      </c>
      <c r="I2624" s="33">
        <f t="shared" ca="1" si="1190"/>
        <v>4.433323848526315E-14</v>
      </c>
      <c r="J2624" s="30" t="b">
        <f t="shared" si="1167"/>
        <v>0</v>
      </c>
      <c r="K2624" s="33">
        <f t="shared" si="1186"/>
        <v>1</v>
      </c>
      <c r="L2624" s="33">
        <f t="shared" ca="1" si="1189"/>
        <v>4.433323848526315E-14</v>
      </c>
      <c r="M2624" s="600">
        <f t="shared" ca="1" si="1168"/>
        <v>27271.35</v>
      </c>
      <c r="N2624" s="601">
        <f t="shared" ca="1" si="1169"/>
        <v>-3.0409267062527099E+18</v>
      </c>
      <c r="O2624" s="601">
        <f t="shared" ca="1" si="1170"/>
        <v>3.6757032621484384E+16</v>
      </c>
      <c r="P2624" s="601">
        <f t="shared" ca="1" si="1171"/>
        <v>-2.95899062555646E+16</v>
      </c>
      <c r="Q2624" s="601">
        <f t="shared" ca="1" si="1187"/>
        <v>-4734385000890340</v>
      </c>
      <c r="R2624" s="602">
        <f t="shared" si="1172"/>
        <v>399</v>
      </c>
      <c r="S2624" s="602">
        <f t="shared" si="1173"/>
        <v>63.84</v>
      </c>
      <c r="T2624" s="602">
        <f t="shared" si="1174"/>
        <v>166.35080000000002</v>
      </c>
      <c r="U2624" s="602">
        <f t="shared" si="1175"/>
        <v>26.616128000000003</v>
      </c>
      <c r="V2624" s="602">
        <f t="shared" ca="1" si="1176"/>
        <v>-2432741365002170</v>
      </c>
      <c r="W2624" s="602">
        <f t="shared" si="1177"/>
        <v>84.48</v>
      </c>
      <c r="X2624" s="602">
        <f t="shared" si="1178"/>
        <v>13.52</v>
      </c>
      <c r="Y2624" s="602">
        <f t="shared" ca="1" si="1179"/>
        <v>46396973009000</v>
      </c>
      <c r="Z2624" s="602">
        <f t="shared" ca="1" si="1180"/>
        <v>7423515681440</v>
      </c>
      <c r="AA2624" s="603">
        <f t="shared" si="1181"/>
        <v>0</v>
      </c>
      <c r="AB2624" s="602"/>
      <c r="AC2624" s="604">
        <f t="shared" si="1182"/>
        <v>0.113</v>
      </c>
      <c r="AD2624" s="602">
        <f t="shared" ca="1" si="1183"/>
        <v>-2.9589906255564568E+16</v>
      </c>
      <c r="AE2624" s="602">
        <f t="shared" si="1184"/>
        <v>0</v>
      </c>
      <c r="AG2624" s="602">
        <f t="shared" ca="1" si="1188"/>
        <v>0</v>
      </c>
    </row>
    <row r="2625" spans="2:33" x14ac:dyDescent="0.25">
      <c r="B2625" s="30">
        <v>2604</v>
      </c>
      <c r="C2625" s="19">
        <f t="shared" ca="1" si="1162"/>
        <v>124949</v>
      </c>
      <c r="D2625" s="30">
        <f t="shared" ca="1" si="1163"/>
        <v>31</v>
      </c>
      <c r="E2625" s="599">
        <f t="shared" si="1164"/>
        <v>0.113</v>
      </c>
      <c r="F2625" s="599">
        <f t="shared" si="1185"/>
        <v>0.13108</v>
      </c>
      <c r="G2625" s="33">
        <f t="shared" ca="1" si="1165"/>
        <v>1.0120874444444443</v>
      </c>
      <c r="H2625" s="33">
        <f t="shared" ca="1" si="1166"/>
        <v>22829088941491.902</v>
      </c>
      <c r="I2625" s="33">
        <f t="shared" ca="1" si="1190"/>
        <v>4.380376293433675E-14</v>
      </c>
      <c r="J2625" s="30" t="b">
        <f t="shared" si="1167"/>
        <v>1</v>
      </c>
      <c r="K2625" s="33">
        <f t="shared" si="1186"/>
        <v>1</v>
      </c>
      <c r="L2625" s="33">
        <f t="shared" ca="1" si="1189"/>
        <v>4.380376293433675E-14</v>
      </c>
      <c r="M2625" s="600">
        <f t="shared" ca="1" si="1168"/>
        <v>27271.35</v>
      </c>
      <c r="N2625" s="601">
        <f t="shared" ca="1" si="1169"/>
        <v>-3.0776837388741898E+18</v>
      </c>
      <c r="O2625" s="601">
        <f t="shared" ca="1" si="1170"/>
        <v>3.7201331211239056E+16</v>
      </c>
      <c r="P2625" s="601">
        <f t="shared" ca="1" si="1171"/>
        <v>-2.99475726035452E+16</v>
      </c>
      <c r="Q2625" s="601">
        <f t="shared" ca="1" si="1187"/>
        <v>-4791611616567230</v>
      </c>
      <c r="R2625" s="602">
        <f t="shared" si="1172"/>
        <v>399</v>
      </c>
      <c r="S2625" s="602">
        <f t="shared" si="1173"/>
        <v>63.84</v>
      </c>
      <c r="T2625" s="602">
        <f t="shared" si="1174"/>
        <v>166.35080000000002</v>
      </c>
      <c r="U2625" s="602">
        <f t="shared" si="1175"/>
        <v>26.616128000000003</v>
      </c>
      <c r="V2625" s="602">
        <f t="shared" ca="1" si="1176"/>
        <v>-2462146991099350</v>
      </c>
      <c r="W2625" s="602">
        <f t="shared" si="1177"/>
        <v>84.48</v>
      </c>
      <c r="X2625" s="602">
        <f t="shared" si="1178"/>
        <v>13.52</v>
      </c>
      <c r="Y2625" s="602">
        <f t="shared" ca="1" si="1179"/>
        <v>46957793842633.5</v>
      </c>
      <c r="Z2625" s="602">
        <f t="shared" ca="1" si="1180"/>
        <v>7513247014821.3604</v>
      </c>
      <c r="AA2625" s="603">
        <f t="shared" si="1181"/>
        <v>0</v>
      </c>
      <c r="AB2625" s="602"/>
      <c r="AC2625" s="604">
        <f t="shared" si="1182"/>
        <v>0.113</v>
      </c>
      <c r="AD2625" s="602">
        <f t="shared" ca="1" si="1183"/>
        <v>-2.994757260354524E+16</v>
      </c>
      <c r="AE2625" s="602">
        <f t="shared" si="1184"/>
        <v>0</v>
      </c>
      <c r="AG2625" s="602">
        <f t="shared" ca="1" si="1188"/>
        <v>0</v>
      </c>
    </row>
    <row r="2626" spans="2:33" x14ac:dyDescent="0.25">
      <c r="B2626" s="30">
        <v>2605</v>
      </c>
      <c r="C2626" s="19">
        <f t="shared" ca="1" si="1162"/>
        <v>124977</v>
      </c>
      <c r="D2626" s="30">
        <f t="shared" ca="1" si="1163"/>
        <v>28</v>
      </c>
      <c r="E2626" s="599">
        <f t="shared" si="1164"/>
        <v>0.113</v>
      </c>
      <c r="F2626" s="599">
        <f t="shared" si="1185"/>
        <v>0.13108</v>
      </c>
      <c r="G2626" s="33">
        <f t="shared" ca="1" si="1165"/>
        <v>1.0109951111111111</v>
      </c>
      <c r="H2626" s="33">
        <f t="shared" ca="1" si="1166"/>
        <v>23080097310969.043</v>
      </c>
      <c r="I2626" s="33">
        <f t="shared" ca="1" si="1190"/>
        <v>4.3327373646936065E-14</v>
      </c>
      <c r="J2626" s="30" t="b">
        <f t="shared" si="1167"/>
        <v>0</v>
      </c>
      <c r="K2626" s="33">
        <f t="shared" si="1186"/>
        <v>1</v>
      </c>
      <c r="L2626" s="33">
        <f t="shared" ca="1" si="1189"/>
        <v>4.3327373646936065E-14</v>
      </c>
      <c r="M2626" s="600">
        <f t="shared" ca="1" si="1168"/>
        <v>27271.35</v>
      </c>
      <c r="N2626" s="601">
        <f t="shared" ca="1" si="1169"/>
        <v>-3.1148850700854298E+18</v>
      </c>
      <c r="O2626" s="601">
        <f t="shared" ca="1" si="1170"/>
        <v>3.4248507443957664E+16</v>
      </c>
      <c r="P2626" s="601">
        <f t="shared" ca="1" si="1171"/>
        <v>-2.73763787826397E+16</v>
      </c>
      <c r="Q2626" s="601">
        <f t="shared" ca="1" si="1187"/>
        <v>-4380220605222350</v>
      </c>
      <c r="R2626" s="602">
        <f t="shared" si="1172"/>
        <v>399</v>
      </c>
      <c r="S2626" s="602">
        <f t="shared" si="1173"/>
        <v>63.84</v>
      </c>
      <c r="T2626" s="602">
        <f t="shared" si="1174"/>
        <v>166.35080000000002</v>
      </c>
      <c r="U2626" s="602">
        <f t="shared" si="1175"/>
        <v>26.616128000000003</v>
      </c>
      <c r="V2626" s="602">
        <f t="shared" ca="1" si="1176"/>
        <v>-2491908056068340</v>
      </c>
      <c r="W2626" s="602">
        <f t="shared" si="1177"/>
        <v>84.48</v>
      </c>
      <c r="X2626" s="602">
        <f t="shared" si="1178"/>
        <v>13.52</v>
      </c>
      <c r="Y2626" s="602">
        <f t="shared" ca="1" si="1179"/>
        <v>42926161931453.703</v>
      </c>
      <c r="Z2626" s="602">
        <f t="shared" ca="1" si="1180"/>
        <v>6868185909032.5898</v>
      </c>
      <c r="AA2626" s="603">
        <f t="shared" si="1181"/>
        <v>0</v>
      </c>
      <c r="AB2626" s="602"/>
      <c r="AC2626" s="604">
        <f t="shared" si="1182"/>
        <v>0.113</v>
      </c>
      <c r="AD2626" s="602">
        <f t="shared" ca="1" si="1183"/>
        <v>-2.737637878263972E+16</v>
      </c>
      <c r="AE2626" s="602">
        <f t="shared" si="1184"/>
        <v>0</v>
      </c>
      <c r="AG2626" s="602">
        <f t="shared" ca="1" si="1188"/>
        <v>0</v>
      </c>
    </row>
    <row r="2627" spans="2:33" x14ac:dyDescent="0.25">
      <c r="B2627" s="30">
        <v>2606</v>
      </c>
      <c r="C2627" s="19">
        <f t="shared" ca="1" si="1162"/>
        <v>125008</v>
      </c>
      <c r="D2627" s="30">
        <f t="shared" ca="1" si="1163"/>
        <v>31</v>
      </c>
      <c r="E2627" s="599">
        <f t="shared" si="1164"/>
        <v>0.113</v>
      </c>
      <c r="F2627" s="599">
        <f t="shared" si="1185"/>
        <v>0.13108</v>
      </c>
      <c r="G2627" s="33">
        <f t="shared" ca="1" si="1165"/>
        <v>1.0120874444444443</v>
      </c>
      <c r="H2627" s="33">
        <f t="shared" ca="1" si="1166"/>
        <v>23359076704987.75</v>
      </c>
      <c r="I2627" s="33">
        <f t="shared" ca="1" si="1190"/>
        <v>4.2809911223352201E-14</v>
      </c>
      <c r="J2627" s="30" t="b">
        <f t="shared" si="1167"/>
        <v>0</v>
      </c>
      <c r="K2627" s="33">
        <f t="shared" si="1186"/>
        <v>1</v>
      </c>
      <c r="L2627" s="33">
        <f t="shared" ca="1" si="1189"/>
        <v>4.2809911223352201E-14</v>
      </c>
      <c r="M2627" s="600">
        <f t="shared" ca="1" si="1168"/>
        <v>27271.35</v>
      </c>
      <c r="N2627" s="601">
        <f t="shared" ca="1" si="1169"/>
        <v>-3.1491335775293901E+18</v>
      </c>
      <c r="O2627" s="601">
        <f t="shared" ca="1" si="1170"/>
        <v>3.8064977166548304E+16</v>
      </c>
      <c r="P2627" s="601">
        <f t="shared" ca="1" si="1171"/>
        <v>-3.06428192280151E+16</v>
      </c>
      <c r="Q2627" s="601">
        <f t="shared" ca="1" si="1187"/>
        <v>-4902851076482420</v>
      </c>
      <c r="R2627" s="602">
        <f t="shared" si="1172"/>
        <v>399</v>
      </c>
      <c r="S2627" s="602">
        <f t="shared" si="1173"/>
        <v>63.84</v>
      </c>
      <c r="T2627" s="602">
        <f t="shared" si="1174"/>
        <v>166.35080000000002</v>
      </c>
      <c r="U2627" s="602">
        <f t="shared" si="1175"/>
        <v>26.616128000000003</v>
      </c>
      <c r="V2627" s="602">
        <f t="shared" ca="1" si="1176"/>
        <v>-2519306862023510</v>
      </c>
      <c r="W2627" s="602">
        <f t="shared" si="1177"/>
        <v>84.48</v>
      </c>
      <c r="X2627" s="602">
        <f t="shared" si="1178"/>
        <v>13.52</v>
      </c>
      <c r="Y2627" s="602">
        <f t="shared" ca="1" si="1179"/>
        <v>48047940549802.398</v>
      </c>
      <c r="Z2627" s="602">
        <f t="shared" ca="1" si="1180"/>
        <v>7687670487968.3799</v>
      </c>
      <c r="AA2627" s="603">
        <f t="shared" si="1181"/>
        <v>0</v>
      </c>
      <c r="AB2627" s="602"/>
      <c r="AC2627" s="604">
        <f t="shared" si="1182"/>
        <v>0.113</v>
      </c>
      <c r="AD2627" s="602">
        <f t="shared" ca="1" si="1183"/>
        <v>-3.0642819228015148E+16</v>
      </c>
      <c r="AE2627" s="602">
        <f t="shared" si="1184"/>
        <v>0</v>
      </c>
      <c r="AG2627" s="602">
        <f t="shared" ca="1" si="1188"/>
        <v>0</v>
      </c>
    </row>
    <row r="2628" spans="2:33" x14ac:dyDescent="0.25">
      <c r="B2628" s="30">
        <v>2607</v>
      </c>
      <c r="C2628" s="19">
        <f t="shared" ca="1" si="1162"/>
        <v>125038</v>
      </c>
      <c r="D2628" s="30">
        <f t="shared" ca="1" si="1163"/>
        <v>30</v>
      </c>
      <c r="E2628" s="599">
        <f t="shared" si="1164"/>
        <v>0.113</v>
      </c>
      <c r="F2628" s="599">
        <f t="shared" si="1185"/>
        <v>0.13108</v>
      </c>
      <c r="G2628" s="33">
        <f t="shared" ca="1" si="1165"/>
        <v>1.0117233333333333</v>
      </c>
      <c r="H2628" s="33">
        <f t="shared" ca="1" si="1166"/>
        <v>23632922947559.223</v>
      </c>
      <c r="I2628" s="33">
        <f t="shared" ca="1" si="1190"/>
        <v>4.2313851833688588E-14</v>
      </c>
      <c r="J2628" s="30" t="b">
        <f t="shared" si="1167"/>
        <v>0</v>
      </c>
      <c r="K2628" s="33">
        <f t="shared" si="1186"/>
        <v>1</v>
      </c>
      <c r="L2628" s="33">
        <f t="shared" ca="1" si="1189"/>
        <v>4.2313851833688588E-14</v>
      </c>
      <c r="M2628" s="600">
        <f t="shared" ca="1" si="1168"/>
        <v>27271.35</v>
      </c>
      <c r="N2628" s="601">
        <f t="shared" ca="1" si="1169"/>
        <v>-3.1871985546959401E+18</v>
      </c>
      <c r="O2628" s="601">
        <f t="shared" ca="1" si="1170"/>
        <v>3.7364591056245968E+16</v>
      </c>
      <c r="P2628" s="601">
        <f t="shared" ca="1" si="1171"/>
        <v>-3.00127863900534E+16</v>
      </c>
      <c r="Q2628" s="601">
        <f t="shared" ca="1" si="1187"/>
        <v>-4802045822408540</v>
      </c>
      <c r="R2628" s="602">
        <f t="shared" si="1172"/>
        <v>399</v>
      </c>
      <c r="S2628" s="602">
        <f t="shared" si="1173"/>
        <v>63.84</v>
      </c>
      <c r="T2628" s="602">
        <f t="shared" si="1174"/>
        <v>166.35080000000002</v>
      </c>
      <c r="U2628" s="602">
        <f t="shared" si="1175"/>
        <v>26.616128000000003</v>
      </c>
      <c r="V2628" s="602">
        <f t="shared" ca="1" si="1176"/>
        <v>-2549758843756750</v>
      </c>
      <c r="W2628" s="602">
        <f t="shared" si="1177"/>
        <v>84.48</v>
      </c>
      <c r="X2628" s="602">
        <f t="shared" si="1178"/>
        <v>13.52</v>
      </c>
      <c r="Y2628" s="602">
        <f t="shared" ca="1" si="1179"/>
        <v>47060049059878.398</v>
      </c>
      <c r="Z2628" s="602">
        <f t="shared" ca="1" si="1180"/>
        <v>7529607849580.54</v>
      </c>
      <c r="AA2628" s="603">
        <f t="shared" si="1181"/>
        <v>0</v>
      </c>
      <c r="AB2628" s="602"/>
      <c r="AC2628" s="604">
        <f t="shared" si="1182"/>
        <v>0.113</v>
      </c>
      <c r="AD2628" s="602">
        <f t="shared" ca="1" si="1183"/>
        <v>-3.0012786390053432E+16</v>
      </c>
      <c r="AE2628" s="602">
        <f t="shared" si="1184"/>
        <v>0</v>
      </c>
      <c r="AG2628" s="602">
        <f t="shared" ca="1" si="1188"/>
        <v>0</v>
      </c>
    </row>
    <row r="2629" spans="2:33" x14ac:dyDescent="0.25">
      <c r="B2629" s="30">
        <v>2608</v>
      </c>
      <c r="C2629" s="19">
        <f t="shared" ca="1" si="1162"/>
        <v>125069</v>
      </c>
      <c r="D2629" s="30">
        <f t="shared" ca="1" si="1163"/>
        <v>31</v>
      </c>
      <c r="E2629" s="599">
        <f t="shared" si="1164"/>
        <v>0.113</v>
      </c>
      <c r="F2629" s="599">
        <f t="shared" si="1185"/>
        <v>0.13108</v>
      </c>
      <c r="G2629" s="33">
        <f t="shared" ca="1" si="1165"/>
        <v>1.0120874444444443</v>
      </c>
      <c r="H2629" s="33">
        <f t="shared" ca="1" si="1166"/>
        <v>23918584590747.68</v>
      </c>
      <c r="I2629" s="33">
        <f t="shared" ca="1" si="1190"/>
        <v>4.1808493985334969E-14</v>
      </c>
      <c r="J2629" s="30" t="b">
        <f t="shared" si="1167"/>
        <v>0</v>
      </c>
      <c r="K2629" s="33">
        <f t="shared" si="1186"/>
        <v>1</v>
      </c>
      <c r="L2629" s="33">
        <f t="shared" ca="1" si="1189"/>
        <v>4.1808493985334969E-14</v>
      </c>
      <c r="M2629" s="600">
        <f t="shared" ca="1" si="1168"/>
        <v>27271.35</v>
      </c>
      <c r="N2629" s="601">
        <f t="shared" ca="1" si="1169"/>
        <v>-3.22456314575219E+18</v>
      </c>
      <c r="O2629" s="601">
        <f t="shared" ca="1" si="1170"/>
        <v>3.8976727881909912E+16</v>
      </c>
      <c r="P2629" s="601">
        <f t="shared" ca="1" si="1171"/>
        <v>-3.13767908321387E+16</v>
      </c>
      <c r="Q2629" s="601">
        <f t="shared" ca="1" si="1187"/>
        <v>-5020286533142190</v>
      </c>
      <c r="R2629" s="602">
        <f t="shared" si="1172"/>
        <v>399</v>
      </c>
      <c r="S2629" s="602">
        <f t="shared" si="1173"/>
        <v>63.84</v>
      </c>
      <c r="T2629" s="602">
        <f t="shared" si="1174"/>
        <v>166.35080000000002</v>
      </c>
      <c r="U2629" s="602">
        <f t="shared" si="1175"/>
        <v>26.616128000000003</v>
      </c>
      <c r="V2629" s="602">
        <f t="shared" ca="1" si="1176"/>
        <v>-2579650516601750</v>
      </c>
      <c r="W2629" s="602">
        <f t="shared" si="1177"/>
        <v>84.48</v>
      </c>
      <c r="X2629" s="602">
        <f t="shared" si="1178"/>
        <v>13.52</v>
      </c>
      <c r="Y2629" s="602">
        <f t="shared" ca="1" si="1179"/>
        <v>49198808025068.102</v>
      </c>
      <c r="Z2629" s="602">
        <f t="shared" ca="1" si="1180"/>
        <v>7871809284010.9004</v>
      </c>
      <c r="AA2629" s="603">
        <f t="shared" si="1181"/>
        <v>0</v>
      </c>
      <c r="AB2629" s="602"/>
      <c r="AC2629" s="604">
        <f t="shared" si="1182"/>
        <v>0.113</v>
      </c>
      <c r="AD2629" s="602">
        <f t="shared" ca="1" si="1183"/>
        <v>-3.1376790832138672E+16</v>
      </c>
      <c r="AE2629" s="602">
        <f t="shared" si="1184"/>
        <v>0</v>
      </c>
      <c r="AG2629" s="602">
        <f t="shared" ca="1" si="1188"/>
        <v>0</v>
      </c>
    </row>
    <row r="2630" spans="2:33" x14ac:dyDescent="0.25">
      <c r="B2630" s="30">
        <v>2609</v>
      </c>
      <c r="C2630" s="19">
        <f t="shared" ca="1" si="1162"/>
        <v>125099</v>
      </c>
      <c r="D2630" s="30">
        <f t="shared" ca="1" si="1163"/>
        <v>30</v>
      </c>
      <c r="E2630" s="599">
        <f t="shared" si="1164"/>
        <v>0.113</v>
      </c>
      <c r="F2630" s="599">
        <f t="shared" si="1185"/>
        <v>0.13108</v>
      </c>
      <c r="G2630" s="33">
        <f t="shared" ca="1" si="1165"/>
        <v>1.0117233333333333</v>
      </c>
      <c r="H2630" s="33">
        <f t="shared" ca="1" si="1166"/>
        <v>24198990130766.543</v>
      </c>
      <c r="I2630" s="33">
        <f t="shared" ca="1" si="1190"/>
        <v>4.1324038507235151E-14</v>
      </c>
      <c r="J2630" s="30" t="b">
        <f t="shared" si="1167"/>
        <v>0</v>
      </c>
      <c r="K2630" s="33">
        <f t="shared" si="1186"/>
        <v>1</v>
      </c>
      <c r="L2630" s="33">
        <f t="shared" ca="1" si="1189"/>
        <v>4.1324038507235151E-14</v>
      </c>
      <c r="M2630" s="600">
        <f t="shared" ca="1" si="1168"/>
        <v>27271.35</v>
      </c>
      <c r="N2630" s="601">
        <f t="shared" ca="1" si="1169"/>
        <v>-3.2635398736341002E+18</v>
      </c>
      <c r="O2630" s="601">
        <f t="shared" ca="1" si="1170"/>
        <v>3.82595657852644E+16</v>
      </c>
      <c r="P2630" s="601">
        <f t="shared" ca="1" si="1171"/>
        <v>-3.07316671433878E+16</v>
      </c>
      <c r="Q2630" s="601">
        <f t="shared" ca="1" si="1187"/>
        <v>-4917066742942050</v>
      </c>
      <c r="R2630" s="602">
        <f t="shared" si="1172"/>
        <v>399</v>
      </c>
      <c r="S2630" s="602">
        <f t="shared" si="1173"/>
        <v>63.84</v>
      </c>
      <c r="T2630" s="602">
        <f t="shared" si="1174"/>
        <v>166.35080000000002</v>
      </c>
      <c r="U2630" s="602">
        <f t="shared" si="1175"/>
        <v>26.616128000000003</v>
      </c>
      <c r="V2630" s="602">
        <f t="shared" ca="1" si="1176"/>
        <v>-2610831898907280</v>
      </c>
      <c r="W2630" s="602">
        <f t="shared" si="1177"/>
        <v>84.48</v>
      </c>
      <c r="X2630" s="602">
        <f t="shared" si="1178"/>
        <v>13.52</v>
      </c>
      <c r="Y2630" s="602">
        <f t="shared" ca="1" si="1179"/>
        <v>48187254081106.703</v>
      </c>
      <c r="Z2630" s="602">
        <f t="shared" ca="1" si="1180"/>
        <v>7709960652977.0703</v>
      </c>
      <c r="AA2630" s="603">
        <f t="shared" si="1181"/>
        <v>0</v>
      </c>
      <c r="AB2630" s="602"/>
      <c r="AC2630" s="604">
        <f t="shared" si="1182"/>
        <v>0.113</v>
      </c>
      <c r="AD2630" s="602">
        <f t="shared" ca="1" si="1183"/>
        <v>-3.073166714338778E+16</v>
      </c>
      <c r="AE2630" s="602">
        <f t="shared" si="1184"/>
        <v>0</v>
      </c>
      <c r="AG2630" s="602">
        <f t="shared" ca="1" si="1188"/>
        <v>0</v>
      </c>
    </row>
    <row r="2631" spans="2:33" x14ac:dyDescent="0.25">
      <c r="B2631" s="30">
        <v>2610</v>
      </c>
      <c r="C2631" s="19">
        <f t="shared" ca="1" si="1162"/>
        <v>125130</v>
      </c>
      <c r="D2631" s="30">
        <f t="shared" ca="1" si="1163"/>
        <v>31</v>
      </c>
      <c r="E2631" s="599">
        <f t="shared" si="1164"/>
        <v>0.113</v>
      </c>
      <c r="F2631" s="599">
        <f t="shared" si="1185"/>
        <v>0.13108</v>
      </c>
      <c r="G2631" s="33">
        <f t="shared" ca="1" si="1165"/>
        <v>1.0120874444444443</v>
      </c>
      <c r="H2631" s="33">
        <f t="shared" ca="1" si="1166"/>
        <v>24491494079583.84</v>
      </c>
      <c r="I2631" s="33">
        <f t="shared" ca="1" si="1190"/>
        <v>4.0830502081684028E-14</v>
      </c>
      <c r="J2631" s="30" t="b">
        <f t="shared" si="1167"/>
        <v>0</v>
      </c>
      <c r="K2631" s="33">
        <f t="shared" si="1186"/>
        <v>1</v>
      </c>
      <c r="L2631" s="33">
        <f t="shared" ca="1" si="1189"/>
        <v>4.0830502081684028E-14</v>
      </c>
      <c r="M2631" s="600">
        <f t="shared" ca="1" si="1168"/>
        <v>27271.35</v>
      </c>
      <c r="N2631" s="601">
        <f t="shared" ca="1" si="1169"/>
        <v>-3.3017994394193603E+18</v>
      </c>
      <c r="O2631" s="601">
        <f t="shared" ca="1" si="1170"/>
        <v>3.9910317290706632E+16</v>
      </c>
      <c r="P2631" s="601">
        <f t="shared" ca="1" si="1171"/>
        <v>-3.21283428785723E+16</v>
      </c>
      <c r="Q2631" s="601">
        <f t="shared" ca="1" si="1187"/>
        <v>-5140534860571570</v>
      </c>
      <c r="R2631" s="602">
        <f t="shared" si="1172"/>
        <v>399</v>
      </c>
      <c r="S2631" s="602">
        <f t="shared" si="1173"/>
        <v>63.84</v>
      </c>
      <c r="T2631" s="602">
        <f t="shared" si="1174"/>
        <v>166.35080000000002</v>
      </c>
      <c r="U2631" s="602">
        <f t="shared" si="1175"/>
        <v>26.616128000000003</v>
      </c>
      <c r="V2631" s="602">
        <f t="shared" ca="1" si="1176"/>
        <v>-2641439551535490</v>
      </c>
      <c r="W2631" s="602">
        <f t="shared" si="1177"/>
        <v>84.48</v>
      </c>
      <c r="X2631" s="602">
        <f t="shared" si="1178"/>
        <v>13.52</v>
      </c>
      <c r="Y2631" s="602">
        <f t="shared" ca="1" si="1179"/>
        <v>50377241633876</v>
      </c>
      <c r="Z2631" s="602">
        <f t="shared" ca="1" si="1180"/>
        <v>8060358661420.1602</v>
      </c>
      <c r="AA2631" s="603">
        <f t="shared" si="1181"/>
        <v>0</v>
      </c>
      <c r="AB2631" s="602"/>
      <c r="AC2631" s="604">
        <f t="shared" si="1182"/>
        <v>0.113</v>
      </c>
      <c r="AD2631" s="602">
        <f t="shared" ca="1" si="1183"/>
        <v>-3.2128342878572276E+16</v>
      </c>
      <c r="AE2631" s="602">
        <f t="shared" si="1184"/>
        <v>0</v>
      </c>
      <c r="AG2631" s="602">
        <f t="shared" ca="1" si="1188"/>
        <v>0</v>
      </c>
    </row>
    <row r="2632" spans="2:33" x14ac:dyDescent="0.25">
      <c r="B2632" s="30">
        <v>2611</v>
      </c>
      <c r="C2632" s="19">
        <f t="shared" ca="1" si="1162"/>
        <v>125161</v>
      </c>
      <c r="D2632" s="30">
        <f t="shared" ca="1" si="1163"/>
        <v>31</v>
      </c>
      <c r="E2632" s="599">
        <f t="shared" si="1164"/>
        <v>0.113</v>
      </c>
      <c r="F2632" s="599">
        <f t="shared" si="1185"/>
        <v>0.13108</v>
      </c>
      <c r="G2632" s="33">
        <f t="shared" ca="1" si="1165"/>
        <v>1.0120874444444443</v>
      </c>
      <c r="H2632" s="33">
        <f t="shared" ca="1" si="1166"/>
        <v>24787533653632.246</v>
      </c>
      <c r="I2632" s="33">
        <f t="shared" ca="1" si="1190"/>
        <v>4.0342860002671737E-14</v>
      </c>
      <c r="J2632" s="30" t="b">
        <f t="shared" si="1167"/>
        <v>0</v>
      </c>
      <c r="K2632" s="33">
        <f t="shared" si="1186"/>
        <v>1</v>
      </c>
      <c r="L2632" s="33">
        <f t="shared" ca="1" si="1189"/>
        <v>4.0342860002671737E-14</v>
      </c>
      <c r="M2632" s="600">
        <f t="shared" ca="1" si="1168"/>
        <v>27271.35</v>
      </c>
      <c r="N2632" s="601">
        <f t="shared" ca="1" si="1169"/>
        <v>-3.3417097567100698E+18</v>
      </c>
      <c r="O2632" s="601">
        <f t="shared" ca="1" si="1170"/>
        <v>4.0392731033718232E+16</v>
      </c>
      <c r="P2632" s="601">
        <f t="shared" ca="1" si="1171"/>
        <v>-3.25166924382094E+16</v>
      </c>
      <c r="Q2632" s="601">
        <f t="shared" ca="1" si="1187"/>
        <v>-5202670790113500</v>
      </c>
      <c r="R2632" s="602">
        <f t="shared" si="1172"/>
        <v>399</v>
      </c>
      <c r="S2632" s="602">
        <f t="shared" si="1173"/>
        <v>63.84</v>
      </c>
      <c r="T2632" s="602">
        <f t="shared" si="1174"/>
        <v>166.35080000000002</v>
      </c>
      <c r="U2632" s="602">
        <f t="shared" si="1175"/>
        <v>26.616128000000003</v>
      </c>
      <c r="V2632" s="602">
        <f t="shared" ca="1" si="1176"/>
        <v>-2673367805368060</v>
      </c>
      <c r="W2632" s="602">
        <f t="shared" si="1177"/>
        <v>84.48</v>
      </c>
      <c r="X2632" s="602">
        <f t="shared" si="1178"/>
        <v>13.52</v>
      </c>
      <c r="Y2632" s="602">
        <f t="shared" ca="1" si="1179"/>
        <v>50986173743387</v>
      </c>
      <c r="Z2632" s="602">
        <f t="shared" ca="1" si="1180"/>
        <v>8157787798941.9199</v>
      </c>
      <c r="AA2632" s="603">
        <f t="shared" si="1181"/>
        <v>0</v>
      </c>
      <c r="AB2632" s="602"/>
      <c r="AC2632" s="604">
        <f t="shared" si="1182"/>
        <v>0.113</v>
      </c>
      <c r="AD2632" s="602">
        <f t="shared" ca="1" si="1183"/>
        <v>-3.2516692438209372E+16</v>
      </c>
      <c r="AE2632" s="602">
        <f t="shared" si="1184"/>
        <v>0</v>
      </c>
      <c r="AG2632" s="602">
        <f t="shared" ca="1" si="1188"/>
        <v>0</v>
      </c>
    </row>
    <row r="2633" spans="2:33" x14ac:dyDescent="0.25">
      <c r="B2633" s="30">
        <v>2612</v>
      </c>
      <c r="C2633" s="19">
        <f t="shared" ca="1" si="1162"/>
        <v>125191</v>
      </c>
      <c r="D2633" s="30">
        <f t="shared" ca="1" si="1163"/>
        <v>30</v>
      </c>
      <c r="E2633" s="599">
        <f t="shared" si="1164"/>
        <v>0.113</v>
      </c>
      <c r="F2633" s="599">
        <f t="shared" si="1185"/>
        <v>0.13108</v>
      </c>
      <c r="G2633" s="33">
        <f t="shared" ca="1" si="1165"/>
        <v>1.0117233333333333</v>
      </c>
      <c r="H2633" s="33">
        <f t="shared" ca="1" si="1166"/>
        <v>25078126173164.996</v>
      </c>
      <c r="I2633" s="33">
        <f t="shared" ca="1" si="1190"/>
        <v>3.9875387542712669E-14</v>
      </c>
      <c r="J2633" s="30" t="b">
        <f t="shared" si="1167"/>
        <v>0</v>
      </c>
      <c r="K2633" s="33">
        <f t="shared" si="1186"/>
        <v>1</v>
      </c>
      <c r="L2633" s="33">
        <f t="shared" ca="1" si="1189"/>
        <v>3.9875387542712669E-14</v>
      </c>
      <c r="M2633" s="600">
        <f t="shared" ca="1" si="1168"/>
        <v>27271.35</v>
      </c>
      <c r="N2633" s="601">
        <f t="shared" ca="1" si="1169"/>
        <v>-3.3821024877437901E+18</v>
      </c>
      <c r="O2633" s="601">
        <f t="shared" ca="1" si="1170"/>
        <v>3.964951483134368E+16</v>
      </c>
      <c r="P2633" s="601">
        <f t="shared" ca="1" si="1171"/>
        <v>-3.18481317595874E+16</v>
      </c>
      <c r="Q2633" s="601">
        <f t="shared" ca="1" si="1187"/>
        <v>-5095701081533980</v>
      </c>
      <c r="R2633" s="602">
        <f t="shared" si="1172"/>
        <v>399</v>
      </c>
      <c r="S2633" s="602">
        <f t="shared" si="1173"/>
        <v>63.84</v>
      </c>
      <c r="T2633" s="602">
        <f t="shared" si="1174"/>
        <v>166.35080000000002</v>
      </c>
      <c r="U2633" s="602">
        <f t="shared" si="1175"/>
        <v>26.616128000000003</v>
      </c>
      <c r="V2633" s="602">
        <f t="shared" ca="1" si="1176"/>
        <v>-2705681990195030</v>
      </c>
      <c r="W2633" s="602">
        <f t="shared" si="1177"/>
        <v>84.48</v>
      </c>
      <c r="X2633" s="602">
        <f t="shared" si="1178"/>
        <v>13.52</v>
      </c>
      <c r="Y2633" s="602">
        <f t="shared" ca="1" si="1179"/>
        <v>49937870599307.602</v>
      </c>
      <c r="Z2633" s="602">
        <f t="shared" ca="1" si="1180"/>
        <v>7990059295889.2197</v>
      </c>
      <c r="AA2633" s="603">
        <f t="shared" si="1181"/>
        <v>0</v>
      </c>
      <c r="AB2633" s="602"/>
      <c r="AC2633" s="604">
        <f t="shared" si="1182"/>
        <v>0.113</v>
      </c>
      <c r="AD2633" s="602">
        <f t="shared" ca="1" si="1183"/>
        <v>-3.1848131759587356E+16</v>
      </c>
      <c r="AE2633" s="602">
        <f t="shared" si="1184"/>
        <v>0</v>
      </c>
      <c r="AG2633" s="602">
        <f t="shared" ca="1" si="1188"/>
        <v>0</v>
      </c>
    </row>
    <row r="2634" spans="2:33" x14ac:dyDescent="0.25">
      <c r="B2634" s="30">
        <v>2613</v>
      </c>
      <c r="C2634" s="19">
        <f t="shared" ca="1" si="1162"/>
        <v>125222</v>
      </c>
      <c r="D2634" s="30">
        <f t="shared" ca="1" si="1163"/>
        <v>31</v>
      </c>
      <c r="E2634" s="599">
        <f t="shared" si="1164"/>
        <v>0.113</v>
      </c>
      <c r="F2634" s="599">
        <f t="shared" si="1185"/>
        <v>0.13108</v>
      </c>
      <c r="G2634" s="33">
        <f t="shared" ca="1" si="1165"/>
        <v>1.0120874444444443</v>
      </c>
      <c r="H2634" s="33">
        <f t="shared" ca="1" si="1166"/>
        <v>25381256630053.895</v>
      </c>
      <c r="I2634" s="33">
        <f t="shared" ca="1" si="1190"/>
        <v>3.9399152476000812E-14</v>
      </c>
      <c r="J2634" s="30" t="b">
        <f t="shared" si="1167"/>
        <v>0</v>
      </c>
      <c r="K2634" s="33">
        <f t="shared" si="1186"/>
        <v>1</v>
      </c>
      <c r="L2634" s="33">
        <f t="shared" ca="1" si="1189"/>
        <v>3.9399152476000812E-14</v>
      </c>
      <c r="M2634" s="600">
        <f t="shared" ca="1" si="1168"/>
        <v>27271.35</v>
      </c>
      <c r="N2634" s="601">
        <f t="shared" ca="1" si="1169"/>
        <v>-3.4217520025751301E+18</v>
      </c>
      <c r="O2634" s="601">
        <f t="shared" ca="1" si="1170"/>
        <v>4.1360237233820704E+16</v>
      </c>
      <c r="P2634" s="601">
        <f t="shared" ca="1" si="1171"/>
        <v>-3.32955479583908E+16</v>
      </c>
      <c r="Q2634" s="601">
        <f t="shared" ca="1" si="1187"/>
        <v>-5327287673342530</v>
      </c>
      <c r="R2634" s="602">
        <f t="shared" si="1172"/>
        <v>399</v>
      </c>
      <c r="S2634" s="602">
        <f t="shared" si="1173"/>
        <v>63.84</v>
      </c>
      <c r="T2634" s="602">
        <f t="shared" si="1174"/>
        <v>166.35080000000002</v>
      </c>
      <c r="U2634" s="602">
        <f t="shared" si="1175"/>
        <v>26.616128000000003</v>
      </c>
      <c r="V2634" s="602">
        <f t="shared" ca="1" si="1176"/>
        <v>-2737401602060100</v>
      </c>
      <c r="W2634" s="602">
        <f t="shared" si="1177"/>
        <v>84.48</v>
      </c>
      <c r="X2634" s="602">
        <f t="shared" si="1178"/>
        <v>13.52</v>
      </c>
      <c r="Y2634" s="602">
        <f t="shared" ca="1" si="1179"/>
        <v>52207419199031.5</v>
      </c>
      <c r="Z2634" s="602">
        <f t="shared" ca="1" si="1180"/>
        <v>8353187071845.04</v>
      </c>
      <c r="AA2634" s="603">
        <f t="shared" si="1181"/>
        <v>0</v>
      </c>
      <c r="AB2634" s="602"/>
      <c r="AC2634" s="604">
        <f t="shared" si="1182"/>
        <v>0.113</v>
      </c>
      <c r="AD2634" s="602">
        <f t="shared" ca="1" si="1183"/>
        <v>-3.3295547958390784E+16</v>
      </c>
      <c r="AE2634" s="602">
        <f t="shared" si="1184"/>
        <v>0</v>
      </c>
      <c r="AG2634" s="602">
        <f t="shared" ca="1" si="1188"/>
        <v>0</v>
      </c>
    </row>
    <row r="2635" spans="2:33" x14ac:dyDescent="0.25">
      <c r="B2635" s="30">
        <v>2614</v>
      </c>
      <c r="C2635" s="19">
        <f t="shared" ca="1" si="1162"/>
        <v>125252</v>
      </c>
      <c r="D2635" s="30">
        <f t="shared" ca="1" si="1163"/>
        <v>30</v>
      </c>
      <c r="E2635" s="599">
        <f t="shared" si="1164"/>
        <v>0.113</v>
      </c>
      <c r="F2635" s="599">
        <f t="shared" si="1185"/>
        <v>0.13108</v>
      </c>
      <c r="G2635" s="33">
        <f t="shared" ca="1" si="1165"/>
        <v>1.0117233333333333</v>
      </c>
      <c r="H2635" s="33">
        <f t="shared" ca="1" si="1166"/>
        <v>25678809561946.891</v>
      </c>
      <c r="I2635" s="33">
        <f t="shared" ca="1" si="1190"/>
        <v>3.8942615216940881E-14</v>
      </c>
      <c r="J2635" s="30" t="b">
        <f t="shared" si="1167"/>
        <v>0</v>
      </c>
      <c r="K2635" s="33">
        <f t="shared" si="1186"/>
        <v>1</v>
      </c>
      <c r="L2635" s="33">
        <f t="shared" ca="1" si="1189"/>
        <v>3.8942615216940881E-14</v>
      </c>
      <c r="M2635" s="600">
        <f t="shared" ca="1" si="1168"/>
        <v>27271.35</v>
      </c>
      <c r="N2635" s="601">
        <f t="shared" ca="1" si="1169"/>
        <v>-3.4631122398089498E+18</v>
      </c>
      <c r="O2635" s="601">
        <f t="shared" ca="1" si="1170"/>
        <v>4.0599219158054224E+16</v>
      </c>
      <c r="P2635" s="601">
        <f t="shared" ca="1" si="1171"/>
        <v>-3.26109735915343E+16</v>
      </c>
      <c r="Q2635" s="601">
        <f t="shared" ca="1" si="1187"/>
        <v>-5217755774645490</v>
      </c>
      <c r="R2635" s="602">
        <f t="shared" si="1172"/>
        <v>399</v>
      </c>
      <c r="S2635" s="602">
        <f t="shared" si="1173"/>
        <v>63.84</v>
      </c>
      <c r="T2635" s="602">
        <f t="shared" si="1174"/>
        <v>166.35080000000002</v>
      </c>
      <c r="U2635" s="602">
        <f t="shared" si="1175"/>
        <v>26.616128000000003</v>
      </c>
      <c r="V2635" s="602">
        <f t="shared" ca="1" si="1176"/>
        <v>-2770489791847160</v>
      </c>
      <c r="W2635" s="602">
        <f t="shared" si="1177"/>
        <v>84.48</v>
      </c>
      <c r="X2635" s="602">
        <f t="shared" si="1178"/>
        <v>13.52</v>
      </c>
      <c r="Y2635" s="602">
        <f t="shared" ca="1" si="1179"/>
        <v>51134006591800.5</v>
      </c>
      <c r="Z2635" s="602">
        <f t="shared" ca="1" si="1180"/>
        <v>8181441054688.0801</v>
      </c>
      <c r="AA2635" s="603">
        <f t="shared" si="1181"/>
        <v>0</v>
      </c>
      <c r="AB2635" s="602"/>
      <c r="AC2635" s="604">
        <f t="shared" si="1182"/>
        <v>0.113</v>
      </c>
      <c r="AD2635" s="602">
        <f t="shared" ca="1" si="1183"/>
        <v>-3.261097359153428E+16</v>
      </c>
      <c r="AE2635" s="602">
        <f t="shared" si="1184"/>
        <v>0</v>
      </c>
      <c r="AG2635" s="602">
        <f t="shared" ca="1" si="1188"/>
        <v>0</v>
      </c>
    </row>
    <row r="2636" spans="2:33" x14ac:dyDescent="0.25">
      <c r="B2636" s="30">
        <v>2615</v>
      </c>
      <c r="C2636" s="19">
        <f t="shared" ca="1" si="1162"/>
        <v>125283</v>
      </c>
      <c r="D2636" s="30">
        <f t="shared" ca="1" si="1163"/>
        <v>31</v>
      </c>
      <c r="E2636" s="599">
        <f t="shared" si="1164"/>
        <v>0.113</v>
      </c>
      <c r="F2636" s="599">
        <f t="shared" si="1185"/>
        <v>0.13108</v>
      </c>
      <c r="G2636" s="33">
        <f t="shared" ca="1" si="1165"/>
        <v>1.0120874444444443</v>
      </c>
      <c r="H2636" s="33">
        <f t="shared" ca="1" si="1166"/>
        <v>25989200745926.391</v>
      </c>
      <c r="I2636" s="33">
        <f t="shared" ca="1" si="1190"/>
        <v>3.8477520327620783E-14</v>
      </c>
      <c r="J2636" s="30" t="b">
        <f t="shared" si="1167"/>
        <v>0</v>
      </c>
      <c r="K2636" s="33">
        <f t="shared" si="1186"/>
        <v>1</v>
      </c>
      <c r="L2636" s="33">
        <f t="shared" ca="1" si="1189"/>
        <v>3.8477520327620783E-14</v>
      </c>
      <c r="M2636" s="600">
        <f t="shared" ca="1" si="1168"/>
        <v>27271.35</v>
      </c>
      <c r="N2636" s="601">
        <f t="shared" ca="1" si="1169"/>
        <v>-3.5037114589670001E+18</v>
      </c>
      <c r="O2636" s="601">
        <f t="shared" ca="1" si="1170"/>
        <v>4.2350917609654272E+16</v>
      </c>
      <c r="P2636" s="601">
        <f t="shared" ca="1" si="1171"/>
        <v>-3.4093059002115E+16</v>
      </c>
      <c r="Q2636" s="601">
        <f t="shared" ca="1" si="1187"/>
        <v>-5454889440338400</v>
      </c>
      <c r="R2636" s="602">
        <f t="shared" si="1172"/>
        <v>399</v>
      </c>
      <c r="S2636" s="602">
        <f t="shared" si="1173"/>
        <v>63.84</v>
      </c>
      <c r="T2636" s="602">
        <f t="shared" si="1174"/>
        <v>166.35080000000002</v>
      </c>
      <c r="U2636" s="602">
        <f t="shared" si="1175"/>
        <v>26.616128000000003</v>
      </c>
      <c r="V2636" s="602">
        <f t="shared" ca="1" si="1176"/>
        <v>-2802969167173600</v>
      </c>
      <c r="W2636" s="602">
        <f t="shared" si="1177"/>
        <v>84.48</v>
      </c>
      <c r="X2636" s="602">
        <f t="shared" si="1178"/>
        <v>13.52</v>
      </c>
      <c r="Y2636" s="602">
        <f t="shared" ca="1" si="1179"/>
        <v>53457916515591</v>
      </c>
      <c r="Z2636" s="602">
        <f t="shared" ca="1" si="1180"/>
        <v>8553266642494.5596</v>
      </c>
      <c r="AA2636" s="603">
        <f t="shared" si="1181"/>
        <v>0</v>
      </c>
      <c r="AB2636" s="602"/>
      <c r="AC2636" s="604">
        <f t="shared" si="1182"/>
        <v>0.113</v>
      </c>
      <c r="AD2636" s="602">
        <f t="shared" ca="1" si="1183"/>
        <v>-3.4093059002115004E+16</v>
      </c>
      <c r="AE2636" s="602">
        <f t="shared" si="1184"/>
        <v>0</v>
      </c>
      <c r="AG2636" s="602">
        <f t="shared" ca="1" si="1188"/>
        <v>0</v>
      </c>
    </row>
    <row r="2637" spans="2:33" x14ac:dyDescent="0.25">
      <c r="B2637" s="30">
        <v>2616</v>
      </c>
      <c r="C2637" s="19">
        <f t="shared" ca="1" si="1162"/>
        <v>125314</v>
      </c>
      <c r="D2637" s="30">
        <f t="shared" ca="1" si="1163"/>
        <v>31</v>
      </c>
      <c r="E2637" s="599">
        <f t="shared" si="1164"/>
        <v>0.113</v>
      </c>
      <c r="F2637" s="599">
        <f t="shared" si="1185"/>
        <v>0.13108</v>
      </c>
      <c r="G2637" s="33">
        <f t="shared" ca="1" si="1165"/>
        <v>1.0120874444444443</v>
      </c>
      <c r="H2637" s="33">
        <f t="shared" ca="1" si="1166"/>
        <v>26303343766098.285</v>
      </c>
      <c r="I2637" s="33">
        <f t="shared" ca="1" si="1190"/>
        <v>3.8017980105209081E-14</v>
      </c>
      <c r="J2637" s="30" t="b">
        <f t="shared" si="1167"/>
        <v>1</v>
      </c>
      <c r="K2637" s="33">
        <f t="shared" si="1186"/>
        <v>1</v>
      </c>
      <c r="L2637" s="33">
        <f t="shared" ca="1" si="1189"/>
        <v>3.8017980105209081E-14</v>
      </c>
      <c r="M2637" s="600">
        <f t="shared" ca="1" si="1168"/>
        <v>27271.35</v>
      </c>
      <c r="N2637" s="601">
        <f t="shared" ca="1" si="1169"/>
        <v>-3.5460623765766502E+18</v>
      </c>
      <c r="O2637" s="601">
        <f t="shared" ca="1" si="1170"/>
        <v>4.2862831973432208E+16</v>
      </c>
      <c r="P2637" s="601">
        <f t="shared" ca="1" si="1171"/>
        <v>-3.45051569587445E+16</v>
      </c>
      <c r="Q2637" s="601">
        <f t="shared" ca="1" si="1187"/>
        <v>-5520825113399120</v>
      </c>
      <c r="R2637" s="602">
        <f t="shared" si="1172"/>
        <v>399</v>
      </c>
      <c r="S2637" s="602">
        <f t="shared" si="1173"/>
        <v>63.84</v>
      </c>
      <c r="T2637" s="602">
        <f t="shared" si="1174"/>
        <v>166.35080000000002</v>
      </c>
      <c r="U2637" s="602">
        <f t="shared" si="1175"/>
        <v>26.616128000000003</v>
      </c>
      <c r="V2637" s="602">
        <f t="shared" ca="1" si="1176"/>
        <v>-2836849901261320</v>
      </c>
      <c r="W2637" s="602">
        <f t="shared" si="1177"/>
        <v>84.48</v>
      </c>
      <c r="X2637" s="602">
        <f t="shared" si="1178"/>
        <v>13.52</v>
      </c>
      <c r="Y2637" s="602">
        <f t="shared" ca="1" si="1179"/>
        <v>54104086111586</v>
      </c>
      <c r="Z2637" s="602">
        <f t="shared" ca="1" si="1180"/>
        <v>8656653777853.7598</v>
      </c>
      <c r="AA2637" s="603">
        <f t="shared" si="1181"/>
        <v>0</v>
      </c>
      <c r="AB2637" s="602"/>
      <c r="AC2637" s="604">
        <f t="shared" si="1182"/>
        <v>0.113</v>
      </c>
      <c r="AD2637" s="602">
        <f t="shared" ca="1" si="1183"/>
        <v>-3.4505156958744464E+16</v>
      </c>
      <c r="AE2637" s="602">
        <f t="shared" si="1184"/>
        <v>0</v>
      </c>
      <c r="AG2637" s="602">
        <f t="shared" ca="1" si="1188"/>
        <v>0</v>
      </c>
    </row>
    <row r="2638" spans="2:33" x14ac:dyDescent="0.25">
      <c r="B2638" s="30">
        <v>2617</v>
      </c>
      <c r="C2638" s="19">
        <f t="shared" ca="1" si="1162"/>
        <v>125342</v>
      </c>
      <c r="D2638" s="30">
        <f t="shared" ca="1" si="1163"/>
        <v>28</v>
      </c>
      <c r="E2638" s="599">
        <f t="shared" si="1164"/>
        <v>0.113</v>
      </c>
      <c r="F2638" s="599">
        <f t="shared" si="1185"/>
        <v>0.13108</v>
      </c>
      <c r="G2638" s="33">
        <f t="shared" ca="1" si="1165"/>
        <v>1.0109951111111111</v>
      </c>
      <c r="H2638" s="33">
        <f t="shared" ca="1" si="1166"/>
        <v>26592551953400.285</v>
      </c>
      <c r="I2638" s="33">
        <f t="shared" ca="1" si="1190"/>
        <v>3.7604514292286035E-14</v>
      </c>
      <c r="J2638" s="30" t="b">
        <f t="shared" si="1167"/>
        <v>0</v>
      </c>
      <c r="K2638" s="33">
        <f t="shared" si="1186"/>
        <v>1</v>
      </c>
      <c r="L2638" s="33">
        <f t="shared" ca="1" si="1189"/>
        <v>3.7604514292286035E-14</v>
      </c>
      <c r="M2638" s="600">
        <f t="shared" ca="1" si="1168"/>
        <v>27271.35</v>
      </c>
      <c r="N2638" s="601">
        <f t="shared" ca="1" si="1169"/>
        <v>-3.58892520855008E+18</v>
      </c>
      <c r="O2638" s="601">
        <f t="shared" ca="1" si="1170"/>
        <v>3.9460631437502976E+16</v>
      </c>
      <c r="P2638" s="601">
        <f t="shared" ca="1" si="1171"/>
        <v>-3.1542664888479E+16</v>
      </c>
      <c r="Q2638" s="601">
        <f t="shared" ca="1" si="1187"/>
        <v>-5046826382156640</v>
      </c>
      <c r="R2638" s="602">
        <f t="shared" si="1172"/>
        <v>399</v>
      </c>
      <c r="S2638" s="602">
        <f t="shared" si="1173"/>
        <v>63.84</v>
      </c>
      <c r="T2638" s="602">
        <f t="shared" si="1174"/>
        <v>166.35080000000002</v>
      </c>
      <c r="U2638" s="602">
        <f t="shared" si="1175"/>
        <v>26.616128000000003</v>
      </c>
      <c r="V2638" s="602">
        <f t="shared" ca="1" si="1176"/>
        <v>-2871140166840060</v>
      </c>
      <c r="W2638" s="602">
        <f t="shared" si="1177"/>
        <v>84.48</v>
      </c>
      <c r="X2638" s="602">
        <f t="shared" si="1178"/>
        <v>13.52</v>
      </c>
      <c r="Y2638" s="602">
        <f t="shared" ca="1" si="1179"/>
        <v>49458898545409.797</v>
      </c>
      <c r="Z2638" s="602">
        <f t="shared" ca="1" si="1180"/>
        <v>7913423767265.5703</v>
      </c>
      <c r="AA2638" s="603">
        <f t="shared" si="1181"/>
        <v>0</v>
      </c>
      <c r="AB2638" s="602"/>
      <c r="AC2638" s="604">
        <f t="shared" si="1182"/>
        <v>0.113</v>
      </c>
      <c r="AD2638" s="602">
        <f t="shared" ca="1" si="1183"/>
        <v>-3.154266488847904E+16</v>
      </c>
      <c r="AE2638" s="602">
        <f t="shared" si="1184"/>
        <v>0</v>
      </c>
      <c r="AG2638" s="602">
        <f t="shared" ca="1" si="1188"/>
        <v>0</v>
      </c>
    </row>
    <row r="2639" spans="2:33" x14ac:dyDescent="0.25">
      <c r="B2639" s="30">
        <v>2618</v>
      </c>
      <c r="C2639" s="19">
        <f t="shared" ca="1" si="1162"/>
        <v>125373</v>
      </c>
      <c r="D2639" s="30">
        <f t="shared" ca="1" si="1163"/>
        <v>31</v>
      </c>
      <c r="E2639" s="599">
        <f t="shared" si="1164"/>
        <v>0.113</v>
      </c>
      <c r="F2639" s="599">
        <f t="shared" si="1185"/>
        <v>0.13108</v>
      </c>
      <c r="G2639" s="33">
        <f t="shared" ca="1" si="1165"/>
        <v>1.0120874444444443</v>
      </c>
      <c r="H2639" s="33">
        <f t="shared" ca="1" si="1166"/>
        <v>26913987947773.012</v>
      </c>
      <c r="I2639" s="33">
        <f t="shared" ca="1" si="1190"/>
        <v>3.715540045349335E-14</v>
      </c>
      <c r="J2639" s="30" t="b">
        <f t="shared" si="1167"/>
        <v>0</v>
      </c>
      <c r="K2639" s="33">
        <f t="shared" si="1186"/>
        <v>1</v>
      </c>
      <c r="L2639" s="33">
        <f t="shared" ca="1" si="1189"/>
        <v>3.715540045349335E-14</v>
      </c>
      <c r="M2639" s="600">
        <f t="shared" ca="1" si="1168"/>
        <v>27271.35</v>
      </c>
      <c r="N2639" s="601">
        <f t="shared" ca="1" si="1169"/>
        <v>-3.6283858399875799E+18</v>
      </c>
      <c r="O2639" s="601">
        <f t="shared" ca="1" si="1170"/>
        <v>4.385791226388608E+16</v>
      </c>
      <c r="P2639" s="601">
        <f t="shared" ca="1" si="1171"/>
        <v>-3.53062099929903E+16</v>
      </c>
      <c r="Q2639" s="601">
        <f t="shared" ca="1" si="1187"/>
        <v>-5648993598878450</v>
      </c>
      <c r="R2639" s="602">
        <f t="shared" si="1172"/>
        <v>399</v>
      </c>
      <c r="S2639" s="602">
        <f t="shared" si="1173"/>
        <v>63.84</v>
      </c>
      <c r="T2639" s="602">
        <f t="shared" si="1174"/>
        <v>166.35080000000002</v>
      </c>
      <c r="U2639" s="602">
        <f t="shared" si="1175"/>
        <v>26.616128000000003</v>
      </c>
      <c r="V2639" s="602">
        <f t="shared" ca="1" si="1176"/>
        <v>-2902708671990060</v>
      </c>
      <c r="W2639" s="602">
        <f t="shared" si="1177"/>
        <v>84.48</v>
      </c>
      <c r="X2639" s="602">
        <f t="shared" si="1178"/>
        <v>13.52</v>
      </c>
      <c r="Y2639" s="602">
        <f t="shared" ca="1" si="1179"/>
        <v>55360137269283.398</v>
      </c>
      <c r="Z2639" s="602">
        <f t="shared" ca="1" si="1180"/>
        <v>8857621963085.3398</v>
      </c>
      <c r="AA2639" s="603">
        <f t="shared" si="1181"/>
        <v>0</v>
      </c>
      <c r="AB2639" s="602"/>
      <c r="AC2639" s="604">
        <f t="shared" si="1182"/>
        <v>0.113</v>
      </c>
      <c r="AD2639" s="602">
        <f t="shared" ca="1" si="1183"/>
        <v>-3.530620999299026E+16</v>
      </c>
      <c r="AE2639" s="602">
        <f t="shared" si="1184"/>
        <v>0</v>
      </c>
      <c r="AG2639" s="602">
        <f t="shared" ca="1" si="1188"/>
        <v>0</v>
      </c>
    </row>
    <row r="2640" spans="2:33" x14ac:dyDescent="0.25">
      <c r="B2640" s="30">
        <v>2619</v>
      </c>
      <c r="C2640" s="19">
        <f t="shared" ca="1" si="1162"/>
        <v>125403</v>
      </c>
      <c r="D2640" s="30">
        <f t="shared" ca="1" si="1163"/>
        <v>30</v>
      </c>
      <c r="E2640" s="599">
        <f t="shared" si="1164"/>
        <v>0.113</v>
      </c>
      <c r="F2640" s="599">
        <f t="shared" si="1185"/>
        <v>0.13108</v>
      </c>
      <c r="G2640" s="33">
        <f t="shared" ca="1" si="1165"/>
        <v>1.0117233333333333</v>
      </c>
      <c r="H2640" s="33">
        <f t="shared" ca="1" si="1166"/>
        <v>27229509599814.07</v>
      </c>
      <c r="I2640" s="33">
        <f t="shared" ca="1" si="1190"/>
        <v>3.6724862647060976E-14</v>
      </c>
      <c r="J2640" s="30" t="b">
        <f t="shared" si="1167"/>
        <v>0</v>
      </c>
      <c r="K2640" s="33">
        <f t="shared" si="1186"/>
        <v>1</v>
      </c>
      <c r="L2640" s="33">
        <f t="shared" ca="1" si="1189"/>
        <v>3.6724862647060976E-14</v>
      </c>
      <c r="M2640" s="600">
        <f t="shared" ca="1" si="1168"/>
        <v>27271.35</v>
      </c>
      <c r="N2640" s="601">
        <f t="shared" ca="1" si="1169"/>
        <v>-3.6722437522514698E+18</v>
      </c>
      <c r="O2640" s="601">
        <f t="shared" ca="1" si="1170"/>
        <v>4.305093758892196E+16</v>
      </c>
      <c r="P2640" s="601">
        <f t="shared" ca="1" si="1171"/>
        <v>-3.45802953337013E+16</v>
      </c>
      <c r="Q2640" s="601">
        <f t="shared" ca="1" si="1187"/>
        <v>-5532847253392210</v>
      </c>
      <c r="R2640" s="602">
        <f t="shared" si="1172"/>
        <v>399</v>
      </c>
      <c r="S2640" s="602">
        <f t="shared" si="1173"/>
        <v>63.84</v>
      </c>
      <c r="T2640" s="602">
        <f t="shared" si="1174"/>
        <v>166.35080000000002</v>
      </c>
      <c r="U2640" s="602">
        <f t="shared" si="1175"/>
        <v>26.616128000000003</v>
      </c>
      <c r="V2640" s="602">
        <f t="shared" ca="1" si="1176"/>
        <v>-2937795001801180</v>
      </c>
      <c r="W2640" s="602">
        <f t="shared" si="1177"/>
        <v>84.48</v>
      </c>
      <c r="X2640" s="602">
        <f t="shared" si="1178"/>
        <v>13.52</v>
      </c>
      <c r="Y2640" s="602">
        <f t="shared" ca="1" si="1179"/>
        <v>54221903083518.297</v>
      </c>
      <c r="Z2640" s="602">
        <f t="shared" ca="1" si="1180"/>
        <v>8675504493362.9297</v>
      </c>
      <c r="AA2640" s="603">
        <f t="shared" si="1181"/>
        <v>0</v>
      </c>
      <c r="AB2640" s="602"/>
      <c r="AC2640" s="604">
        <f t="shared" si="1182"/>
        <v>0.113</v>
      </c>
      <c r="AD2640" s="602">
        <f t="shared" ca="1" si="1183"/>
        <v>-3.458029533370134E+16</v>
      </c>
      <c r="AE2640" s="602">
        <f t="shared" si="1184"/>
        <v>0</v>
      </c>
      <c r="AG2640" s="602">
        <f t="shared" ca="1" si="1188"/>
        <v>0</v>
      </c>
    </row>
    <row r="2641" spans="2:33" x14ac:dyDescent="0.25">
      <c r="B2641" s="30">
        <v>2620</v>
      </c>
      <c r="C2641" s="19">
        <f t="shared" ca="1" si="1162"/>
        <v>125434</v>
      </c>
      <c r="D2641" s="30">
        <f t="shared" ca="1" si="1163"/>
        <v>31</v>
      </c>
      <c r="E2641" s="599">
        <f t="shared" si="1164"/>
        <v>0.113</v>
      </c>
      <c r="F2641" s="599">
        <f t="shared" si="1185"/>
        <v>0.13108</v>
      </c>
      <c r="G2641" s="33">
        <f t="shared" ca="1" si="1165"/>
        <v>1.0120874444444443</v>
      </c>
      <c r="H2641" s="33">
        <f t="shared" ca="1" si="1166"/>
        <v>27558644784351.285</v>
      </c>
      <c r="I2641" s="33">
        <f t="shared" ca="1" si="1190"/>
        <v>3.628625456095843E-14</v>
      </c>
      <c r="J2641" s="30" t="b">
        <f t="shared" si="1167"/>
        <v>0</v>
      </c>
      <c r="K2641" s="33">
        <f t="shared" si="1186"/>
        <v>1</v>
      </c>
      <c r="L2641" s="33">
        <f t="shared" ca="1" si="1189"/>
        <v>3.628625456095843E-14</v>
      </c>
      <c r="M2641" s="600">
        <f t="shared" ca="1" si="1168"/>
        <v>27271.35</v>
      </c>
      <c r="N2641" s="601">
        <f t="shared" ca="1" si="1169"/>
        <v>-3.7152946898403901E+18</v>
      </c>
      <c r="O2641" s="601">
        <f t="shared" ca="1" si="1170"/>
        <v>4.490841815821248E+16</v>
      </c>
      <c r="P2641" s="601">
        <f t="shared" ca="1" si="1171"/>
        <v>-3.6151881384752496E+16</v>
      </c>
      <c r="Q2641" s="601">
        <f t="shared" ca="1" si="1187"/>
        <v>-5784301021560400</v>
      </c>
      <c r="R2641" s="602">
        <f t="shared" si="1172"/>
        <v>399</v>
      </c>
      <c r="S2641" s="602">
        <f t="shared" si="1173"/>
        <v>63.84</v>
      </c>
      <c r="T2641" s="602">
        <f t="shared" si="1174"/>
        <v>166.35080000000002</v>
      </c>
      <c r="U2641" s="602">
        <f t="shared" si="1175"/>
        <v>26.616128000000003</v>
      </c>
      <c r="V2641" s="602">
        <f t="shared" ca="1" si="1176"/>
        <v>-2972235751872310</v>
      </c>
      <c r="W2641" s="602">
        <f t="shared" si="1177"/>
        <v>84.48</v>
      </c>
      <c r="X2641" s="602">
        <f t="shared" si="1178"/>
        <v>13.52</v>
      </c>
      <c r="Y2641" s="602">
        <f t="shared" ca="1" si="1179"/>
        <v>56686150011566.602</v>
      </c>
      <c r="Z2641" s="602">
        <f t="shared" ca="1" si="1180"/>
        <v>9069784001850.6602</v>
      </c>
      <c r="AA2641" s="603">
        <f t="shared" si="1181"/>
        <v>0</v>
      </c>
      <c r="AB2641" s="602"/>
      <c r="AC2641" s="604">
        <f t="shared" si="1182"/>
        <v>0.113</v>
      </c>
      <c r="AD2641" s="602">
        <f t="shared" ca="1" si="1183"/>
        <v>-3.6151881384752464E+16</v>
      </c>
      <c r="AE2641" s="602">
        <f t="shared" si="1184"/>
        <v>0</v>
      </c>
      <c r="AG2641" s="602">
        <f t="shared" ca="1" si="1188"/>
        <v>0</v>
      </c>
    </row>
    <row r="2642" spans="2:33" x14ac:dyDescent="0.25">
      <c r="B2642" s="30">
        <v>2621</v>
      </c>
      <c r="C2642" s="19">
        <f t="shared" ca="1" si="1162"/>
        <v>125464</v>
      </c>
      <c r="D2642" s="30">
        <f t="shared" ca="1" si="1163"/>
        <v>30</v>
      </c>
      <c r="E2642" s="599">
        <f t="shared" si="1164"/>
        <v>0.113</v>
      </c>
      <c r="F2642" s="599">
        <f t="shared" si="1185"/>
        <v>0.13108</v>
      </c>
      <c r="G2642" s="33">
        <f t="shared" ca="1" si="1165"/>
        <v>1.0117233333333333</v>
      </c>
      <c r="H2642" s="33">
        <f t="shared" ca="1" si="1166"/>
        <v>27881723963373.164</v>
      </c>
      <c r="I2642" s="33">
        <f t="shared" ca="1" si="1190"/>
        <v>3.5865787973284951E-14</v>
      </c>
      <c r="J2642" s="30" t="b">
        <f t="shared" si="1167"/>
        <v>0</v>
      </c>
      <c r="K2642" s="33">
        <f t="shared" si="1186"/>
        <v>1</v>
      </c>
      <c r="L2642" s="33">
        <f t="shared" ca="1" si="1189"/>
        <v>3.5865787973284951E-14</v>
      </c>
      <c r="M2642" s="600">
        <f t="shared" ca="1" si="1168"/>
        <v>27271.35</v>
      </c>
      <c r="N2642" s="601">
        <f t="shared" ca="1" si="1169"/>
        <v>-3.7602031079986002E+18</v>
      </c>
      <c r="O2642" s="601">
        <f t="shared" ca="1" si="1170"/>
        <v>4.408211443613084E+16</v>
      </c>
      <c r="P2642" s="601">
        <f t="shared" ca="1" si="1171"/>
        <v>-3.54085792669868E+16</v>
      </c>
      <c r="Q2642" s="601">
        <f t="shared" ca="1" si="1187"/>
        <v>-5665372682717890</v>
      </c>
      <c r="R2642" s="602">
        <f t="shared" si="1172"/>
        <v>399</v>
      </c>
      <c r="S2642" s="602">
        <f t="shared" si="1173"/>
        <v>63.84</v>
      </c>
      <c r="T2642" s="602">
        <f t="shared" si="1174"/>
        <v>166.35080000000002</v>
      </c>
      <c r="U2642" s="602">
        <f t="shared" si="1175"/>
        <v>26.616128000000003</v>
      </c>
      <c r="V2642" s="602">
        <f t="shared" ca="1" si="1176"/>
        <v>-3008162486398880</v>
      </c>
      <c r="W2642" s="602">
        <f t="shared" si="1177"/>
        <v>84.48</v>
      </c>
      <c r="X2642" s="602">
        <f t="shared" si="1178"/>
        <v>13.52</v>
      </c>
      <c r="Y2642" s="602">
        <f t="shared" ca="1" si="1179"/>
        <v>55520652290910</v>
      </c>
      <c r="Z2642" s="602">
        <f t="shared" ca="1" si="1180"/>
        <v>8883304366545.5996</v>
      </c>
      <c r="AA2642" s="603">
        <f t="shared" si="1181"/>
        <v>0</v>
      </c>
      <c r="AB2642" s="602"/>
      <c r="AC2642" s="604">
        <f t="shared" si="1182"/>
        <v>0.113</v>
      </c>
      <c r="AD2642" s="602">
        <f t="shared" ca="1" si="1183"/>
        <v>-3.540857926698682E+16</v>
      </c>
      <c r="AE2642" s="602">
        <f t="shared" si="1184"/>
        <v>0</v>
      </c>
      <c r="AG2642" s="602">
        <f t="shared" ca="1" si="1188"/>
        <v>0</v>
      </c>
    </row>
    <row r="2643" spans="2:33" x14ac:dyDescent="0.25">
      <c r="B2643" s="30">
        <v>2622</v>
      </c>
      <c r="C2643" s="19">
        <f t="shared" ca="1" si="1162"/>
        <v>125495</v>
      </c>
      <c r="D2643" s="30">
        <f t="shared" ca="1" si="1163"/>
        <v>31</v>
      </c>
      <c r="E2643" s="599">
        <f t="shared" si="1164"/>
        <v>0.113</v>
      </c>
      <c r="F2643" s="599">
        <f t="shared" si="1185"/>
        <v>0.13108</v>
      </c>
      <c r="G2643" s="33">
        <f t="shared" ca="1" si="1165"/>
        <v>1.0120874444444443</v>
      </c>
      <c r="H2643" s="33">
        <f t="shared" ca="1" si="1166"/>
        <v>28218742752795.77</v>
      </c>
      <c r="I2643" s="33">
        <f t="shared" ca="1" si="1190"/>
        <v>3.5437439887392755E-14</v>
      </c>
      <c r="J2643" s="30" t="b">
        <f t="shared" si="1167"/>
        <v>0</v>
      </c>
      <c r="K2643" s="33">
        <f t="shared" si="1186"/>
        <v>1</v>
      </c>
      <c r="L2643" s="33">
        <f t="shared" ca="1" si="1189"/>
        <v>3.5437439887392755E-14</v>
      </c>
      <c r="M2643" s="600">
        <f t="shared" ca="1" si="1168"/>
        <v>27271.35</v>
      </c>
      <c r="N2643" s="601">
        <f t="shared" ca="1" si="1169"/>
        <v>-3.80428522243473E+18</v>
      </c>
      <c r="O2643" s="601">
        <f t="shared" ca="1" si="1170"/>
        <v>4.598408627702808E+16</v>
      </c>
      <c r="P2643" s="601">
        <f t="shared" ca="1" si="1171"/>
        <v>-3.70178087060802E+16</v>
      </c>
      <c r="Q2643" s="601">
        <f t="shared" ca="1" si="1187"/>
        <v>-5922849392972830</v>
      </c>
      <c r="R2643" s="602">
        <f t="shared" si="1172"/>
        <v>399</v>
      </c>
      <c r="S2643" s="602">
        <f t="shared" si="1173"/>
        <v>63.84</v>
      </c>
      <c r="T2643" s="602">
        <f t="shared" si="1174"/>
        <v>166.35080000000002</v>
      </c>
      <c r="U2643" s="602">
        <f t="shared" si="1175"/>
        <v>26.616128000000003</v>
      </c>
      <c r="V2643" s="602">
        <f t="shared" ca="1" si="1176"/>
        <v>-3043428177947780</v>
      </c>
      <c r="W2643" s="602">
        <f t="shared" si="1177"/>
        <v>84.48</v>
      </c>
      <c r="X2643" s="602">
        <f t="shared" si="1178"/>
        <v>13.52</v>
      </c>
      <c r="Y2643" s="602">
        <f t="shared" ca="1" si="1179"/>
        <v>58043924051408.398</v>
      </c>
      <c r="Z2643" s="602">
        <f t="shared" ca="1" si="1180"/>
        <v>9287027848225.3398</v>
      </c>
      <c r="AA2643" s="603">
        <f t="shared" si="1181"/>
        <v>0</v>
      </c>
      <c r="AB2643" s="602"/>
      <c r="AC2643" s="604">
        <f t="shared" si="1182"/>
        <v>0.113</v>
      </c>
      <c r="AD2643" s="602">
        <f t="shared" ca="1" si="1183"/>
        <v>-3.7017808706080168E+16</v>
      </c>
      <c r="AE2643" s="602">
        <f t="shared" si="1184"/>
        <v>0</v>
      </c>
      <c r="AG2643" s="602">
        <f t="shared" ca="1" si="1188"/>
        <v>0</v>
      </c>
    </row>
    <row r="2644" spans="2:33" x14ac:dyDescent="0.25">
      <c r="B2644" s="30">
        <v>2623</v>
      </c>
      <c r="C2644" s="19">
        <f t="shared" ca="1" si="1162"/>
        <v>125526</v>
      </c>
      <c r="D2644" s="30">
        <f t="shared" ca="1" si="1163"/>
        <v>31</v>
      </c>
      <c r="E2644" s="599">
        <f t="shared" si="1164"/>
        <v>0.113</v>
      </c>
      <c r="F2644" s="599">
        <f t="shared" si="1185"/>
        <v>0.13108</v>
      </c>
      <c r="G2644" s="33">
        <f t="shared" ca="1" si="1165"/>
        <v>1.0120874444444443</v>
      </c>
      <c r="H2644" s="33">
        <f t="shared" ca="1" si="1166"/>
        <v>28559835238112.254</v>
      </c>
      <c r="I2644" s="33">
        <f t="shared" ca="1" si="1190"/>
        <v>3.5014207598282278E-14</v>
      </c>
      <c r="J2644" s="30" t="b">
        <f t="shared" si="1167"/>
        <v>0</v>
      </c>
      <c r="K2644" s="33">
        <f t="shared" si="1186"/>
        <v>1</v>
      </c>
      <c r="L2644" s="33">
        <f t="shared" ca="1" si="1189"/>
        <v>3.5014207598282278E-14</v>
      </c>
      <c r="M2644" s="600">
        <f t="shared" ca="1" si="1168"/>
        <v>27271.35</v>
      </c>
      <c r="N2644" s="601">
        <f t="shared" ca="1" si="1169"/>
        <v>-3.8502693087117599E+18</v>
      </c>
      <c r="O2644" s="601">
        <f t="shared" ca="1" si="1170"/>
        <v>4.6539916365230232E+16</v>
      </c>
      <c r="P2644" s="601">
        <f t="shared" ca="1" si="1171"/>
        <v>-3.7465259412270304E+16</v>
      </c>
      <c r="Q2644" s="601">
        <f t="shared" ca="1" si="1187"/>
        <v>-5994441505963250</v>
      </c>
      <c r="R2644" s="602">
        <f t="shared" si="1172"/>
        <v>399</v>
      </c>
      <c r="S2644" s="602">
        <f t="shared" si="1173"/>
        <v>63.84</v>
      </c>
      <c r="T2644" s="602">
        <f t="shared" si="1174"/>
        <v>166.35080000000002</v>
      </c>
      <c r="U2644" s="602">
        <f t="shared" si="1175"/>
        <v>26.616128000000003</v>
      </c>
      <c r="V2644" s="602">
        <f t="shared" ca="1" si="1176"/>
        <v>-3080215446969410</v>
      </c>
      <c r="W2644" s="602">
        <f t="shared" si="1177"/>
        <v>84.48</v>
      </c>
      <c r="X2644" s="602">
        <f t="shared" si="1178"/>
        <v>13.52</v>
      </c>
      <c r="Y2644" s="602">
        <f t="shared" ca="1" si="1179"/>
        <v>58745526758714.5</v>
      </c>
      <c r="Z2644" s="602">
        <f t="shared" ca="1" si="1180"/>
        <v>9399284281394.3203</v>
      </c>
      <c r="AA2644" s="603">
        <f t="shared" si="1181"/>
        <v>0</v>
      </c>
      <c r="AB2644" s="602"/>
      <c r="AC2644" s="604">
        <f t="shared" si="1182"/>
        <v>0.113</v>
      </c>
      <c r="AD2644" s="602">
        <f t="shared" ca="1" si="1183"/>
        <v>-3.7465259412270264E+16</v>
      </c>
      <c r="AE2644" s="602">
        <f t="shared" si="1184"/>
        <v>0</v>
      </c>
      <c r="AG2644" s="602">
        <f t="shared" ca="1" si="1188"/>
        <v>0</v>
      </c>
    </row>
    <row r="2645" spans="2:33" x14ac:dyDescent="0.25">
      <c r="B2645" s="30">
        <v>2624</v>
      </c>
      <c r="C2645" s="19">
        <f t="shared" ref="C2645:C2673" ca="1" si="1191">IF(B2645=0,FECHA_1ER_PAGO,EDATE(C2644,1))</f>
        <v>125556</v>
      </c>
      <c r="D2645" s="30">
        <f t="shared" ref="D2645:D2673" ca="1" si="1192">IF(B2645=0,FECHA_1ER_PAGO-FECHA_APERTURA, C2645-C2644)</f>
        <v>30</v>
      </c>
      <c r="E2645" s="599">
        <f t="shared" ref="E2645:E2673" si="1193">IF(B2645=0,TASA,IF(B2645=MESES_INC_TASA,E2644+INCREMENTO_TASA,E2644))</f>
        <v>0.113</v>
      </c>
      <c r="F2645" s="599">
        <f t="shared" si="1185"/>
        <v>0.13108</v>
      </c>
      <c r="G2645" s="33">
        <f t="shared" ref="G2645:G2673" ca="1" si="1194">IF(B2645&lt;MESES_GRACIA, 0, 1 + D2645 * F2645 / 360 + FACTOR_SEG_DEUD)</f>
        <v>1.0117233333333333</v>
      </c>
      <c r="H2645" s="33">
        <f t="shared" ref="H2645:H2673" ca="1" si="1195">IF(B2645 = 0, 0,            IF(H2644=0, G2645, H2644 * G2645 ))</f>
        <v>28894651706553.723</v>
      </c>
      <c r="I2645" s="33">
        <f t="shared" ca="1" si="1190"/>
        <v>3.4608480841220373E-14</v>
      </c>
      <c r="J2645" s="30" t="b">
        <f t="shared" ref="J2645:J2673" si="1196">MOD(B2645, MESES_INC)=0</f>
        <v>0</v>
      </c>
      <c r="K2645" s="33">
        <f t="shared" si="1186"/>
        <v>1</v>
      </c>
      <c r="L2645" s="33">
        <f t="shared" ca="1" si="1189"/>
        <v>3.4608480841220373E-14</v>
      </c>
      <c r="M2645" s="600">
        <f t="shared" ref="M2645:M2673" ca="1" si="1197">ROUND(CUOTA_INIT*K2645,2)</f>
        <v>27271.35</v>
      </c>
      <c r="N2645" s="601">
        <f t="shared" ref="N2645:N2673" ca="1" si="1198">IF(B2645=0,TOTAL_FINANCIADO, ROUND(N2644-O2644,2))</f>
        <v>-3.89680922507699E+18</v>
      </c>
      <c r="O2645" s="601">
        <f t="shared" ref="O2645:O2673" ca="1" si="1199">IF(B2645=0, 0,
   IF((B2645+1) = PLAZO, N2645,
   IF(B2645&lt;MESES_GRACIA, 0, M2645-P2645-V2645-Q2645)))</f>
        <v>4.5683593482013232E+16</v>
      </c>
      <c r="P2645" s="601">
        <f t="shared" ref="P2645:P2673" ca="1" si="1200" xml:space="preserve"> IF(B2645&lt;MESES_GRACIA, 0, ROUND(N2645 * D2645 *E2645 /360,2))</f>
        <v>-3.6694953536141696E+16</v>
      </c>
      <c r="Q2645" s="601">
        <f t="shared" ca="1" si="1187"/>
        <v>-5871192565782670</v>
      </c>
      <c r="R2645" s="602">
        <f t="shared" ref="R2645:R2673" si="1201" xml:space="preserve"> COMISION_AMORT</f>
        <v>399</v>
      </c>
      <c r="S2645" s="602">
        <f t="shared" ref="S2645:S2673" si="1202">ROUND(R2645*IVA,2)</f>
        <v>63.84</v>
      </c>
      <c r="T2645" s="602">
        <f t="shared" ref="T2645:T2673" si="1203">SEGURO_DAÑOS_MENS</f>
        <v>166.35080000000002</v>
      </c>
      <c r="U2645" s="602">
        <f t="shared" ref="U2645:U2673" si="1204">T2645*IVA</f>
        <v>26.616128000000003</v>
      </c>
      <c r="V2645" s="602">
        <f t="shared" ref="V2645:V2673" ca="1" si="1205">ROUND(N2645 * FACTOR_SEG_DEUD,2)</f>
        <v>-3117447380061590</v>
      </c>
      <c r="W2645" s="602">
        <f t="shared" ref="W2645:W2673" si="1206">ROUND(SEGURO_INTERIORES/(1+IVA),2)</f>
        <v>84.48</v>
      </c>
      <c r="X2645" s="602">
        <f t="shared" ref="X2645:X2673" si="1207">ROUND(W2645*IVA,2)</f>
        <v>13.52</v>
      </c>
      <c r="Y2645" s="602">
        <f t="shared" ref="Y2645:Y2673" ca="1" si="1208">ROUND((SUM(O2645:X2645)-Q2645) * FACTOR_SEG_DESEMPLEO,2)</f>
        <v>57537687144944.898</v>
      </c>
      <c r="Z2645" s="602">
        <f t="shared" ref="Z2645:Z2673" ca="1" si="1209">ROUND(Y2645*IVA,2)</f>
        <v>9206029943191.1797</v>
      </c>
      <c r="AA2645" s="603">
        <f t="shared" ref="AA2645:AA2673" si="1210">IF(B2645&gt;=PLAZO,0,ROUND(SUM(O2645:Z2645),2))</f>
        <v>0</v>
      </c>
      <c r="AB2645" s="602"/>
      <c r="AC2645" s="604">
        <f t="shared" ref="AC2645:AC2673" si="1211">IF(AB2645="SI",TASA_PP,TASA)</f>
        <v>0.113</v>
      </c>
      <c r="AD2645" s="602">
        <f t="shared" ref="AD2645:AD2673" ca="1" si="1212">N2645 * D2645 * AC2645 /360</f>
        <v>-3.6694953536141656E+16</v>
      </c>
      <c r="AE2645" s="602">
        <f t="shared" ref="AE2645:AE2673" si="1213">IF(B2645&gt;=PLAZO, 0, O2645+R2645+S2645+T2645+U2645+V2645+W2645+X2645+Y2645+Z2645+AD2645)</f>
        <v>0</v>
      </c>
      <c r="AG2645" s="602">
        <f t="shared" ca="1" si="1188"/>
        <v>0</v>
      </c>
    </row>
    <row r="2646" spans="2:33" x14ac:dyDescent="0.25">
      <c r="B2646" s="30">
        <v>2625</v>
      </c>
      <c r="C2646" s="19">
        <f t="shared" ca="1" si="1191"/>
        <v>125587</v>
      </c>
      <c r="D2646" s="30">
        <f t="shared" ca="1" si="1192"/>
        <v>31</v>
      </c>
      <c r="E2646" s="599">
        <f t="shared" si="1193"/>
        <v>0.113</v>
      </c>
      <c r="F2646" s="599">
        <f t="shared" ref="F2646:F2673" si="1214">E2646*(1+$G$13)</f>
        <v>0.13108</v>
      </c>
      <c r="G2646" s="33">
        <f t="shared" ca="1" si="1194"/>
        <v>1.0120874444444443</v>
      </c>
      <c r="H2646" s="33">
        <f t="shared" ca="1" si="1195"/>
        <v>29243914203798.258</v>
      </c>
      <c r="I2646" s="33">
        <f t="shared" ca="1" si="1190"/>
        <v>3.4195148878877436E-14</v>
      </c>
      <c r="J2646" s="30" t="b">
        <f t="shared" si="1196"/>
        <v>0</v>
      </c>
      <c r="K2646" s="33">
        <f t="shared" ref="K2646:K2673" si="1215">IF(B2646=0, 1, IF(J2646,K2645*(1+INCREMENTO),K2645))</f>
        <v>1</v>
      </c>
      <c r="L2646" s="33">
        <f t="shared" ca="1" si="1189"/>
        <v>3.4195148878877436E-14</v>
      </c>
      <c r="M2646" s="600">
        <f t="shared" ca="1" si="1197"/>
        <v>27271.35</v>
      </c>
      <c r="N2646" s="601">
        <f t="shared" ca="1" si="1198"/>
        <v>-3.9424928185590001E+18</v>
      </c>
      <c r="O2646" s="601">
        <f t="shared" ca="1" si="1199"/>
        <v>4.7654662916980424E+16</v>
      </c>
      <c r="P2646" s="601">
        <f t="shared" ca="1" si="1200"/>
        <v>-3.83626453983672E+16</v>
      </c>
      <c r="Q2646" s="601">
        <f t="shared" ref="Q2646:Q2673" ca="1" si="1216">ROUND(P2646*$G$13,2)</f>
        <v>-6138023263738750</v>
      </c>
      <c r="R2646" s="602">
        <f t="shared" si="1201"/>
        <v>399</v>
      </c>
      <c r="S2646" s="602">
        <f t="shared" si="1202"/>
        <v>63.84</v>
      </c>
      <c r="T2646" s="602">
        <f t="shared" si="1203"/>
        <v>166.35080000000002</v>
      </c>
      <c r="U2646" s="602">
        <f t="shared" si="1204"/>
        <v>26.616128000000003</v>
      </c>
      <c r="V2646" s="602">
        <f t="shared" ca="1" si="1205"/>
        <v>-3153994254847200</v>
      </c>
      <c r="W2646" s="602">
        <f t="shared" si="1206"/>
        <v>84.48</v>
      </c>
      <c r="X2646" s="602">
        <f t="shared" si="1207"/>
        <v>13.52</v>
      </c>
      <c r="Y2646" s="602">
        <f t="shared" ca="1" si="1208"/>
        <v>60152627984914.398</v>
      </c>
      <c r="Z2646" s="602">
        <f t="shared" ca="1" si="1209"/>
        <v>9624420477586.3008</v>
      </c>
      <c r="AA2646" s="603">
        <f t="shared" si="1210"/>
        <v>0</v>
      </c>
      <c r="AB2646" s="602"/>
      <c r="AC2646" s="604">
        <f t="shared" si="1211"/>
        <v>0.113</v>
      </c>
      <c r="AD2646" s="602">
        <f t="shared" ca="1" si="1212"/>
        <v>-3.836264539836716E+16</v>
      </c>
      <c r="AE2646" s="602">
        <f t="shared" si="1213"/>
        <v>0</v>
      </c>
      <c r="AG2646" s="602">
        <f t="shared" ca="1" si="1188"/>
        <v>0</v>
      </c>
    </row>
    <row r="2647" spans="2:33" x14ac:dyDescent="0.25">
      <c r="B2647" s="30">
        <v>2626</v>
      </c>
      <c r="C2647" s="19">
        <f t="shared" ca="1" si="1191"/>
        <v>125617</v>
      </c>
      <c r="D2647" s="30">
        <f t="shared" ca="1" si="1192"/>
        <v>30</v>
      </c>
      <c r="E2647" s="599">
        <f t="shared" si="1193"/>
        <v>0.113</v>
      </c>
      <c r="F2647" s="599">
        <f t="shared" si="1214"/>
        <v>0.13108</v>
      </c>
      <c r="G2647" s="33">
        <f t="shared" ca="1" si="1194"/>
        <v>1.0117233333333333</v>
      </c>
      <c r="H2647" s="33">
        <f t="shared" ca="1" si="1195"/>
        <v>29586750357980.785</v>
      </c>
      <c r="I2647" s="33">
        <f t="shared" ca="1" si="1190"/>
        <v>3.3798912955990048E-14</v>
      </c>
      <c r="J2647" s="30" t="b">
        <f t="shared" si="1196"/>
        <v>0</v>
      </c>
      <c r="K2647" s="33">
        <f t="shared" si="1215"/>
        <v>1</v>
      </c>
      <c r="L2647" s="33">
        <f t="shared" ref="L2647:L2673" ca="1" si="1217" xml:space="preserve"> I2647*K2647</f>
        <v>3.3798912955990048E-14</v>
      </c>
      <c r="M2647" s="600">
        <f t="shared" ca="1" si="1197"/>
        <v>27271.35</v>
      </c>
      <c r="N2647" s="601">
        <f t="shared" ca="1" si="1198"/>
        <v>-3.9901474814759798E+18</v>
      </c>
      <c r="O2647" s="601">
        <f t="shared" ca="1" si="1199"/>
        <v>4.6777828974530656E+16</v>
      </c>
      <c r="P2647" s="601">
        <f t="shared" ca="1" si="1200"/>
        <v>-3.75738887838988E+16</v>
      </c>
      <c r="Q2647" s="601">
        <f t="shared" ca="1" si="1216"/>
        <v>-6011822205423810</v>
      </c>
      <c r="R2647" s="602">
        <f t="shared" si="1201"/>
        <v>399</v>
      </c>
      <c r="S2647" s="602">
        <f t="shared" si="1202"/>
        <v>63.84</v>
      </c>
      <c r="T2647" s="602">
        <f t="shared" si="1203"/>
        <v>166.35080000000002</v>
      </c>
      <c r="U2647" s="602">
        <f t="shared" si="1204"/>
        <v>26.616128000000003</v>
      </c>
      <c r="V2647" s="602">
        <f t="shared" ca="1" si="1205"/>
        <v>-3192117985180780</v>
      </c>
      <c r="W2647" s="602">
        <f t="shared" si="1206"/>
        <v>84.48</v>
      </c>
      <c r="X2647" s="602">
        <f t="shared" si="1207"/>
        <v>13.52</v>
      </c>
      <c r="Y2647" s="602">
        <f t="shared" ca="1" si="1208"/>
        <v>58915857613427.898</v>
      </c>
      <c r="Z2647" s="602">
        <f t="shared" ca="1" si="1209"/>
        <v>9426537218148.4609</v>
      </c>
      <c r="AA2647" s="603">
        <f t="shared" si="1210"/>
        <v>0</v>
      </c>
      <c r="AB2647" s="602"/>
      <c r="AC2647" s="604">
        <f t="shared" si="1211"/>
        <v>0.113</v>
      </c>
      <c r="AD2647" s="602">
        <f t="shared" ca="1" si="1212"/>
        <v>-3.7573888783898808E+16</v>
      </c>
      <c r="AE2647" s="602">
        <f t="shared" si="1213"/>
        <v>0</v>
      </c>
      <c r="AG2647" s="602">
        <f t="shared" ref="AG2647:AG2673" ca="1" si="1218">IF(N2647&gt; 0,O2647+P2647+V2647+R2647+T2647+W2647+Y2647, 0)</f>
        <v>0</v>
      </c>
    </row>
    <row r="2648" spans="2:33" x14ac:dyDescent="0.25">
      <c r="B2648" s="30">
        <v>2627</v>
      </c>
      <c r="C2648" s="19">
        <f t="shared" ca="1" si="1191"/>
        <v>125648</v>
      </c>
      <c r="D2648" s="30">
        <f t="shared" ca="1" si="1192"/>
        <v>31</v>
      </c>
      <c r="E2648" s="599">
        <f t="shared" si="1193"/>
        <v>0.113</v>
      </c>
      <c r="F2648" s="599">
        <f t="shared" si="1214"/>
        <v>0.13108</v>
      </c>
      <c r="G2648" s="33">
        <f t="shared" ca="1" si="1194"/>
        <v>1.0120874444444443</v>
      </c>
      <c r="H2648" s="33">
        <f t="shared" ca="1" si="1195"/>
        <v>29944378559224.52</v>
      </c>
      <c r="I2648" s="33">
        <f t="shared" ref="I2648:I2673" ca="1" si="1219">IF(H2648=0, 0, 1/H2648)</f>
        <v>3.3395249730168296E-14</v>
      </c>
      <c r="J2648" s="30" t="b">
        <f t="shared" si="1196"/>
        <v>0</v>
      </c>
      <c r="K2648" s="33">
        <f t="shared" si="1215"/>
        <v>1</v>
      </c>
      <c r="L2648" s="33">
        <f t="shared" ca="1" si="1217"/>
        <v>3.3395249730168296E-14</v>
      </c>
      <c r="M2648" s="600">
        <f t="shared" ca="1" si="1197"/>
        <v>27271.35</v>
      </c>
      <c r="N2648" s="601">
        <f t="shared" ca="1" si="1198"/>
        <v>-4.0369253104505098E+18</v>
      </c>
      <c r="O2648" s="601">
        <f t="shared" ca="1" si="1199"/>
        <v>4.87961104164694E+16</v>
      </c>
      <c r="P2648" s="601">
        <f t="shared" ca="1" si="1200"/>
        <v>-3.9281526006967E+16</v>
      </c>
      <c r="Q2648" s="601">
        <f t="shared" ca="1" si="1216"/>
        <v>-6285044161114720</v>
      </c>
      <c r="R2648" s="602">
        <f t="shared" si="1201"/>
        <v>399</v>
      </c>
      <c r="S2648" s="602">
        <f t="shared" si="1202"/>
        <v>63.84</v>
      </c>
      <c r="T2648" s="602">
        <f t="shared" si="1203"/>
        <v>166.35080000000002</v>
      </c>
      <c r="U2648" s="602">
        <f t="shared" si="1204"/>
        <v>26.616128000000003</v>
      </c>
      <c r="V2648" s="602">
        <f t="shared" ca="1" si="1205"/>
        <v>-3229540248360410</v>
      </c>
      <c r="W2648" s="602">
        <f t="shared" si="1206"/>
        <v>84.48</v>
      </c>
      <c r="X2648" s="602">
        <f t="shared" si="1207"/>
        <v>13.52</v>
      </c>
      <c r="Y2648" s="602">
        <f t="shared" ca="1" si="1208"/>
        <v>61593432779198.898</v>
      </c>
      <c r="Z2648" s="602">
        <f t="shared" ca="1" si="1209"/>
        <v>9854949244671.8203</v>
      </c>
      <c r="AA2648" s="603">
        <f t="shared" si="1210"/>
        <v>0</v>
      </c>
      <c r="AB2648" s="602"/>
      <c r="AC2648" s="604">
        <f t="shared" si="1211"/>
        <v>0.113</v>
      </c>
      <c r="AD2648" s="602">
        <f t="shared" ca="1" si="1212"/>
        <v>-3.9281526006967048E+16</v>
      </c>
      <c r="AE2648" s="602">
        <f t="shared" si="1213"/>
        <v>0</v>
      </c>
      <c r="AG2648" s="602">
        <f t="shared" ca="1" si="1218"/>
        <v>0</v>
      </c>
    </row>
    <row r="2649" spans="2:33" x14ac:dyDescent="0.25">
      <c r="B2649" s="30">
        <v>2628</v>
      </c>
      <c r="C2649" s="19">
        <f t="shared" ca="1" si="1191"/>
        <v>125679</v>
      </c>
      <c r="D2649" s="30">
        <f t="shared" ca="1" si="1192"/>
        <v>31</v>
      </c>
      <c r="E2649" s="599">
        <f t="shared" si="1193"/>
        <v>0.113</v>
      </c>
      <c r="F2649" s="599">
        <f t="shared" si="1214"/>
        <v>0.13108</v>
      </c>
      <c r="G2649" s="33">
        <f t="shared" ca="1" si="1194"/>
        <v>1.0120874444444443</v>
      </c>
      <c r="H2649" s="33">
        <f t="shared" ca="1" si="1195"/>
        <v>30306329571482.555</v>
      </c>
      <c r="I2649" s="33">
        <f t="shared" ca="1" si="1219"/>
        <v>3.2996407487793348E-14</v>
      </c>
      <c r="J2649" s="30" t="b">
        <f t="shared" si="1196"/>
        <v>1</v>
      </c>
      <c r="K2649" s="33">
        <f t="shared" si="1215"/>
        <v>1</v>
      </c>
      <c r="L2649" s="33">
        <f t="shared" ca="1" si="1217"/>
        <v>3.2996407487793348E-14</v>
      </c>
      <c r="M2649" s="600">
        <f t="shared" ca="1" si="1197"/>
        <v>27271.35</v>
      </c>
      <c r="N2649" s="601">
        <f t="shared" ca="1" si="1198"/>
        <v>-4.0857214208669798E+18</v>
      </c>
      <c r="O2649" s="601">
        <f t="shared" ca="1" si="1199"/>
        <v>4.9385930690233472E+16</v>
      </c>
      <c r="P2649" s="601">
        <f t="shared" ca="1" si="1200"/>
        <v>-3.9756339270269504E+16</v>
      </c>
      <c r="Q2649" s="601">
        <f t="shared" ca="1" si="1216"/>
        <v>-6361014283243120</v>
      </c>
      <c r="R2649" s="602">
        <f t="shared" si="1201"/>
        <v>399</v>
      </c>
      <c r="S2649" s="602">
        <f t="shared" si="1202"/>
        <v>63.84</v>
      </c>
      <c r="T2649" s="602">
        <f t="shared" si="1203"/>
        <v>166.35080000000002</v>
      </c>
      <c r="U2649" s="602">
        <f t="shared" si="1204"/>
        <v>26.616128000000003</v>
      </c>
      <c r="V2649" s="602">
        <f t="shared" ca="1" si="1205"/>
        <v>-3268577136693580</v>
      </c>
      <c r="W2649" s="602">
        <f t="shared" si="1206"/>
        <v>84.48</v>
      </c>
      <c r="X2649" s="602">
        <f t="shared" si="1207"/>
        <v>13.52</v>
      </c>
      <c r="Y2649" s="602">
        <f t="shared" ca="1" si="1208"/>
        <v>62337939976057.203</v>
      </c>
      <c r="Z2649" s="602">
        <f t="shared" ca="1" si="1209"/>
        <v>9974070396169.1504</v>
      </c>
      <c r="AA2649" s="603">
        <f t="shared" si="1210"/>
        <v>0</v>
      </c>
      <c r="AB2649" s="602"/>
      <c r="AC2649" s="604">
        <f t="shared" si="1211"/>
        <v>0.113</v>
      </c>
      <c r="AD2649" s="602">
        <f t="shared" ca="1" si="1212"/>
        <v>-3.9756339270269528E+16</v>
      </c>
      <c r="AE2649" s="602">
        <f t="shared" si="1213"/>
        <v>0</v>
      </c>
      <c r="AG2649" s="602">
        <f t="shared" ca="1" si="1218"/>
        <v>0</v>
      </c>
    </row>
    <row r="2650" spans="2:33" x14ac:dyDescent="0.25">
      <c r="B2650" s="30">
        <v>2629</v>
      </c>
      <c r="C2650" s="19">
        <f t="shared" ca="1" si="1191"/>
        <v>125708</v>
      </c>
      <c r="D2650" s="30">
        <f t="shared" ca="1" si="1192"/>
        <v>29</v>
      </c>
      <c r="E2650" s="599">
        <f t="shared" si="1193"/>
        <v>0.113</v>
      </c>
      <c r="F2650" s="599">
        <f t="shared" si="1214"/>
        <v>0.13108</v>
      </c>
      <c r="G2650" s="33">
        <f t="shared" ca="1" si="1194"/>
        <v>1.0113592222222221</v>
      </c>
      <c r="H2650" s="33">
        <f t="shared" ca="1" si="1195"/>
        <v>30650585903824.926</v>
      </c>
      <c r="I2650" s="33">
        <f t="shared" ca="1" si="1219"/>
        <v>3.2625803733011472E-14</v>
      </c>
      <c r="J2650" s="30" t="b">
        <f t="shared" si="1196"/>
        <v>0</v>
      </c>
      <c r="K2650" s="33">
        <f t="shared" si="1215"/>
        <v>1</v>
      </c>
      <c r="L2650" s="33">
        <f t="shared" ca="1" si="1217"/>
        <v>3.2625803733011472E-14</v>
      </c>
      <c r="M2650" s="600">
        <f t="shared" ca="1" si="1197"/>
        <v>27271.35</v>
      </c>
      <c r="N2650" s="601">
        <f t="shared" ca="1" si="1198"/>
        <v>-4.1351073515572101E+18</v>
      </c>
      <c r="O2650" s="601">
        <f t="shared" ca="1" si="1199"/>
        <v>4.6971603319110416E+16</v>
      </c>
      <c r="P2650" s="601">
        <f t="shared" ca="1" si="1200"/>
        <v>-3.7640963308480496E+16</v>
      </c>
      <c r="Q2650" s="601">
        <f t="shared" ca="1" si="1216"/>
        <v>-6022554129356880</v>
      </c>
      <c r="R2650" s="602">
        <f t="shared" si="1201"/>
        <v>399</v>
      </c>
      <c r="S2650" s="602">
        <f t="shared" si="1202"/>
        <v>63.84</v>
      </c>
      <c r="T2650" s="602">
        <f t="shared" si="1203"/>
        <v>166.35080000000002</v>
      </c>
      <c r="U2650" s="602">
        <f t="shared" si="1204"/>
        <v>26.616128000000003</v>
      </c>
      <c r="V2650" s="602">
        <f t="shared" ca="1" si="1205"/>
        <v>-3308085881245770</v>
      </c>
      <c r="W2650" s="602">
        <f t="shared" si="1206"/>
        <v>84.48</v>
      </c>
      <c r="X2650" s="602">
        <f t="shared" si="1207"/>
        <v>13.52</v>
      </c>
      <c r="Y2650" s="602">
        <f t="shared" ca="1" si="1208"/>
        <v>59021030467972.102</v>
      </c>
      <c r="Z2650" s="602">
        <f t="shared" ca="1" si="1209"/>
        <v>9443364874875.5391</v>
      </c>
      <c r="AA2650" s="603">
        <f t="shared" si="1210"/>
        <v>0</v>
      </c>
      <c r="AB2650" s="602"/>
      <c r="AC2650" s="604">
        <f t="shared" si="1211"/>
        <v>0.113</v>
      </c>
      <c r="AD2650" s="602">
        <f t="shared" ca="1" si="1212"/>
        <v>-3.7640963308480496E+16</v>
      </c>
      <c r="AE2650" s="602">
        <f t="shared" si="1213"/>
        <v>0</v>
      </c>
      <c r="AG2650" s="602">
        <f t="shared" ca="1" si="1218"/>
        <v>0</v>
      </c>
    </row>
    <row r="2651" spans="2:33" x14ac:dyDescent="0.25">
      <c r="B2651" s="30">
        <v>2630</v>
      </c>
      <c r="C2651" s="19">
        <f t="shared" ca="1" si="1191"/>
        <v>125739</v>
      </c>
      <c r="D2651" s="30">
        <f t="shared" ca="1" si="1192"/>
        <v>31</v>
      </c>
      <c r="E2651" s="599">
        <f t="shared" si="1193"/>
        <v>0.113</v>
      </c>
      <c r="F2651" s="599">
        <f t="shared" si="1214"/>
        <v>0.13108</v>
      </c>
      <c r="G2651" s="33">
        <f t="shared" ca="1" si="1194"/>
        <v>1.0120874444444443</v>
      </c>
      <c r="H2651" s="33">
        <f t="shared" ca="1" si="1195"/>
        <v>31021073158127.078</v>
      </c>
      <c r="I2651" s="33">
        <f t="shared" ca="1" si="1219"/>
        <v>3.2236151048114667E-14</v>
      </c>
      <c r="J2651" s="30" t="b">
        <f t="shared" si="1196"/>
        <v>0</v>
      </c>
      <c r="K2651" s="33">
        <f t="shared" si="1215"/>
        <v>1</v>
      </c>
      <c r="L2651" s="33">
        <f t="shared" ca="1" si="1217"/>
        <v>3.2236151048114667E-14</v>
      </c>
      <c r="M2651" s="600">
        <f t="shared" ca="1" si="1197"/>
        <v>27271.35</v>
      </c>
      <c r="N2651" s="601">
        <f t="shared" ca="1" si="1198"/>
        <v>-4.1820789548763197E+18</v>
      </c>
      <c r="O2651" s="601">
        <f t="shared" ca="1" si="1199"/>
        <v>5.0550647029375024E+16</v>
      </c>
      <c r="P2651" s="601">
        <f t="shared" ca="1" si="1200"/>
        <v>-4.0693951608143696E+16</v>
      </c>
      <c r="Q2651" s="601">
        <f t="shared" ca="1" si="1216"/>
        <v>-6511032257302990</v>
      </c>
      <c r="R2651" s="602">
        <f t="shared" si="1201"/>
        <v>399</v>
      </c>
      <c r="S2651" s="602">
        <f t="shared" si="1202"/>
        <v>63.84</v>
      </c>
      <c r="T2651" s="602">
        <f t="shared" si="1203"/>
        <v>166.35080000000002</v>
      </c>
      <c r="U2651" s="602">
        <f t="shared" si="1204"/>
        <v>26.616128000000003</v>
      </c>
      <c r="V2651" s="602">
        <f t="shared" ca="1" si="1205"/>
        <v>-3345663163901060</v>
      </c>
      <c r="W2651" s="602">
        <f t="shared" si="1206"/>
        <v>84.48</v>
      </c>
      <c r="X2651" s="602">
        <f t="shared" si="1207"/>
        <v>13.52</v>
      </c>
      <c r="Y2651" s="602">
        <f t="shared" ca="1" si="1208"/>
        <v>63808116121844</v>
      </c>
      <c r="Z2651" s="602">
        <f t="shared" ca="1" si="1209"/>
        <v>10209298579495</v>
      </c>
      <c r="AA2651" s="603">
        <f t="shared" si="1210"/>
        <v>0</v>
      </c>
      <c r="AB2651" s="602"/>
      <c r="AC2651" s="604">
        <f t="shared" si="1211"/>
        <v>0.113</v>
      </c>
      <c r="AD2651" s="602">
        <f t="shared" ca="1" si="1212"/>
        <v>-4.0693951608143744E+16</v>
      </c>
      <c r="AE2651" s="602">
        <f t="shared" si="1213"/>
        <v>0</v>
      </c>
      <c r="AG2651" s="602">
        <f t="shared" ca="1" si="1218"/>
        <v>0</v>
      </c>
    </row>
    <row r="2652" spans="2:33" x14ac:dyDescent="0.25">
      <c r="B2652" s="30">
        <v>2631</v>
      </c>
      <c r="C2652" s="19">
        <f t="shared" ca="1" si="1191"/>
        <v>125769</v>
      </c>
      <c r="D2652" s="30">
        <f t="shared" ca="1" si="1192"/>
        <v>30</v>
      </c>
      <c r="E2652" s="599">
        <f t="shared" si="1193"/>
        <v>0.113</v>
      </c>
      <c r="F2652" s="599">
        <f t="shared" si="1214"/>
        <v>0.13108</v>
      </c>
      <c r="G2652" s="33">
        <f t="shared" ca="1" si="1194"/>
        <v>1.0117233333333333</v>
      </c>
      <c r="H2652" s="33">
        <f t="shared" ca="1" si="1195"/>
        <v>31384743539117.52</v>
      </c>
      <c r="I2652" s="33">
        <f t="shared" ca="1" si="1219"/>
        <v>3.1862614991695363E-14</v>
      </c>
      <c r="J2652" s="30" t="b">
        <f t="shared" si="1196"/>
        <v>0</v>
      </c>
      <c r="K2652" s="33">
        <f t="shared" si="1215"/>
        <v>1</v>
      </c>
      <c r="L2652" s="33">
        <f t="shared" ca="1" si="1217"/>
        <v>3.1862614991695363E-14</v>
      </c>
      <c r="M2652" s="600">
        <f t="shared" ca="1" si="1197"/>
        <v>27271.35</v>
      </c>
      <c r="N2652" s="601">
        <f t="shared" ca="1" si="1198"/>
        <v>-4.2326296019056901E+18</v>
      </c>
      <c r="O2652" s="601">
        <f t="shared" ca="1" si="1199"/>
        <v>4.9620527699701632E+16</v>
      </c>
      <c r="P2652" s="601">
        <f t="shared" ca="1" si="1200"/>
        <v>-3.9857262084611904E+16</v>
      </c>
      <c r="Q2652" s="601">
        <f t="shared" ca="1" si="1216"/>
        <v>-6377161933537900</v>
      </c>
      <c r="R2652" s="602">
        <f t="shared" si="1201"/>
        <v>399</v>
      </c>
      <c r="S2652" s="602">
        <f t="shared" si="1202"/>
        <v>63.84</v>
      </c>
      <c r="T2652" s="602">
        <f t="shared" si="1203"/>
        <v>166.35080000000002</v>
      </c>
      <c r="U2652" s="602">
        <f t="shared" si="1204"/>
        <v>26.616128000000003</v>
      </c>
      <c r="V2652" s="602">
        <f t="shared" ca="1" si="1205"/>
        <v>-3386103681524550</v>
      </c>
      <c r="W2652" s="602">
        <f t="shared" si="1206"/>
        <v>84.48</v>
      </c>
      <c r="X2652" s="602">
        <f t="shared" si="1207"/>
        <v>13.52</v>
      </c>
      <c r="Y2652" s="602">
        <f t="shared" ca="1" si="1208"/>
        <v>62496186948946.102</v>
      </c>
      <c r="Z2652" s="602">
        <f t="shared" ca="1" si="1209"/>
        <v>9999389911831.3809</v>
      </c>
      <c r="AA2652" s="603">
        <f t="shared" si="1210"/>
        <v>0</v>
      </c>
      <c r="AB2652" s="602"/>
      <c r="AC2652" s="604">
        <f t="shared" si="1211"/>
        <v>0.113</v>
      </c>
      <c r="AD2652" s="602">
        <f t="shared" ca="1" si="1212"/>
        <v>-3.985726208461192E+16</v>
      </c>
      <c r="AE2652" s="602">
        <f t="shared" si="1213"/>
        <v>0</v>
      </c>
      <c r="AG2652" s="602">
        <f t="shared" ca="1" si="1218"/>
        <v>0</v>
      </c>
    </row>
    <row r="2653" spans="2:33" x14ac:dyDescent="0.25">
      <c r="B2653" s="30">
        <v>2632</v>
      </c>
      <c r="C2653" s="19">
        <f t="shared" ca="1" si="1191"/>
        <v>125800</v>
      </c>
      <c r="D2653" s="30">
        <f t="shared" ca="1" si="1192"/>
        <v>31</v>
      </c>
      <c r="E2653" s="599">
        <f t="shared" si="1193"/>
        <v>0.113</v>
      </c>
      <c r="F2653" s="599">
        <f t="shared" si="1214"/>
        <v>0.13108</v>
      </c>
      <c r="G2653" s="33">
        <f t="shared" ca="1" si="1194"/>
        <v>1.0120874444444443</v>
      </c>
      <c r="H2653" s="33">
        <f t="shared" ca="1" si="1195"/>
        <v>31764104883049.734</v>
      </c>
      <c r="I2653" s="33">
        <f t="shared" ca="1" si="1219"/>
        <v>3.1482077133350278E-14</v>
      </c>
      <c r="J2653" s="30" t="b">
        <f t="shared" si="1196"/>
        <v>0</v>
      </c>
      <c r="K2653" s="33">
        <f t="shared" si="1215"/>
        <v>1</v>
      </c>
      <c r="L2653" s="33">
        <f t="shared" ca="1" si="1217"/>
        <v>3.1482077133350278E-14</v>
      </c>
      <c r="M2653" s="600">
        <f t="shared" ca="1" si="1197"/>
        <v>27271.35</v>
      </c>
      <c r="N2653" s="601">
        <f t="shared" ca="1" si="1198"/>
        <v>-4.2822501296053898E+18</v>
      </c>
      <c r="O2653" s="601">
        <f t="shared" ca="1" si="1199"/>
        <v>5.1761460538847416E+16</v>
      </c>
      <c r="P2653" s="601">
        <f t="shared" ca="1" si="1200"/>
        <v>-4.16686727889102E+16</v>
      </c>
      <c r="Q2653" s="601">
        <f t="shared" ca="1" si="1216"/>
        <v>-6666987646225630</v>
      </c>
      <c r="R2653" s="602">
        <f t="shared" si="1201"/>
        <v>399</v>
      </c>
      <c r="S2653" s="602">
        <f t="shared" si="1202"/>
        <v>63.84</v>
      </c>
      <c r="T2653" s="602">
        <f t="shared" si="1203"/>
        <v>166.35080000000002</v>
      </c>
      <c r="U2653" s="602">
        <f t="shared" si="1204"/>
        <v>26.616128000000003</v>
      </c>
      <c r="V2653" s="602">
        <f t="shared" ca="1" si="1205"/>
        <v>-3425800103684310</v>
      </c>
      <c r="W2653" s="602">
        <f t="shared" si="1206"/>
        <v>84.48</v>
      </c>
      <c r="X2653" s="602">
        <f t="shared" si="1207"/>
        <v>13.52</v>
      </c>
      <c r="Y2653" s="602">
        <f t="shared" ca="1" si="1208"/>
        <v>65336478933285.898</v>
      </c>
      <c r="Z2653" s="602">
        <f t="shared" ca="1" si="1209"/>
        <v>10453836629325.699</v>
      </c>
      <c r="AA2653" s="603">
        <f t="shared" si="1210"/>
        <v>0</v>
      </c>
      <c r="AB2653" s="602"/>
      <c r="AC2653" s="604">
        <f t="shared" si="1211"/>
        <v>0.113</v>
      </c>
      <c r="AD2653" s="602">
        <f t="shared" ca="1" si="1212"/>
        <v>-4.1668672788910224E+16</v>
      </c>
      <c r="AE2653" s="602">
        <f t="shared" si="1213"/>
        <v>0</v>
      </c>
      <c r="AG2653" s="602">
        <f t="shared" ca="1" si="1218"/>
        <v>0</v>
      </c>
    </row>
    <row r="2654" spans="2:33" x14ac:dyDescent="0.25">
      <c r="B2654" s="30">
        <v>2633</v>
      </c>
      <c r="C2654" s="19">
        <f t="shared" ca="1" si="1191"/>
        <v>125830</v>
      </c>
      <c r="D2654" s="30">
        <f t="shared" ca="1" si="1192"/>
        <v>30</v>
      </c>
      <c r="E2654" s="599">
        <f t="shared" si="1193"/>
        <v>0.113</v>
      </c>
      <c r="F2654" s="599">
        <f t="shared" si="1214"/>
        <v>0.13108</v>
      </c>
      <c r="G2654" s="33">
        <f t="shared" ca="1" si="1194"/>
        <v>1.0117233333333333</v>
      </c>
      <c r="H2654" s="33">
        <f t="shared" ca="1" si="1195"/>
        <v>32136486072628.688</v>
      </c>
      <c r="I2654" s="33">
        <f t="shared" ca="1" si="1219"/>
        <v>3.1117278900374884E-14</v>
      </c>
      <c r="J2654" s="30" t="b">
        <f t="shared" si="1196"/>
        <v>0</v>
      </c>
      <c r="K2654" s="33">
        <f t="shared" si="1215"/>
        <v>1</v>
      </c>
      <c r="L2654" s="33">
        <f t="shared" ca="1" si="1217"/>
        <v>3.1117278900374884E-14</v>
      </c>
      <c r="M2654" s="600">
        <f t="shared" ca="1" si="1197"/>
        <v>27271.35</v>
      </c>
      <c r="N2654" s="601">
        <f t="shared" ca="1" si="1198"/>
        <v>-4.3340115901442401E+18</v>
      </c>
      <c r="O2654" s="601">
        <f t="shared" ca="1" si="1199"/>
        <v>5.0809062541818296E+16</v>
      </c>
      <c r="P2654" s="601">
        <f t="shared" ca="1" si="1200"/>
        <v>-4.0811942473858304E+16</v>
      </c>
      <c r="Q2654" s="601">
        <f t="shared" ca="1" si="1216"/>
        <v>-6529910795817330</v>
      </c>
      <c r="R2654" s="602">
        <f t="shared" si="1201"/>
        <v>399</v>
      </c>
      <c r="S2654" s="602">
        <f t="shared" si="1202"/>
        <v>63.84</v>
      </c>
      <c r="T2654" s="602">
        <f t="shared" si="1203"/>
        <v>166.35080000000002</v>
      </c>
      <c r="U2654" s="602">
        <f t="shared" si="1204"/>
        <v>26.616128000000003</v>
      </c>
      <c r="V2654" s="602">
        <f t="shared" ca="1" si="1205"/>
        <v>-3467209272115390</v>
      </c>
      <c r="W2654" s="602">
        <f t="shared" si="1206"/>
        <v>84.48</v>
      </c>
      <c r="X2654" s="602">
        <f t="shared" si="1207"/>
        <v>13.52</v>
      </c>
      <c r="Y2654" s="602">
        <f t="shared" ca="1" si="1208"/>
        <v>63993125799284.5</v>
      </c>
      <c r="Z2654" s="602">
        <f t="shared" ca="1" si="1209"/>
        <v>10238900127885.5</v>
      </c>
      <c r="AA2654" s="603">
        <f t="shared" si="1210"/>
        <v>0</v>
      </c>
      <c r="AB2654" s="602"/>
      <c r="AC2654" s="604">
        <f t="shared" si="1211"/>
        <v>0.113</v>
      </c>
      <c r="AD2654" s="602">
        <f t="shared" ca="1" si="1212"/>
        <v>-4.0811942473858264E+16</v>
      </c>
      <c r="AE2654" s="602">
        <f t="shared" si="1213"/>
        <v>0</v>
      </c>
      <c r="AG2654" s="602">
        <f t="shared" ca="1" si="1218"/>
        <v>0</v>
      </c>
    </row>
    <row r="2655" spans="2:33" x14ac:dyDescent="0.25">
      <c r="B2655" s="30">
        <v>2634</v>
      </c>
      <c r="C2655" s="19">
        <f t="shared" ca="1" si="1191"/>
        <v>125861</v>
      </c>
      <c r="D2655" s="30">
        <f t="shared" ca="1" si="1192"/>
        <v>31</v>
      </c>
      <c r="E2655" s="599">
        <f t="shared" si="1193"/>
        <v>0.113</v>
      </c>
      <c r="F2655" s="599">
        <f t="shared" si="1214"/>
        <v>0.13108</v>
      </c>
      <c r="G2655" s="33">
        <f t="shared" ca="1" si="1194"/>
        <v>1.0120874444444443</v>
      </c>
      <c r="H2655" s="33">
        <f t="shared" ca="1" si="1195"/>
        <v>32524934062671.246</v>
      </c>
      <c r="I2655" s="33">
        <f t="shared" ca="1" si="1219"/>
        <v>3.074564265289923E-14</v>
      </c>
      <c r="J2655" s="30" t="b">
        <f t="shared" si="1196"/>
        <v>0</v>
      </c>
      <c r="K2655" s="33">
        <f t="shared" si="1215"/>
        <v>1</v>
      </c>
      <c r="L2655" s="33">
        <f t="shared" ca="1" si="1217"/>
        <v>3.074564265289923E-14</v>
      </c>
      <c r="M2655" s="600">
        <f t="shared" ca="1" si="1197"/>
        <v>27271.35</v>
      </c>
      <c r="N2655" s="601">
        <f t="shared" ca="1" si="1198"/>
        <v>-4.38482065268606E+18</v>
      </c>
      <c r="O2655" s="601">
        <f t="shared" ca="1" si="1199"/>
        <v>5.3001276038222688E+16</v>
      </c>
      <c r="P2655" s="601">
        <f t="shared" ca="1" si="1200"/>
        <v>-4.2666740962109104E+16</v>
      </c>
      <c r="Q2655" s="601">
        <f t="shared" ca="1" si="1216"/>
        <v>-6826678553937460</v>
      </c>
      <c r="R2655" s="602">
        <f t="shared" si="1201"/>
        <v>399</v>
      </c>
      <c r="S2655" s="602">
        <f t="shared" si="1202"/>
        <v>63.84</v>
      </c>
      <c r="T2655" s="602">
        <f t="shared" si="1203"/>
        <v>166.35080000000002</v>
      </c>
      <c r="U2655" s="602">
        <f t="shared" si="1204"/>
        <v>26.616128000000003</v>
      </c>
      <c r="V2655" s="602">
        <f t="shared" ca="1" si="1205"/>
        <v>-3507856522148850</v>
      </c>
      <c r="W2655" s="602">
        <f t="shared" si="1206"/>
        <v>84.48</v>
      </c>
      <c r="X2655" s="602">
        <f t="shared" si="1207"/>
        <v>13.52</v>
      </c>
      <c r="Y2655" s="602">
        <f t="shared" ca="1" si="1208"/>
        <v>66901449828861.797</v>
      </c>
      <c r="Z2655" s="602">
        <f t="shared" ca="1" si="1209"/>
        <v>10704231972617.9</v>
      </c>
      <c r="AA2655" s="603">
        <f t="shared" si="1210"/>
        <v>0</v>
      </c>
      <c r="AB2655" s="602"/>
      <c r="AC2655" s="604">
        <f t="shared" si="1211"/>
        <v>0.113</v>
      </c>
      <c r="AD2655" s="602">
        <f t="shared" ca="1" si="1212"/>
        <v>-4.2666740962109072E+16</v>
      </c>
      <c r="AE2655" s="602">
        <f t="shared" si="1213"/>
        <v>0</v>
      </c>
      <c r="AG2655" s="602">
        <f t="shared" ca="1" si="1218"/>
        <v>0</v>
      </c>
    </row>
    <row r="2656" spans="2:33" x14ac:dyDescent="0.25">
      <c r="B2656" s="30">
        <v>2635</v>
      </c>
      <c r="C2656" s="19">
        <f t="shared" ca="1" si="1191"/>
        <v>125892</v>
      </c>
      <c r="D2656" s="30">
        <f t="shared" ca="1" si="1192"/>
        <v>31</v>
      </c>
      <c r="E2656" s="599">
        <f t="shared" si="1193"/>
        <v>0.113</v>
      </c>
      <c r="F2656" s="599">
        <f t="shared" si="1214"/>
        <v>0.13108</v>
      </c>
      <c r="G2656" s="33">
        <f t="shared" ca="1" si="1194"/>
        <v>1.0120874444444443</v>
      </c>
      <c r="H2656" s="33">
        <f t="shared" ca="1" si="1195"/>
        <v>32918077396213</v>
      </c>
      <c r="I2656" s="33">
        <f t="shared" ca="1" si="1219"/>
        <v>3.0378444888006832E-14</v>
      </c>
      <c r="J2656" s="30" t="b">
        <f t="shared" si="1196"/>
        <v>0</v>
      </c>
      <c r="K2656" s="33">
        <f t="shared" si="1215"/>
        <v>1</v>
      </c>
      <c r="L2656" s="33">
        <f t="shared" ca="1" si="1217"/>
        <v>3.0378444888006832E-14</v>
      </c>
      <c r="M2656" s="600">
        <f t="shared" ca="1" si="1197"/>
        <v>27271.35</v>
      </c>
      <c r="N2656" s="601">
        <f t="shared" ca="1" si="1198"/>
        <v>-4.4378219287242798E+18</v>
      </c>
      <c r="O2656" s="601">
        <f t="shared" ca="1" si="1199"/>
        <v>5.364192601781928E+16</v>
      </c>
      <c r="P2656" s="601">
        <f t="shared" ca="1" si="1200"/>
        <v>-4.3182472823114304E+16</v>
      </c>
      <c r="Q2656" s="601">
        <f t="shared" ca="1" si="1216"/>
        <v>-6909195651698290</v>
      </c>
      <c r="R2656" s="602">
        <f t="shared" si="1201"/>
        <v>399</v>
      </c>
      <c r="S2656" s="602">
        <f t="shared" si="1202"/>
        <v>63.84</v>
      </c>
      <c r="T2656" s="602">
        <f t="shared" si="1203"/>
        <v>166.35080000000002</v>
      </c>
      <c r="U2656" s="602">
        <f t="shared" si="1204"/>
        <v>26.616128000000003</v>
      </c>
      <c r="V2656" s="602">
        <f t="shared" ca="1" si="1205"/>
        <v>-3550257542979420</v>
      </c>
      <c r="W2656" s="602">
        <f t="shared" si="1206"/>
        <v>84.48</v>
      </c>
      <c r="X2656" s="602">
        <f t="shared" si="1207"/>
        <v>13.52</v>
      </c>
      <c r="Y2656" s="602">
        <f t="shared" ca="1" si="1208"/>
        <v>67710117386917.797</v>
      </c>
      <c r="Z2656" s="602">
        <f t="shared" ca="1" si="1209"/>
        <v>10833618781906.801</v>
      </c>
      <c r="AA2656" s="603">
        <f t="shared" si="1210"/>
        <v>0</v>
      </c>
      <c r="AB2656" s="602"/>
      <c r="AC2656" s="604">
        <f t="shared" si="1211"/>
        <v>0.113</v>
      </c>
      <c r="AD2656" s="602">
        <f t="shared" ca="1" si="1212"/>
        <v>-4.3182472823114312E+16</v>
      </c>
      <c r="AE2656" s="602">
        <f t="shared" si="1213"/>
        <v>0</v>
      </c>
      <c r="AG2656" s="602">
        <f t="shared" ca="1" si="1218"/>
        <v>0</v>
      </c>
    </row>
    <row r="2657" spans="2:33" x14ac:dyDescent="0.25">
      <c r="B2657" s="30">
        <v>2636</v>
      </c>
      <c r="C2657" s="19">
        <f t="shared" ca="1" si="1191"/>
        <v>125922</v>
      </c>
      <c r="D2657" s="30">
        <f t="shared" ca="1" si="1192"/>
        <v>30</v>
      </c>
      <c r="E2657" s="599">
        <f t="shared" si="1193"/>
        <v>0.113</v>
      </c>
      <c r="F2657" s="599">
        <f t="shared" si="1214"/>
        <v>0.13108</v>
      </c>
      <c r="G2657" s="33">
        <f t="shared" ca="1" si="1194"/>
        <v>1.0117233333333333</v>
      </c>
      <c r="H2657" s="33">
        <f t="shared" ca="1" si="1195"/>
        <v>33303986990221.27</v>
      </c>
      <c r="I2657" s="33">
        <f t="shared" ca="1" si="1219"/>
        <v>3.0026434981902329E-14</v>
      </c>
      <c r="J2657" s="30" t="b">
        <f t="shared" si="1196"/>
        <v>0</v>
      </c>
      <c r="K2657" s="33">
        <f t="shared" si="1215"/>
        <v>1</v>
      </c>
      <c r="L2657" s="33">
        <f t="shared" ca="1" si="1217"/>
        <v>3.0026434981902329E-14</v>
      </c>
      <c r="M2657" s="600">
        <f t="shared" ca="1" si="1197"/>
        <v>27271.35</v>
      </c>
      <c r="N2657" s="601">
        <f t="shared" ca="1" si="1198"/>
        <v>-4.4914638547421E+18</v>
      </c>
      <c r="O2657" s="601">
        <f t="shared" ca="1" si="1199"/>
        <v>5.2654927923787152E+16</v>
      </c>
      <c r="P2657" s="601">
        <f t="shared" ca="1" si="1200"/>
        <v>-4.2294617965488096E+16</v>
      </c>
      <c r="Q2657" s="601">
        <f t="shared" ca="1" si="1216"/>
        <v>-6767138874478100</v>
      </c>
      <c r="R2657" s="602">
        <f t="shared" si="1201"/>
        <v>399</v>
      </c>
      <c r="S2657" s="602">
        <f t="shared" si="1202"/>
        <v>63.84</v>
      </c>
      <c r="T2657" s="602">
        <f t="shared" si="1203"/>
        <v>166.35080000000002</v>
      </c>
      <c r="U2657" s="602">
        <f t="shared" si="1204"/>
        <v>26.616128000000003</v>
      </c>
      <c r="V2657" s="602">
        <f t="shared" ca="1" si="1205"/>
        <v>-3593171083793680</v>
      </c>
      <c r="W2657" s="602">
        <f t="shared" si="1206"/>
        <v>84.48</v>
      </c>
      <c r="X2657" s="602">
        <f t="shared" si="1207"/>
        <v>13.52</v>
      </c>
      <c r="Y2657" s="602">
        <f t="shared" ca="1" si="1208"/>
        <v>66317960970160.102</v>
      </c>
      <c r="Z2657" s="602">
        <f t="shared" ca="1" si="1209"/>
        <v>10610873755225.6</v>
      </c>
      <c r="AA2657" s="603">
        <f t="shared" si="1210"/>
        <v>0</v>
      </c>
      <c r="AB2657" s="602"/>
      <c r="AC2657" s="604">
        <f t="shared" si="1211"/>
        <v>0.113</v>
      </c>
      <c r="AD2657" s="602">
        <f t="shared" ca="1" si="1212"/>
        <v>-4.2294617965488104E+16</v>
      </c>
      <c r="AE2657" s="602">
        <f t="shared" si="1213"/>
        <v>0</v>
      </c>
      <c r="AG2657" s="602">
        <f t="shared" ca="1" si="1218"/>
        <v>0</v>
      </c>
    </row>
    <row r="2658" spans="2:33" x14ac:dyDescent="0.25">
      <c r="B2658" s="30">
        <v>2637</v>
      </c>
      <c r="C2658" s="19">
        <f t="shared" ca="1" si="1191"/>
        <v>125953</v>
      </c>
      <c r="D2658" s="30">
        <f t="shared" ca="1" si="1192"/>
        <v>31</v>
      </c>
      <c r="E2658" s="599">
        <f t="shared" si="1193"/>
        <v>0.113</v>
      </c>
      <c r="F2658" s="599">
        <f t="shared" si="1214"/>
        <v>0.13108</v>
      </c>
      <c r="G2658" s="33">
        <f t="shared" ca="1" si="1194"/>
        <v>1.0120874444444443</v>
      </c>
      <c r="H2658" s="33">
        <f t="shared" ca="1" si="1195"/>
        <v>33706547082744.066</v>
      </c>
      <c r="I2658" s="33">
        <f t="shared" ca="1" si="1219"/>
        <v>2.9667826773984397E-14</v>
      </c>
      <c r="J2658" s="30" t="b">
        <f t="shared" si="1196"/>
        <v>0</v>
      </c>
      <c r="K2658" s="33">
        <f t="shared" si="1215"/>
        <v>1</v>
      </c>
      <c r="L2658" s="33">
        <f t="shared" ca="1" si="1217"/>
        <v>2.9667826773984397E-14</v>
      </c>
      <c r="M2658" s="600">
        <f t="shared" ca="1" si="1197"/>
        <v>27271.35</v>
      </c>
      <c r="N2658" s="601">
        <f t="shared" ca="1" si="1198"/>
        <v>-4.5441187826658898E+18</v>
      </c>
      <c r="O2658" s="601">
        <f t="shared" ca="1" si="1199"/>
        <v>5.4926783334457712E+16</v>
      </c>
      <c r="P2658" s="601">
        <f t="shared" ca="1" si="1200"/>
        <v>-4.4216800265773904E+16</v>
      </c>
      <c r="Q2658" s="601">
        <f t="shared" ca="1" si="1216"/>
        <v>-7074688042523820</v>
      </c>
      <c r="R2658" s="602">
        <f t="shared" si="1201"/>
        <v>399</v>
      </c>
      <c r="S2658" s="602">
        <f t="shared" si="1202"/>
        <v>63.84</v>
      </c>
      <c r="T2658" s="602">
        <f t="shared" si="1203"/>
        <v>166.35080000000002</v>
      </c>
      <c r="U2658" s="602">
        <f t="shared" si="1204"/>
        <v>26.616128000000003</v>
      </c>
      <c r="V2658" s="602">
        <f t="shared" ca="1" si="1205"/>
        <v>-3635295026132710</v>
      </c>
      <c r="W2658" s="602">
        <f t="shared" si="1206"/>
        <v>84.48</v>
      </c>
      <c r="X2658" s="602">
        <f t="shared" si="1207"/>
        <v>13.52</v>
      </c>
      <c r="Y2658" s="602">
        <f t="shared" ca="1" si="1208"/>
        <v>69331942817008.102</v>
      </c>
      <c r="Z2658" s="602">
        <f t="shared" ca="1" si="1209"/>
        <v>11093110850721.301</v>
      </c>
      <c r="AA2658" s="603">
        <f t="shared" si="1210"/>
        <v>0</v>
      </c>
      <c r="AB2658" s="602"/>
      <c r="AC2658" s="604">
        <f t="shared" si="1211"/>
        <v>0.113</v>
      </c>
      <c r="AD2658" s="602">
        <f t="shared" ca="1" si="1212"/>
        <v>-4.4216800265773928E+16</v>
      </c>
      <c r="AE2658" s="602">
        <f t="shared" si="1213"/>
        <v>0</v>
      </c>
      <c r="AG2658" s="602">
        <f t="shared" ca="1" si="1218"/>
        <v>0</v>
      </c>
    </row>
    <row r="2659" spans="2:33" x14ac:dyDescent="0.25">
      <c r="B2659" s="30">
        <v>2638</v>
      </c>
      <c r="C2659" s="19">
        <f t="shared" ca="1" si="1191"/>
        <v>125983</v>
      </c>
      <c r="D2659" s="30">
        <f t="shared" ca="1" si="1192"/>
        <v>30</v>
      </c>
      <c r="E2659" s="599">
        <f t="shared" si="1193"/>
        <v>0.113</v>
      </c>
      <c r="F2659" s="599">
        <f t="shared" si="1214"/>
        <v>0.13108</v>
      </c>
      <c r="G2659" s="33">
        <f t="shared" ca="1" si="1194"/>
        <v>1.0117233333333333</v>
      </c>
      <c r="H2659" s="33">
        <f t="shared" ca="1" si="1195"/>
        <v>34101700169710.77</v>
      </c>
      <c r="I2659" s="33">
        <f t="shared" ca="1" si="1219"/>
        <v>2.9324051147696235E-14</v>
      </c>
      <c r="J2659" s="30" t="b">
        <f t="shared" si="1196"/>
        <v>0</v>
      </c>
      <c r="K2659" s="33">
        <f t="shared" si="1215"/>
        <v>1</v>
      </c>
      <c r="L2659" s="33">
        <f t="shared" ca="1" si="1217"/>
        <v>2.9324051147696235E-14</v>
      </c>
      <c r="M2659" s="600">
        <f t="shared" ca="1" si="1197"/>
        <v>27271.35</v>
      </c>
      <c r="N2659" s="601">
        <f t="shared" ca="1" si="1198"/>
        <v>-4.5990455660003502E+18</v>
      </c>
      <c r="O2659" s="601">
        <f t="shared" ca="1" si="1199"/>
        <v>5.3916144185438016E+16</v>
      </c>
      <c r="P2659" s="601">
        <f t="shared" ca="1" si="1200"/>
        <v>-4.33076790798366E+16</v>
      </c>
      <c r="Q2659" s="601">
        <f t="shared" ca="1" si="1216"/>
        <v>-6929228652773860</v>
      </c>
      <c r="R2659" s="602">
        <f t="shared" si="1201"/>
        <v>399</v>
      </c>
      <c r="S2659" s="602">
        <f t="shared" si="1202"/>
        <v>63.84</v>
      </c>
      <c r="T2659" s="602">
        <f t="shared" si="1203"/>
        <v>166.35080000000002</v>
      </c>
      <c r="U2659" s="602">
        <f t="shared" si="1204"/>
        <v>26.616128000000003</v>
      </c>
      <c r="V2659" s="602">
        <f t="shared" ca="1" si="1205"/>
        <v>-3679236452800280</v>
      </c>
      <c r="W2659" s="602">
        <f t="shared" si="1206"/>
        <v>84.48</v>
      </c>
      <c r="X2659" s="602">
        <f t="shared" si="1207"/>
        <v>13.52</v>
      </c>
      <c r="Y2659" s="602">
        <f t="shared" ca="1" si="1208"/>
        <v>67906440797458.5</v>
      </c>
      <c r="Z2659" s="602">
        <f t="shared" ca="1" si="1209"/>
        <v>10865030527593.4</v>
      </c>
      <c r="AA2659" s="603">
        <f t="shared" si="1210"/>
        <v>0</v>
      </c>
      <c r="AB2659" s="602"/>
      <c r="AC2659" s="604">
        <f t="shared" si="1211"/>
        <v>0.113</v>
      </c>
      <c r="AD2659" s="602">
        <f t="shared" ca="1" si="1212"/>
        <v>-4.3307679079836632E+16</v>
      </c>
      <c r="AE2659" s="602">
        <f t="shared" si="1213"/>
        <v>0</v>
      </c>
      <c r="AG2659" s="602">
        <f t="shared" ca="1" si="1218"/>
        <v>0</v>
      </c>
    </row>
    <row r="2660" spans="2:33" x14ac:dyDescent="0.25">
      <c r="B2660" s="30">
        <v>2639</v>
      </c>
      <c r="C2660" s="19">
        <f t="shared" ca="1" si="1191"/>
        <v>126014</v>
      </c>
      <c r="D2660" s="30">
        <f t="shared" ca="1" si="1192"/>
        <v>31</v>
      </c>
      <c r="E2660" s="599">
        <f t="shared" si="1193"/>
        <v>0.113</v>
      </c>
      <c r="F2660" s="599">
        <f t="shared" si="1214"/>
        <v>0.13108</v>
      </c>
      <c r="G2660" s="33">
        <f t="shared" ca="1" si="1194"/>
        <v>1.0120874444444443</v>
      </c>
      <c r="H2660" s="33">
        <f t="shared" ca="1" si="1195"/>
        <v>34513902575973.246</v>
      </c>
      <c r="I2660" s="33">
        <f t="shared" ca="1" si="1219"/>
        <v>2.8973831568272058E-14</v>
      </c>
      <c r="J2660" s="30" t="b">
        <f t="shared" si="1196"/>
        <v>0</v>
      </c>
      <c r="K2660" s="33">
        <f t="shared" si="1215"/>
        <v>1</v>
      </c>
      <c r="L2660" s="33">
        <f t="shared" ca="1" si="1217"/>
        <v>2.8973831568272058E-14</v>
      </c>
      <c r="M2660" s="600">
        <f t="shared" ca="1" si="1197"/>
        <v>27271.35</v>
      </c>
      <c r="N2660" s="601">
        <f t="shared" ca="1" si="1198"/>
        <v>-4.6529617101857905E+18</v>
      </c>
      <c r="O2660" s="601">
        <f t="shared" ca="1" si="1199"/>
        <v>5.62424161740252E+16</v>
      </c>
      <c r="P2660" s="601">
        <f t="shared" ca="1" si="1200"/>
        <v>-4.52759024188356E+16</v>
      </c>
      <c r="Q2660" s="601">
        <f t="shared" ca="1" si="1216"/>
        <v>-7244144387013700</v>
      </c>
      <c r="R2660" s="602">
        <f t="shared" si="1201"/>
        <v>399</v>
      </c>
      <c r="S2660" s="602">
        <f t="shared" si="1202"/>
        <v>63.84</v>
      </c>
      <c r="T2660" s="602">
        <f t="shared" si="1203"/>
        <v>166.35080000000002</v>
      </c>
      <c r="U2660" s="602">
        <f t="shared" si="1204"/>
        <v>26.616128000000003</v>
      </c>
      <c r="V2660" s="602">
        <f t="shared" ca="1" si="1205"/>
        <v>-3722369368148630</v>
      </c>
      <c r="W2660" s="602">
        <f t="shared" si="1206"/>
        <v>84.48</v>
      </c>
      <c r="X2660" s="602">
        <f t="shared" si="1207"/>
        <v>13.52</v>
      </c>
      <c r="Y2660" s="602">
        <f t="shared" ca="1" si="1208"/>
        <v>70992614993008.906</v>
      </c>
      <c r="Z2660" s="602">
        <f t="shared" ca="1" si="1209"/>
        <v>11358818398881.4</v>
      </c>
      <c r="AA2660" s="603">
        <f t="shared" si="1210"/>
        <v>0</v>
      </c>
      <c r="AB2660" s="602"/>
      <c r="AC2660" s="604">
        <f t="shared" si="1211"/>
        <v>0.113</v>
      </c>
      <c r="AD2660" s="602">
        <f t="shared" ca="1" si="1212"/>
        <v>-4.5275902418835624E+16</v>
      </c>
      <c r="AE2660" s="602">
        <f t="shared" si="1213"/>
        <v>0</v>
      </c>
      <c r="AG2660" s="602">
        <f t="shared" ca="1" si="1218"/>
        <v>0</v>
      </c>
    </row>
    <row r="2661" spans="2:33" x14ac:dyDescent="0.25">
      <c r="B2661" s="30">
        <v>2640</v>
      </c>
      <c r="C2661" s="19">
        <f t="shared" ca="1" si="1191"/>
        <v>126045</v>
      </c>
      <c r="D2661" s="30">
        <f t="shared" ca="1" si="1192"/>
        <v>31</v>
      </c>
      <c r="E2661" s="599">
        <f t="shared" si="1193"/>
        <v>0.113</v>
      </c>
      <c r="F2661" s="599">
        <f t="shared" si="1214"/>
        <v>0.13108</v>
      </c>
      <c r="G2661" s="33">
        <f t="shared" ca="1" si="1194"/>
        <v>1.0120874444444443</v>
      </c>
      <c r="H2661" s="33">
        <f t="shared" ca="1" si="1195"/>
        <v>34931087455921.285</v>
      </c>
      <c r="I2661" s="33">
        <f t="shared" ca="1" si="1219"/>
        <v>2.8627794690385076E-14</v>
      </c>
      <c r="J2661" s="30" t="b">
        <f t="shared" si="1196"/>
        <v>1</v>
      </c>
      <c r="K2661" s="33">
        <f t="shared" si="1215"/>
        <v>1</v>
      </c>
      <c r="L2661" s="33">
        <f t="shared" ca="1" si="1217"/>
        <v>2.8627794690385076E-14</v>
      </c>
      <c r="M2661" s="600">
        <f t="shared" ca="1" si="1197"/>
        <v>27271.35</v>
      </c>
      <c r="N2661" s="601">
        <f t="shared" ca="1" si="1198"/>
        <v>-4.7092041263598203E+18</v>
      </c>
      <c r="O2661" s="601">
        <f t="shared" ca="1" si="1199"/>
        <v>5.6922243254950144E+16</v>
      </c>
      <c r="P2661" s="601">
        <f t="shared" ca="1" si="1200"/>
        <v>-4.5823172373995696E+16</v>
      </c>
      <c r="Q2661" s="601">
        <f t="shared" ca="1" si="1216"/>
        <v>-7331707579839310</v>
      </c>
      <c r="R2661" s="602">
        <f t="shared" si="1201"/>
        <v>399</v>
      </c>
      <c r="S2661" s="602">
        <f t="shared" si="1202"/>
        <v>63.84</v>
      </c>
      <c r="T2661" s="602">
        <f t="shared" si="1203"/>
        <v>166.35080000000002</v>
      </c>
      <c r="U2661" s="602">
        <f t="shared" si="1204"/>
        <v>26.616128000000003</v>
      </c>
      <c r="V2661" s="602">
        <f t="shared" ca="1" si="1205"/>
        <v>-3767363301087860</v>
      </c>
      <c r="W2661" s="602">
        <f t="shared" si="1206"/>
        <v>84.48</v>
      </c>
      <c r="X2661" s="602">
        <f t="shared" si="1207"/>
        <v>13.52</v>
      </c>
      <c r="Y2661" s="602">
        <f t="shared" ca="1" si="1208"/>
        <v>71850734282700</v>
      </c>
      <c r="Z2661" s="602">
        <f t="shared" ca="1" si="1209"/>
        <v>11496117485232</v>
      </c>
      <c r="AA2661" s="603">
        <f t="shared" si="1210"/>
        <v>0</v>
      </c>
      <c r="AB2661" s="602"/>
      <c r="AC2661" s="604">
        <f t="shared" si="1211"/>
        <v>0.113</v>
      </c>
      <c r="AD2661" s="602">
        <f t="shared" ca="1" si="1212"/>
        <v>-4.5823172373995696E+16</v>
      </c>
      <c r="AE2661" s="602">
        <f t="shared" si="1213"/>
        <v>0</v>
      </c>
      <c r="AG2661" s="602">
        <f t="shared" ca="1" si="1218"/>
        <v>0</v>
      </c>
    </row>
    <row r="2662" spans="2:33" x14ac:dyDescent="0.25">
      <c r="B2662" s="30">
        <v>2641</v>
      </c>
      <c r="C2662" s="19">
        <f t="shared" ca="1" si="1191"/>
        <v>126073</v>
      </c>
      <c r="D2662" s="30">
        <f t="shared" ca="1" si="1192"/>
        <v>28</v>
      </c>
      <c r="E2662" s="599">
        <f t="shared" si="1193"/>
        <v>0.113</v>
      </c>
      <c r="F2662" s="599">
        <f t="shared" si="1214"/>
        <v>0.13108</v>
      </c>
      <c r="G2662" s="33">
        <f t="shared" ca="1" si="1194"/>
        <v>1.0109951111111111</v>
      </c>
      <c r="H2662" s="33">
        <f t="shared" ca="1" si="1195"/>
        <v>35315158643731.078</v>
      </c>
      <c r="I2662" s="33">
        <f t="shared" ca="1" si="1219"/>
        <v>2.8316452152693745E-14</v>
      </c>
      <c r="J2662" s="30" t="b">
        <f t="shared" si="1196"/>
        <v>0</v>
      </c>
      <c r="K2662" s="33">
        <f t="shared" si="1215"/>
        <v>1</v>
      </c>
      <c r="L2662" s="33">
        <f t="shared" ca="1" si="1217"/>
        <v>2.8316452152693745E-14</v>
      </c>
      <c r="M2662" s="600">
        <f t="shared" ca="1" si="1197"/>
        <v>27271.35</v>
      </c>
      <c r="N2662" s="601">
        <f t="shared" ca="1" si="1198"/>
        <v>-4.7661263696147702E+18</v>
      </c>
      <c r="O2662" s="601">
        <f t="shared" ca="1" si="1199"/>
        <v>5.2404089003538304E+16</v>
      </c>
      <c r="P2662" s="601">
        <f t="shared" ca="1" si="1200"/>
        <v>-4.18889550929476E+16</v>
      </c>
      <c r="Q2662" s="601">
        <f t="shared" ca="1" si="1216"/>
        <v>-6702232814871620</v>
      </c>
      <c r="R2662" s="602">
        <f t="shared" si="1201"/>
        <v>399</v>
      </c>
      <c r="S2662" s="602">
        <f t="shared" si="1202"/>
        <v>63.84</v>
      </c>
      <c r="T2662" s="602">
        <f t="shared" si="1203"/>
        <v>166.35080000000002</v>
      </c>
      <c r="U2662" s="602">
        <f t="shared" si="1204"/>
        <v>26.616128000000003</v>
      </c>
      <c r="V2662" s="602">
        <f t="shared" ca="1" si="1205"/>
        <v>-3812901095691820</v>
      </c>
      <c r="W2662" s="602">
        <f t="shared" si="1206"/>
        <v>84.48</v>
      </c>
      <c r="X2662" s="602">
        <f t="shared" si="1207"/>
        <v>13.52</v>
      </c>
      <c r="Y2662" s="602">
        <f t="shared" ca="1" si="1208"/>
        <v>65681881586016.5</v>
      </c>
      <c r="Z2662" s="602">
        <f t="shared" ca="1" si="1209"/>
        <v>10509101053762.6</v>
      </c>
      <c r="AA2662" s="603">
        <f t="shared" si="1210"/>
        <v>0</v>
      </c>
      <c r="AB2662" s="602"/>
      <c r="AC2662" s="604">
        <f t="shared" si="1211"/>
        <v>0.113</v>
      </c>
      <c r="AD2662" s="602">
        <f t="shared" ca="1" si="1212"/>
        <v>-4.1888955092947592E+16</v>
      </c>
      <c r="AE2662" s="602">
        <f t="shared" si="1213"/>
        <v>0</v>
      </c>
      <c r="AG2662" s="602">
        <f t="shared" ca="1" si="1218"/>
        <v>0</v>
      </c>
    </row>
    <row r="2663" spans="2:33" x14ac:dyDescent="0.25">
      <c r="B2663" s="30">
        <v>2642</v>
      </c>
      <c r="C2663" s="19">
        <f t="shared" ca="1" si="1191"/>
        <v>126104</v>
      </c>
      <c r="D2663" s="30">
        <f t="shared" ca="1" si="1192"/>
        <v>31</v>
      </c>
      <c r="E2663" s="599">
        <f t="shared" si="1193"/>
        <v>0.113</v>
      </c>
      <c r="F2663" s="599">
        <f t="shared" si="1214"/>
        <v>0.13108</v>
      </c>
      <c r="G2663" s="33">
        <f t="shared" ca="1" si="1194"/>
        <v>1.0120874444444443</v>
      </c>
      <c r="H2663" s="33">
        <f t="shared" ca="1" si="1195"/>
        <v>35742028661883.914</v>
      </c>
      <c r="I2663" s="33">
        <f t="shared" ca="1" si="1219"/>
        <v>2.7978266411789379E-14</v>
      </c>
      <c r="J2663" s="30" t="b">
        <f t="shared" si="1196"/>
        <v>0</v>
      </c>
      <c r="K2663" s="33">
        <f t="shared" si="1215"/>
        <v>1</v>
      </c>
      <c r="L2663" s="33">
        <f t="shared" ca="1" si="1217"/>
        <v>2.7978266411789379E-14</v>
      </c>
      <c r="M2663" s="600">
        <f t="shared" ca="1" si="1197"/>
        <v>27271.35</v>
      </c>
      <c r="N2663" s="601">
        <f t="shared" ca="1" si="1198"/>
        <v>-4.8185304586183096E+18</v>
      </c>
      <c r="O2663" s="601">
        <f t="shared" ca="1" si="1199"/>
        <v>5.8243719222439552E+16</v>
      </c>
      <c r="P2663" s="601">
        <f t="shared" ca="1" si="1200"/>
        <v>-4.6886978323722096E+16</v>
      </c>
      <c r="Q2663" s="601">
        <f t="shared" ca="1" si="1216"/>
        <v>-7501916531795540</v>
      </c>
      <c r="R2663" s="602">
        <f t="shared" si="1201"/>
        <v>399</v>
      </c>
      <c r="S2663" s="602">
        <f t="shared" si="1202"/>
        <v>63.84</v>
      </c>
      <c r="T2663" s="602">
        <f t="shared" si="1203"/>
        <v>166.35080000000002</v>
      </c>
      <c r="U2663" s="602">
        <f t="shared" si="1204"/>
        <v>26.616128000000003</v>
      </c>
      <c r="V2663" s="602">
        <f t="shared" ca="1" si="1205"/>
        <v>-3854824366894650</v>
      </c>
      <c r="W2663" s="602">
        <f t="shared" si="1206"/>
        <v>84.48</v>
      </c>
      <c r="X2663" s="602">
        <f t="shared" si="1207"/>
        <v>13.52</v>
      </c>
      <c r="Y2663" s="602">
        <f t="shared" ca="1" si="1208"/>
        <v>73518782011870.906</v>
      </c>
      <c r="Z2663" s="602">
        <f t="shared" ca="1" si="1209"/>
        <v>11763005121899.301</v>
      </c>
      <c r="AA2663" s="603">
        <f t="shared" si="1210"/>
        <v>0</v>
      </c>
      <c r="AB2663" s="602"/>
      <c r="AC2663" s="604">
        <f t="shared" si="1211"/>
        <v>0.113</v>
      </c>
      <c r="AD2663" s="602">
        <f t="shared" ca="1" si="1212"/>
        <v>-4.6886978323722056E+16</v>
      </c>
      <c r="AE2663" s="602">
        <f t="shared" si="1213"/>
        <v>0</v>
      </c>
      <c r="AG2663" s="602">
        <f t="shared" ca="1" si="1218"/>
        <v>0</v>
      </c>
    </row>
    <row r="2664" spans="2:33" x14ac:dyDescent="0.25">
      <c r="B2664" s="30">
        <v>2643</v>
      </c>
      <c r="C2664" s="19">
        <f t="shared" ca="1" si="1191"/>
        <v>126134</v>
      </c>
      <c r="D2664" s="30">
        <f t="shared" ca="1" si="1192"/>
        <v>30</v>
      </c>
      <c r="E2664" s="599">
        <f t="shared" si="1193"/>
        <v>0.113</v>
      </c>
      <c r="F2664" s="599">
        <f t="shared" si="1214"/>
        <v>0.13108</v>
      </c>
      <c r="G2664" s="33">
        <f t="shared" ca="1" si="1194"/>
        <v>1.0117233333333333</v>
      </c>
      <c r="H2664" s="33">
        <f t="shared" ca="1" si="1195"/>
        <v>36161044377896.734</v>
      </c>
      <c r="I2664" s="33">
        <f t="shared" ca="1" si="1219"/>
        <v>2.765406854817626E-14</v>
      </c>
      <c r="J2664" s="30" t="b">
        <f t="shared" si="1196"/>
        <v>0</v>
      </c>
      <c r="K2664" s="33">
        <f t="shared" si="1215"/>
        <v>1</v>
      </c>
      <c r="L2664" s="33">
        <f t="shared" ca="1" si="1217"/>
        <v>2.765406854817626E-14</v>
      </c>
      <c r="M2664" s="600">
        <f t="shared" ca="1" si="1197"/>
        <v>27271.35</v>
      </c>
      <c r="N2664" s="601">
        <f t="shared" ca="1" si="1198"/>
        <v>-4.8767741778407496E+18</v>
      </c>
      <c r="O2664" s="601">
        <f t="shared" ca="1" si="1199"/>
        <v>5.717204927824696E+16</v>
      </c>
      <c r="P2664" s="601">
        <f t="shared" ca="1" si="1200"/>
        <v>-4.5922956841333696E+16</v>
      </c>
      <c r="Q2664" s="601">
        <f t="shared" ca="1" si="1216"/>
        <v>-7347673094613390</v>
      </c>
      <c r="R2664" s="602">
        <f t="shared" si="1201"/>
        <v>399</v>
      </c>
      <c r="S2664" s="602">
        <f t="shared" si="1202"/>
        <v>63.84</v>
      </c>
      <c r="T2664" s="602">
        <f t="shared" si="1203"/>
        <v>166.35080000000002</v>
      </c>
      <c r="U2664" s="602">
        <f t="shared" si="1204"/>
        <v>26.616128000000003</v>
      </c>
      <c r="V2664" s="602">
        <f t="shared" ca="1" si="1205"/>
        <v>-3901419342272600</v>
      </c>
      <c r="W2664" s="602">
        <f t="shared" si="1206"/>
        <v>84.48</v>
      </c>
      <c r="X2664" s="602">
        <f t="shared" si="1207"/>
        <v>13.52</v>
      </c>
      <c r="Y2664" s="602">
        <f t="shared" ca="1" si="1208"/>
        <v>72007196327485.906</v>
      </c>
      <c r="Z2664" s="602">
        <f t="shared" ca="1" si="1209"/>
        <v>11521151412397.699</v>
      </c>
      <c r="AA2664" s="603">
        <f t="shared" si="1210"/>
        <v>0</v>
      </c>
      <c r="AB2664" s="602"/>
      <c r="AC2664" s="604">
        <f t="shared" si="1211"/>
        <v>0.113</v>
      </c>
      <c r="AD2664" s="602">
        <f t="shared" ca="1" si="1212"/>
        <v>-4.5922956841333728E+16</v>
      </c>
      <c r="AE2664" s="602">
        <f t="shared" si="1213"/>
        <v>0</v>
      </c>
      <c r="AG2664" s="602">
        <f t="shared" ca="1" si="1218"/>
        <v>0</v>
      </c>
    </row>
    <row r="2665" spans="2:33" x14ac:dyDescent="0.25">
      <c r="B2665" s="30">
        <v>2644</v>
      </c>
      <c r="C2665" s="19">
        <f t="shared" ca="1" si="1191"/>
        <v>126165</v>
      </c>
      <c r="D2665" s="30">
        <f t="shared" ca="1" si="1192"/>
        <v>31</v>
      </c>
      <c r="E2665" s="599">
        <f t="shared" si="1193"/>
        <v>0.113</v>
      </c>
      <c r="F2665" s="599">
        <f t="shared" si="1214"/>
        <v>0.13108</v>
      </c>
      <c r="G2665" s="33">
        <f t="shared" ca="1" si="1194"/>
        <v>1.0120874444444443</v>
      </c>
      <c r="H2665" s="33">
        <f t="shared" ca="1" si="1195"/>
        <v>36598138992867.648</v>
      </c>
      <c r="I2665" s="33">
        <f t="shared" ca="1" si="1219"/>
        <v>2.7323793709698817E-14</v>
      </c>
      <c r="J2665" s="30" t="b">
        <f t="shared" si="1196"/>
        <v>0</v>
      </c>
      <c r="K2665" s="33">
        <f t="shared" si="1215"/>
        <v>1</v>
      </c>
      <c r="L2665" s="33">
        <f t="shared" ca="1" si="1217"/>
        <v>2.7323793709698817E-14</v>
      </c>
      <c r="M2665" s="600">
        <f t="shared" ca="1" si="1197"/>
        <v>27271.35</v>
      </c>
      <c r="N2665" s="601">
        <f t="shared" ca="1" si="1198"/>
        <v>-4.9339462271189996E+18</v>
      </c>
      <c r="O2665" s="601">
        <f t="shared" ca="1" si="1199"/>
        <v>5.9638800912204504E+16</v>
      </c>
      <c r="P2665" s="601">
        <f t="shared" ca="1" si="1200"/>
        <v>-4.80100378711052E+16</v>
      </c>
      <c r="Q2665" s="601">
        <f t="shared" ca="1" si="1216"/>
        <v>-7681606059376830</v>
      </c>
      <c r="R2665" s="602">
        <f t="shared" si="1201"/>
        <v>399</v>
      </c>
      <c r="S2665" s="602">
        <f t="shared" si="1202"/>
        <v>63.84</v>
      </c>
      <c r="T2665" s="602">
        <f t="shared" si="1203"/>
        <v>166.35080000000002</v>
      </c>
      <c r="U2665" s="602">
        <f t="shared" si="1204"/>
        <v>26.616128000000003</v>
      </c>
      <c r="V2665" s="602">
        <f t="shared" ca="1" si="1205"/>
        <v>-3947156981695200</v>
      </c>
      <c r="W2665" s="602">
        <f t="shared" si="1206"/>
        <v>84.48</v>
      </c>
      <c r="X2665" s="602">
        <f t="shared" si="1207"/>
        <v>13.52</v>
      </c>
      <c r="Y2665" s="602">
        <f t="shared" ca="1" si="1208"/>
        <v>75279739382167.594</v>
      </c>
      <c r="Z2665" s="602">
        <f t="shared" ca="1" si="1209"/>
        <v>12044758301146.801</v>
      </c>
      <c r="AA2665" s="603">
        <f t="shared" si="1210"/>
        <v>0</v>
      </c>
      <c r="AB2665" s="602"/>
      <c r="AC2665" s="604">
        <f t="shared" si="1211"/>
        <v>0.113</v>
      </c>
      <c r="AD2665" s="602">
        <f t="shared" ca="1" si="1212"/>
        <v>-4.8010037871105152E+16</v>
      </c>
      <c r="AE2665" s="602">
        <f t="shared" si="1213"/>
        <v>0</v>
      </c>
      <c r="AG2665" s="602">
        <f t="shared" ca="1" si="1218"/>
        <v>0</v>
      </c>
    </row>
    <row r="2666" spans="2:33" x14ac:dyDescent="0.25">
      <c r="B2666" s="30">
        <v>2645</v>
      </c>
      <c r="C2666" s="19">
        <f t="shared" ca="1" si="1191"/>
        <v>126195</v>
      </c>
      <c r="D2666" s="30">
        <f t="shared" ca="1" si="1192"/>
        <v>30</v>
      </c>
      <c r="E2666" s="599">
        <f t="shared" si="1193"/>
        <v>0.113</v>
      </c>
      <c r="F2666" s="599">
        <f t="shared" si="1214"/>
        <v>0.13108</v>
      </c>
      <c r="G2666" s="33">
        <f t="shared" ca="1" si="1194"/>
        <v>1.0117233333333333</v>
      </c>
      <c r="H2666" s="33">
        <f t="shared" ca="1" si="1195"/>
        <v>37027191175660.703</v>
      </c>
      <c r="I2666" s="33">
        <f t="shared" ca="1" si="1219"/>
        <v>2.7007179541540159E-14</v>
      </c>
      <c r="J2666" s="30" t="b">
        <f t="shared" si="1196"/>
        <v>0</v>
      </c>
      <c r="K2666" s="33">
        <f t="shared" si="1215"/>
        <v>1</v>
      </c>
      <c r="L2666" s="33">
        <f t="shared" ca="1" si="1217"/>
        <v>2.7007179541540159E-14</v>
      </c>
      <c r="M2666" s="600">
        <f t="shared" ca="1" si="1197"/>
        <v>27271.35</v>
      </c>
      <c r="N2666" s="601">
        <f t="shared" ca="1" si="1198"/>
        <v>-4.9935850280312003E+18</v>
      </c>
      <c r="O2666" s="601">
        <f t="shared" ca="1" si="1199"/>
        <v>5.854146181197968E+16</v>
      </c>
      <c r="P2666" s="601">
        <f t="shared" ca="1" si="1200"/>
        <v>-4.7022925680627104E+16</v>
      </c>
      <c r="Q2666" s="601">
        <f t="shared" ca="1" si="1216"/>
        <v>-7523668108900340</v>
      </c>
      <c r="R2666" s="602">
        <f t="shared" si="1201"/>
        <v>399</v>
      </c>
      <c r="S2666" s="602">
        <f t="shared" si="1202"/>
        <v>63.84</v>
      </c>
      <c r="T2666" s="602">
        <f t="shared" si="1203"/>
        <v>166.35080000000002</v>
      </c>
      <c r="U2666" s="602">
        <f t="shared" si="1204"/>
        <v>26.616128000000003</v>
      </c>
      <c r="V2666" s="602">
        <f t="shared" ca="1" si="1205"/>
        <v>-3994868022424960</v>
      </c>
      <c r="W2666" s="602">
        <f t="shared" si="1206"/>
        <v>84.48</v>
      </c>
      <c r="X2666" s="602">
        <f t="shared" si="1207"/>
        <v>13.52</v>
      </c>
      <c r="Y2666" s="602">
        <f t="shared" ca="1" si="1208"/>
        <v>73731947467498</v>
      </c>
      <c r="Z2666" s="602">
        <f t="shared" ca="1" si="1209"/>
        <v>11797111594799.699</v>
      </c>
      <c r="AA2666" s="603">
        <f t="shared" si="1210"/>
        <v>0</v>
      </c>
      <c r="AB2666" s="602"/>
      <c r="AC2666" s="604">
        <f t="shared" si="1211"/>
        <v>0.113</v>
      </c>
      <c r="AD2666" s="602">
        <f t="shared" ca="1" si="1212"/>
        <v>-4.7022925680627136E+16</v>
      </c>
      <c r="AE2666" s="602">
        <f t="shared" si="1213"/>
        <v>0</v>
      </c>
      <c r="AG2666" s="602">
        <f t="shared" ca="1" si="1218"/>
        <v>0</v>
      </c>
    </row>
    <row r="2667" spans="2:33" x14ac:dyDescent="0.25">
      <c r="B2667" s="30">
        <v>2646</v>
      </c>
      <c r="C2667" s="19">
        <f t="shared" ca="1" si="1191"/>
        <v>126226</v>
      </c>
      <c r="D2667" s="30">
        <f t="shared" ca="1" si="1192"/>
        <v>31</v>
      </c>
      <c r="E2667" s="599">
        <f t="shared" si="1193"/>
        <v>0.113</v>
      </c>
      <c r="F2667" s="599">
        <f t="shared" si="1214"/>
        <v>0.13108</v>
      </c>
      <c r="G2667" s="33">
        <f t="shared" ca="1" si="1194"/>
        <v>1.0120874444444443</v>
      </c>
      <c r="H2667" s="33">
        <f t="shared" ca="1" si="1195"/>
        <v>37474755291930.32</v>
      </c>
      <c r="I2667" s="33">
        <f t="shared" ca="1" si="1219"/>
        <v>2.6684630552219682E-14</v>
      </c>
      <c r="J2667" s="30" t="b">
        <f t="shared" si="1196"/>
        <v>0</v>
      </c>
      <c r="K2667" s="33">
        <f t="shared" si="1215"/>
        <v>1</v>
      </c>
      <c r="L2667" s="33">
        <f t="shared" ca="1" si="1217"/>
        <v>2.6684630552219682E-14</v>
      </c>
      <c r="M2667" s="600">
        <f t="shared" ca="1" si="1197"/>
        <v>27271.35</v>
      </c>
      <c r="N2667" s="601">
        <f t="shared" ca="1" si="1198"/>
        <v>-5.0521264898431795E+18</v>
      </c>
      <c r="O2667" s="601">
        <f t="shared" ca="1" si="1199"/>
        <v>6.1067298272312768E+16</v>
      </c>
      <c r="P2667" s="601">
        <f t="shared" ca="1" si="1200"/>
        <v>-4.9159997483112896E+16</v>
      </c>
      <c r="Q2667" s="601">
        <f t="shared" ca="1" si="1216"/>
        <v>-7865599597298060</v>
      </c>
      <c r="R2667" s="602">
        <f t="shared" si="1201"/>
        <v>399</v>
      </c>
      <c r="S2667" s="602">
        <f t="shared" si="1202"/>
        <v>63.84</v>
      </c>
      <c r="T2667" s="602">
        <f t="shared" si="1203"/>
        <v>166.35080000000002</v>
      </c>
      <c r="U2667" s="602">
        <f t="shared" si="1204"/>
        <v>26.616128000000003</v>
      </c>
      <c r="V2667" s="602">
        <f t="shared" ca="1" si="1205"/>
        <v>-4041701191874540</v>
      </c>
      <c r="W2667" s="602">
        <f t="shared" si="1206"/>
        <v>84.48</v>
      </c>
      <c r="X2667" s="602">
        <f t="shared" si="1207"/>
        <v>13.52</v>
      </c>
      <c r="Y2667" s="602">
        <f t="shared" ca="1" si="1208"/>
        <v>77082876053795.594</v>
      </c>
      <c r="Z2667" s="602">
        <f t="shared" ca="1" si="1209"/>
        <v>12333260168607.301</v>
      </c>
      <c r="AA2667" s="603">
        <f t="shared" si="1210"/>
        <v>0</v>
      </c>
      <c r="AB2667" s="602"/>
      <c r="AC2667" s="604">
        <f t="shared" si="1211"/>
        <v>0.113</v>
      </c>
      <c r="AD2667" s="602">
        <f t="shared" ca="1" si="1212"/>
        <v>-4.9159997483112944E+16</v>
      </c>
      <c r="AE2667" s="602">
        <f t="shared" si="1213"/>
        <v>0</v>
      </c>
      <c r="AG2667" s="602">
        <f t="shared" ca="1" si="1218"/>
        <v>0</v>
      </c>
    </row>
    <row r="2668" spans="2:33" x14ac:dyDescent="0.25">
      <c r="B2668" s="30">
        <v>2647</v>
      </c>
      <c r="C2668" s="19">
        <f t="shared" ca="1" si="1191"/>
        <v>126257</v>
      </c>
      <c r="D2668" s="30">
        <f t="shared" ca="1" si="1192"/>
        <v>31</v>
      </c>
      <c r="E2668" s="599">
        <f t="shared" si="1193"/>
        <v>0.113</v>
      </c>
      <c r="F2668" s="599">
        <f t="shared" si="1214"/>
        <v>0.13108</v>
      </c>
      <c r="G2668" s="33">
        <f t="shared" ca="1" si="1194"/>
        <v>1.0120874444444443</v>
      </c>
      <c r="H2668" s="33">
        <f t="shared" ca="1" si="1195"/>
        <v>37927729314590.672</v>
      </c>
      <c r="I2668" s="33">
        <f t="shared" ca="1" si="1219"/>
        <v>2.6365933792279607E-14</v>
      </c>
      <c r="J2668" s="30" t="b">
        <f t="shared" si="1196"/>
        <v>0</v>
      </c>
      <c r="K2668" s="33">
        <f t="shared" si="1215"/>
        <v>1</v>
      </c>
      <c r="L2668" s="33">
        <f t="shared" ca="1" si="1217"/>
        <v>2.6365933792279607E-14</v>
      </c>
      <c r="M2668" s="600">
        <f t="shared" ca="1" si="1197"/>
        <v>27271.35</v>
      </c>
      <c r="N2668" s="601">
        <f t="shared" ca="1" si="1198"/>
        <v>-5.1131937881154898E+18</v>
      </c>
      <c r="O2668" s="601">
        <f t="shared" ca="1" si="1199"/>
        <v>6.1805445847551648E+16</v>
      </c>
      <c r="P2668" s="601">
        <f t="shared" ca="1" si="1200"/>
        <v>-4.9754216221579296E+16</v>
      </c>
      <c r="Q2668" s="601">
        <f t="shared" ca="1" si="1216"/>
        <v>-7960674595452690</v>
      </c>
      <c r="R2668" s="602">
        <f t="shared" si="1201"/>
        <v>399</v>
      </c>
      <c r="S2668" s="602">
        <f t="shared" si="1202"/>
        <v>63.84</v>
      </c>
      <c r="T2668" s="602">
        <f t="shared" si="1203"/>
        <v>166.35080000000002</v>
      </c>
      <c r="U2668" s="602">
        <f t="shared" si="1204"/>
        <v>26.616128000000003</v>
      </c>
      <c r="V2668" s="602">
        <f t="shared" ca="1" si="1205"/>
        <v>-4090555030492390</v>
      </c>
      <c r="W2668" s="602">
        <f t="shared" si="1206"/>
        <v>84.48</v>
      </c>
      <c r="X2668" s="602">
        <f t="shared" si="1207"/>
        <v>13.52</v>
      </c>
      <c r="Y2668" s="602">
        <f t="shared" ca="1" si="1208"/>
        <v>78014611035711</v>
      </c>
      <c r="Z2668" s="602">
        <f t="shared" ca="1" si="1209"/>
        <v>12482337765713.801</v>
      </c>
      <c r="AA2668" s="603">
        <f t="shared" si="1210"/>
        <v>0</v>
      </c>
      <c r="AB2668" s="602"/>
      <c r="AC2668" s="604">
        <f t="shared" si="1211"/>
        <v>0.113</v>
      </c>
      <c r="AD2668" s="602">
        <f t="shared" ca="1" si="1212"/>
        <v>-4.9754216221579336E+16</v>
      </c>
      <c r="AE2668" s="602">
        <f t="shared" si="1213"/>
        <v>0</v>
      </c>
      <c r="AG2668" s="602">
        <f t="shared" ca="1" si="1218"/>
        <v>0</v>
      </c>
    </row>
    <row r="2669" spans="2:33" x14ac:dyDescent="0.25">
      <c r="B2669" s="30">
        <v>2648</v>
      </c>
      <c r="C2669" s="19">
        <f t="shared" ca="1" si="1191"/>
        <v>126287</v>
      </c>
      <c r="D2669" s="30">
        <f t="shared" ca="1" si="1192"/>
        <v>30</v>
      </c>
      <c r="E2669" s="599">
        <f t="shared" si="1193"/>
        <v>0.113</v>
      </c>
      <c r="F2669" s="599">
        <f t="shared" si="1214"/>
        <v>0.13108</v>
      </c>
      <c r="G2669" s="33">
        <f t="shared" ca="1" si="1194"/>
        <v>1.0117233333333333</v>
      </c>
      <c r="H2669" s="33">
        <f t="shared" ca="1" si="1195"/>
        <v>38372368727922.055</v>
      </c>
      <c r="I2669" s="33">
        <f t="shared" ca="1" si="1219"/>
        <v>2.606041881569692E-14</v>
      </c>
      <c r="J2669" s="30" t="b">
        <f t="shared" si="1196"/>
        <v>0</v>
      </c>
      <c r="K2669" s="33">
        <f t="shared" si="1215"/>
        <v>1</v>
      </c>
      <c r="L2669" s="33">
        <f t="shared" ca="1" si="1217"/>
        <v>2.606041881569692E-14</v>
      </c>
      <c r="M2669" s="600">
        <f t="shared" ca="1" si="1197"/>
        <v>27271.35</v>
      </c>
      <c r="N2669" s="601">
        <f t="shared" ca="1" si="1198"/>
        <v>-5.1749992339630397E+18</v>
      </c>
      <c r="O2669" s="601">
        <f t="shared" ca="1" si="1199"/>
        <v>6.0668241019520648E+16</v>
      </c>
      <c r="P2669" s="601">
        <f t="shared" ca="1" si="1200"/>
        <v>-4.8731242786485296E+16</v>
      </c>
      <c r="Q2669" s="601">
        <f t="shared" ca="1" si="1216"/>
        <v>-7796998845837650</v>
      </c>
      <c r="R2669" s="602">
        <f t="shared" si="1201"/>
        <v>399</v>
      </c>
      <c r="S2669" s="602">
        <f t="shared" si="1202"/>
        <v>63.84</v>
      </c>
      <c r="T2669" s="602">
        <f t="shared" si="1203"/>
        <v>166.35080000000002</v>
      </c>
      <c r="U2669" s="602">
        <f t="shared" si="1204"/>
        <v>26.616128000000003</v>
      </c>
      <c r="V2669" s="602">
        <f t="shared" ca="1" si="1205"/>
        <v>-4139999387170430</v>
      </c>
      <c r="W2669" s="602">
        <f t="shared" si="1206"/>
        <v>84.48</v>
      </c>
      <c r="X2669" s="602">
        <f t="shared" si="1207"/>
        <v>13.52</v>
      </c>
      <c r="Y2669" s="602">
        <f t="shared" ca="1" si="1208"/>
        <v>76410588689483.594</v>
      </c>
      <c r="Z2669" s="602">
        <f t="shared" ca="1" si="1209"/>
        <v>12225694190317.4</v>
      </c>
      <c r="AA2669" s="603">
        <f t="shared" si="1210"/>
        <v>0</v>
      </c>
      <c r="AB2669" s="602"/>
      <c r="AC2669" s="604">
        <f t="shared" si="1211"/>
        <v>0.113</v>
      </c>
      <c r="AD2669" s="602">
        <f t="shared" ca="1" si="1212"/>
        <v>-4.8731242786485296E+16</v>
      </c>
      <c r="AE2669" s="602">
        <f t="shared" si="1213"/>
        <v>0</v>
      </c>
      <c r="AG2669" s="602">
        <f t="shared" ca="1" si="1218"/>
        <v>0</v>
      </c>
    </row>
    <row r="2670" spans="2:33" x14ac:dyDescent="0.25">
      <c r="B2670" s="30">
        <v>2649</v>
      </c>
      <c r="C2670" s="19">
        <f t="shared" ca="1" si="1191"/>
        <v>126318</v>
      </c>
      <c r="D2670" s="30">
        <f t="shared" ca="1" si="1192"/>
        <v>31</v>
      </c>
      <c r="E2670" s="599">
        <f t="shared" si="1193"/>
        <v>0.113</v>
      </c>
      <c r="F2670" s="599">
        <f t="shared" si="1214"/>
        <v>0.13108</v>
      </c>
      <c r="G2670" s="33">
        <f t="shared" ca="1" si="1194"/>
        <v>1.0120874444444443</v>
      </c>
      <c r="H2670" s="33">
        <f t="shared" ca="1" si="1195"/>
        <v>38836192603122.547</v>
      </c>
      <c r="I2670" s="33">
        <f t="shared" ca="1" si="1219"/>
        <v>2.5749177068392566E-14</v>
      </c>
      <c r="J2670" s="30" t="b">
        <f t="shared" si="1196"/>
        <v>0</v>
      </c>
      <c r="K2670" s="33">
        <f t="shared" si="1215"/>
        <v>1</v>
      </c>
      <c r="L2670" s="33">
        <f t="shared" ca="1" si="1217"/>
        <v>2.5749177068392566E-14</v>
      </c>
      <c r="M2670" s="600">
        <f t="shared" ca="1" si="1197"/>
        <v>27271.35</v>
      </c>
      <c r="N2670" s="601">
        <f t="shared" ca="1" si="1198"/>
        <v>-5.2356674749825597E+18</v>
      </c>
      <c r="O2670" s="601">
        <f t="shared" ca="1" si="1199"/>
        <v>6.3285839733463728E+16</v>
      </c>
      <c r="P2670" s="601">
        <f t="shared" ca="1" si="1200"/>
        <v>-5.0945953235733104E+16</v>
      </c>
      <c r="Q2670" s="601">
        <f t="shared" ca="1" si="1216"/>
        <v>-8151352517717300</v>
      </c>
      <c r="R2670" s="602">
        <f t="shared" si="1201"/>
        <v>399</v>
      </c>
      <c r="S2670" s="602">
        <f t="shared" si="1202"/>
        <v>63.84</v>
      </c>
      <c r="T2670" s="602">
        <f t="shared" si="1203"/>
        <v>166.35080000000002</v>
      </c>
      <c r="U2670" s="602">
        <f t="shared" si="1204"/>
        <v>26.616128000000003</v>
      </c>
      <c r="V2670" s="602">
        <f t="shared" ca="1" si="1205"/>
        <v>-4188533979986050</v>
      </c>
      <c r="W2670" s="602">
        <f t="shared" si="1206"/>
        <v>84.48</v>
      </c>
      <c r="X2670" s="602">
        <f t="shared" si="1207"/>
        <v>13.52</v>
      </c>
      <c r="Y2670" s="602">
        <f t="shared" ca="1" si="1208"/>
        <v>79883254673904.203</v>
      </c>
      <c r="Z2670" s="602">
        <f t="shared" ca="1" si="1209"/>
        <v>12781320747824.699</v>
      </c>
      <c r="AA2670" s="603">
        <f t="shared" si="1210"/>
        <v>0</v>
      </c>
      <c r="AB2670" s="602"/>
      <c r="AC2670" s="604">
        <f t="shared" si="1211"/>
        <v>0.113</v>
      </c>
      <c r="AD2670" s="602">
        <f t="shared" ca="1" si="1212"/>
        <v>-5.0945953235733072E+16</v>
      </c>
      <c r="AE2670" s="602">
        <f t="shared" si="1213"/>
        <v>0</v>
      </c>
      <c r="AG2670" s="602">
        <f t="shared" ca="1" si="1218"/>
        <v>0</v>
      </c>
    </row>
    <row r="2671" spans="2:33" x14ac:dyDescent="0.25">
      <c r="B2671" s="30">
        <v>2650</v>
      </c>
      <c r="C2671" s="19">
        <f t="shared" ca="1" si="1191"/>
        <v>126348</v>
      </c>
      <c r="D2671" s="30">
        <f t="shared" ca="1" si="1192"/>
        <v>30</v>
      </c>
      <c r="E2671" s="599">
        <f t="shared" si="1193"/>
        <v>0.113</v>
      </c>
      <c r="F2671" s="599">
        <f t="shared" si="1214"/>
        <v>0.13108</v>
      </c>
      <c r="G2671" s="33">
        <f t="shared" ca="1" si="1194"/>
        <v>1.0117233333333333</v>
      </c>
      <c r="H2671" s="33">
        <f t="shared" ca="1" si="1195"/>
        <v>39291482234406.484</v>
      </c>
      <c r="I2671" s="33">
        <f t="shared" ca="1" si="1219"/>
        <v>2.5450808753769211E-14</v>
      </c>
      <c r="J2671" s="30" t="b">
        <f t="shared" si="1196"/>
        <v>0</v>
      </c>
      <c r="K2671" s="33">
        <f t="shared" si="1215"/>
        <v>1</v>
      </c>
      <c r="L2671" s="33">
        <f t="shared" ca="1" si="1217"/>
        <v>2.5450808753769211E-14</v>
      </c>
      <c r="M2671" s="600">
        <f t="shared" ca="1" si="1197"/>
        <v>27271.35</v>
      </c>
      <c r="N2671" s="601">
        <f t="shared" ca="1" si="1198"/>
        <v>-5.2989533147160197E+18</v>
      </c>
      <c r="O2671" s="601">
        <f t="shared" ca="1" si="1199"/>
        <v>6.2121396026214768E+16</v>
      </c>
      <c r="P2671" s="601">
        <f t="shared" ca="1" si="1200"/>
        <v>-4.98984770469092E+16</v>
      </c>
      <c r="Q2671" s="601">
        <f t="shared" ca="1" si="1216"/>
        <v>-7983756327505470</v>
      </c>
      <c r="R2671" s="602">
        <f t="shared" si="1201"/>
        <v>399</v>
      </c>
      <c r="S2671" s="602">
        <f t="shared" si="1202"/>
        <v>63.84</v>
      </c>
      <c r="T2671" s="602">
        <f t="shared" si="1203"/>
        <v>166.35080000000002</v>
      </c>
      <c r="U2671" s="602">
        <f t="shared" si="1204"/>
        <v>26.616128000000003</v>
      </c>
      <c r="V2671" s="602">
        <f t="shared" ca="1" si="1205"/>
        <v>-4239162651772820</v>
      </c>
      <c r="W2671" s="602">
        <f t="shared" si="1206"/>
        <v>84.48</v>
      </c>
      <c r="X2671" s="602">
        <f t="shared" si="1207"/>
        <v>13.52</v>
      </c>
      <c r="Y2671" s="602">
        <f t="shared" ca="1" si="1208"/>
        <v>78240812009828.297</v>
      </c>
      <c r="Z2671" s="602">
        <f t="shared" ca="1" si="1209"/>
        <v>12518529921572.5</v>
      </c>
      <c r="AA2671" s="603">
        <f t="shared" si="1210"/>
        <v>0</v>
      </c>
      <c r="AB2671" s="602"/>
      <c r="AC2671" s="604">
        <f t="shared" si="1211"/>
        <v>0.113</v>
      </c>
      <c r="AD2671" s="602">
        <f t="shared" ca="1" si="1212"/>
        <v>-4.9898477046909184E+16</v>
      </c>
      <c r="AE2671" s="602">
        <f t="shared" si="1213"/>
        <v>0</v>
      </c>
      <c r="AG2671" s="602">
        <f t="shared" ca="1" si="1218"/>
        <v>0</v>
      </c>
    </row>
    <row r="2672" spans="2:33" x14ac:dyDescent="0.25">
      <c r="B2672" s="30">
        <v>2651</v>
      </c>
      <c r="C2672" s="19">
        <f t="shared" ca="1" si="1191"/>
        <v>126379</v>
      </c>
      <c r="D2672" s="30">
        <f t="shared" ca="1" si="1192"/>
        <v>31</v>
      </c>
      <c r="E2672" s="599">
        <f t="shared" si="1193"/>
        <v>0.113</v>
      </c>
      <c r="F2672" s="599">
        <f t="shared" si="1214"/>
        <v>0.13108</v>
      </c>
      <c r="G2672" s="33">
        <f t="shared" ca="1" si="1194"/>
        <v>1.0120874444444443</v>
      </c>
      <c r="H2672" s="33">
        <f t="shared" ca="1" si="1195"/>
        <v>39766415843054.742</v>
      </c>
      <c r="I2672" s="33">
        <f t="shared" ca="1" si="1219"/>
        <v>2.514684763008762E-14</v>
      </c>
      <c r="J2672" s="30" t="b">
        <f t="shared" si="1196"/>
        <v>0</v>
      </c>
      <c r="K2672" s="33">
        <f t="shared" si="1215"/>
        <v>1</v>
      </c>
      <c r="L2672" s="33">
        <f t="shared" ca="1" si="1217"/>
        <v>2.514684763008762E-14</v>
      </c>
      <c r="M2672" s="600">
        <f t="shared" ca="1" si="1197"/>
        <v>27271.35</v>
      </c>
      <c r="N2672" s="601">
        <f t="shared" ca="1" si="1198"/>
        <v>-5.36107471074223E+18</v>
      </c>
      <c r="O2672" s="601">
        <f t="shared" ca="1" si="1199"/>
        <v>6.4801692728640048E+16</v>
      </c>
      <c r="P2672" s="601">
        <f t="shared" ca="1" si="1200"/>
        <v>-5.21662353103612E+16</v>
      </c>
      <c r="Q2672" s="601">
        <f t="shared" ca="1" si="1216"/>
        <v>-8346597649657790</v>
      </c>
      <c r="R2672" s="602">
        <f t="shared" si="1201"/>
        <v>399</v>
      </c>
      <c r="S2672" s="602">
        <f t="shared" si="1202"/>
        <v>63.84</v>
      </c>
      <c r="T2672" s="602">
        <f t="shared" si="1203"/>
        <v>166.35080000000002</v>
      </c>
      <c r="U2672" s="602">
        <f t="shared" si="1204"/>
        <v>26.616128000000003</v>
      </c>
      <c r="V2672" s="602">
        <f t="shared" ca="1" si="1205"/>
        <v>-4288859768593780</v>
      </c>
      <c r="W2672" s="602">
        <f t="shared" si="1206"/>
        <v>84.48</v>
      </c>
      <c r="X2672" s="602">
        <f t="shared" si="1207"/>
        <v>13.52</v>
      </c>
      <c r="Y2672" s="602">
        <f t="shared" ca="1" si="1208"/>
        <v>81796656966921</v>
      </c>
      <c r="Z2672" s="602">
        <f t="shared" ca="1" si="1209"/>
        <v>13087465114707.4</v>
      </c>
      <c r="AA2672" s="603">
        <f t="shared" si="1210"/>
        <v>0</v>
      </c>
      <c r="AB2672" s="602"/>
      <c r="AC2672" s="604">
        <f t="shared" si="1211"/>
        <v>0.113</v>
      </c>
      <c r="AD2672" s="602">
        <f t="shared" ca="1" si="1212"/>
        <v>-5.21662353103612E+16</v>
      </c>
      <c r="AE2672" s="602">
        <f t="shared" si="1213"/>
        <v>0</v>
      </c>
      <c r="AG2672" s="602">
        <f t="shared" ca="1" si="1218"/>
        <v>0</v>
      </c>
    </row>
    <row r="2673" spans="2:33" x14ac:dyDescent="0.25">
      <c r="B2673" s="30">
        <v>2652</v>
      </c>
      <c r="C2673" s="19">
        <f t="shared" ca="1" si="1191"/>
        <v>126410</v>
      </c>
      <c r="D2673" s="30">
        <f t="shared" ca="1" si="1192"/>
        <v>31</v>
      </c>
      <c r="E2673" s="599">
        <f t="shared" si="1193"/>
        <v>0.113</v>
      </c>
      <c r="F2673" s="599">
        <f t="shared" si="1214"/>
        <v>0.13108</v>
      </c>
      <c r="G2673" s="33">
        <f t="shared" ca="1" si="1194"/>
        <v>1.0120874444444443</v>
      </c>
      <c r="H2673" s="33">
        <f t="shared" ca="1" si="1195"/>
        <v>40247090185312.336</v>
      </c>
      <c r="I2673" s="33">
        <f t="shared" ca="1" si="1219"/>
        <v>2.4846516739362621E-14</v>
      </c>
      <c r="J2673" s="30" t="b">
        <f t="shared" si="1196"/>
        <v>1</v>
      </c>
      <c r="K2673" s="33">
        <f t="shared" si="1215"/>
        <v>1</v>
      </c>
      <c r="L2673" s="33">
        <f t="shared" ca="1" si="1217"/>
        <v>2.4846516739362621E-14</v>
      </c>
      <c r="M2673" s="600">
        <f t="shared" ca="1" si="1197"/>
        <v>27271.35</v>
      </c>
      <c r="N2673" s="601">
        <f t="shared" ca="1" si="1198"/>
        <v>-5.4258764034708695E+18</v>
      </c>
      <c r="O2673" s="601">
        <f t="shared" ca="1" si="1199"/>
        <v>6.5584979589403472E+16</v>
      </c>
      <c r="P2673" s="601">
        <f t="shared" ca="1" si="1200"/>
        <v>-5.2796791781551296E+16</v>
      </c>
      <c r="Q2673" s="601">
        <f t="shared" ca="1" si="1216"/>
        <v>-8447486685048210</v>
      </c>
      <c r="R2673" s="602">
        <f t="shared" si="1201"/>
        <v>399</v>
      </c>
      <c r="S2673" s="602">
        <f t="shared" si="1202"/>
        <v>63.84</v>
      </c>
      <c r="T2673" s="602">
        <f t="shared" si="1203"/>
        <v>166.35080000000002</v>
      </c>
      <c r="U2673" s="602">
        <f t="shared" si="1204"/>
        <v>26.616128000000003</v>
      </c>
      <c r="V2673" s="602">
        <f t="shared" ca="1" si="1205"/>
        <v>-4340701122776700</v>
      </c>
      <c r="W2673" s="602">
        <f t="shared" si="1206"/>
        <v>84.48</v>
      </c>
      <c r="X2673" s="602">
        <f t="shared" si="1207"/>
        <v>13.52</v>
      </c>
      <c r="Y2673" s="602">
        <f t="shared" ca="1" si="1208"/>
        <v>82785369513747</v>
      </c>
      <c r="Z2673" s="602">
        <f t="shared" ca="1" si="1209"/>
        <v>13245659122199.5</v>
      </c>
      <c r="AA2673" s="603">
        <f t="shared" si="1210"/>
        <v>0</v>
      </c>
      <c r="AB2673" s="602"/>
      <c r="AC2673" s="604">
        <f t="shared" si="1211"/>
        <v>0.113</v>
      </c>
      <c r="AD2673" s="602">
        <f t="shared" ca="1" si="1212"/>
        <v>-5.2796791781551272E+16</v>
      </c>
      <c r="AE2673" s="602">
        <f t="shared" si="1213"/>
        <v>0</v>
      </c>
      <c r="AG2673" s="602">
        <f t="shared" ca="1" si="1218"/>
        <v>0</v>
      </c>
    </row>
  </sheetData>
  <mergeCells count="6">
    <mergeCell ref="AC18:AE18"/>
    <mergeCell ref="B1:G2"/>
    <mergeCell ref="R18:S18"/>
    <mergeCell ref="T18:U18"/>
    <mergeCell ref="W18:X18"/>
    <mergeCell ref="Y18:Z18"/>
  </mergeCells>
  <conditionalFormatting sqref="O1:O2 O15:O1048576">
    <cfRule type="cellIs" dxfId="27" priority="13" operator="lessThan">
      <formula>0</formula>
    </cfRule>
  </conditionalFormatting>
  <conditionalFormatting sqref="AG21:AG2673 B21:AE2673">
    <cfRule type="expression" dxfId="26" priority="14">
      <formula>($B21 +1 )&gt; PLAZO_SIMULACION</formula>
    </cfRule>
  </conditionalFormatting>
  <conditionalFormatting sqref="P17">
    <cfRule type="cellIs" dxfId="25" priority="12" operator="lessThan">
      <formula>0</formula>
    </cfRule>
  </conditionalFormatting>
  <conditionalFormatting sqref="Q17">
    <cfRule type="cellIs" dxfId="24" priority="11" operator="lessThan">
      <formula>0</formula>
    </cfRule>
  </conditionalFormatting>
  <conditionalFormatting sqref="R17">
    <cfRule type="cellIs" dxfId="23" priority="10" operator="lessThan">
      <formula>0</formula>
    </cfRule>
  </conditionalFormatting>
  <conditionalFormatting sqref="S17">
    <cfRule type="cellIs" dxfId="22" priority="9" operator="lessThan">
      <formula>0</formula>
    </cfRule>
  </conditionalFormatting>
  <conditionalFormatting sqref="T17">
    <cfRule type="cellIs" dxfId="21" priority="8" operator="lessThan">
      <formula>0</formula>
    </cfRule>
  </conditionalFormatting>
  <conditionalFormatting sqref="U17">
    <cfRule type="cellIs" dxfId="20" priority="7" operator="lessThan">
      <formula>0</formula>
    </cfRule>
  </conditionalFormatting>
  <conditionalFormatting sqref="V17">
    <cfRule type="cellIs" dxfId="19" priority="6" operator="lessThan">
      <formula>0</formula>
    </cfRule>
  </conditionalFormatting>
  <conditionalFormatting sqref="W17">
    <cfRule type="cellIs" dxfId="18" priority="5" operator="lessThan">
      <formula>0</formula>
    </cfRule>
  </conditionalFormatting>
  <conditionalFormatting sqref="X17">
    <cfRule type="cellIs" dxfId="17" priority="4" operator="lessThan">
      <formula>0</formula>
    </cfRule>
  </conditionalFormatting>
  <conditionalFormatting sqref="Y17">
    <cfRule type="cellIs" dxfId="16" priority="3" operator="lessThan">
      <formula>0</formula>
    </cfRule>
  </conditionalFormatting>
  <conditionalFormatting sqref="Z17">
    <cfRule type="cellIs" dxfId="15" priority="2" operator="lessThan">
      <formula>0</formula>
    </cfRule>
  </conditionalFormatting>
  <conditionalFormatting sqref="AA17">
    <cfRule type="cellIs" dxfId="14" priority="1" operator="lessThan">
      <formula>0</formula>
    </cfRule>
  </conditionalFormatting>
  <dataValidations disablePrompts="1" count="1">
    <dataValidation operator="greaterThan" showDropDown="1" showInputMessage="1" showErrorMessage="1" sqref="D4" xr:uid="{00000000-0002-0000-0300-000000000000}"/>
  </dataValidations>
  <pageMargins left="0.23622047244094491" right="0.23622047244094491" top="0.74803149606299213" bottom="0.74803149606299213" header="0.31496062992125984" footer="0.31496062992125984"/>
  <pageSetup scale="30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T256"/>
  <sheetViews>
    <sheetView zoomScale="85" zoomScaleNormal="85" workbookViewId="0">
      <pane xSplit="1" ySplit="7" topLeftCell="B8" activePane="bottomRight" state="frozen"/>
      <selection activeCell="F8" sqref="F8"/>
      <selection pane="topRight" activeCell="F8" sqref="F8"/>
      <selection pane="bottomLeft" activeCell="F8" sqref="F8"/>
      <selection pane="bottomRight" activeCell="F8" sqref="F8"/>
    </sheetView>
  </sheetViews>
  <sheetFormatPr baseColWidth="10" defaultColWidth="0" defaultRowHeight="0" customHeight="1" zeroHeight="1" x14ac:dyDescent="0.25"/>
  <cols>
    <col min="1" max="1" width="5.42578125" style="136" customWidth="1"/>
    <col min="2" max="2" width="12.140625" style="136" customWidth="1"/>
    <col min="3" max="3" width="15.5703125" style="136" customWidth="1"/>
    <col min="4" max="4" width="15.85546875" style="134" bestFit="1" customWidth="1"/>
    <col min="5" max="5" width="15.5703125" style="134" customWidth="1"/>
    <col min="6" max="7" width="16.5703125" style="136" customWidth="1"/>
    <col min="8" max="8" width="17" style="136" bestFit="1" customWidth="1"/>
    <col min="9" max="10" width="14.85546875" style="136" customWidth="1"/>
    <col min="11" max="12" width="13.5703125" style="136" bestFit="1" customWidth="1"/>
    <col min="13" max="13" width="14.5703125" style="136" customWidth="1"/>
    <col min="14" max="14" width="13.85546875" style="136" customWidth="1"/>
    <col min="15" max="15" width="16.5703125" style="136" bestFit="1" customWidth="1"/>
    <col min="16" max="16" width="6.5703125" style="136" customWidth="1"/>
    <col min="17" max="18" width="15" style="76" hidden="1" customWidth="1"/>
    <col min="19" max="19" width="11.42578125" style="76" hidden="1" customWidth="1"/>
    <col min="20" max="20" width="0" style="76" hidden="1" customWidth="1"/>
    <col min="21" max="16384" width="11.42578125" style="76" hidden="1"/>
  </cols>
  <sheetData>
    <row r="1" spans="1:20" ht="20.25" customHeight="1" x14ac:dyDescent="0.3">
      <c r="A1" s="134"/>
      <c r="B1" s="134"/>
      <c r="C1" s="134"/>
      <c r="E1" s="848" t="s">
        <v>119</v>
      </c>
      <c r="F1" s="849"/>
      <c r="G1" s="849"/>
      <c r="H1" s="849"/>
      <c r="I1" s="849"/>
      <c r="J1" s="849"/>
      <c r="K1" s="849"/>
      <c r="L1" s="849"/>
      <c r="M1" s="850"/>
      <c r="N1" s="134"/>
      <c r="O1" s="134"/>
      <c r="P1" s="134"/>
      <c r="Q1" s="72"/>
      <c r="R1" s="72"/>
      <c r="S1" s="72"/>
      <c r="T1" s="72"/>
    </row>
    <row r="2" spans="1:20" ht="20.25" customHeight="1" x14ac:dyDescent="0.3">
      <c r="A2" s="134"/>
      <c r="B2" s="134"/>
      <c r="C2" s="134"/>
      <c r="D2" s="264" t="b">
        <f>IF(Simulación!J21="SI", 1)</f>
        <v>0</v>
      </c>
      <c r="E2" s="848" t="str">
        <f>IF(D2=1, "Crédito de Liquidez combinado con Sustitución (porción Liquidez)","CREDITO HIPOTECARIO LIQUIDEZ")</f>
        <v>CREDITO HIPOTECARIO LIQUIDEZ</v>
      </c>
      <c r="F2" s="849"/>
      <c r="G2" s="849"/>
      <c r="H2" s="849"/>
      <c r="I2" s="849"/>
      <c r="J2" s="849"/>
      <c r="K2" s="849"/>
      <c r="L2" s="849"/>
      <c r="M2" s="850"/>
      <c r="N2" s="134"/>
      <c r="O2" s="134"/>
      <c r="P2" s="134"/>
      <c r="Q2" s="72"/>
      <c r="R2" s="72"/>
      <c r="S2" s="72"/>
      <c r="T2" s="72"/>
    </row>
    <row r="3" spans="1:20" ht="15" x14ac:dyDescent="0.25">
      <c r="A3" s="134"/>
      <c r="B3" s="134"/>
      <c r="C3" s="134"/>
      <c r="F3" s="134"/>
      <c r="G3" s="134"/>
      <c r="H3" s="145"/>
      <c r="I3" s="134"/>
      <c r="J3" s="134"/>
      <c r="K3" s="134"/>
      <c r="L3" s="134"/>
      <c r="M3" s="134"/>
      <c r="N3" s="135"/>
      <c r="O3" s="134"/>
      <c r="P3" s="134"/>
      <c r="Q3" s="72"/>
      <c r="R3" s="72"/>
      <c r="S3" s="72"/>
      <c r="T3" s="72"/>
    </row>
    <row r="4" spans="1:20" ht="15" x14ac:dyDescent="0.25">
      <c r="A4" s="134"/>
      <c r="B4" s="134"/>
      <c r="C4" s="208" t="s">
        <v>217</v>
      </c>
      <c r="D4" s="254" t="str">
        <f>IF(D2=1,"Liquidez Combinada con Sustitución",'Parametros Fijo'!E27)</f>
        <v>SUSTITUCION</v>
      </c>
      <c r="F4" s="208" t="s">
        <v>218</v>
      </c>
      <c r="G4" s="255">
        <f>ESQUEMA</f>
        <v>0.113</v>
      </c>
      <c r="H4" s="134"/>
      <c r="I4" s="134"/>
      <c r="J4" s="208"/>
      <c r="K4" s="256"/>
      <c r="L4" s="235"/>
      <c r="M4" s="154" t="str">
        <f ca="1">IF(N4="","","CAT")</f>
        <v>CAT</v>
      </c>
      <c r="N4" s="216">
        <f ca="1">'Tabla Amortización Liquidez'!N4</f>
        <v>0.14085222996503055</v>
      </c>
      <c r="O4" s="134"/>
      <c r="P4" s="134"/>
      <c r="Q4" s="72" t="s">
        <v>89</v>
      </c>
      <c r="R4" s="72"/>
      <c r="S4" s="72"/>
      <c r="T4" s="72"/>
    </row>
    <row r="5" spans="1:20" ht="14.25" customHeight="1" x14ac:dyDescent="0.25">
      <c r="A5" s="134"/>
      <c r="B5" s="134"/>
      <c r="C5" s="134"/>
      <c r="D5" s="207"/>
      <c r="F5" s="208" t="s">
        <v>219</v>
      </c>
      <c r="G5" s="257">
        <f>PLAZO_SIMULACION</f>
        <v>20</v>
      </c>
      <c r="H5" s="134"/>
      <c r="I5" s="209"/>
      <c r="J5" s="134"/>
      <c r="K5" s="134"/>
      <c r="L5" s="134"/>
      <c r="M5" s="555">
        <f>IF(OR('Parametro Destino'!C2=11,'Parametro Destino'!C2=12),0,399)</f>
        <v>399</v>
      </c>
      <c r="N5" s="205"/>
      <c r="O5" s="134"/>
      <c r="P5" s="134"/>
      <c r="Q5" s="72" t="s">
        <v>88</v>
      </c>
      <c r="R5" s="137">
        <f ca="1">IRR(R7:R247,0)</f>
        <v>1.2471217172082882E-2</v>
      </c>
      <c r="S5" s="72"/>
      <c r="T5" s="72"/>
    </row>
    <row r="6" spans="1:20" ht="15" hidden="1" x14ac:dyDescent="0.25">
      <c r="A6" s="134"/>
      <c r="B6" s="134"/>
      <c r="C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72"/>
      <c r="R6" s="72"/>
      <c r="S6" s="72"/>
      <c r="T6" s="72"/>
    </row>
    <row r="7" spans="1:20" ht="51" customHeight="1" thickBot="1" x14ac:dyDescent="0.3">
      <c r="A7" s="138" t="s">
        <v>120</v>
      </c>
      <c r="B7" s="138" t="s">
        <v>215</v>
      </c>
      <c r="C7" s="138" t="s">
        <v>3</v>
      </c>
      <c r="D7" s="138" t="s">
        <v>121</v>
      </c>
      <c r="E7" s="138" t="s">
        <v>122</v>
      </c>
      <c r="F7" s="138" t="s">
        <v>123</v>
      </c>
      <c r="G7" s="138" t="s">
        <v>320</v>
      </c>
      <c r="H7" s="138" t="s">
        <v>124</v>
      </c>
      <c r="I7" s="138" t="s">
        <v>142</v>
      </c>
      <c r="J7" s="138" t="s">
        <v>125</v>
      </c>
      <c r="K7" s="138" t="s">
        <v>126</v>
      </c>
      <c r="L7" s="138" t="str">
        <f>IF('Parametros Fijo'!E27="TERRENO","Seguro de  desempleo","Seguro de  desempleo y contenidos")</f>
        <v>Seguro de  desempleo y contenidos</v>
      </c>
      <c r="M7" s="138" t="s">
        <v>182</v>
      </c>
      <c r="N7" s="138" t="str">
        <f>IF(OR('Parametro Destino'!C2=11,'Parametro Destino'!C2=12),"IVA de Seguros","IVA de comisión y Seguros")</f>
        <v>IVA de comisión y Seguros</v>
      </c>
      <c r="O7" s="138" t="s">
        <v>128</v>
      </c>
      <c r="P7" s="139"/>
      <c r="Q7" s="72"/>
      <c r="R7" s="140">
        <f>-C8+Simulación!M87+Simulación!M88</f>
        <v>-2140220</v>
      </c>
      <c r="S7" s="72"/>
      <c r="T7" s="72"/>
    </row>
    <row r="8" spans="1:20" s="72" customFormat="1" ht="15.75" thickTop="1" x14ac:dyDescent="0.25">
      <c r="A8" s="155">
        <v>1</v>
      </c>
      <c r="B8" s="244">
        <f ca="1">'Tabla Amortización Fijo'!C14</f>
        <v>45692</v>
      </c>
      <c r="C8" s="141">
        <f>'Tabla Amortización Liquidez'!MTO_SOLICITADO</f>
        <v>2160000</v>
      </c>
      <c r="D8" s="141">
        <f>'Tabla Amortización Liquidez'!O21</f>
        <v>0</v>
      </c>
      <c r="E8" s="156"/>
      <c r="F8" s="141">
        <f ca="1">'Tabla Amortización Liquidez'!P21</f>
        <v>22374</v>
      </c>
      <c r="G8" s="141">
        <f ca="1">'Tabla Amortización Liquidez'!Q21</f>
        <v>3579.84</v>
      </c>
      <c r="H8" s="141">
        <f ca="1">+G8+F8+D8</f>
        <v>25953.84</v>
      </c>
      <c r="I8" s="449"/>
      <c r="J8" s="141">
        <f>(C8*0.8/1000)</f>
        <v>1728</v>
      </c>
      <c r="K8" s="141">
        <f t="shared" ref="K8:K71" si="0">SD_PRIM_CUOTA</f>
        <v>166.35080000000002</v>
      </c>
      <c r="L8" s="141">
        <f ca="1">'Tabla Amortización Liquidez'!Y21+'Tabla Amortización Liquidez'!Z21</f>
        <v>282.56</v>
      </c>
      <c r="M8" s="141">
        <f>M5</f>
        <v>399</v>
      </c>
      <c r="N8" s="141">
        <f ca="1">IF(C8=0,0,'Tabla Amortización Liquidez'!Z21+IVA_SI_PRIM_CUOTA+IVA_SD_PRIM_CUOTA+IVA_COMISION_PRIM_CUOTA)</f>
        <v>142.94612799999999</v>
      </c>
      <c r="O8" s="141">
        <f ca="1">H8+L8+K8+M8+N8+J8</f>
        <v>28672.696928000001</v>
      </c>
      <c r="P8" s="142"/>
      <c r="Q8" s="140">
        <f>C8-D8-E8-I8</f>
        <v>2160000</v>
      </c>
      <c r="R8" s="140">
        <f ca="1">O8-N8+I8+E8</f>
        <v>28529.750800000002</v>
      </c>
      <c r="T8" s="143"/>
    </row>
    <row r="9" spans="1:20" s="72" customFormat="1" ht="15" x14ac:dyDescent="0.25">
      <c r="A9" s="155">
        <v>2</v>
      </c>
      <c r="B9" s="244">
        <f ca="1">'Tabla Amortización Fijo'!C15</f>
        <v>45720</v>
      </c>
      <c r="C9" s="141">
        <f>IF(Q8&lt;0.01,0,Q8)</f>
        <v>2160000</v>
      </c>
      <c r="D9" s="141">
        <f ca="1">IF(C9&lt;=0,0,IF(C9&lt;D8,C9,'Tabla Amortización Liquidez'!O22))</f>
        <v>3521.9099999999985</v>
      </c>
      <c r="E9" s="156"/>
      <c r="F9" s="141">
        <f ca="1">'Tabla Amortización Liquidez'!P22</f>
        <v>18984</v>
      </c>
      <c r="G9" s="141">
        <f ca="1">'Tabla Amortización Liquidez'!Q22</f>
        <v>3037.44</v>
      </c>
      <c r="H9" s="141">
        <f ca="1">+G9+F9+D9</f>
        <v>25543.35</v>
      </c>
      <c r="I9" s="449"/>
      <c r="J9" s="141">
        <f t="shared" ref="J9:J72" si="1">IF(C9&lt;=0,0,(C9*0.8/1000))</f>
        <v>1728</v>
      </c>
      <c r="K9" s="141">
        <f t="shared" si="0"/>
        <v>166.35080000000002</v>
      </c>
      <c r="L9" s="141">
        <f ca="1">'Tabla Amortización Liquidez'!Y22+'Tabla Amortización Liquidez'!Z22</f>
        <v>284.06</v>
      </c>
      <c r="M9" s="141">
        <f>IF(OR($M$8=0,C9&lt;=0),0,399)</f>
        <v>399</v>
      </c>
      <c r="N9" s="141">
        <f ca="1">IF(C9=0,0,'Tabla Amortización Liquidez'!Z22+IVA_SI_PRIM_CUOTA+IVA_SD_PRIM_CUOTA+IVA_COMISION_PRIM_CUOTA)</f>
        <v>143.15612800000002</v>
      </c>
      <c r="O9" s="141">
        <f ca="1">H9+L9+K9+M9+N9+J9</f>
        <v>28263.916927999999</v>
      </c>
      <c r="P9" s="142"/>
      <c r="Q9" s="140">
        <f ca="1">C9-D9-E9-I9</f>
        <v>2156478.09</v>
      </c>
      <c r="R9" s="140">
        <f ca="1">O9-N9+I9+E9</f>
        <v>28120.7608</v>
      </c>
    </row>
    <row r="10" spans="1:20" s="72" customFormat="1" ht="15" x14ac:dyDescent="0.25">
      <c r="A10" s="155">
        <v>3</v>
      </c>
      <c r="B10" s="244">
        <f ca="1">'Tabla Amortización Fijo'!C16</f>
        <v>45751</v>
      </c>
      <c r="C10" s="141">
        <f ca="1">IF(Q9&lt;=0.01,0,Q9)</f>
        <v>2156478.09</v>
      </c>
      <c r="D10" s="141">
        <f ca="1">IF(C10&lt;=0,0,IF(C10&lt;D9,C10,'Tabla Amortización Liquidez'!O23))</f>
        <v>1205.0399999999986</v>
      </c>
      <c r="E10" s="156"/>
      <c r="F10" s="141">
        <f ca="1">'Tabla Amortización Liquidez'!P23</f>
        <v>20983.73</v>
      </c>
      <c r="G10" s="141">
        <f ca="1">'Tabla Amortización Liquidez'!Q23</f>
        <v>3357.4</v>
      </c>
      <c r="H10" s="141">
        <f t="shared" ref="H10:H72" ca="1" si="2">+G10+F10+D10</f>
        <v>25546.17</v>
      </c>
      <c r="I10" s="449"/>
      <c r="J10" s="141">
        <f t="shared" ca="1" si="1"/>
        <v>1725.182472</v>
      </c>
      <c r="K10" s="141">
        <f t="shared" si="0"/>
        <v>166.35080000000002</v>
      </c>
      <c r="L10" s="141">
        <f ca="1">'Tabla Amortización Liquidez'!Y23+'Tabla Amortización Liquidez'!Z23</f>
        <v>280.42</v>
      </c>
      <c r="M10" s="141">
        <f t="shared" ref="M10:M73" ca="1" si="3">IF(OR($M$8=0,C10&lt;=0),0,399)</f>
        <v>399</v>
      </c>
      <c r="N10" s="141">
        <f ca="1">IF(C10=0,0,'Tabla Amortización Liquidez'!Z23+IVA_SI_PRIM_CUOTA+IVA_SD_PRIM_CUOTA+IVA_COMISION_PRIM_CUOTA)</f>
        <v>142.65612800000002</v>
      </c>
      <c r="O10" s="141">
        <f ca="1">H10+L10+K10+M10+N10+J10</f>
        <v>28259.779399999996</v>
      </c>
      <c r="P10" s="142"/>
      <c r="Q10" s="140">
        <f t="shared" ref="Q10:Q73" ca="1" si="4">C10-D10-E10-I10</f>
        <v>2155273.0499999998</v>
      </c>
      <c r="R10" s="140">
        <f t="shared" ref="R10:R73" ca="1" si="5">O10-N10+I10+E10</f>
        <v>28117.123271999997</v>
      </c>
    </row>
    <row r="11" spans="1:20" s="72" customFormat="1" ht="15" x14ac:dyDescent="0.25">
      <c r="A11" s="155">
        <v>4</v>
      </c>
      <c r="B11" s="244">
        <f ca="1">'Tabla Amortización Fijo'!C17</f>
        <v>45781</v>
      </c>
      <c r="C11" s="141">
        <f t="shared" ref="C11:C74" ca="1" si="6">IF(Q10&lt;=0.01,0,Q10)</f>
        <v>2155273.0499999998</v>
      </c>
      <c r="D11" s="141">
        <f ca="1">IF(C11&lt;=0,0,IF(C11&lt;D10,C11,'Tabla Amortización Liquidez'!O24))</f>
        <v>2004.3599999999965</v>
      </c>
      <c r="E11" s="156"/>
      <c r="F11" s="141">
        <f ca="1">'Tabla Amortización Liquidez'!P24</f>
        <v>20295.490000000002</v>
      </c>
      <c r="G11" s="141">
        <f ca="1">'Tabla Amortización Liquidez'!Q24</f>
        <v>3247.28</v>
      </c>
      <c r="H11" s="141">
        <f t="shared" ca="1" si="2"/>
        <v>25547.129999999997</v>
      </c>
      <c r="I11" s="449"/>
      <c r="J11" s="141">
        <f t="shared" ca="1" si="1"/>
        <v>1724.2184399999999</v>
      </c>
      <c r="K11" s="141">
        <f t="shared" si="0"/>
        <v>166.35080000000002</v>
      </c>
      <c r="L11" s="141">
        <f ca="1">'Tabla Amortización Liquidez'!Y24+'Tabla Amortización Liquidez'!Z24</f>
        <v>281.67</v>
      </c>
      <c r="M11" s="141">
        <f t="shared" ca="1" si="3"/>
        <v>399</v>
      </c>
      <c r="N11" s="141">
        <f ca="1">IF(C11=0,0,'Tabla Amortización Liquidez'!Z24+IVA_SI_PRIM_CUOTA+IVA_SD_PRIM_CUOTA+IVA_COMISION_PRIM_CUOTA)</f>
        <v>142.82612800000001</v>
      </c>
      <c r="O11" s="141">
        <f ca="1">H11+L11+K11+M11+N11+J11</f>
        <v>28261.195367999997</v>
      </c>
      <c r="P11" s="142"/>
      <c r="Q11" s="140">
        <f t="shared" ca="1" si="4"/>
        <v>2153268.69</v>
      </c>
      <c r="R11" s="140">
        <f t="shared" ca="1" si="5"/>
        <v>28118.369239999996</v>
      </c>
    </row>
    <row r="12" spans="1:20" ht="15" x14ac:dyDescent="0.25">
      <c r="A12" s="155">
        <v>5</v>
      </c>
      <c r="B12" s="244">
        <f ca="1">'Tabla Amortización Fijo'!C18</f>
        <v>45812</v>
      </c>
      <c r="C12" s="141">
        <f t="shared" ca="1" si="6"/>
        <v>2153268.69</v>
      </c>
      <c r="D12" s="141">
        <f ca="1">IF(C12&lt;=0,0,IF(C12&lt;D11,C12,'Tabla Amortización Liquidez'!O25))</f>
        <v>1243.8399999999988</v>
      </c>
      <c r="E12" s="156"/>
      <c r="F12" s="141">
        <f ca="1">'Tabla Amortización Liquidez'!P25</f>
        <v>20952.5</v>
      </c>
      <c r="G12" s="141">
        <f ca="1">'Tabla Amortización Liquidez'!Q25</f>
        <v>3352.4</v>
      </c>
      <c r="H12" s="141">
        <f t="shared" ca="1" si="2"/>
        <v>25548.74</v>
      </c>
      <c r="I12" s="449"/>
      <c r="J12" s="141">
        <f t="shared" ca="1" si="1"/>
        <v>1722.6149520000001</v>
      </c>
      <c r="K12" s="141">
        <f t="shared" si="0"/>
        <v>166.35080000000002</v>
      </c>
      <c r="L12" s="141">
        <f ca="1">'Tabla Amortización Liquidez'!Y25+'Tabla Amortización Liquidez'!Z25</f>
        <v>280.48</v>
      </c>
      <c r="M12" s="141">
        <f t="shared" ca="1" si="3"/>
        <v>399</v>
      </c>
      <c r="N12" s="141">
        <f ca="1">IF(C12=0,0,'Tabla Amortización Liquidez'!Z25+IVA_SI_PRIM_CUOTA+IVA_SD_PRIM_CUOTA+IVA_COMISION_PRIM_CUOTA)</f>
        <v>142.66612800000001</v>
      </c>
      <c r="O12" s="141">
        <f t="shared" ref="O12:O75" ca="1" si="7">H12+L12+K12+M12+N12+J12</f>
        <v>28259.851880000002</v>
      </c>
      <c r="P12" s="142"/>
      <c r="Q12" s="140">
        <f t="shared" ca="1" si="4"/>
        <v>2152024.85</v>
      </c>
      <c r="R12" s="140">
        <f ca="1">O12-N12+I12+E12</f>
        <v>28117.185752000001</v>
      </c>
      <c r="S12" s="72"/>
      <c r="T12" s="72"/>
    </row>
    <row r="13" spans="1:20" ht="15" x14ac:dyDescent="0.25">
      <c r="A13" s="155">
        <v>6</v>
      </c>
      <c r="B13" s="244">
        <f ca="1">'Tabla Amortización Fijo'!C19</f>
        <v>45842</v>
      </c>
      <c r="C13" s="141">
        <f t="shared" ca="1" si="6"/>
        <v>2152024.85</v>
      </c>
      <c r="D13" s="141">
        <f ca="1">IF(C13&lt;=0,0,IF(C13&lt;D12,C13,'Tabla Amortización Liquidez'!O26))</f>
        <v>2042.4499999999971</v>
      </c>
      <c r="E13" s="156"/>
      <c r="F13" s="141">
        <f ca="1">'Tabla Amortización Liquidez'!P26</f>
        <v>20264.900000000001</v>
      </c>
      <c r="G13" s="141">
        <f ca="1">'Tabla Amortización Liquidez'!Q26</f>
        <v>3242.38</v>
      </c>
      <c r="H13" s="141">
        <f t="shared" ca="1" si="2"/>
        <v>25549.73</v>
      </c>
      <c r="I13" s="449"/>
      <c r="J13" s="141">
        <f t="shared" ca="1" si="1"/>
        <v>1721.6198800000002</v>
      </c>
      <c r="K13" s="141">
        <f t="shared" si="0"/>
        <v>166.35080000000002</v>
      </c>
      <c r="L13" s="141">
        <f ca="1">'Tabla Amortización Liquidez'!Y26+'Tabla Amortización Liquidez'!Z26</f>
        <v>281.73</v>
      </c>
      <c r="M13" s="141">
        <f t="shared" ca="1" si="3"/>
        <v>399</v>
      </c>
      <c r="N13" s="141">
        <f ca="1">IF(C13=0,0,'Tabla Amortización Liquidez'!Z26+IVA_SI_PRIM_CUOTA+IVA_SD_PRIM_CUOTA+IVA_COMISION_PRIM_CUOTA)</f>
        <v>142.836128</v>
      </c>
      <c r="O13" s="141">
        <f t="shared" ca="1" si="7"/>
        <v>28261.266808</v>
      </c>
      <c r="P13" s="142"/>
      <c r="Q13" s="140">
        <f t="shared" ca="1" si="4"/>
        <v>2149982.4</v>
      </c>
      <c r="R13" s="140">
        <f t="shared" ca="1" si="5"/>
        <v>28118.430680000001</v>
      </c>
      <c r="S13" s="72"/>
      <c r="T13" s="72"/>
    </row>
    <row r="14" spans="1:20" ht="15" x14ac:dyDescent="0.25">
      <c r="A14" s="155">
        <v>7</v>
      </c>
      <c r="B14" s="244">
        <f ca="1">'Tabla Amortización Fijo'!C20</f>
        <v>45873</v>
      </c>
      <c r="C14" s="141">
        <f t="shared" ca="1" si="6"/>
        <v>2149982.4</v>
      </c>
      <c r="D14" s="141">
        <f ca="1">IF(C14&lt;=0,0,IF(C14&lt;D13,C14,'Tabla Amortización Liquidez'!O27))</f>
        <v>1283.5599999999981</v>
      </c>
      <c r="E14" s="156"/>
      <c r="F14" s="141">
        <f ca="1">'Tabla Amortización Liquidez'!P27</f>
        <v>20920.52</v>
      </c>
      <c r="G14" s="141">
        <f ca="1">'Tabla Amortización Liquidez'!Q27</f>
        <v>3347.28</v>
      </c>
      <c r="H14" s="141">
        <f t="shared" ca="1" si="2"/>
        <v>25551.359999999997</v>
      </c>
      <c r="I14" s="449"/>
      <c r="J14" s="141">
        <f t="shared" ca="1" si="1"/>
        <v>1719.9859199999999</v>
      </c>
      <c r="K14" s="141">
        <f t="shared" si="0"/>
        <v>166.35080000000002</v>
      </c>
      <c r="L14" s="141">
        <f ca="1">'Tabla Amortización Liquidez'!Y27+'Tabla Amortización Liquidez'!Z27</f>
        <v>280.52999999999997</v>
      </c>
      <c r="M14" s="141">
        <f t="shared" ca="1" si="3"/>
        <v>399</v>
      </c>
      <c r="N14" s="141">
        <f ca="1">IF(C14=0,0,'Tabla Amortización Liquidez'!Z27+IVA_SI_PRIM_CUOTA+IVA_SD_PRIM_CUOTA+IVA_COMISION_PRIM_CUOTA)</f>
        <v>142.66612800000001</v>
      </c>
      <c r="O14" s="141">
        <f t="shared" ca="1" si="7"/>
        <v>28259.892847999996</v>
      </c>
      <c r="P14" s="142"/>
      <c r="Q14" s="140">
        <f t="shared" ca="1" si="4"/>
        <v>2148698.84</v>
      </c>
      <c r="R14" s="140">
        <f t="shared" ca="1" si="5"/>
        <v>28117.226719999995</v>
      </c>
      <c r="S14" s="72"/>
      <c r="T14" s="72"/>
    </row>
    <row r="15" spans="1:20" ht="15" x14ac:dyDescent="0.25">
      <c r="A15" s="155">
        <v>8</v>
      </c>
      <c r="B15" s="244">
        <f ca="1">'Tabla Amortización Fijo'!C21</f>
        <v>45904</v>
      </c>
      <c r="C15" s="141">
        <f t="shared" ca="1" si="6"/>
        <v>2148698.84</v>
      </c>
      <c r="D15" s="141">
        <f ca="1">IF(C15&lt;=0,0,IF(C15&lt;D14,C15,'Tabla Amortización Liquidez'!O28))</f>
        <v>1299.0799999999995</v>
      </c>
      <c r="E15" s="156"/>
      <c r="F15" s="141">
        <f ca="1">'Tabla Amortización Liquidez'!P28</f>
        <v>20908.03</v>
      </c>
      <c r="G15" s="141">
        <f ca="1">'Tabla Amortización Liquidez'!Q28</f>
        <v>3345.28</v>
      </c>
      <c r="H15" s="141">
        <f t="shared" ca="1" si="2"/>
        <v>25552.389999999996</v>
      </c>
      <c r="I15" s="449"/>
      <c r="J15" s="141">
        <f t="shared" ca="1" si="1"/>
        <v>1718.9590719999999</v>
      </c>
      <c r="K15" s="141">
        <f t="shared" si="0"/>
        <v>166.35080000000002</v>
      </c>
      <c r="L15" s="141">
        <f ca="1">'Tabla Amortización Liquidez'!Y28+'Tabla Amortización Liquidez'!Z28</f>
        <v>280.56</v>
      </c>
      <c r="M15" s="141">
        <f t="shared" ca="1" si="3"/>
        <v>399</v>
      </c>
      <c r="N15" s="141">
        <f ca="1">IF(C15=0,0,'Tabla Amortización Liquidez'!Z28+IVA_SI_PRIM_CUOTA+IVA_SD_PRIM_CUOTA+IVA_COMISION_PRIM_CUOTA)</f>
        <v>142.67612800000001</v>
      </c>
      <c r="O15" s="141">
        <f t="shared" ca="1" si="7"/>
        <v>28259.935999999998</v>
      </c>
      <c r="P15" s="142"/>
      <c r="Q15" s="140">
        <f t="shared" ca="1" si="4"/>
        <v>2147399.7599999998</v>
      </c>
      <c r="R15" s="140">
        <f t="shared" ca="1" si="5"/>
        <v>28117.259871999999</v>
      </c>
      <c r="S15" s="72"/>
      <c r="T15" s="72"/>
    </row>
    <row r="16" spans="1:20" ht="15" x14ac:dyDescent="0.25">
      <c r="A16" s="155">
        <v>9</v>
      </c>
      <c r="B16" s="244">
        <f ca="1">'Tabla Amortización Fijo'!C22</f>
        <v>45934</v>
      </c>
      <c r="C16" s="141">
        <f t="shared" ca="1" si="6"/>
        <v>2147399.7599999998</v>
      </c>
      <c r="D16" s="141">
        <f ca="1">IF(C16&lt;=0,0,IF(C16&lt;D15,C16,'Tabla Amortización Liquidez'!O29))</f>
        <v>2096.66</v>
      </c>
      <c r="E16" s="156"/>
      <c r="F16" s="141">
        <f ca="1">'Tabla Amortización Liquidez'!P29</f>
        <v>20221.349999999999</v>
      </c>
      <c r="G16" s="141">
        <f ca="1">'Tabla Amortización Liquidez'!Q29</f>
        <v>3235.42</v>
      </c>
      <c r="H16" s="141">
        <f t="shared" ca="1" si="2"/>
        <v>25553.429999999997</v>
      </c>
      <c r="I16" s="449"/>
      <c r="J16" s="141">
        <f t="shared" ca="1" si="1"/>
        <v>1717.9198079999999</v>
      </c>
      <c r="K16" s="141">
        <f t="shared" si="0"/>
        <v>166.35080000000002</v>
      </c>
      <c r="L16" s="141">
        <f ca="1">'Tabla Amortización Liquidez'!Y29+'Tabla Amortización Liquidez'!Z29</f>
        <v>281.81</v>
      </c>
      <c r="M16" s="141">
        <f t="shared" ca="1" si="3"/>
        <v>399</v>
      </c>
      <c r="N16" s="141">
        <f ca="1">IF(C16=0,0,'Tabla Amortización Liquidez'!Z29+IVA_SI_PRIM_CUOTA+IVA_SD_PRIM_CUOTA+IVA_COMISION_PRIM_CUOTA)</f>
        <v>142.84612800000002</v>
      </c>
      <c r="O16" s="141">
        <f t="shared" ca="1" si="7"/>
        <v>28261.356735999998</v>
      </c>
      <c r="P16" s="142"/>
      <c r="Q16" s="140">
        <f t="shared" ca="1" si="4"/>
        <v>2145303.0999999996</v>
      </c>
      <c r="R16" s="140">
        <f t="shared" ca="1" si="5"/>
        <v>28118.510607999997</v>
      </c>
      <c r="S16" s="72"/>
      <c r="T16" s="72"/>
    </row>
    <row r="17" spans="1:20" ht="15" x14ac:dyDescent="0.25">
      <c r="A17" s="155">
        <v>10</v>
      </c>
      <c r="B17" s="244">
        <f ca="1">'Tabla Amortización Fijo'!C23</f>
        <v>45965</v>
      </c>
      <c r="C17" s="141">
        <f t="shared" ca="1" si="6"/>
        <v>2145303.0999999996</v>
      </c>
      <c r="D17" s="141">
        <f ca="1">IF(C17&lt;=0,0,IF(C17&lt;D16,C17,'Tabla Amortización Liquidez'!O30))</f>
        <v>1340.1199999999972</v>
      </c>
      <c r="E17" s="156"/>
      <c r="F17" s="141">
        <f ca="1">'Tabla Amortización Liquidez'!P30</f>
        <v>20874.990000000002</v>
      </c>
      <c r="G17" s="141">
        <f ca="1">'Tabla Amortización Liquidez'!Q30</f>
        <v>3340</v>
      </c>
      <c r="H17" s="141">
        <f t="shared" ca="1" si="2"/>
        <v>25555.11</v>
      </c>
      <c r="I17" s="449"/>
      <c r="J17" s="141">
        <f t="shared" ca="1" si="1"/>
        <v>1716.2424799999997</v>
      </c>
      <c r="K17" s="141">
        <f t="shared" si="0"/>
        <v>166.35080000000002</v>
      </c>
      <c r="L17" s="141">
        <f ca="1">'Tabla Amortización Liquidez'!Y30+'Tabla Amortización Liquidez'!Z30</f>
        <v>280.62</v>
      </c>
      <c r="M17" s="141">
        <f t="shared" ca="1" si="3"/>
        <v>399</v>
      </c>
      <c r="N17" s="141">
        <f ca="1">IF(C17=0,0,'Tabla Amortización Liquidez'!Z30+IVA_SI_PRIM_CUOTA+IVA_SD_PRIM_CUOTA+IVA_COMISION_PRIM_CUOTA)</f>
        <v>142.686128</v>
      </c>
      <c r="O17" s="141">
        <f t="shared" ca="1" si="7"/>
        <v>28260.009408000002</v>
      </c>
      <c r="P17" s="142"/>
      <c r="Q17" s="140">
        <f t="shared" ca="1" si="4"/>
        <v>2143962.9799999995</v>
      </c>
      <c r="R17" s="140">
        <f t="shared" ca="1" si="5"/>
        <v>28117.323280000001</v>
      </c>
      <c r="S17" s="72"/>
      <c r="T17" s="72"/>
    </row>
    <row r="18" spans="1:20" ht="15" x14ac:dyDescent="0.25">
      <c r="A18" s="155">
        <v>11</v>
      </c>
      <c r="B18" s="244">
        <f ca="1">'Tabla Amortización Fijo'!C24</f>
        <v>45995</v>
      </c>
      <c r="C18" s="141">
        <f t="shared" ca="1" si="6"/>
        <v>2143962.9799999995</v>
      </c>
      <c r="D18" s="141">
        <f ca="1">IF(C18&lt;=0,0,IF(C18&lt;D17,C18,'Tabla Amortización Liquidez'!O31))</f>
        <v>2136.9599999999991</v>
      </c>
      <c r="E18" s="156"/>
      <c r="F18" s="141">
        <f ca="1">'Tabla Amortización Liquidez'!P31</f>
        <v>20188.98</v>
      </c>
      <c r="G18" s="141">
        <f ca="1">'Tabla Amortización Liquidez'!Q31</f>
        <v>3230.24</v>
      </c>
      <c r="H18" s="141">
        <f t="shared" ca="1" si="2"/>
        <v>25556.18</v>
      </c>
      <c r="I18" s="449"/>
      <c r="J18" s="141">
        <f t="shared" ca="1" si="1"/>
        <v>1715.1703839999996</v>
      </c>
      <c r="K18" s="141">
        <f t="shared" si="0"/>
        <v>166.35080000000002</v>
      </c>
      <c r="L18" s="141">
        <f ca="1">'Tabla Amortización Liquidez'!Y31+'Tabla Amortización Liquidez'!Z31</f>
        <v>281.87</v>
      </c>
      <c r="M18" s="141">
        <f t="shared" ca="1" si="3"/>
        <v>399</v>
      </c>
      <c r="N18" s="141">
        <f ca="1">IF(C18=0,0,'Tabla Amortización Liquidez'!Z31+IVA_SI_PRIM_CUOTA+IVA_SD_PRIM_CUOTA+IVA_COMISION_PRIM_CUOTA)</f>
        <v>142.85612800000001</v>
      </c>
      <c r="O18" s="141">
        <f t="shared" ca="1" si="7"/>
        <v>28261.427312</v>
      </c>
      <c r="P18" s="142"/>
      <c r="Q18" s="140">
        <f t="shared" ca="1" si="4"/>
        <v>2141826.0199999996</v>
      </c>
      <c r="R18" s="140">
        <f t="shared" ca="1" si="5"/>
        <v>28118.571184</v>
      </c>
      <c r="S18" s="72"/>
      <c r="T18" s="72"/>
    </row>
    <row r="19" spans="1:20" ht="15" x14ac:dyDescent="0.25">
      <c r="A19" s="155">
        <v>12</v>
      </c>
      <c r="B19" s="244">
        <f ca="1">'Tabla Amortización Fijo'!C25</f>
        <v>46026</v>
      </c>
      <c r="C19" s="141">
        <f t="shared" ca="1" si="6"/>
        <v>2141826.0199999996</v>
      </c>
      <c r="D19" s="141">
        <f ca="1">IF(C19&lt;=0,0,IF(C19&lt;D18,C19,'Tabla Amortización Liquidez'!O32))</f>
        <v>1382.1399999999985</v>
      </c>
      <c r="E19" s="156"/>
      <c r="F19" s="141">
        <f ca="1">'Tabla Amortización Liquidez'!P32</f>
        <v>20841.16</v>
      </c>
      <c r="G19" s="141">
        <f ca="1">'Tabla Amortización Liquidez'!Q32</f>
        <v>3334.59</v>
      </c>
      <c r="H19" s="141">
        <f t="shared" ca="1" si="2"/>
        <v>25557.89</v>
      </c>
      <c r="I19" s="449"/>
      <c r="J19" s="141">
        <f t="shared" ca="1" si="1"/>
        <v>1713.4608159999996</v>
      </c>
      <c r="K19" s="141">
        <f t="shared" si="0"/>
        <v>166.35080000000002</v>
      </c>
      <c r="L19" s="141">
        <f ca="1">'Tabla Amortización Liquidez'!Y32+'Tabla Amortización Liquidez'!Z32</f>
        <v>280.69</v>
      </c>
      <c r="M19" s="141">
        <f t="shared" ca="1" si="3"/>
        <v>399</v>
      </c>
      <c r="N19" s="141">
        <f ca="1">IF(C19=0,0,'Tabla Amortización Liquidez'!Z32+IVA_SI_PRIM_CUOTA+IVA_SD_PRIM_CUOTA+IVA_COMISION_PRIM_CUOTA)</f>
        <v>142.69612799999999</v>
      </c>
      <c r="O19" s="141">
        <f t="shared" ca="1" si="7"/>
        <v>28260.087743999997</v>
      </c>
      <c r="P19" s="142"/>
      <c r="Q19" s="140">
        <f t="shared" ca="1" si="4"/>
        <v>2140443.8799999994</v>
      </c>
      <c r="R19" s="140">
        <f t="shared" ca="1" si="5"/>
        <v>28117.391615999997</v>
      </c>
      <c r="S19" s="72"/>
      <c r="T19" s="72"/>
    </row>
    <row r="20" spans="1:20" ht="15" x14ac:dyDescent="0.25">
      <c r="A20" s="155">
        <v>13</v>
      </c>
      <c r="B20" s="244">
        <f ca="1">'Tabla Amortización Fijo'!C26</f>
        <v>46057</v>
      </c>
      <c r="C20" s="141">
        <f t="shared" ca="1" si="6"/>
        <v>2140443.8799999994</v>
      </c>
      <c r="D20" s="141">
        <f ca="1">IF(C20&lt;=0,0,IF(C20&lt;D19,C20,'Tabla Amortización Liquidez'!O33))</f>
        <v>1398.85</v>
      </c>
      <c r="E20" s="156"/>
      <c r="F20" s="141">
        <f ca="1">'Tabla Amortización Liquidez'!P33</f>
        <v>20827.71</v>
      </c>
      <c r="G20" s="141">
        <f ca="1">'Tabla Amortización Liquidez'!Q33</f>
        <v>3332.43</v>
      </c>
      <c r="H20" s="141">
        <f t="shared" ca="1" si="2"/>
        <v>25558.989999999998</v>
      </c>
      <c r="I20" s="449"/>
      <c r="J20" s="141">
        <f t="shared" ca="1" si="1"/>
        <v>1712.3551039999995</v>
      </c>
      <c r="K20" s="141">
        <f t="shared" si="0"/>
        <v>166.35080000000002</v>
      </c>
      <c r="L20" s="141">
        <f ca="1">'Tabla Amortización Liquidez'!Y33+'Tabla Amortización Liquidez'!Z33</f>
        <v>280.71000000000004</v>
      </c>
      <c r="M20" s="141">
        <f t="shared" ca="1" si="3"/>
        <v>399</v>
      </c>
      <c r="N20" s="141">
        <f ca="1">IF(C20=0,0,'Tabla Amortización Liquidez'!Z33+IVA_SI_PRIM_CUOTA+IVA_SD_PRIM_CUOTA+IVA_COMISION_PRIM_CUOTA)</f>
        <v>142.69612799999999</v>
      </c>
      <c r="O20" s="141">
        <f t="shared" ca="1" si="7"/>
        <v>28260.102031999995</v>
      </c>
      <c r="P20" s="142"/>
      <c r="Q20" s="140">
        <f t="shared" ca="1" si="4"/>
        <v>2139045.0299999993</v>
      </c>
      <c r="R20" s="140">
        <f t="shared" ca="1" si="5"/>
        <v>28117.405903999996</v>
      </c>
      <c r="S20" s="72"/>
      <c r="T20" s="72"/>
    </row>
    <row r="21" spans="1:20" ht="15" x14ac:dyDescent="0.25">
      <c r="A21" s="155">
        <v>14</v>
      </c>
      <c r="B21" s="244">
        <f ca="1">'Tabla Amortización Fijo'!C27</f>
        <v>46085</v>
      </c>
      <c r="C21" s="141">
        <f t="shared" ca="1" si="6"/>
        <v>2139045.0299999993</v>
      </c>
      <c r="D21" s="141">
        <f ca="1">IF(C21&lt;=0,0,IF(C21&lt;D20,C21,'Tabla Amortización Liquidez'!O34))</f>
        <v>3752.3099999999972</v>
      </c>
      <c r="E21" s="156"/>
      <c r="F21" s="141">
        <f ca="1">'Tabla Amortización Liquidez'!P34</f>
        <v>18799.830000000002</v>
      </c>
      <c r="G21" s="141">
        <f ca="1">'Tabla Amortización Liquidez'!Q34</f>
        <v>3007.97</v>
      </c>
      <c r="H21" s="141">
        <f t="shared" ca="1" si="2"/>
        <v>25560.11</v>
      </c>
      <c r="I21" s="449"/>
      <c r="J21" s="141">
        <f t="shared" ca="1" si="1"/>
        <v>1711.2360239999996</v>
      </c>
      <c r="K21" s="141">
        <f t="shared" si="0"/>
        <v>166.35080000000002</v>
      </c>
      <c r="L21" s="141">
        <f ca="1">'Tabla Amortización Liquidez'!Y34+'Tabla Amortización Liquidez'!Z34</f>
        <v>284.39999999999998</v>
      </c>
      <c r="M21" s="141">
        <f t="shared" ca="1" si="3"/>
        <v>399</v>
      </c>
      <c r="N21" s="141">
        <f ca="1">IF(C21=0,0,'Tabla Amortización Liquidez'!Z34+IVA_SI_PRIM_CUOTA+IVA_SD_PRIM_CUOTA+IVA_COMISION_PRIM_CUOTA)</f>
        <v>143.20612800000001</v>
      </c>
      <c r="O21" s="141">
        <f t="shared" ca="1" si="7"/>
        <v>28264.302952000002</v>
      </c>
      <c r="P21" s="142"/>
      <c r="Q21" s="140">
        <f t="shared" ca="1" si="4"/>
        <v>2135292.7199999993</v>
      </c>
      <c r="R21" s="140">
        <f t="shared" ca="1" si="5"/>
        <v>28121.096824</v>
      </c>
      <c r="S21" s="72"/>
      <c r="T21" s="72"/>
    </row>
    <row r="22" spans="1:20" ht="15" x14ac:dyDescent="0.25">
      <c r="A22" s="155">
        <v>15</v>
      </c>
      <c r="B22" s="244">
        <f ca="1">'Tabla Amortización Fijo'!C28</f>
        <v>46116</v>
      </c>
      <c r="C22" s="141">
        <f t="shared" ca="1" si="6"/>
        <v>2135292.7199999993</v>
      </c>
      <c r="D22" s="141">
        <f ca="1">IF(C22&lt;=0,0,IF(C22&lt;D21,C22,'Tabla Amortización Liquidez'!O35))</f>
        <v>1461.1299999999974</v>
      </c>
      <c r="E22" s="156"/>
      <c r="F22" s="141">
        <f ca="1">'Tabla Amortización Liquidez'!P35</f>
        <v>20777.580000000002</v>
      </c>
      <c r="G22" s="141">
        <f ca="1">'Tabla Amortización Liquidez'!Q35</f>
        <v>3324.41</v>
      </c>
      <c r="H22" s="141">
        <f t="shared" ca="1" si="2"/>
        <v>25563.119999999999</v>
      </c>
      <c r="I22" s="449"/>
      <c r="J22" s="141">
        <f t="shared" ca="1" si="1"/>
        <v>1708.2341759999995</v>
      </c>
      <c r="K22" s="141">
        <f t="shared" si="0"/>
        <v>166.35080000000002</v>
      </c>
      <c r="L22" s="141">
        <f ca="1">'Tabla Amortización Liquidez'!Y35+'Tabla Amortización Liquidez'!Z35</f>
        <v>280.8</v>
      </c>
      <c r="M22" s="141">
        <f t="shared" ca="1" si="3"/>
        <v>399</v>
      </c>
      <c r="N22" s="141">
        <f ca="1">IF(C22=0,0,'Tabla Amortización Liquidez'!Z35+IVA_SI_PRIM_CUOTA+IVA_SD_PRIM_CUOTA+IVA_COMISION_PRIM_CUOTA)</f>
        <v>142.70612800000001</v>
      </c>
      <c r="O22" s="141">
        <f t="shared" ca="1" si="7"/>
        <v>28260.211103999998</v>
      </c>
      <c r="P22" s="142"/>
      <c r="Q22" s="140">
        <f t="shared" ca="1" si="4"/>
        <v>2133831.5899999994</v>
      </c>
      <c r="R22" s="140">
        <f t="shared" ca="1" si="5"/>
        <v>28117.504975999997</v>
      </c>
      <c r="S22" s="72"/>
      <c r="T22" s="72"/>
    </row>
    <row r="23" spans="1:20" ht="15" x14ac:dyDescent="0.25">
      <c r="A23" s="155">
        <v>16</v>
      </c>
      <c r="B23" s="244">
        <f ca="1">'Tabla Amortización Fijo'!C29</f>
        <v>46146</v>
      </c>
      <c r="C23" s="141">
        <f t="shared" ca="1" si="6"/>
        <v>2133831.5899999994</v>
      </c>
      <c r="D23" s="141">
        <f ca="1">IF(C23&lt;=0,0,IF(C23&lt;D22,C23,'Tabla Amortización Liquidez'!O36))</f>
        <v>2255.7299999999973</v>
      </c>
      <c r="E23" s="156"/>
      <c r="F23" s="141">
        <f ca="1">'Tabla Amortización Liquidez'!P36</f>
        <v>20093.580000000002</v>
      </c>
      <c r="G23" s="141">
        <f ca="1">'Tabla Amortización Liquidez'!Q36</f>
        <v>3214.97</v>
      </c>
      <c r="H23" s="141">
        <f t="shared" ca="1" si="2"/>
        <v>25564.28</v>
      </c>
      <c r="I23" s="449"/>
      <c r="J23" s="141">
        <f t="shared" ca="1" si="1"/>
        <v>1707.0652719999996</v>
      </c>
      <c r="K23" s="141">
        <f t="shared" si="0"/>
        <v>166.35080000000002</v>
      </c>
      <c r="L23" s="141">
        <f ca="1">'Tabla Amortización Liquidez'!Y36+'Tabla Amortización Liquidez'!Z36</f>
        <v>282.03999999999996</v>
      </c>
      <c r="M23" s="141">
        <f t="shared" ca="1" si="3"/>
        <v>399</v>
      </c>
      <c r="N23" s="141">
        <f ca="1">IF(C23=0,0,'Tabla Amortización Liquidez'!Z36+IVA_SI_PRIM_CUOTA+IVA_SD_PRIM_CUOTA+IVA_COMISION_PRIM_CUOTA)</f>
        <v>142.87612799999999</v>
      </c>
      <c r="O23" s="141">
        <f t="shared" ca="1" si="7"/>
        <v>28261.6122</v>
      </c>
      <c r="P23" s="142"/>
      <c r="Q23" s="140">
        <f t="shared" ca="1" si="4"/>
        <v>2131575.8599999994</v>
      </c>
      <c r="R23" s="140">
        <f t="shared" ca="1" si="5"/>
        <v>28118.736072</v>
      </c>
      <c r="S23" s="72"/>
      <c r="T23" s="72"/>
    </row>
    <row r="24" spans="1:20" ht="15" x14ac:dyDescent="0.25">
      <c r="A24" s="155">
        <v>17</v>
      </c>
      <c r="B24" s="244">
        <f ca="1">'Tabla Amortización Fijo'!C30</f>
        <v>46177</v>
      </c>
      <c r="C24" s="141">
        <f t="shared" ca="1" si="6"/>
        <v>2131575.8599999994</v>
      </c>
      <c r="D24" s="141">
        <f ca="1">IF(C24&lt;=0,0,IF(C24&lt;D23,C24,'Tabla Amortización Liquidez'!O37))</f>
        <v>1506.04</v>
      </c>
      <c r="E24" s="156"/>
      <c r="F24" s="141">
        <f ca="1">'Tabla Amortización Liquidez'!P37</f>
        <v>20741.419999999998</v>
      </c>
      <c r="G24" s="141">
        <f ca="1">'Tabla Amortización Liquidez'!Q37</f>
        <v>3318.63</v>
      </c>
      <c r="H24" s="141">
        <f t="shared" ca="1" si="2"/>
        <v>25566.09</v>
      </c>
      <c r="I24" s="449"/>
      <c r="J24" s="141">
        <f t="shared" ca="1" si="1"/>
        <v>1705.2606879999996</v>
      </c>
      <c r="K24" s="141">
        <f t="shared" si="0"/>
        <v>166.35080000000002</v>
      </c>
      <c r="L24" s="141">
        <f ca="1">'Tabla Amortización Liquidez'!Y37+'Tabla Amortización Liquidez'!Z37</f>
        <v>280.86</v>
      </c>
      <c r="M24" s="141">
        <f t="shared" ca="1" si="3"/>
        <v>399</v>
      </c>
      <c r="N24" s="141">
        <f ca="1">IF(C24=0,0,'Tabla Amortización Liquidez'!Z37+IVA_SI_PRIM_CUOTA+IVA_SD_PRIM_CUOTA+IVA_COMISION_PRIM_CUOTA)</f>
        <v>142.71612800000003</v>
      </c>
      <c r="O24" s="141">
        <f t="shared" ca="1" si="7"/>
        <v>28260.277615999999</v>
      </c>
      <c r="P24" s="142"/>
      <c r="Q24" s="140">
        <f t="shared" ca="1" si="4"/>
        <v>2130069.8199999994</v>
      </c>
      <c r="R24" s="140">
        <f t="shared" ca="1" si="5"/>
        <v>28117.561487999999</v>
      </c>
      <c r="S24" s="72"/>
      <c r="T24" s="72"/>
    </row>
    <row r="25" spans="1:20" ht="15" x14ac:dyDescent="0.25">
      <c r="A25" s="155">
        <v>18</v>
      </c>
      <c r="B25" s="244">
        <f ca="1">'Tabla Amortización Fijo'!C31</f>
        <v>46207</v>
      </c>
      <c r="C25" s="141">
        <f t="shared" ca="1" si="6"/>
        <v>2130069.8199999994</v>
      </c>
      <c r="D25" s="141">
        <f ca="1">IF(C25&lt;=0,0,IF(C25&lt;D24,C25,'Tabla Amortización Liquidez'!O38))</f>
        <v>2299.8199999999993</v>
      </c>
      <c r="E25" s="156"/>
      <c r="F25" s="141">
        <f ca="1">'Tabla Amortización Liquidez'!P38</f>
        <v>20058.16</v>
      </c>
      <c r="G25" s="141">
        <f ca="1">'Tabla Amortización Liquidez'!Q38</f>
        <v>3209.31</v>
      </c>
      <c r="H25" s="141">
        <f t="shared" ca="1" si="2"/>
        <v>25567.29</v>
      </c>
      <c r="I25" s="449"/>
      <c r="J25" s="141">
        <f t="shared" ca="1" si="1"/>
        <v>1704.0558559999997</v>
      </c>
      <c r="K25" s="141">
        <f t="shared" si="0"/>
        <v>166.35080000000002</v>
      </c>
      <c r="L25" s="141">
        <f ca="1">'Tabla Amortización Liquidez'!Y38+'Tabla Amortización Liquidez'!Z38</f>
        <v>282.11</v>
      </c>
      <c r="M25" s="141">
        <f t="shared" ca="1" si="3"/>
        <v>399</v>
      </c>
      <c r="N25" s="141">
        <f ca="1">IF(C25=0,0,'Tabla Amortización Liquidez'!Z38+IVA_SI_PRIM_CUOTA+IVA_SD_PRIM_CUOTA+IVA_COMISION_PRIM_CUOTA)</f>
        <v>142.88612799999999</v>
      </c>
      <c r="O25" s="141">
        <f t="shared" ca="1" si="7"/>
        <v>28261.692783999999</v>
      </c>
      <c r="P25" s="142"/>
      <c r="Q25" s="140">
        <f t="shared" ca="1" si="4"/>
        <v>2127769.9999999995</v>
      </c>
      <c r="R25" s="140">
        <f t="shared" ca="1" si="5"/>
        <v>28118.806656000001</v>
      </c>
      <c r="S25" s="72"/>
      <c r="T25" s="72"/>
    </row>
    <row r="26" spans="1:20" ht="15" x14ac:dyDescent="0.25">
      <c r="A26" s="155">
        <v>19</v>
      </c>
      <c r="B26" s="244">
        <f ca="1">'Tabla Amortización Fijo'!C32</f>
        <v>46238</v>
      </c>
      <c r="C26" s="141">
        <f t="shared" ca="1" si="6"/>
        <v>2127769.9999999995</v>
      </c>
      <c r="D26" s="141">
        <f ca="1">IF(C26&lt;=0,0,IF(C26&lt;D25,C26,'Tabla Amortización Liquidez'!O39))</f>
        <v>1552.0499999999975</v>
      </c>
      <c r="E26" s="156"/>
      <c r="F26" s="141">
        <f ca="1">'Tabla Amortización Liquidez'!P39</f>
        <v>20704.38</v>
      </c>
      <c r="G26" s="141">
        <f ca="1">'Tabla Amortización Liquidez'!Q39</f>
        <v>3312.7</v>
      </c>
      <c r="H26" s="141">
        <f t="shared" ca="1" si="2"/>
        <v>25569.129999999997</v>
      </c>
      <c r="I26" s="449"/>
      <c r="J26" s="141">
        <f t="shared" ca="1" si="1"/>
        <v>1702.2159999999997</v>
      </c>
      <c r="K26" s="141">
        <f t="shared" si="0"/>
        <v>166.35080000000002</v>
      </c>
      <c r="L26" s="141">
        <f ca="1">'Tabla Amortización Liquidez'!Y39+'Tabla Amortización Liquidez'!Z39</f>
        <v>280.93</v>
      </c>
      <c r="M26" s="141">
        <f t="shared" ca="1" si="3"/>
        <v>399</v>
      </c>
      <c r="N26" s="141">
        <f ca="1">IF(C26=0,0,'Tabla Amortización Liquidez'!Z39+IVA_SI_PRIM_CUOTA+IVA_SD_PRIM_CUOTA+IVA_COMISION_PRIM_CUOTA)</f>
        <v>142.72612800000002</v>
      </c>
      <c r="O26" s="141">
        <f t="shared" ca="1" si="7"/>
        <v>28260.352927999997</v>
      </c>
      <c r="P26" s="142"/>
      <c r="Q26" s="140">
        <f t="shared" ca="1" si="4"/>
        <v>2126217.9499999997</v>
      </c>
      <c r="R26" s="140">
        <f t="shared" ca="1" si="5"/>
        <v>28117.626799999998</v>
      </c>
      <c r="S26" s="72"/>
      <c r="T26" s="72"/>
    </row>
    <row r="27" spans="1:20" ht="15" x14ac:dyDescent="0.25">
      <c r="A27" s="155">
        <v>20</v>
      </c>
      <c r="B27" s="244">
        <f ca="1">'Tabla Amortización Fijo'!C33</f>
        <v>46269</v>
      </c>
      <c r="C27" s="141">
        <f t="shared" ca="1" si="6"/>
        <v>2126217.9499999997</v>
      </c>
      <c r="D27" s="141">
        <f ca="1">IF(C27&lt;=0,0,IF(C27&lt;D26,C27,'Tabla Amortización Liquidez'!O40))</f>
        <v>1570.8199999999993</v>
      </c>
      <c r="E27" s="156"/>
      <c r="F27" s="141">
        <f ca="1">'Tabla Amortización Liquidez'!P40</f>
        <v>20689.28</v>
      </c>
      <c r="G27" s="141">
        <f ca="1">'Tabla Amortización Liquidez'!Q40</f>
        <v>3310.28</v>
      </c>
      <c r="H27" s="141">
        <f t="shared" ca="1" si="2"/>
        <v>25570.379999999997</v>
      </c>
      <c r="I27" s="449"/>
      <c r="J27" s="141">
        <f t="shared" ca="1" si="1"/>
        <v>1700.9743599999999</v>
      </c>
      <c r="K27" s="141">
        <f t="shared" si="0"/>
        <v>166.35080000000002</v>
      </c>
      <c r="L27" s="141">
        <f ca="1">'Tabla Amortización Liquidez'!Y40+'Tabla Amortización Liquidez'!Z40</f>
        <v>280.96000000000004</v>
      </c>
      <c r="M27" s="141">
        <f t="shared" ca="1" si="3"/>
        <v>399</v>
      </c>
      <c r="N27" s="141">
        <f ca="1">IF(C27=0,0,'Tabla Amortización Liquidez'!Z40+IVA_SI_PRIM_CUOTA+IVA_SD_PRIM_CUOTA+IVA_COMISION_PRIM_CUOTA)</f>
        <v>142.72612800000002</v>
      </c>
      <c r="O27" s="141">
        <f t="shared" ca="1" si="7"/>
        <v>28260.391287999995</v>
      </c>
      <c r="P27" s="142"/>
      <c r="Q27" s="140">
        <f t="shared" ca="1" si="4"/>
        <v>2124647.13</v>
      </c>
      <c r="R27" s="140">
        <f t="shared" ca="1" si="5"/>
        <v>28117.665159999997</v>
      </c>
      <c r="S27" s="72"/>
      <c r="T27" s="72"/>
    </row>
    <row r="28" spans="1:20" ht="15" x14ac:dyDescent="0.25">
      <c r="A28" s="155">
        <v>21</v>
      </c>
      <c r="B28" s="244">
        <f ca="1">'Tabla Amortización Fijo'!C34</f>
        <v>46299</v>
      </c>
      <c r="C28" s="141">
        <f t="shared" ca="1" si="6"/>
        <v>2124647.13</v>
      </c>
      <c r="D28" s="141">
        <f ca="1">IF(C28&lt;=0,0,IF(C28&lt;D27,C28,'Tabla Amortización Liquidez'!O41))</f>
        <v>2363.409999999998</v>
      </c>
      <c r="E28" s="156"/>
      <c r="F28" s="141">
        <f ca="1">'Tabla Amortización Liquidez'!P41</f>
        <v>20007.09</v>
      </c>
      <c r="G28" s="141">
        <f ca="1">'Tabla Amortización Liquidez'!Q41</f>
        <v>3201.13</v>
      </c>
      <c r="H28" s="141">
        <f t="shared" ca="1" si="2"/>
        <v>25571.629999999997</v>
      </c>
      <c r="I28" s="449"/>
      <c r="J28" s="141">
        <f t="shared" ca="1" si="1"/>
        <v>1699.7177039999999</v>
      </c>
      <c r="K28" s="141">
        <f t="shared" si="0"/>
        <v>166.35080000000002</v>
      </c>
      <c r="L28" s="141">
        <f ca="1">'Tabla Amortización Liquidez'!Y41+'Tabla Amortización Liquidez'!Z41</f>
        <v>282.2</v>
      </c>
      <c r="M28" s="141">
        <f t="shared" ca="1" si="3"/>
        <v>399</v>
      </c>
      <c r="N28" s="141">
        <f ca="1">IF(C28=0,0,'Tabla Amortización Liquidez'!Z41+IVA_SI_PRIM_CUOTA+IVA_SD_PRIM_CUOTA+IVA_COMISION_PRIM_CUOTA)</f>
        <v>142.896128</v>
      </c>
      <c r="O28" s="141">
        <f t="shared" ca="1" si="7"/>
        <v>28261.794631999997</v>
      </c>
      <c r="P28" s="142"/>
      <c r="Q28" s="140">
        <f t="shared" ca="1" si="4"/>
        <v>2122283.7199999997</v>
      </c>
      <c r="R28" s="140">
        <f t="shared" ca="1" si="5"/>
        <v>28118.898503999997</v>
      </c>
      <c r="S28" s="72"/>
      <c r="T28" s="72"/>
    </row>
    <row r="29" spans="1:20" ht="15" x14ac:dyDescent="0.25">
      <c r="A29" s="155">
        <v>22</v>
      </c>
      <c r="B29" s="244">
        <f ca="1">'Tabla Amortización Fijo'!C35</f>
        <v>46330</v>
      </c>
      <c r="C29" s="141">
        <f t="shared" ca="1" si="6"/>
        <v>2122283.7199999997</v>
      </c>
      <c r="D29" s="141">
        <f ca="1">IF(C29&lt;=0,0,IF(C29&lt;D28,C29,'Tabla Amortización Liquidez'!O42))</f>
        <v>1618.3599999999988</v>
      </c>
      <c r="E29" s="156"/>
      <c r="F29" s="141">
        <f ca="1">'Tabla Amortización Liquidez'!P42</f>
        <v>20651</v>
      </c>
      <c r="G29" s="141">
        <f ca="1">'Tabla Amortización Liquidez'!Q42</f>
        <v>3304.16</v>
      </c>
      <c r="H29" s="141">
        <f t="shared" ca="1" si="2"/>
        <v>25573.519999999997</v>
      </c>
      <c r="I29" s="449"/>
      <c r="J29" s="141">
        <f t="shared" ca="1" si="1"/>
        <v>1697.8269759999998</v>
      </c>
      <c r="K29" s="141">
        <f t="shared" si="0"/>
        <v>166.35080000000002</v>
      </c>
      <c r="L29" s="141">
        <f ca="1">'Tabla Amortización Liquidez'!Y42+'Tabla Amortización Liquidez'!Z42</f>
        <v>281.03000000000003</v>
      </c>
      <c r="M29" s="141">
        <f t="shared" ca="1" si="3"/>
        <v>399</v>
      </c>
      <c r="N29" s="141">
        <f ca="1">IF(C29=0,0,'Tabla Amortización Liquidez'!Z42+IVA_SI_PRIM_CUOTA+IVA_SD_PRIM_CUOTA+IVA_COMISION_PRIM_CUOTA)</f>
        <v>142.73612800000001</v>
      </c>
      <c r="O29" s="141">
        <f t="shared" ca="1" si="7"/>
        <v>28260.463903999997</v>
      </c>
      <c r="P29" s="142"/>
      <c r="Q29" s="140">
        <f t="shared" ca="1" si="4"/>
        <v>2120665.36</v>
      </c>
      <c r="R29" s="140">
        <f t="shared" ca="1" si="5"/>
        <v>28117.727775999996</v>
      </c>
      <c r="S29" s="72"/>
      <c r="T29" s="72"/>
    </row>
    <row r="30" spans="1:20" ht="15" x14ac:dyDescent="0.25">
      <c r="A30" s="155">
        <v>23</v>
      </c>
      <c r="B30" s="244">
        <f ca="1">'Tabla Amortización Fijo'!C36</f>
        <v>46360</v>
      </c>
      <c r="C30" s="141">
        <f t="shared" ca="1" si="6"/>
        <v>2120665.36</v>
      </c>
      <c r="D30" s="141">
        <f ca="1">IF(C30&lt;=0,0,IF(C30&lt;D29,C30,'Tabla Amortización Liquidez'!O43))</f>
        <v>2410.0800000000004</v>
      </c>
      <c r="E30" s="156"/>
      <c r="F30" s="141">
        <f ca="1">'Tabla Amortización Liquidez'!P43</f>
        <v>19969.599999999999</v>
      </c>
      <c r="G30" s="141">
        <f ca="1">'Tabla Amortización Liquidez'!Q43</f>
        <v>3195.14</v>
      </c>
      <c r="H30" s="141">
        <f t="shared" ca="1" si="2"/>
        <v>25574.82</v>
      </c>
      <c r="I30" s="449"/>
      <c r="J30" s="141">
        <f t="shared" ca="1" si="1"/>
        <v>1696.5322879999999</v>
      </c>
      <c r="K30" s="141">
        <f t="shared" si="0"/>
        <v>166.35080000000002</v>
      </c>
      <c r="L30" s="141">
        <f ca="1">'Tabla Amortización Liquidez'!Y43+'Tabla Amortización Liquidez'!Z43</f>
        <v>282.26</v>
      </c>
      <c r="M30" s="141">
        <f t="shared" ca="1" si="3"/>
        <v>399</v>
      </c>
      <c r="N30" s="141">
        <f ca="1">IF(C30=0,0,'Tabla Amortización Liquidez'!Z43+IVA_SI_PRIM_CUOTA+IVA_SD_PRIM_CUOTA+IVA_COMISION_PRIM_CUOTA)</f>
        <v>142.90612800000002</v>
      </c>
      <c r="O30" s="141">
        <f t="shared" ca="1" si="7"/>
        <v>28261.869215999996</v>
      </c>
      <c r="P30" s="142"/>
      <c r="Q30" s="140">
        <f t="shared" ca="1" si="4"/>
        <v>2118255.2799999998</v>
      </c>
      <c r="R30" s="140">
        <f t="shared" ca="1" si="5"/>
        <v>28118.963087999997</v>
      </c>
      <c r="S30" s="72"/>
      <c r="T30" s="72"/>
    </row>
    <row r="31" spans="1:20" ht="15" x14ac:dyDescent="0.25">
      <c r="A31" s="155">
        <v>24</v>
      </c>
      <c r="B31" s="244">
        <f ca="1">'Tabla Amortización Fijo'!C37</f>
        <v>46391</v>
      </c>
      <c r="C31" s="141">
        <f t="shared" ca="1" si="6"/>
        <v>2118255.2799999998</v>
      </c>
      <c r="D31" s="141">
        <f ca="1">IF(C31&lt;=0,0,IF(C31&lt;D30,C31,'Tabla Amortización Liquidez'!O44))</f>
        <v>1667.059999999999</v>
      </c>
      <c r="E31" s="156"/>
      <c r="F31" s="141">
        <f ca="1">'Tabla Amortización Liquidez'!P44</f>
        <v>20611.8</v>
      </c>
      <c r="G31" s="141">
        <f ca="1">'Tabla Amortización Liquidez'!Q44</f>
        <v>3297.89</v>
      </c>
      <c r="H31" s="141">
        <f t="shared" ca="1" si="2"/>
        <v>25576.749999999996</v>
      </c>
      <c r="I31" s="449"/>
      <c r="J31" s="141">
        <f t="shared" ca="1" si="1"/>
        <v>1694.6042239999999</v>
      </c>
      <c r="K31" s="141">
        <f t="shared" si="0"/>
        <v>166.35080000000002</v>
      </c>
      <c r="L31" s="141">
        <f ca="1">'Tabla Amortización Liquidez'!Y44+'Tabla Amortización Liquidez'!Z44</f>
        <v>281.10000000000002</v>
      </c>
      <c r="M31" s="141">
        <f t="shared" ca="1" si="3"/>
        <v>399</v>
      </c>
      <c r="N31" s="141">
        <f ca="1">IF(C31=0,0,'Tabla Amortización Liquidez'!Z44+IVA_SI_PRIM_CUOTA+IVA_SD_PRIM_CUOTA+IVA_COMISION_PRIM_CUOTA)</f>
        <v>142.746128</v>
      </c>
      <c r="O31" s="141">
        <f t="shared" ca="1" si="7"/>
        <v>28260.551151999993</v>
      </c>
      <c r="P31" s="142"/>
      <c r="Q31" s="140">
        <f t="shared" ca="1" si="4"/>
        <v>2116588.2199999997</v>
      </c>
      <c r="R31" s="140">
        <f t="shared" ca="1" si="5"/>
        <v>28117.805023999994</v>
      </c>
      <c r="S31" s="72"/>
      <c r="T31" s="72"/>
    </row>
    <row r="32" spans="1:20" ht="15" x14ac:dyDescent="0.25">
      <c r="A32" s="155">
        <v>25</v>
      </c>
      <c r="B32" s="244">
        <f ca="1">'Tabla Amortización Fijo'!C38</f>
        <v>46422</v>
      </c>
      <c r="C32" s="141">
        <f t="shared" ca="1" si="6"/>
        <v>2116588.2199999997</v>
      </c>
      <c r="D32" s="141">
        <f ca="1">IF(C32&lt;=0,0,IF(C32&lt;D31,C32,'Tabla Amortización Liquidez'!O45))</f>
        <v>1687.2099999999964</v>
      </c>
      <c r="E32" s="156"/>
      <c r="F32" s="141">
        <f ca="1">'Tabla Amortización Liquidez'!P45</f>
        <v>20595.580000000002</v>
      </c>
      <c r="G32" s="141">
        <f ca="1">'Tabla Amortización Liquidez'!Q45</f>
        <v>3295.29</v>
      </c>
      <c r="H32" s="141">
        <f t="shared" ca="1" si="2"/>
        <v>25578.079999999998</v>
      </c>
      <c r="I32" s="449"/>
      <c r="J32" s="141">
        <f t="shared" ca="1" si="1"/>
        <v>1693.2705759999999</v>
      </c>
      <c r="K32" s="141">
        <f t="shared" si="0"/>
        <v>166.35080000000002</v>
      </c>
      <c r="L32" s="141">
        <f ca="1">'Tabla Amortización Liquidez'!Y45+'Tabla Amortización Liquidez'!Z45</f>
        <v>281.13</v>
      </c>
      <c r="M32" s="141">
        <f t="shared" ca="1" si="3"/>
        <v>399</v>
      </c>
      <c r="N32" s="141">
        <f ca="1">IF(C32=0,0,'Tabla Amortización Liquidez'!Z45+IVA_SI_PRIM_CUOTA+IVA_SD_PRIM_CUOTA+IVA_COMISION_PRIM_CUOTA)</f>
        <v>142.75612799999999</v>
      </c>
      <c r="O32" s="141">
        <f t="shared" ca="1" si="7"/>
        <v>28260.587503999999</v>
      </c>
      <c r="P32" s="142"/>
      <c r="Q32" s="140">
        <f t="shared" ca="1" si="4"/>
        <v>2114901.0099999998</v>
      </c>
      <c r="R32" s="140">
        <f t="shared" ca="1" si="5"/>
        <v>28117.831375999998</v>
      </c>
      <c r="S32" s="72"/>
      <c r="T32" s="72"/>
    </row>
    <row r="33" spans="1:20" ht="15" x14ac:dyDescent="0.25">
      <c r="A33" s="155">
        <v>26</v>
      </c>
      <c r="B33" s="244">
        <f ca="1">'Tabla Amortización Fijo'!C39</f>
        <v>46450</v>
      </c>
      <c r="C33" s="141">
        <f t="shared" ca="1" si="6"/>
        <v>2114901.0099999998</v>
      </c>
      <c r="D33" s="141">
        <f ca="1">IF(C33&lt;=0,0,IF(C33&lt;D32,C33,'Tabla Amortización Liquidez'!O46))</f>
        <v>4017.7799999999975</v>
      </c>
      <c r="E33" s="156"/>
      <c r="F33" s="141">
        <f ca="1">'Tabla Amortización Liquidez'!P46</f>
        <v>18587.63</v>
      </c>
      <c r="G33" s="141">
        <f ca="1">'Tabla Amortización Liquidez'!Q46</f>
        <v>2974.02</v>
      </c>
      <c r="H33" s="141">
        <f t="shared" ca="1" si="2"/>
        <v>25579.43</v>
      </c>
      <c r="I33" s="449"/>
      <c r="J33" s="141">
        <f t="shared" ca="1" si="1"/>
        <v>1691.9208079999999</v>
      </c>
      <c r="K33" s="141">
        <f t="shared" si="0"/>
        <v>166.35080000000002</v>
      </c>
      <c r="L33" s="141">
        <f ca="1">'Tabla Amortización Liquidez'!Y46+'Tabla Amortización Liquidez'!Z46</f>
        <v>284.77999999999997</v>
      </c>
      <c r="M33" s="141">
        <f t="shared" ca="1" si="3"/>
        <v>399</v>
      </c>
      <c r="N33" s="141">
        <f ca="1">IF(C33=0,0,'Tabla Amortización Liquidez'!Z46+IVA_SI_PRIM_CUOTA+IVA_SD_PRIM_CUOTA+IVA_COMISION_PRIM_CUOTA)</f>
        <v>143.25612799999999</v>
      </c>
      <c r="O33" s="141">
        <f t="shared" ca="1" si="7"/>
        <v>28264.737735999999</v>
      </c>
      <c r="P33" s="142"/>
      <c r="Q33" s="140">
        <f t="shared" ca="1" si="4"/>
        <v>2110883.23</v>
      </c>
      <c r="R33" s="140">
        <f t="shared" ca="1" si="5"/>
        <v>28121.481607999998</v>
      </c>
      <c r="S33" s="72"/>
      <c r="T33" s="72"/>
    </row>
    <row r="34" spans="1:20" ht="15" x14ac:dyDescent="0.25">
      <c r="A34" s="155">
        <v>27</v>
      </c>
      <c r="B34" s="244">
        <f ca="1">'Tabla Amortización Fijo'!C40</f>
        <v>46481</v>
      </c>
      <c r="C34" s="141">
        <f t="shared" ca="1" si="6"/>
        <v>2110883.23</v>
      </c>
      <c r="D34" s="141">
        <f ca="1">IF(C34&lt;=0,0,IF(C34&lt;D33,C34,'Tabla Amortización Liquidez'!O47))</f>
        <v>1756.1599999999989</v>
      </c>
      <c r="E34" s="156"/>
      <c r="F34" s="141">
        <f ca="1">'Tabla Amortización Liquidez'!P47</f>
        <v>20540.07</v>
      </c>
      <c r="G34" s="141">
        <f ca="1">'Tabla Amortización Liquidez'!Q47</f>
        <v>3286.41</v>
      </c>
      <c r="H34" s="141">
        <f t="shared" ca="1" si="2"/>
        <v>25582.639999999999</v>
      </c>
      <c r="I34" s="449"/>
      <c r="J34" s="141">
        <f t="shared" ca="1" si="1"/>
        <v>1688.706584</v>
      </c>
      <c r="K34" s="141">
        <f t="shared" si="0"/>
        <v>166.35080000000002</v>
      </c>
      <c r="L34" s="141">
        <f ca="1">'Tabla Amortización Liquidez'!Y47+'Tabla Amortización Liquidez'!Z47</f>
        <v>281.23</v>
      </c>
      <c r="M34" s="141">
        <f t="shared" ca="1" si="3"/>
        <v>399</v>
      </c>
      <c r="N34" s="141">
        <f ca="1">IF(C34=0,0,'Tabla Amortización Liquidez'!Z47+IVA_SI_PRIM_CUOTA+IVA_SD_PRIM_CUOTA+IVA_COMISION_PRIM_CUOTA)</f>
        <v>142.76612800000001</v>
      </c>
      <c r="O34" s="141">
        <f t="shared" ca="1" si="7"/>
        <v>28260.693511999998</v>
      </c>
      <c r="P34" s="142"/>
      <c r="Q34" s="140">
        <f t="shared" ca="1" si="4"/>
        <v>2109127.0699999998</v>
      </c>
      <c r="R34" s="140">
        <f t="shared" ca="1" si="5"/>
        <v>28117.927383999999</v>
      </c>
      <c r="S34" s="72"/>
      <c r="T34" s="72"/>
    </row>
    <row r="35" spans="1:20" ht="15" x14ac:dyDescent="0.25">
      <c r="A35" s="155">
        <v>28</v>
      </c>
      <c r="B35" s="244">
        <f ca="1">'Tabla Amortización Fijo'!C41</f>
        <v>46511</v>
      </c>
      <c r="C35" s="141">
        <f t="shared" ca="1" si="6"/>
        <v>2109127.0699999998</v>
      </c>
      <c r="D35" s="141">
        <f ca="1">IF(C35&lt;=0,0,IF(C35&lt;D34,C35,'Tabla Amortización Liquidez'!O48))</f>
        <v>2545.3499999999976</v>
      </c>
      <c r="E35" s="156"/>
      <c r="F35" s="141">
        <f ca="1">'Tabla Amortización Liquidez'!P48</f>
        <v>19860.95</v>
      </c>
      <c r="G35" s="141">
        <f ca="1">'Tabla Amortización Liquidez'!Q48</f>
        <v>3177.75</v>
      </c>
      <c r="H35" s="141">
        <f t="shared" ca="1" si="2"/>
        <v>25584.05</v>
      </c>
      <c r="I35" s="449"/>
      <c r="J35" s="141">
        <f t="shared" ca="1" si="1"/>
        <v>1687.3016559999999</v>
      </c>
      <c r="K35" s="141">
        <f t="shared" si="0"/>
        <v>166.35080000000002</v>
      </c>
      <c r="L35" s="141">
        <f ca="1">'Tabla Amortización Liquidez'!Y48+'Tabla Amortización Liquidez'!Z48</f>
        <v>282.45999999999998</v>
      </c>
      <c r="M35" s="141">
        <f t="shared" ca="1" si="3"/>
        <v>399</v>
      </c>
      <c r="N35" s="141">
        <f ca="1">IF(C35=0,0,'Tabla Amortización Liquidez'!Z48+IVA_SI_PRIM_CUOTA+IVA_SD_PRIM_CUOTA+IVA_COMISION_PRIM_CUOTA)</f>
        <v>142.936128</v>
      </c>
      <c r="O35" s="141">
        <f t="shared" ca="1" si="7"/>
        <v>28262.098583999999</v>
      </c>
      <c r="P35" s="142"/>
      <c r="Q35" s="140">
        <f t="shared" ca="1" si="4"/>
        <v>2106581.7199999997</v>
      </c>
      <c r="R35" s="140">
        <f t="shared" ca="1" si="5"/>
        <v>28119.162455999998</v>
      </c>
      <c r="S35" s="72"/>
      <c r="T35" s="72"/>
    </row>
    <row r="36" spans="1:20" ht="15" x14ac:dyDescent="0.25">
      <c r="A36" s="155">
        <v>29</v>
      </c>
      <c r="B36" s="244">
        <f ca="1">'Tabla Amortización Fijo'!C42</f>
        <v>46542</v>
      </c>
      <c r="C36" s="141">
        <f t="shared" ca="1" si="6"/>
        <v>2106581.7199999997</v>
      </c>
      <c r="D36" s="141">
        <f ca="1">IF(C36&lt;=0,0,IF(C36&lt;D35,C36,'Tabla Amortización Liquidez'!O49))</f>
        <v>1808.1599999999989</v>
      </c>
      <c r="E36" s="156"/>
      <c r="F36" s="141">
        <f ca="1">'Tabla Amortización Liquidez'!P49</f>
        <v>20498.21</v>
      </c>
      <c r="G36" s="141">
        <f ca="1">'Tabla Amortización Liquidez'!Q49</f>
        <v>3279.71</v>
      </c>
      <c r="H36" s="141">
        <f t="shared" ca="1" si="2"/>
        <v>25586.079999999998</v>
      </c>
      <c r="I36" s="449"/>
      <c r="J36" s="141">
        <f t="shared" ca="1" si="1"/>
        <v>1685.2653759999998</v>
      </c>
      <c r="K36" s="141">
        <f t="shared" si="0"/>
        <v>166.35080000000002</v>
      </c>
      <c r="L36" s="141">
        <f ca="1">'Tabla Amortización Liquidez'!Y49+'Tabla Amortización Liquidez'!Z49</f>
        <v>281.31</v>
      </c>
      <c r="M36" s="141">
        <f t="shared" ca="1" si="3"/>
        <v>399</v>
      </c>
      <c r="N36" s="141">
        <f ca="1">IF(C36=0,0,'Tabla Amortización Liquidez'!Z49+IVA_SI_PRIM_CUOTA+IVA_SD_PRIM_CUOTA+IVA_COMISION_PRIM_CUOTA)</f>
        <v>142.776128</v>
      </c>
      <c r="O36" s="141">
        <f t="shared" ca="1" si="7"/>
        <v>28260.782304</v>
      </c>
      <c r="P36" s="142"/>
      <c r="Q36" s="140">
        <f t="shared" ca="1" si="4"/>
        <v>2104773.5599999996</v>
      </c>
      <c r="R36" s="140">
        <f t="shared" ca="1" si="5"/>
        <v>28118.006175999999</v>
      </c>
      <c r="S36" s="72"/>
      <c r="T36" s="72"/>
    </row>
    <row r="37" spans="1:20" ht="15" x14ac:dyDescent="0.25">
      <c r="A37" s="155">
        <v>30</v>
      </c>
      <c r="B37" s="244">
        <f ca="1">'Tabla Amortización Fijo'!C43</f>
        <v>46572</v>
      </c>
      <c r="C37" s="141">
        <f t="shared" ca="1" si="6"/>
        <v>2104773.5599999996</v>
      </c>
      <c r="D37" s="141">
        <f ca="1">IF(C37&lt;=0,0,IF(C37&lt;D36,C37,'Tabla Amortización Liquidez'!O50))</f>
        <v>2596.3899999999981</v>
      </c>
      <c r="E37" s="156"/>
      <c r="F37" s="141">
        <f ca="1">'Tabla Amortización Liquidez'!P50</f>
        <v>19819.95</v>
      </c>
      <c r="G37" s="141">
        <f ca="1">'Tabla Amortización Liquidez'!Q50</f>
        <v>3171.19</v>
      </c>
      <c r="H37" s="141">
        <f t="shared" ca="1" si="2"/>
        <v>25587.53</v>
      </c>
      <c r="I37" s="449"/>
      <c r="J37" s="141">
        <f t="shared" ca="1" si="1"/>
        <v>1683.8188479999997</v>
      </c>
      <c r="K37" s="141">
        <f t="shared" si="0"/>
        <v>166.35080000000002</v>
      </c>
      <c r="L37" s="141">
        <f ca="1">'Tabla Amortización Liquidez'!Y50+'Tabla Amortización Liquidez'!Z50</f>
        <v>282.53999999999996</v>
      </c>
      <c r="M37" s="141">
        <f t="shared" ca="1" si="3"/>
        <v>399</v>
      </c>
      <c r="N37" s="141">
        <f ca="1">IF(C37=0,0,'Tabla Amortización Liquidez'!Z50+IVA_SI_PRIM_CUOTA+IVA_SD_PRIM_CUOTA+IVA_COMISION_PRIM_CUOTA)</f>
        <v>142.94612799999999</v>
      </c>
      <c r="O37" s="141">
        <f t="shared" ca="1" si="7"/>
        <v>28262.185775999998</v>
      </c>
      <c r="P37" s="142"/>
      <c r="Q37" s="140">
        <f t="shared" ca="1" si="4"/>
        <v>2102177.1699999995</v>
      </c>
      <c r="R37" s="140">
        <f t="shared" ca="1" si="5"/>
        <v>28119.239647999999</v>
      </c>
      <c r="S37" s="72"/>
      <c r="T37" s="72"/>
    </row>
    <row r="38" spans="1:20" ht="15" x14ac:dyDescent="0.25">
      <c r="A38" s="155">
        <v>31</v>
      </c>
      <c r="B38" s="244">
        <f ca="1">'Tabla Amortización Fijo'!C44</f>
        <v>46603</v>
      </c>
      <c r="C38" s="141">
        <f t="shared" ca="1" si="6"/>
        <v>2102177.1699999995</v>
      </c>
      <c r="D38" s="141">
        <f ca="1">IF(C38&lt;=0,0,IF(C38&lt;D37,C38,'Tabla Amortización Liquidez'!O51))</f>
        <v>1861.4</v>
      </c>
      <c r="E38" s="156"/>
      <c r="F38" s="141">
        <f ca="1">'Tabla Amortización Liquidez'!P51</f>
        <v>20455.349999999999</v>
      </c>
      <c r="G38" s="141">
        <f ca="1">'Tabla Amortización Liquidez'!Q51</f>
        <v>3272.86</v>
      </c>
      <c r="H38" s="141">
        <f t="shared" ca="1" si="2"/>
        <v>25589.61</v>
      </c>
      <c r="I38" s="449"/>
      <c r="J38" s="141">
        <f t="shared" ca="1" si="1"/>
        <v>1681.7417359999995</v>
      </c>
      <c r="K38" s="141">
        <f t="shared" si="0"/>
        <v>166.35080000000002</v>
      </c>
      <c r="L38" s="141">
        <f ca="1">'Tabla Amortización Liquidez'!Y51+'Tabla Amortización Liquidez'!Z51</f>
        <v>281.38</v>
      </c>
      <c r="M38" s="141">
        <f t="shared" ca="1" si="3"/>
        <v>399</v>
      </c>
      <c r="N38" s="141">
        <f ca="1">IF(C38=0,0,'Tabla Amortización Liquidez'!Z51+IVA_SI_PRIM_CUOTA+IVA_SD_PRIM_CUOTA+IVA_COMISION_PRIM_CUOTA)</f>
        <v>142.78612800000002</v>
      </c>
      <c r="O38" s="141">
        <f t="shared" ca="1" si="7"/>
        <v>28260.868664000001</v>
      </c>
      <c r="P38" s="142"/>
      <c r="Q38" s="140">
        <f t="shared" ca="1" si="4"/>
        <v>2100315.7699999996</v>
      </c>
      <c r="R38" s="140">
        <f t="shared" ca="1" si="5"/>
        <v>28118.082536000002</v>
      </c>
      <c r="S38" s="72"/>
      <c r="T38" s="72"/>
    </row>
    <row r="39" spans="1:20" ht="15" x14ac:dyDescent="0.25">
      <c r="A39" s="155">
        <v>32</v>
      </c>
      <c r="B39" s="244">
        <f ca="1">'Tabla Amortización Fijo'!C45</f>
        <v>46634</v>
      </c>
      <c r="C39" s="141">
        <f t="shared" ca="1" si="6"/>
        <v>2100315.7699999996</v>
      </c>
      <c r="D39" s="141">
        <f ca="1">IF(C39&lt;=0,0,IF(C39&lt;D38,C39,'Tabla Amortización Liquidez'!O52))</f>
        <v>1883.8999999999969</v>
      </c>
      <c r="E39" s="156"/>
      <c r="F39" s="141">
        <f ca="1">'Tabla Amortización Liquidez'!P52</f>
        <v>20437.240000000002</v>
      </c>
      <c r="G39" s="141">
        <f ca="1">'Tabla Amortización Liquidez'!Q52</f>
        <v>3269.96</v>
      </c>
      <c r="H39" s="141">
        <f t="shared" ca="1" si="2"/>
        <v>25591.1</v>
      </c>
      <c r="I39" s="449"/>
      <c r="J39" s="141">
        <f t="shared" ca="1" si="1"/>
        <v>1680.2526159999998</v>
      </c>
      <c r="K39" s="141">
        <f t="shared" si="0"/>
        <v>166.35080000000002</v>
      </c>
      <c r="L39" s="141">
        <f ca="1">'Tabla Amortización Liquidez'!Y52+'Tabla Amortización Liquidez'!Z52</f>
        <v>281.42</v>
      </c>
      <c r="M39" s="141">
        <f t="shared" ca="1" si="3"/>
        <v>399</v>
      </c>
      <c r="N39" s="141">
        <f ca="1">IF(C39=0,0,'Tabla Amortización Liquidez'!Z52+IVA_SI_PRIM_CUOTA+IVA_SD_PRIM_CUOTA+IVA_COMISION_PRIM_CUOTA)</f>
        <v>142.79612800000001</v>
      </c>
      <c r="O39" s="141">
        <f t="shared" ca="1" si="7"/>
        <v>28260.919543999997</v>
      </c>
      <c r="P39" s="142"/>
      <c r="Q39" s="140">
        <f t="shared" ca="1" si="4"/>
        <v>2098431.8699999996</v>
      </c>
      <c r="R39" s="140">
        <f t="shared" ca="1" si="5"/>
        <v>28118.123415999995</v>
      </c>
      <c r="S39" s="72"/>
      <c r="T39" s="72"/>
    </row>
    <row r="40" spans="1:20" ht="15" x14ac:dyDescent="0.25">
      <c r="A40" s="155">
        <v>33</v>
      </c>
      <c r="B40" s="244">
        <f ca="1">'Tabla Amortización Fijo'!C46</f>
        <v>46664</v>
      </c>
      <c r="C40" s="141">
        <f t="shared" ca="1" si="6"/>
        <v>2098431.8699999996</v>
      </c>
      <c r="D40" s="141">
        <f ca="1">IF(C40&lt;=0,0,IF(C40&lt;D39,C40,'Tabla Amortización Liquidez'!O53))</f>
        <v>2670.7299999999991</v>
      </c>
      <c r="E40" s="156"/>
      <c r="F40" s="141">
        <f ca="1">'Tabla Amortización Liquidez'!P53</f>
        <v>19760.23</v>
      </c>
      <c r="G40" s="141">
        <f ca="1">'Tabla Amortización Liquidez'!Q53</f>
        <v>3161.64</v>
      </c>
      <c r="H40" s="141">
        <f t="shared" ca="1" si="2"/>
        <v>25592.6</v>
      </c>
      <c r="I40" s="449"/>
      <c r="J40" s="141">
        <f t="shared" ca="1" si="1"/>
        <v>1678.7454959999998</v>
      </c>
      <c r="K40" s="141">
        <f t="shared" si="0"/>
        <v>166.35080000000002</v>
      </c>
      <c r="L40" s="141">
        <f ca="1">'Tabla Amortización Liquidez'!Y53+'Tabla Amortización Liquidez'!Z53</f>
        <v>282.64999999999998</v>
      </c>
      <c r="M40" s="141">
        <f t="shared" ca="1" si="3"/>
        <v>399</v>
      </c>
      <c r="N40" s="141">
        <f ca="1">IF(C40=0,0,'Tabla Amortización Liquidez'!Z53+IVA_SI_PRIM_CUOTA+IVA_SD_PRIM_CUOTA+IVA_COMISION_PRIM_CUOTA)</f>
        <v>142.96612800000003</v>
      </c>
      <c r="O40" s="141">
        <f t="shared" ca="1" si="7"/>
        <v>28262.312424</v>
      </c>
      <c r="P40" s="142"/>
      <c r="Q40" s="140">
        <f t="shared" ca="1" si="4"/>
        <v>2095761.1399999997</v>
      </c>
      <c r="R40" s="140">
        <f t="shared" ca="1" si="5"/>
        <v>28119.346296</v>
      </c>
      <c r="S40" s="72"/>
      <c r="T40" s="72"/>
    </row>
    <row r="41" spans="1:20" ht="15" x14ac:dyDescent="0.25">
      <c r="A41" s="155">
        <v>34</v>
      </c>
      <c r="B41" s="244">
        <f ca="1">'Tabla Amortización Fijo'!C47</f>
        <v>46695</v>
      </c>
      <c r="C41" s="141">
        <f t="shared" ca="1" si="6"/>
        <v>2095761.1399999997</v>
      </c>
      <c r="D41" s="141">
        <f ca="1">IF(C41&lt;=0,0,IF(C41&lt;D40,C41,'Tabla Amortización Liquidez'!O54))</f>
        <v>1938.9500000000007</v>
      </c>
      <c r="E41" s="156"/>
      <c r="F41" s="141">
        <f ca="1">'Tabla Amortización Liquidez'!P54</f>
        <v>20392.919999999998</v>
      </c>
      <c r="G41" s="141">
        <f ca="1">'Tabla Amortización Liquidez'!Q54</f>
        <v>3262.87</v>
      </c>
      <c r="H41" s="141">
        <f t="shared" ca="1" si="2"/>
        <v>25594.739999999998</v>
      </c>
      <c r="I41" s="449"/>
      <c r="J41" s="141">
        <f t="shared" ca="1" si="1"/>
        <v>1676.6089119999997</v>
      </c>
      <c r="K41" s="141">
        <f t="shared" si="0"/>
        <v>166.35080000000002</v>
      </c>
      <c r="L41" s="141">
        <f ca="1">'Tabla Amortización Liquidez'!Y54+'Tabla Amortización Liquidez'!Z54</f>
        <v>281.5</v>
      </c>
      <c r="M41" s="141">
        <f t="shared" ca="1" si="3"/>
        <v>399</v>
      </c>
      <c r="N41" s="141">
        <f ca="1">IF(C41=0,0,'Tabla Amortización Liquidez'!Z54+IVA_SI_PRIM_CUOTA+IVA_SD_PRIM_CUOTA+IVA_COMISION_PRIM_CUOTA)</f>
        <v>142.806128</v>
      </c>
      <c r="O41" s="141">
        <f t="shared" ca="1" si="7"/>
        <v>28261.005839999998</v>
      </c>
      <c r="P41" s="142"/>
      <c r="Q41" s="140">
        <f t="shared" ca="1" si="4"/>
        <v>2093822.1899999997</v>
      </c>
      <c r="R41" s="140">
        <f t="shared" ca="1" si="5"/>
        <v>28118.199711999998</v>
      </c>
      <c r="S41" s="72"/>
      <c r="T41" s="72"/>
    </row>
    <row r="42" spans="1:20" ht="15" x14ac:dyDescent="0.25">
      <c r="A42" s="155">
        <v>35</v>
      </c>
      <c r="B42" s="244">
        <f ca="1">'Tabla Amortización Fijo'!C48</f>
        <v>46725</v>
      </c>
      <c r="C42" s="141">
        <f t="shared" ca="1" si="6"/>
        <v>2093822.1899999997</v>
      </c>
      <c r="D42" s="141">
        <f ca="1">IF(C42&lt;=0,0,IF(C42&lt;D41,C42,'Tabla Amortización Liquidez'!O55))</f>
        <v>2724.7699999999973</v>
      </c>
      <c r="E42" s="156"/>
      <c r="F42" s="141">
        <f ca="1">'Tabla Amortización Liquidez'!P55</f>
        <v>19716.830000000002</v>
      </c>
      <c r="G42" s="141">
        <f ca="1">'Tabla Amortización Liquidez'!Q55</f>
        <v>3154.69</v>
      </c>
      <c r="H42" s="141">
        <f t="shared" ca="1" si="2"/>
        <v>25596.289999999997</v>
      </c>
      <c r="I42" s="449"/>
      <c r="J42" s="141">
        <f t="shared" ca="1" si="1"/>
        <v>1675.0577519999999</v>
      </c>
      <c r="K42" s="141">
        <f t="shared" si="0"/>
        <v>166.35080000000002</v>
      </c>
      <c r="L42" s="141">
        <f ca="1">'Tabla Amortización Liquidez'!Y55+'Tabla Amortización Liquidez'!Z55</f>
        <v>282.73</v>
      </c>
      <c r="M42" s="141">
        <f t="shared" ca="1" si="3"/>
        <v>399</v>
      </c>
      <c r="N42" s="141">
        <f ca="1">IF(C42=0,0,'Tabla Amortización Liquidez'!Z55+IVA_SI_PRIM_CUOTA+IVA_SD_PRIM_CUOTA+IVA_COMISION_PRIM_CUOTA)</f>
        <v>142.97612800000002</v>
      </c>
      <c r="O42" s="141">
        <f t="shared" ca="1" si="7"/>
        <v>28262.404679999996</v>
      </c>
      <c r="P42" s="142"/>
      <c r="Q42" s="140">
        <f t="shared" ca="1" si="4"/>
        <v>2091097.4199999997</v>
      </c>
      <c r="R42" s="140">
        <f t="shared" ca="1" si="5"/>
        <v>28119.428551999998</v>
      </c>
      <c r="S42" s="72"/>
      <c r="T42" s="72"/>
    </row>
    <row r="43" spans="1:20" ht="15" x14ac:dyDescent="0.25">
      <c r="A43" s="155">
        <v>36</v>
      </c>
      <c r="B43" s="244">
        <f ca="1">'Tabla Amortización Fijo'!C49</f>
        <v>46756</v>
      </c>
      <c r="C43" s="141">
        <f t="shared" ca="1" si="6"/>
        <v>2091097.4199999997</v>
      </c>
      <c r="D43" s="141">
        <f ca="1">IF(C43&lt;=0,0,IF(C43&lt;D42,C43,'Tabla Amortización Liquidez'!O56))</f>
        <v>1995.3199999999974</v>
      </c>
      <c r="E43" s="156"/>
      <c r="F43" s="141">
        <f ca="1">'Tabla Amortización Liquidez'!P56</f>
        <v>20347.54</v>
      </c>
      <c r="G43" s="141">
        <f ca="1">'Tabla Amortización Liquidez'!Q56</f>
        <v>3255.61</v>
      </c>
      <c r="H43" s="141">
        <f t="shared" ca="1" si="2"/>
        <v>25598.469999999998</v>
      </c>
      <c r="I43" s="449"/>
      <c r="J43" s="141">
        <f t="shared" ca="1" si="1"/>
        <v>1672.8779359999999</v>
      </c>
      <c r="K43" s="141">
        <f t="shared" si="0"/>
        <v>166.35080000000002</v>
      </c>
      <c r="L43" s="141">
        <f ca="1">'Tabla Amortización Liquidez'!Y56+'Tabla Amortización Liquidez'!Z56</f>
        <v>281.58000000000004</v>
      </c>
      <c r="M43" s="141">
        <f t="shared" ca="1" si="3"/>
        <v>399</v>
      </c>
      <c r="N43" s="141">
        <f ca="1">IF(C43=0,0,'Tabla Amortización Liquidez'!Z56+IVA_SI_PRIM_CUOTA+IVA_SD_PRIM_CUOTA+IVA_COMISION_PRIM_CUOTA)</f>
        <v>142.81612799999999</v>
      </c>
      <c r="O43" s="141">
        <f t="shared" ca="1" si="7"/>
        <v>28261.094863999999</v>
      </c>
      <c r="P43" s="142"/>
      <c r="Q43" s="140">
        <f t="shared" ca="1" si="4"/>
        <v>2089102.0999999996</v>
      </c>
      <c r="R43" s="140">
        <f t="shared" ca="1" si="5"/>
        <v>28118.278736</v>
      </c>
      <c r="S43" s="72"/>
      <c r="T43" s="72"/>
    </row>
    <row r="44" spans="1:20" ht="15" x14ac:dyDescent="0.25">
      <c r="A44" s="155">
        <v>37</v>
      </c>
      <c r="B44" s="244">
        <f ca="1">'Tabla Amortización Fijo'!C50</f>
        <v>46787</v>
      </c>
      <c r="C44" s="141">
        <f t="shared" ca="1" si="6"/>
        <v>2089102.0999999996</v>
      </c>
      <c r="D44" s="141">
        <f ca="1">IF(C44&lt;=0,0,IF(C44&lt;D43,C44,'Tabla Amortización Liquidez'!O57))</f>
        <v>2019.4499999999998</v>
      </c>
      <c r="E44" s="156"/>
      <c r="F44" s="141">
        <f ca="1">'Tabla Amortización Liquidez'!P57</f>
        <v>20328.12</v>
      </c>
      <c r="G44" s="141">
        <f ca="1">'Tabla Amortización Liquidez'!Q57</f>
        <v>3252.5</v>
      </c>
      <c r="H44" s="141">
        <f t="shared" ca="1" si="2"/>
        <v>25600.07</v>
      </c>
      <c r="I44" s="449"/>
      <c r="J44" s="141">
        <f t="shared" ca="1" si="1"/>
        <v>1671.2816799999996</v>
      </c>
      <c r="K44" s="141">
        <f t="shared" si="0"/>
        <v>166.35080000000002</v>
      </c>
      <c r="L44" s="141">
        <f ca="1">'Tabla Amortización Liquidez'!Y57+'Tabla Amortización Liquidez'!Z57</f>
        <v>281.61</v>
      </c>
      <c r="M44" s="141">
        <f t="shared" ca="1" si="3"/>
        <v>399</v>
      </c>
      <c r="N44" s="141">
        <f ca="1">IF(C44=0,0,'Tabla Amortización Liquidez'!Z57+IVA_SI_PRIM_CUOTA+IVA_SD_PRIM_CUOTA+IVA_COMISION_PRIM_CUOTA)</f>
        <v>142.81612799999999</v>
      </c>
      <c r="O44" s="141">
        <f t="shared" ca="1" si="7"/>
        <v>28261.128607999999</v>
      </c>
      <c r="P44" s="142"/>
      <c r="Q44" s="140">
        <f t="shared" ca="1" si="4"/>
        <v>2087082.6499999997</v>
      </c>
      <c r="R44" s="140">
        <f t="shared" ca="1" si="5"/>
        <v>28118.312480000001</v>
      </c>
      <c r="S44" s="72"/>
      <c r="T44" s="72"/>
    </row>
    <row r="45" spans="1:20" ht="15" x14ac:dyDescent="0.25">
      <c r="A45" s="155">
        <v>38</v>
      </c>
      <c r="B45" s="244">
        <f ca="1">'Tabla Amortización Fijo'!C51</f>
        <v>46816</v>
      </c>
      <c r="C45" s="141">
        <f t="shared" ca="1" si="6"/>
        <v>2087082.6499999997</v>
      </c>
      <c r="D45" s="141">
        <f ca="1">IF(C45&lt;=0,0,IF(C45&lt;D44,C45,'Tabla Amortización Liquidez'!O58))</f>
        <v>3563.7099999999987</v>
      </c>
      <c r="E45" s="156"/>
      <c r="F45" s="141">
        <f ca="1">'Tabla Amortización Liquidez'!P58</f>
        <v>18998.25</v>
      </c>
      <c r="G45" s="141">
        <f ca="1">'Tabla Amortización Liquidez'!Q58</f>
        <v>3039.72</v>
      </c>
      <c r="H45" s="141">
        <f t="shared" ca="1" si="2"/>
        <v>25601.68</v>
      </c>
      <c r="I45" s="449"/>
      <c r="J45" s="141">
        <f t="shared" ca="1" si="1"/>
        <v>1669.6661199999999</v>
      </c>
      <c r="K45" s="141">
        <f t="shared" si="0"/>
        <v>166.35080000000002</v>
      </c>
      <c r="L45" s="141">
        <f ca="1">'Tabla Amortización Liquidez'!Y58+'Tabla Amortización Liquidez'!Z58</f>
        <v>284.04000000000002</v>
      </c>
      <c r="M45" s="141">
        <f t="shared" ca="1" si="3"/>
        <v>399</v>
      </c>
      <c r="N45" s="141">
        <f ca="1">IF(C45=0,0,'Tabla Amortización Liquidez'!Z58+IVA_SI_PRIM_CUOTA+IVA_SD_PRIM_CUOTA+IVA_COMISION_PRIM_CUOTA)</f>
        <v>143.15612800000002</v>
      </c>
      <c r="O45" s="141">
        <f t="shared" ca="1" si="7"/>
        <v>28263.893047999998</v>
      </c>
      <c r="P45" s="142"/>
      <c r="Q45" s="140">
        <f t="shared" ca="1" si="4"/>
        <v>2083518.9399999997</v>
      </c>
      <c r="R45" s="140">
        <f t="shared" ca="1" si="5"/>
        <v>28120.736919999999</v>
      </c>
      <c r="S45" s="72"/>
      <c r="T45" s="72"/>
    </row>
    <row r="46" spans="1:20" ht="15" x14ac:dyDescent="0.25">
      <c r="A46" s="155">
        <v>39</v>
      </c>
      <c r="B46" s="244">
        <f ca="1">'Tabla Amortización Fijo'!C52</f>
        <v>46847</v>
      </c>
      <c r="C46" s="141">
        <f t="shared" ca="1" si="6"/>
        <v>2083518.9399999997</v>
      </c>
      <c r="D46" s="141">
        <f ca="1">IF(C46&lt;=0,0,IF(C46&lt;D45,C46,'Tabla Amortización Liquidez'!O59))</f>
        <v>2086.9199999999996</v>
      </c>
      <c r="E46" s="156"/>
      <c r="F46" s="141">
        <f ca="1">'Tabla Amortización Liquidez'!P59</f>
        <v>20273.8</v>
      </c>
      <c r="G46" s="141">
        <f ca="1">'Tabla Amortización Liquidez'!Q59</f>
        <v>3243.81</v>
      </c>
      <c r="H46" s="141">
        <f t="shared" ca="1" si="2"/>
        <v>25604.53</v>
      </c>
      <c r="I46" s="449"/>
      <c r="J46" s="141">
        <f t="shared" ca="1" si="1"/>
        <v>1666.8151519999997</v>
      </c>
      <c r="K46" s="141">
        <f t="shared" si="0"/>
        <v>166.35080000000002</v>
      </c>
      <c r="L46" s="141">
        <f ca="1">'Tabla Amortización Liquidez'!Y59+'Tabla Amortización Liquidez'!Z59</f>
        <v>281.72000000000003</v>
      </c>
      <c r="M46" s="141">
        <f t="shared" ca="1" si="3"/>
        <v>399</v>
      </c>
      <c r="N46" s="141">
        <f ca="1">IF(C46=0,0,'Tabla Amortización Liquidez'!Z59+IVA_SI_PRIM_CUOTA+IVA_SD_PRIM_CUOTA+IVA_COMISION_PRIM_CUOTA)</f>
        <v>142.836128</v>
      </c>
      <c r="O46" s="141">
        <f t="shared" ca="1" si="7"/>
        <v>28261.252079999998</v>
      </c>
      <c r="P46" s="142"/>
      <c r="Q46" s="140">
        <f t="shared" ca="1" si="4"/>
        <v>2081432.0199999998</v>
      </c>
      <c r="R46" s="140">
        <f t="shared" ca="1" si="5"/>
        <v>28118.415951999999</v>
      </c>
      <c r="S46" s="72"/>
      <c r="T46" s="72"/>
    </row>
    <row r="47" spans="1:20" ht="15" x14ac:dyDescent="0.25">
      <c r="A47" s="155">
        <v>40</v>
      </c>
      <c r="B47" s="244">
        <f ca="1">'Tabla Amortización Fijo'!C53</f>
        <v>46877</v>
      </c>
      <c r="C47" s="141">
        <f t="shared" ca="1" si="6"/>
        <v>2081432.0199999998</v>
      </c>
      <c r="D47" s="141">
        <f ca="1">IF(C47&lt;=0,0,IF(C47&lt;D46,C47,'Tabla Amortización Liquidez'!O60))</f>
        <v>2870.0299999999975</v>
      </c>
      <c r="E47" s="156"/>
      <c r="F47" s="141">
        <f ca="1">'Tabla Amortización Liquidez'!P60</f>
        <v>19600.150000000001</v>
      </c>
      <c r="G47" s="141">
        <f ca="1">'Tabla Amortización Liquidez'!Q60</f>
        <v>3136.02</v>
      </c>
      <c r="H47" s="141">
        <f t="shared" ca="1" si="2"/>
        <v>25606.2</v>
      </c>
      <c r="I47" s="449"/>
      <c r="J47" s="141">
        <f t="shared" ca="1" si="1"/>
        <v>1665.145616</v>
      </c>
      <c r="K47" s="141">
        <f t="shared" si="0"/>
        <v>166.35080000000002</v>
      </c>
      <c r="L47" s="141">
        <f ca="1">'Tabla Amortización Liquidez'!Y60+'Tabla Amortización Liquidez'!Z60</f>
        <v>282.94</v>
      </c>
      <c r="M47" s="141">
        <f t="shared" ca="1" si="3"/>
        <v>399</v>
      </c>
      <c r="N47" s="141">
        <f ca="1">IF(C47=0,0,'Tabla Amortización Liquidez'!Z60+IVA_SI_PRIM_CUOTA+IVA_SD_PRIM_CUOTA+IVA_COMISION_PRIM_CUOTA)</f>
        <v>143.00612799999999</v>
      </c>
      <c r="O47" s="141">
        <f t="shared" ca="1" si="7"/>
        <v>28262.642544000002</v>
      </c>
      <c r="P47" s="142"/>
      <c r="Q47" s="140">
        <f t="shared" ca="1" si="4"/>
        <v>2078561.9899999998</v>
      </c>
      <c r="R47" s="140">
        <f t="shared" ca="1" si="5"/>
        <v>28119.636416000001</v>
      </c>
      <c r="S47" s="72"/>
      <c r="T47" s="72"/>
    </row>
    <row r="48" spans="1:20" ht="15" x14ac:dyDescent="0.25">
      <c r="A48" s="155">
        <v>41</v>
      </c>
      <c r="B48" s="244">
        <f ca="1">'Tabla Amortización Fijo'!C54</f>
        <v>46908</v>
      </c>
      <c r="C48" s="141">
        <f t="shared" ca="1" si="6"/>
        <v>2078561.9899999998</v>
      </c>
      <c r="D48" s="141">
        <f ca="1">IF(C48&lt;=0,0,IF(C48&lt;D47,C48,'Tabla Amortización Liquidez'!O61))</f>
        <v>2146.8499999999967</v>
      </c>
      <c r="E48" s="156"/>
      <c r="F48" s="141">
        <f ca="1">'Tabla Amortización Liquidez'!P61</f>
        <v>20225.560000000001</v>
      </c>
      <c r="G48" s="141">
        <f ca="1">'Tabla Amortización Liquidez'!Q61</f>
        <v>3236.09</v>
      </c>
      <c r="H48" s="141">
        <f t="shared" ca="1" si="2"/>
        <v>25608.5</v>
      </c>
      <c r="I48" s="449"/>
      <c r="J48" s="141">
        <f t="shared" ca="1" si="1"/>
        <v>1662.849592</v>
      </c>
      <c r="K48" s="141">
        <f t="shared" si="0"/>
        <v>166.35080000000002</v>
      </c>
      <c r="L48" s="141">
        <f ca="1">'Tabla Amortización Liquidez'!Y61+'Tabla Amortización Liquidez'!Z61</f>
        <v>281.8</v>
      </c>
      <c r="M48" s="141">
        <f t="shared" ca="1" si="3"/>
        <v>399</v>
      </c>
      <c r="N48" s="141">
        <f ca="1">IF(C48=0,0,'Tabla Amortización Liquidez'!Z61+IVA_SI_PRIM_CUOTA+IVA_SD_PRIM_CUOTA+IVA_COMISION_PRIM_CUOTA)</f>
        <v>142.84612800000002</v>
      </c>
      <c r="O48" s="141">
        <f t="shared" ca="1" si="7"/>
        <v>28261.346519999999</v>
      </c>
      <c r="P48" s="142"/>
      <c r="Q48" s="140">
        <f t="shared" ca="1" si="4"/>
        <v>2076415.1399999997</v>
      </c>
      <c r="R48" s="140">
        <f t="shared" ca="1" si="5"/>
        <v>28118.500391999998</v>
      </c>
      <c r="S48" s="72"/>
      <c r="T48" s="72"/>
    </row>
    <row r="49" spans="1:20" ht="15" x14ac:dyDescent="0.25">
      <c r="A49" s="155">
        <v>42</v>
      </c>
      <c r="B49" s="244">
        <f ca="1">'Tabla Amortización Fijo'!C55</f>
        <v>46938</v>
      </c>
      <c r="C49" s="141">
        <f t="shared" ca="1" si="6"/>
        <v>2076415.1399999997</v>
      </c>
      <c r="D49" s="141">
        <f ca="1">IF(C49&lt;=0,0,IF(C49&lt;D48,C49,'Tabla Amortización Liquidez'!O62))</f>
        <v>2928.8399999999988</v>
      </c>
      <c r="E49" s="156"/>
      <c r="F49" s="141">
        <f ca="1">'Tabla Amortización Liquidez'!P62</f>
        <v>19552.91</v>
      </c>
      <c r="G49" s="141">
        <f ca="1">'Tabla Amortización Liquidez'!Q62</f>
        <v>3128.47</v>
      </c>
      <c r="H49" s="141">
        <f t="shared" ca="1" si="2"/>
        <v>25610.22</v>
      </c>
      <c r="I49" s="449"/>
      <c r="J49" s="141">
        <f t="shared" ca="1" si="1"/>
        <v>1661.1321119999998</v>
      </c>
      <c r="K49" s="141">
        <f t="shared" si="0"/>
        <v>166.35080000000002</v>
      </c>
      <c r="L49" s="141">
        <f ca="1">'Tabla Amortización Liquidez'!Y62+'Tabla Amortización Liquidez'!Z62</f>
        <v>283.03000000000003</v>
      </c>
      <c r="M49" s="141">
        <f t="shared" ca="1" si="3"/>
        <v>399</v>
      </c>
      <c r="N49" s="141">
        <f ca="1">IF(C49=0,0,'Tabla Amortización Liquidez'!Z62+IVA_SI_PRIM_CUOTA+IVA_SD_PRIM_CUOTA+IVA_COMISION_PRIM_CUOTA)</f>
        <v>143.01612800000001</v>
      </c>
      <c r="O49" s="141">
        <f t="shared" ca="1" si="7"/>
        <v>28262.749039999999</v>
      </c>
      <c r="P49" s="142"/>
      <c r="Q49" s="140">
        <f t="shared" ca="1" si="4"/>
        <v>2073486.2999999996</v>
      </c>
      <c r="R49" s="140">
        <f t="shared" ca="1" si="5"/>
        <v>28119.732911999999</v>
      </c>
      <c r="S49" s="72"/>
      <c r="T49" s="72"/>
    </row>
    <row r="50" spans="1:20" ht="15" x14ac:dyDescent="0.25">
      <c r="A50" s="155">
        <v>43</v>
      </c>
      <c r="B50" s="244">
        <f ca="1">'Tabla Amortización Fijo'!C56</f>
        <v>46969</v>
      </c>
      <c r="C50" s="141">
        <f t="shared" ca="1" si="6"/>
        <v>2073486.2999999996</v>
      </c>
      <c r="D50" s="141">
        <f ca="1">IF(C50&lt;=0,0,IF(C50&lt;D49,C50,'Tabla Amortización Liquidez'!O63))</f>
        <v>2208.2000000000003</v>
      </c>
      <c r="E50" s="156"/>
      <c r="F50" s="141">
        <f ca="1">'Tabla Amortización Liquidez'!P63</f>
        <v>20176.169999999998</v>
      </c>
      <c r="G50" s="141">
        <f ca="1">'Tabla Amortización Liquidez'!Q63</f>
        <v>3228.19</v>
      </c>
      <c r="H50" s="141">
        <f t="shared" ca="1" si="2"/>
        <v>25612.559999999998</v>
      </c>
      <c r="I50" s="449"/>
      <c r="J50" s="141">
        <f t="shared" ca="1" si="1"/>
        <v>1658.7890399999999</v>
      </c>
      <c r="K50" s="141">
        <f t="shared" si="0"/>
        <v>166.35080000000002</v>
      </c>
      <c r="L50" s="141">
        <f ca="1">'Tabla Amortización Liquidez'!Y63+'Tabla Amortización Liquidez'!Z63</f>
        <v>281.89</v>
      </c>
      <c r="M50" s="141">
        <f t="shared" ca="1" si="3"/>
        <v>399</v>
      </c>
      <c r="N50" s="141">
        <f ca="1">IF(C50=0,0,'Tabla Amortización Liquidez'!Z63+IVA_SI_PRIM_CUOTA+IVA_SD_PRIM_CUOTA+IVA_COMISION_PRIM_CUOTA)</f>
        <v>142.85612800000001</v>
      </c>
      <c r="O50" s="141">
        <f t="shared" ca="1" si="7"/>
        <v>28261.445967999996</v>
      </c>
      <c r="P50" s="142"/>
      <c r="Q50" s="140">
        <f t="shared" ca="1" si="4"/>
        <v>2071278.0999999996</v>
      </c>
      <c r="R50" s="140">
        <f t="shared" ca="1" si="5"/>
        <v>28118.589839999997</v>
      </c>
      <c r="S50" s="72"/>
      <c r="T50" s="72"/>
    </row>
    <row r="51" spans="1:20" ht="15" x14ac:dyDescent="0.25">
      <c r="A51" s="155">
        <v>44</v>
      </c>
      <c r="B51" s="244">
        <f ca="1">'Tabla Amortización Fijo'!C57</f>
        <v>47000</v>
      </c>
      <c r="C51" s="141">
        <f t="shared" ca="1" si="6"/>
        <v>2071278.0999999996</v>
      </c>
      <c r="D51" s="141">
        <f ca="1">IF(C51&lt;=0,0,IF(C51&lt;D50,C51,'Tabla Amortización Liquidez'!O64))</f>
        <v>2234.8899999999994</v>
      </c>
      <c r="E51" s="156"/>
      <c r="F51" s="141">
        <f ca="1">'Tabla Amortización Liquidez'!P64</f>
        <v>20154.689999999999</v>
      </c>
      <c r="G51" s="141">
        <f ca="1">'Tabla Amortización Liquidez'!Q64</f>
        <v>3224.75</v>
      </c>
      <c r="H51" s="141">
        <f t="shared" ca="1" si="2"/>
        <v>25614.329999999998</v>
      </c>
      <c r="I51" s="449"/>
      <c r="J51" s="141">
        <f t="shared" ca="1" si="1"/>
        <v>1657.0224799999999</v>
      </c>
      <c r="K51" s="141">
        <f t="shared" si="0"/>
        <v>166.35080000000002</v>
      </c>
      <c r="L51" s="141">
        <f ca="1">'Tabla Amortización Liquidez'!Y64+'Tabla Amortización Liquidez'!Z64</f>
        <v>281.93</v>
      </c>
      <c r="M51" s="141">
        <f t="shared" ca="1" si="3"/>
        <v>399</v>
      </c>
      <c r="N51" s="141">
        <f ca="1">IF(C51=0,0,'Tabla Amortización Liquidez'!Z64+IVA_SI_PRIM_CUOTA+IVA_SD_PRIM_CUOTA+IVA_COMISION_PRIM_CUOTA)</f>
        <v>142.866128</v>
      </c>
      <c r="O51" s="141">
        <f t="shared" ca="1" si="7"/>
        <v>28261.499408</v>
      </c>
      <c r="P51" s="142"/>
      <c r="Q51" s="140">
        <f t="shared" ca="1" si="4"/>
        <v>2069043.2099999997</v>
      </c>
      <c r="R51" s="140">
        <f t="shared" ca="1" si="5"/>
        <v>28118.633279999998</v>
      </c>
      <c r="S51" s="72"/>
      <c r="T51" s="72"/>
    </row>
    <row r="52" spans="1:20" ht="15" x14ac:dyDescent="0.25">
      <c r="A52" s="155">
        <v>45</v>
      </c>
      <c r="B52" s="244">
        <f ca="1">'Tabla Amortización Fijo'!C58</f>
        <v>47030</v>
      </c>
      <c r="C52" s="141">
        <f t="shared" ca="1" si="6"/>
        <v>2069043.2099999997</v>
      </c>
      <c r="D52" s="141">
        <f ca="1">IF(C52&lt;=0,0,IF(C52&lt;D51,C52,'Tabla Amortización Liquidez'!O65))</f>
        <v>3015.2699999999973</v>
      </c>
      <c r="E52" s="156"/>
      <c r="F52" s="141">
        <f ca="1">'Tabla Amortización Liquidez'!P65</f>
        <v>19483.490000000002</v>
      </c>
      <c r="G52" s="141">
        <f ca="1">'Tabla Amortización Liquidez'!Q65</f>
        <v>3117.36</v>
      </c>
      <c r="H52" s="141">
        <f t="shared" ca="1" si="2"/>
        <v>25616.12</v>
      </c>
      <c r="I52" s="449"/>
      <c r="J52" s="141">
        <f t="shared" ca="1" si="1"/>
        <v>1655.2345680000001</v>
      </c>
      <c r="K52" s="141">
        <f t="shared" si="0"/>
        <v>166.35080000000002</v>
      </c>
      <c r="L52" s="141">
        <f ca="1">'Tabla Amortización Liquidez'!Y65+'Tabla Amortización Liquidez'!Z65</f>
        <v>283.15999999999997</v>
      </c>
      <c r="M52" s="141">
        <f t="shared" ca="1" si="3"/>
        <v>399</v>
      </c>
      <c r="N52" s="141">
        <f ca="1">IF(C52=0,0,'Tabla Amortización Liquidez'!Z65+IVA_SI_PRIM_CUOTA+IVA_SD_PRIM_CUOTA+IVA_COMISION_PRIM_CUOTA)</f>
        <v>143.03612800000002</v>
      </c>
      <c r="O52" s="141">
        <f t="shared" ca="1" si="7"/>
        <v>28262.901495999999</v>
      </c>
      <c r="P52" s="142"/>
      <c r="Q52" s="140">
        <f t="shared" ca="1" si="4"/>
        <v>2066027.9399999997</v>
      </c>
      <c r="R52" s="140">
        <f t="shared" ca="1" si="5"/>
        <v>28119.865367999999</v>
      </c>
      <c r="S52" s="72"/>
      <c r="T52" s="72"/>
    </row>
    <row r="53" spans="1:20" ht="15" x14ac:dyDescent="0.25">
      <c r="A53" s="155">
        <v>46</v>
      </c>
      <c r="B53" s="244">
        <f ca="1">'Tabla Amortización Fijo'!C59</f>
        <v>47061</v>
      </c>
      <c r="C53" s="141">
        <f t="shared" ca="1" si="6"/>
        <v>2066027.9399999997</v>
      </c>
      <c r="D53" s="141">
        <f ca="1">IF(C53&lt;=0,0,IF(C53&lt;D52,C53,'Tabla Amortización Liquidez'!O66))</f>
        <v>2298.3500000000004</v>
      </c>
      <c r="E53" s="156"/>
      <c r="F53" s="141">
        <f ca="1">'Tabla Amortización Liquidez'!P66</f>
        <v>20103.599999999999</v>
      </c>
      <c r="G53" s="141">
        <f ca="1">'Tabla Amortización Liquidez'!Q66</f>
        <v>3216.58</v>
      </c>
      <c r="H53" s="141">
        <f t="shared" ca="1" si="2"/>
        <v>25618.53</v>
      </c>
      <c r="I53" s="449"/>
      <c r="J53" s="141">
        <f t="shared" ca="1" si="1"/>
        <v>1652.8223519999999</v>
      </c>
      <c r="K53" s="141">
        <f t="shared" si="0"/>
        <v>166.35080000000002</v>
      </c>
      <c r="L53" s="141">
        <f ca="1">'Tabla Amortización Liquidez'!Y66+'Tabla Amortización Liquidez'!Z66</f>
        <v>282.02</v>
      </c>
      <c r="M53" s="141">
        <f t="shared" ca="1" si="3"/>
        <v>399</v>
      </c>
      <c r="N53" s="141">
        <f ca="1">IF(C53=0,0,'Tabla Amortización Liquidez'!Z66+IVA_SI_PRIM_CUOTA+IVA_SD_PRIM_CUOTA+IVA_COMISION_PRIM_CUOTA)</f>
        <v>142.87612799999999</v>
      </c>
      <c r="O53" s="141">
        <f t="shared" ca="1" si="7"/>
        <v>28261.599279999999</v>
      </c>
      <c r="P53" s="142"/>
      <c r="Q53" s="140">
        <f t="shared" ca="1" si="4"/>
        <v>2063729.5899999996</v>
      </c>
      <c r="R53" s="140">
        <f t="shared" ca="1" si="5"/>
        <v>28118.723151999999</v>
      </c>
      <c r="S53" s="72"/>
      <c r="T53" s="72"/>
    </row>
    <row r="54" spans="1:20" ht="15" x14ac:dyDescent="0.25">
      <c r="A54" s="155">
        <v>47</v>
      </c>
      <c r="B54" s="244">
        <f ca="1">'Tabla Amortización Fijo'!C60</f>
        <v>47091</v>
      </c>
      <c r="C54" s="141">
        <f t="shared" ca="1" si="6"/>
        <v>2063729.5899999996</v>
      </c>
      <c r="D54" s="141">
        <f ca="1">IF(C54&lt;=0,0,IF(C54&lt;D53,C54,'Tabla Amortización Liquidez'!O67))</f>
        <v>3077.5699999999983</v>
      </c>
      <c r="E54" s="156"/>
      <c r="F54" s="141">
        <f ca="1">'Tabla Amortización Liquidez'!P67</f>
        <v>19433.45</v>
      </c>
      <c r="G54" s="141">
        <f ca="1">'Tabla Amortización Liquidez'!Q67</f>
        <v>3109.35</v>
      </c>
      <c r="H54" s="141">
        <f t="shared" ca="1" si="2"/>
        <v>25620.37</v>
      </c>
      <c r="I54" s="449"/>
      <c r="J54" s="141">
        <f t="shared" ca="1" si="1"/>
        <v>1650.9836719999998</v>
      </c>
      <c r="K54" s="141">
        <f t="shared" si="0"/>
        <v>166.35080000000002</v>
      </c>
      <c r="L54" s="141">
        <f ca="1">'Tabla Amortización Liquidez'!Y67+'Tabla Amortización Liquidez'!Z67</f>
        <v>283.24</v>
      </c>
      <c r="M54" s="141">
        <f t="shared" ca="1" si="3"/>
        <v>399</v>
      </c>
      <c r="N54" s="141">
        <f ca="1">IF(C54=0,0,'Tabla Amortización Liquidez'!Z67+IVA_SI_PRIM_CUOTA+IVA_SD_PRIM_CUOTA+IVA_COMISION_PRIM_CUOTA)</f>
        <v>143.04612800000001</v>
      </c>
      <c r="O54" s="141">
        <f t="shared" ca="1" si="7"/>
        <v>28262.990600000001</v>
      </c>
      <c r="P54" s="142"/>
      <c r="Q54" s="140">
        <f t="shared" ca="1" si="4"/>
        <v>2060652.0199999996</v>
      </c>
      <c r="R54" s="140">
        <f t="shared" ca="1" si="5"/>
        <v>28119.944471999999</v>
      </c>
      <c r="S54" s="72"/>
      <c r="T54" s="72"/>
    </row>
    <row r="55" spans="1:20" ht="15" x14ac:dyDescent="0.25">
      <c r="A55" s="155">
        <v>48</v>
      </c>
      <c r="B55" s="244">
        <f ca="1">'Tabla Amortización Fijo'!C61</f>
        <v>47122</v>
      </c>
      <c r="C55" s="141">
        <f t="shared" ca="1" si="6"/>
        <v>2060652.0199999996</v>
      </c>
      <c r="D55" s="141">
        <f ca="1">IF(C55&lt;=0,0,IF(C55&lt;D54,C55,'Tabla Amortización Liquidez'!O68))</f>
        <v>2363.3299999999972</v>
      </c>
      <c r="E55" s="156"/>
      <c r="F55" s="141">
        <f ca="1">'Tabla Amortización Liquidez'!P68</f>
        <v>20051.29</v>
      </c>
      <c r="G55" s="141">
        <f ca="1">'Tabla Amortización Liquidez'!Q68</f>
        <v>3208.21</v>
      </c>
      <c r="H55" s="141">
        <f t="shared" ca="1" si="2"/>
        <v>25622.829999999998</v>
      </c>
      <c r="I55" s="449"/>
      <c r="J55" s="141">
        <f t="shared" ca="1" si="1"/>
        <v>1648.5216159999998</v>
      </c>
      <c r="K55" s="141">
        <f t="shared" si="0"/>
        <v>166.35080000000002</v>
      </c>
      <c r="L55" s="141">
        <f ca="1">'Tabla Amortización Liquidez'!Y68+'Tabla Amortización Liquidez'!Z68</f>
        <v>282.12</v>
      </c>
      <c r="M55" s="141">
        <f t="shared" ca="1" si="3"/>
        <v>399</v>
      </c>
      <c r="N55" s="141">
        <f ca="1">IF(C55=0,0,'Tabla Amortización Liquidez'!Z68+IVA_SI_PRIM_CUOTA+IVA_SD_PRIM_CUOTA+IVA_COMISION_PRIM_CUOTA)</f>
        <v>142.88612799999999</v>
      </c>
      <c r="O55" s="141">
        <f t="shared" ca="1" si="7"/>
        <v>28261.708543999994</v>
      </c>
      <c r="P55" s="142"/>
      <c r="Q55" s="140">
        <f t="shared" ca="1" si="4"/>
        <v>2058288.6899999995</v>
      </c>
      <c r="R55" s="140">
        <f t="shared" ca="1" si="5"/>
        <v>28118.822415999995</v>
      </c>
      <c r="S55" s="72"/>
      <c r="T55" s="72"/>
    </row>
    <row r="56" spans="1:20" ht="15" x14ac:dyDescent="0.25">
      <c r="A56" s="155">
        <v>49</v>
      </c>
      <c r="B56" s="244">
        <f ca="1">'Tabla Amortización Fijo'!C62</f>
        <v>47153</v>
      </c>
      <c r="C56" s="141">
        <f t="shared" ca="1" si="6"/>
        <v>2058288.6899999995</v>
      </c>
      <c r="D56" s="141">
        <f ca="1">IF(C56&lt;=0,0,IF(C56&lt;D55,C56,'Tabla Amortización Liquidez'!O69))</f>
        <v>2391.8999999999974</v>
      </c>
      <c r="E56" s="156"/>
      <c r="F56" s="141">
        <f ca="1">'Tabla Amortización Liquidez'!P69</f>
        <v>20028.29</v>
      </c>
      <c r="G56" s="141">
        <f ca="1">'Tabla Amortización Liquidez'!Q69</f>
        <v>3204.53</v>
      </c>
      <c r="H56" s="141">
        <f t="shared" ca="1" si="2"/>
        <v>25624.719999999998</v>
      </c>
      <c r="I56" s="449"/>
      <c r="J56" s="141">
        <f t="shared" ca="1" si="1"/>
        <v>1646.6309519999995</v>
      </c>
      <c r="K56" s="141">
        <f t="shared" si="0"/>
        <v>166.35080000000002</v>
      </c>
      <c r="L56" s="141">
        <f ca="1">'Tabla Amortización Liquidez'!Y69+'Tabla Amortización Liquidez'!Z69</f>
        <v>282.16000000000003</v>
      </c>
      <c r="M56" s="141">
        <f t="shared" ca="1" si="3"/>
        <v>399</v>
      </c>
      <c r="N56" s="141">
        <f ca="1">IF(C56=0,0,'Tabla Amortización Liquidez'!Z69+IVA_SI_PRIM_CUOTA+IVA_SD_PRIM_CUOTA+IVA_COMISION_PRIM_CUOTA)</f>
        <v>142.896128</v>
      </c>
      <c r="O56" s="141">
        <f t="shared" ca="1" si="7"/>
        <v>28261.757879999997</v>
      </c>
      <c r="P56" s="142"/>
      <c r="Q56" s="140">
        <f t="shared" ca="1" si="4"/>
        <v>2055896.7899999996</v>
      </c>
      <c r="R56" s="140">
        <f t="shared" ca="1" si="5"/>
        <v>28118.861751999997</v>
      </c>
      <c r="S56" s="72"/>
      <c r="T56" s="72"/>
    </row>
    <row r="57" spans="1:20" ht="15" x14ac:dyDescent="0.25">
      <c r="A57" s="155">
        <v>50</v>
      </c>
      <c r="B57" s="244">
        <f ca="1">'Tabla Amortización Fijo'!C63</f>
        <v>47181</v>
      </c>
      <c r="C57" s="141">
        <f t="shared" ca="1" si="6"/>
        <v>2055896.7899999996</v>
      </c>
      <c r="D57" s="141">
        <f ca="1">IF(C57&lt;=0,0,IF(C57&lt;D56,C57,'Tabla Amortización Liquidez'!O70))</f>
        <v>4666.5299999999988</v>
      </c>
      <c r="E57" s="156"/>
      <c r="F57" s="141">
        <f ca="1">'Tabla Amortización Liquidez'!P70</f>
        <v>18069.05</v>
      </c>
      <c r="G57" s="141">
        <f ca="1">'Tabla Amortización Liquidez'!Q70</f>
        <v>2891.05</v>
      </c>
      <c r="H57" s="141">
        <f t="shared" ca="1" si="2"/>
        <v>25626.629999999997</v>
      </c>
      <c r="I57" s="449"/>
      <c r="J57" s="141">
        <f t="shared" ca="1" si="1"/>
        <v>1644.7174319999997</v>
      </c>
      <c r="K57" s="141">
        <f t="shared" si="0"/>
        <v>166.35080000000002</v>
      </c>
      <c r="L57" s="141">
        <f ca="1">'Tabla Amortización Liquidez'!Y70+'Tabla Amortización Liquidez'!Z70</f>
        <v>285.72000000000003</v>
      </c>
      <c r="M57" s="141">
        <f t="shared" ca="1" si="3"/>
        <v>399</v>
      </c>
      <c r="N57" s="141">
        <f ca="1">IF(C57=0,0,'Tabla Amortización Liquidez'!Z70+IVA_SI_PRIM_CUOTA+IVA_SD_PRIM_CUOTA+IVA_COMISION_PRIM_CUOTA)</f>
        <v>143.38612799999999</v>
      </c>
      <c r="O57" s="141">
        <f t="shared" ca="1" si="7"/>
        <v>28265.804359999998</v>
      </c>
      <c r="P57" s="142"/>
      <c r="Q57" s="140">
        <f t="shared" ca="1" si="4"/>
        <v>2051230.2599999995</v>
      </c>
      <c r="R57" s="140">
        <f t="shared" ca="1" si="5"/>
        <v>28122.418232</v>
      </c>
      <c r="S57" s="72"/>
      <c r="T57" s="72"/>
    </row>
    <row r="58" spans="1:20" ht="15" x14ac:dyDescent="0.25">
      <c r="A58" s="155">
        <v>51</v>
      </c>
      <c r="B58" s="244">
        <f ca="1">'Tabla Amortización Fijo'!C64</f>
        <v>47212</v>
      </c>
      <c r="C58" s="141">
        <f t="shared" ca="1" si="6"/>
        <v>2051230.2599999995</v>
      </c>
      <c r="D58" s="141">
        <f ca="1">IF(C58&lt;=0,0,IF(C58&lt;D57,C58,'Tabla Amortización Liquidez'!O71))</f>
        <v>2477.2199999999984</v>
      </c>
      <c r="E58" s="156"/>
      <c r="F58" s="141">
        <f ca="1">'Tabla Amortización Liquidez'!P71</f>
        <v>19959.61</v>
      </c>
      <c r="G58" s="141">
        <f ca="1">'Tabla Amortización Liquidez'!Q71</f>
        <v>3193.54</v>
      </c>
      <c r="H58" s="141">
        <f t="shared" ca="1" si="2"/>
        <v>25630.37</v>
      </c>
      <c r="I58" s="449"/>
      <c r="J58" s="141">
        <f t="shared" ca="1" si="1"/>
        <v>1640.9842079999996</v>
      </c>
      <c r="K58" s="141">
        <f t="shared" si="0"/>
        <v>166.35080000000002</v>
      </c>
      <c r="L58" s="141">
        <f ca="1">'Tabla Amortización Liquidez'!Y71+'Tabla Amortización Liquidez'!Z71</f>
        <v>282.28999999999996</v>
      </c>
      <c r="M58" s="141">
        <f t="shared" ca="1" si="3"/>
        <v>399</v>
      </c>
      <c r="N58" s="141">
        <f ca="1">IF(C58=0,0,'Tabla Amortización Liquidez'!Z71+IVA_SI_PRIM_CUOTA+IVA_SD_PRIM_CUOTA+IVA_COMISION_PRIM_CUOTA)</f>
        <v>142.91612800000001</v>
      </c>
      <c r="O58" s="141">
        <f t="shared" ca="1" si="7"/>
        <v>28261.911135999999</v>
      </c>
      <c r="P58" s="142"/>
      <c r="Q58" s="140">
        <f t="shared" ca="1" si="4"/>
        <v>2048753.0399999996</v>
      </c>
      <c r="R58" s="140">
        <f t="shared" ca="1" si="5"/>
        <v>28118.995007999998</v>
      </c>
      <c r="S58" s="72"/>
      <c r="T58" s="72"/>
    </row>
    <row r="59" spans="1:20" ht="15" x14ac:dyDescent="0.25">
      <c r="A59" s="155">
        <v>52</v>
      </c>
      <c r="B59" s="244">
        <f ca="1">'Tabla Amortización Fijo'!C65</f>
        <v>47242</v>
      </c>
      <c r="C59" s="141">
        <f t="shared" ca="1" si="6"/>
        <v>2048753.0399999996</v>
      </c>
      <c r="D59" s="141">
        <f ca="1">IF(C59&lt;=0,0,IF(C59&lt;D58,C59,'Tabla Amortización Liquidez'!O72))</f>
        <v>3253.1400000000003</v>
      </c>
      <c r="E59" s="156"/>
      <c r="F59" s="141">
        <f ca="1">'Tabla Amortización Liquidez'!P72</f>
        <v>19292.419999999998</v>
      </c>
      <c r="G59" s="141">
        <f ca="1">'Tabla Amortización Liquidez'!Q72</f>
        <v>3086.79</v>
      </c>
      <c r="H59" s="141">
        <f t="shared" ca="1" si="2"/>
        <v>25632.35</v>
      </c>
      <c r="I59" s="449"/>
      <c r="J59" s="141">
        <f t="shared" ca="1" si="1"/>
        <v>1639.0024319999998</v>
      </c>
      <c r="K59" s="141">
        <f t="shared" si="0"/>
        <v>166.35080000000002</v>
      </c>
      <c r="L59" s="141">
        <f ca="1">'Tabla Amortización Liquidez'!Y72+'Tabla Amortización Liquidez'!Z72</f>
        <v>283.5</v>
      </c>
      <c r="M59" s="141">
        <f t="shared" ca="1" si="3"/>
        <v>399</v>
      </c>
      <c r="N59" s="141">
        <f ca="1">IF(C59=0,0,'Tabla Amortización Liquidez'!Z72+IVA_SI_PRIM_CUOTA+IVA_SD_PRIM_CUOTA+IVA_COMISION_PRIM_CUOTA)</f>
        <v>143.07612800000001</v>
      </c>
      <c r="O59" s="141">
        <f t="shared" ca="1" si="7"/>
        <v>28263.27936</v>
      </c>
      <c r="P59" s="142"/>
      <c r="Q59" s="140">
        <f t="shared" ca="1" si="4"/>
        <v>2045499.8999999997</v>
      </c>
      <c r="R59" s="140">
        <f t="shared" ca="1" si="5"/>
        <v>28120.203232</v>
      </c>
      <c r="S59" s="72"/>
      <c r="T59" s="72"/>
    </row>
    <row r="60" spans="1:20" ht="15" x14ac:dyDescent="0.25">
      <c r="A60" s="155">
        <v>53</v>
      </c>
      <c r="B60" s="244">
        <f ca="1">'Tabla Amortización Fijo'!C66</f>
        <v>47273</v>
      </c>
      <c r="C60" s="141">
        <f t="shared" ca="1" si="6"/>
        <v>2045499.8999999997</v>
      </c>
      <c r="D60" s="141">
        <f ca="1">IF(C60&lt;=0,0,IF(C60&lt;D59,C60,'Tabla Amortización Liquidez'!O73))</f>
        <v>2546.4800000000005</v>
      </c>
      <c r="E60" s="156"/>
      <c r="F60" s="141">
        <f ca="1">'Tabla Amortización Liquidez'!P73</f>
        <v>19903.849999999999</v>
      </c>
      <c r="G60" s="141">
        <f ca="1">'Tabla Amortización Liquidez'!Q73</f>
        <v>3184.62</v>
      </c>
      <c r="H60" s="141">
        <f t="shared" ca="1" si="2"/>
        <v>25634.949999999997</v>
      </c>
      <c r="I60" s="449"/>
      <c r="J60" s="141">
        <f t="shared" ca="1" si="1"/>
        <v>1636.3999199999998</v>
      </c>
      <c r="K60" s="141">
        <f t="shared" si="0"/>
        <v>166.35080000000002</v>
      </c>
      <c r="L60" s="141">
        <f ca="1">'Tabla Amortización Liquidez'!Y73+'Tabla Amortización Liquidez'!Z73</f>
        <v>282.39</v>
      </c>
      <c r="M60" s="141">
        <f t="shared" ca="1" si="3"/>
        <v>399</v>
      </c>
      <c r="N60" s="141">
        <f ca="1">IF(C60=0,0,'Tabla Amortización Liquidez'!Z73+IVA_SI_PRIM_CUOTA+IVA_SD_PRIM_CUOTA+IVA_COMISION_PRIM_CUOTA)</f>
        <v>142.92612800000001</v>
      </c>
      <c r="O60" s="141">
        <f t="shared" ca="1" si="7"/>
        <v>28262.016847999996</v>
      </c>
      <c r="P60" s="142"/>
      <c r="Q60" s="140">
        <f t="shared" ca="1" si="4"/>
        <v>2042953.4199999997</v>
      </c>
      <c r="R60" s="140">
        <f t="shared" ca="1" si="5"/>
        <v>28119.090719999997</v>
      </c>
      <c r="S60" s="72"/>
      <c r="T60" s="72"/>
    </row>
    <row r="61" spans="1:20" ht="15" x14ac:dyDescent="0.25">
      <c r="A61" s="155">
        <v>54</v>
      </c>
      <c r="B61" s="244">
        <f ca="1">'Tabla Amortización Fijo'!C67</f>
        <v>47303</v>
      </c>
      <c r="C61" s="141">
        <f t="shared" ca="1" si="6"/>
        <v>2042953.4199999997</v>
      </c>
      <c r="D61" s="141">
        <f ca="1">IF(C61&lt;=0,0,IF(C61&lt;D60,C61,'Tabla Amortización Liquidez'!O74))</f>
        <v>3321.1299999999974</v>
      </c>
      <c r="E61" s="156"/>
      <c r="F61" s="141">
        <f ca="1">'Tabla Amortización Liquidez'!P74</f>
        <v>19237.810000000001</v>
      </c>
      <c r="G61" s="141">
        <f ca="1">'Tabla Amortización Liquidez'!Q74</f>
        <v>3078.05</v>
      </c>
      <c r="H61" s="141">
        <f t="shared" ca="1" si="2"/>
        <v>25636.989999999998</v>
      </c>
      <c r="I61" s="449"/>
      <c r="J61" s="141">
        <f t="shared" ca="1" si="1"/>
        <v>1634.3627359999998</v>
      </c>
      <c r="K61" s="141">
        <f t="shared" si="0"/>
        <v>166.35080000000002</v>
      </c>
      <c r="L61" s="141">
        <f ca="1">'Tabla Amortización Liquidez'!Y74+'Tabla Amortización Liquidez'!Z74</f>
        <v>283.59999999999997</v>
      </c>
      <c r="M61" s="141">
        <f t="shared" ca="1" si="3"/>
        <v>399</v>
      </c>
      <c r="N61" s="141">
        <f ca="1">IF(C61=0,0,'Tabla Amortización Liquidez'!Z74+IVA_SI_PRIM_CUOTA+IVA_SD_PRIM_CUOTA+IVA_COMISION_PRIM_CUOTA)</f>
        <v>143.09612800000002</v>
      </c>
      <c r="O61" s="141">
        <f t="shared" ca="1" si="7"/>
        <v>28263.399663999997</v>
      </c>
      <c r="P61" s="142"/>
      <c r="Q61" s="140">
        <f t="shared" ca="1" si="4"/>
        <v>2039632.2899999998</v>
      </c>
      <c r="R61" s="140">
        <f t="shared" ca="1" si="5"/>
        <v>28120.303535999996</v>
      </c>
      <c r="S61" s="72"/>
      <c r="T61" s="72"/>
    </row>
    <row r="62" spans="1:20" ht="15" x14ac:dyDescent="0.25">
      <c r="A62" s="155">
        <v>55</v>
      </c>
      <c r="B62" s="244">
        <f ca="1">'Tabla Amortización Fijo'!C68</f>
        <v>47334</v>
      </c>
      <c r="C62" s="141">
        <f t="shared" ca="1" si="6"/>
        <v>2039632.2899999998</v>
      </c>
      <c r="D62" s="141">
        <f ca="1">IF(C62&lt;=0,0,IF(C62&lt;D61,C62,'Tabla Amortización Liquidez'!O75))</f>
        <v>2617.4</v>
      </c>
      <c r="E62" s="156"/>
      <c r="F62" s="141">
        <f ca="1">'Tabla Amortización Liquidez'!P75</f>
        <v>19846.759999999998</v>
      </c>
      <c r="G62" s="141">
        <f ca="1">'Tabla Amortización Liquidez'!Q75</f>
        <v>3175.48</v>
      </c>
      <c r="H62" s="141">
        <f t="shared" ca="1" si="2"/>
        <v>25639.64</v>
      </c>
      <c r="I62" s="449"/>
      <c r="J62" s="141">
        <f t="shared" ca="1" si="1"/>
        <v>1631.7058319999999</v>
      </c>
      <c r="K62" s="141">
        <f t="shared" si="0"/>
        <v>166.35080000000002</v>
      </c>
      <c r="L62" s="141">
        <f ca="1">'Tabla Amortización Liquidez'!Y75+'Tabla Amortización Liquidez'!Z75</f>
        <v>282.49</v>
      </c>
      <c r="M62" s="141">
        <f t="shared" ca="1" si="3"/>
        <v>399</v>
      </c>
      <c r="N62" s="141">
        <f ca="1">IF(C62=0,0,'Tabla Amortización Liquidez'!Z75+IVA_SI_PRIM_CUOTA+IVA_SD_PRIM_CUOTA+IVA_COMISION_PRIM_CUOTA)</f>
        <v>142.936128</v>
      </c>
      <c r="O62" s="141">
        <f t="shared" ca="1" si="7"/>
        <v>28262.122760000002</v>
      </c>
      <c r="P62" s="142"/>
      <c r="Q62" s="140">
        <f t="shared" ca="1" si="4"/>
        <v>2037014.89</v>
      </c>
      <c r="R62" s="140">
        <f t="shared" ca="1" si="5"/>
        <v>28119.186632000001</v>
      </c>
      <c r="S62" s="72"/>
      <c r="T62" s="72"/>
    </row>
    <row r="63" spans="1:20" ht="15" x14ac:dyDescent="0.25">
      <c r="A63" s="155">
        <v>56</v>
      </c>
      <c r="B63" s="244">
        <f ca="1">'Tabla Amortización Fijo'!C69</f>
        <v>47365</v>
      </c>
      <c r="C63" s="141">
        <f t="shared" ca="1" si="6"/>
        <v>2037014.89</v>
      </c>
      <c r="D63" s="141">
        <f ca="1">IF(C63&lt;=0,0,IF(C63&lt;D62,C63,'Tabla Amortización Liquidez'!O76))</f>
        <v>2649.0399999999981</v>
      </c>
      <c r="E63" s="156"/>
      <c r="F63" s="141">
        <f ca="1">'Tabla Amortización Liquidez'!P76</f>
        <v>19821.29</v>
      </c>
      <c r="G63" s="141">
        <f ca="1">'Tabla Amortización Liquidez'!Q76</f>
        <v>3171.41</v>
      </c>
      <c r="H63" s="141">
        <f t="shared" ca="1" si="2"/>
        <v>25641.739999999998</v>
      </c>
      <c r="I63" s="449"/>
      <c r="J63" s="141">
        <f t="shared" ca="1" si="1"/>
        <v>1629.6119120000001</v>
      </c>
      <c r="K63" s="141">
        <f t="shared" si="0"/>
        <v>166.35080000000002</v>
      </c>
      <c r="L63" s="141">
        <f ca="1">'Tabla Amortización Liquidez'!Y76+'Tabla Amortización Liquidez'!Z76</f>
        <v>282.53999999999996</v>
      </c>
      <c r="M63" s="141">
        <f t="shared" ca="1" si="3"/>
        <v>399</v>
      </c>
      <c r="N63" s="141">
        <f ca="1">IF(C63=0,0,'Tabla Amortización Liquidez'!Z76+IVA_SI_PRIM_CUOTA+IVA_SD_PRIM_CUOTA+IVA_COMISION_PRIM_CUOTA)</f>
        <v>142.94612799999999</v>
      </c>
      <c r="O63" s="141">
        <f t="shared" ca="1" si="7"/>
        <v>28262.188839999999</v>
      </c>
      <c r="P63" s="142"/>
      <c r="Q63" s="140">
        <f t="shared" ca="1" si="4"/>
        <v>2034365.8499999999</v>
      </c>
      <c r="R63" s="140">
        <f t="shared" ca="1" si="5"/>
        <v>28119.242711999999</v>
      </c>
      <c r="S63" s="72"/>
      <c r="T63" s="72"/>
    </row>
    <row r="64" spans="1:20" ht="15" x14ac:dyDescent="0.25">
      <c r="A64" s="155">
        <v>57</v>
      </c>
      <c r="B64" s="244">
        <f ca="1">'Tabla Amortización Fijo'!C70</f>
        <v>47395</v>
      </c>
      <c r="C64" s="141">
        <f t="shared" ca="1" si="6"/>
        <v>2034365.8499999999</v>
      </c>
      <c r="D64" s="141">
        <f ca="1">IF(C64&lt;=0,0,IF(C64&lt;D63,C64,'Tabla Amortización Liquidez'!O77))</f>
        <v>3421.7999999999979</v>
      </c>
      <c r="E64" s="156"/>
      <c r="F64" s="141">
        <f ca="1">'Tabla Amortización Liquidez'!P77</f>
        <v>19156.95</v>
      </c>
      <c r="G64" s="141">
        <f ca="1">'Tabla Amortización Liquidez'!Q77</f>
        <v>3065.11</v>
      </c>
      <c r="H64" s="141">
        <f t="shared" ca="1" si="2"/>
        <v>25643.86</v>
      </c>
      <c r="I64" s="449"/>
      <c r="J64" s="141">
        <f t="shared" ca="1" si="1"/>
        <v>1627.4926799999998</v>
      </c>
      <c r="K64" s="141">
        <f t="shared" si="0"/>
        <v>166.35080000000002</v>
      </c>
      <c r="L64" s="141">
        <f ca="1">'Tabla Amortización Liquidez'!Y77+'Tabla Amortización Liquidez'!Z77</f>
        <v>283.75</v>
      </c>
      <c r="M64" s="141">
        <f t="shared" ca="1" si="3"/>
        <v>399</v>
      </c>
      <c r="N64" s="141">
        <f ca="1">IF(C64=0,0,'Tabla Amortización Liquidez'!Z77+IVA_SI_PRIM_CUOTA+IVA_SD_PRIM_CUOTA+IVA_COMISION_PRIM_CUOTA)</f>
        <v>143.116128</v>
      </c>
      <c r="O64" s="141">
        <f t="shared" ca="1" si="7"/>
        <v>28263.569608000002</v>
      </c>
      <c r="P64" s="142"/>
      <c r="Q64" s="140">
        <f t="shared" ca="1" si="4"/>
        <v>2030944.0499999998</v>
      </c>
      <c r="R64" s="140">
        <f t="shared" ca="1" si="5"/>
        <v>28120.45348</v>
      </c>
      <c r="S64" s="72"/>
      <c r="T64" s="72"/>
    </row>
    <row r="65" spans="1:20" ht="15" x14ac:dyDescent="0.25">
      <c r="A65" s="155">
        <v>58</v>
      </c>
      <c r="B65" s="244">
        <f ca="1">'Tabla Amortización Fijo'!C71</f>
        <v>47426</v>
      </c>
      <c r="C65" s="141">
        <f t="shared" ca="1" si="6"/>
        <v>2030944.0499999998</v>
      </c>
      <c r="D65" s="141">
        <f ca="1">IF(C65&lt;=0,0,IF(C65&lt;D64,C65,'Tabla Amortización Liquidez'!O78))</f>
        <v>2722.4299999999994</v>
      </c>
      <c r="E65" s="156"/>
      <c r="F65" s="141">
        <f ca="1">'Tabla Amortización Liquidez'!P78</f>
        <v>19762.21</v>
      </c>
      <c r="G65" s="141">
        <f ca="1">'Tabla Amortización Liquidez'!Q78</f>
        <v>3161.95</v>
      </c>
      <c r="H65" s="141">
        <f t="shared" ca="1" si="2"/>
        <v>25646.59</v>
      </c>
      <c r="I65" s="449"/>
      <c r="J65" s="141">
        <f t="shared" ca="1" si="1"/>
        <v>1624.75524</v>
      </c>
      <c r="K65" s="141">
        <f t="shared" si="0"/>
        <v>166.35080000000002</v>
      </c>
      <c r="L65" s="141">
        <f ca="1">'Tabla Amortización Liquidez'!Y78+'Tabla Amortización Liquidez'!Z78</f>
        <v>282.64999999999998</v>
      </c>
      <c r="M65" s="141">
        <f t="shared" ca="1" si="3"/>
        <v>399</v>
      </c>
      <c r="N65" s="141">
        <f ca="1">IF(C65=0,0,'Tabla Amortización Liquidez'!Z78+IVA_SI_PRIM_CUOTA+IVA_SD_PRIM_CUOTA+IVA_COMISION_PRIM_CUOTA)</f>
        <v>142.96612800000003</v>
      </c>
      <c r="O65" s="141">
        <f t="shared" ca="1" si="7"/>
        <v>28262.312168</v>
      </c>
      <c r="P65" s="142"/>
      <c r="Q65" s="140">
        <f t="shared" ca="1" si="4"/>
        <v>2028221.6199999999</v>
      </c>
      <c r="R65" s="140">
        <f t="shared" ca="1" si="5"/>
        <v>28119.34604</v>
      </c>
      <c r="S65" s="72"/>
      <c r="T65" s="72"/>
    </row>
    <row r="66" spans="1:20" ht="15" x14ac:dyDescent="0.25">
      <c r="A66" s="155">
        <v>59</v>
      </c>
      <c r="B66" s="244">
        <f ca="1">'Tabla Amortización Fijo'!C72</f>
        <v>47456</v>
      </c>
      <c r="C66" s="141">
        <f t="shared" ca="1" si="6"/>
        <v>2028221.6199999999</v>
      </c>
      <c r="D66" s="141">
        <f ca="1">IF(C66&lt;=0,0,IF(C66&lt;D65,C66,'Tabla Amortización Liquidez'!O79))</f>
        <v>3493.8299999999986</v>
      </c>
      <c r="E66" s="156"/>
      <c r="F66" s="141">
        <f ca="1">'Tabla Amortización Liquidez'!P79</f>
        <v>19099.09</v>
      </c>
      <c r="G66" s="141">
        <f ca="1">'Tabla Amortización Liquidez'!Q79</f>
        <v>3055.85</v>
      </c>
      <c r="H66" s="141">
        <f t="shared" ca="1" si="2"/>
        <v>25648.769999999997</v>
      </c>
      <c r="I66" s="449"/>
      <c r="J66" s="141">
        <f t="shared" ca="1" si="1"/>
        <v>1622.5772960000002</v>
      </c>
      <c r="K66" s="141">
        <f t="shared" si="0"/>
        <v>166.35080000000002</v>
      </c>
      <c r="L66" s="141">
        <f ca="1">'Tabla Amortización Liquidez'!Y79+'Tabla Amortización Liquidez'!Z79</f>
        <v>283.84999999999997</v>
      </c>
      <c r="M66" s="141">
        <f t="shared" ca="1" si="3"/>
        <v>399</v>
      </c>
      <c r="N66" s="141">
        <f ca="1">IF(C66=0,0,'Tabla Amortización Liquidez'!Z79+IVA_SI_PRIM_CUOTA+IVA_SD_PRIM_CUOTA+IVA_COMISION_PRIM_CUOTA)</f>
        <v>143.12612799999999</v>
      </c>
      <c r="O66" s="141">
        <f t="shared" ca="1" si="7"/>
        <v>28263.674223999995</v>
      </c>
      <c r="P66" s="142"/>
      <c r="Q66" s="140">
        <f t="shared" ca="1" si="4"/>
        <v>2024727.7899999998</v>
      </c>
      <c r="R66" s="140">
        <f t="shared" ca="1" si="5"/>
        <v>28120.548095999995</v>
      </c>
      <c r="S66" s="72"/>
      <c r="T66" s="72"/>
    </row>
    <row r="67" spans="1:20" ht="15" x14ac:dyDescent="0.25">
      <c r="A67" s="155">
        <v>60</v>
      </c>
      <c r="B67" s="244">
        <f ca="1">'Tabla Amortización Fijo'!C73</f>
        <v>47487</v>
      </c>
      <c r="C67" s="141">
        <f t="shared" ca="1" si="6"/>
        <v>2024727.7899999998</v>
      </c>
      <c r="D67" s="141">
        <f ca="1">IF(C67&lt;=0,0,IF(C67&lt;D66,C67,'Tabla Amortización Liquidez'!O80))</f>
        <v>2797.559999999999</v>
      </c>
      <c r="E67" s="156"/>
      <c r="F67" s="141">
        <f ca="1">'Tabla Amortización Liquidez'!P80</f>
        <v>19701.73</v>
      </c>
      <c r="G67" s="141">
        <f ca="1">'Tabla Amortización Liquidez'!Q80</f>
        <v>3152.28</v>
      </c>
      <c r="H67" s="141">
        <f t="shared" ca="1" si="2"/>
        <v>25651.569999999996</v>
      </c>
      <c r="I67" s="449"/>
      <c r="J67" s="141">
        <f t="shared" ca="1" si="1"/>
        <v>1619.7822319999998</v>
      </c>
      <c r="K67" s="141">
        <f t="shared" si="0"/>
        <v>166.35080000000002</v>
      </c>
      <c r="L67" s="141">
        <f ca="1">'Tabla Amortización Liquidez'!Y80+'Tabla Amortización Liquidez'!Z80</f>
        <v>282.75</v>
      </c>
      <c r="M67" s="141">
        <f t="shared" ca="1" si="3"/>
        <v>399</v>
      </c>
      <c r="N67" s="141">
        <f ca="1">IF(C67=0,0,'Tabla Amortización Liquidez'!Z80+IVA_SI_PRIM_CUOTA+IVA_SD_PRIM_CUOTA+IVA_COMISION_PRIM_CUOTA)</f>
        <v>142.97612800000002</v>
      </c>
      <c r="O67" s="141">
        <f t="shared" ca="1" si="7"/>
        <v>28262.429159999996</v>
      </c>
      <c r="P67" s="142"/>
      <c r="Q67" s="140">
        <f t="shared" ca="1" si="4"/>
        <v>2021930.2299999997</v>
      </c>
      <c r="R67" s="140">
        <f t="shared" ca="1" si="5"/>
        <v>28119.453031999998</v>
      </c>
      <c r="S67" s="72"/>
      <c r="T67" s="72"/>
    </row>
    <row r="68" spans="1:20" s="72" customFormat="1" ht="15" x14ac:dyDescent="0.25">
      <c r="A68" s="155">
        <v>61</v>
      </c>
      <c r="B68" s="244">
        <f ca="1">'Tabla Amortización Fijo'!C74</f>
        <v>47518</v>
      </c>
      <c r="C68" s="141">
        <f t="shared" ca="1" si="6"/>
        <v>2021930.2299999997</v>
      </c>
      <c r="D68" s="141">
        <f ca="1">IF(C68&lt;=0,0,IF(C68&lt;D67,C68,'Tabla Amortización Liquidez'!O81))</f>
        <v>2831.3899999999985</v>
      </c>
      <c r="E68" s="156"/>
      <c r="F68" s="141">
        <f ca="1">'Tabla Amortización Liquidez'!P81</f>
        <v>19674.5</v>
      </c>
      <c r="G68" s="141">
        <f ca="1">'Tabla Amortización Liquidez'!Q81</f>
        <v>3147.92</v>
      </c>
      <c r="H68" s="141">
        <f t="shared" ca="1" si="2"/>
        <v>25653.809999999998</v>
      </c>
      <c r="I68" s="449"/>
      <c r="J68" s="141">
        <f t="shared" ca="1" si="1"/>
        <v>1617.5441839999999</v>
      </c>
      <c r="K68" s="141">
        <f t="shared" si="0"/>
        <v>166.35080000000002</v>
      </c>
      <c r="L68" s="141">
        <f ca="1">'Tabla Amortización Liquidez'!Y81+'Tabla Amortización Liquidez'!Z81</f>
        <v>282.81</v>
      </c>
      <c r="M68" s="141">
        <f t="shared" ca="1" si="3"/>
        <v>399</v>
      </c>
      <c r="N68" s="141">
        <f ca="1">IF(C68=0,0,'Tabla Amortización Liquidez'!Z81+IVA_SI_PRIM_CUOTA+IVA_SD_PRIM_CUOTA+IVA_COMISION_PRIM_CUOTA)</f>
        <v>142.98612800000001</v>
      </c>
      <c r="O68" s="141">
        <f t="shared" ca="1" si="7"/>
        <v>28262.501111999998</v>
      </c>
      <c r="P68" s="142"/>
      <c r="Q68" s="140">
        <f t="shared" ca="1" si="4"/>
        <v>2019098.8399999999</v>
      </c>
      <c r="R68" s="140">
        <f t="shared" ca="1" si="5"/>
        <v>28119.514983999998</v>
      </c>
    </row>
    <row r="69" spans="1:20" ht="15" x14ac:dyDescent="0.25">
      <c r="A69" s="155">
        <v>62</v>
      </c>
      <c r="B69" s="244">
        <f ca="1">'Tabla Amortización Fijo'!C75</f>
        <v>47546</v>
      </c>
      <c r="C69" s="141">
        <f t="shared" ca="1" si="6"/>
        <v>2019098.8399999999</v>
      </c>
      <c r="D69" s="141">
        <f ca="1">IF(C69&lt;=0,0,IF(C69&lt;D68,C69,'Tabla Amortización Liquidez'!O82))</f>
        <v>5071.1299999999992</v>
      </c>
      <c r="E69" s="156"/>
      <c r="F69" s="141">
        <f ca="1">'Tabla Amortización Liquidez'!P82</f>
        <v>17745.64</v>
      </c>
      <c r="G69" s="141">
        <f ca="1">'Tabla Amortización Liquidez'!Q82</f>
        <v>2839.3</v>
      </c>
      <c r="H69" s="141">
        <f t="shared" ca="1" si="2"/>
        <v>25656.07</v>
      </c>
      <c r="I69" s="449"/>
      <c r="J69" s="141">
        <f t="shared" ca="1" si="1"/>
        <v>1615.2790719999998</v>
      </c>
      <c r="K69" s="141">
        <f t="shared" si="0"/>
        <v>166.35080000000002</v>
      </c>
      <c r="L69" s="141">
        <f ca="1">'Tabla Amortización Liquidez'!Y82+'Tabla Amortización Liquidez'!Z82</f>
        <v>286.31</v>
      </c>
      <c r="M69" s="141">
        <f t="shared" ca="1" si="3"/>
        <v>399</v>
      </c>
      <c r="N69" s="141">
        <f ca="1">IF(C69=0,0,'Tabla Amortización Liquidez'!Z82+IVA_SI_PRIM_CUOTA+IVA_SD_PRIM_CUOTA+IVA_COMISION_PRIM_CUOTA)</f>
        <v>143.46612800000003</v>
      </c>
      <c r="O69" s="141">
        <f t="shared" ca="1" si="7"/>
        <v>28266.476000000002</v>
      </c>
      <c r="P69" s="142"/>
      <c r="Q69" s="140">
        <f t="shared" ca="1" si="4"/>
        <v>2014027.71</v>
      </c>
      <c r="R69" s="140">
        <f t="shared" ca="1" si="5"/>
        <v>28123.009872000002</v>
      </c>
      <c r="S69" s="72"/>
      <c r="T69" s="72"/>
    </row>
    <row r="70" spans="1:20" ht="15" x14ac:dyDescent="0.25">
      <c r="A70" s="155">
        <v>63</v>
      </c>
      <c r="B70" s="244">
        <f ca="1">'Tabla Amortización Fijo'!C76</f>
        <v>47577</v>
      </c>
      <c r="C70" s="141">
        <f t="shared" ca="1" si="6"/>
        <v>2014027.71</v>
      </c>
      <c r="D70" s="141">
        <f ca="1">IF(C70&lt;=0,0,IF(C70&lt;D69,C70,'Tabla Amortización Liquidez'!O83))</f>
        <v>2926.8999999999978</v>
      </c>
      <c r="E70" s="156"/>
      <c r="F70" s="141">
        <f ca="1">'Tabla Amortización Liquidez'!P83</f>
        <v>19597.61</v>
      </c>
      <c r="G70" s="141">
        <f ca="1">'Tabla Amortización Liquidez'!Q83</f>
        <v>3135.62</v>
      </c>
      <c r="H70" s="141">
        <f t="shared" ca="1" si="2"/>
        <v>25660.129999999997</v>
      </c>
      <c r="I70" s="449"/>
      <c r="J70" s="141">
        <f t="shared" ca="1" si="1"/>
        <v>1611.222168</v>
      </c>
      <c r="K70" s="141">
        <f t="shared" si="0"/>
        <v>166.35080000000002</v>
      </c>
      <c r="L70" s="141">
        <f ca="1">'Tabla Amortización Liquidez'!Y83+'Tabla Amortización Liquidez'!Z83</f>
        <v>282.95</v>
      </c>
      <c r="M70" s="141">
        <f t="shared" ca="1" si="3"/>
        <v>399</v>
      </c>
      <c r="N70" s="141">
        <f ca="1">IF(C70=0,0,'Tabla Amortización Liquidez'!Z83+IVA_SI_PRIM_CUOTA+IVA_SD_PRIM_CUOTA+IVA_COMISION_PRIM_CUOTA)</f>
        <v>143.00612799999999</v>
      </c>
      <c r="O70" s="141">
        <f t="shared" ca="1" si="7"/>
        <v>28262.659095999999</v>
      </c>
      <c r="P70" s="142"/>
      <c r="Q70" s="140">
        <f t="shared" ca="1" si="4"/>
        <v>2011100.81</v>
      </c>
      <c r="R70" s="140">
        <f t="shared" ca="1" si="5"/>
        <v>28119.652967999999</v>
      </c>
      <c r="S70" s="72"/>
      <c r="T70" s="72"/>
    </row>
    <row r="71" spans="1:20" ht="15" x14ac:dyDescent="0.25">
      <c r="A71" s="155">
        <v>64</v>
      </c>
      <c r="B71" s="244">
        <f ca="1">'Tabla Amortización Fijo'!C77</f>
        <v>47607</v>
      </c>
      <c r="C71" s="141">
        <f t="shared" ca="1" si="6"/>
        <v>2011100.81</v>
      </c>
      <c r="D71" s="141">
        <f ca="1">IF(C71&lt;=0,0,IF(C71&lt;D70,C71,'Tabla Amortización Liquidez'!O84))</f>
        <v>3694.5399999999995</v>
      </c>
      <c r="E71" s="156"/>
      <c r="F71" s="141">
        <f ca="1">'Tabla Amortización Liquidez'!P84</f>
        <v>18937.87</v>
      </c>
      <c r="G71" s="141">
        <f ca="1">'Tabla Amortización Liquidez'!Q84</f>
        <v>3030.06</v>
      </c>
      <c r="H71" s="141">
        <f t="shared" ca="1" si="2"/>
        <v>25662.47</v>
      </c>
      <c r="I71" s="449"/>
      <c r="J71" s="141">
        <f t="shared" ca="1" si="1"/>
        <v>1608.8806480000001</v>
      </c>
      <c r="K71" s="141">
        <f t="shared" si="0"/>
        <v>166.35080000000002</v>
      </c>
      <c r="L71" s="141">
        <f ca="1">'Tabla Amortización Liquidez'!Y84+'Tabla Amortización Liquidez'!Z84</f>
        <v>284.14</v>
      </c>
      <c r="M71" s="141">
        <f t="shared" ca="1" si="3"/>
        <v>399</v>
      </c>
      <c r="N71" s="141">
        <f ca="1">IF(C71=0,0,'Tabla Amortización Liquidez'!Z84+IVA_SI_PRIM_CUOTA+IVA_SD_PRIM_CUOTA+IVA_COMISION_PRIM_CUOTA)</f>
        <v>143.16612800000001</v>
      </c>
      <c r="O71" s="141">
        <f t="shared" ca="1" si="7"/>
        <v>28264.007576</v>
      </c>
      <c r="P71" s="142"/>
      <c r="Q71" s="140">
        <f t="shared" ca="1" si="4"/>
        <v>2007406.27</v>
      </c>
      <c r="R71" s="140">
        <f t="shared" ca="1" si="5"/>
        <v>28120.841447999999</v>
      </c>
      <c r="S71" s="72"/>
      <c r="T71" s="72"/>
    </row>
    <row r="72" spans="1:20" ht="15" x14ac:dyDescent="0.25">
      <c r="A72" s="155">
        <v>65</v>
      </c>
      <c r="B72" s="244">
        <f ca="1">'Tabla Amortización Fijo'!C78</f>
        <v>47638</v>
      </c>
      <c r="C72" s="141">
        <f t="shared" ca="1" si="6"/>
        <v>2007406.27</v>
      </c>
      <c r="D72" s="141">
        <f ca="1">IF(C72&lt;=0,0,IF(C72&lt;D71,C72,'Tabla Amortización Liquidez'!O85))</f>
        <v>3006.929999999998</v>
      </c>
      <c r="E72" s="156"/>
      <c r="F72" s="141">
        <f ca="1">'Tabla Amortización Liquidez'!P85</f>
        <v>19533.18</v>
      </c>
      <c r="G72" s="141">
        <f ca="1">'Tabla Amortización Liquidez'!Q85</f>
        <v>3125.31</v>
      </c>
      <c r="H72" s="141">
        <f t="shared" ca="1" si="2"/>
        <v>25665.42</v>
      </c>
      <c r="I72" s="449"/>
      <c r="J72" s="141">
        <f t="shared" ca="1" si="1"/>
        <v>1605.9250160000001</v>
      </c>
      <c r="K72" s="141">
        <f t="shared" ref="K72:K135" si="8">SD_PRIM_CUOTA</f>
        <v>166.35080000000002</v>
      </c>
      <c r="L72" s="141">
        <f ca="1">'Tabla Amortización Liquidez'!Y85+'Tabla Amortización Liquidez'!Z85</f>
        <v>283.06</v>
      </c>
      <c r="M72" s="141">
        <f t="shared" ca="1" si="3"/>
        <v>399</v>
      </c>
      <c r="N72" s="141">
        <f ca="1">IF(C72=0,0,'Tabla Amortización Liquidez'!Z85+IVA_SI_PRIM_CUOTA+IVA_SD_PRIM_CUOTA+IVA_COMISION_PRIM_CUOTA)</f>
        <v>143.01612800000001</v>
      </c>
      <c r="O72" s="141">
        <f t="shared" ca="1" si="7"/>
        <v>28262.771944</v>
      </c>
      <c r="P72" s="142"/>
      <c r="Q72" s="140">
        <f t="shared" ca="1" si="4"/>
        <v>2004399.34</v>
      </c>
      <c r="R72" s="140">
        <f t="shared" ca="1" si="5"/>
        <v>28119.755816000001</v>
      </c>
      <c r="S72" s="72"/>
      <c r="T72" s="72"/>
    </row>
    <row r="73" spans="1:20" ht="15" x14ac:dyDescent="0.25">
      <c r="A73" s="155">
        <v>66</v>
      </c>
      <c r="B73" s="244">
        <f ca="1">'Tabla Amortización Fijo'!C79</f>
        <v>47668</v>
      </c>
      <c r="C73" s="141">
        <f t="shared" ca="1" si="6"/>
        <v>2004399.34</v>
      </c>
      <c r="D73" s="141">
        <f ca="1">IF(C73&lt;=0,0,IF(C73&lt;D72,C73,'Tabla Amortización Liquidez'!O86))</f>
        <v>3773.1099999999997</v>
      </c>
      <c r="E73" s="156"/>
      <c r="F73" s="141">
        <f ca="1">'Tabla Amortización Liquidez'!P86</f>
        <v>18874.759999999998</v>
      </c>
      <c r="G73" s="141">
        <f ca="1">'Tabla Amortización Liquidez'!Q86</f>
        <v>3019.96</v>
      </c>
      <c r="H73" s="141">
        <f t="shared" ref="H73:H136" ca="1" si="9">+G73+F73+D73</f>
        <v>25667.829999999998</v>
      </c>
      <c r="I73" s="449"/>
      <c r="J73" s="141">
        <f t="shared" ref="J73:J136" ca="1" si="10">IF(C73&lt;=0,0,(C73*0.8/1000))</f>
        <v>1603.5194720000002</v>
      </c>
      <c r="K73" s="141">
        <f t="shared" si="8"/>
        <v>166.35080000000002</v>
      </c>
      <c r="L73" s="141">
        <f ca="1">'Tabla Amortización Liquidez'!Y86+'Tabla Amortización Liquidez'!Z86</f>
        <v>284.26</v>
      </c>
      <c r="M73" s="141">
        <f t="shared" ca="1" si="3"/>
        <v>399</v>
      </c>
      <c r="N73" s="141">
        <f ca="1">IF(C73=0,0,'Tabla Amortización Liquidez'!Z86+IVA_SI_PRIM_CUOTA+IVA_SD_PRIM_CUOTA+IVA_COMISION_PRIM_CUOTA)</f>
        <v>143.186128</v>
      </c>
      <c r="O73" s="141">
        <f t="shared" ca="1" si="7"/>
        <v>28264.146399999998</v>
      </c>
      <c r="P73" s="142"/>
      <c r="Q73" s="140">
        <f t="shared" ca="1" si="4"/>
        <v>2000626.23</v>
      </c>
      <c r="R73" s="140">
        <f t="shared" ca="1" si="5"/>
        <v>28120.960271999997</v>
      </c>
      <c r="S73" s="72"/>
      <c r="T73" s="72"/>
    </row>
    <row r="74" spans="1:20" ht="15" x14ac:dyDescent="0.25">
      <c r="A74" s="155">
        <v>67</v>
      </c>
      <c r="B74" s="244">
        <f ca="1">'Tabla Amortización Fijo'!C80</f>
        <v>47699</v>
      </c>
      <c r="C74" s="141">
        <f t="shared" ca="1" si="6"/>
        <v>2000626.23</v>
      </c>
      <c r="D74" s="141">
        <f ca="1">IF(C74&lt;=0,0,IF(C74&lt;D73,C74,'Tabla Amortización Liquidez'!O87))</f>
        <v>3088.8999999999978</v>
      </c>
      <c r="E74" s="156"/>
      <c r="F74" s="141">
        <f ca="1">'Tabla Amortización Liquidez'!P87</f>
        <v>19467.2</v>
      </c>
      <c r="G74" s="141">
        <f ca="1">'Tabla Amortización Liquidez'!Q87</f>
        <v>3114.75</v>
      </c>
      <c r="H74" s="141">
        <f t="shared" ca="1" si="9"/>
        <v>25670.85</v>
      </c>
      <c r="I74" s="449"/>
      <c r="J74" s="141">
        <f t="shared" ca="1" si="10"/>
        <v>1600.5009840000002</v>
      </c>
      <c r="K74" s="141">
        <f t="shared" si="8"/>
        <v>166.35080000000002</v>
      </c>
      <c r="L74" s="141">
        <f ca="1">'Tabla Amortización Liquidez'!Y87+'Tabla Amortización Liquidez'!Z87</f>
        <v>283.18</v>
      </c>
      <c r="M74" s="141">
        <f t="shared" ref="M74:M137" ca="1" si="11">IF(OR($M$8=0,C74&lt;=0),0,399)</f>
        <v>399</v>
      </c>
      <c r="N74" s="141">
        <f ca="1">IF(C74=0,0,'Tabla Amortización Liquidez'!Z87+IVA_SI_PRIM_CUOTA+IVA_SD_PRIM_CUOTA+IVA_COMISION_PRIM_CUOTA)</f>
        <v>143.03612800000002</v>
      </c>
      <c r="O74" s="141">
        <f t="shared" ca="1" si="7"/>
        <v>28262.917911999997</v>
      </c>
      <c r="P74" s="142"/>
      <c r="Q74" s="140">
        <f t="shared" ref="Q74:Q137" ca="1" si="12">C74-D74-E74-I74</f>
        <v>1997537.33</v>
      </c>
      <c r="R74" s="140">
        <f t="shared" ref="R74:R137" ca="1" si="13">O74-N74+I74+E74</f>
        <v>28119.881783999997</v>
      </c>
      <c r="S74" s="72"/>
      <c r="T74" s="72"/>
    </row>
    <row r="75" spans="1:20" ht="15" x14ac:dyDescent="0.25">
      <c r="A75" s="155">
        <v>68</v>
      </c>
      <c r="B75" s="244">
        <f ca="1">'Tabla Amortización Fijo'!C81</f>
        <v>47730</v>
      </c>
      <c r="C75" s="141">
        <f t="shared" ref="C75:C138" ca="1" si="14">IF(Q74&lt;=0.01,0,Q74)</f>
        <v>1997537.33</v>
      </c>
      <c r="D75" s="141">
        <f ca="1">IF(C75&lt;=0,0,IF(C75&lt;D74,C75,'Tabla Amortización Liquidez'!O88))</f>
        <v>3126.2299999999973</v>
      </c>
      <c r="E75" s="156"/>
      <c r="F75" s="141">
        <f ca="1">'Tabla Amortización Liquidez'!P88</f>
        <v>19437.150000000001</v>
      </c>
      <c r="G75" s="141">
        <f ca="1">'Tabla Amortización Liquidez'!Q88</f>
        <v>3109.94</v>
      </c>
      <c r="H75" s="141">
        <f t="shared" ca="1" si="9"/>
        <v>25673.319999999996</v>
      </c>
      <c r="I75" s="449"/>
      <c r="J75" s="141">
        <f t="shared" ca="1" si="10"/>
        <v>1598.0298640000001</v>
      </c>
      <c r="K75" s="141">
        <f t="shared" si="8"/>
        <v>166.35080000000002</v>
      </c>
      <c r="L75" s="141">
        <f ca="1">'Tabla Amortización Liquidez'!Y88+'Tabla Amortización Liquidez'!Z88</f>
        <v>283.24</v>
      </c>
      <c r="M75" s="141">
        <f t="shared" ca="1" si="11"/>
        <v>399</v>
      </c>
      <c r="N75" s="141">
        <f ca="1">IF(C75=0,0,'Tabla Amortización Liquidez'!Z88+IVA_SI_PRIM_CUOTA+IVA_SD_PRIM_CUOTA+IVA_COMISION_PRIM_CUOTA)</f>
        <v>143.04612800000001</v>
      </c>
      <c r="O75" s="141">
        <f t="shared" ca="1" si="7"/>
        <v>28262.986792</v>
      </c>
      <c r="P75" s="142"/>
      <c r="Q75" s="140">
        <f t="shared" ca="1" si="12"/>
        <v>1994411.1</v>
      </c>
      <c r="R75" s="140">
        <f t="shared" ca="1" si="13"/>
        <v>28119.940663999998</v>
      </c>
      <c r="S75" s="72"/>
      <c r="T75" s="72"/>
    </row>
    <row r="76" spans="1:20" ht="15" x14ac:dyDescent="0.25">
      <c r="A76" s="155">
        <v>69</v>
      </c>
      <c r="B76" s="244">
        <f ca="1">'Tabla Amortización Fijo'!C82</f>
        <v>47760</v>
      </c>
      <c r="C76" s="141">
        <f t="shared" ca="1" si="14"/>
        <v>1994411.1</v>
      </c>
      <c r="D76" s="141">
        <f ca="1">IF(C76&lt;=0,0,IF(C76&lt;D75,C76,'Tabla Amortización Liquidez'!O89))</f>
        <v>3890.2099999999982</v>
      </c>
      <c r="E76" s="156"/>
      <c r="F76" s="141">
        <f ca="1">'Tabla Amortización Liquidez'!P89</f>
        <v>18780.7</v>
      </c>
      <c r="G76" s="141">
        <f ca="1">'Tabla Amortización Liquidez'!Q89</f>
        <v>3004.91</v>
      </c>
      <c r="H76" s="141">
        <f t="shared" ca="1" si="9"/>
        <v>25675.82</v>
      </c>
      <c r="I76" s="449"/>
      <c r="J76" s="141">
        <f t="shared" ca="1" si="10"/>
        <v>1595.5288800000001</v>
      </c>
      <c r="K76" s="141">
        <f t="shared" si="8"/>
        <v>166.35080000000002</v>
      </c>
      <c r="L76" s="141">
        <f ca="1">'Tabla Amortización Liquidez'!Y89+'Tabla Amortización Liquidez'!Z89</f>
        <v>284.43</v>
      </c>
      <c r="M76" s="141">
        <f t="shared" ca="1" si="11"/>
        <v>399</v>
      </c>
      <c r="N76" s="141">
        <f ca="1">IF(C76=0,0,'Tabla Amortización Liquidez'!Z89+IVA_SI_PRIM_CUOTA+IVA_SD_PRIM_CUOTA+IVA_COMISION_PRIM_CUOTA)</f>
        <v>143.20612800000001</v>
      </c>
      <c r="O76" s="141">
        <f t="shared" ref="O76:O139" ca="1" si="15">H76+L76+K76+M76+N76+J76</f>
        <v>28264.335808000003</v>
      </c>
      <c r="P76" s="142"/>
      <c r="Q76" s="140">
        <f t="shared" ca="1" si="12"/>
        <v>1990520.8900000001</v>
      </c>
      <c r="R76" s="140">
        <f t="shared" ca="1" si="13"/>
        <v>28121.129680000002</v>
      </c>
      <c r="S76" s="72"/>
      <c r="T76" s="72"/>
    </row>
    <row r="77" spans="1:20" ht="15" x14ac:dyDescent="0.25">
      <c r="A77" s="155">
        <v>70</v>
      </c>
      <c r="B77" s="244">
        <f ca="1">'Tabla Amortización Fijo'!C83</f>
        <v>47791</v>
      </c>
      <c r="C77" s="141">
        <f t="shared" ca="1" si="14"/>
        <v>1990520.8900000001</v>
      </c>
      <c r="D77" s="141">
        <f ca="1">IF(C77&lt;=0,0,IF(C77&lt;D76,C77,'Tabla Amortización Liquidez'!O90))</f>
        <v>3211.0399999999995</v>
      </c>
      <c r="E77" s="156"/>
      <c r="F77" s="141">
        <f ca="1">'Tabla Amortización Liquidez'!P90</f>
        <v>19368.87</v>
      </c>
      <c r="G77" s="141">
        <f ca="1">'Tabla Amortización Liquidez'!Q90</f>
        <v>3099.02</v>
      </c>
      <c r="H77" s="141">
        <f t="shared" ca="1" si="9"/>
        <v>25678.93</v>
      </c>
      <c r="I77" s="449"/>
      <c r="J77" s="141">
        <f t="shared" ca="1" si="10"/>
        <v>1592.4167120000002</v>
      </c>
      <c r="K77" s="141">
        <f t="shared" si="8"/>
        <v>166.35080000000002</v>
      </c>
      <c r="L77" s="141">
        <f ca="1">'Tabla Amortización Liquidez'!Y90+'Tabla Amortización Liquidez'!Z90</f>
        <v>283.36</v>
      </c>
      <c r="M77" s="141">
        <f t="shared" ca="1" si="11"/>
        <v>399</v>
      </c>
      <c r="N77" s="141">
        <f ca="1">IF(C77=0,0,'Tabla Amortización Liquidez'!Z90+IVA_SI_PRIM_CUOTA+IVA_SD_PRIM_CUOTA+IVA_COMISION_PRIM_CUOTA)</f>
        <v>143.056128</v>
      </c>
      <c r="O77" s="141">
        <f t="shared" ca="1" si="15"/>
        <v>28263.113640000003</v>
      </c>
      <c r="P77" s="142"/>
      <c r="Q77" s="140">
        <f t="shared" ca="1" si="12"/>
        <v>1987309.85</v>
      </c>
      <c r="R77" s="140">
        <f t="shared" ca="1" si="13"/>
        <v>28120.057512000003</v>
      </c>
      <c r="S77" s="72"/>
      <c r="T77" s="72"/>
    </row>
    <row r="78" spans="1:20" ht="15" x14ac:dyDescent="0.25">
      <c r="A78" s="155">
        <v>71</v>
      </c>
      <c r="B78" s="244">
        <f ca="1">'Tabla Amortización Fijo'!C84</f>
        <v>47821</v>
      </c>
      <c r="C78" s="141">
        <f t="shared" ca="1" si="14"/>
        <v>1987309.85</v>
      </c>
      <c r="D78" s="141">
        <f ca="1">IF(C78&lt;=0,0,IF(C78&lt;D77,C78,'Tabla Amortización Liquidez'!O91))</f>
        <v>3973.4599999999964</v>
      </c>
      <c r="E78" s="156"/>
      <c r="F78" s="141">
        <f ca="1">'Tabla Amortización Liquidez'!P91</f>
        <v>18713.830000000002</v>
      </c>
      <c r="G78" s="141">
        <f ca="1">'Tabla Amortización Liquidez'!Q91</f>
        <v>2994.21</v>
      </c>
      <c r="H78" s="141">
        <f t="shared" ca="1" si="9"/>
        <v>25681.499999999996</v>
      </c>
      <c r="I78" s="449"/>
      <c r="J78" s="141">
        <f t="shared" ca="1" si="10"/>
        <v>1589.84788</v>
      </c>
      <c r="K78" s="141">
        <f t="shared" si="8"/>
        <v>166.35080000000002</v>
      </c>
      <c r="L78" s="141">
        <f ca="1">'Tabla Amortización Liquidez'!Y91+'Tabla Amortización Liquidez'!Z91</f>
        <v>284.55</v>
      </c>
      <c r="M78" s="141">
        <f t="shared" ca="1" si="11"/>
        <v>399</v>
      </c>
      <c r="N78" s="141">
        <f ca="1">IF(C78=0,0,'Tabla Amortización Liquidez'!Z91+IVA_SI_PRIM_CUOTA+IVA_SD_PRIM_CUOTA+IVA_COMISION_PRIM_CUOTA)</f>
        <v>143.22612800000002</v>
      </c>
      <c r="O78" s="141">
        <f t="shared" ca="1" si="15"/>
        <v>28264.474807999995</v>
      </c>
      <c r="P78" s="142"/>
      <c r="Q78" s="140">
        <f t="shared" ca="1" si="12"/>
        <v>1983336.3900000001</v>
      </c>
      <c r="R78" s="140">
        <f t="shared" ca="1" si="13"/>
        <v>28121.248679999997</v>
      </c>
      <c r="S78" s="72"/>
      <c r="T78" s="72"/>
    </row>
    <row r="79" spans="1:20" ht="15" x14ac:dyDescent="0.25">
      <c r="A79" s="155">
        <v>72</v>
      </c>
      <c r="B79" s="244">
        <f ca="1">'Tabla Amortización Fijo'!C85</f>
        <v>47852</v>
      </c>
      <c r="C79" s="141">
        <f t="shared" ca="1" si="14"/>
        <v>1983336.3900000001</v>
      </c>
      <c r="D79" s="141">
        <f ca="1">IF(C79&lt;=0,0,IF(C79&lt;D78,C79,'Tabla Amortización Liquidez'!O92))</f>
        <v>3297.8899999999994</v>
      </c>
      <c r="E79" s="156"/>
      <c r="F79" s="141">
        <f ca="1">'Tabla Amortización Liquidez'!P92</f>
        <v>19298.96</v>
      </c>
      <c r="G79" s="141">
        <f ca="1">'Tabla Amortización Liquidez'!Q92</f>
        <v>3087.83</v>
      </c>
      <c r="H79" s="141">
        <f t="shared" ca="1" si="9"/>
        <v>25684.68</v>
      </c>
      <c r="I79" s="449"/>
      <c r="J79" s="141">
        <f t="shared" ca="1" si="10"/>
        <v>1586.6691120000003</v>
      </c>
      <c r="K79" s="141">
        <f t="shared" si="8"/>
        <v>166.35080000000002</v>
      </c>
      <c r="L79" s="141">
        <f ca="1">'Tabla Amortización Liquidez'!Y92+'Tabla Amortización Liquidez'!Z92</f>
        <v>283.49</v>
      </c>
      <c r="M79" s="141">
        <f t="shared" ca="1" si="11"/>
        <v>399</v>
      </c>
      <c r="N79" s="141">
        <f ca="1">IF(C79=0,0,'Tabla Amortización Liquidez'!Z92+IVA_SI_PRIM_CUOTA+IVA_SD_PRIM_CUOTA+IVA_COMISION_PRIM_CUOTA)</f>
        <v>143.07612800000001</v>
      </c>
      <c r="O79" s="141">
        <f t="shared" ca="1" si="15"/>
        <v>28263.266040000002</v>
      </c>
      <c r="P79" s="142"/>
      <c r="Q79" s="140">
        <f t="shared" ca="1" si="12"/>
        <v>1980038.5000000002</v>
      </c>
      <c r="R79" s="140">
        <f t="shared" ca="1" si="13"/>
        <v>28120.189912000002</v>
      </c>
      <c r="S79" s="72"/>
      <c r="T79" s="72"/>
    </row>
    <row r="80" spans="1:20" ht="15" x14ac:dyDescent="0.25">
      <c r="A80" s="155">
        <v>73</v>
      </c>
      <c r="B80" s="244">
        <f ca="1">'Tabla Amortización Fijo'!C86</f>
        <v>47883</v>
      </c>
      <c r="C80" s="141">
        <f t="shared" ca="1" si="14"/>
        <v>1980038.5000000002</v>
      </c>
      <c r="D80" s="141">
        <f ca="1">IF(C80&lt;=0,0,IF(C80&lt;D79,C80,'Tabla Amortización Liquidez'!O93))</f>
        <v>3337.75</v>
      </c>
      <c r="E80" s="156"/>
      <c r="F80" s="141">
        <f ca="1">'Tabla Amortización Liquidez'!P93</f>
        <v>19266.87</v>
      </c>
      <c r="G80" s="141">
        <f ca="1">'Tabla Amortización Liquidez'!Q93</f>
        <v>3082.7</v>
      </c>
      <c r="H80" s="141">
        <f t="shared" ca="1" si="9"/>
        <v>25687.32</v>
      </c>
      <c r="I80" s="449"/>
      <c r="J80" s="141">
        <f t="shared" ca="1" si="10"/>
        <v>1584.0308000000002</v>
      </c>
      <c r="K80" s="141">
        <f t="shared" si="8"/>
        <v>166.35080000000002</v>
      </c>
      <c r="L80" s="141">
        <f ca="1">'Tabla Amortización Liquidez'!Y93+'Tabla Amortización Liquidez'!Z93</f>
        <v>283.55</v>
      </c>
      <c r="M80" s="141">
        <f t="shared" ca="1" si="11"/>
        <v>399</v>
      </c>
      <c r="N80" s="141">
        <f ca="1">IF(C80=0,0,'Tabla Amortización Liquidez'!Z93+IVA_SI_PRIM_CUOTA+IVA_SD_PRIM_CUOTA+IVA_COMISION_PRIM_CUOTA)</f>
        <v>143.086128</v>
      </c>
      <c r="O80" s="141">
        <f t="shared" ca="1" si="15"/>
        <v>28263.337727999999</v>
      </c>
      <c r="P80" s="142"/>
      <c r="Q80" s="140">
        <f t="shared" ca="1" si="12"/>
        <v>1976700.7500000002</v>
      </c>
      <c r="R80" s="140">
        <f t="shared" ca="1" si="13"/>
        <v>28120.2516</v>
      </c>
      <c r="S80" s="72"/>
      <c r="T80" s="72"/>
    </row>
    <row r="81" spans="1:20" ht="15" x14ac:dyDescent="0.25">
      <c r="A81" s="155">
        <v>74</v>
      </c>
      <c r="B81" s="244">
        <f ca="1">'Tabla Amortización Fijo'!C87</f>
        <v>47911</v>
      </c>
      <c r="C81" s="141">
        <f t="shared" ca="1" si="14"/>
        <v>1976700.7500000002</v>
      </c>
      <c r="D81" s="141">
        <f ca="1">IF(C81&lt;=0,0,IF(C81&lt;D80,C81,'Tabla Amortización Liquidez'!O94))</f>
        <v>5537.3099999999977</v>
      </c>
      <c r="E81" s="156"/>
      <c r="F81" s="141">
        <f ca="1">'Tabla Amortización Liquidez'!P94</f>
        <v>17373</v>
      </c>
      <c r="G81" s="141">
        <f ca="1">'Tabla Amortización Liquidez'!Q94</f>
        <v>2779.68</v>
      </c>
      <c r="H81" s="141">
        <f t="shared" ca="1" si="9"/>
        <v>25689.989999999998</v>
      </c>
      <c r="I81" s="449"/>
      <c r="J81" s="141">
        <f t="shared" ca="1" si="10"/>
        <v>1581.3606000000004</v>
      </c>
      <c r="K81" s="141">
        <f t="shared" si="8"/>
        <v>166.35080000000002</v>
      </c>
      <c r="L81" s="141">
        <f ca="1">'Tabla Amortización Liquidez'!Y94+'Tabla Amortización Liquidez'!Z94</f>
        <v>287</v>
      </c>
      <c r="M81" s="141">
        <f t="shared" ca="1" si="11"/>
        <v>399</v>
      </c>
      <c r="N81" s="141">
        <f ca="1">IF(C81=0,0,'Tabla Amortización Liquidez'!Z94+IVA_SI_PRIM_CUOTA+IVA_SD_PRIM_CUOTA+IVA_COMISION_PRIM_CUOTA)</f>
        <v>143.56612799999999</v>
      </c>
      <c r="O81" s="141">
        <f t="shared" ca="1" si="15"/>
        <v>28267.267527999997</v>
      </c>
      <c r="P81" s="142"/>
      <c r="Q81" s="140">
        <f t="shared" ca="1" si="12"/>
        <v>1971163.4400000002</v>
      </c>
      <c r="R81" s="140">
        <f t="shared" ca="1" si="13"/>
        <v>28123.701399999998</v>
      </c>
      <c r="S81" s="72"/>
      <c r="T81" s="72"/>
    </row>
    <row r="82" spans="1:20" ht="15" x14ac:dyDescent="0.25">
      <c r="A82" s="155">
        <v>75</v>
      </c>
      <c r="B82" s="244">
        <f ca="1">'Tabla Amortización Fijo'!C88</f>
        <v>47942</v>
      </c>
      <c r="C82" s="141">
        <f t="shared" ca="1" si="14"/>
        <v>1971163.4400000002</v>
      </c>
      <c r="D82" s="141">
        <f ca="1">IF(C82&lt;=0,0,IF(C82&lt;D81,C82,'Tabla Amortización Liquidez'!O95))</f>
        <v>3445.0199999999977</v>
      </c>
      <c r="E82" s="156"/>
      <c r="F82" s="141">
        <f ca="1">'Tabla Amortización Liquidez'!P95</f>
        <v>19180.52</v>
      </c>
      <c r="G82" s="141">
        <f ca="1">'Tabla Amortización Liquidez'!Q95</f>
        <v>3068.88</v>
      </c>
      <c r="H82" s="141">
        <f t="shared" ca="1" si="9"/>
        <v>25694.42</v>
      </c>
      <c r="I82" s="449"/>
      <c r="J82" s="141">
        <f t="shared" ca="1" si="10"/>
        <v>1576.9307520000004</v>
      </c>
      <c r="K82" s="141">
        <f t="shared" si="8"/>
        <v>166.35080000000002</v>
      </c>
      <c r="L82" s="141">
        <f ca="1">'Tabla Amortización Liquidez'!Y95+'Tabla Amortización Liquidez'!Z95</f>
        <v>283.7</v>
      </c>
      <c r="M82" s="141">
        <f t="shared" ca="1" si="11"/>
        <v>399</v>
      </c>
      <c r="N82" s="141">
        <f ca="1">IF(C82=0,0,'Tabla Amortización Liquidez'!Z95+IVA_SI_PRIM_CUOTA+IVA_SD_PRIM_CUOTA+IVA_COMISION_PRIM_CUOTA)</f>
        <v>143.10612800000001</v>
      </c>
      <c r="O82" s="141">
        <f t="shared" ca="1" si="15"/>
        <v>28263.507679999999</v>
      </c>
      <c r="P82" s="142"/>
      <c r="Q82" s="140">
        <f t="shared" ca="1" si="12"/>
        <v>1967718.4200000002</v>
      </c>
      <c r="R82" s="140">
        <f t="shared" ca="1" si="13"/>
        <v>28120.401551999999</v>
      </c>
      <c r="S82" s="72"/>
      <c r="T82" s="72"/>
    </row>
    <row r="83" spans="1:20" ht="15" x14ac:dyDescent="0.25">
      <c r="A83" s="155">
        <v>76</v>
      </c>
      <c r="B83" s="244">
        <f ca="1">'Tabla Amortización Fijo'!C89</f>
        <v>47972</v>
      </c>
      <c r="C83" s="141">
        <f t="shared" ca="1" si="14"/>
        <v>1967718.4200000002</v>
      </c>
      <c r="D83" s="141">
        <f ca="1">IF(C83&lt;=0,0,IF(C83&lt;D82,C83,'Tabla Amortización Liquidez'!O96))</f>
        <v>4203.13</v>
      </c>
      <c r="E83" s="156"/>
      <c r="F83" s="141">
        <f ca="1">'Tabla Amortización Liquidez'!P96</f>
        <v>18529.349999999999</v>
      </c>
      <c r="G83" s="141">
        <f ca="1">'Tabla Amortización Liquidez'!Q96</f>
        <v>2964.7</v>
      </c>
      <c r="H83" s="141">
        <f t="shared" ca="1" si="9"/>
        <v>25697.18</v>
      </c>
      <c r="I83" s="449"/>
      <c r="J83" s="141">
        <f t="shared" ca="1" si="10"/>
        <v>1574.1747360000002</v>
      </c>
      <c r="K83" s="141">
        <f t="shared" si="8"/>
        <v>166.35080000000002</v>
      </c>
      <c r="L83" s="141">
        <f ca="1">'Tabla Amortización Liquidez'!Y96+'Tabla Amortización Liquidez'!Z96</f>
        <v>284.88</v>
      </c>
      <c r="M83" s="141">
        <f t="shared" ca="1" si="11"/>
        <v>399</v>
      </c>
      <c r="N83" s="141">
        <f ca="1">IF(C83=0,0,'Tabla Amortización Liquidez'!Z96+IVA_SI_PRIM_CUOTA+IVA_SD_PRIM_CUOTA+IVA_COMISION_PRIM_CUOTA)</f>
        <v>143.26612800000001</v>
      </c>
      <c r="O83" s="141">
        <f t="shared" ca="1" si="15"/>
        <v>28264.851664000002</v>
      </c>
      <c r="P83" s="142"/>
      <c r="Q83" s="140">
        <f t="shared" ca="1" si="12"/>
        <v>1963515.2900000003</v>
      </c>
      <c r="R83" s="140">
        <f t="shared" ca="1" si="13"/>
        <v>28121.585536000002</v>
      </c>
      <c r="S83" s="72"/>
      <c r="T83" s="72"/>
    </row>
    <row r="84" spans="1:20" ht="15" x14ac:dyDescent="0.25">
      <c r="A84" s="155">
        <v>77</v>
      </c>
      <c r="B84" s="244">
        <f ca="1">'Tabla Amortización Fijo'!C90</f>
        <v>48003</v>
      </c>
      <c r="C84" s="141">
        <f t="shared" ca="1" si="14"/>
        <v>1963515.2900000003</v>
      </c>
      <c r="D84" s="141">
        <f ca="1">IF(C84&lt;=0,0,IF(C84&lt;D83,C84,'Tabla Amortización Liquidez'!O97))</f>
        <v>3537.4799999999991</v>
      </c>
      <c r="E84" s="156"/>
      <c r="F84" s="141">
        <f ca="1">'Tabla Amortización Liquidez'!P97</f>
        <v>19106.09</v>
      </c>
      <c r="G84" s="141">
        <f ca="1">'Tabla Amortización Liquidez'!Q97</f>
        <v>3056.97</v>
      </c>
      <c r="H84" s="141">
        <f t="shared" ca="1" si="9"/>
        <v>25700.54</v>
      </c>
      <c r="I84" s="449"/>
      <c r="J84" s="141">
        <f t="shared" ca="1" si="10"/>
        <v>1570.8122320000002</v>
      </c>
      <c r="K84" s="141">
        <f t="shared" si="8"/>
        <v>166.35080000000002</v>
      </c>
      <c r="L84" s="141">
        <f ca="1">'Tabla Amortización Liquidez'!Y97+'Tabla Amortización Liquidez'!Z97</f>
        <v>283.83999999999997</v>
      </c>
      <c r="M84" s="141">
        <f t="shared" ca="1" si="11"/>
        <v>399</v>
      </c>
      <c r="N84" s="141">
        <f ca="1">IF(C84=0,0,'Tabla Amortización Liquidez'!Z97+IVA_SI_PRIM_CUOTA+IVA_SD_PRIM_CUOTA+IVA_COMISION_PRIM_CUOTA)</f>
        <v>143.12612799999999</v>
      </c>
      <c r="O84" s="141">
        <f t="shared" ca="1" si="15"/>
        <v>28263.669160000001</v>
      </c>
      <c r="P84" s="142"/>
      <c r="Q84" s="140">
        <f t="shared" ca="1" si="12"/>
        <v>1959977.8100000003</v>
      </c>
      <c r="R84" s="140">
        <f t="shared" ca="1" si="13"/>
        <v>28120.543032000001</v>
      </c>
      <c r="S84" s="72"/>
      <c r="T84" s="72"/>
    </row>
    <row r="85" spans="1:20" ht="15" x14ac:dyDescent="0.25">
      <c r="A85" s="155">
        <v>78</v>
      </c>
      <c r="B85" s="244">
        <f ca="1">'Tabla Amortización Fijo'!C91</f>
        <v>48033</v>
      </c>
      <c r="C85" s="141">
        <f t="shared" ca="1" si="14"/>
        <v>1959977.8100000003</v>
      </c>
      <c r="D85" s="141">
        <f ca="1">IF(C85&lt;=0,0,IF(C85&lt;D84,C85,'Tabla Amortización Liquidez'!O98))</f>
        <v>4293.8799999999992</v>
      </c>
      <c r="E85" s="156"/>
      <c r="F85" s="141">
        <f ca="1">'Tabla Amortización Liquidez'!P98</f>
        <v>18456.46</v>
      </c>
      <c r="G85" s="141">
        <f ca="1">'Tabla Amortización Liquidez'!Q98</f>
        <v>2953.03</v>
      </c>
      <c r="H85" s="141">
        <f t="shared" ca="1" si="9"/>
        <v>25703.369999999995</v>
      </c>
      <c r="I85" s="449"/>
      <c r="J85" s="141">
        <f t="shared" ca="1" si="10"/>
        <v>1567.9822480000005</v>
      </c>
      <c r="K85" s="141">
        <f t="shared" si="8"/>
        <v>166.35080000000002</v>
      </c>
      <c r="L85" s="141">
        <f ca="1">'Tabla Amortización Liquidez'!Y98+'Tabla Amortización Liquidez'!Z98</f>
        <v>285.02</v>
      </c>
      <c r="M85" s="141">
        <f t="shared" ca="1" si="11"/>
        <v>399</v>
      </c>
      <c r="N85" s="141">
        <f ca="1">IF(C85=0,0,'Tabla Amortización Liquidez'!Z98+IVA_SI_PRIM_CUOTA+IVA_SD_PRIM_CUOTA+IVA_COMISION_PRIM_CUOTA)</f>
        <v>143.28612800000002</v>
      </c>
      <c r="O85" s="141">
        <f t="shared" ca="1" si="15"/>
        <v>28265.009175999996</v>
      </c>
      <c r="P85" s="142"/>
      <c r="Q85" s="140">
        <f t="shared" ca="1" si="12"/>
        <v>1955683.9300000004</v>
      </c>
      <c r="R85" s="140">
        <f t="shared" ca="1" si="13"/>
        <v>28121.723047999996</v>
      </c>
      <c r="S85" s="72"/>
      <c r="T85" s="72"/>
    </row>
    <row r="86" spans="1:20" ht="15" x14ac:dyDescent="0.25">
      <c r="A86" s="155">
        <v>79</v>
      </c>
      <c r="B86" s="244">
        <f ca="1">'Tabla Amortización Fijo'!C92</f>
        <v>48064</v>
      </c>
      <c r="C86" s="141">
        <f t="shared" ca="1" si="14"/>
        <v>1955683.9300000004</v>
      </c>
      <c r="D86" s="141">
        <f ca="1">IF(C86&lt;=0,0,IF(C86&lt;D85,C86,'Tabla Amortización Liquidez'!O99))</f>
        <v>3632.1299999999987</v>
      </c>
      <c r="E86" s="156"/>
      <c r="F86" s="141">
        <f ca="1">'Tabla Amortización Liquidez'!P99</f>
        <v>19029.89</v>
      </c>
      <c r="G86" s="141">
        <f ca="1">'Tabla Amortización Liquidez'!Q99</f>
        <v>3044.78</v>
      </c>
      <c r="H86" s="141">
        <f t="shared" ca="1" si="9"/>
        <v>25706.799999999996</v>
      </c>
      <c r="I86" s="449"/>
      <c r="J86" s="141">
        <f t="shared" ca="1" si="10"/>
        <v>1564.5471440000003</v>
      </c>
      <c r="K86" s="141">
        <f t="shared" si="8"/>
        <v>166.35080000000002</v>
      </c>
      <c r="L86" s="141">
        <f ca="1">'Tabla Amortización Liquidez'!Y99+'Tabla Amortización Liquidez'!Z99</f>
        <v>283.98</v>
      </c>
      <c r="M86" s="141">
        <f t="shared" ca="1" si="11"/>
        <v>399</v>
      </c>
      <c r="N86" s="141">
        <f ca="1">IF(C86=0,0,'Tabla Amortización Liquidez'!Z99+IVA_SI_PRIM_CUOTA+IVA_SD_PRIM_CUOTA+IVA_COMISION_PRIM_CUOTA)</f>
        <v>143.146128</v>
      </c>
      <c r="O86" s="141">
        <f t="shared" ca="1" si="15"/>
        <v>28263.824071999996</v>
      </c>
      <c r="P86" s="142"/>
      <c r="Q86" s="140">
        <f t="shared" ca="1" si="12"/>
        <v>1952051.8000000005</v>
      </c>
      <c r="R86" s="140">
        <f t="shared" ca="1" si="13"/>
        <v>28120.677943999995</v>
      </c>
      <c r="S86" s="72"/>
      <c r="T86" s="72"/>
    </row>
    <row r="87" spans="1:20" ht="15" x14ac:dyDescent="0.25">
      <c r="A87" s="155">
        <v>80</v>
      </c>
      <c r="B87" s="244">
        <f ca="1">'Tabla Amortización Fijo'!C93</f>
        <v>48095</v>
      </c>
      <c r="C87" s="141">
        <f t="shared" ca="1" si="14"/>
        <v>1952051.8000000005</v>
      </c>
      <c r="D87" s="141">
        <f ca="1">IF(C87&lt;=0,0,IF(C87&lt;D86,C87,'Tabla Amortización Liquidez'!O100))</f>
        <v>3676.0299999999988</v>
      </c>
      <c r="E87" s="156"/>
      <c r="F87" s="141">
        <f ca="1">'Tabla Amortización Liquidez'!P100</f>
        <v>18994.55</v>
      </c>
      <c r="G87" s="141">
        <f ca="1">'Tabla Amortización Liquidez'!Q100</f>
        <v>3039.13</v>
      </c>
      <c r="H87" s="141">
        <f t="shared" ca="1" si="9"/>
        <v>25709.71</v>
      </c>
      <c r="I87" s="449"/>
      <c r="J87" s="141">
        <f t="shared" ca="1" si="10"/>
        <v>1561.6414400000003</v>
      </c>
      <c r="K87" s="141">
        <f t="shared" si="8"/>
        <v>166.35080000000002</v>
      </c>
      <c r="L87" s="141">
        <f ca="1">'Tabla Amortización Liquidez'!Y100+'Tabla Amortización Liquidez'!Z100</f>
        <v>284.04000000000002</v>
      </c>
      <c r="M87" s="141">
        <f t="shared" ca="1" si="11"/>
        <v>399</v>
      </c>
      <c r="N87" s="141">
        <f ca="1">IF(C87=0,0,'Tabla Amortización Liquidez'!Z100+IVA_SI_PRIM_CUOTA+IVA_SD_PRIM_CUOTA+IVA_COMISION_PRIM_CUOTA)</f>
        <v>143.15612800000002</v>
      </c>
      <c r="O87" s="141">
        <f t="shared" ca="1" si="15"/>
        <v>28263.898367999998</v>
      </c>
      <c r="P87" s="142"/>
      <c r="Q87" s="140">
        <f t="shared" ca="1" si="12"/>
        <v>1948375.7700000005</v>
      </c>
      <c r="R87" s="140">
        <f t="shared" ca="1" si="13"/>
        <v>28120.74224</v>
      </c>
      <c r="S87" s="72"/>
      <c r="T87" s="72"/>
    </row>
    <row r="88" spans="1:20" ht="15" x14ac:dyDescent="0.25">
      <c r="A88" s="155">
        <v>81</v>
      </c>
      <c r="B88" s="244">
        <f ca="1">'Tabla Amortización Fijo'!C94</f>
        <v>48125</v>
      </c>
      <c r="C88" s="141">
        <f t="shared" ca="1" si="14"/>
        <v>1948375.7700000005</v>
      </c>
      <c r="D88" s="141">
        <f ca="1">IF(C88&lt;=0,0,IF(C88&lt;D87,C88,'Tabla Amortización Liquidez'!O101))</f>
        <v>4429.8899999999994</v>
      </c>
      <c r="E88" s="156"/>
      <c r="F88" s="141">
        <f ca="1">'Tabla Amortización Liquidez'!P101</f>
        <v>18347.21</v>
      </c>
      <c r="G88" s="141">
        <f ca="1">'Tabla Amortización Liquidez'!Q101</f>
        <v>2935.55</v>
      </c>
      <c r="H88" s="141">
        <f t="shared" ca="1" si="9"/>
        <v>25712.649999999998</v>
      </c>
      <c r="I88" s="449"/>
      <c r="J88" s="141">
        <f t="shared" ca="1" si="10"/>
        <v>1558.7006160000003</v>
      </c>
      <c r="K88" s="141">
        <f t="shared" si="8"/>
        <v>166.35080000000002</v>
      </c>
      <c r="L88" s="141">
        <f ca="1">'Tabla Amortización Liquidez'!Y101+'Tabla Amortización Liquidez'!Z101</f>
        <v>285.22000000000003</v>
      </c>
      <c r="M88" s="141">
        <f t="shared" ca="1" si="11"/>
        <v>399</v>
      </c>
      <c r="N88" s="141">
        <f ca="1">IF(C88=0,0,'Tabla Amortización Liquidez'!Z101+IVA_SI_PRIM_CUOTA+IVA_SD_PRIM_CUOTA+IVA_COMISION_PRIM_CUOTA)</f>
        <v>143.31612799999999</v>
      </c>
      <c r="O88" s="141">
        <f t="shared" ca="1" si="15"/>
        <v>28265.237544</v>
      </c>
      <c r="P88" s="142"/>
      <c r="Q88" s="140">
        <f t="shared" ca="1" si="12"/>
        <v>1943945.8800000006</v>
      </c>
      <c r="R88" s="140">
        <f t="shared" ca="1" si="13"/>
        <v>28121.921416000001</v>
      </c>
      <c r="S88" s="72"/>
      <c r="T88" s="72"/>
    </row>
    <row r="89" spans="1:20" ht="15" x14ac:dyDescent="0.25">
      <c r="A89" s="155">
        <v>82</v>
      </c>
      <c r="B89" s="244">
        <f ca="1">'Tabla Amortización Fijo'!C95</f>
        <v>48156</v>
      </c>
      <c r="C89" s="141">
        <f t="shared" ca="1" si="14"/>
        <v>1943945.8800000006</v>
      </c>
      <c r="D89" s="141">
        <f ca="1">IF(C89&lt;=0,0,IF(C89&lt;D88,C89,'Tabla Amortización Liquidez'!O102))</f>
        <v>3774.01</v>
      </c>
      <c r="E89" s="156"/>
      <c r="F89" s="141">
        <f ca="1">'Tabla Amortización Liquidez'!P102</f>
        <v>18915.669999999998</v>
      </c>
      <c r="G89" s="141">
        <f ca="1">'Tabla Amortización Liquidez'!Q102</f>
        <v>3026.51</v>
      </c>
      <c r="H89" s="141">
        <f t="shared" ca="1" si="9"/>
        <v>25716.190000000002</v>
      </c>
      <c r="I89" s="449"/>
      <c r="J89" s="141">
        <f t="shared" ca="1" si="10"/>
        <v>1555.1567040000007</v>
      </c>
      <c r="K89" s="141">
        <f t="shared" si="8"/>
        <v>166.35080000000002</v>
      </c>
      <c r="L89" s="141">
        <f ca="1">'Tabla Amortización Liquidez'!Y102+'Tabla Amortización Liquidez'!Z102</f>
        <v>284.19</v>
      </c>
      <c r="M89" s="141">
        <f t="shared" ca="1" si="11"/>
        <v>399</v>
      </c>
      <c r="N89" s="141">
        <f ca="1">IF(C89=0,0,'Tabla Amortización Liquidez'!Z102+IVA_SI_PRIM_CUOTA+IVA_SD_PRIM_CUOTA+IVA_COMISION_PRIM_CUOTA)</f>
        <v>143.17612800000001</v>
      </c>
      <c r="O89" s="141">
        <f t="shared" ca="1" si="15"/>
        <v>28264.063632000001</v>
      </c>
      <c r="P89" s="142"/>
      <c r="Q89" s="140">
        <f t="shared" ca="1" si="12"/>
        <v>1940171.8700000006</v>
      </c>
      <c r="R89" s="140">
        <f t="shared" ca="1" si="13"/>
        <v>28120.887504000002</v>
      </c>
      <c r="S89" s="72"/>
      <c r="T89" s="72"/>
    </row>
    <row r="90" spans="1:20" ht="15" x14ac:dyDescent="0.25">
      <c r="A90" s="155">
        <v>83</v>
      </c>
      <c r="B90" s="244">
        <f ca="1">'Tabla Amortización Fijo'!C96</f>
        <v>48186</v>
      </c>
      <c r="C90" s="141">
        <f t="shared" ca="1" si="14"/>
        <v>1940171.8700000006</v>
      </c>
      <c r="D90" s="141">
        <f ca="1">IF(C90&lt;=0,0,IF(C90&lt;D89,C90,'Tabla Amortización Liquidez'!O103))</f>
        <v>4526.0699999999979</v>
      </c>
      <c r="E90" s="156"/>
      <c r="F90" s="141">
        <f ca="1">'Tabla Amortización Liquidez'!P103</f>
        <v>18269.95</v>
      </c>
      <c r="G90" s="141">
        <f ca="1">'Tabla Amortización Liquidez'!Q103</f>
        <v>2923.19</v>
      </c>
      <c r="H90" s="141">
        <f t="shared" ca="1" si="9"/>
        <v>25719.21</v>
      </c>
      <c r="I90" s="449"/>
      <c r="J90" s="141">
        <f t="shared" ca="1" si="10"/>
        <v>1552.1374960000005</v>
      </c>
      <c r="K90" s="141">
        <f t="shared" si="8"/>
        <v>166.35080000000002</v>
      </c>
      <c r="L90" s="141">
        <f ca="1">'Tabla Amortización Liquidez'!Y103+'Tabla Amortización Liquidez'!Z103</f>
        <v>285.36</v>
      </c>
      <c r="M90" s="141">
        <f t="shared" ca="1" si="11"/>
        <v>399</v>
      </c>
      <c r="N90" s="141">
        <f ca="1">IF(C90=0,0,'Tabla Amortización Liquidez'!Z103+IVA_SI_PRIM_CUOTA+IVA_SD_PRIM_CUOTA+IVA_COMISION_PRIM_CUOTA)</f>
        <v>143.336128</v>
      </c>
      <c r="O90" s="141">
        <f t="shared" ca="1" si="15"/>
        <v>28265.394423999998</v>
      </c>
      <c r="P90" s="142"/>
      <c r="Q90" s="140">
        <f t="shared" ca="1" si="12"/>
        <v>1935645.8000000005</v>
      </c>
      <c r="R90" s="140">
        <f t="shared" ca="1" si="13"/>
        <v>28122.058295999999</v>
      </c>
      <c r="S90" s="72"/>
      <c r="T90" s="72"/>
    </row>
    <row r="91" spans="1:20" ht="15" x14ac:dyDescent="0.25">
      <c r="A91" s="155">
        <v>84</v>
      </c>
      <c r="B91" s="244">
        <f ca="1">'Tabla Amortización Fijo'!C97</f>
        <v>48217</v>
      </c>
      <c r="C91" s="141">
        <f t="shared" ca="1" si="14"/>
        <v>1935645.8000000005</v>
      </c>
      <c r="D91" s="141">
        <f ca="1">IF(C91&lt;=0,0,IF(C91&lt;D90,C91,'Tabla Amortización Liquidez'!O104))</f>
        <v>3874.3299999999981</v>
      </c>
      <c r="E91" s="156"/>
      <c r="F91" s="141">
        <f ca="1">'Tabla Amortización Liquidez'!P104</f>
        <v>18834.91</v>
      </c>
      <c r="G91" s="141">
        <f ca="1">'Tabla Amortización Liquidez'!Q104</f>
        <v>3013.59</v>
      </c>
      <c r="H91" s="141">
        <f t="shared" ca="1" si="9"/>
        <v>25722.829999999998</v>
      </c>
      <c r="I91" s="449"/>
      <c r="J91" s="141">
        <f t="shared" ca="1" si="10"/>
        <v>1548.5166400000005</v>
      </c>
      <c r="K91" s="141">
        <f t="shared" si="8"/>
        <v>166.35080000000002</v>
      </c>
      <c r="L91" s="141">
        <f ca="1">'Tabla Amortización Liquidez'!Y104+'Tabla Amortización Liquidez'!Z104</f>
        <v>284.33000000000004</v>
      </c>
      <c r="M91" s="141">
        <f t="shared" ca="1" si="11"/>
        <v>399</v>
      </c>
      <c r="N91" s="141">
        <f ca="1">IF(C91=0,0,'Tabla Amortización Liquidez'!Z104+IVA_SI_PRIM_CUOTA+IVA_SD_PRIM_CUOTA+IVA_COMISION_PRIM_CUOTA)</f>
        <v>143.19612799999999</v>
      </c>
      <c r="O91" s="141">
        <f t="shared" ca="1" si="15"/>
        <v>28264.223568000001</v>
      </c>
      <c r="P91" s="142"/>
      <c r="Q91" s="140">
        <f t="shared" ca="1" si="12"/>
        <v>1931771.4700000004</v>
      </c>
      <c r="R91" s="140">
        <f t="shared" ca="1" si="13"/>
        <v>28121.027440000002</v>
      </c>
      <c r="S91" s="72"/>
      <c r="T91" s="72"/>
    </row>
    <row r="92" spans="1:20" ht="15" x14ac:dyDescent="0.25">
      <c r="A92" s="155">
        <v>85</v>
      </c>
      <c r="B92" s="244">
        <f ca="1">'Tabla Amortización Fijo'!C98</f>
        <v>48248</v>
      </c>
      <c r="C92" s="141">
        <f t="shared" ca="1" si="14"/>
        <v>1931771.4700000004</v>
      </c>
      <c r="D92" s="141">
        <f ca="1">IF(C92&lt;=0,0,IF(C92&lt;D91,C92,'Tabla Amortización Liquidez'!O105))</f>
        <v>3921.1699999999992</v>
      </c>
      <c r="E92" s="156"/>
      <c r="F92" s="141">
        <f ca="1">'Tabla Amortización Liquidez'!P105</f>
        <v>18797.21</v>
      </c>
      <c r="G92" s="141">
        <f ca="1">'Tabla Amortización Liquidez'!Q105</f>
        <v>3007.55</v>
      </c>
      <c r="H92" s="141">
        <f t="shared" ca="1" si="9"/>
        <v>25725.929999999997</v>
      </c>
      <c r="I92" s="449"/>
      <c r="J92" s="141">
        <f t="shared" ca="1" si="10"/>
        <v>1545.4171760000004</v>
      </c>
      <c r="K92" s="141">
        <f t="shared" si="8"/>
        <v>166.35080000000002</v>
      </c>
      <c r="L92" s="141">
        <f ca="1">'Tabla Amortización Liquidez'!Y105+'Tabla Amortización Liquidez'!Z105</f>
        <v>284.39999999999998</v>
      </c>
      <c r="M92" s="141">
        <f t="shared" ca="1" si="11"/>
        <v>399</v>
      </c>
      <c r="N92" s="141">
        <f ca="1">IF(C92=0,0,'Tabla Amortización Liquidez'!Z105+IVA_SI_PRIM_CUOTA+IVA_SD_PRIM_CUOTA+IVA_COMISION_PRIM_CUOTA)</f>
        <v>143.20612800000001</v>
      </c>
      <c r="O92" s="141">
        <f t="shared" ca="1" si="15"/>
        <v>28264.304103999999</v>
      </c>
      <c r="P92" s="142"/>
      <c r="Q92" s="140">
        <f t="shared" ca="1" si="12"/>
        <v>1927850.3000000005</v>
      </c>
      <c r="R92" s="140">
        <f t="shared" ca="1" si="13"/>
        <v>28121.097975999997</v>
      </c>
      <c r="S92" s="72"/>
      <c r="T92" s="72"/>
    </row>
    <row r="93" spans="1:20" ht="15" x14ac:dyDescent="0.25">
      <c r="A93" s="155">
        <v>86</v>
      </c>
      <c r="B93" s="244">
        <f ca="1">'Tabla Amortización Fijo'!C99</f>
        <v>48277</v>
      </c>
      <c r="C93" s="141">
        <f t="shared" ca="1" si="14"/>
        <v>1927850.3000000005</v>
      </c>
      <c r="D93" s="141">
        <f ca="1">IF(C93&lt;=0,0,IF(C93&lt;D92,C93,'Tabla Amortización Liquidez'!O106))</f>
        <v>5372.4699999999975</v>
      </c>
      <c r="E93" s="156"/>
      <c r="F93" s="141">
        <f ca="1">'Tabla Amortización Liquidez'!P106</f>
        <v>17548.79</v>
      </c>
      <c r="G93" s="141">
        <f ca="1">'Tabla Amortización Liquidez'!Q106</f>
        <v>2807.81</v>
      </c>
      <c r="H93" s="141">
        <f t="shared" ca="1" si="9"/>
        <v>25729.07</v>
      </c>
      <c r="I93" s="449"/>
      <c r="J93" s="141">
        <f t="shared" ca="1" si="10"/>
        <v>1542.2802400000005</v>
      </c>
      <c r="K93" s="141">
        <f t="shared" si="8"/>
        <v>166.35080000000002</v>
      </c>
      <c r="L93" s="141">
        <f ca="1">'Tabla Amortización Liquidez'!Y106+'Tabla Amortización Liquidez'!Z106</f>
        <v>286.67</v>
      </c>
      <c r="M93" s="141">
        <f t="shared" ca="1" si="11"/>
        <v>399</v>
      </c>
      <c r="N93" s="141">
        <f ca="1">IF(C93=0,0,'Tabla Amortización Liquidez'!Z106+IVA_SI_PRIM_CUOTA+IVA_SD_PRIM_CUOTA+IVA_COMISION_PRIM_CUOTA)</f>
        <v>143.51612800000001</v>
      </c>
      <c r="O93" s="141">
        <f t="shared" ca="1" si="15"/>
        <v>28266.887167999997</v>
      </c>
      <c r="P93" s="142"/>
      <c r="Q93" s="140">
        <f t="shared" ca="1" si="12"/>
        <v>1922477.8300000005</v>
      </c>
      <c r="R93" s="140">
        <f t="shared" ca="1" si="13"/>
        <v>28123.371039999998</v>
      </c>
      <c r="S93" s="72"/>
      <c r="T93" s="72"/>
    </row>
    <row r="94" spans="1:20" ht="15" x14ac:dyDescent="0.25">
      <c r="A94" s="155">
        <v>87</v>
      </c>
      <c r="B94" s="244">
        <f ca="1">'Tabla Amortización Fijo'!C100</f>
        <v>48308</v>
      </c>
      <c r="C94" s="141">
        <f t="shared" ca="1" si="14"/>
        <v>1922477.8300000005</v>
      </c>
      <c r="D94" s="141">
        <f ca="1">IF(C94&lt;=0,0,IF(C94&lt;D93,C94,'Tabla Amortización Liquidez'!O107))</f>
        <v>4033.51</v>
      </c>
      <c r="E94" s="156"/>
      <c r="F94" s="141">
        <f ca="1">'Tabla Amortización Liquidez'!P107</f>
        <v>18706.78</v>
      </c>
      <c r="G94" s="141">
        <f ca="1">'Tabla Amortización Liquidez'!Q107</f>
        <v>2993.08</v>
      </c>
      <c r="H94" s="141">
        <f t="shared" ca="1" si="9"/>
        <v>25733.370000000003</v>
      </c>
      <c r="I94" s="449"/>
      <c r="J94" s="141">
        <f t="shared" ca="1" si="10"/>
        <v>1537.9822640000004</v>
      </c>
      <c r="K94" s="141">
        <f t="shared" si="8"/>
        <v>166.35080000000002</v>
      </c>
      <c r="L94" s="141">
        <f ca="1">'Tabla Amortización Liquidez'!Y107+'Tabla Amortización Liquidez'!Z107</f>
        <v>284.56</v>
      </c>
      <c r="M94" s="141">
        <f t="shared" ca="1" si="11"/>
        <v>399</v>
      </c>
      <c r="N94" s="141">
        <f ca="1">IF(C94=0,0,'Tabla Amortización Liquidez'!Z107+IVA_SI_PRIM_CUOTA+IVA_SD_PRIM_CUOTA+IVA_COMISION_PRIM_CUOTA)</f>
        <v>143.22612800000002</v>
      </c>
      <c r="O94" s="141">
        <f t="shared" ca="1" si="15"/>
        <v>28264.489192000005</v>
      </c>
      <c r="P94" s="142"/>
      <c r="Q94" s="140">
        <f t="shared" ca="1" si="12"/>
        <v>1918444.3200000005</v>
      </c>
      <c r="R94" s="140">
        <f t="shared" ca="1" si="13"/>
        <v>28121.263064000006</v>
      </c>
      <c r="S94" s="72"/>
      <c r="T94" s="72"/>
    </row>
    <row r="95" spans="1:20" ht="15" x14ac:dyDescent="0.25">
      <c r="A95" s="155">
        <v>88</v>
      </c>
      <c r="B95" s="244">
        <f ca="1">'Tabla Amortización Fijo'!C101</f>
        <v>48338</v>
      </c>
      <c r="C95" s="141">
        <f t="shared" ca="1" si="14"/>
        <v>1918444.3200000005</v>
      </c>
      <c r="D95" s="141">
        <f ca="1">IF(C95&lt;=0,0,IF(C95&lt;D94,C95,'Tabla Amortización Liquidez'!O108))</f>
        <v>4780.78</v>
      </c>
      <c r="E95" s="156"/>
      <c r="F95" s="141">
        <f ca="1">'Tabla Amortización Liquidez'!P108</f>
        <v>18065.349999999999</v>
      </c>
      <c r="G95" s="141">
        <f ca="1">'Tabla Amortización Liquidez'!Q108</f>
        <v>2890.46</v>
      </c>
      <c r="H95" s="141">
        <f t="shared" ca="1" si="9"/>
        <v>25736.589999999997</v>
      </c>
      <c r="I95" s="449"/>
      <c r="J95" s="141">
        <f t="shared" ca="1" si="10"/>
        <v>1534.7554560000005</v>
      </c>
      <c r="K95" s="141">
        <f t="shared" si="8"/>
        <v>166.35080000000002</v>
      </c>
      <c r="L95" s="141">
        <f ca="1">'Tabla Amortización Liquidez'!Y108+'Tabla Amortización Liquidez'!Z108</f>
        <v>285.73</v>
      </c>
      <c r="M95" s="141">
        <f t="shared" ca="1" si="11"/>
        <v>399</v>
      </c>
      <c r="N95" s="141">
        <f ca="1">IF(C95=0,0,'Tabla Amortización Liquidez'!Z108+IVA_SI_PRIM_CUOTA+IVA_SD_PRIM_CUOTA+IVA_COMISION_PRIM_CUOTA)</f>
        <v>143.38612799999999</v>
      </c>
      <c r="O95" s="141">
        <f t="shared" ca="1" si="15"/>
        <v>28265.812383999993</v>
      </c>
      <c r="P95" s="142"/>
      <c r="Q95" s="140">
        <f t="shared" ca="1" si="12"/>
        <v>1913663.5400000005</v>
      </c>
      <c r="R95" s="140">
        <f t="shared" ca="1" si="13"/>
        <v>28122.426255999995</v>
      </c>
      <c r="S95" s="72"/>
      <c r="T95" s="72"/>
    </row>
    <row r="96" spans="1:20" ht="15" x14ac:dyDescent="0.25">
      <c r="A96" s="155">
        <v>89</v>
      </c>
      <c r="B96" s="244">
        <f ca="1">'Tabla Amortización Fijo'!C102</f>
        <v>48369</v>
      </c>
      <c r="C96" s="141">
        <f t="shared" ca="1" si="14"/>
        <v>1913663.5400000005</v>
      </c>
      <c r="D96" s="141">
        <f ca="1">IF(C96&lt;=0,0,IF(C96&lt;D95,C96,'Tabla Amortización Liquidez'!O109))</f>
        <v>4140.0499999999993</v>
      </c>
      <c r="E96" s="156"/>
      <c r="F96" s="141">
        <f ca="1">'Tabla Amortización Liquidez'!P109</f>
        <v>18621.009999999998</v>
      </c>
      <c r="G96" s="141">
        <f ca="1">'Tabla Amortización Liquidez'!Q109</f>
        <v>2979.36</v>
      </c>
      <c r="H96" s="141">
        <f t="shared" ca="1" si="9"/>
        <v>25740.42</v>
      </c>
      <c r="I96" s="449"/>
      <c r="J96" s="141">
        <f t="shared" ca="1" si="10"/>
        <v>1530.9308320000005</v>
      </c>
      <c r="K96" s="141">
        <f t="shared" si="8"/>
        <v>166.35080000000002</v>
      </c>
      <c r="L96" s="141">
        <f ca="1">'Tabla Amortización Liquidez'!Y109+'Tabla Amortización Liquidez'!Z109</f>
        <v>284.71999999999997</v>
      </c>
      <c r="M96" s="141">
        <f t="shared" ca="1" si="11"/>
        <v>399</v>
      </c>
      <c r="N96" s="141">
        <f ca="1">IF(C96=0,0,'Tabla Amortización Liquidez'!Z109+IVA_SI_PRIM_CUOTA+IVA_SD_PRIM_CUOTA+IVA_COMISION_PRIM_CUOTA)</f>
        <v>143.246128</v>
      </c>
      <c r="O96" s="141">
        <f t="shared" ca="1" si="15"/>
        <v>28264.66776</v>
      </c>
      <c r="P96" s="142"/>
      <c r="Q96" s="140">
        <f t="shared" ca="1" si="12"/>
        <v>1909523.4900000005</v>
      </c>
      <c r="R96" s="140">
        <f t="shared" ca="1" si="13"/>
        <v>28121.421632000001</v>
      </c>
      <c r="S96" s="72"/>
      <c r="T96" s="72"/>
    </row>
    <row r="97" spans="1:20" ht="15" x14ac:dyDescent="0.25">
      <c r="A97" s="155">
        <v>90</v>
      </c>
      <c r="B97" s="244">
        <f ca="1">'Tabla Amortización Fijo'!C103</f>
        <v>48399</v>
      </c>
      <c r="C97" s="141">
        <f t="shared" ca="1" si="14"/>
        <v>1909523.4900000005</v>
      </c>
      <c r="D97" s="141">
        <f ca="1">IF(C97&lt;=0,0,IF(C97&lt;D96,C97,'Tabla Amortización Liquidez'!O110))</f>
        <v>4885.3600000000006</v>
      </c>
      <c r="E97" s="156"/>
      <c r="F97" s="141">
        <f ca="1">'Tabla Amortización Liquidez'!P110</f>
        <v>17981.349999999999</v>
      </c>
      <c r="G97" s="141">
        <f ca="1">'Tabla Amortización Liquidez'!Q110</f>
        <v>2877.02</v>
      </c>
      <c r="H97" s="141">
        <f t="shared" ca="1" si="9"/>
        <v>25743.73</v>
      </c>
      <c r="I97" s="449"/>
      <c r="J97" s="141">
        <f t="shared" ca="1" si="10"/>
        <v>1527.6187920000004</v>
      </c>
      <c r="K97" s="141">
        <f t="shared" si="8"/>
        <v>166.35080000000002</v>
      </c>
      <c r="L97" s="141">
        <f ca="1">'Tabla Amortización Liquidez'!Y110+'Tabla Amortización Liquidez'!Z110</f>
        <v>285.88</v>
      </c>
      <c r="M97" s="141">
        <f t="shared" ca="1" si="11"/>
        <v>399</v>
      </c>
      <c r="N97" s="141">
        <f ca="1">IF(C97=0,0,'Tabla Amortización Liquidez'!Z110+IVA_SI_PRIM_CUOTA+IVA_SD_PRIM_CUOTA+IVA_COMISION_PRIM_CUOTA)</f>
        <v>143.40612800000002</v>
      </c>
      <c r="O97" s="141">
        <f t="shared" ca="1" si="15"/>
        <v>28265.985720000001</v>
      </c>
      <c r="P97" s="142"/>
      <c r="Q97" s="140">
        <f t="shared" ca="1" si="12"/>
        <v>1904638.1300000004</v>
      </c>
      <c r="R97" s="140">
        <f t="shared" ca="1" si="13"/>
        <v>28122.579592000002</v>
      </c>
      <c r="S97" s="72"/>
      <c r="T97" s="72"/>
    </row>
    <row r="98" spans="1:20" ht="15" x14ac:dyDescent="0.25">
      <c r="A98" s="155">
        <v>91</v>
      </c>
      <c r="B98" s="244">
        <f ca="1">'Tabla Amortización Fijo'!C104</f>
        <v>48430</v>
      </c>
      <c r="C98" s="141">
        <f t="shared" ca="1" si="14"/>
        <v>1904638.1300000004</v>
      </c>
      <c r="D98" s="141">
        <f ca="1">IF(C98&lt;=0,0,IF(C98&lt;D97,C98,'Tabla Amortización Liquidez'!O111))</f>
        <v>4249.1399999999994</v>
      </c>
      <c r="E98" s="156"/>
      <c r="F98" s="141">
        <f ca="1">'Tabla Amortización Liquidez'!P111</f>
        <v>18533.189999999999</v>
      </c>
      <c r="G98" s="141">
        <f ca="1">'Tabla Amortización Liquidez'!Q111</f>
        <v>2965.31</v>
      </c>
      <c r="H98" s="141">
        <f t="shared" ca="1" si="9"/>
        <v>25747.64</v>
      </c>
      <c r="I98" s="449"/>
      <c r="J98" s="141">
        <f t="shared" ca="1" si="10"/>
        <v>1523.7105040000004</v>
      </c>
      <c r="K98" s="141">
        <f t="shared" si="8"/>
        <v>166.35080000000002</v>
      </c>
      <c r="L98" s="141">
        <f ca="1">'Tabla Amortización Liquidez'!Y111+'Tabla Amortización Liquidez'!Z111</f>
        <v>284.88</v>
      </c>
      <c r="M98" s="141">
        <f t="shared" ca="1" si="11"/>
        <v>399</v>
      </c>
      <c r="N98" s="141">
        <f ca="1">IF(C98=0,0,'Tabla Amortización Liquidez'!Z111+IVA_SI_PRIM_CUOTA+IVA_SD_PRIM_CUOTA+IVA_COMISION_PRIM_CUOTA)</f>
        <v>143.26612800000001</v>
      </c>
      <c r="O98" s="141">
        <f t="shared" ca="1" si="15"/>
        <v>28264.847431999999</v>
      </c>
      <c r="P98" s="142"/>
      <c r="Q98" s="140">
        <f t="shared" ca="1" si="12"/>
        <v>1900388.9900000005</v>
      </c>
      <c r="R98" s="140">
        <f t="shared" ca="1" si="13"/>
        <v>28121.581303999999</v>
      </c>
      <c r="S98" s="72"/>
      <c r="T98" s="72"/>
    </row>
    <row r="99" spans="1:20" ht="15" x14ac:dyDescent="0.25">
      <c r="A99" s="155">
        <v>92</v>
      </c>
      <c r="B99" s="244">
        <f ca="1">'Tabla Amortización Fijo'!C105</f>
        <v>48461</v>
      </c>
      <c r="C99" s="141">
        <f t="shared" ca="1" si="14"/>
        <v>1900388.9900000005</v>
      </c>
      <c r="D99" s="141">
        <f ca="1">IF(C99&lt;=0,0,IF(C99&lt;D98,C99,'Tabla Amortización Liquidez'!O112))</f>
        <v>4300.5099999999984</v>
      </c>
      <c r="E99" s="156"/>
      <c r="F99" s="141">
        <f ca="1">'Tabla Amortización Liquidez'!P112</f>
        <v>18491.84</v>
      </c>
      <c r="G99" s="141">
        <f ca="1">'Tabla Amortización Liquidez'!Q112</f>
        <v>2958.69</v>
      </c>
      <c r="H99" s="141">
        <f t="shared" ca="1" si="9"/>
        <v>25751.039999999997</v>
      </c>
      <c r="I99" s="449"/>
      <c r="J99" s="141">
        <f t="shared" ca="1" si="10"/>
        <v>1520.3111920000006</v>
      </c>
      <c r="K99" s="141">
        <f t="shared" si="8"/>
        <v>166.35080000000002</v>
      </c>
      <c r="L99" s="141">
        <f ca="1">'Tabla Amortización Liquidez'!Y112+'Tabla Amortización Liquidez'!Z112</f>
        <v>284.95</v>
      </c>
      <c r="M99" s="141">
        <f t="shared" ca="1" si="11"/>
        <v>399</v>
      </c>
      <c r="N99" s="141">
        <f ca="1">IF(C99=0,0,'Tabla Amortización Liquidez'!Z112+IVA_SI_PRIM_CUOTA+IVA_SD_PRIM_CUOTA+IVA_COMISION_PRIM_CUOTA)</f>
        <v>143.276128</v>
      </c>
      <c r="O99" s="141">
        <f t="shared" ca="1" si="15"/>
        <v>28264.92812</v>
      </c>
      <c r="P99" s="142"/>
      <c r="Q99" s="140">
        <f t="shared" ca="1" si="12"/>
        <v>1896088.4800000004</v>
      </c>
      <c r="R99" s="140">
        <f t="shared" ca="1" si="13"/>
        <v>28121.651991999999</v>
      </c>
      <c r="S99" s="72"/>
      <c r="T99" s="72"/>
    </row>
    <row r="100" spans="1:20" ht="15" x14ac:dyDescent="0.25">
      <c r="A100" s="155">
        <v>93</v>
      </c>
      <c r="B100" s="244">
        <f ca="1">'Tabla Amortización Fijo'!C106</f>
        <v>48491</v>
      </c>
      <c r="C100" s="141">
        <f t="shared" ca="1" si="14"/>
        <v>1896088.4800000004</v>
      </c>
      <c r="D100" s="141">
        <f ca="1">IF(C100&lt;=0,0,IF(C100&lt;D99,C100,'Tabla Amortización Liquidez'!O113))</f>
        <v>5042.8799999999974</v>
      </c>
      <c r="E100" s="156"/>
      <c r="F100" s="141">
        <f ca="1">'Tabla Amortización Liquidez'!P113</f>
        <v>17854.830000000002</v>
      </c>
      <c r="G100" s="141">
        <f ca="1">'Tabla Amortización Liquidez'!Q113</f>
        <v>2856.77</v>
      </c>
      <c r="H100" s="141">
        <f t="shared" ca="1" si="9"/>
        <v>25754.48</v>
      </c>
      <c r="I100" s="449"/>
      <c r="J100" s="141">
        <f t="shared" ca="1" si="10"/>
        <v>1516.8707840000004</v>
      </c>
      <c r="K100" s="141">
        <f t="shared" si="8"/>
        <v>166.35080000000002</v>
      </c>
      <c r="L100" s="141">
        <f ca="1">'Tabla Amortización Liquidez'!Y113+'Tabla Amortización Liquidez'!Z113</f>
        <v>286.11</v>
      </c>
      <c r="M100" s="141">
        <f t="shared" ca="1" si="11"/>
        <v>399</v>
      </c>
      <c r="N100" s="141">
        <f ca="1">IF(C100=0,0,'Tabla Amortización Liquidez'!Z113+IVA_SI_PRIM_CUOTA+IVA_SD_PRIM_CUOTA+IVA_COMISION_PRIM_CUOTA)</f>
        <v>143.436128</v>
      </c>
      <c r="O100" s="141">
        <f t="shared" ca="1" si="15"/>
        <v>28266.247712</v>
      </c>
      <c r="P100" s="142"/>
      <c r="Q100" s="140">
        <f t="shared" ca="1" si="12"/>
        <v>1891045.6000000006</v>
      </c>
      <c r="R100" s="140">
        <f t="shared" ca="1" si="13"/>
        <v>28122.811583999999</v>
      </c>
      <c r="S100" s="72"/>
      <c r="T100" s="72"/>
    </row>
    <row r="101" spans="1:20" ht="15" x14ac:dyDescent="0.25">
      <c r="A101" s="155">
        <v>94</v>
      </c>
      <c r="B101" s="244">
        <f ca="1">'Tabla Amortización Fijo'!C107</f>
        <v>48522</v>
      </c>
      <c r="C101" s="141">
        <f t="shared" ca="1" si="14"/>
        <v>1891045.6000000006</v>
      </c>
      <c r="D101" s="141">
        <f ca="1">IF(C101&lt;=0,0,IF(C101&lt;D100,C101,'Tabla Amortización Liquidez'!O114))</f>
        <v>4413.4400000000005</v>
      </c>
      <c r="E101" s="156"/>
      <c r="F101" s="141">
        <f ca="1">'Tabla Amortización Liquidez'!P114</f>
        <v>18400.919999999998</v>
      </c>
      <c r="G101" s="141">
        <f ca="1">'Tabla Amortización Liquidez'!Q114</f>
        <v>2944.15</v>
      </c>
      <c r="H101" s="141">
        <f t="shared" ca="1" si="9"/>
        <v>25758.510000000002</v>
      </c>
      <c r="I101" s="449"/>
      <c r="J101" s="141">
        <f t="shared" ca="1" si="10"/>
        <v>1512.8364800000004</v>
      </c>
      <c r="K101" s="141">
        <f t="shared" si="8"/>
        <v>166.35080000000002</v>
      </c>
      <c r="L101" s="141">
        <f ca="1">'Tabla Amortización Liquidez'!Y114+'Tabla Amortización Liquidez'!Z114</f>
        <v>285.12</v>
      </c>
      <c r="M101" s="141">
        <f t="shared" ca="1" si="11"/>
        <v>399</v>
      </c>
      <c r="N101" s="141">
        <f ca="1">IF(C101=0,0,'Tabla Amortización Liquidez'!Z114+IVA_SI_PRIM_CUOTA+IVA_SD_PRIM_CUOTA+IVA_COMISION_PRIM_CUOTA)</f>
        <v>143.306128</v>
      </c>
      <c r="O101" s="141">
        <f t="shared" ca="1" si="15"/>
        <v>28265.123408000003</v>
      </c>
      <c r="P101" s="142"/>
      <c r="Q101" s="140">
        <f t="shared" ca="1" si="12"/>
        <v>1886632.1600000006</v>
      </c>
      <c r="R101" s="140">
        <f t="shared" ca="1" si="13"/>
        <v>28121.817280000003</v>
      </c>
      <c r="S101" s="72"/>
      <c r="T101" s="72"/>
    </row>
    <row r="102" spans="1:20" ht="15" x14ac:dyDescent="0.25">
      <c r="A102" s="155">
        <v>95</v>
      </c>
      <c r="B102" s="244">
        <f ca="1">'Tabla Amortización Fijo'!C108</f>
        <v>48552</v>
      </c>
      <c r="C102" s="141">
        <f t="shared" ca="1" si="14"/>
        <v>1886632.1600000006</v>
      </c>
      <c r="D102" s="141">
        <f ca="1">IF(C102&lt;=0,0,IF(C102&lt;D101,C102,'Tabla Amortización Liquidez'!O115))</f>
        <v>5153.7199999999975</v>
      </c>
      <c r="E102" s="156"/>
      <c r="F102" s="141">
        <f ca="1">'Tabla Amortización Liquidez'!P115</f>
        <v>17765.79</v>
      </c>
      <c r="G102" s="141">
        <f ca="1">'Tabla Amortización Liquidez'!Q115</f>
        <v>2842.53</v>
      </c>
      <c r="H102" s="141">
        <f t="shared" ca="1" si="9"/>
        <v>25762.039999999997</v>
      </c>
      <c r="I102" s="449"/>
      <c r="J102" s="141">
        <f t="shared" ca="1" si="10"/>
        <v>1509.3057280000005</v>
      </c>
      <c r="K102" s="141">
        <f t="shared" si="8"/>
        <v>166.35080000000002</v>
      </c>
      <c r="L102" s="141">
        <f ca="1">'Tabla Amortización Liquidez'!Y115+'Tabla Amortización Liquidez'!Z115</f>
        <v>286.27999999999997</v>
      </c>
      <c r="M102" s="141">
        <f t="shared" ca="1" si="11"/>
        <v>399</v>
      </c>
      <c r="N102" s="141">
        <f ca="1">IF(C102=0,0,'Tabla Amortización Liquidez'!Z115+IVA_SI_PRIM_CUOTA+IVA_SD_PRIM_CUOTA+IVA_COMISION_PRIM_CUOTA)</f>
        <v>143.46612800000003</v>
      </c>
      <c r="O102" s="141">
        <f t="shared" ca="1" si="15"/>
        <v>28266.442655999996</v>
      </c>
      <c r="P102" s="142"/>
      <c r="Q102" s="140">
        <f t="shared" ca="1" si="12"/>
        <v>1881478.4400000006</v>
      </c>
      <c r="R102" s="140">
        <f t="shared" ca="1" si="13"/>
        <v>28122.976527999996</v>
      </c>
      <c r="S102" s="72"/>
      <c r="T102" s="72"/>
    </row>
    <row r="103" spans="1:20" ht="15" x14ac:dyDescent="0.25">
      <c r="A103" s="155">
        <v>96</v>
      </c>
      <c r="B103" s="244">
        <f ca="1">'Tabla Amortización Fijo'!C109</f>
        <v>48583</v>
      </c>
      <c r="C103" s="141">
        <f t="shared" ca="1" si="14"/>
        <v>1881478.4400000006</v>
      </c>
      <c r="D103" s="141">
        <f ca="1">IF(C103&lt;=0,0,IF(C103&lt;D102,C103,'Tabla Amortización Liquidez'!O116))</f>
        <v>4529.0899999999965</v>
      </c>
      <c r="E103" s="156"/>
      <c r="F103" s="141">
        <f ca="1">'Tabla Amortización Liquidez'!P116</f>
        <v>18307.830000000002</v>
      </c>
      <c r="G103" s="141">
        <f ca="1">'Tabla Amortización Liquidez'!Q116</f>
        <v>2929.25</v>
      </c>
      <c r="H103" s="141">
        <f t="shared" ca="1" si="9"/>
        <v>25766.17</v>
      </c>
      <c r="I103" s="449"/>
      <c r="J103" s="141">
        <f t="shared" ca="1" si="10"/>
        <v>1505.1827520000006</v>
      </c>
      <c r="K103" s="141">
        <f t="shared" si="8"/>
        <v>166.35080000000002</v>
      </c>
      <c r="L103" s="141">
        <f ca="1">'Tabla Amortización Liquidez'!Y116+'Tabla Amortización Liquidez'!Z116</f>
        <v>285.29000000000002</v>
      </c>
      <c r="M103" s="141">
        <f t="shared" ca="1" si="11"/>
        <v>399</v>
      </c>
      <c r="N103" s="141">
        <f ca="1">IF(C103=0,0,'Tabla Amortización Liquidez'!Z116+IVA_SI_PRIM_CUOTA+IVA_SD_PRIM_CUOTA+IVA_COMISION_PRIM_CUOTA)</f>
        <v>143.32612800000001</v>
      </c>
      <c r="O103" s="141">
        <f t="shared" ca="1" si="15"/>
        <v>28265.319680000001</v>
      </c>
      <c r="P103" s="142"/>
      <c r="Q103" s="140">
        <f t="shared" ca="1" si="12"/>
        <v>1876949.3500000006</v>
      </c>
      <c r="R103" s="140">
        <f t="shared" ca="1" si="13"/>
        <v>28121.993552</v>
      </c>
      <c r="S103" s="72"/>
      <c r="T103" s="72"/>
    </row>
    <row r="104" spans="1:20" ht="15" x14ac:dyDescent="0.25">
      <c r="A104" s="155">
        <v>97</v>
      </c>
      <c r="B104" s="244">
        <f ca="1">'Tabla Amortización Fijo'!C110</f>
        <v>48614</v>
      </c>
      <c r="C104" s="141">
        <f t="shared" ca="1" si="14"/>
        <v>1876949.3500000006</v>
      </c>
      <c r="D104" s="141">
        <f ca="1">IF(C104&lt;=0,0,IF(C104&lt;D103,C104,'Tabla Amortización Liquidez'!O117))</f>
        <v>4583.8300000000008</v>
      </c>
      <c r="E104" s="156"/>
      <c r="F104" s="141">
        <f ca="1">'Tabla Amortización Liquidez'!P117</f>
        <v>18263.759999999998</v>
      </c>
      <c r="G104" s="141">
        <f ca="1">'Tabla Amortización Liquidez'!Q117</f>
        <v>2922.2</v>
      </c>
      <c r="H104" s="141">
        <f t="shared" ca="1" si="9"/>
        <v>25769.79</v>
      </c>
      <c r="I104" s="449"/>
      <c r="J104" s="141">
        <f t="shared" ca="1" si="10"/>
        <v>1501.5594800000003</v>
      </c>
      <c r="K104" s="141">
        <f t="shared" si="8"/>
        <v>166.35080000000002</v>
      </c>
      <c r="L104" s="141">
        <f ca="1">'Tabla Amortización Liquidez'!Y117+'Tabla Amortización Liquidez'!Z117</f>
        <v>285.37</v>
      </c>
      <c r="M104" s="141">
        <f t="shared" ca="1" si="11"/>
        <v>399</v>
      </c>
      <c r="N104" s="141">
        <f ca="1">IF(C104=0,0,'Tabla Amortización Liquidez'!Z117+IVA_SI_PRIM_CUOTA+IVA_SD_PRIM_CUOTA+IVA_COMISION_PRIM_CUOTA)</f>
        <v>143.336128</v>
      </c>
      <c r="O104" s="141">
        <f t="shared" ca="1" si="15"/>
        <v>28265.406407999999</v>
      </c>
      <c r="P104" s="142"/>
      <c r="Q104" s="140">
        <f t="shared" ca="1" si="12"/>
        <v>1872365.5200000005</v>
      </c>
      <c r="R104" s="140">
        <f t="shared" ca="1" si="13"/>
        <v>28122.07028</v>
      </c>
      <c r="S104" s="72"/>
      <c r="T104" s="72"/>
    </row>
    <row r="105" spans="1:20" ht="15" x14ac:dyDescent="0.25">
      <c r="A105" s="155">
        <v>98</v>
      </c>
      <c r="B105" s="244">
        <f ca="1">'Tabla Amortización Fijo'!C111</f>
        <v>48642</v>
      </c>
      <c r="C105" s="141">
        <f t="shared" ca="1" si="14"/>
        <v>1872365.5200000005</v>
      </c>
      <c r="D105" s="141">
        <f ca="1">IF(C105&lt;=0,0,IF(C105&lt;D104,C105,'Tabla Amortización Liquidez'!O118))</f>
        <v>6684.4900000000007</v>
      </c>
      <c r="E105" s="156"/>
      <c r="F105" s="141">
        <f ca="1">'Tabla Amortización Liquidez'!P118</f>
        <v>16456.009999999998</v>
      </c>
      <c r="G105" s="141">
        <f ca="1">'Tabla Amortización Liquidez'!Q118</f>
        <v>2632.96</v>
      </c>
      <c r="H105" s="141">
        <f t="shared" ca="1" si="9"/>
        <v>25773.46</v>
      </c>
      <c r="I105" s="449"/>
      <c r="J105" s="141">
        <f t="shared" ca="1" si="10"/>
        <v>1497.8924160000004</v>
      </c>
      <c r="K105" s="141">
        <f t="shared" si="8"/>
        <v>166.35080000000002</v>
      </c>
      <c r="L105" s="141">
        <f ca="1">'Tabla Amortización Liquidez'!Y118+'Tabla Amortización Liquidez'!Z118</f>
        <v>288.64999999999998</v>
      </c>
      <c r="M105" s="141">
        <f t="shared" ca="1" si="11"/>
        <v>399</v>
      </c>
      <c r="N105" s="141">
        <f ca="1">IF(C105=0,0,'Tabla Amortización Liquidez'!Z118+IVA_SI_PRIM_CUOTA+IVA_SD_PRIM_CUOTA+IVA_COMISION_PRIM_CUOTA)</f>
        <v>143.78612800000002</v>
      </c>
      <c r="O105" s="141">
        <f t="shared" ca="1" si="15"/>
        <v>28269.139343999999</v>
      </c>
      <c r="P105" s="142"/>
      <c r="Q105" s="140">
        <f t="shared" ca="1" si="12"/>
        <v>1865681.0300000005</v>
      </c>
      <c r="R105" s="140">
        <f t="shared" ca="1" si="13"/>
        <v>28125.353216</v>
      </c>
      <c r="S105" s="72"/>
      <c r="T105" s="72"/>
    </row>
    <row r="106" spans="1:20" ht="15" x14ac:dyDescent="0.25">
      <c r="A106" s="155">
        <v>99</v>
      </c>
      <c r="B106" s="244">
        <f ca="1">'Tabla Amortización Fijo'!C112</f>
        <v>48673</v>
      </c>
      <c r="C106" s="141">
        <f t="shared" ca="1" si="14"/>
        <v>1865681.0300000005</v>
      </c>
      <c r="D106" s="141">
        <f ca="1">IF(C106&lt;=0,0,IF(C106&lt;D105,C106,'Tabla Amortización Liquidez'!O119))</f>
        <v>4720.0399999999981</v>
      </c>
      <c r="E106" s="156"/>
      <c r="F106" s="141">
        <f ca="1">'Tabla Amortización Liquidez'!P119</f>
        <v>18154.11</v>
      </c>
      <c r="G106" s="141">
        <f ca="1">'Tabla Amortización Liquidez'!Q119</f>
        <v>2904.66</v>
      </c>
      <c r="H106" s="141">
        <f t="shared" ca="1" si="9"/>
        <v>25778.809999999998</v>
      </c>
      <c r="I106" s="449"/>
      <c r="J106" s="141">
        <f t="shared" ca="1" si="10"/>
        <v>1492.5448240000005</v>
      </c>
      <c r="K106" s="141">
        <f t="shared" si="8"/>
        <v>166.35080000000002</v>
      </c>
      <c r="L106" s="141">
        <f ca="1">'Tabla Amortización Liquidez'!Y119+'Tabla Amortización Liquidez'!Z119</f>
        <v>285.57</v>
      </c>
      <c r="M106" s="141">
        <f t="shared" ca="1" si="11"/>
        <v>399</v>
      </c>
      <c r="N106" s="141">
        <f ca="1">IF(C106=0,0,'Tabla Amortización Liquidez'!Z119+IVA_SI_PRIM_CUOTA+IVA_SD_PRIM_CUOTA+IVA_COMISION_PRIM_CUOTA)</f>
        <v>143.366128</v>
      </c>
      <c r="O106" s="141">
        <f t="shared" ca="1" si="15"/>
        <v>28265.641752</v>
      </c>
      <c r="P106" s="142"/>
      <c r="Q106" s="140">
        <f t="shared" ca="1" si="12"/>
        <v>1860960.9900000005</v>
      </c>
      <c r="R106" s="140">
        <f t="shared" ca="1" si="13"/>
        <v>28122.275623999998</v>
      </c>
      <c r="S106" s="72"/>
      <c r="T106" s="72"/>
    </row>
    <row r="107" spans="1:20" ht="15" x14ac:dyDescent="0.25">
      <c r="A107" s="155">
        <v>100</v>
      </c>
      <c r="B107" s="244">
        <f ca="1">'Tabla Amortización Fijo'!C113</f>
        <v>48703</v>
      </c>
      <c r="C107" s="141">
        <f t="shared" ca="1" si="14"/>
        <v>1860960.9900000005</v>
      </c>
      <c r="D107" s="141">
        <f ca="1">IF(C107&lt;=0,0,IF(C107&lt;D106,C107,'Tabla Amortización Liquidez'!O120))</f>
        <v>5454.6799999999985</v>
      </c>
      <c r="E107" s="156"/>
      <c r="F107" s="141">
        <f ca="1">'Tabla Amortización Liquidez'!P120</f>
        <v>17524.05</v>
      </c>
      <c r="G107" s="141">
        <f ca="1">'Tabla Amortización Liquidez'!Q120</f>
        <v>2803.85</v>
      </c>
      <c r="H107" s="141">
        <f t="shared" ca="1" si="9"/>
        <v>25782.579999999994</v>
      </c>
      <c r="I107" s="449"/>
      <c r="J107" s="141">
        <f t="shared" ca="1" si="10"/>
        <v>1488.7687920000003</v>
      </c>
      <c r="K107" s="141">
        <f t="shared" si="8"/>
        <v>166.35080000000002</v>
      </c>
      <c r="L107" s="141">
        <f ca="1">'Tabla Amortización Liquidez'!Y120+'Tabla Amortización Liquidez'!Z120</f>
        <v>286.71999999999997</v>
      </c>
      <c r="M107" s="141">
        <f t="shared" ca="1" si="11"/>
        <v>399</v>
      </c>
      <c r="N107" s="141">
        <f ca="1">IF(C107=0,0,'Tabla Amortización Liquidez'!Z120+IVA_SI_PRIM_CUOTA+IVA_SD_PRIM_CUOTA+IVA_COMISION_PRIM_CUOTA)</f>
        <v>143.526128</v>
      </c>
      <c r="O107" s="141">
        <f t="shared" ca="1" si="15"/>
        <v>28266.945719999996</v>
      </c>
      <c r="P107" s="142"/>
      <c r="Q107" s="140">
        <f t="shared" ca="1" si="12"/>
        <v>1855506.3100000005</v>
      </c>
      <c r="R107" s="140">
        <f t="shared" ca="1" si="13"/>
        <v>28123.419591999995</v>
      </c>
      <c r="S107" s="72"/>
      <c r="T107" s="72"/>
    </row>
    <row r="108" spans="1:20" ht="15" x14ac:dyDescent="0.25">
      <c r="A108" s="155">
        <v>101</v>
      </c>
      <c r="B108" s="244">
        <f ca="1">'Tabla Amortización Fijo'!C114</f>
        <v>48734</v>
      </c>
      <c r="C108" s="141">
        <f t="shared" ca="1" si="14"/>
        <v>1855506.3100000005</v>
      </c>
      <c r="D108" s="141">
        <f ca="1">IF(C108&lt;=0,0,IF(C108&lt;D107,C108,'Tabla Amortización Liquidez'!O121))</f>
        <v>4843.0099999999984</v>
      </c>
      <c r="E108" s="156"/>
      <c r="F108" s="141">
        <f ca="1">'Tabla Amortización Liquidez'!P121</f>
        <v>18055.11</v>
      </c>
      <c r="G108" s="141">
        <f ca="1">'Tabla Amortización Liquidez'!Q121</f>
        <v>2888.82</v>
      </c>
      <c r="H108" s="141">
        <f t="shared" ca="1" si="9"/>
        <v>25786.94</v>
      </c>
      <c r="I108" s="449"/>
      <c r="J108" s="141">
        <f t="shared" ca="1" si="10"/>
        <v>1484.4050480000003</v>
      </c>
      <c r="K108" s="141">
        <f t="shared" si="8"/>
        <v>166.35080000000002</v>
      </c>
      <c r="L108" s="141">
        <f ca="1">'Tabla Amortización Liquidez'!Y121+'Tabla Amortización Liquidez'!Z121</f>
        <v>285.75</v>
      </c>
      <c r="M108" s="141">
        <f t="shared" ca="1" si="11"/>
        <v>399</v>
      </c>
      <c r="N108" s="141">
        <f ca="1">IF(C108=0,0,'Tabla Amortización Liquidez'!Z121+IVA_SI_PRIM_CUOTA+IVA_SD_PRIM_CUOTA+IVA_COMISION_PRIM_CUOTA)</f>
        <v>143.38612799999999</v>
      </c>
      <c r="O108" s="141">
        <f t="shared" ca="1" si="15"/>
        <v>28265.831975999998</v>
      </c>
      <c r="P108" s="142"/>
      <c r="Q108" s="140">
        <f t="shared" ca="1" si="12"/>
        <v>1850663.3000000005</v>
      </c>
      <c r="R108" s="140">
        <f t="shared" ca="1" si="13"/>
        <v>28122.445847999999</v>
      </c>
      <c r="S108" s="72"/>
      <c r="T108" s="72"/>
    </row>
    <row r="109" spans="1:20" ht="15" x14ac:dyDescent="0.25">
      <c r="A109" s="155">
        <v>102</v>
      </c>
      <c r="B109" s="244">
        <f ca="1">'Tabla Amortización Fijo'!C115</f>
        <v>48764</v>
      </c>
      <c r="C109" s="141">
        <f t="shared" ca="1" si="14"/>
        <v>1850663.3000000005</v>
      </c>
      <c r="D109" s="141">
        <f ca="1">IF(C109&lt;=0,0,IF(C109&lt;D108,C109,'Tabla Amortización Liquidez'!O122))</f>
        <v>5575.4099999999962</v>
      </c>
      <c r="E109" s="156"/>
      <c r="F109" s="141">
        <f ca="1">'Tabla Amortización Liquidez'!P122</f>
        <v>17427.080000000002</v>
      </c>
      <c r="G109" s="141">
        <f ca="1">'Tabla Amortización Liquidez'!Q122</f>
        <v>2788.33</v>
      </c>
      <c r="H109" s="141">
        <f t="shared" ca="1" si="9"/>
        <v>25790.82</v>
      </c>
      <c r="I109" s="449"/>
      <c r="J109" s="141">
        <f t="shared" ca="1" si="10"/>
        <v>1480.5306400000006</v>
      </c>
      <c r="K109" s="141">
        <f t="shared" si="8"/>
        <v>166.35080000000002</v>
      </c>
      <c r="L109" s="141">
        <f ca="1">'Tabla Amortización Liquidez'!Y122+'Tabla Amortización Liquidez'!Z122</f>
        <v>286.89</v>
      </c>
      <c r="M109" s="141">
        <f t="shared" ca="1" si="11"/>
        <v>399</v>
      </c>
      <c r="N109" s="141">
        <f ca="1">IF(C109=0,0,'Tabla Amortización Liquidez'!Z122+IVA_SI_PRIM_CUOTA+IVA_SD_PRIM_CUOTA+IVA_COMISION_PRIM_CUOTA)</f>
        <v>143.54612800000001</v>
      </c>
      <c r="O109" s="141">
        <f t="shared" ca="1" si="15"/>
        <v>28267.137568000002</v>
      </c>
      <c r="P109" s="142"/>
      <c r="Q109" s="140">
        <f t="shared" ca="1" si="12"/>
        <v>1845087.8900000006</v>
      </c>
      <c r="R109" s="140">
        <f t="shared" ca="1" si="13"/>
        <v>28123.59144</v>
      </c>
      <c r="S109" s="72"/>
      <c r="T109" s="72"/>
    </row>
    <row r="110" spans="1:20" ht="15" x14ac:dyDescent="0.25">
      <c r="A110" s="155">
        <v>103</v>
      </c>
      <c r="B110" s="244">
        <f ca="1">'Tabla Amortización Fijo'!C116</f>
        <v>48795</v>
      </c>
      <c r="C110" s="141">
        <f t="shared" ca="1" si="14"/>
        <v>1845087.8900000006</v>
      </c>
      <c r="D110" s="141">
        <f ca="1">IF(C110&lt;=0,0,IF(C110&lt;D109,C110,'Tabla Amortización Liquidez'!O123))</f>
        <v>4968.9499999999989</v>
      </c>
      <c r="E110" s="156"/>
      <c r="F110" s="141">
        <f ca="1">'Tabla Amortización Liquidez'!P123</f>
        <v>17953.73</v>
      </c>
      <c r="G110" s="141">
        <f ca="1">'Tabla Amortización Liquidez'!Q123</f>
        <v>2872.6</v>
      </c>
      <c r="H110" s="141">
        <f t="shared" ca="1" si="9"/>
        <v>25795.279999999999</v>
      </c>
      <c r="I110" s="449"/>
      <c r="J110" s="141">
        <f t="shared" ca="1" si="10"/>
        <v>1476.0703120000005</v>
      </c>
      <c r="K110" s="141">
        <f t="shared" si="8"/>
        <v>166.35080000000002</v>
      </c>
      <c r="L110" s="141">
        <f ca="1">'Tabla Amortización Liquidez'!Y123+'Tabla Amortización Liquidez'!Z123</f>
        <v>285.94</v>
      </c>
      <c r="M110" s="141">
        <f t="shared" ca="1" si="11"/>
        <v>399</v>
      </c>
      <c r="N110" s="141">
        <f ca="1">IF(C110=0,0,'Tabla Amortización Liquidez'!Z123+IVA_SI_PRIM_CUOTA+IVA_SD_PRIM_CUOTA+IVA_COMISION_PRIM_CUOTA)</f>
        <v>143.41612800000001</v>
      </c>
      <c r="O110" s="141">
        <f t="shared" ca="1" si="15"/>
        <v>28266.057239999998</v>
      </c>
      <c r="P110" s="142"/>
      <c r="Q110" s="140">
        <f t="shared" ca="1" si="12"/>
        <v>1840118.9400000006</v>
      </c>
      <c r="R110" s="140">
        <f t="shared" ca="1" si="13"/>
        <v>28122.641111999998</v>
      </c>
      <c r="S110" s="72"/>
      <c r="T110" s="72"/>
    </row>
    <row r="111" spans="1:20" ht="15" x14ac:dyDescent="0.25">
      <c r="A111" s="155">
        <v>104</v>
      </c>
      <c r="B111" s="244">
        <f ca="1">'Tabla Amortización Fijo'!C117</f>
        <v>48826</v>
      </c>
      <c r="C111" s="141">
        <f t="shared" ca="1" si="14"/>
        <v>1840118.9400000006</v>
      </c>
      <c r="D111" s="141">
        <f ca="1">IF(C111&lt;=0,0,IF(C111&lt;D110,C111,'Tabla Amortización Liquidez'!O124))</f>
        <v>5029.0099999999966</v>
      </c>
      <c r="E111" s="156"/>
      <c r="F111" s="141">
        <f ca="1">'Tabla Amortización Liquidez'!P124</f>
        <v>17905.38</v>
      </c>
      <c r="G111" s="141">
        <f ca="1">'Tabla Amortización Liquidez'!Q124</f>
        <v>2864.86</v>
      </c>
      <c r="H111" s="141">
        <f t="shared" ca="1" si="9"/>
        <v>25799.25</v>
      </c>
      <c r="I111" s="449"/>
      <c r="J111" s="141">
        <f t="shared" ca="1" si="10"/>
        <v>1472.0951520000008</v>
      </c>
      <c r="K111" s="141">
        <f t="shared" si="8"/>
        <v>166.35080000000002</v>
      </c>
      <c r="L111" s="141">
        <f ca="1">'Tabla Amortización Liquidez'!Y124+'Tabla Amortización Liquidez'!Z124</f>
        <v>286.02</v>
      </c>
      <c r="M111" s="141">
        <f t="shared" ca="1" si="11"/>
        <v>399</v>
      </c>
      <c r="N111" s="141">
        <f ca="1">IF(C111=0,0,'Tabla Amortización Liquidez'!Z124+IVA_SI_PRIM_CUOTA+IVA_SD_PRIM_CUOTA+IVA_COMISION_PRIM_CUOTA)</f>
        <v>143.42612800000001</v>
      </c>
      <c r="O111" s="141">
        <f t="shared" ca="1" si="15"/>
        <v>28266.142080000001</v>
      </c>
      <c r="P111" s="142"/>
      <c r="Q111" s="140">
        <f t="shared" ca="1" si="12"/>
        <v>1835089.9300000006</v>
      </c>
      <c r="R111" s="140">
        <f t="shared" ca="1" si="13"/>
        <v>28122.715952000002</v>
      </c>
      <c r="S111" s="72"/>
      <c r="T111" s="72"/>
    </row>
    <row r="112" spans="1:20" ht="15" x14ac:dyDescent="0.25">
      <c r="A112" s="155">
        <v>105</v>
      </c>
      <c r="B112" s="244">
        <f ca="1">'Tabla Amortización Fijo'!C118</f>
        <v>48856</v>
      </c>
      <c r="C112" s="141">
        <f t="shared" ca="1" si="14"/>
        <v>1835089.9300000006</v>
      </c>
      <c r="D112" s="141">
        <f ca="1">IF(C112&lt;=0,0,IF(C112&lt;D111,C112,'Tabla Amortización Liquidez'!O125))</f>
        <v>5757.9799999999987</v>
      </c>
      <c r="E112" s="156"/>
      <c r="F112" s="141">
        <f ca="1">'Tabla Amortización Liquidez'!P125</f>
        <v>17280.43</v>
      </c>
      <c r="G112" s="141">
        <f ca="1">'Tabla Amortización Liquidez'!Q125</f>
        <v>2764.87</v>
      </c>
      <c r="H112" s="141">
        <f t="shared" ca="1" si="9"/>
        <v>25803.279999999999</v>
      </c>
      <c r="I112" s="449"/>
      <c r="J112" s="141">
        <f t="shared" ca="1" si="10"/>
        <v>1468.0719440000007</v>
      </c>
      <c r="K112" s="141">
        <f t="shared" si="8"/>
        <v>166.35080000000002</v>
      </c>
      <c r="L112" s="141">
        <f ca="1">'Tabla Amortización Liquidez'!Y125+'Tabla Amortización Liquidez'!Z125</f>
        <v>287.16000000000003</v>
      </c>
      <c r="M112" s="141">
        <f t="shared" ca="1" si="11"/>
        <v>399</v>
      </c>
      <c r="N112" s="141">
        <f ca="1">IF(C112=0,0,'Tabla Amortización Liquidez'!Z125+IVA_SI_PRIM_CUOTA+IVA_SD_PRIM_CUOTA+IVA_COMISION_PRIM_CUOTA)</f>
        <v>143.586128</v>
      </c>
      <c r="O112" s="141">
        <f t="shared" ca="1" si="15"/>
        <v>28267.448871999997</v>
      </c>
      <c r="P112" s="142"/>
      <c r="Q112" s="140">
        <f t="shared" ca="1" si="12"/>
        <v>1829331.9500000007</v>
      </c>
      <c r="R112" s="140">
        <f t="shared" ca="1" si="13"/>
        <v>28123.862743999998</v>
      </c>
      <c r="S112" s="72"/>
      <c r="T112" s="72"/>
    </row>
    <row r="113" spans="1:20" ht="15" x14ac:dyDescent="0.25">
      <c r="A113" s="155">
        <v>106</v>
      </c>
      <c r="B113" s="244">
        <f ca="1">'Tabla Amortización Fijo'!C119</f>
        <v>48887</v>
      </c>
      <c r="C113" s="141">
        <f t="shared" ca="1" si="14"/>
        <v>1829331.9500000007</v>
      </c>
      <c r="D113" s="141">
        <f ca="1">IF(C113&lt;=0,0,IF(C113&lt;D112,C113,'Tabla Amortización Liquidez'!O126))</f>
        <v>5159.3899999999994</v>
      </c>
      <c r="E113" s="156"/>
      <c r="F113" s="141">
        <f ca="1">'Tabla Amortización Liquidez'!P126</f>
        <v>17800.419999999998</v>
      </c>
      <c r="G113" s="141">
        <f ca="1">'Tabla Amortización Liquidez'!Q126</f>
        <v>2848.07</v>
      </c>
      <c r="H113" s="141">
        <f t="shared" ca="1" si="9"/>
        <v>25807.879999999997</v>
      </c>
      <c r="I113" s="449"/>
      <c r="J113" s="141">
        <f t="shared" ca="1" si="10"/>
        <v>1463.4655600000006</v>
      </c>
      <c r="K113" s="141">
        <f t="shared" si="8"/>
        <v>166.35080000000002</v>
      </c>
      <c r="L113" s="141">
        <f ca="1">'Tabla Amortización Liquidez'!Y126+'Tabla Amortización Liquidez'!Z126</f>
        <v>286.22000000000003</v>
      </c>
      <c r="M113" s="141">
        <f t="shared" ca="1" si="11"/>
        <v>399</v>
      </c>
      <c r="N113" s="141">
        <f ca="1">IF(C113=0,0,'Tabla Amortización Liquidez'!Z126+IVA_SI_PRIM_CUOTA+IVA_SD_PRIM_CUOTA+IVA_COMISION_PRIM_CUOTA)</f>
        <v>143.45612800000001</v>
      </c>
      <c r="O113" s="141">
        <f t="shared" ca="1" si="15"/>
        <v>28266.372488000001</v>
      </c>
      <c r="P113" s="142"/>
      <c r="Q113" s="140">
        <f t="shared" ca="1" si="12"/>
        <v>1824172.5600000008</v>
      </c>
      <c r="R113" s="140">
        <f t="shared" ca="1" si="13"/>
        <v>28122.916359999999</v>
      </c>
      <c r="S113" s="72"/>
      <c r="T113" s="72"/>
    </row>
    <row r="114" spans="1:20" ht="15" x14ac:dyDescent="0.25">
      <c r="A114" s="155">
        <v>107</v>
      </c>
      <c r="B114" s="244">
        <f ca="1">'Tabla Amortización Fijo'!C120</f>
        <v>48917</v>
      </c>
      <c r="C114" s="141">
        <f t="shared" ca="1" si="14"/>
        <v>1824172.5600000008</v>
      </c>
      <c r="D114" s="141">
        <f ca="1">IF(C114&lt;=0,0,IF(C114&lt;D113,C114,'Tabla Amortización Liquidez'!O127))</f>
        <v>5885.9699999999993</v>
      </c>
      <c r="E114" s="156"/>
      <c r="F114" s="141">
        <f ca="1">'Tabla Amortización Liquidez'!P127</f>
        <v>17177.62</v>
      </c>
      <c r="G114" s="141">
        <f ca="1">'Tabla Amortización Liquidez'!Q127</f>
        <v>2748.42</v>
      </c>
      <c r="H114" s="141">
        <f t="shared" ca="1" si="9"/>
        <v>25812.010000000002</v>
      </c>
      <c r="I114" s="449"/>
      <c r="J114" s="141">
        <f t="shared" ca="1" si="10"/>
        <v>1459.3380480000008</v>
      </c>
      <c r="K114" s="141">
        <f t="shared" si="8"/>
        <v>166.35080000000002</v>
      </c>
      <c r="L114" s="141">
        <f ca="1">'Tabla Amortización Liquidez'!Y127+'Tabla Amortización Liquidez'!Z127</f>
        <v>287.34000000000003</v>
      </c>
      <c r="M114" s="141">
        <f t="shared" ca="1" si="11"/>
        <v>399</v>
      </c>
      <c r="N114" s="141">
        <f ca="1">IF(C114=0,0,'Tabla Amortización Liquidez'!Z127+IVA_SI_PRIM_CUOTA+IVA_SD_PRIM_CUOTA+IVA_COMISION_PRIM_CUOTA)</f>
        <v>143.60612800000001</v>
      </c>
      <c r="O114" s="141">
        <f t="shared" ca="1" si="15"/>
        <v>28267.644976000003</v>
      </c>
      <c r="P114" s="142"/>
      <c r="Q114" s="140">
        <f t="shared" ca="1" si="12"/>
        <v>1818286.5900000008</v>
      </c>
      <c r="R114" s="140">
        <f t="shared" ca="1" si="13"/>
        <v>28124.038848000004</v>
      </c>
      <c r="S114" s="72"/>
      <c r="T114" s="72"/>
    </row>
    <row r="115" spans="1:20" ht="15" x14ac:dyDescent="0.25">
      <c r="A115" s="155">
        <v>108</v>
      </c>
      <c r="B115" s="244">
        <f ca="1">'Tabla Amortización Fijo'!C121</f>
        <v>48948</v>
      </c>
      <c r="C115" s="141">
        <f t="shared" ca="1" si="14"/>
        <v>1818286.5900000008</v>
      </c>
      <c r="D115" s="141">
        <f ca="1">IF(C115&lt;=0,0,IF(C115&lt;D114,C115,'Tabla Amortización Liquidez'!O128))</f>
        <v>5292.91</v>
      </c>
      <c r="E115" s="156"/>
      <c r="F115" s="141">
        <f ca="1">'Tabla Amortización Liquidez'!P128</f>
        <v>17692.939999999999</v>
      </c>
      <c r="G115" s="141">
        <f ca="1">'Tabla Amortización Liquidez'!Q128</f>
        <v>2830.87</v>
      </c>
      <c r="H115" s="141">
        <f t="shared" ca="1" si="9"/>
        <v>25816.719999999998</v>
      </c>
      <c r="I115" s="449"/>
      <c r="J115" s="141">
        <f t="shared" ca="1" si="10"/>
        <v>1454.6292720000008</v>
      </c>
      <c r="K115" s="141">
        <f t="shared" si="8"/>
        <v>166.35080000000002</v>
      </c>
      <c r="L115" s="141">
        <f ca="1">'Tabla Amortización Liquidez'!Y128+'Tabla Amortización Liquidez'!Z128</f>
        <v>286.39999999999998</v>
      </c>
      <c r="M115" s="141">
        <f t="shared" ca="1" si="11"/>
        <v>399</v>
      </c>
      <c r="N115" s="141">
        <f ca="1">IF(C115=0,0,'Tabla Amortización Liquidez'!Z128+IVA_SI_PRIM_CUOTA+IVA_SD_PRIM_CUOTA+IVA_COMISION_PRIM_CUOTA)</f>
        <v>143.47612800000002</v>
      </c>
      <c r="O115" s="141">
        <f t="shared" ca="1" si="15"/>
        <v>28266.5762</v>
      </c>
      <c r="P115" s="142"/>
      <c r="Q115" s="140">
        <f t="shared" ca="1" si="12"/>
        <v>1812993.6800000009</v>
      </c>
      <c r="R115" s="140">
        <f t="shared" ca="1" si="13"/>
        <v>28123.100072000001</v>
      </c>
      <c r="S115" s="72"/>
      <c r="T115" s="72"/>
    </row>
    <row r="116" spans="1:20" ht="15" x14ac:dyDescent="0.25">
      <c r="A116" s="155">
        <v>109</v>
      </c>
      <c r="B116" s="244">
        <f ca="1">'Tabla Amortización Fijo'!C122</f>
        <v>48979</v>
      </c>
      <c r="C116" s="141">
        <f t="shared" ca="1" si="14"/>
        <v>1812993.6800000009</v>
      </c>
      <c r="D116" s="141">
        <f ca="1">IF(C116&lt;=0,0,IF(C116&lt;D115,C116,'Tabla Amortización Liquidez'!O129))</f>
        <v>5356.8899999999994</v>
      </c>
      <c r="E116" s="156"/>
      <c r="F116" s="141">
        <f ca="1">'Tabla Amortización Liquidez'!P129</f>
        <v>17641.439999999999</v>
      </c>
      <c r="G116" s="141">
        <f ca="1">'Tabla Amortización Liquidez'!Q129</f>
        <v>2822.63</v>
      </c>
      <c r="H116" s="141">
        <f t="shared" ca="1" si="9"/>
        <v>25820.959999999999</v>
      </c>
      <c r="I116" s="449"/>
      <c r="J116" s="141">
        <f t="shared" ca="1" si="10"/>
        <v>1450.3949440000008</v>
      </c>
      <c r="K116" s="141">
        <f t="shared" si="8"/>
        <v>166.35080000000002</v>
      </c>
      <c r="L116" s="141">
        <f ca="1">'Tabla Amortización Liquidez'!Y129+'Tabla Amortización Liquidez'!Z129</f>
        <v>286.5</v>
      </c>
      <c r="M116" s="141">
        <f t="shared" ca="1" si="11"/>
        <v>399</v>
      </c>
      <c r="N116" s="141">
        <f ca="1">IF(C116=0,0,'Tabla Amortización Liquidez'!Z129+IVA_SI_PRIM_CUOTA+IVA_SD_PRIM_CUOTA+IVA_COMISION_PRIM_CUOTA)</f>
        <v>143.496128</v>
      </c>
      <c r="O116" s="141">
        <f t="shared" ca="1" si="15"/>
        <v>28266.701871999998</v>
      </c>
      <c r="P116" s="142"/>
      <c r="Q116" s="140">
        <f t="shared" ca="1" si="12"/>
        <v>1807636.790000001</v>
      </c>
      <c r="R116" s="140">
        <f t="shared" ca="1" si="13"/>
        <v>28123.205743999999</v>
      </c>
      <c r="S116" s="72"/>
      <c r="T116" s="72"/>
    </row>
    <row r="117" spans="1:20" ht="15" x14ac:dyDescent="0.25">
      <c r="A117" s="155">
        <v>110</v>
      </c>
      <c r="B117" s="244">
        <f ca="1">'Tabla Amortización Fijo'!C123</f>
        <v>49007</v>
      </c>
      <c r="C117" s="141">
        <f t="shared" ca="1" si="14"/>
        <v>1807636.790000001</v>
      </c>
      <c r="D117" s="141">
        <f ca="1">IF(C117&lt;=0,0,IF(C117&lt;D116,C117,'Tabla Amortización Liquidez'!O130))</f>
        <v>7396.1799999999967</v>
      </c>
      <c r="E117" s="156"/>
      <c r="F117" s="141">
        <f ca="1">'Tabla Amortización Liquidez'!P130</f>
        <v>15887.12</v>
      </c>
      <c r="G117" s="141">
        <f ca="1">'Tabla Amortización Liquidez'!Q130</f>
        <v>2541.94</v>
      </c>
      <c r="H117" s="141">
        <f t="shared" ca="1" si="9"/>
        <v>25825.239999999998</v>
      </c>
      <c r="I117" s="449"/>
      <c r="J117" s="141">
        <f t="shared" ca="1" si="10"/>
        <v>1446.1094320000009</v>
      </c>
      <c r="K117" s="141">
        <f t="shared" si="8"/>
        <v>166.35080000000002</v>
      </c>
      <c r="L117" s="141">
        <f ca="1">'Tabla Amortización Liquidez'!Y130+'Tabla Amortización Liquidez'!Z130</f>
        <v>289.7</v>
      </c>
      <c r="M117" s="141">
        <f t="shared" ca="1" si="11"/>
        <v>399</v>
      </c>
      <c r="N117" s="141">
        <f ca="1">IF(C117=0,0,'Tabla Amortización Liquidez'!Z130+IVA_SI_PRIM_CUOTA+IVA_SD_PRIM_CUOTA+IVA_COMISION_PRIM_CUOTA)</f>
        <v>143.936128</v>
      </c>
      <c r="O117" s="141">
        <f t="shared" ca="1" si="15"/>
        <v>28270.336360000001</v>
      </c>
      <c r="P117" s="142"/>
      <c r="Q117" s="140">
        <f t="shared" ca="1" si="12"/>
        <v>1800240.610000001</v>
      </c>
      <c r="R117" s="140">
        <f t="shared" ca="1" si="13"/>
        <v>28126.400232</v>
      </c>
      <c r="S117" s="72"/>
      <c r="T117" s="72"/>
    </row>
    <row r="118" spans="1:20" ht="15" x14ac:dyDescent="0.25">
      <c r="A118" s="155">
        <v>111</v>
      </c>
      <c r="B118" s="244">
        <f ca="1">'Tabla Amortización Fijo'!C124</f>
        <v>49038</v>
      </c>
      <c r="C118" s="141">
        <f t="shared" ca="1" si="14"/>
        <v>1800240.610000001</v>
      </c>
      <c r="D118" s="141">
        <f ca="1">IF(C118&lt;=0,0,IF(C118&lt;D117,C118,'Tabla Amortización Liquidez'!O131))</f>
        <v>5511.0499999999975</v>
      </c>
      <c r="E118" s="156"/>
      <c r="F118" s="141">
        <f ca="1">'Tabla Amortización Liquidez'!P131</f>
        <v>17517.34</v>
      </c>
      <c r="G118" s="141">
        <f ca="1">'Tabla Amortización Liquidez'!Q131</f>
        <v>2802.77</v>
      </c>
      <c r="H118" s="141">
        <f t="shared" ca="1" si="9"/>
        <v>25831.159999999996</v>
      </c>
      <c r="I118" s="449"/>
      <c r="J118" s="141">
        <f t="shared" ca="1" si="10"/>
        <v>1440.1924880000008</v>
      </c>
      <c r="K118" s="141">
        <f t="shared" si="8"/>
        <v>166.35080000000002</v>
      </c>
      <c r="L118" s="141">
        <f ca="1">'Tabla Amortización Liquidez'!Y131+'Tabla Amortización Liquidez'!Z131</f>
        <v>286.73</v>
      </c>
      <c r="M118" s="141">
        <f t="shared" ca="1" si="11"/>
        <v>399</v>
      </c>
      <c r="N118" s="141">
        <f ca="1">IF(C118=0,0,'Tabla Amortización Liquidez'!Z131+IVA_SI_PRIM_CUOTA+IVA_SD_PRIM_CUOTA+IVA_COMISION_PRIM_CUOTA)</f>
        <v>143.526128</v>
      </c>
      <c r="O118" s="141">
        <f t="shared" ca="1" si="15"/>
        <v>28266.959415999998</v>
      </c>
      <c r="P118" s="142"/>
      <c r="Q118" s="140">
        <f t="shared" ca="1" si="12"/>
        <v>1794729.560000001</v>
      </c>
      <c r="R118" s="140">
        <f t="shared" ca="1" si="13"/>
        <v>28123.433287999997</v>
      </c>
      <c r="S118" s="72"/>
      <c r="T118" s="72"/>
    </row>
    <row r="119" spans="1:20" ht="15" x14ac:dyDescent="0.25">
      <c r="A119" s="155">
        <v>112</v>
      </c>
      <c r="B119" s="244">
        <f ca="1">'Tabla Amortización Fijo'!C125</f>
        <v>49068</v>
      </c>
      <c r="C119" s="141">
        <f t="shared" ca="1" si="14"/>
        <v>1794729.560000001</v>
      </c>
      <c r="D119" s="141">
        <f ca="1">IF(C119&lt;=0,0,IF(C119&lt;D118,C119,'Tabla Amortización Liquidez'!O132))</f>
        <v>6231.1399999999994</v>
      </c>
      <c r="E119" s="156"/>
      <c r="F119" s="141">
        <f ca="1">'Tabla Amortización Liquidez'!P132</f>
        <v>16900.37</v>
      </c>
      <c r="G119" s="141">
        <f ca="1">'Tabla Amortización Liquidez'!Q132</f>
        <v>2704.06</v>
      </c>
      <c r="H119" s="141">
        <f t="shared" ca="1" si="9"/>
        <v>25835.57</v>
      </c>
      <c r="I119" s="449"/>
      <c r="J119" s="141">
        <f t="shared" ca="1" si="10"/>
        <v>1435.783648000001</v>
      </c>
      <c r="K119" s="141">
        <f t="shared" si="8"/>
        <v>166.35080000000002</v>
      </c>
      <c r="L119" s="141">
        <f ca="1">'Tabla Amortización Liquidez'!Y132+'Tabla Amortización Liquidez'!Z132</f>
        <v>287.85000000000002</v>
      </c>
      <c r="M119" s="141">
        <f t="shared" ca="1" si="11"/>
        <v>399</v>
      </c>
      <c r="N119" s="141">
        <f ca="1">IF(C119=0,0,'Tabla Amortización Liquidez'!Z132+IVA_SI_PRIM_CUOTA+IVA_SD_PRIM_CUOTA+IVA_COMISION_PRIM_CUOTA)</f>
        <v>143.67612800000001</v>
      </c>
      <c r="O119" s="141">
        <f t="shared" ca="1" si="15"/>
        <v>28268.230575999998</v>
      </c>
      <c r="P119" s="142"/>
      <c r="Q119" s="140">
        <f t="shared" ca="1" si="12"/>
        <v>1788498.4200000011</v>
      </c>
      <c r="R119" s="140">
        <f t="shared" ca="1" si="13"/>
        <v>28124.554447999999</v>
      </c>
      <c r="S119" s="72"/>
      <c r="T119" s="72"/>
    </row>
    <row r="120" spans="1:20" ht="15" x14ac:dyDescent="0.25">
      <c r="A120" s="155">
        <v>113</v>
      </c>
      <c r="B120" s="244">
        <f ca="1">'Tabla Amortización Fijo'!C126</f>
        <v>49099</v>
      </c>
      <c r="C120" s="141">
        <f t="shared" ca="1" si="14"/>
        <v>1788498.4200000011</v>
      </c>
      <c r="D120" s="141">
        <f ca="1">IF(C120&lt;=0,0,IF(C120&lt;D119,C120,'Tabla Amortización Liquidez'!O133))</f>
        <v>5652.9799999999977</v>
      </c>
      <c r="E120" s="156"/>
      <c r="F120" s="141">
        <f ca="1">'Tabla Amortización Liquidez'!P133</f>
        <v>17403.080000000002</v>
      </c>
      <c r="G120" s="141">
        <f ca="1">'Tabla Amortización Liquidez'!Q133</f>
        <v>2784.49</v>
      </c>
      <c r="H120" s="141">
        <f t="shared" ca="1" si="9"/>
        <v>25840.549999999996</v>
      </c>
      <c r="I120" s="449"/>
      <c r="J120" s="141">
        <f t="shared" ca="1" si="10"/>
        <v>1430.7987360000009</v>
      </c>
      <c r="K120" s="141">
        <f t="shared" si="8"/>
        <v>166.35080000000002</v>
      </c>
      <c r="L120" s="141">
        <f ca="1">'Tabla Amortización Liquidez'!Y133+'Tabla Amortización Liquidez'!Z133</f>
        <v>286.94</v>
      </c>
      <c r="M120" s="141">
        <f t="shared" ca="1" si="11"/>
        <v>399</v>
      </c>
      <c r="N120" s="141">
        <f ca="1">IF(C120=0,0,'Tabla Amortización Liquidez'!Z133+IVA_SI_PRIM_CUOTA+IVA_SD_PRIM_CUOTA+IVA_COMISION_PRIM_CUOTA)</f>
        <v>143.556128</v>
      </c>
      <c r="O120" s="141">
        <f t="shared" ca="1" si="15"/>
        <v>28267.195663999995</v>
      </c>
      <c r="P120" s="142"/>
      <c r="Q120" s="140">
        <f t="shared" ca="1" si="12"/>
        <v>1782845.4400000011</v>
      </c>
      <c r="R120" s="140">
        <f t="shared" ca="1" si="13"/>
        <v>28123.639535999995</v>
      </c>
      <c r="S120" s="72"/>
      <c r="T120" s="72"/>
    </row>
    <row r="121" spans="1:20" ht="15" x14ac:dyDescent="0.25">
      <c r="A121" s="155">
        <v>114</v>
      </c>
      <c r="B121" s="244">
        <f ca="1">'Tabla Amortización Fijo'!C127</f>
        <v>49129</v>
      </c>
      <c r="C121" s="141">
        <f t="shared" ca="1" si="14"/>
        <v>1782845.4400000011</v>
      </c>
      <c r="D121" s="141">
        <f ca="1">IF(C121&lt;=0,0,IF(C121&lt;D120,C121,'Tabla Amortización Liquidez'!O134))</f>
        <v>6370.4599999999991</v>
      </c>
      <c r="E121" s="156"/>
      <c r="F121" s="141">
        <f ca="1">'Tabla Amortización Liquidez'!P134</f>
        <v>16788.46</v>
      </c>
      <c r="G121" s="141">
        <f ca="1">'Tabla Amortización Liquidez'!Q134</f>
        <v>2686.15</v>
      </c>
      <c r="H121" s="141">
        <f t="shared" ca="1" si="9"/>
        <v>25845.07</v>
      </c>
      <c r="I121" s="449"/>
      <c r="J121" s="141">
        <f t="shared" ca="1" si="10"/>
        <v>1426.276352000001</v>
      </c>
      <c r="K121" s="141">
        <f t="shared" si="8"/>
        <v>166.35080000000002</v>
      </c>
      <c r="L121" s="141">
        <f ca="1">'Tabla Amortización Liquidez'!Y134+'Tabla Amortización Liquidez'!Z134</f>
        <v>288.05</v>
      </c>
      <c r="M121" s="141">
        <f t="shared" ca="1" si="11"/>
        <v>399</v>
      </c>
      <c r="N121" s="141">
        <f ca="1">IF(C121=0,0,'Tabla Amortización Liquidez'!Z134+IVA_SI_PRIM_CUOTA+IVA_SD_PRIM_CUOTA+IVA_COMISION_PRIM_CUOTA)</f>
        <v>143.70612800000001</v>
      </c>
      <c r="O121" s="141">
        <f t="shared" ca="1" si="15"/>
        <v>28268.453280000002</v>
      </c>
      <c r="P121" s="142"/>
      <c r="Q121" s="140">
        <f t="shared" ca="1" si="12"/>
        <v>1776474.9800000011</v>
      </c>
      <c r="R121" s="140">
        <f t="shared" ca="1" si="13"/>
        <v>28124.747152</v>
      </c>
      <c r="S121" s="72"/>
      <c r="T121" s="72"/>
    </row>
    <row r="122" spans="1:20" ht="15" x14ac:dyDescent="0.25">
      <c r="A122" s="155">
        <v>115</v>
      </c>
      <c r="B122" s="244">
        <f ca="1">'Tabla Amortización Fijo'!C128</f>
        <v>49160</v>
      </c>
      <c r="C122" s="141">
        <f t="shared" ca="1" si="14"/>
        <v>1776474.9800000011</v>
      </c>
      <c r="D122" s="141">
        <f ca="1">IF(C122&lt;=0,0,IF(C122&lt;D121,C122,'Tabla Amortización Liquidez'!O135))</f>
        <v>5798.3099999999977</v>
      </c>
      <c r="E122" s="156"/>
      <c r="F122" s="141">
        <f ca="1">'Tabla Amortización Liquidez'!P135</f>
        <v>17286.09</v>
      </c>
      <c r="G122" s="141">
        <f ca="1">'Tabla Amortización Liquidez'!Q135</f>
        <v>2765.77</v>
      </c>
      <c r="H122" s="141">
        <f t="shared" ca="1" si="9"/>
        <v>25850.17</v>
      </c>
      <c r="I122" s="449"/>
      <c r="J122" s="141">
        <f t="shared" ca="1" si="10"/>
        <v>1421.179984000001</v>
      </c>
      <c r="K122" s="141">
        <f t="shared" si="8"/>
        <v>166.35080000000002</v>
      </c>
      <c r="L122" s="141">
        <f ca="1">'Tabla Amortización Liquidez'!Y135+'Tabla Amortización Liquidez'!Z135</f>
        <v>287.14999999999998</v>
      </c>
      <c r="M122" s="141">
        <f t="shared" ca="1" si="11"/>
        <v>399</v>
      </c>
      <c r="N122" s="141">
        <f ca="1">IF(C122=0,0,'Tabla Amortización Liquidez'!Z135+IVA_SI_PRIM_CUOTA+IVA_SD_PRIM_CUOTA+IVA_COMISION_PRIM_CUOTA)</f>
        <v>143.586128</v>
      </c>
      <c r="O122" s="141">
        <f t="shared" ca="1" si="15"/>
        <v>28267.436912000001</v>
      </c>
      <c r="P122" s="142"/>
      <c r="Q122" s="140">
        <f t="shared" ca="1" si="12"/>
        <v>1770676.6700000011</v>
      </c>
      <c r="R122" s="140">
        <f t="shared" ca="1" si="13"/>
        <v>28123.850784000002</v>
      </c>
      <c r="S122" s="72"/>
      <c r="T122" s="72"/>
    </row>
    <row r="123" spans="1:20" ht="15" x14ac:dyDescent="0.25">
      <c r="A123" s="155">
        <v>116</v>
      </c>
      <c r="B123" s="244">
        <f ca="1">'Tabla Amortización Fijo'!C129</f>
        <v>49191</v>
      </c>
      <c r="C123" s="141">
        <f t="shared" ca="1" si="14"/>
        <v>1770676.6700000011</v>
      </c>
      <c r="D123" s="141">
        <f ca="1">IF(C123&lt;=0,0,IF(C123&lt;D122,C123,'Tabla Amortización Liquidez'!O136))</f>
        <v>5868.3899999999994</v>
      </c>
      <c r="E123" s="156"/>
      <c r="F123" s="141">
        <f ca="1">'Tabla Amortización Liquidez'!P136</f>
        <v>17229.669999999998</v>
      </c>
      <c r="G123" s="141">
        <f ca="1">'Tabla Amortización Liquidez'!Q136</f>
        <v>2756.75</v>
      </c>
      <c r="H123" s="141">
        <f t="shared" ca="1" si="9"/>
        <v>25854.809999999998</v>
      </c>
      <c r="I123" s="449"/>
      <c r="J123" s="141">
        <f t="shared" ca="1" si="10"/>
        <v>1416.5413360000011</v>
      </c>
      <c r="K123" s="141">
        <f t="shared" si="8"/>
        <v>166.35080000000002</v>
      </c>
      <c r="L123" s="141">
        <f ca="1">'Tabla Amortización Liquidez'!Y136+'Tabla Amortización Liquidez'!Z136</f>
        <v>287.25</v>
      </c>
      <c r="M123" s="141">
        <f t="shared" ca="1" si="11"/>
        <v>399</v>
      </c>
      <c r="N123" s="141">
        <f ca="1">IF(C123=0,0,'Tabla Amortización Liquidez'!Z136+IVA_SI_PRIM_CUOTA+IVA_SD_PRIM_CUOTA+IVA_COMISION_PRIM_CUOTA)</f>
        <v>143.59612800000002</v>
      </c>
      <c r="O123" s="141">
        <f t="shared" ca="1" si="15"/>
        <v>28267.548264000001</v>
      </c>
      <c r="P123" s="142"/>
      <c r="Q123" s="140">
        <f t="shared" ca="1" si="12"/>
        <v>1764808.2800000012</v>
      </c>
      <c r="R123" s="140">
        <f t="shared" ca="1" si="13"/>
        <v>28123.952136</v>
      </c>
      <c r="S123" s="72"/>
      <c r="T123" s="72"/>
    </row>
    <row r="124" spans="1:20" ht="15" x14ac:dyDescent="0.25">
      <c r="A124" s="155">
        <v>117</v>
      </c>
      <c r="B124" s="244">
        <f ca="1">'Tabla Amortización Fijo'!C130</f>
        <v>49221</v>
      </c>
      <c r="C124" s="141">
        <f t="shared" ca="1" si="14"/>
        <v>1764808.2800000012</v>
      </c>
      <c r="D124" s="141">
        <f ca="1">IF(C124&lt;=0,0,IF(C124&lt;D123,C124,'Tabla Amortización Liquidez'!O137))</f>
        <v>6581.909999999998</v>
      </c>
      <c r="E124" s="156"/>
      <c r="F124" s="141">
        <f ca="1">'Tabla Amortización Liquidez'!P137</f>
        <v>16618.61</v>
      </c>
      <c r="G124" s="141">
        <f ca="1">'Tabla Amortización Liquidez'!Q137</f>
        <v>2658.98</v>
      </c>
      <c r="H124" s="141">
        <f t="shared" ca="1" si="9"/>
        <v>25859.5</v>
      </c>
      <c r="I124" s="449"/>
      <c r="J124" s="141">
        <f t="shared" ca="1" si="10"/>
        <v>1411.8466240000009</v>
      </c>
      <c r="K124" s="141">
        <f t="shared" si="8"/>
        <v>166.35080000000002</v>
      </c>
      <c r="L124" s="141">
        <f ca="1">'Tabla Amortización Liquidez'!Y137+'Tabla Amortización Liquidez'!Z137</f>
        <v>288.36</v>
      </c>
      <c r="M124" s="141">
        <f t="shared" ca="1" si="11"/>
        <v>399</v>
      </c>
      <c r="N124" s="141">
        <f ca="1">IF(C124=0,0,'Tabla Amortización Liquidez'!Z137+IVA_SI_PRIM_CUOTA+IVA_SD_PRIM_CUOTA+IVA_COMISION_PRIM_CUOTA)</f>
        <v>143.746128</v>
      </c>
      <c r="O124" s="141">
        <f t="shared" ca="1" si="15"/>
        <v>28268.803552000001</v>
      </c>
      <c r="P124" s="142"/>
      <c r="Q124" s="140">
        <f t="shared" ca="1" si="12"/>
        <v>1758226.3700000013</v>
      </c>
      <c r="R124" s="140">
        <f t="shared" ca="1" si="13"/>
        <v>28125.057424000002</v>
      </c>
      <c r="S124" s="72"/>
      <c r="T124" s="72"/>
    </row>
    <row r="125" spans="1:20" ht="15" x14ac:dyDescent="0.25">
      <c r="A125" s="155">
        <v>118</v>
      </c>
      <c r="B125" s="244">
        <f ca="1">'Tabla Amortización Fijo'!C131</f>
        <v>49252</v>
      </c>
      <c r="C125" s="141">
        <f t="shared" ca="1" si="14"/>
        <v>1758226.3700000013</v>
      </c>
      <c r="D125" s="141">
        <f ca="1">IF(C125&lt;=0,0,IF(C125&lt;D124,C125,'Tabla Amortización Liquidez'!O138))</f>
        <v>6018.8899999999976</v>
      </c>
      <c r="E125" s="156"/>
      <c r="F125" s="141">
        <f ca="1">'Tabla Amortización Liquidez'!P138</f>
        <v>17108.52</v>
      </c>
      <c r="G125" s="141">
        <f ca="1">'Tabla Amortización Liquidez'!Q138</f>
        <v>2737.36</v>
      </c>
      <c r="H125" s="141">
        <f t="shared" ca="1" si="9"/>
        <v>25864.769999999997</v>
      </c>
      <c r="I125" s="449"/>
      <c r="J125" s="141">
        <f t="shared" ca="1" si="10"/>
        <v>1406.581096000001</v>
      </c>
      <c r="K125" s="141">
        <f t="shared" si="8"/>
        <v>166.35080000000002</v>
      </c>
      <c r="L125" s="141">
        <f ca="1">'Tabla Amortización Liquidez'!Y138+'Tabla Amortización Liquidez'!Z138</f>
        <v>287.46999999999997</v>
      </c>
      <c r="M125" s="141">
        <f t="shared" ca="1" si="11"/>
        <v>399</v>
      </c>
      <c r="N125" s="141">
        <f ca="1">IF(C125=0,0,'Tabla Amortización Liquidez'!Z138+IVA_SI_PRIM_CUOTA+IVA_SD_PRIM_CUOTA+IVA_COMISION_PRIM_CUOTA)</f>
        <v>143.62612799999999</v>
      </c>
      <c r="O125" s="141">
        <f t="shared" ca="1" si="15"/>
        <v>28267.798024</v>
      </c>
      <c r="P125" s="142"/>
      <c r="Q125" s="140">
        <f t="shared" ca="1" si="12"/>
        <v>1752207.4800000014</v>
      </c>
      <c r="R125" s="140">
        <f t="shared" ca="1" si="13"/>
        <v>28124.171896</v>
      </c>
      <c r="S125" s="72"/>
      <c r="T125" s="72"/>
    </row>
    <row r="126" spans="1:20" ht="15" x14ac:dyDescent="0.25">
      <c r="A126" s="155">
        <v>119</v>
      </c>
      <c r="B126" s="244">
        <f ca="1">'Tabla Amortización Fijo'!C132</f>
        <v>49282</v>
      </c>
      <c r="C126" s="141">
        <f t="shared" ca="1" si="14"/>
        <v>1752207.4800000014</v>
      </c>
      <c r="D126" s="141">
        <f ca="1">IF(C126&lt;=0,0,IF(C126&lt;D125,C126,'Tabla Amortización Liquidez'!O139))</f>
        <v>6729.6399999999976</v>
      </c>
      <c r="E126" s="156"/>
      <c r="F126" s="141">
        <f ca="1">'Tabla Amortización Liquidez'!P139</f>
        <v>16499.95</v>
      </c>
      <c r="G126" s="141">
        <f ca="1">'Tabla Amortización Liquidez'!Q139</f>
        <v>2639.99</v>
      </c>
      <c r="H126" s="141">
        <f t="shared" ca="1" si="9"/>
        <v>25869.58</v>
      </c>
      <c r="I126" s="449"/>
      <c r="J126" s="141">
        <f t="shared" ca="1" si="10"/>
        <v>1401.765984000001</v>
      </c>
      <c r="K126" s="141">
        <f t="shared" si="8"/>
        <v>166.35080000000002</v>
      </c>
      <c r="L126" s="141">
        <f ca="1">'Tabla Amortización Liquidez'!Y139+'Tabla Amortización Liquidez'!Z139</f>
        <v>288.57</v>
      </c>
      <c r="M126" s="141">
        <f t="shared" ca="1" si="11"/>
        <v>399</v>
      </c>
      <c r="N126" s="141">
        <f ca="1">IF(C126=0,0,'Tabla Amortización Liquidez'!Z139+IVA_SI_PRIM_CUOTA+IVA_SD_PRIM_CUOTA+IVA_COMISION_PRIM_CUOTA)</f>
        <v>143.776128</v>
      </c>
      <c r="O126" s="141">
        <f t="shared" ca="1" si="15"/>
        <v>28269.042912000004</v>
      </c>
      <c r="P126" s="142"/>
      <c r="Q126" s="140">
        <f t="shared" ca="1" si="12"/>
        <v>1745477.8400000015</v>
      </c>
      <c r="R126" s="140">
        <f t="shared" ca="1" si="13"/>
        <v>28125.266784000003</v>
      </c>
      <c r="S126" s="72"/>
      <c r="T126" s="72"/>
    </row>
    <row r="127" spans="1:20" ht="15" x14ac:dyDescent="0.25">
      <c r="A127" s="155">
        <v>120</v>
      </c>
      <c r="B127" s="244">
        <f ca="1">'Tabla Amortización Fijo'!C133</f>
        <v>49313</v>
      </c>
      <c r="C127" s="141">
        <f t="shared" ca="1" si="14"/>
        <v>1745477.8400000015</v>
      </c>
      <c r="D127" s="141">
        <f ca="1">IF(C127&lt;=0,0,IF(C127&lt;D126,C127,'Tabla Amortización Liquidez'!O140))</f>
        <v>6172.9799999999959</v>
      </c>
      <c r="E127" s="156"/>
      <c r="F127" s="141">
        <f ca="1">'Tabla Amortización Liquidez'!P140</f>
        <v>16984.47</v>
      </c>
      <c r="G127" s="141">
        <f ca="1">'Tabla Amortización Liquidez'!Q140</f>
        <v>2717.52</v>
      </c>
      <c r="H127" s="141">
        <f t="shared" ca="1" si="9"/>
        <v>25874.969999999998</v>
      </c>
      <c r="I127" s="449"/>
      <c r="J127" s="141">
        <f t="shared" ca="1" si="10"/>
        <v>1396.3822720000012</v>
      </c>
      <c r="K127" s="141">
        <f t="shared" si="8"/>
        <v>166.35080000000002</v>
      </c>
      <c r="L127" s="141">
        <f ca="1">'Tabla Amortización Liquidez'!Y140+'Tabla Amortización Liquidez'!Z140</f>
        <v>287.69</v>
      </c>
      <c r="M127" s="141">
        <f t="shared" ca="1" si="11"/>
        <v>399</v>
      </c>
      <c r="N127" s="141">
        <f ca="1">IF(C127=0,0,'Tabla Amortización Liquidez'!Z140+IVA_SI_PRIM_CUOTA+IVA_SD_PRIM_CUOTA+IVA_COMISION_PRIM_CUOTA)</f>
        <v>143.65612800000002</v>
      </c>
      <c r="O127" s="141">
        <f t="shared" ca="1" si="15"/>
        <v>28268.049199999998</v>
      </c>
      <c r="P127" s="142"/>
      <c r="Q127" s="140">
        <f t="shared" ca="1" si="12"/>
        <v>1739304.8600000015</v>
      </c>
      <c r="R127" s="140">
        <f t="shared" ca="1" si="13"/>
        <v>28124.393071999999</v>
      </c>
      <c r="S127" s="72"/>
      <c r="T127" s="72"/>
    </row>
    <row r="128" spans="1:20" ht="15" x14ac:dyDescent="0.25">
      <c r="A128" s="155">
        <v>121</v>
      </c>
      <c r="B128" s="244">
        <f ca="1">'Tabla Amortización Fijo'!C134</f>
        <v>49344</v>
      </c>
      <c r="C128" s="141">
        <f t="shared" ca="1" si="14"/>
        <v>1739304.8600000015</v>
      </c>
      <c r="D128" s="141">
        <f ca="1">IF(C128&lt;=0,0,IF(C128&lt;D127,C128,'Tabla Amortización Liquidez'!O141))</f>
        <v>6247.6099999999969</v>
      </c>
      <c r="E128" s="156"/>
      <c r="F128" s="141">
        <f ca="1">'Tabla Amortización Liquidez'!P141</f>
        <v>16924.400000000001</v>
      </c>
      <c r="G128" s="141">
        <f ca="1">'Tabla Amortización Liquidez'!Q141</f>
        <v>2707.9</v>
      </c>
      <c r="H128" s="141">
        <f t="shared" ca="1" si="9"/>
        <v>25879.91</v>
      </c>
      <c r="I128" s="449"/>
      <c r="J128" s="141">
        <f t="shared" ca="1" si="10"/>
        <v>1391.4438880000012</v>
      </c>
      <c r="K128" s="141">
        <f t="shared" si="8"/>
        <v>166.35080000000002</v>
      </c>
      <c r="L128" s="141">
        <f ca="1">'Tabla Amortización Liquidez'!Y141+'Tabla Amortización Liquidez'!Z141</f>
        <v>287.81</v>
      </c>
      <c r="M128" s="141">
        <f t="shared" ca="1" si="11"/>
        <v>399</v>
      </c>
      <c r="N128" s="141">
        <f ca="1">IF(C128=0,0,'Tabla Amortización Liquidez'!Z141+IVA_SI_PRIM_CUOTA+IVA_SD_PRIM_CUOTA+IVA_COMISION_PRIM_CUOTA)</f>
        <v>143.67612800000001</v>
      </c>
      <c r="O128" s="141">
        <f t="shared" ca="1" si="15"/>
        <v>28268.190816000002</v>
      </c>
      <c r="P128" s="142"/>
      <c r="Q128" s="140">
        <f t="shared" ca="1" si="12"/>
        <v>1733057.2500000014</v>
      </c>
      <c r="R128" s="140">
        <f t="shared" ca="1" si="13"/>
        <v>28124.514688000003</v>
      </c>
      <c r="S128" s="72"/>
      <c r="T128" s="72"/>
    </row>
    <row r="129" spans="1:20" ht="15" x14ac:dyDescent="0.25">
      <c r="A129" s="155">
        <v>122</v>
      </c>
      <c r="B129" s="244">
        <f ca="1">'Tabla Amortización Fijo'!C135</f>
        <v>49372</v>
      </c>
      <c r="C129" s="141">
        <f t="shared" ca="1" si="14"/>
        <v>1733057.2500000014</v>
      </c>
      <c r="D129" s="141">
        <f ca="1">IF(C129&lt;=0,0,IF(C129&lt;D128,C129,'Tabla Amortización Liquidez'!O142))</f>
        <v>8216.1899999999987</v>
      </c>
      <c r="E129" s="156"/>
      <c r="F129" s="141">
        <f ca="1">'Tabla Amortización Liquidez'!P142</f>
        <v>15231.65</v>
      </c>
      <c r="G129" s="141">
        <f ca="1">'Tabla Amortización Liquidez'!Q142</f>
        <v>2437.06</v>
      </c>
      <c r="H129" s="141">
        <f t="shared" ca="1" si="9"/>
        <v>25884.899999999998</v>
      </c>
      <c r="I129" s="449"/>
      <c r="J129" s="141">
        <f t="shared" ca="1" si="10"/>
        <v>1386.4458000000011</v>
      </c>
      <c r="K129" s="141">
        <f t="shared" si="8"/>
        <v>166.35080000000002</v>
      </c>
      <c r="L129" s="141">
        <f ca="1">'Tabla Amortización Liquidez'!Y142+'Tabla Amortización Liquidez'!Z142</f>
        <v>290.88</v>
      </c>
      <c r="M129" s="141">
        <f t="shared" ca="1" si="11"/>
        <v>399</v>
      </c>
      <c r="N129" s="141">
        <f ca="1">IF(C129=0,0,'Tabla Amortización Liquidez'!Z142+IVA_SI_PRIM_CUOTA+IVA_SD_PRIM_CUOTA+IVA_COMISION_PRIM_CUOTA)</f>
        <v>144.09612800000002</v>
      </c>
      <c r="O129" s="141">
        <f t="shared" ca="1" si="15"/>
        <v>28271.672728000001</v>
      </c>
      <c r="P129" s="142"/>
      <c r="Q129" s="140">
        <f t="shared" ca="1" si="12"/>
        <v>1724841.0600000015</v>
      </c>
      <c r="R129" s="140">
        <f t="shared" ca="1" si="13"/>
        <v>28127.5766</v>
      </c>
      <c r="S129" s="72"/>
      <c r="T129" s="72"/>
    </row>
    <row r="130" spans="1:20" ht="15" x14ac:dyDescent="0.25">
      <c r="A130" s="155">
        <v>123</v>
      </c>
      <c r="B130" s="244">
        <f ca="1">'Tabla Amortización Fijo'!C136</f>
        <v>49403</v>
      </c>
      <c r="C130" s="141">
        <f t="shared" ca="1" si="14"/>
        <v>1724841.0600000015</v>
      </c>
      <c r="D130" s="141">
        <f ca="1">IF(C130&lt;=0,0,IF(C130&lt;D129,C130,'Tabla Amortización Liquidez'!O143))</f>
        <v>6422.43</v>
      </c>
      <c r="E130" s="156"/>
      <c r="F130" s="141">
        <f ca="1">'Tabla Amortización Liquidez'!P143</f>
        <v>16783.66</v>
      </c>
      <c r="G130" s="141">
        <f ca="1">'Tabla Amortización Liquidez'!Q143</f>
        <v>2685.39</v>
      </c>
      <c r="H130" s="141">
        <f t="shared" ca="1" si="9"/>
        <v>25891.48</v>
      </c>
      <c r="I130" s="449"/>
      <c r="J130" s="141">
        <f t="shared" ca="1" si="10"/>
        <v>1379.8728480000011</v>
      </c>
      <c r="K130" s="141">
        <f t="shared" si="8"/>
        <v>166.35080000000002</v>
      </c>
      <c r="L130" s="141">
        <f ca="1">'Tabla Amortización Liquidez'!Y143+'Tabla Amortización Liquidez'!Z143</f>
        <v>288.06</v>
      </c>
      <c r="M130" s="141">
        <f t="shared" ca="1" si="11"/>
        <v>399</v>
      </c>
      <c r="N130" s="141">
        <f ca="1">IF(C130=0,0,'Tabla Amortización Liquidez'!Z143+IVA_SI_PRIM_CUOTA+IVA_SD_PRIM_CUOTA+IVA_COMISION_PRIM_CUOTA)</f>
        <v>143.70612800000001</v>
      </c>
      <c r="O130" s="141">
        <f t="shared" ca="1" si="15"/>
        <v>28268.469776000005</v>
      </c>
      <c r="P130" s="142"/>
      <c r="Q130" s="140">
        <f t="shared" ca="1" si="12"/>
        <v>1718418.6300000015</v>
      </c>
      <c r="R130" s="140">
        <f t="shared" ca="1" si="13"/>
        <v>28124.763648000004</v>
      </c>
      <c r="S130" s="72"/>
      <c r="T130" s="72"/>
    </row>
    <row r="131" spans="1:20" ht="15" x14ac:dyDescent="0.25">
      <c r="A131" s="155">
        <v>124</v>
      </c>
      <c r="B131" s="244">
        <f ca="1">'Tabla Amortización Fijo'!C137</f>
        <v>49433</v>
      </c>
      <c r="C131" s="141">
        <f t="shared" ca="1" si="14"/>
        <v>1718418.6300000015</v>
      </c>
      <c r="D131" s="141">
        <f ca="1">IF(C131&lt;=0,0,IF(C131&lt;D130,C131,'Tabla Amortización Liquidez'!O144))</f>
        <v>7125.7599999999984</v>
      </c>
      <c r="E131" s="156"/>
      <c r="F131" s="141">
        <f ca="1">'Tabla Amortización Liquidez'!P144</f>
        <v>16181.78</v>
      </c>
      <c r="G131" s="141">
        <f ca="1">'Tabla Amortización Liquidez'!Q144</f>
        <v>2589.08</v>
      </c>
      <c r="H131" s="141">
        <f t="shared" ca="1" si="9"/>
        <v>25896.62</v>
      </c>
      <c r="I131" s="449"/>
      <c r="J131" s="141">
        <f t="shared" ca="1" si="10"/>
        <v>1374.7349040000013</v>
      </c>
      <c r="K131" s="141">
        <f t="shared" si="8"/>
        <v>166.35080000000002</v>
      </c>
      <c r="L131" s="141">
        <f ca="1">'Tabla Amortización Liquidez'!Y144+'Tabla Amortización Liquidez'!Z144</f>
        <v>289.15000000000003</v>
      </c>
      <c r="M131" s="141">
        <f t="shared" ca="1" si="11"/>
        <v>399</v>
      </c>
      <c r="N131" s="141">
        <f ca="1">IF(C131=0,0,'Tabla Amortización Liquidez'!Z144+IVA_SI_PRIM_CUOTA+IVA_SD_PRIM_CUOTA+IVA_COMISION_PRIM_CUOTA)</f>
        <v>143.85612800000001</v>
      </c>
      <c r="O131" s="141">
        <f t="shared" ca="1" si="15"/>
        <v>28269.711832000001</v>
      </c>
      <c r="P131" s="142"/>
      <c r="Q131" s="140">
        <f t="shared" ca="1" si="12"/>
        <v>1711292.8700000015</v>
      </c>
      <c r="R131" s="140">
        <f t="shared" ca="1" si="13"/>
        <v>28125.855704000001</v>
      </c>
      <c r="S131" s="72"/>
      <c r="T131" s="72"/>
    </row>
    <row r="132" spans="1:20" ht="15" x14ac:dyDescent="0.25">
      <c r="A132" s="155">
        <v>125</v>
      </c>
      <c r="B132" s="244">
        <f ca="1">'Tabla Amortización Fijo'!C138</f>
        <v>49464</v>
      </c>
      <c r="C132" s="141">
        <f t="shared" ca="1" si="14"/>
        <v>1711292.8700000015</v>
      </c>
      <c r="D132" s="141">
        <f ca="1">IF(C132&lt;=0,0,IF(C132&lt;D131,C132,'Tabla Amortización Liquidez'!O145))</f>
        <v>6586.1999999999962</v>
      </c>
      <c r="E132" s="156"/>
      <c r="F132" s="141">
        <f ca="1">'Tabla Amortización Liquidez'!P145</f>
        <v>16651.830000000002</v>
      </c>
      <c r="G132" s="141">
        <f ca="1">'Tabla Amortización Liquidez'!Q145</f>
        <v>2664.29</v>
      </c>
      <c r="H132" s="141">
        <f t="shared" ca="1" si="9"/>
        <v>25902.32</v>
      </c>
      <c r="I132" s="449"/>
      <c r="J132" s="141">
        <f t="shared" ca="1" si="10"/>
        <v>1369.0342960000012</v>
      </c>
      <c r="K132" s="141">
        <f t="shared" si="8"/>
        <v>166.35080000000002</v>
      </c>
      <c r="L132" s="141">
        <f ca="1">'Tabla Amortización Liquidez'!Y145+'Tabla Amortización Liquidez'!Z145</f>
        <v>288.31</v>
      </c>
      <c r="M132" s="141">
        <f t="shared" ca="1" si="11"/>
        <v>399</v>
      </c>
      <c r="N132" s="141">
        <f ca="1">IF(C132=0,0,'Tabla Amortización Liquidez'!Z145+IVA_SI_PRIM_CUOTA+IVA_SD_PRIM_CUOTA+IVA_COMISION_PRIM_CUOTA)</f>
        <v>143.746128</v>
      </c>
      <c r="O132" s="141">
        <f t="shared" ca="1" si="15"/>
        <v>28268.761224000002</v>
      </c>
      <c r="P132" s="142"/>
      <c r="Q132" s="140">
        <f t="shared" ca="1" si="12"/>
        <v>1704706.6700000016</v>
      </c>
      <c r="R132" s="140">
        <f t="shared" ca="1" si="13"/>
        <v>28125.015096000003</v>
      </c>
      <c r="S132" s="72"/>
      <c r="T132" s="72"/>
    </row>
    <row r="133" spans="1:20" ht="15" x14ac:dyDescent="0.25">
      <c r="A133" s="155">
        <v>126</v>
      </c>
      <c r="B133" s="244">
        <f ca="1">'Tabla Amortización Fijo'!C139</f>
        <v>49494</v>
      </c>
      <c r="C133" s="141">
        <f t="shared" ca="1" si="14"/>
        <v>1704706.6700000016</v>
      </c>
      <c r="D133" s="141">
        <f ca="1">IF(C133&lt;=0,0,IF(C133&lt;D132,C133,'Tabla Amortización Liquidez'!O146))</f>
        <v>7286.5099999999984</v>
      </c>
      <c r="E133" s="156"/>
      <c r="F133" s="141">
        <f ca="1">'Tabla Amortización Liquidez'!P146</f>
        <v>16052.65</v>
      </c>
      <c r="G133" s="141">
        <f ca="1">'Tabla Amortización Liquidez'!Q146</f>
        <v>2568.42</v>
      </c>
      <c r="H133" s="141">
        <f t="shared" ca="1" si="9"/>
        <v>25907.579999999998</v>
      </c>
      <c r="I133" s="449"/>
      <c r="J133" s="141">
        <f t="shared" ca="1" si="10"/>
        <v>1363.7653360000013</v>
      </c>
      <c r="K133" s="141">
        <f t="shared" si="8"/>
        <v>166.35080000000002</v>
      </c>
      <c r="L133" s="141">
        <f ca="1">'Tabla Amortización Liquidez'!Y146+'Tabla Amortización Liquidez'!Z146</f>
        <v>289.39999999999998</v>
      </c>
      <c r="M133" s="141">
        <f t="shared" ca="1" si="11"/>
        <v>399</v>
      </c>
      <c r="N133" s="141">
        <f ca="1">IF(C133=0,0,'Tabla Amortización Liquidez'!Z146+IVA_SI_PRIM_CUOTA+IVA_SD_PRIM_CUOTA+IVA_COMISION_PRIM_CUOTA)</f>
        <v>143.896128</v>
      </c>
      <c r="O133" s="141">
        <f t="shared" ca="1" si="15"/>
        <v>28269.992264</v>
      </c>
      <c r="P133" s="142"/>
      <c r="Q133" s="140">
        <f t="shared" ca="1" si="12"/>
        <v>1697420.1600000015</v>
      </c>
      <c r="R133" s="140">
        <f t="shared" ca="1" si="13"/>
        <v>28126.096136</v>
      </c>
      <c r="S133" s="72"/>
      <c r="T133" s="72"/>
    </row>
    <row r="134" spans="1:20" ht="15" x14ac:dyDescent="0.25">
      <c r="A134" s="155">
        <v>127</v>
      </c>
      <c r="B134" s="244">
        <f ca="1">'Tabla Amortización Fijo'!C140</f>
        <v>49525</v>
      </c>
      <c r="C134" s="141">
        <f t="shared" ca="1" si="14"/>
        <v>1697420.1600000015</v>
      </c>
      <c r="D134" s="141">
        <f ca="1">IF(C134&lt;=0,0,IF(C134&lt;D133,C134,'Tabla Amortización Liquidez'!O147))</f>
        <v>6753.8799999999974</v>
      </c>
      <c r="E134" s="156"/>
      <c r="F134" s="141">
        <f ca="1">'Tabla Amortización Liquidez'!P147</f>
        <v>16516.84</v>
      </c>
      <c r="G134" s="141">
        <f ca="1">'Tabla Amortización Liquidez'!Q147</f>
        <v>2642.69</v>
      </c>
      <c r="H134" s="141">
        <f t="shared" ca="1" si="9"/>
        <v>25913.409999999996</v>
      </c>
      <c r="I134" s="449"/>
      <c r="J134" s="141">
        <f t="shared" ca="1" si="10"/>
        <v>1357.9361280000014</v>
      </c>
      <c r="K134" s="141">
        <f t="shared" si="8"/>
        <v>166.35080000000002</v>
      </c>
      <c r="L134" s="141">
        <f ca="1">'Tabla Amortización Liquidez'!Y147+'Tabla Amortización Liquidez'!Z147</f>
        <v>288.55</v>
      </c>
      <c r="M134" s="141">
        <f t="shared" ca="1" si="11"/>
        <v>399</v>
      </c>
      <c r="N134" s="141">
        <f ca="1">IF(C134=0,0,'Tabla Amortización Liquidez'!Z147+IVA_SI_PRIM_CUOTA+IVA_SD_PRIM_CUOTA+IVA_COMISION_PRIM_CUOTA)</f>
        <v>143.776128</v>
      </c>
      <c r="O134" s="141">
        <f t="shared" ca="1" si="15"/>
        <v>28269.023055999998</v>
      </c>
      <c r="P134" s="142"/>
      <c r="Q134" s="140">
        <f t="shared" ca="1" si="12"/>
        <v>1690666.2800000017</v>
      </c>
      <c r="R134" s="140">
        <f t="shared" ca="1" si="13"/>
        <v>28125.246927999997</v>
      </c>
      <c r="S134" s="72"/>
      <c r="T134" s="72"/>
    </row>
    <row r="135" spans="1:20" ht="15" x14ac:dyDescent="0.25">
      <c r="A135" s="155">
        <v>128</v>
      </c>
      <c r="B135" s="244">
        <f ca="1">'Tabla Amortización Fijo'!C141</f>
        <v>49556</v>
      </c>
      <c r="C135" s="141">
        <f t="shared" ca="1" si="14"/>
        <v>1690666.2800000017</v>
      </c>
      <c r="D135" s="141">
        <f ca="1">IF(C135&lt;=0,0,IF(C135&lt;D134,C135,'Tabla Amortización Liquidez'!O148))</f>
        <v>6835.5199999999986</v>
      </c>
      <c r="E135" s="156"/>
      <c r="F135" s="141">
        <f ca="1">'Tabla Amortización Liquidez'!P148</f>
        <v>16451.12</v>
      </c>
      <c r="G135" s="141">
        <f ca="1">'Tabla Amortización Liquidez'!Q148</f>
        <v>2632.18</v>
      </c>
      <c r="H135" s="141">
        <f t="shared" ca="1" si="9"/>
        <v>25918.82</v>
      </c>
      <c r="I135" s="449"/>
      <c r="J135" s="141">
        <f t="shared" ca="1" si="10"/>
        <v>1352.5330240000014</v>
      </c>
      <c r="K135" s="141">
        <f t="shared" si="8"/>
        <v>166.35080000000002</v>
      </c>
      <c r="L135" s="141">
        <f ca="1">'Tabla Amortización Liquidez'!Y148+'Tabla Amortización Liquidez'!Z148</f>
        <v>288.67</v>
      </c>
      <c r="M135" s="141">
        <f t="shared" ca="1" si="11"/>
        <v>399</v>
      </c>
      <c r="N135" s="141">
        <f ca="1">IF(C135=0,0,'Tabla Amortización Liquidez'!Z148+IVA_SI_PRIM_CUOTA+IVA_SD_PRIM_CUOTA+IVA_COMISION_PRIM_CUOTA)</f>
        <v>143.79612800000001</v>
      </c>
      <c r="O135" s="141">
        <f t="shared" ca="1" si="15"/>
        <v>28269.169952</v>
      </c>
      <c r="P135" s="142"/>
      <c r="Q135" s="140">
        <f t="shared" ca="1" si="12"/>
        <v>1683830.7600000016</v>
      </c>
      <c r="R135" s="140">
        <f t="shared" ca="1" si="13"/>
        <v>28125.373823999998</v>
      </c>
      <c r="S135" s="72"/>
      <c r="T135" s="72"/>
    </row>
    <row r="136" spans="1:20" ht="15" x14ac:dyDescent="0.25">
      <c r="A136" s="155">
        <v>129</v>
      </c>
      <c r="B136" s="244">
        <f ca="1">'Tabla Amortización Fijo'!C142</f>
        <v>49586</v>
      </c>
      <c r="C136" s="141">
        <f t="shared" ca="1" si="14"/>
        <v>1683830.7600000016</v>
      </c>
      <c r="D136" s="141">
        <f ca="1">IF(C136&lt;=0,0,IF(C136&lt;D135,C136,'Tabla Amortización Liquidez'!O149))</f>
        <v>7531.25</v>
      </c>
      <c r="E136" s="156"/>
      <c r="F136" s="141">
        <f ca="1">'Tabla Amortización Liquidez'!P149</f>
        <v>15856.07</v>
      </c>
      <c r="G136" s="141">
        <f ca="1">'Tabla Amortización Liquidez'!Q149</f>
        <v>2536.9699999999998</v>
      </c>
      <c r="H136" s="141">
        <f t="shared" ca="1" si="9"/>
        <v>25924.29</v>
      </c>
      <c r="I136" s="449"/>
      <c r="J136" s="141">
        <f t="shared" ca="1" si="10"/>
        <v>1347.0646080000015</v>
      </c>
      <c r="K136" s="141">
        <f t="shared" ref="K136:K199" si="16">SD_PRIM_CUOTA</f>
        <v>166.35080000000002</v>
      </c>
      <c r="L136" s="141">
        <f ca="1">'Tabla Amortización Liquidez'!Y149+'Tabla Amortización Liquidez'!Z149</f>
        <v>289.74</v>
      </c>
      <c r="M136" s="141">
        <f t="shared" ca="1" si="11"/>
        <v>399</v>
      </c>
      <c r="N136" s="141">
        <f ca="1">IF(C136=0,0,'Tabla Amortización Liquidez'!Z149+IVA_SI_PRIM_CUOTA+IVA_SD_PRIM_CUOTA+IVA_COMISION_PRIM_CUOTA)</f>
        <v>143.936128</v>
      </c>
      <c r="O136" s="141">
        <f t="shared" ca="1" si="15"/>
        <v>28270.381536000004</v>
      </c>
      <c r="P136" s="142"/>
      <c r="Q136" s="140">
        <f t="shared" ca="1" si="12"/>
        <v>1676299.5100000016</v>
      </c>
      <c r="R136" s="140">
        <f t="shared" ca="1" si="13"/>
        <v>28126.445408000003</v>
      </c>
      <c r="S136" s="72"/>
      <c r="T136" s="72"/>
    </row>
    <row r="137" spans="1:20" ht="15" x14ac:dyDescent="0.25">
      <c r="A137" s="155">
        <v>130</v>
      </c>
      <c r="B137" s="244">
        <f ca="1">'Tabla Amortización Fijo'!C143</f>
        <v>49617</v>
      </c>
      <c r="C137" s="141">
        <f t="shared" ca="1" si="14"/>
        <v>1676299.5100000016</v>
      </c>
      <c r="D137" s="141">
        <f ca="1">IF(C137&lt;=0,0,IF(C137&lt;D136,C137,'Tabla Amortización Liquidez'!O150))</f>
        <v>7009.17</v>
      </c>
      <c r="E137" s="156"/>
      <c r="F137" s="141">
        <f ca="1">'Tabla Amortización Liquidez'!P150</f>
        <v>16311.33</v>
      </c>
      <c r="G137" s="141">
        <f ca="1">'Tabla Amortización Liquidez'!Q150</f>
        <v>2609.81</v>
      </c>
      <c r="H137" s="141">
        <f t="shared" ref="H137:H200" ca="1" si="17">+G137+F137+D137</f>
        <v>25930.309999999998</v>
      </c>
      <c r="I137" s="449"/>
      <c r="J137" s="141">
        <f t="shared" ref="J137:J200" ca="1" si="18">IF(C137&lt;=0,0,(C137*0.8/1000))</f>
        <v>1341.0396080000014</v>
      </c>
      <c r="K137" s="141">
        <f t="shared" si="16"/>
        <v>166.35080000000002</v>
      </c>
      <c r="L137" s="141">
        <f ca="1">'Tabla Amortización Liquidez'!Y150+'Tabla Amortización Liquidez'!Z150</f>
        <v>288.92</v>
      </c>
      <c r="M137" s="141">
        <f t="shared" ca="1" si="11"/>
        <v>399</v>
      </c>
      <c r="N137" s="141">
        <f ca="1">IF(C137=0,0,'Tabla Amortización Liquidez'!Z150+IVA_SI_PRIM_CUOTA+IVA_SD_PRIM_CUOTA+IVA_COMISION_PRIM_CUOTA)</f>
        <v>143.82612800000001</v>
      </c>
      <c r="O137" s="141">
        <f t="shared" ca="1" si="15"/>
        <v>28269.446535999999</v>
      </c>
      <c r="P137" s="142"/>
      <c r="Q137" s="140">
        <f t="shared" ca="1" si="12"/>
        <v>1669290.3400000017</v>
      </c>
      <c r="R137" s="140">
        <f t="shared" ca="1" si="13"/>
        <v>28125.620407999999</v>
      </c>
      <c r="S137" s="72"/>
      <c r="T137" s="72"/>
    </row>
    <row r="138" spans="1:20" ht="15" x14ac:dyDescent="0.25">
      <c r="A138" s="155">
        <v>131</v>
      </c>
      <c r="B138" s="244">
        <f ca="1">'Tabla Amortización Fijo'!C144</f>
        <v>49647</v>
      </c>
      <c r="C138" s="141">
        <f t="shared" ca="1" si="14"/>
        <v>1669290.3400000017</v>
      </c>
      <c r="D138" s="141">
        <f ca="1">IF(C138&lt;=0,0,IF(C138&lt;D137,C138,'Tabla Amortización Liquidez'!O151))</f>
        <v>7701.7099999999991</v>
      </c>
      <c r="E138" s="156"/>
      <c r="F138" s="141">
        <f ca="1">'Tabla Amortización Liquidez'!P151</f>
        <v>15719.15</v>
      </c>
      <c r="G138" s="141">
        <f ca="1">'Tabla Amortización Liquidez'!Q151</f>
        <v>2515.06</v>
      </c>
      <c r="H138" s="141">
        <f t="shared" ca="1" si="17"/>
        <v>25935.919999999998</v>
      </c>
      <c r="I138" s="449"/>
      <c r="J138" s="141">
        <f t="shared" ca="1" si="18"/>
        <v>1335.4322720000016</v>
      </c>
      <c r="K138" s="141">
        <f t="shared" si="16"/>
        <v>166.35080000000002</v>
      </c>
      <c r="L138" s="141">
        <f ca="1">'Tabla Amortización Liquidez'!Y151+'Tabla Amortización Liquidez'!Z151</f>
        <v>290</v>
      </c>
      <c r="M138" s="141">
        <f t="shared" ref="M138:M201" ca="1" si="19">IF(OR($M$8=0,C138&lt;=0),0,399)</f>
        <v>399</v>
      </c>
      <c r="N138" s="141">
        <f ca="1">IF(C138=0,0,'Tabla Amortización Liquidez'!Z151+IVA_SI_PRIM_CUOTA+IVA_SD_PRIM_CUOTA+IVA_COMISION_PRIM_CUOTA)</f>
        <v>143.97612800000002</v>
      </c>
      <c r="O138" s="141">
        <f t="shared" ca="1" si="15"/>
        <v>28270.679199999999</v>
      </c>
      <c r="P138" s="142"/>
      <c r="Q138" s="140">
        <f t="shared" ref="Q138:Q201" ca="1" si="20">C138-D138-E138-I138</f>
        <v>1661588.6300000018</v>
      </c>
      <c r="R138" s="140">
        <f t="shared" ref="R138:R201" ca="1" si="21">O138-N138+I138+E138</f>
        <v>28126.703072</v>
      </c>
      <c r="S138" s="72"/>
      <c r="T138" s="72"/>
    </row>
    <row r="139" spans="1:20" ht="15" x14ac:dyDescent="0.25">
      <c r="A139" s="155">
        <v>132</v>
      </c>
      <c r="B139" s="244">
        <f ca="1">'Tabla Amortización Fijo'!C145</f>
        <v>49678</v>
      </c>
      <c r="C139" s="141">
        <f t="shared" ref="C139:C202" ca="1" si="22">IF(Q138&lt;=0.01,0,Q138)</f>
        <v>1661588.6300000018</v>
      </c>
      <c r="D139" s="141">
        <f ca="1">IF(C139&lt;=0,0,IF(C139&lt;D138,C139,'Tabla Amortización Liquidez'!O152))</f>
        <v>7186.989999999998</v>
      </c>
      <c r="E139" s="156"/>
      <c r="F139" s="141">
        <f ca="1">'Tabla Amortización Liquidez'!P152</f>
        <v>16168.18</v>
      </c>
      <c r="G139" s="141">
        <f ca="1">'Tabla Amortización Liquidez'!Q152</f>
        <v>2586.91</v>
      </c>
      <c r="H139" s="141">
        <f t="shared" ca="1" si="17"/>
        <v>25942.079999999998</v>
      </c>
      <c r="I139" s="449"/>
      <c r="J139" s="141">
        <f t="shared" ca="1" si="18"/>
        <v>1329.2709040000016</v>
      </c>
      <c r="K139" s="141">
        <f t="shared" si="16"/>
        <v>166.35080000000002</v>
      </c>
      <c r="L139" s="141">
        <f ca="1">'Tabla Amortización Liquidez'!Y152+'Tabla Amortización Liquidez'!Z152</f>
        <v>289.18</v>
      </c>
      <c r="M139" s="141">
        <f t="shared" ca="1" si="19"/>
        <v>399</v>
      </c>
      <c r="N139" s="141">
        <f ca="1">IF(C139=0,0,'Tabla Amortización Liquidez'!Z152+IVA_SI_PRIM_CUOTA+IVA_SD_PRIM_CUOTA+IVA_COMISION_PRIM_CUOTA)</f>
        <v>143.866128</v>
      </c>
      <c r="O139" s="141">
        <f t="shared" ca="1" si="15"/>
        <v>28269.747832000001</v>
      </c>
      <c r="P139" s="142"/>
      <c r="Q139" s="140">
        <f t="shared" ca="1" si="20"/>
        <v>1654401.6400000018</v>
      </c>
      <c r="R139" s="140">
        <f t="shared" ca="1" si="21"/>
        <v>28125.881703999999</v>
      </c>
      <c r="S139" s="72"/>
      <c r="T139" s="72"/>
    </row>
    <row r="140" spans="1:20" ht="15" x14ac:dyDescent="0.25">
      <c r="A140" s="155">
        <v>133</v>
      </c>
      <c r="B140" s="244">
        <f ca="1">'Tabla Amortización Fijo'!C146</f>
        <v>49709</v>
      </c>
      <c r="C140" s="141">
        <f t="shared" ca="1" si="22"/>
        <v>1654401.6400000018</v>
      </c>
      <c r="D140" s="141">
        <f ca="1">IF(C140&lt;=0,0,IF(C140&lt;D139,C140,'Tabla Amortización Liquidez'!O153))</f>
        <v>7273.8599999999988</v>
      </c>
      <c r="E140" s="156"/>
      <c r="F140" s="141">
        <f ca="1">'Tabla Amortización Liquidez'!P153</f>
        <v>16098.25</v>
      </c>
      <c r="G140" s="141">
        <f ca="1">'Tabla Amortización Liquidez'!Q153</f>
        <v>2575.7199999999998</v>
      </c>
      <c r="H140" s="141">
        <f t="shared" ca="1" si="17"/>
        <v>25947.83</v>
      </c>
      <c r="I140" s="449"/>
      <c r="J140" s="141">
        <f t="shared" ca="1" si="18"/>
        <v>1323.5213120000014</v>
      </c>
      <c r="K140" s="141">
        <f t="shared" si="16"/>
        <v>166.35080000000002</v>
      </c>
      <c r="L140" s="141">
        <f ca="1">'Tabla Amortización Liquidez'!Y153+'Tabla Amortización Liquidez'!Z153</f>
        <v>289.3</v>
      </c>
      <c r="M140" s="141">
        <f t="shared" ca="1" si="19"/>
        <v>399</v>
      </c>
      <c r="N140" s="141">
        <f ca="1">IF(C140=0,0,'Tabla Amortización Liquidez'!Z153+IVA_SI_PRIM_CUOTA+IVA_SD_PRIM_CUOTA+IVA_COMISION_PRIM_CUOTA)</f>
        <v>143.87612799999999</v>
      </c>
      <c r="O140" s="141">
        <f t="shared" ref="O140:O203" ca="1" si="23">H140+L140+K140+M140+N140+J140</f>
        <v>28269.878240000002</v>
      </c>
      <c r="P140" s="142"/>
      <c r="Q140" s="140">
        <f t="shared" ca="1" si="20"/>
        <v>1647127.7800000017</v>
      </c>
      <c r="R140" s="140">
        <f t="shared" ca="1" si="21"/>
        <v>28126.002112000002</v>
      </c>
      <c r="S140" s="72"/>
      <c r="T140" s="72"/>
    </row>
    <row r="141" spans="1:20" ht="15" x14ac:dyDescent="0.25">
      <c r="A141" s="155">
        <v>134</v>
      </c>
      <c r="B141" s="244">
        <f ca="1">'Tabla Amortización Fijo'!C147</f>
        <v>49738</v>
      </c>
      <c r="C141" s="141">
        <f t="shared" ca="1" si="22"/>
        <v>1647127.7800000017</v>
      </c>
      <c r="D141" s="141">
        <f ca="1">IF(C141&lt;=0,0,IF(C141&lt;D140,C141,'Tabla Amortización Liquidez'!O154))</f>
        <v>8561.2599999999984</v>
      </c>
      <c r="E141" s="156"/>
      <c r="F141" s="141">
        <f ca="1">'Tabla Amortización Liquidez'!P154</f>
        <v>14993.44</v>
      </c>
      <c r="G141" s="141">
        <f ca="1">'Tabla Amortización Liquidez'!Q154</f>
        <v>2398.9499999999998</v>
      </c>
      <c r="H141" s="141">
        <f t="shared" ca="1" si="17"/>
        <v>25953.649999999998</v>
      </c>
      <c r="I141" s="449"/>
      <c r="J141" s="141">
        <f t="shared" ca="1" si="18"/>
        <v>1317.7022240000013</v>
      </c>
      <c r="K141" s="141">
        <f t="shared" si="16"/>
        <v>166.35080000000002</v>
      </c>
      <c r="L141" s="141">
        <f ca="1">'Tabla Amortización Liquidez'!Y154+'Tabla Amortización Liquidez'!Z154</f>
        <v>291.32</v>
      </c>
      <c r="M141" s="141">
        <f t="shared" ca="1" si="19"/>
        <v>399</v>
      </c>
      <c r="N141" s="141">
        <f ca="1">IF(C141=0,0,'Tabla Amortización Liquidez'!Z154+IVA_SI_PRIM_CUOTA+IVA_SD_PRIM_CUOTA+IVA_COMISION_PRIM_CUOTA)</f>
        <v>144.15612800000002</v>
      </c>
      <c r="O141" s="141">
        <f t="shared" ca="1" si="23"/>
        <v>28272.179151999997</v>
      </c>
      <c r="P141" s="142"/>
      <c r="Q141" s="140">
        <f t="shared" ca="1" si="20"/>
        <v>1638566.5200000016</v>
      </c>
      <c r="R141" s="140">
        <f t="shared" ca="1" si="21"/>
        <v>28128.023023999998</v>
      </c>
      <c r="S141" s="72"/>
      <c r="T141" s="72"/>
    </row>
    <row r="142" spans="1:20" ht="15" x14ac:dyDescent="0.25">
      <c r="A142" s="155">
        <v>135</v>
      </c>
      <c r="B142" s="244">
        <f ca="1">'Tabla Amortización Fijo'!C148</f>
        <v>49769</v>
      </c>
      <c r="C142" s="141">
        <f t="shared" ca="1" si="22"/>
        <v>1638566.5200000016</v>
      </c>
      <c r="D142" s="141">
        <f ca="1">IF(C142&lt;=0,0,IF(C142&lt;D141,C142,'Tabla Amortización Liquidez'!O155))</f>
        <v>7465.2699999999986</v>
      </c>
      <c r="E142" s="156"/>
      <c r="F142" s="141">
        <f ca="1">'Tabla Amortización Liquidez'!P155</f>
        <v>15944.16</v>
      </c>
      <c r="G142" s="141">
        <f ca="1">'Tabla Amortización Liquidez'!Q155</f>
        <v>2551.0700000000002</v>
      </c>
      <c r="H142" s="141">
        <f t="shared" ca="1" si="17"/>
        <v>25960.5</v>
      </c>
      <c r="I142" s="449"/>
      <c r="J142" s="141">
        <f t="shared" ca="1" si="18"/>
        <v>1310.8532160000013</v>
      </c>
      <c r="K142" s="141">
        <f t="shared" si="16"/>
        <v>166.35080000000002</v>
      </c>
      <c r="L142" s="141">
        <f ca="1">'Tabla Amortización Liquidez'!Y155+'Tabla Amortización Liquidez'!Z155</f>
        <v>289.59000000000003</v>
      </c>
      <c r="M142" s="141">
        <f t="shared" ca="1" si="19"/>
        <v>399</v>
      </c>
      <c r="N142" s="141">
        <f ca="1">IF(C142=0,0,'Tabla Amortización Liquidez'!Z155+IVA_SI_PRIM_CUOTA+IVA_SD_PRIM_CUOTA+IVA_COMISION_PRIM_CUOTA)</f>
        <v>143.91612800000001</v>
      </c>
      <c r="O142" s="141">
        <f t="shared" ca="1" si="23"/>
        <v>28270.210144000004</v>
      </c>
      <c r="P142" s="142"/>
      <c r="Q142" s="140">
        <f t="shared" ca="1" si="20"/>
        <v>1631101.2500000016</v>
      </c>
      <c r="R142" s="140">
        <f t="shared" ca="1" si="21"/>
        <v>28126.294016000003</v>
      </c>
      <c r="S142" s="72"/>
      <c r="T142" s="72"/>
    </row>
    <row r="143" spans="1:20" ht="15" x14ac:dyDescent="0.25">
      <c r="A143" s="155">
        <v>136</v>
      </c>
      <c r="B143" s="244">
        <f ca="1">'Tabla Amortización Fijo'!C149</f>
        <v>49799</v>
      </c>
      <c r="C143" s="141">
        <f t="shared" ca="1" si="22"/>
        <v>1631101.2500000016</v>
      </c>
      <c r="D143" s="141">
        <f ca="1">IF(C143&lt;=0,0,IF(C143&lt;D142,C143,'Tabla Amortización Liquidez'!O156))</f>
        <v>8149.399999999996</v>
      </c>
      <c r="E143" s="156"/>
      <c r="F143" s="141">
        <f ca="1">'Tabla Amortización Liquidez'!P156</f>
        <v>15359.54</v>
      </c>
      <c r="G143" s="141">
        <f ca="1">'Tabla Amortización Liquidez'!Q156</f>
        <v>2457.5300000000002</v>
      </c>
      <c r="H143" s="141">
        <f t="shared" ca="1" si="17"/>
        <v>25966.469999999994</v>
      </c>
      <c r="I143" s="449"/>
      <c r="J143" s="141">
        <f t="shared" ca="1" si="18"/>
        <v>1304.8810000000014</v>
      </c>
      <c r="K143" s="141">
        <f t="shared" si="16"/>
        <v>166.35080000000002</v>
      </c>
      <c r="L143" s="141">
        <f ca="1">'Tabla Amortización Liquidez'!Y156+'Tabla Amortización Liquidez'!Z156</f>
        <v>290.64999999999998</v>
      </c>
      <c r="M143" s="141">
        <f t="shared" ca="1" si="19"/>
        <v>399</v>
      </c>
      <c r="N143" s="141">
        <f ca="1">IF(C143=0,0,'Tabla Amortización Liquidez'!Z156+IVA_SI_PRIM_CUOTA+IVA_SD_PRIM_CUOTA+IVA_COMISION_PRIM_CUOTA)</f>
        <v>144.06612799999999</v>
      </c>
      <c r="O143" s="141">
        <f t="shared" ca="1" si="23"/>
        <v>28271.417927999995</v>
      </c>
      <c r="P143" s="142"/>
      <c r="Q143" s="140">
        <f t="shared" ca="1" si="20"/>
        <v>1622951.8500000017</v>
      </c>
      <c r="R143" s="140">
        <f t="shared" ca="1" si="21"/>
        <v>28127.351799999997</v>
      </c>
      <c r="S143" s="72"/>
      <c r="T143" s="72"/>
    </row>
    <row r="144" spans="1:20" ht="15" x14ac:dyDescent="0.25">
      <c r="A144" s="155">
        <v>137</v>
      </c>
      <c r="B144" s="244">
        <f ca="1">'Tabla Amortización Fijo'!C150</f>
        <v>49830</v>
      </c>
      <c r="C144" s="141">
        <f t="shared" ca="1" si="22"/>
        <v>1622951.8500000017</v>
      </c>
      <c r="D144" s="141">
        <f ca="1">IF(C144&lt;=0,0,IF(C144&lt;D143,C144,'Tabla Amortización Liquidez'!O157))</f>
        <v>7654.0099999999984</v>
      </c>
      <c r="E144" s="156"/>
      <c r="F144" s="141">
        <f ca="1">'Tabla Amortización Liquidez'!P157</f>
        <v>15792.22</v>
      </c>
      <c r="G144" s="141">
        <f ca="1">'Tabla Amortización Liquidez'!Q157</f>
        <v>2526.7600000000002</v>
      </c>
      <c r="H144" s="141">
        <f t="shared" ca="1" si="17"/>
        <v>25972.989999999998</v>
      </c>
      <c r="I144" s="449"/>
      <c r="J144" s="141">
        <f t="shared" ca="1" si="18"/>
        <v>1298.3614800000014</v>
      </c>
      <c r="K144" s="141">
        <f t="shared" si="16"/>
        <v>166.35080000000002</v>
      </c>
      <c r="L144" s="141">
        <f ca="1">'Tabla Amortización Liquidez'!Y157+'Tabla Amortización Liquidez'!Z157</f>
        <v>289.86</v>
      </c>
      <c r="M144" s="141">
        <f t="shared" ca="1" si="19"/>
        <v>399</v>
      </c>
      <c r="N144" s="141">
        <f ca="1">IF(C144=0,0,'Tabla Amortización Liquidez'!Z157+IVA_SI_PRIM_CUOTA+IVA_SD_PRIM_CUOTA+IVA_COMISION_PRIM_CUOTA)</f>
        <v>143.95612800000001</v>
      </c>
      <c r="O144" s="141">
        <f t="shared" ca="1" si="23"/>
        <v>28270.518408000004</v>
      </c>
      <c r="P144" s="142"/>
      <c r="Q144" s="140">
        <f t="shared" ca="1" si="20"/>
        <v>1615297.8400000017</v>
      </c>
      <c r="R144" s="140">
        <f t="shared" ca="1" si="21"/>
        <v>28126.562280000002</v>
      </c>
      <c r="S144" s="72"/>
      <c r="T144" s="72"/>
    </row>
    <row r="145" spans="1:20" ht="15" x14ac:dyDescent="0.25">
      <c r="A145" s="155">
        <v>138</v>
      </c>
      <c r="B145" s="244">
        <f ca="1">'Tabla Amortización Fijo'!C151</f>
        <v>49860</v>
      </c>
      <c r="C145" s="141">
        <f t="shared" ca="1" si="22"/>
        <v>1615297.8400000017</v>
      </c>
      <c r="D145" s="141">
        <f ca="1">IF(C145&lt;=0,0,IF(C145&lt;D144,C145,'Tabla Amortización Liquidez'!O158))</f>
        <v>8334.67</v>
      </c>
      <c r="E145" s="156"/>
      <c r="F145" s="141">
        <f ca="1">'Tabla Amortización Liquidez'!P158</f>
        <v>15210.72</v>
      </c>
      <c r="G145" s="141">
        <f ca="1">'Tabla Amortización Liquidez'!Q158</f>
        <v>2433.7199999999998</v>
      </c>
      <c r="H145" s="141">
        <f t="shared" ca="1" si="17"/>
        <v>25979.11</v>
      </c>
      <c r="I145" s="449"/>
      <c r="J145" s="141">
        <f t="shared" ca="1" si="18"/>
        <v>1292.2382720000014</v>
      </c>
      <c r="K145" s="141">
        <f t="shared" si="16"/>
        <v>166.35080000000002</v>
      </c>
      <c r="L145" s="141">
        <f ca="1">'Tabla Amortización Liquidez'!Y158+'Tabla Amortización Liquidez'!Z158</f>
        <v>290.93</v>
      </c>
      <c r="M145" s="141">
        <f t="shared" ca="1" si="19"/>
        <v>399</v>
      </c>
      <c r="N145" s="141">
        <f ca="1">IF(C145=0,0,'Tabla Amortización Liquidez'!Z158+IVA_SI_PRIM_CUOTA+IVA_SD_PRIM_CUOTA+IVA_COMISION_PRIM_CUOTA)</f>
        <v>144.10612800000001</v>
      </c>
      <c r="O145" s="141">
        <f t="shared" ca="1" si="23"/>
        <v>28271.735200000003</v>
      </c>
      <c r="P145" s="142"/>
      <c r="Q145" s="140">
        <f t="shared" ca="1" si="20"/>
        <v>1606963.1700000018</v>
      </c>
      <c r="R145" s="140">
        <f t="shared" ca="1" si="21"/>
        <v>28127.629072000003</v>
      </c>
      <c r="S145" s="72"/>
      <c r="T145" s="72"/>
    </row>
    <row r="146" spans="1:20" ht="15" x14ac:dyDescent="0.25">
      <c r="A146" s="155">
        <v>139</v>
      </c>
      <c r="B146" s="244">
        <f ca="1">'Tabla Amortización Fijo'!C152</f>
        <v>49891</v>
      </c>
      <c r="C146" s="141">
        <f t="shared" ca="1" si="22"/>
        <v>1606963.1700000018</v>
      </c>
      <c r="D146" s="141">
        <f ca="1">IF(C146&lt;=0,0,IF(C146&lt;D145,C146,'Tabla Amortización Liquidez'!O159))</f>
        <v>7847.2799999999988</v>
      </c>
      <c r="E146" s="156"/>
      <c r="F146" s="141">
        <f ca="1">'Tabla Amortización Liquidez'!P159</f>
        <v>15636.64</v>
      </c>
      <c r="G146" s="141">
        <f ca="1">'Tabla Amortización Liquidez'!Q159</f>
        <v>2501.86</v>
      </c>
      <c r="H146" s="141">
        <f t="shared" ca="1" si="17"/>
        <v>25985.78</v>
      </c>
      <c r="I146" s="449"/>
      <c r="J146" s="141">
        <f t="shared" ca="1" si="18"/>
        <v>1285.5705360000015</v>
      </c>
      <c r="K146" s="141">
        <f t="shared" si="16"/>
        <v>166.35080000000002</v>
      </c>
      <c r="L146" s="141">
        <f ca="1">'Tabla Amortización Liquidez'!Y159+'Tabla Amortización Liquidez'!Z159</f>
        <v>290.14999999999998</v>
      </c>
      <c r="M146" s="141">
        <f t="shared" ca="1" si="19"/>
        <v>399</v>
      </c>
      <c r="N146" s="141">
        <f ca="1">IF(C146=0,0,'Tabla Amortización Liquidez'!Z159+IVA_SI_PRIM_CUOTA+IVA_SD_PRIM_CUOTA+IVA_COMISION_PRIM_CUOTA)</f>
        <v>143.996128</v>
      </c>
      <c r="O146" s="141">
        <f t="shared" ca="1" si="23"/>
        <v>28270.847464000002</v>
      </c>
      <c r="P146" s="142"/>
      <c r="Q146" s="140">
        <f t="shared" ca="1" si="20"/>
        <v>1599115.8900000018</v>
      </c>
      <c r="R146" s="140">
        <f t="shared" ca="1" si="21"/>
        <v>28126.851336000003</v>
      </c>
      <c r="S146" s="72"/>
      <c r="T146" s="72"/>
    </row>
    <row r="147" spans="1:20" ht="15" x14ac:dyDescent="0.25">
      <c r="A147" s="155">
        <v>140</v>
      </c>
      <c r="B147" s="244">
        <f ca="1">'Tabla Amortización Fijo'!C153</f>
        <v>49922</v>
      </c>
      <c r="C147" s="141">
        <f t="shared" ca="1" si="22"/>
        <v>1599115.8900000018</v>
      </c>
      <c r="D147" s="141">
        <f ca="1">IF(C147&lt;=0,0,IF(C147&lt;D146,C147,'Tabla Amortización Liquidez'!O160))</f>
        <v>7942.1199999999972</v>
      </c>
      <c r="E147" s="156"/>
      <c r="F147" s="141">
        <f ca="1">'Tabla Amortización Liquidez'!P160</f>
        <v>15560.29</v>
      </c>
      <c r="G147" s="141">
        <f ca="1">'Tabla Amortización Liquidez'!Q160</f>
        <v>2489.65</v>
      </c>
      <c r="H147" s="141">
        <f t="shared" ca="1" si="17"/>
        <v>25992.059999999998</v>
      </c>
      <c r="I147" s="449"/>
      <c r="J147" s="141">
        <f t="shared" ca="1" si="18"/>
        <v>1279.2927120000015</v>
      </c>
      <c r="K147" s="141">
        <f t="shared" si="16"/>
        <v>166.35080000000002</v>
      </c>
      <c r="L147" s="141">
        <f ca="1">'Tabla Amortización Liquidez'!Y160+'Tabla Amortización Liquidez'!Z160</f>
        <v>290.29000000000002</v>
      </c>
      <c r="M147" s="141">
        <f t="shared" ca="1" si="19"/>
        <v>399</v>
      </c>
      <c r="N147" s="141">
        <f ca="1">IF(C147=0,0,'Tabla Amortización Liquidez'!Z160+IVA_SI_PRIM_CUOTA+IVA_SD_PRIM_CUOTA+IVA_COMISION_PRIM_CUOTA)</f>
        <v>144.01612800000001</v>
      </c>
      <c r="O147" s="141">
        <f t="shared" ca="1" si="23"/>
        <v>28271.00964</v>
      </c>
      <c r="P147" s="142"/>
      <c r="Q147" s="140">
        <f t="shared" ca="1" si="20"/>
        <v>1591173.7700000016</v>
      </c>
      <c r="R147" s="140">
        <f t="shared" ca="1" si="21"/>
        <v>28126.993512000001</v>
      </c>
      <c r="S147" s="72"/>
      <c r="T147" s="72"/>
    </row>
    <row r="148" spans="1:20" ht="15" x14ac:dyDescent="0.25">
      <c r="A148" s="155">
        <v>141</v>
      </c>
      <c r="B148" s="244">
        <f ca="1">'Tabla Amortización Fijo'!C154</f>
        <v>49952</v>
      </c>
      <c r="C148" s="141">
        <f t="shared" ca="1" si="22"/>
        <v>1591173.7700000016</v>
      </c>
      <c r="D148" s="141">
        <f ca="1">IF(C148&lt;=0,0,IF(C148&lt;D147,C148,'Tabla Amortización Liquidez'!O161))</f>
        <v>8617.489999999998</v>
      </c>
      <c r="E148" s="156"/>
      <c r="F148" s="141">
        <f ca="1">'Tabla Amortización Liquidez'!P161</f>
        <v>14983.55</v>
      </c>
      <c r="G148" s="141">
        <f ca="1">'Tabla Amortización Liquidez'!Q161</f>
        <v>2397.37</v>
      </c>
      <c r="H148" s="141">
        <f t="shared" ca="1" si="17"/>
        <v>25998.409999999996</v>
      </c>
      <c r="I148" s="449"/>
      <c r="J148" s="141">
        <f t="shared" ca="1" si="18"/>
        <v>1272.9390160000014</v>
      </c>
      <c r="K148" s="141">
        <f t="shared" si="16"/>
        <v>166.35080000000002</v>
      </c>
      <c r="L148" s="141">
        <f ca="1">'Tabla Amortización Liquidez'!Y161+'Tabla Amortización Liquidez'!Z161</f>
        <v>291.33</v>
      </c>
      <c r="M148" s="141">
        <f t="shared" ca="1" si="19"/>
        <v>399</v>
      </c>
      <c r="N148" s="141">
        <f ca="1">IF(C148=0,0,'Tabla Amortización Liquidez'!Z161+IVA_SI_PRIM_CUOTA+IVA_SD_PRIM_CUOTA+IVA_COMISION_PRIM_CUOTA)</f>
        <v>144.15612800000002</v>
      </c>
      <c r="O148" s="141">
        <f t="shared" ca="1" si="23"/>
        <v>28272.185943999997</v>
      </c>
      <c r="P148" s="142"/>
      <c r="Q148" s="140">
        <f t="shared" ca="1" si="20"/>
        <v>1582556.2800000017</v>
      </c>
      <c r="R148" s="140">
        <f t="shared" ca="1" si="21"/>
        <v>28128.029815999998</v>
      </c>
      <c r="S148" s="72"/>
      <c r="T148" s="72"/>
    </row>
    <row r="149" spans="1:20" ht="15" x14ac:dyDescent="0.25">
      <c r="A149" s="155">
        <v>142</v>
      </c>
      <c r="B149" s="244">
        <f ca="1">'Tabla Amortización Fijo'!C155</f>
        <v>49983</v>
      </c>
      <c r="C149" s="141">
        <f t="shared" ca="1" si="22"/>
        <v>1582556.2800000017</v>
      </c>
      <c r="D149" s="141">
        <f ca="1">IF(C149&lt;=0,0,IF(C149&lt;D148,C149,'Tabla Amortización Liquidez'!O162))</f>
        <v>8142.2899999999991</v>
      </c>
      <c r="E149" s="156"/>
      <c r="F149" s="141">
        <f ca="1">'Tabla Amortización Liquidez'!P162</f>
        <v>15399.15</v>
      </c>
      <c r="G149" s="141">
        <f ca="1">'Tabla Amortización Liquidez'!Q162</f>
        <v>2463.86</v>
      </c>
      <c r="H149" s="141">
        <f t="shared" ca="1" si="17"/>
        <v>26005.299999999996</v>
      </c>
      <c r="I149" s="449"/>
      <c r="J149" s="141">
        <f t="shared" ca="1" si="18"/>
        <v>1266.0450240000014</v>
      </c>
      <c r="K149" s="141">
        <f t="shared" si="16"/>
        <v>166.35080000000002</v>
      </c>
      <c r="L149" s="141">
        <f ca="1">'Tabla Amortización Liquidez'!Y162+'Tabla Amortización Liquidez'!Z162</f>
        <v>290.58</v>
      </c>
      <c r="M149" s="141">
        <f t="shared" ca="1" si="19"/>
        <v>399</v>
      </c>
      <c r="N149" s="141">
        <f ca="1">IF(C149=0,0,'Tabla Amortización Liquidez'!Z162+IVA_SI_PRIM_CUOTA+IVA_SD_PRIM_CUOTA+IVA_COMISION_PRIM_CUOTA)</f>
        <v>144.056128</v>
      </c>
      <c r="O149" s="141">
        <f t="shared" ca="1" si="23"/>
        <v>28271.331952</v>
      </c>
      <c r="P149" s="142"/>
      <c r="Q149" s="140">
        <f t="shared" ca="1" si="20"/>
        <v>1574413.9900000016</v>
      </c>
      <c r="R149" s="140">
        <f t="shared" ca="1" si="21"/>
        <v>28127.275824</v>
      </c>
      <c r="S149" s="72"/>
      <c r="T149" s="72"/>
    </row>
    <row r="150" spans="1:20" ht="15" x14ac:dyDescent="0.25">
      <c r="A150" s="155">
        <v>143</v>
      </c>
      <c r="B150" s="244">
        <f ca="1">'Tabla Amortización Fijo'!C156</f>
        <v>50013</v>
      </c>
      <c r="C150" s="141">
        <f t="shared" ca="1" si="22"/>
        <v>1574413.9900000016</v>
      </c>
      <c r="D150" s="141">
        <f ca="1">IF(C150&lt;=0,0,IF(C150&lt;D149,C150,'Tabla Amortización Liquidez'!O163))</f>
        <v>8813.9699999999975</v>
      </c>
      <c r="E150" s="156"/>
      <c r="F150" s="141">
        <f ca="1">'Tabla Amortización Liquidez'!P163</f>
        <v>14825.73</v>
      </c>
      <c r="G150" s="141">
        <f ca="1">'Tabla Amortización Liquidez'!Q163</f>
        <v>2372.12</v>
      </c>
      <c r="H150" s="141">
        <f t="shared" ca="1" si="17"/>
        <v>26011.819999999996</v>
      </c>
      <c r="I150" s="449"/>
      <c r="J150" s="141">
        <f t="shared" ca="1" si="18"/>
        <v>1259.5311920000015</v>
      </c>
      <c r="K150" s="141">
        <f t="shared" si="16"/>
        <v>166.35080000000002</v>
      </c>
      <c r="L150" s="141">
        <f ca="1">'Tabla Amortización Liquidez'!Y163+'Tabla Amortización Liquidez'!Z163</f>
        <v>291.62</v>
      </c>
      <c r="M150" s="141">
        <f t="shared" ca="1" si="19"/>
        <v>399</v>
      </c>
      <c r="N150" s="141">
        <f ca="1">IF(C150=0,0,'Tabla Amortización Liquidez'!Z163+IVA_SI_PRIM_CUOTA+IVA_SD_PRIM_CUOTA+IVA_COMISION_PRIM_CUOTA)</f>
        <v>144.19612799999999</v>
      </c>
      <c r="O150" s="141">
        <f t="shared" ca="1" si="23"/>
        <v>28272.518119999997</v>
      </c>
      <c r="P150" s="142"/>
      <c r="Q150" s="140">
        <f t="shared" ca="1" si="20"/>
        <v>1565600.0200000016</v>
      </c>
      <c r="R150" s="140">
        <f t="shared" ca="1" si="21"/>
        <v>28128.321991999997</v>
      </c>
      <c r="S150" s="72"/>
      <c r="T150" s="72"/>
    </row>
    <row r="151" spans="1:20" ht="15" x14ac:dyDescent="0.25">
      <c r="A151" s="155">
        <v>144</v>
      </c>
      <c r="B151" s="244">
        <f ca="1">'Tabla Amortización Fijo'!C157</f>
        <v>50044</v>
      </c>
      <c r="C151" s="141">
        <f t="shared" ca="1" si="22"/>
        <v>1565600.0200000016</v>
      </c>
      <c r="D151" s="141">
        <f ca="1">IF(C151&lt;=0,0,IF(C151&lt;D150,C151,'Tabla Amortización Liquidez'!O164))</f>
        <v>8347.24</v>
      </c>
      <c r="E151" s="156"/>
      <c r="F151" s="141">
        <f ca="1">'Tabla Amortización Liquidez'!P164</f>
        <v>15234.16</v>
      </c>
      <c r="G151" s="141">
        <f ca="1">'Tabla Amortización Liquidez'!Q164</f>
        <v>2437.4699999999998</v>
      </c>
      <c r="H151" s="141">
        <f t="shared" ca="1" si="17"/>
        <v>26018.870000000003</v>
      </c>
      <c r="I151" s="449"/>
      <c r="J151" s="141">
        <f t="shared" ca="1" si="18"/>
        <v>1252.4800160000016</v>
      </c>
      <c r="K151" s="141">
        <f t="shared" si="16"/>
        <v>166.35080000000002</v>
      </c>
      <c r="L151" s="141">
        <f ca="1">'Tabla Amortización Liquidez'!Y164+'Tabla Amortización Liquidez'!Z164</f>
        <v>290.88</v>
      </c>
      <c r="M151" s="141">
        <f t="shared" ca="1" si="19"/>
        <v>399</v>
      </c>
      <c r="N151" s="141">
        <f ca="1">IF(C151=0,0,'Tabla Amortización Liquidez'!Z164+IVA_SI_PRIM_CUOTA+IVA_SD_PRIM_CUOTA+IVA_COMISION_PRIM_CUOTA)</f>
        <v>144.09612800000002</v>
      </c>
      <c r="O151" s="141">
        <f t="shared" ca="1" si="23"/>
        <v>28271.676944000006</v>
      </c>
      <c r="P151" s="142"/>
      <c r="Q151" s="140">
        <f t="shared" ca="1" si="20"/>
        <v>1557252.7800000017</v>
      </c>
      <c r="R151" s="140">
        <f t="shared" ca="1" si="21"/>
        <v>28127.580816000005</v>
      </c>
      <c r="S151" s="72"/>
      <c r="T151" s="72"/>
    </row>
    <row r="152" spans="1:20" ht="15" x14ac:dyDescent="0.25">
      <c r="A152" s="155">
        <v>145</v>
      </c>
      <c r="B152" s="244">
        <f ca="1">'Tabla Amortización Fijo'!C158</f>
        <v>50075</v>
      </c>
      <c r="C152" s="141">
        <f t="shared" ca="1" si="22"/>
        <v>1557252.7800000017</v>
      </c>
      <c r="D152" s="141">
        <f ca="1">IF(C152&lt;=0,0,IF(C152&lt;D151,C152,'Tabla Amortización Liquidez'!O165))</f>
        <v>8448.15</v>
      </c>
      <c r="E152" s="156"/>
      <c r="F152" s="141">
        <f ca="1">'Tabla Amortización Liquidez'!P165</f>
        <v>15152.93</v>
      </c>
      <c r="G152" s="141">
        <f ca="1">'Tabla Amortización Liquidez'!Q165</f>
        <v>2424.4699999999998</v>
      </c>
      <c r="H152" s="141">
        <f t="shared" ca="1" si="17"/>
        <v>26025.550000000003</v>
      </c>
      <c r="I152" s="449"/>
      <c r="J152" s="141">
        <f t="shared" ca="1" si="18"/>
        <v>1245.8022240000014</v>
      </c>
      <c r="K152" s="141">
        <f t="shared" si="16"/>
        <v>166.35080000000002</v>
      </c>
      <c r="L152" s="141">
        <f ca="1">'Tabla Amortización Liquidez'!Y165+'Tabla Amortización Liquidez'!Z165</f>
        <v>291.02999999999997</v>
      </c>
      <c r="M152" s="141">
        <f t="shared" ca="1" si="19"/>
        <v>399</v>
      </c>
      <c r="N152" s="141">
        <f ca="1">IF(C152=0,0,'Tabla Amortización Liquidez'!Z165+IVA_SI_PRIM_CUOTA+IVA_SD_PRIM_CUOTA+IVA_COMISION_PRIM_CUOTA)</f>
        <v>144.116128</v>
      </c>
      <c r="O152" s="141">
        <f t="shared" ca="1" si="23"/>
        <v>28271.849152000006</v>
      </c>
      <c r="P152" s="142"/>
      <c r="Q152" s="140">
        <f t="shared" ca="1" si="20"/>
        <v>1548804.6300000018</v>
      </c>
      <c r="R152" s="140">
        <f t="shared" ca="1" si="21"/>
        <v>28127.733024000005</v>
      </c>
      <c r="S152" s="72"/>
      <c r="T152" s="72"/>
    </row>
    <row r="153" spans="1:20" ht="15" x14ac:dyDescent="0.25">
      <c r="A153" s="155">
        <v>146</v>
      </c>
      <c r="B153" s="244">
        <f ca="1">'Tabla Amortización Fijo'!C159</f>
        <v>50103</v>
      </c>
      <c r="C153" s="141">
        <f t="shared" ca="1" si="22"/>
        <v>1548804.6300000018</v>
      </c>
      <c r="D153" s="141">
        <f ca="1">IF(C153&lt;=0,0,IF(C153&lt;D152,C153,'Tabla Amortización Liquidez'!O166))</f>
        <v>10242.079999999998</v>
      </c>
      <c r="E153" s="156"/>
      <c r="F153" s="141">
        <f ca="1">'Tabla Amortización Liquidez'!P166</f>
        <v>13612.27</v>
      </c>
      <c r="G153" s="141">
        <f ca="1">'Tabla Amortización Liquidez'!Q166</f>
        <v>2177.96</v>
      </c>
      <c r="H153" s="141">
        <f t="shared" ca="1" si="17"/>
        <v>26032.309999999998</v>
      </c>
      <c r="I153" s="449"/>
      <c r="J153" s="141">
        <f t="shared" ca="1" si="18"/>
        <v>1239.0437040000015</v>
      </c>
      <c r="K153" s="141">
        <f t="shared" si="16"/>
        <v>166.35080000000002</v>
      </c>
      <c r="L153" s="141">
        <f ca="1">'Tabla Amortización Liquidez'!Y166+'Tabla Amortización Liquidez'!Z166</f>
        <v>293.83000000000004</v>
      </c>
      <c r="M153" s="141">
        <f t="shared" ca="1" si="19"/>
        <v>399</v>
      </c>
      <c r="N153" s="141">
        <f ca="1">IF(C153=0,0,'Tabla Amortización Liquidez'!Z166+IVA_SI_PRIM_CUOTA+IVA_SD_PRIM_CUOTA+IVA_COMISION_PRIM_CUOTA)</f>
        <v>144.50612799999999</v>
      </c>
      <c r="O153" s="141">
        <f t="shared" ca="1" si="23"/>
        <v>28275.040632000004</v>
      </c>
      <c r="P153" s="142"/>
      <c r="Q153" s="140">
        <f t="shared" ca="1" si="20"/>
        <v>1538562.5500000017</v>
      </c>
      <c r="R153" s="140">
        <f t="shared" ca="1" si="21"/>
        <v>28130.534504000003</v>
      </c>
      <c r="S153" s="72"/>
      <c r="T153" s="72"/>
    </row>
    <row r="154" spans="1:20" ht="15" x14ac:dyDescent="0.25">
      <c r="A154" s="155">
        <v>147</v>
      </c>
      <c r="B154" s="244">
        <f ca="1">'Tabla Amortización Fijo'!C160</f>
        <v>50134</v>
      </c>
      <c r="C154" s="141">
        <f t="shared" ca="1" si="22"/>
        <v>1538562.5500000017</v>
      </c>
      <c r="D154" s="141">
        <f ca="1">IF(C154&lt;=0,0,IF(C154&lt;D153,C154,'Tabla Amortización Liquidez'!O167))</f>
        <v>8674.0599999999977</v>
      </c>
      <c r="E154" s="156"/>
      <c r="F154" s="141">
        <f ca="1">'Tabla Amortización Liquidez'!P167</f>
        <v>14971.07</v>
      </c>
      <c r="G154" s="141">
        <f ca="1">'Tabla Amortización Liquidez'!Q167</f>
        <v>2395.37</v>
      </c>
      <c r="H154" s="141">
        <f t="shared" ca="1" si="17"/>
        <v>26040.499999999996</v>
      </c>
      <c r="I154" s="449"/>
      <c r="J154" s="141">
        <f t="shared" ca="1" si="18"/>
        <v>1230.8500400000014</v>
      </c>
      <c r="K154" s="141">
        <f t="shared" si="16"/>
        <v>166.35080000000002</v>
      </c>
      <c r="L154" s="141">
        <f ca="1">'Tabla Amortización Liquidez'!Y167+'Tabla Amortización Liquidez'!Z167</f>
        <v>291.36</v>
      </c>
      <c r="M154" s="141">
        <f t="shared" ca="1" si="19"/>
        <v>399</v>
      </c>
      <c r="N154" s="141">
        <f ca="1">IF(C154=0,0,'Tabla Amortización Liquidez'!Z167+IVA_SI_PRIM_CUOTA+IVA_SD_PRIM_CUOTA+IVA_COMISION_PRIM_CUOTA)</f>
        <v>144.16612800000001</v>
      </c>
      <c r="O154" s="141">
        <f t="shared" ca="1" si="23"/>
        <v>28272.226967999999</v>
      </c>
      <c r="P154" s="142"/>
      <c r="Q154" s="140">
        <f t="shared" ca="1" si="20"/>
        <v>1529888.4900000016</v>
      </c>
      <c r="R154" s="140">
        <f t="shared" ca="1" si="21"/>
        <v>28128.060839999998</v>
      </c>
      <c r="S154" s="72"/>
      <c r="T154" s="72"/>
    </row>
    <row r="155" spans="1:20" ht="15" x14ac:dyDescent="0.25">
      <c r="A155" s="155">
        <v>148</v>
      </c>
      <c r="B155" s="244">
        <f ca="1">'Tabla Amortización Fijo'!C161</f>
        <v>50164</v>
      </c>
      <c r="C155" s="141">
        <f t="shared" ca="1" si="22"/>
        <v>1529888.4900000016</v>
      </c>
      <c r="D155" s="141">
        <f ca="1">IF(C155&lt;=0,0,IF(C155&lt;D154,C155,'Tabla Amortización Liquidez'!O168))</f>
        <v>9335.9599999999973</v>
      </c>
      <c r="E155" s="156"/>
      <c r="F155" s="141">
        <f ca="1">'Tabla Amortización Liquidez'!P168</f>
        <v>14406.45</v>
      </c>
      <c r="G155" s="141">
        <f ca="1">'Tabla Amortización Liquidez'!Q168</f>
        <v>2305.0300000000002</v>
      </c>
      <c r="H155" s="141">
        <f t="shared" ca="1" si="17"/>
        <v>26047.439999999995</v>
      </c>
      <c r="I155" s="449"/>
      <c r="J155" s="141">
        <f t="shared" ca="1" si="18"/>
        <v>1223.9107920000013</v>
      </c>
      <c r="K155" s="141">
        <f t="shared" si="16"/>
        <v>166.35080000000002</v>
      </c>
      <c r="L155" s="141">
        <f ca="1">'Tabla Amortización Liquidez'!Y168+'Tabla Amortización Liquidez'!Z168</f>
        <v>292.39</v>
      </c>
      <c r="M155" s="141">
        <f t="shared" ca="1" si="19"/>
        <v>399</v>
      </c>
      <c r="N155" s="141">
        <f ca="1">IF(C155=0,0,'Tabla Amortización Liquidez'!Z168+IVA_SI_PRIM_CUOTA+IVA_SD_PRIM_CUOTA+IVA_COMISION_PRIM_CUOTA)</f>
        <v>144.306128</v>
      </c>
      <c r="O155" s="141">
        <f t="shared" ca="1" si="23"/>
        <v>28273.397719999997</v>
      </c>
      <c r="P155" s="142"/>
      <c r="Q155" s="140">
        <f t="shared" ca="1" si="20"/>
        <v>1520552.5300000017</v>
      </c>
      <c r="R155" s="140">
        <f t="shared" ca="1" si="21"/>
        <v>28129.091591999997</v>
      </c>
      <c r="S155" s="72"/>
      <c r="T155" s="72"/>
    </row>
    <row r="156" spans="1:20" ht="15" x14ac:dyDescent="0.25">
      <c r="A156" s="155">
        <v>149</v>
      </c>
      <c r="B156" s="244">
        <f ca="1">'Tabla Amortización Fijo'!C162</f>
        <v>50195</v>
      </c>
      <c r="C156" s="141">
        <f t="shared" ca="1" si="22"/>
        <v>1520552.5300000017</v>
      </c>
      <c r="D156" s="141">
        <f ca="1">IF(C156&lt;=0,0,IF(C156&lt;D155,C156,'Tabla Amortización Liquidez'!O169))</f>
        <v>8891.7599999999984</v>
      </c>
      <c r="E156" s="156"/>
      <c r="F156" s="141">
        <f ca="1">'Tabla Amortización Liquidez'!P169</f>
        <v>14795.82</v>
      </c>
      <c r="G156" s="141">
        <f ca="1">'Tabla Amortización Liquidez'!Q169</f>
        <v>2367.33</v>
      </c>
      <c r="H156" s="141">
        <f t="shared" ca="1" si="17"/>
        <v>26054.91</v>
      </c>
      <c r="I156" s="449"/>
      <c r="J156" s="141">
        <f t="shared" ca="1" si="18"/>
        <v>1216.4420240000013</v>
      </c>
      <c r="K156" s="141">
        <f t="shared" si="16"/>
        <v>166.35080000000002</v>
      </c>
      <c r="L156" s="141">
        <f ca="1">'Tabla Amortización Liquidez'!Y169+'Tabla Amortización Liquidez'!Z169</f>
        <v>291.68</v>
      </c>
      <c r="M156" s="141">
        <f t="shared" ca="1" si="19"/>
        <v>399</v>
      </c>
      <c r="N156" s="141">
        <f ca="1">IF(C156=0,0,'Tabla Amortización Liquidez'!Z169+IVA_SI_PRIM_CUOTA+IVA_SD_PRIM_CUOTA+IVA_COMISION_PRIM_CUOTA)</f>
        <v>144.20612800000001</v>
      </c>
      <c r="O156" s="141">
        <f t="shared" ca="1" si="23"/>
        <v>28272.588952000002</v>
      </c>
      <c r="P156" s="142"/>
      <c r="Q156" s="140">
        <f t="shared" ca="1" si="20"/>
        <v>1511660.7700000016</v>
      </c>
      <c r="R156" s="140">
        <f t="shared" ca="1" si="21"/>
        <v>28128.382824</v>
      </c>
      <c r="S156" s="72"/>
      <c r="T156" s="72"/>
    </row>
    <row r="157" spans="1:20" ht="15" x14ac:dyDescent="0.25">
      <c r="A157" s="155">
        <v>150</v>
      </c>
      <c r="B157" s="244">
        <f ca="1">'Tabla Amortización Fijo'!C163</f>
        <v>50225</v>
      </c>
      <c r="C157" s="141">
        <f t="shared" ca="1" si="22"/>
        <v>1511660.7700000016</v>
      </c>
      <c r="D157" s="141">
        <f ca="1">IF(C157&lt;=0,0,IF(C157&lt;D156,C157,'Tabla Amortización Liquidez'!O170))</f>
        <v>9549.64</v>
      </c>
      <c r="E157" s="156"/>
      <c r="F157" s="141">
        <f ca="1">'Tabla Amortización Liquidez'!P170</f>
        <v>14234.81</v>
      </c>
      <c r="G157" s="141">
        <f ca="1">'Tabla Amortización Liquidez'!Q170</f>
        <v>2277.5700000000002</v>
      </c>
      <c r="H157" s="141">
        <f t="shared" ca="1" si="17"/>
        <v>26062.02</v>
      </c>
      <c r="I157" s="449"/>
      <c r="J157" s="141">
        <f t="shared" ca="1" si="18"/>
        <v>1209.3286160000014</v>
      </c>
      <c r="K157" s="141">
        <f t="shared" si="16"/>
        <v>166.35080000000002</v>
      </c>
      <c r="L157" s="141">
        <f ca="1">'Tabla Amortización Liquidez'!Y170+'Tabla Amortización Liquidez'!Z170</f>
        <v>292.7</v>
      </c>
      <c r="M157" s="141">
        <f t="shared" ca="1" si="19"/>
        <v>399</v>
      </c>
      <c r="N157" s="141">
        <f ca="1">IF(C157=0,0,'Tabla Amortización Liquidez'!Z170+IVA_SI_PRIM_CUOTA+IVA_SD_PRIM_CUOTA+IVA_COMISION_PRIM_CUOTA)</f>
        <v>144.34612800000002</v>
      </c>
      <c r="O157" s="141">
        <f t="shared" ca="1" si="23"/>
        <v>28273.745544000005</v>
      </c>
      <c r="P157" s="142"/>
      <c r="Q157" s="140">
        <f t="shared" ca="1" si="20"/>
        <v>1502111.1300000018</v>
      </c>
      <c r="R157" s="140">
        <f t="shared" ca="1" si="21"/>
        <v>28129.399416000004</v>
      </c>
      <c r="S157" s="72"/>
      <c r="T157" s="72"/>
    </row>
    <row r="158" spans="1:20" ht="15" x14ac:dyDescent="0.25">
      <c r="A158" s="155">
        <v>151</v>
      </c>
      <c r="B158" s="244">
        <f ca="1">'Tabla Amortización Fijo'!C164</f>
        <v>50256</v>
      </c>
      <c r="C158" s="141">
        <f t="shared" ca="1" si="22"/>
        <v>1502111.1300000018</v>
      </c>
      <c r="D158" s="141">
        <f ca="1">IF(C158&lt;=0,0,IF(C158&lt;D157,C158,'Tabla Amortización Liquidez'!O171))</f>
        <v>9114.66</v>
      </c>
      <c r="E158" s="156"/>
      <c r="F158" s="141">
        <f ca="1">'Tabla Amortización Liquidez'!P171</f>
        <v>14616.38</v>
      </c>
      <c r="G158" s="141">
        <f ca="1">'Tabla Amortización Liquidez'!Q171</f>
        <v>2338.62</v>
      </c>
      <c r="H158" s="141">
        <f t="shared" ca="1" si="17"/>
        <v>26069.66</v>
      </c>
      <c r="I158" s="449"/>
      <c r="J158" s="141">
        <f t="shared" ca="1" si="18"/>
        <v>1201.6889040000015</v>
      </c>
      <c r="K158" s="141">
        <f t="shared" si="16"/>
        <v>166.35080000000002</v>
      </c>
      <c r="L158" s="141">
        <f ca="1">'Tabla Amortización Liquidez'!Y171+'Tabla Amortización Liquidez'!Z171</f>
        <v>292.01</v>
      </c>
      <c r="M158" s="141">
        <f t="shared" ca="1" si="19"/>
        <v>399</v>
      </c>
      <c r="N158" s="141">
        <f ca="1">IF(C158=0,0,'Tabla Amortización Liquidez'!Z171+IVA_SI_PRIM_CUOTA+IVA_SD_PRIM_CUOTA+IVA_COMISION_PRIM_CUOTA)</f>
        <v>144.25612799999999</v>
      </c>
      <c r="O158" s="141">
        <f t="shared" ca="1" si="23"/>
        <v>28272.965832000002</v>
      </c>
      <c r="P158" s="142"/>
      <c r="Q158" s="140">
        <f t="shared" ca="1" si="20"/>
        <v>1492996.4700000018</v>
      </c>
      <c r="R158" s="140">
        <f t="shared" ca="1" si="21"/>
        <v>28128.709704000001</v>
      </c>
      <c r="S158" s="72"/>
      <c r="T158" s="72"/>
    </row>
    <row r="159" spans="1:20" ht="15" x14ac:dyDescent="0.25">
      <c r="A159" s="155">
        <v>152</v>
      </c>
      <c r="B159" s="244">
        <f ca="1">'Tabla Amortización Fijo'!C165</f>
        <v>50287</v>
      </c>
      <c r="C159" s="141">
        <f t="shared" ca="1" si="22"/>
        <v>1492996.4700000018</v>
      </c>
      <c r="D159" s="141">
        <f ca="1">IF(C159&lt;=0,0,IF(C159&lt;D158,C159,'Tabla Amortización Liquidez'!O172))</f>
        <v>9224.8299999999981</v>
      </c>
      <c r="E159" s="156"/>
      <c r="F159" s="141">
        <f ca="1">'Tabla Amortización Liquidez'!P172</f>
        <v>14527.69</v>
      </c>
      <c r="G159" s="141">
        <f ca="1">'Tabla Amortización Liquidez'!Q172</f>
        <v>2324.4299999999998</v>
      </c>
      <c r="H159" s="141">
        <f t="shared" ca="1" si="17"/>
        <v>26076.949999999997</v>
      </c>
      <c r="I159" s="449"/>
      <c r="J159" s="141">
        <f t="shared" ca="1" si="18"/>
        <v>1194.3971760000015</v>
      </c>
      <c r="K159" s="141">
        <f t="shared" si="16"/>
        <v>166.35080000000002</v>
      </c>
      <c r="L159" s="141">
        <f ca="1">'Tabla Amortización Liquidez'!Y172+'Tabla Amortización Liquidez'!Z172</f>
        <v>292.17</v>
      </c>
      <c r="M159" s="141">
        <f t="shared" ca="1" si="19"/>
        <v>399</v>
      </c>
      <c r="N159" s="141">
        <f ca="1">IF(C159=0,0,'Tabla Amortización Liquidez'!Z172+IVA_SI_PRIM_CUOTA+IVA_SD_PRIM_CUOTA+IVA_COMISION_PRIM_CUOTA)</f>
        <v>144.276128</v>
      </c>
      <c r="O159" s="141">
        <f t="shared" ca="1" si="23"/>
        <v>28273.144103999999</v>
      </c>
      <c r="P159" s="142"/>
      <c r="Q159" s="140">
        <f t="shared" ca="1" si="20"/>
        <v>1483771.6400000018</v>
      </c>
      <c r="R159" s="140">
        <f t="shared" ca="1" si="21"/>
        <v>28128.867975999998</v>
      </c>
      <c r="S159" s="72"/>
      <c r="T159" s="72"/>
    </row>
    <row r="160" spans="1:20" ht="15" x14ac:dyDescent="0.25">
      <c r="A160" s="155">
        <v>153</v>
      </c>
      <c r="B160" s="244">
        <f ca="1">'Tabla Amortización Fijo'!C166</f>
        <v>50317</v>
      </c>
      <c r="C160" s="141">
        <f t="shared" ca="1" si="22"/>
        <v>1483771.6400000018</v>
      </c>
      <c r="D160" s="141">
        <f ca="1">IF(C160&lt;=0,0,IF(C160&lt;D159,C160,'Tabla Amortización Liquidez'!O173))</f>
        <v>9876.5999999999985</v>
      </c>
      <c r="E160" s="156"/>
      <c r="F160" s="141">
        <f ca="1">'Tabla Amortización Liquidez'!P173</f>
        <v>13972.18</v>
      </c>
      <c r="G160" s="141">
        <f ca="1">'Tabla Amortización Liquidez'!Q173</f>
        <v>2235.5500000000002</v>
      </c>
      <c r="H160" s="141">
        <f t="shared" ca="1" si="17"/>
        <v>26084.329999999998</v>
      </c>
      <c r="I160" s="449"/>
      <c r="J160" s="141">
        <f t="shared" ca="1" si="18"/>
        <v>1187.0173120000015</v>
      </c>
      <c r="K160" s="141">
        <f t="shared" si="16"/>
        <v>166.35080000000002</v>
      </c>
      <c r="L160" s="141">
        <f ca="1">'Tabla Amortización Liquidez'!Y173+'Tabla Amortización Liquidez'!Z173</f>
        <v>293.18</v>
      </c>
      <c r="M160" s="141">
        <f t="shared" ca="1" si="19"/>
        <v>399</v>
      </c>
      <c r="N160" s="141">
        <f ca="1">IF(C160=0,0,'Tabla Amortización Liquidez'!Z173+IVA_SI_PRIM_CUOTA+IVA_SD_PRIM_CUOTA+IVA_COMISION_PRIM_CUOTA)</f>
        <v>144.41612800000001</v>
      </c>
      <c r="O160" s="141">
        <f t="shared" ca="1" si="23"/>
        <v>28274.294239999999</v>
      </c>
      <c r="P160" s="142"/>
      <c r="Q160" s="140">
        <f t="shared" ca="1" si="20"/>
        <v>1473895.0400000017</v>
      </c>
      <c r="R160" s="140">
        <f t="shared" ca="1" si="21"/>
        <v>28129.878111999999</v>
      </c>
      <c r="S160" s="72"/>
      <c r="T160" s="72"/>
    </row>
    <row r="161" spans="1:20" ht="15" x14ac:dyDescent="0.25">
      <c r="A161" s="155">
        <v>154</v>
      </c>
      <c r="B161" s="244">
        <f ca="1">'Tabla Amortización Fijo'!C167</f>
        <v>50348</v>
      </c>
      <c r="C161" s="141">
        <f t="shared" ca="1" si="22"/>
        <v>1473895.0400000017</v>
      </c>
      <c r="D161" s="141">
        <f ca="1">IF(C161&lt;=0,0,IF(C161&lt;D160,C161,'Tabla Amortización Liquidez'!O174))</f>
        <v>9455.7199999999993</v>
      </c>
      <c r="E161" s="156"/>
      <c r="F161" s="141">
        <f ca="1">'Tabla Amortización Liquidez'!P174</f>
        <v>14341.82</v>
      </c>
      <c r="G161" s="141">
        <f ca="1">'Tabla Amortización Liquidez'!Q174</f>
        <v>2294.69</v>
      </c>
      <c r="H161" s="141">
        <f t="shared" ca="1" si="17"/>
        <v>26092.229999999996</v>
      </c>
      <c r="I161" s="449"/>
      <c r="J161" s="141">
        <f t="shared" ca="1" si="18"/>
        <v>1179.1160320000013</v>
      </c>
      <c r="K161" s="141">
        <f t="shared" si="16"/>
        <v>166.35080000000002</v>
      </c>
      <c r="L161" s="141">
        <f ca="1">'Tabla Amortización Liquidez'!Y174+'Tabla Amortización Liquidez'!Z174</f>
        <v>292.51</v>
      </c>
      <c r="M161" s="141">
        <f t="shared" ca="1" si="19"/>
        <v>399</v>
      </c>
      <c r="N161" s="141">
        <f ca="1">IF(C161=0,0,'Tabla Amortización Liquidez'!Z174+IVA_SI_PRIM_CUOTA+IVA_SD_PRIM_CUOTA+IVA_COMISION_PRIM_CUOTA)</f>
        <v>144.32612800000001</v>
      </c>
      <c r="O161" s="141">
        <f t="shared" ca="1" si="23"/>
        <v>28273.532959999997</v>
      </c>
      <c r="P161" s="142"/>
      <c r="Q161" s="140">
        <f t="shared" ca="1" si="20"/>
        <v>1464439.3200000017</v>
      </c>
      <c r="R161" s="140">
        <f t="shared" ca="1" si="21"/>
        <v>28129.206831999996</v>
      </c>
      <c r="S161" s="72"/>
      <c r="T161" s="72"/>
    </row>
    <row r="162" spans="1:20" ht="15" x14ac:dyDescent="0.25">
      <c r="A162" s="155">
        <v>155</v>
      </c>
      <c r="B162" s="244">
        <f ca="1">'Tabla Amortización Fijo'!C168</f>
        <v>50378</v>
      </c>
      <c r="C162" s="141">
        <f t="shared" ca="1" si="22"/>
        <v>1464439.3200000017</v>
      </c>
      <c r="D162" s="141">
        <f ca="1">IF(C162&lt;=0,0,IF(C162&lt;D161,C162,'Tabla Amortización Liquidez'!O175))</f>
        <v>10103.24</v>
      </c>
      <c r="E162" s="156"/>
      <c r="F162" s="141">
        <f ca="1">'Tabla Amortización Liquidez'!P175</f>
        <v>13790.14</v>
      </c>
      <c r="G162" s="141">
        <f ca="1">'Tabla Amortización Liquidez'!Q175</f>
        <v>2206.42</v>
      </c>
      <c r="H162" s="141">
        <f t="shared" ca="1" si="17"/>
        <v>26099.8</v>
      </c>
      <c r="I162" s="449"/>
      <c r="J162" s="141">
        <f t="shared" ca="1" si="18"/>
        <v>1171.5514560000015</v>
      </c>
      <c r="K162" s="141">
        <f t="shared" si="16"/>
        <v>166.35080000000002</v>
      </c>
      <c r="L162" s="141">
        <f ca="1">'Tabla Amortización Liquidez'!Y175+'Tabla Amortización Liquidez'!Z175</f>
        <v>293.5</v>
      </c>
      <c r="M162" s="141">
        <f t="shared" ca="1" si="19"/>
        <v>399</v>
      </c>
      <c r="N162" s="141">
        <f ca="1">IF(C162=0,0,'Tabla Amortización Liquidez'!Z175+IVA_SI_PRIM_CUOTA+IVA_SD_PRIM_CUOTA+IVA_COMISION_PRIM_CUOTA)</f>
        <v>144.45612800000001</v>
      </c>
      <c r="O162" s="141">
        <f t="shared" ca="1" si="23"/>
        <v>28274.658384000002</v>
      </c>
      <c r="P162" s="142"/>
      <c r="Q162" s="140">
        <f t="shared" ca="1" si="20"/>
        <v>1454336.0800000017</v>
      </c>
      <c r="R162" s="140">
        <f t="shared" ca="1" si="21"/>
        <v>28130.202256</v>
      </c>
      <c r="S162" s="72"/>
      <c r="T162" s="72"/>
    </row>
    <row r="163" spans="1:20" ht="15" x14ac:dyDescent="0.25">
      <c r="A163" s="155">
        <v>156</v>
      </c>
      <c r="B163" s="244">
        <f ca="1">'Tabla Amortización Fijo'!C169</f>
        <v>50409</v>
      </c>
      <c r="C163" s="141">
        <f t="shared" ca="1" si="22"/>
        <v>1454336.0800000017</v>
      </c>
      <c r="D163" s="141">
        <f ca="1">IF(C163&lt;=0,0,IF(C163&lt;D162,C163,'Tabla Amortización Liquidez'!O176))</f>
        <v>9692.14</v>
      </c>
      <c r="E163" s="156"/>
      <c r="F163" s="141">
        <f ca="1">'Tabla Amortización Liquidez'!P176</f>
        <v>14151.5</v>
      </c>
      <c r="G163" s="141">
        <f ca="1">'Tabla Amortización Liquidez'!Q176</f>
        <v>2264.2399999999998</v>
      </c>
      <c r="H163" s="141">
        <f t="shared" ca="1" si="17"/>
        <v>26107.879999999997</v>
      </c>
      <c r="I163" s="449"/>
      <c r="J163" s="141">
        <f t="shared" ca="1" si="18"/>
        <v>1163.4688640000015</v>
      </c>
      <c r="K163" s="141">
        <f t="shared" si="16"/>
        <v>166.35080000000002</v>
      </c>
      <c r="L163" s="141">
        <f ca="1">'Tabla Amortización Liquidez'!Y176+'Tabla Amortización Liquidez'!Z176</f>
        <v>292.85000000000002</v>
      </c>
      <c r="M163" s="141">
        <f t="shared" ca="1" si="19"/>
        <v>399</v>
      </c>
      <c r="N163" s="141">
        <f ca="1">IF(C163=0,0,'Tabla Amortización Liquidez'!Z176+IVA_SI_PRIM_CUOTA+IVA_SD_PRIM_CUOTA+IVA_COMISION_PRIM_CUOTA)</f>
        <v>144.366128</v>
      </c>
      <c r="O163" s="141">
        <f t="shared" ca="1" si="23"/>
        <v>28273.915792</v>
      </c>
      <c r="P163" s="142"/>
      <c r="Q163" s="140">
        <f t="shared" ca="1" si="20"/>
        <v>1444643.9400000018</v>
      </c>
      <c r="R163" s="140">
        <f t="shared" ca="1" si="21"/>
        <v>28129.549663999998</v>
      </c>
      <c r="S163" s="72"/>
      <c r="T163" s="72"/>
    </row>
    <row r="164" spans="1:20" ht="15" x14ac:dyDescent="0.25">
      <c r="A164" s="155">
        <v>157</v>
      </c>
      <c r="B164" s="244">
        <f ca="1">'Tabla Amortización Fijo'!C170</f>
        <v>50440</v>
      </c>
      <c r="C164" s="141">
        <f t="shared" ca="1" si="22"/>
        <v>1444643.9400000018</v>
      </c>
      <c r="D164" s="141">
        <f ca="1">IF(C164&lt;=0,0,IF(C164&lt;D163,C164,'Tabla Amortización Liquidez'!O177))</f>
        <v>9809.2899999999991</v>
      </c>
      <c r="E164" s="156"/>
      <c r="F164" s="141">
        <f ca="1">'Tabla Amortización Liquidez'!P177</f>
        <v>14057.19</v>
      </c>
      <c r="G164" s="141">
        <f ca="1">'Tabla Amortización Liquidez'!Q177</f>
        <v>2249.15</v>
      </c>
      <c r="H164" s="141">
        <f t="shared" ca="1" si="17"/>
        <v>26115.629999999997</v>
      </c>
      <c r="I164" s="449"/>
      <c r="J164" s="141">
        <f t="shared" ca="1" si="18"/>
        <v>1155.7151520000014</v>
      </c>
      <c r="K164" s="141">
        <f t="shared" si="16"/>
        <v>166.35080000000002</v>
      </c>
      <c r="L164" s="141">
        <f ca="1">'Tabla Amortización Liquidez'!Y177+'Tabla Amortización Liquidez'!Z177</f>
        <v>293.02</v>
      </c>
      <c r="M164" s="141">
        <f t="shared" ca="1" si="19"/>
        <v>399</v>
      </c>
      <c r="N164" s="141">
        <f ca="1">IF(C164=0,0,'Tabla Amortización Liquidez'!Z177+IVA_SI_PRIM_CUOTA+IVA_SD_PRIM_CUOTA+IVA_COMISION_PRIM_CUOTA)</f>
        <v>144.396128</v>
      </c>
      <c r="O164" s="141">
        <f t="shared" ca="1" si="23"/>
        <v>28274.112079999999</v>
      </c>
      <c r="P164" s="142"/>
      <c r="Q164" s="140">
        <f t="shared" ca="1" si="20"/>
        <v>1434834.6500000018</v>
      </c>
      <c r="R164" s="140">
        <f t="shared" ca="1" si="21"/>
        <v>28129.715951999999</v>
      </c>
      <c r="S164" s="72"/>
      <c r="T164" s="72"/>
    </row>
    <row r="165" spans="1:20" ht="15" x14ac:dyDescent="0.25">
      <c r="A165" s="155">
        <v>158</v>
      </c>
      <c r="B165" s="244">
        <f ca="1">'Tabla Amortización Fijo'!C171</f>
        <v>50468</v>
      </c>
      <c r="C165" s="141">
        <f t="shared" ca="1" si="22"/>
        <v>1434834.6500000018</v>
      </c>
      <c r="D165" s="141">
        <f ca="1">IF(C165&lt;=0,0,IF(C165&lt;D164,C165,'Tabla Amortización Liquidez'!O178))</f>
        <v>11495.179999999997</v>
      </c>
      <c r="E165" s="156"/>
      <c r="F165" s="141">
        <f ca="1">'Tabla Amortización Liquidez'!P178</f>
        <v>12610.6</v>
      </c>
      <c r="G165" s="141">
        <f ca="1">'Tabla Amortización Liquidez'!Q178</f>
        <v>2017.7</v>
      </c>
      <c r="H165" s="141">
        <f t="shared" ca="1" si="17"/>
        <v>26123.479999999996</v>
      </c>
      <c r="I165" s="449"/>
      <c r="J165" s="141">
        <f t="shared" ca="1" si="18"/>
        <v>1147.8677200000013</v>
      </c>
      <c r="K165" s="141">
        <f t="shared" si="16"/>
        <v>166.35080000000002</v>
      </c>
      <c r="L165" s="141">
        <f ca="1">'Tabla Amortización Liquidez'!Y178+'Tabla Amortización Liquidez'!Z178</f>
        <v>295.64999999999998</v>
      </c>
      <c r="M165" s="141">
        <f t="shared" ca="1" si="19"/>
        <v>399</v>
      </c>
      <c r="N165" s="141">
        <f ca="1">IF(C165=0,0,'Tabla Amortización Liquidez'!Z178+IVA_SI_PRIM_CUOTA+IVA_SD_PRIM_CUOTA+IVA_COMISION_PRIM_CUOTA)</f>
        <v>144.75612799999999</v>
      </c>
      <c r="O165" s="141">
        <f t="shared" ca="1" si="23"/>
        <v>28277.104648</v>
      </c>
      <c r="P165" s="142"/>
      <c r="Q165" s="140">
        <f t="shared" ca="1" si="20"/>
        <v>1423339.4700000018</v>
      </c>
      <c r="R165" s="140">
        <f t="shared" ca="1" si="21"/>
        <v>28132.34852</v>
      </c>
      <c r="S165" s="72"/>
      <c r="T165" s="72"/>
    </row>
    <row r="166" spans="1:20" ht="15" x14ac:dyDescent="0.25">
      <c r="A166" s="155">
        <v>159</v>
      </c>
      <c r="B166" s="244">
        <f ca="1">'Tabla Amortización Fijo'!C172</f>
        <v>50499</v>
      </c>
      <c r="C166" s="141">
        <f t="shared" ca="1" si="22"/>
        <v>1423339.4700000018</v>
      </c>
      <c r="D166" s="141">
        <f ca="1">IF(C166&lt;=0,0,IF(C166&lt;D165,C166,'Tabla Amortización Liquidez'!O179))</f>
        <v>10066.82</v>
      </c>
      <c r="E166" s="156"/>
      <c r="F166" s="141">
        <f ca="1">'Tabla Amortización Liquidez'!P179</f>
        <v>13849.88</v>
      </c>
      <c r="G166" s="141">
        <f ca="1">'Tabla Amortización Liquidez'!Q179</f>
        <v>2215.98</v>
      </c>
      <c r="H166" s="141">
        <f t="shared" ca="1" si="17"/>
        <v>26132.68</v>
      </c>
      <c r="I166" s="449"/>
      <c r="J166" s="141">
        <f t="shared" ca="1" si="18"/>
        <v>1138.6715760000016</v>
      </c>
      <c r="K166" s="141">
        <f t="shared" si="16"/>
        <v>166.35080000000002</v>
      </c>
      <c r="L166" s="141">
        <f ca="1">'Tabla Amortización Liquidez'!Y179+'Tabla Amortización Liquidez'!Z179</f>
        <v>293.39999999999998</v>
      </c>
      <c r="M166" s="141">
        <f t="shared" ca="1" si="19"/>
        <v>399</v>
      </c>
      <c r="N166" s="141">
        <f ca="1">IF(C166=0,0,'Tabla Amortización Liquidez'!Z179+IVA_SI_PRIM_CUOTA+IVA_SD_PRIM_CUOTA+IVA_COMISION_PRIM_CUOTA)</f>
        <v>144.44612799999999</v>
      </c>
      <c r="O166" s="141">
        <f t="shared" ca="1" si="23"/>
        <v>28274.548504000002</v>
      </c>
      <c r="P166" s="142"/>
      <c r="Q166" s="140">
        <f t="shared" ca="1" si="20"/>
        <v>1413272.6500000018</v>
      </c>
      <c r="R166" s="140">
        <f t="shared" ca="1" si="21"/>
        <v>28130.102376000003</v>
      </c>
      <c r="S166" s="72"/>
      <c r="T166" s="72"/>
    </row>
    <row r="167" spans="1:20" ht="15" x14ac:dyDescent="0.25">
      <c r="A167" s="155">
        <v>160</v>
      </c>
      <c r="B167" s="244">
        <f ca="1">'Tabla Amortización Fijo'!C173</f>
        <v>50529</v>
      </c>
      <c r="C167" s="141">
        <f t="shared" ca="1" si="22"/>
        <v>1413272.6500000018</v>
      </c>
      <c r="D167" s="141">
        <f ca="1">IF(C167&lt;=0,0,IF(C167&lt;D166,C167,'Tabla Amortización Liquidez'!O180))</f>
        <v>10703.08</v>
      </c>
      <c r="E167" s="156"/>
      <c r="F167" s="141">
        <f ca="1">'Tabla Amortización Liquidez'!P180</f>
        <v>13308.32</v>
      </c>
      <c r="G167" s="141">
        <f ca="1">'Tabla Amortización Liquidez'!Q180</f>
        <v>2129.33</v>
      </c>
      <c r="H167" s="141">
        <f t="shared" ca="1" si="17"/>
        <v>26140.73</v>
      </c>
      <c r="I167" s="449"/>
      <c r="J167" s="141">
        <f t="shared" ca="1" si="18"/>
        <v>1130.6181200000015</v>
      </c>
      <c r="K167" s="141">
        <f t="shared" si="16"/>
        <v>166.35080000000002</v>
      </c>
      <c r="L167" s="141">
        <f ca="1">'Tabla Amortización Liquidez'!Y180+'Tabla Amortización Liquidez'!Z180</f>
        <v>294.38</v>
      </c>
      <c r="M167" s="141">
        <f t="shared" ca="1" si="19"/>
        <v>399</v>
      </c>
      <c r="N167" s="141">
        <f ca="1">IF(C167=0,0,'Tabla Amortización Liquidez'!Z180+IVA_SI_PRIM_CUOTA+IVA_SD_PRIM_CUOTA+IVA_COMISION_PRIM_CUOTA)</f>
        <v>144.57612800000001</v>
      </c>
      <c r="O167" s="141">
        <f t="shared" ca="1" si="23"/>
        <v>28275.655048000004</v>
      </c>
      <c r="P167" s="142"/>
      <c r="Q167" s="140">
        <f t="shared" ca="1" si="20"/>
        <v>1402569.5700000017</v>
      </c>
      <c r="R167" s="140">
        <f t="shared" ca="1" si="21"/>
        <v>28131.078920000004</v>
      </c>
      <c r="S167" s="72"/>
      <c r="T167" s="72"/>
    </row>
    <row r="168" spans="1:20" ht="15" x14ac:dyDescent="0.25">
      <c r="A168" s="155">
        <v>161</v>
      </c>
      <c r="B168" s="244">
        <f ca="1">'Tabla Amortización Fijo'!C174</f>
        <v>50560</v>
      </c>
      <c r="C168" s="141">
        <f t="shared" ca="1" si="22"/>
        <v>1402569.5700000017</v>
      </c>
      <c r="D168" s="141">
        <f ca="1">IF(C168&lt;=0,0,IF(C168&lt;D167,C168,'Tabla Amortización Liquidez'!O181))</f>
        <v>10317.869999999999</v>
      </c>
      <c r="E168" s="156"/>
      <c r="F168" s="141">
        <f ca="1">'Tabla Amortización Liquidez'!P181</f>
        <v>13647.78</v>
      </c>
      <c r="G168" s="141">
        <f ca="1">'Tabla Amortización Liquidez'!Q181</f>
        <v>2183.64</v>
      </c>
      <c r="H168" s="141">
        <f t="shared" ca="1" si="17"/>
        <v>26149.29</v>
      </c>
      <c r="I168" s="449"/>
      <c r="J168" s="141">
        <f t="shared" ca="1" si="18"/>
        <v>1122.0556560000014</v>
      </c>
      <c r="K168" s="141">
        <f t="shared" si="16"/>
        <v>166.35080000000002</v>
      </c>
      <c r="L168" s="141">
        <f ca="1">'Tabla Amortización Liquidez'!Y181+'Tabla Amortización Liquidez'!Z181</f>
        <v>293.77</v>
      </c>
      <c r="M168" s="141">
        <f t="shared" ca="1" si="19"/>
        <v>399</v>
      </c>
      <c r="N168" s="141">
        <f ca="1">IF(C168=0,0,'Tabla Amortización Liquidez'!Z181+IVA_SI_PRIM_CUOTA+IVA_SD_PRIM_CUOTA+IVA_COMISION_PRIM_CUOTA)</f>
        <v>144.496128</v>
      </c>
      <c r="O168" s="141">
        <f t="shared" ca="1" si="23"/>
        <v>28274.962584000001</v>
      </c>
      <c r="P168" s="142"/>
      <c r="Q168" s="140">
        <f t="shared" ca="1" si="20"/>
        <v>1392251.7000000016</v>
      </c>
      <c r="R168" s="140">
        <f t="shared" ca="1" si="21"/>
        <v>28130.466456000002</v>
      </c>
      <c r="S168" s="72"/>
      <c r="T168" s="72"/>
    </row>
    <row r="169" spans="1:20" ht="15" x14ac:dyDescent="0.25">
      <c r="A169" s="155">
        <v>162</v>
      </c>
      <c r="B169" s="244">
        <f ca="1">'Tabla Amortización Fijo'!C175</f>
        <v>50590</v>
      </c>
      <c r="C169" s="141">
        <f t="shared" ca="1" si="22"/>
        <v>1392251.7000000016</v>
      </c>
      <c r="D169" s="141">
        <f ca="1">IF(C169&lt;=0,0,IF(C169&lt;D168,C169,'Tabla Amortización Liquidez'!O182))</f>
        <v>10949.519999999999</v>
      </c>
      <c r="E169" s="156"/>
      <c r="F169" s="141">
        <f ca="1">'Tabla Amortización Liquidez'!P182</f>
        <v>13110.37</v>
      </c>
      <c r="G169" s="141">
        <f ca="1">'Tabla Amortización Liquidez'!Q182</f>
        <v>2097.66</v>
      </c>
      <c r="H169" s="141">
        <f t="shared" ca="1" si="17"/>
        <v>26157.55</v>
      </c>
      <c r="I169" s="449"/>
      <c r="J169" s="141">
        <f t="shared" ca="1" si="18"/>
        <v>1113.8013600000013</v>
      </c>
      <c r="K169" s="141">
        <f t="shared" si="16"/>
        <v>166.35080000000002</v>
      </c>
      <c r="L169" s="141">
        <f ca="1">'Tabla Amortización Liquidez'!Y182+'Tabla Amortización Liquidez'!Z182</f>
        <v>294.74</v>
      </c>
      <c r="M169" s="141">
        <f t="shared" ca="1" si="19"/>
        <v>399</v>
      </c>
      <c r="N169" s="141">
        <f ca="1">IF(C169=0,0,'Tabla Amortización Liquidez'!Z182+IVA_SI_PRIM_CUOTA+IVA_SD_PRIM_CUOTA+IVA_COMISION_PRIM_CUOTA)</f>
        <v>144.62612799999999</v>
      </c>
      <c r="O169" s="141">
        <f t="shared" ca="1" si="23"/>
        <v>28276.068288000002</v>
      </c>
      <c r="P169" s="142"/>
      <c r="Q169" s="140">
        <f t="shared" ca="1" si="20"/>
        <v>1381302.1800000016</v>
      </c>
      <c r="R169" s="140">
        <f t="shared" ca="1" si="21"/>
        <v>28131.442160000002</v>
      </c>
      <c r="S169" s="72"/>
      <c r="T169" s="72"/>
    </row>
    <row r="170" spans="1:20" ht="15" x14ac:dyDescent="0.25">
      <c r="A170" s="155">
        <v>163</v>
      </c>
      <c r="B170" s="244">
        <f ca="1">'Tabla Amortización Fijo'!C176</f>
        <v>50621</v>
      </c>
      <c r="C170" s="141">
        <f t="shared" ca="1" si="22"/>
        <v>1381302.1800000016</v>
      </c>
      <c r="D170" s="141">
        <f ca="1">IF(C170&lt;=0,0,IF(C170&lt;D169,C170,'Tabla Amortización Liquidez'!O183))</f>
        <v>10574.939999999997</v>
      </c>
      <c r="E170" s="156"/>
      <c r="F170" s="141">
        <f ca="1">'Tabla Amortización Liquidez'!P183</f>
        <v>13440.84</v>
      </c>
      <c r="G170" s="141">
        <f ca="1">'Tabla Amortización Liquidez'!Q183</f>
        <v>2150.5300000000002</v>
      </c>
      <c r="H170" s="141">
        <f t="shared" ca="1" si="17"/>
        <v>26166.309999999998</v>
      </c>
      <c r="I170" s="449"/>
      <c r="J170" s="141">
        <f t="shared" ca="1" si="18"/>
        <v>1105.0417440000012</v>
      </c>
      <c r="K170" s="141">
        <f t="shared" si="16"/>
        <v>166.35080000000002</v>
      </c>
      <c r="L170" s="141">
        <f ca="1">'Tabla Amortización Liquidez'!Y183+'Tabla Amortización Liquidez'!Z183</f>
        <v>294.14</v>
      </c>
      <c r="M170" s="141">
        <f t="shared" ca="1" si="19"/>
        <v>399</v>
      </c>
      <c r="N170" s="141">
        <f ca="1">IF(C170=0,0,'Tabla Amortización Liquidez'!Z183+IVA_SI_PRIM_CUOTA+IVA_SD_PRIM_CUOTA+IVA_COMISION_PRIM_CUOTA)</f>
        <v>144.54612800000001</v>
      </c>
      <c r="O170" s="141">
        <f t="shared" ca="1" si="23"/>
        <v>28275.388672000001</v>
      </c>
      <c r="P170" s="142"/>
      <c r="Q170" s="140">
        <f t="shared" ca="1" si="20"/>
        <v>1370727.2400000016</v>
      </c>
      <c r="R170" s="140">
        <f t="shared" ca="1" si="21"/>
        <v>28130.842543999999</v>
      </c>
      <c r="S170" s="72"/>
      <c r="T170" s="72"/>
    </row>
    <row r="171" spans="1:20" ht="15" x14ac:dyDescent="0.25">
      <c r="A171" s="155">
        <v>164</v>
      </c>
      <c r="B171" s="244">
        <f ca="1">'Tabla Amortización Fijo'!C177</f>
        <v>50652</v>
      </c>
      <c r="C171" s="141">
        <f t="shared" ca="1" si="22"/>
        <v>1370727.2400000016</v>
      </c>
      <c r="D171" s="141">
        <f ca="1">IF(C171&lt;=0,0,IF(C171&lt;D170,C171,'Tabla Amortización Liquidez'!O184))</f>
        <v>10702.759999999998</v>
      </c>
      <c r="E171" s="156"/>
      <c r="F171" s="141">
        <f ca="1">'Tabla Amortización Liquidez'!P184</f>
        <v>13337.94</v>
      </c>
      <c r="G171" s="141">
        <f ca="1">'Tabla Amortización Liquidez'!Q184</f>
        <v>2134.0700000000002</v>
      </c>
      <c r="H171" s="141">
        <f t="shared" ca="1" si="17"/>
        <v>26174.769999999997</v>
      </c>
      <c r="I171" s="449"/>
      <c r="J171" s="141">
        <f t="shared" ca="1" si="18"/>
        <v>1096.5817920000013</v>
      </c>
      <c r="K171" s="141">
        <f t="shared" si="16"/>
        <v>166.35080000000002</v>
      </c>
      <c r="L171" s="141">
        <f ca="1">'Tabla Amortización Liquidez'!Y184+'Tabla Amortización Liquidez'!Z184</f>
        <v>294.33</v>
      </c>
      <c r="M171" s="141">
        <f t="shared" ca="1" si="19"/>
        <v>399</v>
      </c>
      <c r="N171" s="141">
        <f ca="1">IF(C171=0,0,'Tabla Amortización Liquidez'!Z184+IVA_SI_PRIM_CUOTA+IVA_SD_PRIM_CUOTA+IVA_COMISION_PRIM_CUOTA)</f>
        <v>144.57612800000001</v>
      </c>
      <c r="O171" s="141">
        <f t="shared" ca="1" si="23"/>
        <v>28275.60872</v>
      </c>
      <c r="P171" s="142"/>
      <c r="Q171" s="140">
        <f t="shared" ca="1" si="20"/>
        <v>1360024.4800000016</v>
      </c>
      <c r="R171" s="140">
        <f t="shared" ca="1" si="21"/>
        <v>28131.032592</v>
      </c>
      <c r="S171" s="72"/>
      <c r="T171" s="72"/>
    </row>
    <row r="172" spans="1:20" ht="15" x14ac:dyDescent="0.25">
      <c r="A172" s="155">
        <v>165</v>
      </c>
      <c r="B172" s="244">
        <f ca="1">'Tabla Amortización Fijo'!C178</f>
        <v>50682</v>
      </c>
      <c r="C172" s="141">
        <f t="shared" ca="1" si="22"/>
        <v>1360024.4800000016</v>
      </c>
      <c r="D172" s="141">
        <f ca="1">IF(C172&lt;=0,0,IF(C172&lt;D171,C172,'Tabla Amortización Liquidez'!O185))</f>
        <v>11327.329999999998</v>
      </c>
      <c r="E172" s="156"/>
      <c r="F172" s="141">
        <f ca="1">'Tabla Amortización Liquidez'!P185</f>
        <v>12806.9</v>
      </c>
      <c r="G172" s="141">
        <f ca="1">'Tabla Amortización Liquidez'!Q185</f>
        <v>2049.1</v>
      </c>
      <c r="H172" s="141">
        <f t="shared" ca="1" si="17"/>
        <v>26183.329999999998</v>
      </c>
      <c r="I172" s="449"/>
      <c r="J172" s="141">
        <f t="shared" ca="1" si="18"/>
        <v>1088.0195840000015</v>
      </c>
      <c r="K172" s="141">
        <f t="shared" si="16"/>
        <v>166.35080000000002</v>
      </c>
      <c r="L172" s="141">
        <f ca="1">'Tabla Amortización Liquidez'!Y185+'Tabla Amortización Liquidez'!Z185</f>
        <v>295.3</v>
      </c>
      <c r="M172" s="141">
        <f t="shared" ca="1" si="19"/>
        <v>399</v>
      </c>
      <c r="N172" s="141">
        <f ca="1">IF(C172=0,0,'Tabla Amortización Liquidez'!Z185+IVA_SI_PRIM_CUOTA+IVA_SD_PRIM_CUOTA+IVA_COMISION_PRIM_CUOTA)</f>
        <v>144.70612800000001</v>
      </c>
      <c r="O172" s="141">
        <f t="shared" ca="1" si="23"/>
        <v>28276.706512000001</v>
      </c>
      <c r="P172" s="142"/>
      <c r="Q172" s="140">
        <f t="shared" ca="1" si="20"/>
        <v>1348697.1500000015</v>
      </c>
      <c r="R172" s="140">
        <f t="shared" ca="1" si="21"/>
        <v>28132.000383999999</v>
      </c>
      <c r="S172" s="72"/>
      <c r="T172" s="72"/>
    </row>
    <row r="173" spans="1:20" ht="15" x14ac:dyDescent="0.25">
      <c r="A173" s="155">
        <v>166</v>
      </c>
      <c r="B173" s="244">
        <f ca="1">'Tabla Amortización Fijo'!C179</f>
        <v>50713</v>
      </c>
      <c r="C173" s="141">
        <f t="shared" ca="1" si="22"/>
        <v>1348697.1500000015</v>
      </c>
      <c r="D173" s="141">
        <f ca="1">IF(C173&lt;=0,0,IF(C173&lt;D172,C173,'Tabla Amortización Liquidez'!O186))</f>
        <v>10969.05</v>
      </c>
      <c r="E173" s="156"/>
      <c r="F173" s="141">
        <f ca="1">'Tabla Amortización Liquidez'!P186</f>
        <v>13123.57</v>
      </c>
      <c r="G173" s="141">
        <f ca="1">'Tabla Amortización Liquidez'!Q186</f>
        <v>2099.77</v>
      </c>
      <c r="H173" s="141">
        <f t="shared" ca="1" si="17"/>
        <v>26192.39</v>
      </c>
      <c r="I173" s="449"/>
      <c r="J173" s="141">
        <f t="shared" ca="1" si="18"/>
        <v>1078.9577200000015</v>
      </c>
      <c r="K173" s="141">
        <f t="shared" si="16"/>
        <v>166.35080000000002</v>
      </c>
      <c r="L173" s="141">
        <f ca="1">'Tabla Amortización Liquidez'!Y186+'Tabla Amortización Liquidez'!Z186</f>
        <v>294.71999999999997</v>
      </c>
      <c r="M173" s="141">
        <f t="shared" ca="1" si="19"/>
        <v>399</v>
      </c>
      <c r="N173" s="141">
        <f ca="1">IF(C173=0,0,'Tabla Amortización Liquidez'!Z186+IVA_SI_PRIM_CUOTA+IVA_SD_PRIM_CUOTA+IVA_COMISION_PRIM_CUOTA)</f>
        <v>144.62612799999999</v>
      </c>
      <c r="O173" s="141">
        <f t="shared" ca="1" si="23"/>
        <v>28276.044648000003</v>
      </c>
      <c r="P173" s="142"/>
      <c r="Q173" s="140">
        <f t="shared" ca="1" si="20"/>
        <v>1337728.1000000015</v>
      </c>
      <c r="R173" s="140">
        <f t="shared" ca="1" si="21"/>
        <v>28131.418520000003</v>
      </c>
      <c r="S173" s="72"/>
      <c r="T173" s="72"/>
    </row>
    <row r="174" spans="1:20" ht="15" x14ac:dyDescent="0.25">
      <c r="A174" s="155">
        <v>167</v>
      </c>
      <c r="B174" s="244">
        <f ca="1">'Tabla Amortización Fijo'!C180</f>
        <v>50743</v>
      </c>
      <c r="C174" s="141">
        <f t="shared" ca="1" si="22"/>
        <v>1337728.1000000015</v>
      </c>
      <c r="D174" s="141">
        <f ca="1">IF(C174&lt;=0,0,IF(C174&lt;D173,C174,'Tabla Amortización Liquidez'!O187))</f>
        <v>11588.719999999998</v>
      </c>
      <c r="E174" s="156"/>
      <c r="F174" s="141">
        <f ca="1">'Tabla Amortización Liquidez'!P187</f>
        <v>12596.94</v>
      </c>
      <c r="G174" s="141">
        <f ca="1">'Tabla Amortización Liquidez'!Q187</f>
        <v>2015.51</v>
      </c>
      <c r="H174" s="141">
        <f t="shared" ca="1" si="17"/>
        <v>26201.17</v>
      </c>
      <c r="I174" s="449"/>
      <c r="J174" s="141">
        <f t="shared" ca="1" si="18"/>
        <v>1070.1824800000011</v>
      </c>
      <c r="K174" s="141">
        <f t="shared" si="16"/>
        <v>166.35080000000002</v>
      </c>
      <c r="L174" s="141">
        <f ca="1">'Tabla Amortización Liquidez'!Y187+'Tabla Amortización Liquidez'!Z187</f>
        <v>295.66999999999996</v>
      </c>
      <c r="M174" s="141">
        <f t="shared" ca="1" si="19"/>
        <v>399</v>
      </c>
      <c r="N174" s="141">
        <f ca="1">IF(C174=0,0,'Tabla Amortización Liquidez'!Z187+IVA_SI_PRIM_CUOTA+IVA_SD_PRIM_CUOTA+IVA_COMISION_PRIM_CUOTA)</f>
        <v>144.75612799999999</v>
      </c>
      <c r="O174" s="141">
        <f t="shared" ca="1" si="23"/>
        <v>28277.129407999997</v>
      </c>
      <c r="P174" s="142"/>
      <c r="Q174" s="140">
        <f t="shared" ca="1" si="20"/>
        <v>1326139.3800000015</v>
      </c>
      <c r="R174" s="140">
        <f t="shared" ca="1" si="21"/>
        <v>28132.373279999996</v>
      </c>
      <c r="S174" s="72"/>
      <c r="T174" s="72"/>
    </row>
    <row r="175" spans="1:20" ht="15" x14ac:dyDescent="0.25">
      <c r="A175" s="155">
        <v>168</v>
      </c>
      <c r="B175" s="244">
        <f ca="1">'Tabla Amortización Fijo'!C181</f>
        <v>50774</v>
      </c>
      <c r="C175" s="141">
        <f t="shared" ca="1" si="22"/>
        <v>1326139.3800000015</v>
      </c>
      <c r="D175" s="141">
        <f ca="1">IF(C175&lt;=0,0,IF(C175&lt;D174,C175,'Tabla Amortización Liquidez'!O188))</f>
        <v>11241.72</v>
      </c>
      <c r="E175" s="156"/>
      <c r="F175" s="141">
        <f ca="1">'Tabla Amortización Liquidez'!P188</f>
        <v>12904.07</v>
      </c>
      <c r="G175" s="141">
        <f ca="1">'Tabla Amortización Liquidez'!Q188</f>
        <v>2064.65</v>
      </c>
      <c r="H175" s="141">
        <f t="shared" ca="1" si="17"/>
        <v>26210.44</v>
      </c>
      <c r="I175" s="449"/>
      <c r="J175" s="141">
        <f t="shared" ca="1" si="18"/>
        <v>1060.9115040000013</v>
      </c>
      <c r="K175" s="141">
        <f t="shared" si="16"/>
        <v>166.35080000000002</v>
      </c>
      <c r="L175" s="141">
        <f ca="1">'Tabla Amortización Liquidez'!Y188+'Tabla Amortización Liquidez'!Z188</f>
        <v>295.12</v>
      </c>
      <c r="M175" s="141">
        <f t="shared" ca="1" si="19"/>
        <v>399</v>
      </c>
      <c r="N175" s="141">
        <f ca="1">IF(C175=0,0,'Tabla Amortización Liquidez'!Z188+IVA_SI_PRIM_CUOTA+IVA_SD_PRIM_CUOTA+IVA_COMISION_PRIM_CUOTA)</f>
        <v>144.686128</v>
      </c>
      <c r="O175" s="141">
        <f t="shared" ca="1" si="23"/>
        <v>28276.508431999999</v>
      </c>
      <c r="P175" s="142"/>
      <c r="Q175" s="140">
        <f t="shared" ca="1" si="20"/>
        <v>1314897.6600000015</v>
      </c>
      <c r="R175" s="140">
        <f t="shared" ca="1" si="21"/>
        <v>28131.822303999998</v>
      </c>
      <c r="S175" s="72"/>
      <c r="T175" s="72"/>
    </row>
    <row r="176" spans="1:20" ht="15" x14ac:dyDescent="0.25">
      <c r="A176" s="155">
        <v>169</v>
      </c>
      <c r="B176" s="244">
        <f ca="1">'Tabla Amortización Fijo'!C182</f>
        <v>50805</v>
      </c>
      <c r="C176" s="141">
        <f t="shared" ca="1" si="22"/>
        <v>1314897.6600000015</v>
      </c>
      <c r="D176" s="141">
        <f ca="1">IF(C176&lt;=0,0,IF(C176&lt;D175,C176,'Tabla Amortización Liquidez'!O189))</f>
        <v>11377.599999999999</v>
      </c>
      <c r="E176" s="156"/>
      <c r="F176" s="141">
        <f ca="1">'Tabla Amortización Liquidez'!P189</f>
        <v>12794.68</v>
      </c>
      <c r="G176" s="141">
        <f ca="1">'Tabla Amortización Liquidez'!Q189</f>
        <v>2047.15</v>
      </c>
      <c r="H176" s="141">
        <f t="shared" ca="1" si="17"/>
        <v>26219.43</v>
      </c>
      <c r="I176" s="449"/>
      <c r="J176" s="141">
        <f t="shared" ca="1" si="18"/>
        <v>1051.9181280000012</v>
      </c>
      <c r="K176" s="141">
        <f t="shared" si="16"/>
        <v>166.35080000000002</v>
      </c>
      <c r="L176" s="141">
        <f ca="1">'Tabla Amortización Liquidez'!Y189+'Tabla Amortización Liquidez'!Z189</f>
        <v>295.31</v>
      </c>
      <c r="M176" s="141">
        <f t="shared" ca="1" si="19"/>
        <v>399</v>
      </c>
      <c r="N176" s="141">
        <f ca="1">IF(C176=0,0,'Tabla Amortización Liquidez'!Z189+IVA_SI_PRIM_CUOTA+IVA_SD_PRIM_CUOTA+IVA_COMISION_PRIM_CUOTA)</f>
        <v>144.70612800000001</v>
      </c>
      <c r="O176" s="141">
        <f t="shared" ca="1" si="23"/>
        <v>28276.715056000005</v>
      </c>
      <c r="P176" s="142"/>
      <c r="Q176" s="140">
        <f t="shared" ca="1" si="20"/>
        <v>1303520.0600000015</v>
      </c>
      <c r="R176" s="140">
        <f t="shared" ca="1" si="21"/>
        <v>28132.008928000003</v>
      </c>
      <c r="S176" s="72"/>
      <c r="T176" s="72"/>
    </row>
    <row r="177" spans="1:20" ht="15" x14ac:dyDescent="0.25">
      <c r="A177" s="155">
        <v>170</v>
      </c>
      <c r="B177" s="244">
        <f ca="1">'Tabla Amortización Fijo'!C183</f>
        <v>50833</v>
      </c>
      <c r="C177" s="141">
        <f t="shared" ca="1" si="22"/>
        <v>1303520.0600000015</v>
      </c>
      <c r="D177" s="141">
        <f ca="1">IF(C177&lt;=0,0,IF(C177&lt;D176,C177,'Tabla Amortización Liquidez'!O190))</f>
        <v>12939</v>
      </c>
      <c r="E177" s="156"/>
      <c r="F177" s="141">
        <f ca="1">'Tabla Amortización Liquidez'!P190</f>
        <v>11456.49</v>
      </c>
      <c r="G177" s="141">
        <f ca="1">'Tabla Amortización Liquidez'!Q190</f>
        <v>1833.04</v>
      </c>
      <c r="H177" s="141">
        <f t="shared" ca="1" si="17"/>
        <v>26228.53</v>
      </c>
      <c r="I177" s="449"/>
      <c r="J177" s="141">
        <f t="shared" ca="1" si="18"/>
        <v>1042.8160480000013</v>
      </c>
      <c r="K177" s="141">
        <f t="shared" si="16"/>
        <v>166.35080000000002</v>
      </c>
      <c r="L177" s="141">
        <f ca="1">'Tabla Amortización Liquidez'!Y190+'Tabla Amortización Liquidez'!Z190</f>
        <v>297.75</v>
      </c>
      <c r="M177" s="141">
        <f t="shared" ca="1" si="19"/>
        <v>399</v>
      </c>
      <c r="N177" s="141">
        <f ca="1">IF(C177=0,0,'Tabla Amortización Liquidez'!Z190+IVA_SI_PRIM_CUOTA+IVA_SD_PRIM_CUOTA+IVA_COMISION_PRIM_CUOTA)</f>
        <v>145.04612800000001</v>
      </c>
      <c r="O177" s="141">
        <f t="shared" ca="1" si="23"/>
        <v>28279.492976000001</v>
      </c>
      <c r="P177" s="142"/>
      <c r="Q177" s="140">
        <f t="shared" ca="1" si="20"/>
        <v>1290581.0600000015</v>
      </c>
      <c r="R177" s="140">
        <f t="shared" ca="1" si="21"/>
        <v>28134.446848</v>
      </c>
      <c r="S177" s="72"/>
      <c r="T177" s="72"/>
    </row>
    <row r="178" spans="1:20" ht="15" x14ac:dyDescent="0.25">
      <c r="A178" s="155">
        <v>171</v>
      </c>
      <c r="B178" s="244">
        <f ca="1">'Tabla Amortización Fijo'!C184</f>
        <v>50864</v>
      </c>
      <c r="C178" s="141">
        <f t="shared" ca="1" si="22"/>
        <v>1290581.0600000015</v>
      </c>
      <c r="D178" s="141">
        <f ca="1">IF(C178&lt;=0,0,IF(C178&lt;D177,C178,'Tabla Amortización Liquidez'!O191))</f>
        <v>11671.529999999999</v>
      </c>
      <c r="E178" s="156"/>
      <c r="F178" s="141">
        <f ca="1">'Tabla Amortización Liquidez'!P191</f>
        <v>12558.07</v>
      </c>
      <c r="G178" s="141">
        <f ca="1">'Tabla Amortización Liquidez'!Q191</f>
        <v>2009.29</v>
      </c>
      <c r="H178" s="141">
        <f t="shared" ca="1" si="17"/>
        <v>26238.89</v>
      </c>
      <c r="I178" s="449"/>
      <c r="J178" s="141">
        <f t="shared" ca="1" si="18"/>
        <v>1032.4648480000012</v>
      </c>
      <c r="K178" s="141">
        <f t="shared" si="16"/>
        <v>166.35080000000002</v>
      </c>
      <c r="L178" s="141">
        <f ca="1">'Tabla Amortización Liquidez'!Y191+'Tabla Amortización Liquidez'!Z191</f>
        <v>295.75</v>
      </c>
      <c r="M178" s="141">
        <f t="shared" ca="1" si="19"/>
        <v>399</v>
      </c>
      <c r="N178" s="141">
        <f ca="1">IF(C178=0,0,'Tabla Amortización Liquidez'!Z191+IVA_SI_PRIM_CUOTA+IVA_SD_PRIM_CUOTA+IVA_COMISION_PRIM_CUOTA)</f>
        <v>144.76612800000001</v>
      </c>
      <c r="O178" s="141">
        <f t="shared" ca="1" si="23"/>
        <v>28277.221775999998</v>
      </c>
      <c r="P178" s="142"/>
      <c r="Q178" s="140">
        <f t="shared" ca="1" si="20"/>
        <v>1278909.5300000014</v>
      </c>
      <c r="R178" s="140">
        <f t="shared" ca="1" si="21"/>
        <v>28132.455647999999</v>
      </c>
      <c r="S178" s="72"/>
      <c r="T178" s="72"/>
    </row>
    <row r="179" spans="1:20" ht="15" x14ac:dyDescent="0.25">
      <c r="A179" s="155">
        <v>172</v>
      </c>
      <c r="B179" s="244">
        <f ca="1">'Tabla Amortización Fijo'!C185</f>
        <v>50894</v>
      </c>
      <c r="C179" s="141">
        <f t="shared" ca="1" si="22"/>
        <v>1278909.5300000014</v>
      </c>
      <c r="D179" s="141">
        <f ca="1">IF(C179&lt;=0,0,IF(C179&lt;D178,C179,'Tabla Amortización Liquidez'!O192))</f>
        <v>12278.27</v>
      </c>
      <c r="E179" s="156"/>
      <c r="F179" s="141">
        <f ca="1">'Tabla Amortización Liquidez'!P192</f>
        <v>12043.06</v>
      </c>
      <c r="G179" s="141">
        <f ca="1">'Tabla Amortización Liquidez'!Q192</f>
        <v>1926.89</v>
      </c>
      <c r="H179" s="141">
        <f t="shared" ca="1" si="17"/>
        <v>26248.22</v>
      </c>
      <c r="I179" s="449"/>
      <c r="J179" s="141">
        <f t="shared" ca="1" si="18"/>
        <v>1023.1276240000012</v>
      </c>
      <c r="K179" s="141">
        <f t="shared" si="16"/>
        <v>166.35080000000002</v>
      </c>
      <c r="L179" s="141">
        <f ca="1">'Tabla Amortización Liquidez'!Y192+'Tabla Amortización Liquidez'!Z192</f>
        <v>296.68</v>
      </c>
      <c r="M179" s="141">
        <f t="shared" ca="1" si="19"/>
        <v>399</v>
      </c>
      <c r="N179" s="141">
        <f ca="1">IF(C179=0,0,'Tabla Amortización Liquidez'!Z192+IVA_SI_PRIM_CUOTA+IVA_SD_PRIM_CUOTA+IVA_COMISION_PRIM_CUOTA)</f>
        <v>144.896128</v>
      </c>
      <c r="O179" s="141">
        <f t="shared" ca="1" si="23"/>
        <v>28278.274552000003</v>
      </c>
      <c r="P179" s="142"/>
      <c r="Q179" s="140">
        <f t="shared" ca="1" si="20"/>
        <v>1266631.2600000014</v>
      </c>
      <c r="R179" s="140">
        <f t="shared" ca="1" si="21"/>
        <v>28133.378424000002</v>
      </c>
      <c r="S179" s="72"/>
      <c r="T179" s="72"/>
    </row>
    <row r="180" spans="1:20" ht="15" x14ac:dyDescent="0.25">
      <c r="A180" s="155">
        <v>173</v>
      </c>
      <c r="B180" s="244">
        <f ca="1">'Tabla Amortización Fijo'!C186</f>
        <v>50925</v>
      </c>
      <c r="C180" s="141">
        <f t="shared" ca="1" si="22"/>
        <v>1266631.2600000014</v>
      </c>
      <c r="D180" s="141">
        <f ca="1">IF(C180&lt;=0,0,IF(C180&lt;D179,C180,'Tabla Amortización Liquidez'!O193))</f>
        <v>11961.009999999998</v>
      </c>
      <c r="E180" s="156"/>
      <c r="F180" s="141">
        <f ca="1">'Tabla Amortización Liquidez'!P193</f>
        <v>12325.03</v>
      </c>
      <c r="G180" s="141">
        <f ca="1">'Tabla Amortización Liquidez'!Q193</f>
        <v>1972</v>
      </c>
      <c r="H180" s="141">
        <f t="shared" ca="1" si="17"/>
        <v>26258.04</v>
      </c>
      <c r="I180" s="449"/>
      <c r="J180" s="141">
        <f t="shared" ca="1" si="18"/>
        <v>1013.3050080000012</v>
      </c>
      <c r="K180" s="141">
        <f t="shared" si="16"/>
        <v>166.35080000000002</v>
      </c>
      <c r="L180" s="141">
        <f ca="1">'Tabla Amortización Liquidez'!Y193+'Tabla Amortización Liquidez'!Z193</f>
        <v>296.17</v>
      </c>
      <c r="M180" s="141">
        <f t="shared" ca="1" si="19"/>
        <v>399</v>
      </c>
      <c r="N180" s="141">
        <f ca="1">IF(C180=0,0,'Tabla Amortización Liquidez'!Z193+IVA_SI_PRIM_CUOTA+IVA_SD_PRIM_CUOTA+IVA_COMISION_PRIM_CUOTA)</f>
        <v>144.82612800000001</v>
      </c>
      <c r="O180" s="141">
        <f t="shared" ca="1" si="23"/>
        <v>28277.691936000003</v>
      </c>
      <c r="P180" s="142"/>
      <c r="Q180" s="140">
        <f t="shared" ca="1" si="20"/>
        <v>1254670.2500000014</v>
      </c>
      <c r="R180" s="140">
        <f t="shared" ca="1" si="21"/>
        <v>28132.865808000002</v>
      </c>
      <c r="S180" s="72"/>
      <c r="T180" s="72"/>
    </row>
    <row r="181" spans="1:20" ht="15" x14ac:dyDescent="0.25">
      <c r="A181" s="155">
        <v>174</v>
      </c>
      <c r="B181" s="244">
        <f ca="1">'Tabla Amortización Fijo'!C187</f>
        <v>50955</v>
      </c>
      <c r="C181" s="141">
        <f t="shared" ca="1" si="22"/>
        <v>1254670.2500000014</v>
      </c>
      <c r="D181" s="141">
        <f ca="1">IF(C181&lt;=0,0,IF(C181&lt;D180,C181,'Tabla Amortización Liquidez'!O194))</f>
        <v>12562.43</v>
      </c>
      <c r="E181" s="156"/>
      <c r="F181" s="141">
        <f ca="1">'Tabla Amortización Liquidez'!P194</f>
        <v>11814.81</v>
      </c>
      <c r="G181" s="141">
        <f ca="1">'Tabla Amortización Liquidez'!Q194</f>
        <v>1890.37</v>
      </c>
      <c r="H181" s="141">
        <f t="shared" ca="1" si="17"/>
        <v>26267.61</v>
      </c>
      <c r="I181" s="449"/>
      <c r="J181" s="141">
        <f t="shared" ca="1" si="18"/>
        <v>1003.7362000000011</v>
      </c>
      <c r="K181" s="141">
        <f t="shared" si="16"/>
        <v>166.35080000000002</v>
      </c>
      <c r="L181" s="141">
        <f ca="1">'Tabla Amortización Liquidez'!Y194+'Tabla Amortización Liquidez'!Z194</f>
        <v>297.10000000000002</v>
      </c>
      <c r="M181" s="141">
        <f t="shared" ca="1" si="19"/>
        <v>399</v>
      </c>
      <c r="N181" s="141">
        <f ca="1">IF(C181=0,0,'Tabla Amortización Liquidez'!Z194+IVA_SI_PRIM_CUOTA+IVA_SD_PRIM_CUOTA+IVA_COMISION_PRIM_CUOTA)</f>
        <v>144.95612800000001</v>
      </c>
      <c r="O181" s="141">
        <f t="shared" ca="1" si="23"/>
        <v>28278.753128</v>
      </c>
      <c r="P181" s="142"/>
      <c r="Q181" s="140">
        <f t="shared" ca="1" si="20"/>
        <v>1242107.8200000015</v>
      </c>
      <c r="R181" s="140">
        <f t="shared" ca="1" si="21"/>
        <v>28133.796999999999</v>
      </c>
      <c r="S181" s="72"/>
      <c r="T181" s="72"/>
    </row>
    <row r="182" spans="1:20" ht="15" x14ac:dyDescent="0.25">
      <c r="A182" s="155">
        <v>175</v>
      </c>
      <c r="B182" s="244">
        <f ca="1">'Tabla Amortización Fijo'!C188</f>
        <v>50986</v>
      </c>
      <c r="C182" s="141">
        <f t="shared" ca="1" si="22"/>
        <v>1242107.8200000015</v>
      </c>
      <c r="D182" s="141">
        <f ca="1">IF(C182&lt;=0,0,IF(C182&lt;D181,C182,'Tabla Amortización Liquidez'!O195))</f>
        <v>12257.439999999999</v>
      </c>
      <c r="E182" s="156"/>
      <c r="F182" s="141">
        <f ca="1">'Tabla Amortización Liquidez'!P195</f>
        <v>12086.4</v>
      </c>
      <c r="G182" s="141">
        <f ca="1">'Tabla Amortización Liquidez'!Q195</f>
        <v>1933.82</v>
      </c>
      <c r="H182" s="141">
        <f t="shared" ca="1" si="17"/>
        <v>26277.659999999996</v>
      </c>
      <c r="I182" s="449"/>
      <c r="J182" s="141">
        <f t="shared" ca="1" si="18"/>
        <v>993.68625600000121</v>
      </c>
      <c r="K182" s="141">
        <f t="shared" si="16"/>
        <v>166.35080000000002</v>
      </c>
      <c r="L182" s="141">
        <f ca="1">'Tabla Amortización Liquidez'!Y195+'Tabla Amortización Liquidez'!Z195</f>
        <v>296.61</v>
      </c>
      <c r="M182" s="141">
        <f t="shared" ca="1" si="19"/>
        <v>399</v>
      </c>
      <c r="N182" s="141">
        <f ca="1">IF(C182=0,0,'Tabla Amortización Liquidez'!Z195+IVA_SI_PRIM_CUOTA+IVA_SD_PRIM_CUOTA+IVA_COMISION_PRIM_CUOTA)</f>
        <v>144.88612799999999</v>
      </c>
      <c r="O182" s="141">
        <f t="shared" ca="1" si="23"/>
        <v>28278.193183999996</v>
      </c>
      <c r="P182" s="142"/>
      <c r="Q182" s="140">
        <f t="shared" ca="1" si="20"/>
        <v>1229850.3800000015</v>
      </c>
      <c r="R182" s="140">
        <f t="shared" ca="1" si="21"/>
        <v>28133.307055999998</v>
      </c>
      <c r="S182" s="72"/>
      <c r="T182" s="72"/>
    </row>
    <row r="183" spans="1:20" ht="15" x14ac:dyDescent="0.25">
      <c r="A183" s="155">
        <v>176</v>
      </c>
      <c r="B183" s="244">
        <f ca="1">'Tabla Amortización Fijo'!C189</f>
        <v>51017</v>
      </c>
      <c r="C183" s="141">
        <f t="shared" ca="1" si="22"/>
        <v>1229850.3800000015</v>
      </c>
      <c r="D183" s="141">
        <f ca="1">IF(C183&lt;=0,0,IF(C183&lt;D182,C183,'Tabla Amortización Liquidez'!O196))</f>
        <v>12405.6</v>
      </c>
      <c r="E183" s="156"/>
      <c r="F183" s="141">
        <f ca="1">'Tabla Amortización Liquidez'!P196</f>
        <v>11967.13</v>
      </c>
      <c r="G183" s="141">
        <f ca="1">'Tabla Amortización Liquidez'!Q196</f>
        <v>1914.74</v>
      </c>
      <c r="H183" s="141">
        <f t="shared" ca="1" si="17"/>
        <v>26287.47</v>
      </c>
      <c r="I183" s="449"/>
      <c r="J183" s="141">
        <f t="shared" ca="1" si="18"/>
        <v>983.88030400000127</v>
      </c>
      <c r="K183" s="141">
        <f t="shared" si="16"/>
        <v>166.35080000000002</v>
      </c>
      <c r="L183" s="141">
        <f ca="1">'Tabla Amortización Liquidez'!Y196+'Tabla Amortización Liquidez'!Z196</f>
        <v>296.82</v>
      </c>
      <c r="M183" s="141">
        <f t="shared" ca="1" si="19"/>
        <v>399</v>
      </c>
      <c r="N183" s="141">
        <f ca="1">IF(C183=0,0,'Tabla Amortización Liquidez'!Z196+IVA_SI_PRIM_CUOTA+IVA_SD_PRIM_CUOTA+IVA_COMISION_PRIM_CUOTA)</f>
        <v>144.91612800000001</v>
      </c>
      <c r="O183" s="141">
        <f t="shared" ca="1" si="23"/>
        <v>28278.437232000004</v>
      </c>
      <c r="P183" s="142"/>
      <c r="Q183" s="140">
        <f t="shared" ca="1" si="20"/>
        <v>1217444.7800000014</v>
      </c>
      <c r="R183" s="140">
        <f t="shared" ca="1" si="21"/>
        <v>28133.521104000003</v>
      </c>
      <c r="S183" s="72"/>
      <c r="T183" s="72"/>
    </row>
    <row r="184" spans="1:20" ht="15" x14ac:dyDescent="0.25">
      <c r="A184" s="155">
        <v>177</v>
      </c>
      <c r="B184" s="244">
        <f ca="1">'Tabla Amortización Fijo'!C190</f>
        <v>51047</v>
      </c>
      <c r="C184" s="141">
        <f t="shared" ca="1" si="22"/>
        <v>1217444.7800000014</v>
      </c>
      <c r="D184" s="141">
        <f ca="1">IF(C184&lt;=0,0,IF(C184&lt;D183,C184,'Tabla Amortización Liquidez'!O197))</f>
        <v>12998.839999999998</v>
      </c>
      <c r="E184" s="156"/>
      <c r="F184" s="141">
        <f ca="1">'Tabla Amortización Liquidez'!P197</f>
        <v>11464.27</v>
      </c>
      <c r="G184" s="141">
        <f ca="1">'Tabla Amortización Liquidez'!Q197</f>
        <v>1834.28</v>
      </c>
      <c r="H184" s="141">
        <f t="shared" ca="1" si="17"/>
        <v>26297.39</v>
      </c>
      <c r="I184" s="449"/>
      <c r="J184" s="141">
        <f t="shared" ca="1" si="18"/>
        <v>973.95582400000114</v>
      </c>
      <c r="K184" s="141">
        <f t="shared" si="16"/>
        <v>166.35080000000002</v>
      </c>
      <c r="L184" s="141">
        <f ca="1">'Tabla Amortización Liquidez'!Y197+'Tabla Amortización Liquidez'!Z197</f>
        <v>297.74</v>
      </c>
      <c r="M184" s="141">
        <f t="shared" ca="1" si="19"/>
        <v>399</v>
      </c>
      <c r="N184" s="141">
        <f ca="1">IF(C184=0,0,'Tabla Amortización Liquidez'!Z197+IVA_SI_PRIM_CUOTA+IVA_SD_PRIM_CUOTA+IVA_COMISION_PRIM_CUOTA)</f>
        <v>145.04612800000001</v>
      </c>
      <c r="O184" s="141">
        <f t="shared" ca="1" si="23"/>
        <v>28279.482752000004</v>
      </c>
      <c r="P184" s="142"/>
      <c r="Q184" s="140">
        <f t="shared" ca="1" si="20"/>
        <v>1204445.9400000013</v>
      </c>
      <c r="R184" s="140">
        <f t="shared" ca="1" si="21"/>
        <v>28134.436624000002</v>
      </c>
      <c r="S184" s="72"/>
      <c r="T184" s="72"/>
    </row>
    <row r="185" spans="1:20" ht="15" x14ac:dyDescent="0.25">
      <c r="A185" s="155">
        <v>178</v>
      </c>
      <c r="B185" s="244">
        <f ca="1">'Tabla Amortización Fijo'!C191</f>
        <v>51078</v>
      </c>
      <c r="C185" s="141">
        <f t="shared" ca="1" si="22"/>
        <v>1204445.9400000013</v>
      </c>
      <c r="D185" s="141">
        <f ca="1">IF(C185&lt;=0,0,IF(C185&lt;D184,C185,'Tabla Amortización Liquidez'!O198))</f>
        <v>12712.669999999998</v>
      </c>
      <c r="E185" s="156"/>
      <c r="F185" s="141">
        <f ca="1">'Tabla Amortización Liquidez'!P198</f>
        <v>11719.93</v>
      </c>
      <c r="G185" s="141">
        <f ca="1">'Tabla Amortización Liquidez'!Q198</f>
        <v>1875.19</v>
      </c>
      <c r="H185" s="141">
        <f t="shared" ca="1" si="17"/>
        <v>26307.79</v>
      </c>
      <c r="I185" s="449"/>
      <c r="J185" s="141">
        <f t="shared" ca="1" si="18"/>
        <v>963.5567520000011</v>
      </c>
      <c r="K185" s="141">
        <f t="shared" si="16"/>
        <v>166.35080000000002</v>
      </c>
      <c r="L185" s="141">
        <f ca="1">'Tabla Amortización Liquidez'!Y198+'Tabla Amortización Liquidez'!Z198</f>
        <v>297.27</v>
      </c>
      <c r="M185" s="141">
        <f t="shared" ca="1" si="19"/>
        <v>399</v>
      </c>
      <c r="N185" s="141">
        <f ca="1">IF(C185=0,0,'Tabla Amortización Liquidez'!Z198+IVA_SI_PRIM_CUOTA+IVA_SD_PRIM_CUOTA+IVA_COMISION_PRIM_CUOTA)</f>
        <v>144.97612800000002</v>
      </c>
      <c r="O185" s="141">
        <f t="shared" ca="1" si="23"/>
        <v>28278.94368</v>
      </c>
      <c r="P185" s="142"/>
      <c r="Q185" s="140">
        <f t="shared" ca="1" si="20"/>
        <v>1191733.2700000014</v>
      </c>
      <c r="R185" s="140">
        <f t="shared" ca="1" si="21"/>
        <v>28133.967552000002</v>
      </c>
      <c r="S185" s="72"/>
      <c r="T185" s="72"/>
    </row>
    <row r="186" spans="1:20" ht="15" x14ac:dyDescent="0.25">
      <c r="A186" s="155">
        <v>179</v>
      </c>
      <c r="B186" s="244">
        <f ca="1">'Tabla Amortización Fijo'!C192</f>
        <v>51108</v>
      </c>
      <c r="C186" s="141">
        <f t="shared" ca="1" si="22"/>
        <v>1191733.2700000014</v>
      </c>
      <c r="D186" s="141">
        <f ca="1">IF(C186&lt;=0,0,IF(C186&lt;D185,C186,'Tabla Amortización Liquidez'!O199))</f>
        <v>13300.27</v>
      </c>
      <c r="E186" s="156"/>
      <c r="F186" s="141">
        <f ca="1">'Tabla Amortización Liquidez'!P199</f>
        <v>11222.15</v>
      </c>
      <c r="G186" s="141">
        <f ca="1">'Tabla Amortización Liquidez'!Q199</f>
        <v>1795.54</v>
      </c>
      <c r="H186" s="141">
        <f t="shared" ca="1" si="17"/>
        <v>26317.96</v>
      </c>
      <c r="I186" s="449"/>
      <c r="J186" s="141">
        <f t="shared" ca="1" si="18"/>
        <v>953.38661600000125</v>
      </c>
      <c r="K186" s="141">
        <f t="shared" si="16"/>
        <v>166.35080000000002</v>
      </c>
      <c r="L186" s="141">
        <f ca="1">'Tabla Amortización Liquidez'!Y199+'Tabla Amortización Liquidez'!Z199</f>
        <v>298.18</v>
      </c>
      <c r="M186" s="141">
        <f t="shared" ca="1" si="19"/>
        <v>399</v>
      </c>
      <c r="N186" s="141">
        <f ca="1">IF(C186=0,0,'Tabla Amortización Liquidez'!Z199+IVA_SI_PRIM_CUOTA+IVA_SD_PRIM_CUOTA+IVA_COMISION_PRIM_CUOTA)</f>
        <v>145.10612800000001</v>
      </c>
      <c r="O186" s="141">
        <f t="shared" ca="1" si="23"/>
        <v>28279.983543999999</v>
      </c>
      <c r="P186" s="142"/>
      <c r="Q186" s="140">
        <f t="shared" ca="1" si="20"/>
        <v>1178433.0000000014</v>
      </c>
      <c r="R186" s="140">
        <f t="shared" ca="1" si="21"/>
        <v>28134.877415999999</v>
      </c>
      <c r="S186" s="72"/>
      <c r="T186" s="72"/>
    </row>
    <row r="187" spans="1:20" ht="15" x14ac:dyDescent="0.25">
      <c r="A187" s="155">
        <v>180</v>
      </c>
      <c r="B187" s="244">
        <f ca="1">'Tabla Amortización Fijo'!C193</f>
        <v>51139</v>
      </c>
      <c r="C187" s="141">
        <f t="shared" ca="1" si="22"/>
        <v>1178433.0000000014</v>
      </c>
      <c r="D187" s="141">
        <f ca="1">IF(C187&lt;=0,0,IF(C187&lt;D186,C187,'Tabla Amortización Liquidez'!O200))</f>
        <v>13027.099999999999</v>
      </c>
      <c r="E187" s="156"/>
      <c r="F187" s="141">
        <f ca="1">'Tabla Amortización Liquidez'!P200</f>
        <v>11466.81</v>
      </c>
      <c r="G187" s="141">
        <f ca="1">'Tabla Amortización Liquidez'!Q200</f>
        <v>1834.69</v>
      </c>
      <c r="H187" s="141">
        <f t="shared" ca="1" si="17"/>
        <v>26328.6</v>
      </c>
      <c r="I187" s="449"/>
      <c r="J187" s="141">
        <f t="shared" ca="1" si="18"/>
        <v>942.74640000000113</v>
      </c>
      <c r="K187" s="141">
        <f t="shared" si="16"/>
        <v>166.35080000000002</v>
      </c>
      <c r="L187" s="141">
        <f ca="1">'Tabla Amortización Liquidez'!Y200+'Tabla Amortización Liquidez'!Z200</f>
        <v>297.74</v>
      </c>
      <c r="M187" s="141">
        <f t="shared" ca="1" si="19"/>
        <v>399</v>
      </c>
      <c r="N187" s="141">
        <f ca="1">IF(C187=0,0,'Tabla Amortización Liquidez'!Z200+IVA_SI_PRIM_CUOTA+IVA_SD_PRIM_CUOTA+IVA_COMISION_PRIM_CUOTA)</f>
        <v>145.04612800000001</v>
      </c>
      <c r="O187" s="141">
        <f t="shared" ca="1" si="23"/>
        <v>28279.483328000002</v>
      </c>
      <c r="P187" s="142"/>
      <c r="Q187" s="140">
        <f t="shared" ca="1" si="20"/>
        <v>1165405.9000000013</v>
      </c>
      <c r="R187" s="140">
        <f t="shared" ca="1" si="21"/>
        <v>28134.4372</v>
      </c>
      <c r="S187" s="72"/>
      <c r="T187" s="72"/>
    </row>
    <row r="188" spans="1:20" ht="15" x14ac:dyDescent="0.25">
      <c r="A188" s="155">
        <v>181</v>
      </c>
      <c r="B188" s="244">
        <f ca="1">'Tabla Amortización Fijo'!C194</f>
        <v>51170</v>
      </c>
      <c r="C188" s="141">
        <f t="shared" ca="1" si="22"/>
        <v>1165405.9000000013</v>
      </c>
      <c r="D188" s="141">
        <f ca="1">IF(C188&lt;=0,0,IF(C188&lt;D187,C188,'Tabla Amortización Liquidez'!O201))</f>
        <v>13184.57</v>
      </c>
      <c r="E188" s="156"/>
      <c r="F188" s="141">
        <f ca="1">'Tabla Amortización Liquidez'!P201</f>
        <v>11340.05</v>
      </c>
      <c r="G188" s="141">
        <f ca="1">'Tabla Amortización Liquidez'!Q201</f>
        <v>1814.41</v>
      </c>
      <c r="H188" s="141">
        <f t="shared" ca="1" si="17"/>
        <v>26339.03</v>
      </c>
      <c r="I188" s="449"/>
      <c r="J188" s="141">
        <f t="shared" ca="1" si="18"/>
        <v>932.32472000000109</v>
      </c>
      <c r="K188" s="141">
        <f t="shared" si="16"/>
        <v>166.35080000000002</v>
      </c>
      <c r="L188" s="141">
        <f ca="1">'Tabla Amortización Liquidez'!Y201+'Tabla Amortización Liquidez'!Z201</f>
        <v>297.97000000000003</v>
      </c>
      <c r="M188" s="141">
        <f t="shared" ca="1" si="19"/>
        <v>399</v>
      </c>
      <c r="N188" s="141">
        <f ca="1">IF(C188=0,0,'Tabla Amortización Liquidez'!Z201+IVA_SI_PRIM_CUOTA+IVA_SD_PRIM_CUOTA+IVA_COMISION_PRIM_CUOTA)</f>
        <v>145.07612800000001</v>
      </c>
      <c r="O188" s="141">
        <f t="shared" ca="1" si="23"/>
        <v>28279.751648000001</v>
      </c>
      <c r="P188" s="142"/>
      <c r="Q188" s="140">
        <f t="shared" ca="1" si="20"/>
        <v>1152221.3300000012</v>
      </c>
      <c r="R188" s="140">
        <f t="shared" ca="1" si="21"/>
        <v>28134.675520000001</v>
      </c>
      <c r="S188" s="72"/>
      <c r="T188" s="72"/>
    </row>
    <row r="189" spans="1:20" ht="15" x14ac:dyDescent="0.25">
      <c r="A189" s="155">
        <v>182</v>
      </c>
      <c r="B189" s="244">
        <f ca="1">'Tabla Amortización Fijo'!C195</f>
        <v>51199</v>
      </c>
      <c r="C189" s="141">
        <f t="shared" ca="1" si="22"/>
        <v>1152221.3300000012</v>
      </c>
      <c r="D189" s="141">
        <f ca="1">IF(C189&lt;=0,0,IF(C189&lt;D188,C189,'Tabla Amortización Liquidez'!O202))</f>
        <v>14183.009999999998</v>
      </c>
      <c r="E189" s="156"/>
      <c r="F189" s="141">
        <f ca="1">'Tabla Amortización Liquidez'!P202</f>
        <v>10488.41</v>
      </c>
      <c r="G189" s="141">
        <f ca="1">'Tabla Amortización Liquidez'!Q202</f>
        <v>1678.15</v>
      </c>
      <c r="H189" s="141">
        <f t="shared" ca="1" si="17"/>
        <v>26349.57</v>
      </c>
      <c r="I189" s="449"/>
      <c r="J189" s="141">
        <f t="shared" ca="1" si="18"/>
        <v>921.77706400000102</v>
      </c>
      <c r="K189" s="141">
        <f t="shared" si="16"/>
        <v>166.35080000000002</v>
      </c>
      <c r="L189" s="141">
        <f ca="1">'Tabla Amortización Liquidez'!Y202+'Tabla Amortización Liquidez'!Z202</f>
        <v>299.51</v>
      </c>
      <c r="M189" s="141">
        <f t="shared" ca="1" si="19"/>
        <v>399</v>
      </c>
      <c r="N189" s="141">
        <f ca="1">IF(C189=0,0,'Tabla Amortización Liquidez'!Z202+IVA_SI_PRIM_CUOTA+IVA_SD_PRIM_CUOTA+IVA_COMISION_PRIM_CUOTA)</f>
        <v>145.28612800000002</v>
      </c>
      <c r="O189" s="141">
        <f t="shared" ca="1" si="23"/>
        <v>28281.493992</v>
      </c>
      <c r="P189" s="142"/>
      <c r="Q189" s="140">
        <f t="shared" ca="1" si="20"/>
        <v>1138038.3200000012</v>
      </c>
      <c r="R189" s="140">
        <f t="shared" ca="1" si="21"/>
        <v>28136.207864</v>
      </c>
      <c r="S189" s="72"/>
      <c r="T189" s="72"/>
    </row>
    <row r="190" spans="1:20" ht="15" x14ac:dyDescent="0.25">
      <c r="A190" s="155">
        <v>183</v>
      </c>
      <c r="B190" s="244">
        <f ca="1">'Tabla Amortización Fijo'!C196</f>
        <v>51230</v>
      </c>
      <c r="C190" s="141">
        <f t="shared" ca="1" si="22"/>
        <v>1138038.3200000012</v>
      </c>
      <c r="D190" s="141">
        <f ca="1">IF(C190&lt;=0,0,IF(C190&lt;D189,C190,'Tabla Amortización Liquidez'!O203))</f>
        <v>13515.369999999999</v>
      </c>
      <c r="E190" s="156"/>
      <c r="F190" s="141">
        <f ca="1">'Tabla Amortización Liquidez'!P203</f>
        <v>11073.75</v>
      </c>
      <c r="G190" s="141">
        <f ca="1">'Tabla Amortización Liquidez'!Q203</f>
        <v>1771.8</v>
      </c>
      <c r="H190" s="141">
        <f t="shared" ca="1" si="17"/>
        <v>26360.92</v>
      </c>
      <c r="I190" s="449"/>
      <c r="J190" s="141">
        <f t="shared" ca="1" si="18"/>
        <v>910.43065600000102</v>
      </c>
      <c r="K190" s="141">
        <f t="shared" si="16"/>
        <v>166.35080000000002</v>
      </c>
      <c r="L190" s="141">
        <f ca="1">'Tabla Amortización Liquidez'!Y203+'Tabla Amortización Liquidez'!Z203</f>
        <v>298.43999999999994</v>
      </c>
      <c r="M190" s="141">
        <f t="shared" ca="1" si="19"/>
        <v>399</v>
      </c>
      <c r="N190" s="141">
        <f ca="1">IF(C190=0,0,'Tabla Amortización Liquidez'!Z203+IVA_SI_PRIM_CUOTA+IVA_SD_PRIM_CUOTA+IVA_COMISION_PRIM_CUOTA)</f>
        <v>145.13612799999999</v>
      </c>
      <c r="O190" s="141">
        <f t="shared" ca="1" si="23"/>
        <v>28280.277583999996</v>
      </c>
      <c r="P190" s="142"/>
      <c r="Q190" s="140">
        <f t="shared" ca="1" si="20"/>
        <v>1124522.9500000011</v>
      </c>
      <c r="R190" s="140">
        <f t="shared" ca="1" si="21"/>
        <v>28135.141455999998</v>
      </c>
      <c r="S190" s="72"/>
      <c r="T190" s="72"/>
    </row>
    <row r="191" spans="1:20" ht="15" x14ac:dyDescent="0.25">
      <c r="A191" s="155">
        <v>184</v>
      </c>
      <c r="B191" s="244">
        <f ca="1">'Tabla Amortización Fijo'!C197</f>
        <v>51260</v>
      </c>
      <c r="C191" s="141">
        <f t="shared" ca="1" si="22"/>
        <v>1124522.9500000011</v>
      </c>
      <c r="D191" s="141">
        <f ca="1">IF(C191&lt;=0,0,IF(C191&lt;D190,C191,'Tabla Amortización Liquidez'!O204))</f>
        <v>14088.189999999995</v>
      </c>
      <c r="E191" s="156"/>
      <c r="F191" s="141">
        <f ca="1">'Tabla Amortización Liquidez'!P204</f>
        <v>10589.26</v>
      </c>
      <c r="G191" s="141">
        <f ca="1">'Tabla Amortización Liquidez'!Q204</f>
        <v>1694.28</v>
      </c>
      <c r="H191" s="141">
        <f t="shared" ca="1" si="17"/>
        <v>26371.729999999996</v>
      </c>
      <c r="I191" s="449"/>
      <c r="J191" s="141">
        <f t="shared" ca="1" si="18"/>
        <v>899.61836000000096</v>
      </c>
      <c r="K191" s="141">
        <f t="shared" si="16"/>
        <v>166.35080000000002</v>
      </c>
      <c r="L191" s="141">
        <f ca="1">'Tabla Amortización Liquidez'!Y204+'Tabla Amortización Liquidez'!Z204</f>
        <v>299.33000000000004</v>
      </c>
      <c r="M191" s="141">
        <f t="shared" ca="1" si="19"/>
        <v>399</v>
      </c>
      <c r="N191" s="141">
        <f ca="1">IF(C191=0,0,'Tabla Amortización Liquidez'!Z204+IVA_SI_PRIM_CUOTA+IVA_SD_PRIM_CUOTA+IVA_COMISION_PRIM_CUOTA)</f>
        <v>145.26612800000001</v>
      </c>
      <c r="O191" s="141">
        <f t="shared" ca="1" si="23"/>
        <v>28281.295287999998</v>
      </c>
      <c r="P191" s="142"/>
      <c r="Q191" s="140">
        <f t="shared" ca="1" si="20"/>
        <v>1110434.7600000012</v>
      </c>
      <c r="R191" s="140">
        <f t="shared" ca="1" si="21"/>
        <v>28136.029159999998</v>
      </c>
      <c r="S191" s="72"/>
      <c r="T191" s="72"/>
    </row>
    <row r="192" spans="1:20" ht="15" x14ac:dyDescent="0.25">
      <c r="A192" s="155">
        <v>185</v>
      </c>
      <c r="B192" s="244">
        <f ca="1">'Tabla Amortización Fijo'!C198</f>
        <v>51291</v>
      </c>
      <c r="C192" s="141">
        <f t="shared" ca="1" si="22"/>
        <v>1110434.7600000012</v>
      </c>
      <c r="D192" s="141">
        <f ca="1">IF(C192&lt;=0,0,IF(C192&lt;D191,C192,'Tabla Amortización Liquidez'!O205))</f>
        <v>13849.029999999997</v>
      </c>
      <c r="E192" s="156"/>
      <c r="F192" s="141">
        <f ca="1">'Tabla Amortización Liquidez'!P205</f>
        <v>10805.15</v>
      </c>
      <c r="G192" s="141">
        <f ca="1">'Tabla Amortización Liquidez'!Q205</f>
        <v>1728.82</v>
      </c>
      <c r="H192" s="141">
        <f t="shared" ca="1" si="17"/>
        <v>26382.999999999996</v>
      </c>
      <c r="I192" s="449"/>
      <c r="J192" s="141">
        <f t="shared" ca="1" si="18"/>
        <v>888.34780800000101</v>
      </c>
      <c r="K192" s="141">
        <f t="shared" si="16"/>
        <v>166.35080000000002</v>
      </c>
      <c r="L192" s="141">
        <f ca="1">'Tabla Amortización Liquidez'!Y205+'Tabla Amortización Liquidez'!Z205</f>
        <v>298.93</v>
      </c>
      <c r="M192" s="141">
        <f t="shared" ca="1" si="19"/>
        <v>399</v>
      </c>
      <c r="N192" s="141">
        <f ca="1">IF(C192=0,0,'Tabla Amortización Liquidez'!Z205+IVA_SI_PRIM_CUOTA+IVA_SD_PRIM_CUOTA+IVA_COMISION_PRIM_CUOTA)</f>
        <v>145.20612800000001</v>
      </c>
      <c r="O192" s="141">
        <f t="shared" ca="1" si="23"/>
        <v>28280.834736000001</v>
      </c>
      <c r="P192" s="142"/>
      <c r="Q192" s="140">
        <f t="shared" ca="1" si="20"/>
        <v>1096585.7300000011</v>
      </c>
      <c r="R192" s="140">
        <f t="shared" ca="1" si="21"/>
        <v>28135.628607999999</v>
      </c>
      <c r="S192" s="72"/>
      <c r="T192" s="72"/>
    </row>
    <row r="193" spans="1:20" ht="15" x14ac:dyDescent="0.25">
      <c r="A193" s="155">
        <v>186</v>
      </c>
      <c r="B193" s="244">
        <f ca="1">'Tabla Amortización Fijo'!C199</f>
        <v>51321</v>
      </c>
      <c r="C193" s="141">
        <f t="shared" ca="1" si="22"/>
        <v>1096585.7300000011</v>
      </c>
      <c r="D193" s="141">
        <f ca="1">IF(C193&lt;=0,0,IF(C193&lt;D192,C193,'Tabla Amortización Liquidez'!O206))</f>
        <v>14415.709999999997</v>
      </c>
      <c r="E193" s="156"/>
      <c r="F193" s="141">
        <f ca="1">'Tabla Amortización Liquidez'!P206</f>
        <v>10326.18</v>
      </c>
      <c r="G193" s="141">
        <f ca="1">'Tabla Amortización Liquidez'!Q206</f>
        <v>1652.19</v>
      </c>
      <c r="H193" s="141">
        <f t="shared" ca="1" si="17"/>
        <v>26394.079999999998</v>
      </c>
      <c r="I193" s="449"/>
      <c r="J193" s="141">
        <f t="shared" ca="1" si="18"/>
        <v>877.26858400000094</v>
      </c>
      <c r="K193" s="141">
        <f t="shared" si="16"/>
        <v>166.35080000000002</v>
      </c>
      <c r="L193" s="141">
        <f ca="1">'Tabla Amortización Liquidez'!Y206+'Tabla Amortización Liquidez'!Z206</f>
        <v>299.81</v>
      </c>
      <c r="M193" s="141">
        <f t="shared" ca="1" si="19"/>
        <v>399</v>
      </c>
      <c r="N193" s="141">
        <f ca="1">IF(C193=0,0,'Tabla Amortización Liquidez'!Z206+IVA_SI_PRIM_CUOTA+IVA_SD_PRIM_CUOTA+IVA_COMISION_PRIM_CUOTA)</f>
        <v>145.32612800000001</v>
      </c>
      <c r="O193" s="141">
        <f t="shared" ca="1" si="23"/>
        <v>28281.835512000001</v>
      </c>
      <c r="P193" s="142"/>
      <c r="Q193" s="140">
        <f t="shared" ca="1" si="20"/>
        <v>1082170.0200000012</v>
      </c>
      <c r="R193" s="140">
        <f t="shared" ca="1" si="21"/>
        <v>28136.509384000001</v>
      </c>
      <c r="S193" s="72"/>
      <c r="T193" s="72"/>
    </row>
    <row r="194" spans="1:20" ht="15" x14ac:dyDescent="0.25">
      <c r="A194" s="155">
        <v>187</v>
      </c>
      <c r="B194" s="244">
        <f ca="1">'Tabla Amortización Fijo'!C200</f>
        <v>51352</v>
      </c>
      <c r="C194" s="141">
        <f t="shared" ca="1" si="22"/>
        <v>1082170.0200000012</v>
      </c>
      <c r="D194" s="141">
        <f ca="1">IF(C194&lt;=0,0,IF(C194&lt;D193,C194,'Tabla Amortización Liquidez'!O207))</f>
        <v>14190.669999999996</v>
      </c>
      <c r="E194" s="156"/>
      <c r="F194" s="141">
        <f ca="1">'Tabla Amortización Liquidez'!P207</f>
        <v>10530.12</v>
      </c>
      <c r="G194" s="141">
        <f ca="1">'Tabla Amortización Liquidez'!Q207</f>
        <v>1684.82</v>
      </c>
      <c r="H194" s="141">
        <f t="shared" ca="1" si="17"/>
        <v>26405.609999999997</v>
      </c>
      <c r="I194" s="449"/>
      <c r="J194" s="141">
        <f t="shared" ca="1" si="18"/>
        <v>865.73601600000097</v>
      </c>
      <c r="K194" s="141">
        <f t="shared" si="16"/>
        <v>166.35080000000002</v>
      </c>
      <c r="L194" s="141">
        <f ca="1">'Tabla Amortización Liquidez'!Y207+'Tabla Amortización Liquidez'!Z207</f>
        <v>299.44</v>
      </c>
      <c r="M194" s="141">
        <f t="shared" ca="1" si="19"/>
        <v>399</v>
      </c>
      <c r="N194" s="141">
        <f ca="1">IF(C194=0,0,'Tabla Amortización Liquidez'!Z207+IVA_SI_PRIM_CUOTA+IVA_SD_PRIM_CUOTA+IVA_COMISION_PRIM_CUOTA)</f>
        <v>145.276128</v>
      </c>
      <c r="O194" s="141">
        <f t="shared" ca="1" si="23"/>
        <v>28281.412944</v>
      </c>
      <c r="P194" s="142"/>
      <c r="Q194" s="140">
        <f t="shared" ca="1" si="20"/>
        <v>1067979.3500000013</v>
      </c>
      <c r="R194" s="140">
        <f t="shared" ca="1" si="21"/>
        <v>28136.136815999998</v>
      </c>
      <c r="S194" s="72"/>
      <c r="T194" s="72"/>
    </row>
    <row r="195" spans="1:20" ht="15" x14ac:dyDescent="0.25">
      <c r="A195" s="155">
        <v>188</v>
      </c>
      <c r="B195" s="244">
        <f ca="1">'Tabla Amortización Fijo'!C201</f>
        <v>51383</v>
      </c>
      <c r="C195" s="141">
        <f t="shared" ca="1" si="22"/>
        <v>1067979.3500000013</v>
      </c>
      <c r="D195" s="141">
        <f ca="1">IF(C195&lt;=0,0,IF(C195&lt;D194,C195,'Tabla Amortización Liquidez'!O208))</f>
        <v>14362.220000000001</v>
      </c>
      <c r="E195" s="156"/>
      <c r="F195" s="141">
        <f ca="1">'Tabla Amortización Liquidez'!P208</f>
        <v>10392.030000000001</v>
      </c>
      <c r="G195" s="141">
        <f ca="1">'Tabla Amortización Liquidez'!Q208</f>
        <v>1662.72</v>
      </c>
      <c r="H195" s="141">
        <f t="shared" ca="1" si="17"/>
        <v>26416.97</v>
      </c>
      <c r="I195" s="449"/>
      <c r="J195" s="141">
        <f t="shared" ca="1" si="18"/>
        <v>854.38348000000099</v>
      </c>
      <c r="K195" s="141">
        <f t="shared" si="16"/>
        <v>166.35080000000002</v>
      </c>
      <c r="L195" s="141">
        <f ca="1">'Tabla Amortización Liquidez'!Y208+'Tabla Amortización Liquidez'!Z208</f>
        <v>299.69000000000005</v>
      </c>
      <c r="M195" s="141">
        <f t="shared" ca="1" si="19"/>
        <v>399</v>
      </c>
      <c r="N195" s="141">
        <f ca="1">IF(C195=0,0,'Tabla Amortización Liquidez'!Z208+IVA_SI_PRIM_CUOTA+IVA_SD_PRIM_CUOTA+IVA_COMISION_PRIM_CUOTA)</f>
        <v>145.31612799999999</v>
      </c>
      <c r="O195" s="141">
        <f t="shared" ca="1" si="23"/>
        <v>28281.710407999999</v>
      </c>
      <c r="P195" s="142"/>
      <c r="Q195" s="140">
        <f t="shared" ca="1" si="20"/>
        <v>1053617.1300000013</v>
      </c>
      <c r="R195" s="140">
        <f t="shared" ca="1" si="21"/>
        <v>28136.39428</v>
      </c>
      <c r="S195" s="72"/>
      <c r="T195" s="72"/>
    </row>
    <row r="196" spans="1:20" ht="15" x14ac:dyDescent="0.25">
      <c r="A196" s="155">
        <v>189</v>
      </c>
      <c r="B196" s="244">
        <f ca="1">'Tabla Amortización Fijo'!C202</f>
        <v>51413</v>
      </c>
      <c r="C196" s="141">
        <f t="shared" ca="1" si="22"/>
        <v>1053617.1300000013</v>
      </c>
      <c r="D196" s="141">
        <f ca="1">IF(C196&lt;=0,0,IF(C196&lt;D195,C196,'Tabla Amortización Liquidez'!O209))</f>
        <v>14919.45</v>
      </c>
      <c r="E196" s="156"/>
      <c r="F196" s="141">
        <f ca="1">'Tabla Amortización Liquidez'!P209</f>
        <v>9921.56</v>
      </c>
      <c r="G196" s="141">
        <f ca="1">'Tabla Amortización Liquidez'!Q209</f>
        <v>1587.45</v>
      </c>
      <c r="H196" s="141">
        <f t="shared" ca="1" si="17"/>
        <v>26428.46</v>
      </c>
      <c r="I196" s="449"/>
      <c r="J196" s="141">
        <f t="shared" ca="1" si="18"/>
        <v>842.89370400000109</v>
      </c>
      <c r="K196" s="141">
        <f t="shared" si="16"/>
        <v>166.35080000000002</v>
      </c>
      <c r="L196" s="141">
        <f ca="1">'Tabla Amortización Liquidez'!Y209+'Tabla Amortización Liquidez'!Z209</f>
        <v>300.53999999999996</v>
      </c>
      <c r="M196" s="141">
        <f t="shared" ca="1" si="19"/>
        <v>399</v>
      </c>
      <c r="N196" s="141">
        <f ca="1">IF(C196=0,0,'Tabla Amortización Liquidez'!Z209+IVA_SI_PRIM_CUOTA+IVA_SD_PRIM_CUOTA+IVA_COMISION_PRIM_CUOTA)</f>
        <v>145.42612800000001</v>
      </c>
      <c r="O196" s="141">
        <f t="shared" ca="1" si="23"/>
        <v>28282.670632000001</v>
      </c>
      <c r="P196" s="142"/>
      <c r="Q196" s="140">
        <f t="shared" ca="1" si="20"/>
        <v>1038697.6800000013</v>
      </c>
      <c r="R196" s="140">
        <f t="shared" ca="1" si="21"/>
        <v>28137.244504000002</v>
      </c>
      <c r="S196" s="72"/>
      <c r="T196" s="72"/>
    </row>
    <row r="197" spans="1:20" ht="15" x14ac:dyDescent="0.25">
      <c r="A197" s="155">
        <v>190</v>
      </c>
      <c r="B197" s="244">
        <f ca="1">'Tabla Amortización Fijo'!C203</f>
        <v>51444</v>
      </c>
      <c r="C197" s="141">
        <f t="shared" ca="1" si="22"/>
        <v>1038697.6800000013</v>
      </c>
      <c r="D197" s="141">
        <f ca="1">IF(C197&lt;=0,0,IF(C197&lt;D196,C197,'Tabla Amortización Liquidez'!O210))</f>
        <v>14716.14</v>
      </c>
      <c r="E197" s="156"/>
      <c r="F197" s="141">
        <f ca="1">'Tabla Amortización Liquidez'!P210</f>
        <v>10107.11</v>
      </c>
      <c r="G197" s="141">
        <f ca="1">'Tabla Amortización Liquidez'!Q210</f>
        <v>1617.14</v>
      </c>
      <c r="H197" s="141">
        <f t="shared" ca="1" si="17"/>
        <v>26440.39</v>
      </c>
      <c r="I197" s="449"/>
      <c r="J197" s="141">
        <f t="shared" ca="1" si="18"/>
        <v>830.95814400000108</v>
      </c>
      <c r="K197" s="141">
        <f t="shared" si="16"/>
        <v>166.35080000000002</v>
      </c>
      <c r="L197" s="141">
        <f ca="1">'Tabla Amortización Liquidez'!Y210+'Tabla Amortización Liquidez'!Z210</f>
        <v>300.21000000000004</v>
      </c>
      <c r="M197" s="141">
        <f t="shared" ca="1" si="19"/>
        <v>399</v>
      </c>
      <c r="N197" s="141">
        <f ca="1">IF(C197=0,0,'Tabla Amortización Liquidez'!Z210+IVA_SI_PRIM_CUOTA+IVA_SD_PRIM_CUOTA+IVA_COMISION_PRIM_CUOTA)</f>
        <v>145.38612799999999</v>
      </c>
      <c r="O197" s="141">
        <f t="shared" ca="1" si="23"/>
        <v>28282.295071999997</v>
      </c>
      <c r="P197" s="142"/>
      <c r="Q197" s="140">
        <f t="shared" ca="1" si="20"/>
        <v>1023981.5400000013</v>
      </c>
      <c r="R197" s="140">
        <f t="shared" ca="1" si="21"/>
        <v>28136.908943999999</v>
      </c>
      <c r="S197" s="72"/>
      <c r="T197" s="72"/>
    </row>
    <row r="198" spans="1:20" ht="15" x14ac:dyDescent="0.25">
      <c r="A198" s="155">
        <v>191</v>
      </c>
      <c r="B198" s="244">
        <f ca="1">'Tabla Amortización Fijo'!C204</f>
        <v>51474</v>
      </c>
      <c r="C198" s="141">
        <f t="shared" ca="1" si="22"/>
        <v>1023981.5400000013</v>
      </c>
      <c r="D198" s="141">
        <f ca="1">IF(C198&lt;=0,0,IF(C198&lt;D197,C198,'Tabla Amortización Liquidez'!O211))</f>
        <v>15266.870000000003</v>
      </c>
      <c r="E198" s="156"/>
      <c r="F198" s="141">
        <f ca="1">'Tabla Amortización Liquidez'!P211</f>
        <v>9642.49</v>
      </c>
      <c r="G198" s="141">
        <f ca="1">'Tabla Amortización Liquidez'!Q211</f>
        <v>1542.8</v>
      </c>
      <c r="H198" s="141">
        <f t="shared" ca="1" si="17"/>
        <v>26452.160000000003</v>
      </c>
      <c r="I198" s="449"/>
      <c r="J198" s="141">
        <f t="shared" ca="1" si="18"/>
        <v>819.18523200000118</v>
      </c>
      <c r="K198" s="141">
        <f t="shared" si="16"/>
        <v>166.35080000000002</v>
      </c>
      <c r="L198" s="141">
        <f ca="1">'Tabla Amortización Liquidez'!Y211+'Tabla Amortización Liquidez'!Z211</f>
        <v>301.04999999999995</v>
      </c>
      <c r="M198" s="141">
        <f t="shared" ca="1" si="19"/>
        <v>399</v>
      </c>
      <c r="N198" s="141">
        <f ca="1">IF(C198=0,0,'Tabla Amortización Liquidez'!Z211+IVA_SI_PRIM_CUOTA+IVA_SD_PRIM_CUOTA+IVA_COMISION_PRIM_CUOTA)</f>
        <v>145.496128</v>
      </c>
      <c r="O198" s="141">
        <f t="shared" ca="1" si="23"/>
        <v>28283.242160000002</v>
      </c>
      <c r="P198" s="142"/>
      <c r="Q198" s="140">
        <f t="shared" ca="1" si="20"/>
        <v>1008714.6700000013</v>
      </c>
      <c r="R198" s="140">
        <f t="shared" ca="1" si="21"/>
        <v>28137.746032000003</v>
      </c>
      <c r="S198" s="72"/>
      <c r="T198" s="72"/>
    </row>
    <row r="199" spans="1:20" ht="15" x14ac:dyDescent="0.25">
      <c r="A199" s="155">
        <v>192</v>
      </c>
      <c r="B199" s="244">
        <f ca="1">'Tabla Amortización Fijo'!C205</f>
        <v>51505</v>
      </c>
      <c r="C199" s="141">
        <f t="shared" ca="1" si="22"/>
        <v>1008714.6700000013</v>
      </c>
      <c r="D199" s="141">
        <f ca="1">IF(C199&lt;=0,0,IF(C199&lt;D198,C199,'Tabla Amortización Liquidez'!O212))</f>
        <v>15078.57</v>
      </c>
      <c r="E199" s="156"/>
      <c r="F199" s="141">
        <f ca="1">'Tabla Amortización Liquidez'!P212</f>
        <v>9815.35</v>
      </c>
      <c r="G199" s="141">
        <f ca="1">'Tabla Amortización Liquidez'!Q212</f>
        <v>1570.46</v>
      </c>
      <c r="H199" s="141">
        <f t="shared" ca="1" si="17"/>
        <v>26464.38</v>
      </c>
      <c r="I199" s="449"/>
      <c r="J199" s="141">
        <f t="shared" ca="1" si="18"/>
        <v>806.9717360000011</v>
      </c>
      <c r="K199" s="141">
        <f t="shared" si="16"/>
        <v>166.35080000000002</v>
      </c>
      <c r="L199" s="141">
        <f ca="1">'Tabla Amortización Liquidez'!Y212+'Tabla Amortización Liquidez'!Z212</f>
        <v>300.74</v>
      </c>
      <c r="M199" s="141">
        <f t="shared" ca="1" si="19"/>
        <v>399</v>
      </c>
      <c r="N199" s="141">
        <f ca="1">IF(C199=0,0,'Tabla Amortización Liquidez'!Z212+IVA_SI_PRIM_CUOTA+IVA_SD_PRIM_CUOTA+IVA_COMISION_PRIM_CUOTA)</f>
        <v>145.45612800000001</v>
      </c>
      <c r="O199" s="141">
        <f t="shared" ca="1" si="23"/>
        <v>28282.898664000004</v>
      </c>
      <c r="P199" s="142"/>
      <c r="Q199" s="140">
        <f t="shared" ca="1" si="20"/>
        <v>993636.10000000137</v>
      </c>
      <c r="R199" s="140">
        <f t="shared" ca="1" si="21"/>
        <v>28137.442536000002</v>
      </c>
      <c r="S199" s="72"/>
      <c r="T199" s="72"/>
    </row>
    <row r="200" spans="1:20" ht="15" x14ac:dyDescent="0.25">
      <c r="A200" s="155">
        <v>193</v>
      </c>
      <c r="B200" s="244">
        <f ca="1">'Tabla Amortización Fijo'!C206</f>
        <v>51536</v>
      </c>
      <c r="C200" s="141">
        <f t="shared" ca="1" si="22"/>
        <v>993636.10000000137</v>
      </c>
      <c r="D200" s="141">
        <f ca="1">IF(C200&lt;=0,0,IF(C200&lt;D199,C200,'Tabla Amortización Liquidez'!O213))</f>
        <v>15260.830000000002</v>
      </c>
      <c r="E200" s="156"/>
      <c r="F200" s="141">
        <f ca="1">'Tabla Amortización Liquidez'!P213</f>
        <v>9668.6299999999992</v>
      </c>
      <c r="G200" s="141">
        <f ca="1">'Tabla Amortización Liquidez'!Q213</f>
        <v>1546.98</v>
      </c>
      <c r="H200" s="141">
        <f t="shared" ca="1" si="17"/>
        <v>26476.440000000002</v>
      </c>
      <c r="I200" s="449"/>
      <c r="J200" s="141">
        <f t="shared" ca="1" si="18"/>
        <v>794.9088800000012</v>
      </c>
      <c r="K200" s="141">
        <f t="shared" ref="K200:K247" si="24">SD_PRIM_CUOTA</f>
        <v>166.35080000000002</v>
      </c>
      <c r="L200" s="141">
        <f ca="1">'Tabla Amortización Liquidez'!Y213+'Tabla Amortización Liquidez'!Z213</f>
        <v>301.01</v>
      </c>
      <c r="M200" s="141">
        <f t="shared" ca="1" si="19"/>
        <v>399</v>
      </c>
      <c r="N200" s="141">
        <f ca="1">IF(C200=0,0,'Tabla Amortización Liquidez'!Z213+IVA_SI_PRIM_CUOTA+IVA_SD_PRIM_CUOTA+IVA_COMISION_PRIM_CUOTA)</f>
        <v>145.496128</v>
      </c>
      <c r="O200" s="141">
        <f t="shared" ca="1" si="23"/>
        <v>28283.205808000002</v>
      </c>
      <c r="P200" s="142"/>
      <c r="Q200" s="140">
        <f t="shared" ca="1" si="20"/>
        <v>978375.27000000142</v>
      </c>
      <c r="R200" s="140">
        <f t="shared" ca="1" si="21"/>
        <v>28137.709680000004</v>
      </c>
      <c r="S200" s="72"/>
      <c r="T200" s="72"/>
    </row>
    <row r="201" spans="1:20" ht="15" x14ac:dyDescent="0.25">
      <c r="A201" s="155">
        <v>194</v>
      </c>
      <c r="B201" s="244">
        <f ca="1">'Tabla Amortización Fijo'!C207</f>
        <v>51564</v>
      </c>
      <c r="C201" s="141">
        <f t="shared" ca="1" si="22"/>
        <v>978375.27000000142</v>
      </c>
      <c r="D201" s="141">
        <f ca="1">IF(C201&lt;=0,0,IF(C201&lt;D200,C201,'Tabla Amortización Liquidez'!O214))</f>
        <v>16514.009999999995</v>
      </c>
      <c r="E201" s="156"/>
      <c r="F201" s="141">
        <f ca="1">'Tabla Amortización Liquidez'!P214</f>
        <v>8598.83</v>
      </c>
      <c r="G201" s="141">
        <f ca="1">'Tabla Amortización Liquidez'!Q214</f>
        <v>1375.81</v>
      </c>
      <c r="H201" s="141">
        <f t="shared" ref="H201:H247" ca="1" si="25">+G201+F201+D201</f>
        <v>26488.649999999994</v>
      </c>
      <c r="I201" s="449"/>
      <c r="J201" s="141">
        <f t="shared" ref="J201:J247" ca="1" si="26">IF(C201&lt;=0,0,(C201*0.8/1000))</f>
        <v>782.70021600000121</v>
      </c>
      <c r="K201" s="141">
        <f t="shared" si="24"/>
        <v>166.35080000000002</v>
      </c>
      <c r="L201" s="141">
        <f ca="1">'Tabla Amortización Liquidez'!Y214+'Tabla Amortización Liquidez'!Z214</f>
        <v>302.95000000000005</v>
      </c>
      <c r="M201" s="141">
        <f t="shared" ca="1" si="19"/>
        <v>399</v>
      </c>
      <c r="N201" s="141">
        <f ca="1">IF(C201=0,0,'Tabla Amortización Liquidez'!Z214+IVA_SI_PRIM_CUOTA+IVA_SD_PRIM_CUOTA+IVA_COMISION_PRIM_CUOTA)</f>
        <v>145.76612800000001</v>
      </c>
      <c r="O201" s="141">
        <f t="shared" ca="1" si="23"/>
        <v>28285.417143999995</v>
      </c>
      <c r="P201" s="142"/>
      <c r="Q201" s="140">
        <f t="shared" ca="1" si="20"/>
        <v>961861.26000000141</v>
      </c>
      <c r="R201" s="140">
        <f t="shared" ca="1" si="21"/>
        <v>28139.651015999996</v>
      </c>
      <c r="S201" s="72"/>
      <c r="T201" s="72"/>
    </row>
    <row r="202" spans="1:20" ht="15" x14ac:dyDescent="0.25">
      <c r="A202" s="155">
        <v>195</v>
      </c>
      <c r="B202" s="244">
        <f ca="1">'Tabla Amortización Fijo'!C208</f>
        <v>51595</v>
      </c>
      <c r="C202" s="141">
        <f t="shared" ca="1" si="22"/>
        <v>961861.26000000141</v>
      </c>
      <c r="D202" s="141">
        <f ca="1">IF(C202&lt;=0,0,IF(C202&lt;D201,C202,'Tabla Amortización Liquidez'!O215))</f>
        <v>15644.909999999994</v>
      </c>
      <c r="E202" s="156"/>
      <c r="F202" s="141">
        <f ca="1">'Tabla Amortización Liquidez'!P215</f>
        <v>9359.44</v>
      </c>
      <c r="G202" s="141">
        <f ca="1">'Tabla Amortización Liquidez'!Q215</f>
        <v>1497.51</v>
      </c>
      <c r="H202" s="141">
        <f t="shared" ca="1" si="25"/>
        <v>26501.859999999993</v>
      </c>
      <c r="I202" s="449"/>
      <c r="J202" s="141">
        <f t="shared" ca="1" si="26"/>
        <v>769.48900800000115</v>
      </c>
      <c r="K202" s="141">
        <f t="shared" si="24"/>
        <v>166.35080000000002</v>
      </c>
      <c r="L202" s="141">
        <f ca="1">'Tabla Amortización Liquidez'!Y215+'Tabla Amortización Liquidez'!Z215</f>
        <v>301.57000000000005</v>
      </c>
      <c r="M202" s="141">
        <f t="shared" ref="M202:M247" ca="1" si="27">IF(OR($M$8=0,C202&lt;=0),0,399)</f>
        <v>399</v>
      </c>
      <c r="N202" s="141">
        <f ca="1">IF(C202=0,0,'Tabla Amortización Liquidez'!Z215+IVA_SI_PRIM_CUOTA+IVA_SD_PRIM_CUOTA+IVA_COMISION_PRIM_CUOTA)</f>
        <v>145.57612800000001</v>
      </c>
      <c r="O202" s="141">
        <f t="shared" ca="1" si="23"/>
        <v>28283.845935999994</v>
      </c>
      <c r="P202" s="142"/>
      <c r="Q202" s="140">
        <f t="shared" ref="Q202:Q247" ca="1" si="28">C202-D202-E202-I202</f>
        <v>946216.35000000137</v>
      </c>
      <c r="R202" s="140">
        <f t="shared" ref="R202:R247" ca="1" si="29">O202-N202+I202+E202</f>
        <v>28138.269807999994</v>
      </c>
      <c r="S202" s="72"/>
      <c r="T202" s="72"/>
    </row>
    <row r="203" spans="1:20" ht="15" x14ac:dyDescent="0.25">
      <c r="A203" s="155">
        <v>196</v>
      </c>
      <c r="B203" s="244">
        <f ca="1">'Tabla Amortización Fijo'!C209</f>
        <v>51625</v>
      </c>
      <c r="C203" s="141">
        <f t="shared" ref="C203:C247" ca="1" si="30">IF(Q202&lt;=0.01,0,Q202)</f>
        <v>946216.35000000137</v>
      </c>
      <c r="D203" s="141">
        <f ca="1">IF(C203&lt;=0,0,IF(C203&lt;D202,C203,'Tabla Amortización Liquidez'!O216))</f>
        <v>16178.549999999996</v>
      </c>
      <c r="E203" s="156"/>
      <c r="F203" s="141">
        <f ca="1">'Tabla Amortización Liquidez'!P216</f>
        <v>8910.2000000000007</v>
      </c>
      <c r="G203" s="141">
        <f ca="1">'Tabla Amortización Liquidez'!Q216</f>
        <v>1425.63</v>
      </c>
      <c r="H203" s="141">
        <f t="shared" ca="1" si="25"/>
        <v>26514.379999999997</v>
      </c>
      <c r="I203" s="449"/>
      <c r="J203" s="141">
        <f t="shared" ca="1" si="26"/>
        <v>756.97308000000112</v>
      </c>
      <c r="K203" s="141">
        <f t="shared" si="24"/>
        <v>166.35080000000002</v>
      </c>
      <c r="L203" s="141">
        <f ca="1">'Tabla Amortización Liquidez'!Y216+'Tabla Amortización Liquidez'!Z216</f>
        <v>302.39</v>
      </c>
      <c r="M203" s="141">
        <f t="shared" ca="1" si="27"/>
        <v>399</v>
      </c>
      <c r="N203" s="141">
        <f ca="1">IF(C203=0,0,'Tabla Amortización Liquidez'!Z216+IVA_SI_PRIM_CUOTA+IVA_SD_PRIM_CUOTA+IVA_COMISION_PRIM_CUOTA)</f>
        <v>145.686128</v>
      </c>
      <c r="O203" s="141">
        <f t="shared" ca="1" si="23"/>
        <v>28284.780007999998</v>
      </c>
      <c r="P203" s="142"/>
      <c r="Q203" s="140">
        <f t="shared" ca="1" si="28"/>
        <v>930037.80000000133</v>
      </c>
      <c r="R203" s="140">
        <f t="shared" ca="1" si="29"/>
        <v>28139.093879999997</v>
      </c>
      <c r="S203" s="72"/>
      <c r="T203" s="72"/>
    </row>
    <row r="204" spans="1:20" ht="15" x14ac:dyDescent="0.25">
      <c r="A204" s="155">
        <v>197</v>
      </c>
      <c r="B204" s="244">
        <f ca="1">'Tabla Amortización Fijo'!C210</f>
        <v>51656</v>
      </c>
      <c r="C204" s="141">
        <f t="shared" ca="1" si="30"/>
        <v>930037.80000000133</v>
      </c>
      <c r="D204" s="141">
        <f ca="1">IF(C204&lt;=0,0,IF(C204&lt;D203,C204,'Tabla Amortización Liquidez'!O217))</f>
        <v>16029.580000000002</v>
      </c>
      <c r="E204" s="156"/>
      <c r="F204" s="141">
        <f ca="1">'Tabla Amortización Liquidez'!P217</f>
        <v>9049.7800000000007</v>
      </c>
      <c r="G204" s="141">
        <f ca="1">'Tabla Amortización Liquidez'!Q217</f>
        <v>1447.96</v>
      </c>
      <c r="H204" s="141">
        <f t="shared" ca="1" si="25"/>
        <v>26527.320000000003</v>
      </c>
      <c r="I204" s="449"/>
      <c r="J204" s="141">
        <f t="shared" ca="1" si="26"/>
        <v>744.03024000000119</v>
      </c>
      <c r="K204" s="141">
        <f t="shared" si="24"/>
        <v>166.35080000000002</v>
      </c>
      <c r="L204" s="141">
        <f ca="1">'Tabla Amortización Liquidez'!Y217+'Tabla Amortización Liquidez'!Z217</f>
        <v>302.13</v>
      </c>
      <c r="M204" s="141">
        <f t="shared" ca="1" si="27"/>
        <v>399</v>
      </c>
      <c r="N204" s="141">
        <f ca="1">IF(C204=0,0,'Tabla Amortización Liquidez'!Z217+IVA_SI_PRIM_CUOTA+IVA_SD_PRIM_CUOTA+IVA_COMISION_PRIM_CUOTA)</f>
        <v>145.646128</v>
      </c>
      <c r="O204" s="141">
        <f t="shared" ref="O204:O247" ca="1" si="31">H204+L204+K204+M204+N204+J204</f>
        <v>28284.477168000005</v>
      </c>
      <c r="P204" s="142"/>
      <c r="Q204" s="140">
        <f t="shared" ca="1" si="28"/>
        <v>914008.22000000137</v>
      </c>
      <c r="R204" s="140">
        <f t="shared" ca="1" si="29"/>
        <v>28138.831040000005</v>
      </c>
      <c r="S204" s="72"/>
      <c r="T204" s="72"/>
    </row>
    <row r="205" spans="1:20" ht="15" x14ac:dyDescent="0.25">
      <c r="A205" s="155">
        <v>198</v>
      </c>
      <c r="B205" s="244">
        <f ca="1">'Tabla Amortización Fijo'!C211</f>
        <v>51686</v>
      </c>
      <c r="C205" s="141">
        <f t="shared" ca="1" si="30"/>
        <v>914008.22000000137</v>
      </c>
      <c r="D205" s="141">
        <f ca="1">IF(C205&lt;=0,0,IF(C205&lt;D204,C205,'Tabla Amortización Liquidez'!O218))</f>
        <v>16556.12</v>
      </c>
      <c r="E205" s="156"/>
      <c r="F205" s="141">
        <f ca="1">'Tabla Amortización Liquidez'!P218</f>
        <v>8606.91</v>
      </c>
      <c r="G205" s="141">
        <f ca="1">'Tabla Amortización Liquidez'!Q218</f>
        <v>1377.11</v>
      </c>
      <c r="H205" s="141">
        <f t="shared" ca="1" si="25"/>
        <v>26540.14</v>
      </c>
      <c r="I205" s="449"/>
      <c r="J205" s="141">
        <f t="shared" ca="1" si="26"/>
        <v>731.20657600000118</v>
      </c>
      <c r="K205" s="141">
        <f t="shared" si="24"/>
        <v>166.35080000000002</v>
      </c>
      <c r="L205" s="141">
        <f ca="1">'Tabla Amortización Liquidez'!Y218+'Tabla Amortización Liquidez'!Z218</f>
        <v>302.92999999999995</v>
      </c>
      <c r="M205" s="141">
        <f t="shared" ca="1" si="27"/>
        <v>399</v>
      </c>
      <c r="N205" s="141">
        <f ca="1">IF(C205=0,0,'Tabla Amortización Liquidez'!Z218+IVA_SI_PRIM_CUOTA+IVA_SD_PRIM_CUOTA+IVA_COMISION_PRIM_CUOTA)</f>
        <v>145.75612799999999</v>
      </c>
      <c r="O205" s="141">
        <f t="shared" ca="1" si="31"/>
        <v>28285.383504000001</v>
      </c>
      <c r="P205" s="142"/>
      <c r="Q205" s="140">
        <f t="shared" ca="1" si="28"/>
        <v>897452.10000000137</v>
      </c>
      <c r="R205" s="140">
        <f t="shared" ca="1" si="29"/>
        <v>28139.627376</v>
      </c>
      <c r="S205" s="72"/>
      <c r="T205" s="72"/>
    </row>
    <row r="206" spans="1:20" ht="15" x14ac:dyDescent="0.25">
      <c r="A206" s="155">
        <v>199</v>
      </c>
      <c r="B206" s="244">
        <f ca="1">'Tabla Amortización Fijo'!C212</f>
        <v>51717</v>
      </c>
      <c r="C206" s="141">
        <f t="shared" ca="1" si="30"/>
        <v>897452.10000000137</v>
      </c>
      <c r="D206" s="141">
        <f ca="1">IF(C206&lt;=0,0,IF(C206&lt;D205,C206,'Tabla Amortización Liquidez'!O219))</f>
        <v>16423.45</v>
      </c>
      <c r="E206" s="156"/>
      <c r="F206" s="141">
        <f ca="1">'Tabla Amortización Liquidez'!P219</f>
        <v>8732.7099999999991</v>
      </c>
      <c r="G206" s="141">
        <f ca="1">'Tabla Amortización Liquidez'!Q219</f>
        <v>1397.23</v>
      </c>
      <c r="H206" s="141">
        <f t="shared" ca="1" si="25"/>
        <v>26553.39</v>
      </c>
      <c r="I206" s="449"/>
      <c r="J206" s="141">
        <f t="shared" ca="1" si="26"/>
        <v>717.96168000000114</v>
      </c>
      <c r="K206" s="141">
        <f t="shared" si="24"/>
        <v>166.35080000000002</v>
      </c>
      <c r="L206" s="141">
        <f ca="1">'Tabla Amortización Liquidez'!Y219+'Tabla Amortización Liquidez'!Z219</f>
        <v>302.7</v>
      </c>
      <c r="M206" s="141">
        <f t="shared" ca="1" si="27"/>
        <v>399</v>
      </c>
      <c r="N206" s="141">
        <f ca="1">IF(C206=0,0,'Tabla Amortización Liquidez'!Z219+IVA_SI_PRIM_CUOTA+IVA_SD_PRIM_CUOTA+IVA_COMISION_PRIM_CUOTA)</f>
        <v>145.72612800000002</v>
      </c>
      <c r="O206" s="141">
        <f t="shared" ca="1" si="31"/>
        <v>28285.128607999999</v>
      </c>
      <c r="P206" s="142"/>
      <c r="Q206" s="140">
        <f t="shared" ca="1" si="28"/>
        <v>881028.65000000142</v>
      </c>
      <c r="R206" s="140">
        <f t="shared" ca="1" si="29"/>
        <v>28139.402480000001</v>
      </c>
      <c r="S206" s="72"/>
      <c r="T206" s="72"/>
    </row>
    <row r="207" spans="1:20" ht="15" x14ac:dyDescent="0.25">
      <c r="A207" s="155">
        <v>200</v>
      </c>
      <c r="B207" s="244">
        <f ca="1">'Tabla Amortización Fijo'!C213</f>
        <v>51748</v>
      </c>
      <c r="C207" s="141">
        <f t="shared" ca="1" si="30"/>
        <v>881028.65000000142</v>
      </c>
      <c r="D207" s="141">
        <f ca="1">IF(C207&lt;=0,0,IF(C207&lt;D206,C207,'Tabla Amortización Liquidez'!O220))</f>
        <v>16621.969999999998</v>
      </c>
      <c r="E207" s="156"/>
      <c r="F207" s="141">
        <f ca="1">'Tabla Amortización Liquidez'!P220</f>
        <v>8572.9</v>
      </c>
      <c r="G207" s="141">
        <f ca="1">'Tabla Amortización Liquidez'!Q220</f>
        <v>1371.66</v>
      </c>
      <c r="H207" s="141">
        <f t="shared" ca="1" si="25"/>
        <v>26566.53</v>
      </c>
      <c r="I207" s="449"/>
      <c r="J207" s="141">
        <f t="shared" ca="1" si="26"/>
        <v>704.8229200000012</v>
      </c>
      <c r="K207" s="141">
        <f t="shared" si="24"/>
        <v>166.35080000000002</v>
      </c>
      <c r="L207" s="141">
        <f ca="1">'Tabla Amortización Liquidez'!Y220+'Tabla Amortización Liquidez'!Z220</f>
        <v>302.99</v>
      </c>
      <c r="M207" s="141">
        <f t="shared" ca="1" si="27"/>
        <v>399</v>
      </c>
      <c r="N207" s="141">
        <f ca="1">IF(C207=0,0,'Tabla Amortización Liquidez'!Z220+IVA_SI_PRIM_CUOTA+IVA_SD_PRIM_CUOTA+IVA_COMISION_PRIM_CUOTA)</f>
        <v>145.76612800000001</v>
      </c>
      <c r="O207" s="141">
        <f t="shared" ca="1" si="31"/>
        <v>28285.459848000002</v>
      </c>
      <c r="P207" s="142"/>
      <c r="Q207" s="140">
        <f t="shared" ca="1" si="28"/>
        <v>864406.68000000145</v>
      </c>
      <c r="R207" s="140">
        <f t="shared" ca="1" si="29"/>
        <v>28139.693720000003</v>
      </c>
      <c r="S207" s="72"/>
      <c r="T207" s="72"/>
    </row>
    <row r="208" spans="1:20" ht="15" x14ac:dyDescent="0.25">
      <c r="A208" s="155">
        <v>201</v>
      </c>
      <c r="B208" s="244">
        <f ca="1">'Tabla Amortización Fijo'!C214</f>
        <v>51778</v>
      </c>
      <c r="C208" s="141">
        <f t="shared" ca="1" si="30"/>
        <v>864406.68000000145</v>
      </c>
      <c r="D208" s="141">
        <f ca="1">IF(C208&lt;=0,0,IF(C208&lt;D207,C208,'Tabla Amortización Liquidez'!O221))</f>
        <v>17137.62</v>
      </c>
      <c r="E208" s="156"/>
      <c r="F208" s="141">
        <f ca="1">'Tabla Amortización Liquidez'!P221</f>
        <v>8139.83</v>
      </c>
      <c r="G208" s="141">
        <f ca="1">'Tabla Amortización Liquidez'!Q221</f>
        <v>1302.3699999999999</v>
      </c>
      <c r="H208" s="141">
        <f t="shared" ca="1" si="25"/>
        <v>26579.82</v>
      </c>
      <c r="I208" s="449"/>
      <c r="J208" s="141">
        <f t="shared" ca="1" si="26"/>
        <v>691.52534400000116</v>
      </c>
      <c r="K208" s="141">
        <f t="shared" si="24"/>
        <v>166.35080000000002</v>
      </c>
      <c r="L208" s="141">
        <f ca="1">'Tabla Amortización Liquidez'!Y221+'Tabla Amortización Liquidez'!Z221</f>
        <v>303.77999999999997</v>
      </c>
      <c r="M208" s="141">
        <f t="shared" ca="1" si="27"/>
        <v>399</v>
      </c>
      <c r="N208" s="141">
        <f ca="1">IF(C208=0,0,'Tabla Amortización Liquidez'!Z221+IVA_SI_PRIM_CUOTA+IVA_SD_PRIM_CUOTA+IVA_COMISION_PRIM_CUOTA)</f>
        <v>145.87612799999999</v>
      </c>
      <c r="O208" s="141">
        <f t="shared" ca="1" si="31"/>
        <v>28286.352272</v>
      </c>
      <c r="P208" s="142"/>
      <c r="Q208" s="140">
        <f t="shared" ca="1" si="28"/>
        <v>847269.06000000145</v>
      </c>
      <c r="R208" s="140">
        <f t="shared" ca="1" si="29"/>
        <v>28140.476144</v>
      </c>
      <c r="S208" s="72"/>
      <c r="T208" s="72"/>
    </row>
    <row r="209" spans="1:20" ht="15" x14ac:dyDescent="0.25">
      <c r="A209" s="155">
        <v>202</v>
      </c>
      <c r="B209" s="244">
        <f ca="1">'Tabla Amortización Fijo'!C215</f>
        <v>51809</v>
      </c>
      <c r="C209" s="141">
        <f t="shared" ca="1" si="30"/>
        <v>847269.06000000145</v>
      </c>
      <c r="D209" s="141">
        <f ca="1">IF(C209&lt;=0,0,IF(C209&lt;D208,C209,'Tabla Amortización Liquidez'!O222))</f>
        <v>17030.03</v>
      </c>
      <c r="E209" s="156"/>
      <c r="F209" s="141">
        <f ca="1">'Tabla Amortización Liquidez'!P222</f>
        <v>8244.4</v>
      </c>
      <c r="G209" s="141">
        <f ca="1">'Tabla Amortización Liquidez'!Q222</f>
        <v>1319.1</v>
      </c>
      <c r="H209" s="141">
        <f t="shared" ca="1" si="25"/>
        <v>26593.53</v>
      </c>
      <c r="I209" s="449"/>
      <c r="J209" s="141">
        <f t="shared" ca="1" si="26"/>
        <v>677.81524800000113</v>
      </c>
      <c r="K209" s="141">
        <f t="shared" si="24"/>
        <v>166.35080000000002</v>
      </c>
      <c r="L209" s="141">
        <f ca="1">'Tabla Amortización Liquidez'!Y222+'Tabla Amortización Liquidez'!Z222</f>
        <v>303.60000000000002</v>
      </c>
      <c r="M209" s="141">
        <f t="shared" ca="1" si="27"/>
        <v>399</v>
      </c>
      <c r="N209" s="141">
        <f ca="1">IF(C209=0,0,'Tabla Amortización Liquidez'!Z222+IVA_SI_PRIM_CUOTA+IVA_SD_PRIM_CUOTA+IVA_COMISION_PRIM_CUOTA)</f>
        <v>145.85612800000001</v>
      </c>
      <c r="O209" s="141">
        <f t="shared" ca="1" si="31"/>
        <v>28286.152176</v>
      </c>
      <c r="P209" s="142"/>
      <c r="Q209" s="140">
        <f t="shared" ca="1" si="28"/>
        <v>830239.03000000142</v>
      </c>
      <c r="R209" s="140">
        <f t="shared" ca="1" si="29"/>
        <v>28140.296048</v>
      </c>
      <c r="S209" s="72"/>
      <c r="T209" s="72"/>
    </row>
    <row r="210" spans="1:20" ht="15" x14ac:dyDescent="0.25">
      <c r="A210" s="155">
        <v>203</v>
      </c>
      <c r="B210" s="244">
        <f ca="1">'Tabla Amortización Fijo'!C216</f>
        <v>51839</v>
      </c>
      <c r="C210" s="141">
        <f t="shared" ca="1" si="30"/>
        <v>830239.03000000142</v>
      </c>
      <c r="D210" s="141">
        <f ca="1">IF(C210&lt;=0,0,IF(C210&lt;D209,C210,'Tabla Amortización Liquidez'!O223))</f>
        <v>17538.189999999999</v>
      </c>
      <c r="E210" s="156"/>
      <c r="F210" s="141">
        <f ca="1">'Tabla Amortización Liquidez'!P223</f>
        <v>7818.08</v>
      </c>
      <c r="G210" s="141">
        <f ca="1">'Tabla Amortización Liquidez'!Q223</f>
        <v>1250.8900000000001</v>
      </c>
      <c r="H210" s="141">
        <f t="shared" ca="1" si="25"/>
        <v>26607.159999999996</v>
      </c>
      <c r="I210" s="449"/>
      <c r="J210" s="141">
        <f t="shared" ca="1" si="26"/>
        <v>664.19122400000117</v>
      </c>
      <c r="K210" s="141">
        <f t="shared" si="24"/>
        <v>166.35080000000002</v>
      </c>
      <c r="L210" s="141">
        <f ca="1">'Tabla Amortización Liquidez'!Y223+'Tabla Amortización Liquidez'!Z223</f>
        <v>304.37</v>
      </c>
      <c r="M210" s="141">
        <f t="shared" ca="1" si="27"/>
        <v>399</v>
      </c>
      <c r="N210" s="141">
        <f ca="1">IF(C210=0,0,'Tabla Amortización Liquidez'!Z223+IVA_SI_PRIM_CUOTA+IVA_SD_PRIM_CUOTA+IVA_COMISION_PRIM_CUOTA)</f>
        <v>145.95612800000001</v>
      </c>
      <c r="O210" s="141">
        <f t="shared" ca="1" si="31"/>
        <v>28287.028151999999</v>
      </c>
      <c r="P210" s="142"/>
      <c r="Q210" s="140">
        <f t="shared" ca="1" si="28"/>
        <v>812700.84000000148</v>
      </c>
      <c r="R210" s="140">
        <f t="shared" ca="1" si="29"/>
        <v>28141.072023999997</v>
      </c>
      <c r="S210" s="72"/>
      <c r="T210" s="72"/>
    </row>
    <row r="211" spans="1:20" ht="15" x14ac:dyDescent="0.25">
      <c r="A211" s="155">
        <v>204</v>
      </c>
      <c r="B211" s="244">
        <f ca="1">'Tabla Amortización Fijo'!C217</f>
        <v>51870</v>
      </c>
      <c r="C211" s="141">
        <f t="shared" ca="1" si="30"/>
        <v>812700.84000000148</v>
      </c>
      <c r="D211" s="141">
        <f ca="1">IF(C211&lt;=0,0,IF(C211&lt;D210,C211,'Tabla Amortización Liquidez'!O224))</f>
        <v>17447.88</v>
      </c>
      <c r="E211" s="156"/>
      <c r="F211" s="141">
        <f ca="1">'Tabla Amortización Liquidez'!P224</f>
        <v>7908.03</v>
      </c>
      <c r="G211" s="141">
        <f ca="1">'Tabla Amortización Liquidez'!Q224</f>
        <v>1265.28</v>
      </c>
      <c r="H211" s="141">
        <f t="shared" ca="1" si="25"/>
        <v>26621.190000000002</v>
      </c>
      <c r="I211" s="449"/>
      <c r="J211" s="141">
        <f t="shared" ca="1" si="26"/>
        <v>650.16067200000123</v>
      </c>
      <c r="K211" s="141">
        <f t="shared" si="24"/>
        <v>166.35080000000002</v>
      </c>
      <c r="L211" s="141">
        <f ca="1">'Tabla Amortización Liquidez'!Y224+'Tabla Amortización Liquidez'!Z224</f>
        <v>304.20999999999998</v>
      </c>
      <c r="M211" s="141">
        <f t="shared" ca="1" si="27"/>
        <v>399</v>
      </c>
      <c r="N211" s="141">
        <f ca="1">IF(C211=0,0,'Tabla Amortización Liquidez'!Z224+IVA_SI_PRIM_CUOTA+IVA_SD_PRIM_CUOTA+IVA_COMISION_PRIM_CUOTA)</f>
        <v>145.936128</v>
      </c>
      <c r="O211" s="141">
        <f t="shared" ca="1" si="31"/>
        <v>28286.847600000005</v>
      </c>
      <c r="P211" s="142"/>
      <c r="Q211" s="140">
        <f t="shared" ca="1" si="28"/>
        <v>795252.96000000148</v>
      </c>
      <c r="R211" s="140">
        <f t="shared" ca="1" si="29"/>
        <v>28140.911472000003</v>
      </c>
      <c r="S211" s="72"/>
      <c r="T211" s="72"/>
    </row>
    <row r="212" spans="1:20" ht="15" x14ac:dyDescent="0.25">
      <c r="A212" s="155">
        <v>205</v>
      </c>
      <c r="B212" s="244">
        <f ca="1">'Tabla Amortización Fijo'!C218</f>
        <v>51901</v>
      </c>
      <c r="C212" s="141">
        <f t="shared" ca="1" si="30"/>
        <v>795252.96000000148</v>
      </c>
      <c r="D212" s="141">
        <f ca="1">IF(C212&lt;=0,0,IF(C212&lt;D211,C212,'Tabla Amortización Liquidez'!O225))</f>
        <v>17658.78</v>
      </c>
      <c r="E212" s="156"/>
      <c r="F212" s="141">
        <f ca="1">'Tabla Amortización Liquidez'!P225</f>
        <v>7738.25</v>
      </c>
      <c r="G212" s="141">
        <f ca="1">'Tabla Amortización Liquidez'!Q225</f>
        <v>1238.1199999999999</v>
      </c>
      <c r="H212" s="141">
        <f t="shared" ca="1" si="25"/>
        <v>26635.149999999998</v>
      </c>
      <c r="I212" s="449"/>
      <c r="J212" s="141">
        <f t="shared" ca="1" si="26"/>
        <v>636.20236800000123</v>
      </c>
      <c r="K212" s="141">
        <f t="shared" si="24"/>
        <v>166.35080000000002</v>
      </c>
      <c r="L212" s="141">
        <f ca="1">'Tabla Amortización Liquidez'!Y225+'Tabla Amortización Liquidez'!Z225</f>
        <v>304.51</v>
      </c>
      <c r="M212" s="141">
        <f t="shared" ca="1" si="27"/>
        <v>399</v>
      </c>
      <c r="N212" s="141">
        <f ca="1">IF(C212=0,0,'Tabla Amortización Liquidez'!Z225+IVA_SI_PRIM_CUOTA+IVA_SD_PRIM_CUOTA+IVA_COMISION_PRIM_CUOTA)</f>
        <v>145.97612800000002</v>
      </c>
      <c r="O212" s="141">
        <f t="shared" ca="1" si="31"/>
        <v>28287.189295999997</v>
      </c>
      <c r="P212" s="142"/>
      <c r="Q212" s="140">
        <f t="shared" ca="1" si="28"/>
        <v>777594.18000000145</v>
      </c>
      <c r="R212" s="140">
        <f t="shared" ca="1" si="29"/>
        <v>28141.213167999998</v>
      </c>
      <c r="S212" s="72"/>
      <c r="T212" s="72"/>
    </row>
    <row r="213" spans="1:20" ht="15" x14ac:dyDescent="0.25">
      <c r="A213" s="155">
        <v>206</v>
      </c>
      <c r="B213" s="244">
        <f ca="1">'Tabla Amortización Fijo'!C219</f>
        <v>51929</v>
      </c>
      <c r="C213" s="141">
        <f t="shared" ca="1" si="30"/>
        <v>777594.18000000145</v>
      </c>
      <c r="D213" s="141">
        <f ca="1">IF(C213&lt;=0,0,IF(C213&lt;D212,C213,'Tabla Amortización Liquidez'!O226))</f>
        <v>18721.609999999997</v>
      </c>
      <c r="E213" s="156"/>
      <c r="F213" s="141">
        <f ca="1">'Tabla Amortización Liquidez'!P226</f>
        <v>6834.19</v>
      </c>
      <c r="G213" s="141">
        <f ca="1">'Tabla Amortización Liquidez'!Q226</f>
        <v>1093.47</v>
      </c>
      <c r="H213" s="141">
        <f t="shared" ca="1" si="25"/>
        <v>26649.269999999997</v>
      </c>
      <c r="I213" s="449"/>
      <c r="J213" s="141">
        <f t="shared" ca="1" si="26"/>
        <v>622.07534400000122</v>
      </c>
      <c r="K213" s="141">
        <f t="shared" si="24"/>
        <v>166.35080000000002</v>
      </c>
      <c r="L213" s="141">
        <f ca="1">'Tabla Amortización Liquidez'!Y226+'Tabla Amortización Liquidez'!Z226</f>
        <v>306.16000000000003</v>
      </c>
      <c r="M213" s="141">
        <f t="shared" ca="1" si="27"/>
        <v>399</v>
      </c>
      <c r="N213" s="141">
        <f ca="1">IF(C213=0,0,'Tabla Amortización Liquidez'!Z226+IVA_SI_PRIM_CUOTA+IVA_SD_PRIM_CUOTA+IVA_COMISION_PRIM_CUOTA)</f>
        <v>146.20612800000001</v>
      </c>
      <c r="O213" s="141">
        <f t="shared" ca="1" si="31"/>
        <v>28289.062271999999</v>
      </c>
      <c r="P213" s="142"/>
      <c r="Q213" s="140">
        <f t="shared" ca="1" si="28"/>
        <v>758872.57000000146</v>
      </c>
      <c r="R213" s="140">
        <f t="shared" ca="1" si="29"/>
        <v>28142.856143999998</v>
      </c>
      <c r="S213" s="72"/>
      <c r="T213" s="72"/>
    </row>
    <row r="214" spans="1:20" ht="15" x14ac:dyDescent="0.25">
      <c r="A214" s="155">
        <v>207</v>
      </c>
      <c r="B214" s="244">
        <f ca="1">'Tabla Amortización Fijo'!C220</f>
        <v>51960</v>
      </c>
      <c r="C214" s="141">
        <f t="shared" ca="1" si="30"/>
        <v>758872.57000000146</v>
      </c>
      <c r="D214" s="141">
        <f ca="1">IF(C214&lt;=0,0,IF(C214&lt;D213,C214,'Tabla Amortización Liquidez'!O227))</f>
        <v>18098.52</v>
      </c>
      <c r="E214" s="156"/>
      <c r="F214" s="141">
        <f ca="1">'Tabla Amortización Liquidez'!P227</f>
        <v>7384.25</v>
      </c>
      <c r="G214" s="141">
        <f ca="1">'Tabla Amortización Liquidez'!Q227</f>
        <v>1181.48</v>
      </c>
      <c r="H214" s="141">
        <f t="shared" ca="1" si="25"/>
        <v>26664.25</v>
      </c>
      <c r="I214" s="449"/>
      <c r="J214" s="141">
        <f t="shared" ca="1" si="26"/>
        <v>607.09805600000118</v>
      </c>
      <c r="K214" s="141">
        <f t="shared" si="24"/>
        <v>166.35080000000002</v>
      </c>
      <c r="L214" s="141">
        <f ca="1">'Tabla Amortización Liquidez'!Y227+'Tabla Amortización Liquidez'!Z227</f>
        <v>305.15999999999997</v>
      </c>
      <c r="M214" s="141">
        <f t="shared" ca="1" si="27"/>
        <v>399</v>
      </c>
      <c r="N214" s="141">
        <f ca="1">IF(C214=0,0,'Tabla Amortización Liquidez'!Z227+IVA_SI_PRIM_CUOTA+IVA_SD_PRIM_CUOTA+IVA_COMISION_PRIM_CUOTA)</f>
        <v>146.06612799999999</v>
      </c>
      <c r="O214" s="141">
        <f t="shared" ca="1" si="31"/>
        <v>28287.924984000001</v>
      </c>
      <c r="P214" s="142"/>
      <c r="Q214" s="140">
        <f t="shared" ca="1" si="28"/>
        <v>740774.05000000144</v>
      </c>
      <c r="R214" s="140">
        <f t="shared" ca="1" si="29"/>
        <v>28141.858856000003</v>
      </c>
      <c r="S214" s="72"/>
      <c r="T214" s="72"/>
    </row>
    <row r="215" spans="1:20" ht="15" x14ac:dyDescent="0.25">
      <c r="A215" s="155">
        <v>208</v>
      </c>
      <c r="B215" s="244">
        <f ca="1">'Tabla Amortización Fijo'!C221</f>
        <v>51990</v>
      </c>
      <c r="C215" s="141">
        <f t="shared" ca="1" si="30"/>
        <v>740774.05000000144</v>
      </c>
      <c r="D215" s="141">
        <f ca="1">IF(C215&lt;=0,0,IF(C215&lt;D214,C215,'Tabla Amortización Liquidez'!O228))</f>
        <v>18587.010000000002</v>
      </c>
      <c r="E215" s="156"/>
      <c r="F215" s="141">
        <f ca="1">'Tabla Amortización Liquidez'!P228</f>
        <v>6975.62</v>
      </c>
      <c r="G215" s="141">
        <f ca="1">'Tabla Amortización Liquidez'!Q228</f>
        <v>1116.0999999999999</v>
      </c>
      <c r="H215" s="141">
        <f t="shared" ca="1" si="25"/>
        <v>26678.730000000003</v>
      </c>
      <c r="I215" s="449"/>
      <c r="J215" s="141">
        <f t="shared" ca="1" si="26"/>
        <v>592.61924000000113</v>
      </c>
      <c r="K215" s="141">
        <f t="shared" si="24"/>
        <v>166.35080000000002</v>
      </c>
      <c r="L215" s="141">
        <f ca="1">'Tabla Amortización Liquidez'!Y228+'Tabla Amortización Liquidez'!Z228</f>
        <v>305.89999999999998</v>
      </c>
      <c r="M215" s="141">
        <f t="shared" ca="1" si="27"/>
        <v>399</v>
      </c>
      <c r="N215" s="141">
        <f ca="1">IF(C215=0,0,'Tabla Amortización Liquidez'!Z228+IVA_SI_PRIM_CUOTA+IVA_SD_PRIM_CUOTA+IVA_COMISION_PRIM_CUOTA)</f>
        <v>146.16612800000001</v>
      </c>
      <c r="O215" s="141">
        <f t="shared" ca="1" si="31"/>
        <v>28288.766168000006</v>
      </c>
      <c r="P215" s="142"/>
      <c r="Q215" s="140">
        <f t="shared" ca="1" si="28"/>
        <v>722187.04000000143</v>
      </c>
      <c r="R215" s="140">
        <f t="shared" ca="1" si="29"/>
        <v>28142.600040000005</v>
      </c>
      <c r="S215" s="72"/>
      <c r="T215" s="72"/>
    </row>
    <row r="216" spans="1:20" ht="15" x14ac:dyDescent="0.25">
      <c r="A216" s="155">
        <v>209</v>
      </c>
      <c r="B216" s="244">
        <f ca="1">'Tabla Amortización Fijo'!C222</f>
        <v>52021</v>
      </c>
      <c r="C216" s="141">
        <f t="shared" ca="1" si="30"/>
        <v>722187.04000000143</v>
      </c>
      <c r="D216" s="141">
        <f ca="1">IF(C216&lt;=0,0,IF(C216&lt;D215,C216,'Tabla Amortización Liquidez'!O229))</f>
        <v>18541.96</v>
      </c>
      <c r="E216" s="156"/>
      <c r="F216" s="141">
        <f ca="1">'Tabla Amortización Liquidez'!P229</f>
        <v>7027.28</v>
      </c>
      <c r="G216" s="141">
        <f ca="1">'Tabla Amortización Liquidez'!Q229</f>
        <v>1124.3599999999999</v>
      </c>
      <c r="H216" s="141">
        <f t="shared" ca="1" si="25"/>
        <v>26693.599999999999</v>
      </c>
      <c r="I216" s="449"/>
      <c r="J216" s="141">
        <f t="shared" ca="1" si="26"/>
        <v>577.74963200000116</v>
      </c>
      <c r="K216" s="141">
        <f t="shared" si="24"/>
        <v>166.35080000000002</v>
      </c>
      <c r="L216" s="141">
        <f ca="1">'Tabla Amortización Liquidez'!Y229+'Tabla Amortización Liquidez'!Z229</f>
        <v>305.81</v>
      </c>
      <c r="M216" s="141">
        <f t="shared" ca="1" si="27"/>
        <v>399</v>
      </c>
      <c r="N216" s="141">
        <f ca="1">IF(C216=0,0,'Tabla Amortización Liquidez'!Z229+IVA_SI_PRIM_CUOTA+IVA_SD_PRIM_CUOTA+IVA_COMISION_PRIM_CUOTA)</f>
        <v>146.15612800000002</v>
      </c>
      <c r="O216" s="141">
        <f t="shared" ca="1" si="31"/>
        <v>28288.666560000001</v>
      </c>
      <c r="P216" s="142"/>
      <c r="Q216" s="140">
        <f t="shared" ca="1" si="28"/>
        <v>703645.08000000147</v>
      </c>
      <c r="R216" s="140">
        <f t="shared" ca="1" si="29"/>
        <v>28142.510432000003</v>
      </c>
      <c r="S216" s="72"/>
      <c r="T216" s="72"/>
    </row>
    <row r="217" spans="1:20" ht="15" x14ac:dyDescent="0.25">
      <c r="A217" s="155">
        <v>210</v>
      </c>
      <c r="B217" s="244">
        <f ca="1">'Tabla Amortización Fijo'!C223</f>
        <v>52051</v>
      </c>
      <c r="C217" s="141">
        <f t="shared" ca="1" si="30"/>
        <v>703645.08000000147</v>
      </c>
      <c r="D217" s="141">
        <f ca="1">IF(C217&lt;=0,0,IF(C217&lt;D216,C217,'Tabla Amortización Liquidez'!O230))</f>
        <v>19022.280000000002</v>
      </c>
      <c r="E217" s="156"/>
      <c r="F217" s="141">
        <f ca="1">'Tabla Amortización Liquidez'!P230</f>
        <v>6625.99</v>
      </c>
      <c r="G217" s="141">
        <f ca="1">'Tabla Amortización Liquidez'!Q230</f>
        <v>1060.1600000000001</v>
      </c>
      <c r="H217" s="141">
        <f t="shared" ca="1" si="25"/>
        <v>26708.43</v>
      </c>
      <c r="I217" s="449"/>
      <c r="J217" s="141">
        <f t="shared" ca="1" si="26"/>
        <v>562.91606400000114</v>
      </c>
      <c r="K217" s="141">
        <f t="shared" si="24"/>
        <v>166.35080000000002</v>
      </c>
      <c r="L217" s="141">
        <f ca="1">'Tabla Amortización Liquidez'!Y230+'Tabla Amortización Liquidez'!Z230</f>
        <v>306.53999999999996</v>
      </c>
      <c r="M217" s="141">
        <f t="shared" ca="1" si="27"/>
        <v>399</v>
      </c>
      <c r="N217" s="141">
        <f ca="1">IF(C217=0,0,'Tabla Amortización Liquidez'!Z230+IVA_SI_PRIM_CUOTA+IVA_SD_PRIM_CUOTA+IVA_COMISION_PRIM_CUOTA)</f>
        <v>146.25612799999999</v>
      </c>
      <c r="O217" s="141">
        <f t="shared" ca="1" si="31"/>
        <v>28289.492992000003</v>
      </c>
      <c r="P217" s="142"/>
      <c r="Q217" s="140">
        <f t="shared" ca="1" si="28"/>
        <v>684622.80000000144</v>
      </c>
      <c r="R217" s="140">
        <f t="shared" ca="1" si="29"/>
        <v>28143.236864000002</v>
      </c>
      <c r="S217" s="72"/>
      <c r="T217" s="72"/>
    </row>
    <row r="218" spans="1:20" ht="15" x14ac:dyDescent="0.25">
      <c r="A218" s="155">
        <v>211</v>
      </c>
      <c r="B218" s="244">
        <f ca="1">'Tabla Amortización Fijo'!C224</f>
        <v>52082</v>
      </c>
      <c r="C218" s="141">
        <f t="shared" ca="1" si="30"/>
        <v>684622.80000000144</v>
      </c>
      <c r="D218" s="141">
        <f ca="1">IF(C218&lt;=0,0,IF(C218&lt;D217,C218,'Tabla Amortización Liquidez'!O231))</f>
        <v>18996.009999999995</v>
      </c>
      <c r="E218" s="156"/>
      <c r="F218" s="141">
        <f ca="1">'Tabla Amortización Liquidez'!P231</f>
        <v>6661.76</v>
      </c>
      <c r="G218" s="141">
        <f ca="1">'Tabla Amortización Liquidez'!Q231</f>
        <v>1065.8800000000001</v>
      </c>
      <c r="H218" s="141">
        <f t="shared" ca="1" si="25"/>
        <v>26723.649999999994</v>
      </c>
      <c r="I218" s="449"/>
      <c r="J218" s="141">
        <f t="shared" ca="1" si="26"/>
        <v>547.69824000000119</v>
      </c>
      <c r="K218" s="141">
        <f t="shared" si="24"/>
        <v>166.35080000000002</v>
      </c>
      <c r="L218" s="141">
        <f ca="1">'Tabla Amortización Liquidez'!Y231+'Tabla Amortización Liquidez'!Z231</f>
        <v>306.46999999999997</v>
      </c>
      <c r="M218" s="141">
        <f t="shared" ca="1" si="27"/>
        <v>399</v>
      </c>
      <c r="N218" s="141">
        <f ca="1">IF(C218=0,0,'Tabla Amortización Liquidez'!Z231+IVA_SI_PRIM_CUOTA+IVA_SD_PRIM_CUOTA+IVA_COMISION_PRIM_CUOTA)</f>
        <v>146.246128</v>
      </c>
      <c r="O218" s="141">
        <f t="shared" ca="1" si="31"/>
        <v>28289.415167999996</v>
      </c>
      <c r="P218" s="142"/>
      <c r="Q218" s="140">
        <f t="shared" ca="1" si="28"/>
        <v>665626.79000000143</v>
      </c>
      <c r="R218" s="140">
        <f t="shared" ca="1" si="29"/>
        <v>28143.169039999997</v>
      </c>
      <c r="S218" s="72"/>
      <c r="T218" s="72"/>
    </row>
    <row r="219" spans="1:20" ht="15" x14ac:dyDescent="0.25">
      <c r="A219" s="155">
        <v>212</v>
      </c>
      <c r="B219" s="244">
        <f ca="1">'Tabla Amortización Fijo'!C225</f>
        <v>52113</v>
      </c>
      <c r="C219" s="141">
        <f t="shared" ca="1" si="30"/>
        <v>665626.79000000143</v>
      </c>
      <c r="D219" s="141">
        <f ca="1">IF(C219&lt;=0,0,IF(C219&lt;D218,C219,'Tabla Amortización Liquidez'!O232))</f>
        <v>19225.62</v>
      </c>
      <c r="E219" s="156"/>
      <c r="F219" s="141">
        <f ca="1">'Tabla Amortización Liquidez'!P232</f>
        <v>6476.92</v>
      </c>
      <c r="G219" s="141">
        <f ca="1">'Tabla Amortización Liquidez'!Q232</f>
        <v>1036.31</v>
      </c>
      <c r="H219" s="141">
        <f t="shared" ca="1" si="25"/>
        <v>26738.85</v>
      </c>
      <c r="I219" s="449"/>
      <c r="J219" s="141">
        <f t="shared" ca="1" si="26"/>
        <v>532.50143200000116</v>
      </c>
      <c r="K219" s="141">
        <f t="shared" si="24"/>
        <v>166.35080000000002</v>
      </c>
      <c r="L219" s="141">
        <f ca="1">'Tabla Amortización Liquidez'!Y232+'Tabla Amortización Liquidez'!Z232</f>
        <v>306.81</v>
      </c>
      <c r="M219" s="141">
        <f t="shared" ca="1" si="27"/>
        <v>399</v>
      </c>
      <c r="N219" s="141">
        <f ca="1">IF(C219=0,0,'Tabla Amortización Liquidez'!Z232+IVA_SI_PRIM_CUOTA+IVA_SD_PRIM_CUOTA+IVA_COMISION_PRIM_CUOTA)</f>
        <v>146.29612800000001</v>
      </c>
      <c r="O219" s="141">
        <f t="shared" ca="1" si="31"/>
        <v>28289.808360000003</v>
      </c>
      <c r="P219" s="142"/>
      <c r="Q219" s="140">
        <f t="shared" ca="1" si="28"/>
        <v>646401.17000000144</v>
      </c>
      <c r="R219" s="140">
        <f t="shared" ca="1" si="29"/>
        <v>28143.512232000001</v>
      </c>
      <c r="S219" s="72"/>
      <c r="T219" s="72"/>
    </row>
    <row r="220" spans="1:20" ht="15" x14ac:dyDescent="0.25">
      <c r="A220" s="155">
        <v>213</v>
      </c>
      <c r="B220" s="244">
        <f ca="1">'Tabla Amortización Fijo'!C226</f>
        <v>52143</v>
      </c>
      <c r="C220" s="141">
        <f t="shared" ca="1" si="30"/>
        <v>646401.17000000144</v>
      </c>
      <c r="D220" s="141">
        <f ca="1">IF(C220&lt;=0,0,IF(C220&lt;D219,C220,'Tabla Amortización Liquidez'!O233))</f>
        <v>19693.38</v>
      </c>
      <c r="E220" s="156"/>
      <c r="F220" s="141">
        <f ca="1">'Tabla Amortización Liquidez'!P233</f>
        <v>6086.94</v>
      </c>
      <c r="G220" s="141">
        <f ca="1">'Tabla Amortización Liquidez'!Q233</f>
        <v>973.91</v>
      </c>
      <c r="H220" s="141">
        <f t="shared" ca="1" si="25"/>
        <v>26754.23</v>
      </c>
      <c r="I220" s="449"/>
      <c r="J220" s="141">
        <f t="shared" ca="1" si="26"/>
        <v>517.12093600000117</v>
      </c>
      <c r="K220" s="141">
        <f t="shared" si="24"/>
        <v>166.35080000000002</v>
      </c>
      <c r="L220" s="141">
        <f ca="1">'Tabla Amortización Liquidez'!Y233+'Tabla Amortización Liquidez'!Z233</f>
        <v>307.52000000000004</v>
      </c>
      <c r="M220" s="141">
        <f t="shared" ca="1" si="27"/>
        <v>399</v>
      </c>
      <c r="N220" s="141">
        <f ca="1">IF(C220=0,0,'Tabla Amortización Liquidez'!Z233+IVA_SI_PRIM_CUOTA+IVA_SD_PRIM_CUOTA+IVA_COMISION_PRIM_CUOTA)</f>
        <v>146.396128</v>
      </c>
      <c r="O220" s="141">
        <f t="shared" ca="1" si="31"/>
        <v>28290.617864</v>
      </c>
      <c r="P220" s="142"/>
      <c r="Q220" s="140">
        <f t="shared" ca="1" si="28"/>
        <v>626707.79000000143</v>
      </c>
      <c r="R220" s="140">
        <f t="shared" ca="1" si="29"/>
        <v>28144.221736</v>
      </c>
      <c r="S220" s="72"/>
      <c r="T220" s="72"/>
    </row>
    <row r="221" spans="1:20" ht="15" x14ac:dyDescent="0.25">
      <c r="A221" s="155">
        <v>214</v>
      </c>
      <c r="B221" s="244">
        <f ca="1">'Tabla Amortización Fijo'!C227</f>
        <v>52174</v>
      </c>
      <c r="C221" s="141">
        <f t="shared" ca="1" si="30"/>
        <v>626707.79000000143</v>
      </c>
      <c r="D221" s="141">
        <f ca="1">IF(C221&lt;=0,0,IF(C221&lt;D220,C221,'Tabla Amortización Liquidez'!O234))</f>
        <v>19696.060000000001</v>
      </c>
      <c r="E221" s="156"/>
      <c r="F221" s="141">
        <f ca="1">'Tabla Amortización Liquidez'!P234</f>
        <v>6098.21</v>
      </c>
      <c r="G221" s="141">
        <f ca="1">'Tabla Amortización Liquidez'!Q234</f>
        <v>975.71</v>
      </c>
      <c r="H221" s="141">
        <f t="shared" ca="1" si="25"/>
        <v>26769.980000000003</v>
      </c>
      <c r="I221" s="449"/>
      <c r="J221" s="141">
        <f t="shared" ca="1" si="26"/>
        <v>501.36623200000116</v>
      </c>
      <c r="K221" s="141">
        <f t="shared" si="24"/>
        <v>166.35080000000002</v>
      </c>
      <c r="L221" s="141">
        <f ca="1">'Tabla Amortización Liquidez'!Y234+'Tabla Amortización Liquidez'!Z234</f>
        <v>307.49</v>
      </c>
      <c r="M221" s="141">
        <f t="shared" ca="1" si="27"/>
        <v>399</v>
      </c>
      <c r="N221" s="141">
        <f ca="1">IF(C221=0,0,'Tabla Amortización Liquidez'!Z234+IVA_SI_PRIM_CUOTA+IVA_SD_PRIM_CUOTA+IVA_COMISION_PRIM_CUOTA)</f>
        <v>146.38612799999999</v>
      </c>
      <c r="O221" s="141">
        <f t="shared" ca="1" si="31"/>
        <v>28290.573160000004</v>
      </c>
      <c r="P221" s="142"/>
      <c r="Q221" s="140">
        <f t="shared" ca="1" si="28"/>
        <v>607011.73000000138</v>
      </c>
      <c r="R221" s="140">
        <f t="shared" ca="1" si="29"/>
        <v>28144.187032000005</v>
      </c>
      <c r="S221" s="72"/>
      <c r="T221" s="72"/>
    </row>
    <row r="222" spans="1:20" ht="15" x14ac:dyDescent="0.25">
      <c r="A222" s="155">
        <v>215</v>
      </c>
      <c r="B222" s="244">
        <f ca="1">'Tabla Amortización Fijo'!C228</f>
        <v>52204</v>
      </c>
      <c r="C222" s="141">
        <f t="shared" ca="1" si="30"/>
        <v>607011.73000000138</v>
      </c>
      <c r="D222" s="141">
        <f ca="1">IF(C222&lt;=0,0,IF(C222&lt;D221,C222,'Tabla Amortización Liquidez'!O235))</f>
        <v>20155.149999999998</v>
      </c>
      <c r="E222" s="156"/>
      <c r="F222" s="141">
        <f ca="1">'Tabla Amortización Liquidez'!P235</f>
        <v>5716.03</v>
      </c>
      <c r="G222" s="141">
        <f ca="1">'Tabla Amortización Liquidez'!Q235</f>
        <v>914.56</v>
      </c>
      <c r="H222" s="141">
        <f t="shared" ca="1" si="25"/>
        <v>26785.739999999998</v>
      </c>
      <c r="I222" s="449"/>
      <c r="J222" s="141">
        <f t="shared" ca="1" si="26"/>
        <v>485.60938400000111</v>
      </c>
      <c r="K222" s="141">
        <f t="shared" si="24"/>
        <v>166.35080000000002</v>
      </c>
      <c r="L222" s="141">
        <f ca="1">'Tabla Amortización Liquidez'!Y235+'Tabla Amortización Liquidez'!Z235</f>
        <v>308.19</v>
      </c>
      <c r="M222" s="141">
        <f t="shared" ca="1" si="27"/>
        <v>399</v>
      </c>
      <c r="N222" s="141">
        <f ca="1">IF(C222=0,0,'Tabla Amortización Liquidez'!Z235+IVA_SI_PRIM_CUOTA+IVA_SD_PRIM_CUOTA+IVA_COMISION_PRIM_CUOTA)</f>
        <v>146.48612800000001</v>
      </c>
      <c r="O222" s="141">
        <f t="shared" ca="1" si="31"/>
        <v>28291.376311999997</v>
      </c>
      <c r="P222" s="142"/>
      <c r="Q222" s="140">
        <f t="shared" ca="1" si="28"/>
        <v>586856.58000000136</v>
      </c>
      <c r="R222" s="140">
        <f t="shared" ca="1" si="29"/>
        <v>28144.890183999996</v>
      </c>
      <c r="S222" s="72"/>
      <c r="T222" s="72"/>
    </row>
    <row r="223" spans="1:20" ht="15" x14ac:dyDescent="0.25">
      <c r="A223" s="155">
        <v>216</v>
      </c>
      <c r="B223" s="244">
        <f ca="1">'Tabla Amortización Fijo'!C229</f>
        <v>52235</v>
      </c>
      <c r="C223" s="141">
        <f t="shared" ca="1" si="30"/>
        <v>586856.58000000136</v>
      </c>
      <c r="D223" s="141">
        <f ca="1">IF(C223&lt;=0,0,IF(C223&lt;D222,C223,'Tabla Amortización Liquidez'!O236))</f>
        <v>20177.75</v>
      </c>
      <c r="E223" s="156"/>
      <c r="F223" s="141">
        <f ca="1">'Tabla Amortización Liquidez'!P236</f>
        <v>5710.44</v>
      </c>
      <c r="G223" s="141">
        <f ca="1">'Tabla Amortización Liquidez'!Q236</f>
        <v>913.67</v>
      </c>
      <c r="H223" s="141">
        <f t="shared" ca="1" si="25"/>
        <v>26801.86</v>
      </c>
      <c r="I223" s="449"/>
      <c r="J223" s="141">
        <f t="shared" ca="1" si="26"/>
        <v>469.48526400000111</v>
      </c>
      <c r="K223" s="141">
        <f t="shared" si="24"/>
        <v>166.35080000000002</v>
      </c>
      <c r="L223" s="141">
        <f ca="1">'Tabla Amortización Liquidez'!Y236+'Tabla Amortización Liquidez'!Z236</f>
        <v>308.2</v>
      </c>
      <c r="M223" s="141">
        <f t="shared" ca="1" si="27"/>
        <v>399</v>
      </c>
      <c r="N223" s="141">
        <f ca="1">IF(C223=0,0,'Tabla Amortización Liquidez'!Z236+IVA_SI_PRIM_CUOTA+IVA_SD_PRIM_CUOTA+IVA_COMISION_PRIM_CUOTA)</f>
        <v>146.48612800000001</v>
      </c>
      <c r="O223" s="141">
        <f t="shared" ca="1" si="31"/>
        <v>28291.382192000005</v>
      </c>
      <c r="P223" s="142"/>
      <c r="Q223" s="140">
        <f t="shared" ca="1" si="28"/>
        <v>566678.83000000136</v>
      </c>
      <c r="R223" s="140">
        <f t="shared" ca="1" si="29"/>
        <v>28144.896064000004</v>
      </c>
      <c r="S223" s="72"/>
      <c r="T223" s="72"/>
    </row>
    <row r="224" spans="1:20" ht="15" x14ac:dyDescent="0.25">
      <c r="A224" s="155">
        <v>217</v>
      </c>
      <c r="B224" s="244">
        <f ca="1">'Tabla Amortización Fijo'!C230</f>
        <v>52266</v>
      </c>
      <c r="C224" s="141">
        <f t="shared" ca="1" si="30"/>
        <v>566678.83000000136</v>
      </c>
      <c r="D224" s="141">
        <f ca="1">IF(C224&lt;=0,0,IF(C224&lt;D223,C224,'Tabla Amortización Liquidez'!O237))</f>
        <v>20421.650000000001</v>
      </c>
      <c r="E224" s="156"/>
      <c r="F224" s="141">
        <f ca="1">'Tabla Amortización Liquidez'!P237</f>
        <v>5514.1</v>
      </c>
      <c r="G224" s="141">
        <f ca="1">'Tabla Amortización Liquidez'!Q237</f>
        <v>882.26</v>
      </c>
      <c r="H224" s="141">
        <f t="shared" ca="1" si="25"/>
        <v>26818.010000000002</v>
      </c>
      <c r="I224" s="449"/>
      <c r="J224" s="141">
        <f t="shared" ca="1" si="26"/>
        <v>453.34306400000111</v>
      </c>
      <c r="K224" s="141">
        <f t="shared" si="24"/>
        <v>166.35080000000002</v>
      </c>
      <c r="L224" s="141">
        <f ca="1">'Tabla Amortización Liquidez'!Y237+'Tabla Amortización Liquidez'!Z237</f>
        <v>308.56</v>
      </c>
      <c r="M224" s="141">
        <f t="shared" ca="1" si="27"/>
        <v>399</v>
      </c>
      <c r="N224" s="141">
        <f ca="1">IF(C224=0,0,'Tabla Amortización Liquidez'!Z237+IVA_SI_PRIM_CUOTA+IVA_SD_PRIM_CUOTA+IVA_COMISION_PRIM_CUOTA)</f>
        <v>146.53612800000002</v>
      </c>
      <c r="O224" s="141">
        <f t="shared" ca="1" si="31"/>
        <v>28291.799992000004</v>
      </c>
      <c r="P224" s="142"/>
      <c r="Q224" s="140">
        <f t="shared" ca="1" si="28"/>
        <v>546257.18000000133</v>
      </c>
      <c r="R224" s="140">
        <f t="shared" ca="1" si="29"/>
        <v>28145.263864000004</v>
      </c>
      <c r="S224" s="72"/>
      <c r="T224" s="72"/>
    </row>
    <row r="225" spans="1:20" ht="15" x14ac:dyDescent="0.25">
      <c r="A225" s="155">
        <v>218</v>
      </c>
      <c r="B225" s="244">
        <f ca="1">'Tabla Amortización Fijo'!C231</f>
        <v>52294</v>
      </c>
      <c r="C225" s="141">
        <f t="shared" ca="1" si="30"/>
        <v>546257.18000000133</v>
      </c>
      <c r="D225" s="141">
        <f ca="1">IF(C225&lt;=0,0,IF(C225&lt;D224,C225,'Tabla Amortización Liquidez'!O238))</f>
        <v>21265.190000000002</v>
      </c>
      <c r="E225" s="156"/>
      <c r="F225" s="141">
        <f ca="1">'Tabla Amortización Liquidez'!P238</f>
        <v>4800.99</v>
      </c>
      <c r="G225" s="141">
        <f ca="1">'Tabla Amortización Liquidez'!Q238</f>
        <v>768.16</v>
      </c>
      <c r="H225" s="141">
        <f t="shared" ca="1" si="25"/>
        <v>26834.340000000004</v>
      </c>
      <c r="I225" s="449"/>
      <c r="J225" s="141">
        <f t="shared" ca="1" si="26"/>
        <v>437.00574400000113</v>
      </c>
      <c r="K225" s="141">
        <f t="shared" si="24"/>
        <v>166.35080000000002</v>
      </c>
      <c r="L225" s="141">
        <f ca="1">'Tabla Amortización Liquidez'!Y238+'Tabla Amortización Liquidez'!Z238</f>
        <v>309.86</v>
      </c>
      <c r="M225" s="141">
        <f t="shared" ca="1" si="27"/>
        <v>399</v>
      </c>
      <c r="N225" s="141">
        <f ca="1">IF(C225=0,0,'Tabla Amortización Liquidez'!Z238+IVA_SI_PRIM_CUOTA+IVA_SD_PRIM_CUOTA+IVA_COMISION_PRIM_CUOTA)</f>
        <v>146.71612800000003</v>
      </c>
      <c r="O225" s="141">
        <f t="shared" ca="1" si="31"/>
        <v>28293.272672000006</v>
      </c>
      <c r="P225" s="142"/>
      <c r="Q225" s="140">
        <f t="shared" ca="1" si="28"/>
        <v>524991.99000000139</v>
      </c>
      <c r="R225" s="140">
        <f t="shared" ca="1" si="29"/>
        <v>28146.556544000006</v>
      </c>
      <c r="S225" s="72"/>
      <c r="T225" s="72"/>
    </row>
    <row r="226" spans="1:20" ht="15" x14ac:dyDescent="0.25">
      <c r="A226" s="155">
        <v>219</v>
      </c>
      <c r="B226" s="244">
        <f ca="1">'Tabla Amortización Fijo'!C232</f>
        <v>52325</v>
      </c>
      <c r="C226" s="141">
        <f t="shared" ca="1" si="30"/>
        <v>524991.99000000139</v>
      </c>
      <c r="D226" s="141">
        <f ca="1">IF(C226&lt;=0,0,IF(C226&lt;D225,C226,'Tabla Amortización Liquidez'!O239))</f>
        <v>20925.55</v>
      </c>
      <c r="E226" s="156"/>
      <c r="F226" s="141">
        <f ca="1">'Tabla Amortización Liquidez'!P239</f>
        <v>5108.46</v>
      </c>
      <c r="G226" s="141">
        <f ca="1">'Tabla Amortización Liquidez'!Q239</f>
        <v>817.35</v>
      </c>
      <c r="H226" s="141">
        <f t="shared" ca="1" si="25"/>
        <v>26851.360000000001</v>
      </c>
      <c r="I226" s="449"/>
      <c r="J226" s="141">
        <f t="shared" ca="1" si="26"/>
        <v>419.99359200000112</v>
      </c>
      <c r="K226" s="141">
        <f t="shared" si="24"/>
        <v>166.35080000000002</v>
      </c>
      <c r="L226" s="141">
        <f ca="1">'Tabla Amortización Liquidez'!Y239+'Tabla Amortización Liquidez'!Z239</f>
        <v>309.29999999999995</v>
      </c>
      <c r="M226" s="141">
        <f t="shared" ca="1" si="27"/>
        <v>399</v>
      </c>
      <c r="N226" s="141">
        <f ca="1">IF(C226=0,0,'Tabla Amortización Liquidez'!Z239+IVA_SI_PRIM_CUOTA+IVA_SD_PRIM_CUOTA+IVA_COMISION_PRIM_CUOTA)</f>
        <v>146.63612799999999</v>
      </c>
      <c r="O226" s="141">
        <f t="shared" ca="1" si="31"/>
        <v>28292.640520000001</v>
      </c>
      <c r="P226" s="142"/>
      <c r="Q226" s="140">
        <f t="shared" ca="1" si="28"/>
        <v>504066.4400000014</v>
      </c>
      <c r="R226" s="140">
        <f t="shared" ca="1" si="29"/>
        <v>28146.004392000003</v>
      </c>
      <c r="S226" s="72"/>
      <c r="T226" s="72"/>
    </row>
    <row r="227" spans="1:20" ht="15" x14ac:dyDescent="0.25">
      <c r="A227" s="155">
        <v>220</v>
      </c>
      <c r="B227" s="244">
        <f ca="1">'Tabla Amortización Fijo'!C233</f>
        <v>52355</v>
      </c>
      <c r="C227" s="141">
        <f t="shared" ca="1" si="30"/>
        <v>504066.4400000014</v>
      </c>
      <c r="D227" s="141">
        <f ca="1">IF(C227&lt;=0,0,IF(C227&lt;D226,C227,'Tabla Amortización Liquidez'!O240))</f>
        <v>21362.01</v>
      </c>
      <c r="E227" s="156"/>
      <c r="F227" s="141">
        <f ca="1">'Tabla Amortización Liquidez'!P240</f>
        <v>4746.63</v>
      </c>
      <c r="G227" s="141">
        <f ca="1">'Tabla Amortización Liquidez'!Q240</f>
        <v>759.46</v>
      </c>
      <c r="H227" s="141">
        <f t="shared" ca="1" si="25"/>
        <v>26868.1</v>
      </c>
      <c r="I227" s="449"/>
      <c r="J227" s="141">
        <f t="shared" ca="1" si="26"/>
        <v>403.25315200000119</v>
      </c>
      <c r="K227" s="141">
        <f t="shared" si="24"/>
        <v>166.35080000000002</v>
      </c>
      <c r="L227" s="141">
        <f ca="1">'Tabla Amortización Liquidez'!Y240+'Tabla Amortización Liquidez'!Z240</f>
        <v>309.95</v>
      </c>
      <c r="M227" s="141">
        <f t="shared" ca="1" si="27"/>
        <v>399</v>
      </c>
      <c r="N227" s="141">
        <f ca="1">IF(C227=0,0,'Tabla Amortización Liquidez'!Z240+IVA_SI_PRIM_CUOTA+IVA_SD_PRIM_CUOTA+IVA_COMISION_PRIM_CUOTA)</f>
        <v>146.72612800000002</v>
      </c>
      <c r="O227" s="141">
        <f t="shared" ca="1" si="31"/>
        <v>28293.380079999999</v>
      </c>
      <c r="P227" s="142"/>
      <c r="Q227" s="140">
        <f t="shared" ca="1" si="28"/>
        <v>482704.43000000139</v>
      </c>
      <c r="R227" s="140">
        <f t="shared" ca="1" si="29"/>
        <v>28146.653952000001</v>
      </c>
      <c r="S227" s="72"/>
      <c r="T227" s="72"/>
    </row>
    <row r="228" spans="1:20" ht="15" x14ac:dyDescent="0.25">
      <c r="A228" s="155">
        <v>221</v>
      </c>
      <c r="B228" s="244">
        <f ca="1">'Tabla Amortización Fijo'!C234</f>
        <v>52386</v>
      </c>
      <c r="C228" s="141">
        <f t="shared" ca="1" si="30"/>
        <v>482704.43000000139</v>
      </c>
      <c r="D228" s="141">
        <f ca="1">IF(C228&lt;=0,0,IF(C228&lt;D227,C228,'Tabla Amortización Liquidez'!O241))</f>
        <v>21436.69</v>
      </c>
      <c r="E228" s="156"/>
      <c r="F228" s="141">
        <f ca="1">'Tabla Amortización Liquidez'!P241</f>
        <v>4696.9799999999996</v>
      </c>
      <c r="G228" s="141">
        <f ca="1">'Tabla Amortización Liquidez'!Q241</f>
        <v>751.52</v>
      </c>
      <c r="H228" s="141">
        <f t="shared" ca="1" si="25"/>
        <v>26885.19</v>
      </c>
      <c r="I228" s="449"/>
      <c r="J228" s="141">
        <f t="shared" ca="1" si="26"/>
        <v>386.16354400000114</v>
      </c>
      <c r="K228" s="141">
        <f t="shared" si="24"/>
        <v>166.35080000000002</v>
      </c>
      <c r="L228" s="141">
        <f ca="1">'Tabla Amortización Liquidez'!Y241+'Tabla Amortización Liquidez'!Z241</f>
        <v>310.03999999999996</v>
      </c>
      <c r="M228" s="141">
        <f t="shared" ca="1" si="27"/>
        <v>399</v>
      </c>
      <c r="N228" s="141">
        <f ca="1">IF(C228=0,0,'Tabla Amortización Liquidez'!Z241+IVA_SI_PRIM_CUOTA+IVA_SD_PRIM_CUOTA+IVA_COMISION_PRIM_CUOTA)</f>
        <v>146.73612800000001</v>
      </c>
      <c r="O228" s="141">
        <f t="shared" ca="1" si="31"/>
        <v>28293.480472000003</v>
      </c>
      <c r="P228" s="142"/>
      <c r="Q228" s="140">
        <f t="shared" ca="1" si="28"/>
        <v>461267.74000000139</v>
      </c>
      <c r="R228" s="140">
        <f t="shared" ca="1" si="29"/>
        <v>28146.744344000002</v>
      </c>
      <c r="S228" s="72"/>
      <c r="T228" s="72"/>
    </row>
    <row r="229" spans="1:20" ht="15" x14ac:dyDescent="0.25">
      <c r="A229" s="155">
        <v>222</v>
      </c>
      <c r="B229" s="244">
        <f ca="1">'Tabla Amortización Fijo'!C235</f>
        <v>52416</v>
      </c>
      <c r="C229" s="141">
        <f t="shared" ca="1" si="30"/>
        <v>461267.74000000139</v>
      </c>
      <c r="D229" s="141">
        <f ca="1">IF(C229&lt;=0,0,IF(C229&lt;D228,C229,'Tabla Amortización Liquidez'!O242))</f>
        <v>21863.760000000002</v>
      </c>
      <c r="E229" s="156"/>
      <c r="F229" s="141">
        <f ca="1">'Tabla Amortización Liquidez'!P242</f>
        <v>4343.6000000000004</v>
      </c>
      <c r="G229" s="141">
        <f ca="1">'Tabla Amortización Liquidez'!Q242</f>
        <v>694.98</v>
      </c>
      <c r="H229" s="141">
        <f t="shared" ca="1" si="25"/>
        <v>26902.340000000004</v>
      </c>
      <c r="I229" s="449"/>
      <c r="J229" s="141">
        <f t="shared" ca="1" si="26"/>
        <v>369.01419200000112</v>
      </c>
      <c r="K229" s="141">
        <f t="shared" si="24"/>
        <v>166.35080000000002</v>
      </c>
      <c r="L229" s="141">
        <f ca="1">'Tabla Amortización Liquidez'!Y242+'Tabla Amortización Liquidez'!Z242</f>
        <v>310.69</v>
      </c>
      <c r="M229" s="141">
        <f t="shared" ca="1" si="27"/>
        <v>399</v>
      </c>
      <c r="N229" s="141">
        <f ca="1">IF(C229=0,0,'Tabla Amortización Liquidez'!Z242+IVA_SI_PRIM_CUOTA+IVA_SD_PRIM_CUOTA+IVA_COMISION_PRIM_CUOTA)</f>
        <v>146.82612800000001</v>
      </c>
      <c r="O229" s="141">
        <f t="shared" ca="1" si="31"/>
        <v>28294.221120000006</v>
      </c>
      <c r="P229" s="142"/>
      <c r="Q229" s="140">
        <f t="shared" ca="1" si="28"/>
        <v>439403.98000000138</v>
      </c>
      <c r="R229" s="140">
        <f t="shared" ca="1" si="29"/>
        <v>28147.394992000005</v>
      </c>
      <c r="S229" s="72"/>
      <c r="T229" s="72"/>
    </row>
    <row r="230" spans="1:20" ht="15" x14ac:dyDescent="0.25">
      <c r="A230" s="155">
        <v>223</v>
      </c>
      <c r="B230" s="244">
        <f ca="1">'Tabla Amortización Fijo'!C236</f>
        <v>52447</v>
      </c>
      <c r="C230" s="141">
        <f t="shared" ca="1" si="30"/>
        <v>439403.98000000138</v>
      </c>
      <c r="D230" s="141">
        <f ca="1">IF(C230&lt;=0,0,IF(C230&lt;D229,C230,'Tabla Amortización Liquidez'!O243))</f>
        <v>21960.09</v>
      </c>
      <c r="E230" s="156"/>
      <c r="F230" s="141">
        <f ca="1">'Tabla Amortización Liquidez'!P243</f>
        <v>4275.6400000000003</v>
      </c>
      <c r="G230" s="141">
        <f ca="1">'Tabla Amortización Liquidez'!Q243</f>
        <v>684.1</v>
      </c>
      <c r="H230" s="141">
        <f t="shared" ca="1" si="25"/>
        <v>26919.83</v>
      </c>
      <c r="I230" s="449"/>
      <c r="J230" s="141">
        <f t="shared" ca="1" si="26"/>
        <v>351.52318400000109</v>
      </c>
      <c r="K230" s="141">
        <f t="shared" si="24"/>
        <v>166.35080000000002</v>
      </c>
      <c r="L230" s="141">
        <f ca="1">'Tabla Amortización Liquidez'!Y243+'Tabla Amortización Liquidez'!Z243</f>
        <v>310.81</v>
      </c>
      <c r="M230" s="141">
        <f t="shared" ca="1" si="27"/>
        <v>399</v>
      </c>
      <c r="N230" s="141">
        <f ca="1">IF(C230=0,0,'Tabla Amortización Liquidez'!Z243+IVA_SI_PRIM_CUOTA+IVA_SD_PRIM_CUOTA+IVA_COMISION_PRIM_CUOTA)</f>
        <v>146.84612800000002</v>
      </c>
      <c r="O230" s="141">
        <f t="shared" ca="1" si="31"/>
        <v>28294.360112000006</v>
      </c>
      <c r="P230" s="142"/>
      <c r="Q230" s="140">
        <f t="shared" ca="1" si="28"/>
        <v>417443.89000000135</v>
      </c>
      <c r="R230" s="140">
        <f t="shared" ca="1" si="29"/>
        <v>28147.513984000005</v>
      </c>
      <c r="S230" s="72"/>
      <c r="T230" s="72"/>
    </row>
    <row r="231" spans="1:20" ht="15" x14ac:dyDescent="0.25">
      <c r="A231" s="155">
        <v>224</v>
      </c>
      <c r="B231" s="244">
        <f ca="1">'Tabla Amortización Fijo'!C237</f>
        <v>52478</v>
      </c>
      <c r="C231" s="141">
        <f t="shared" ca="1" si="30"/>
        <v>417443.89000000135</v>
      </c>
      <c r="D231" s="141">
        <f ca="1">IF(C231&lt;=0,0,IF(C231&lt;D230,C231,'Tabla Amortización Liquidez'!O244))</f>
        <v>22225.52</v>
      </c>
      <c r="E231" s="156"/>
      <c r="F231" s="141">
        <f ca="1">'Tabla Amortización Liquidez'!P244</f>
        <v>4061.96</v>
      </c>
      <c r="G231" s="141">
        <f ca="1">'Tabla Amortización Liquidez'!Q244</f>
        <v>649.91</v>
      </c>
      <c r="H231" s="141">
        <f t="shared" ca="1" si="25"/>
        <v>26937.39</v>
      </c>
      <c r="I231" s="449"/>
      <c r="J231" s="141">
        <f t="shared" ca="1" si="26"/>
        <v>333.95511200000112</v>
      </c>
      <c r="K231" s="141">
        <f t="shared" si="24"/>
        <v>166.35080000000002</v>
      </c>
      <c r="L231" s="141">
        <f ca="1">'Tabla Amortización Liquidez'!Y244+'Tabla Amortización Liquidez'!Z244</f>
        <v>311.2</v>
      </c>
      <c r="M231" s="141">
        <f t="shared" ca="1" si="27"/>
        <v>399</v>
      </c>
      <c r="N231" s="141">
        <f ca="1">IF(C231=0,0,'Tabla Amortización Liquidez'!Z244+IVA_SI_PRIM_CUOTA+IVA_SD_PRIM_CUOTA+IVA_COMISION_PRIM_CUOTA)</f>
        <v>146.896128</v>
      </c>
      <c r="O231" s="141">
        <f t="shared" ca="1" si="31"/>
        <v>28294.79204</v>
      </c>
      <c r="P231" s="142"/>
      <c r="Q231" s="140">
        <f t="shared" ca="1" si="28"/>
        <v>395218.37000000133</v>
      </c>
      <c r="R231" s="140">
        <f t="shared" ca="1" si="29"/>
        <v>28147.895912</v>
      </c>
      <c r="S231" s="72"/>
      <c r="T231" s="72"/>
    </row>
    <row r="232" spans="1:20" ht="15" x14ac:dyDescent="0.25">
      <c r="A232" s="155">
        <v>225</v>
      </c>
      <c r="B232" s="244">
        <f ca="1">'Tabla Amortización Fijo'!C238</f>
        <v>52508</v>
      </c>
      <c r="C232" s="141">
        <f t="shared" ca="1" si="30"/>
        <v>395218.37000000133</v>
      </c>
      <c r="D232" s="141">
        <f ca="1">IF(C232&lt;=0,0,IF(C232&lt;D231,C232,'Tabla Amortización Liquidez'!O245))</f>
        <v>22638.080000000002</v>
      </c>
      <c r="E232" s="156"/>
      <c r="F232" s="141">
        <f ca="1">'Tabla Amortización Liquidez'!P245</f>
        <v>3721.64</v>
      </c>
      <c r="G232" s="141">
        <f ca="1">'Tabla Amortización Liquidez'!Q245</f>
        <v>595.46</v>
      </c>
      <c r="H232" s="141">
        <f t="shared" ca="1" si="25"/>
        <v>26955.18</v>
      </c>
      <c r="I232" s="449"/>
      <c r="J232" s="141">
        <f t="shared" ca="1" si="26"/>
        <v>316.17469600000112</v>
      </c>
      <c r="K232" s="141">
        <f t="shared" si="24"/>
        <v>166.35080000000002</v>
      </c>
      <c r="L232" s="141">
        <f ca="1">'Tabla Amortización Liquidez'!Y245+'Tabla Amortización Liquidez'!Z245</f>
        <v>311.82</v>
      </c>
      <c r="M232" s="141">
        <f t="shared" ca="1" si="27"/>
        <v>399</v>
      </c>
      <c r="N232" s="141">
        <f ca="1">IF(C232=0,0,'Tabla Amortización Liquidez'!Z245+IVA_SI_PRIM_CUOTA+IVA_SD_PRIM_CUOTA+IVA_COMISION_PRIM_CUOTA)</f>
        <v>146.98612800000001</v>
      </c>
      <c r="O232" s="141">
        <f t="shared" ca="1" si="31"/>
        <v>28295.511624000002</v>
      </c>
      <c r="P232" s="142"/>
      <c r="Q232" s="140">
        <f t="shared" ca="1" si="28"/>
        <v>372580.29000000132</v>
      </c>
      <c r="R232" s="140">
        <f t="shared" ca="1" si="29"/>
        <v>28148.525496000002</v>
      </c>
      <c r="S232" s="72"/>
      <c r="T232" s="72"/>
    </row>
    <row r="233" spans="1:20" ht="15" x14ac:dyDescent="0.25">
      <c r="A233" s="155">
        <v>226</v>
      </c>
      <c r="B233" s="244">
        <f ca="1">'Tabla Amortización Fijo'!C239</f>
        <v>52539</v>
      </c>
      <c r="C233" s="141">
        <f t="shared" ca="1" si="30"/>
        <v>372580.29000000132</v>
      </c>
      <c r="D233" s="141">
        <f ca="1">IF(C233&lt;=0,0,IF(C233&lt;D232,C233,'Tabla Amortización Liquidez'!O246))</f>
        <v>22767.809999999998</v>
      </c>
      <c r="E233" s="156"/>
      <c r="F233" s="141">
        <f ca="1">'Tabla Amortización Liquidez'!P246</f>
        <v>3625.41</v>
      </c>
      <c r="G233" s="141">
        <f ca="1">'Tabla Amortización Liquidez'!Q246</f>
        <v>580.07000000000005</v>
      </c>
      <c r="H233" s="141">
        <f t="shared" ca="1" si="25"/>
        <v>26973.289999999997</v>
      </c>
      <c r="I233" s="449"/>
      <c r="J233" s="141">
        <f t="shared" ca="1" si="26"/>
        <v>298.06423200000108</v>
      </c>
      <c r="K233" s="141">
        <f t="shared" si="24"/>
        <v>166.35080000000002</v>
      </c>
      <c r="L233" s="141">
        <f ca="1">'Tabla Amortización Liquidez'!Y246+'Tabla Amortización Liquidez'!Z246</f>
        <v>311.99</v>
      </c>
      <c r="M233" s="141">
        <f t="shared" ca="1" si="27"/>
        <v>399</v>
      </c>
      <c r="N233" s="141">
        <f ca="1">IF(C233=0,0,'Tabla Amortización Liquidez'!Z246+IVA_SI_PRIM_CUOTA+IVA_SD_PRIM_CUOTA+IVA_COMISION_PRIM_CUOTA)</f>
        <v>147.00612799999999</v>
      </c>
      <c r="O233" s="141">
        <f t="shared" ca="1" si="31"/>
        <v>28295.701160000001</v>
      </c>
      <c r="P233" s="142"/>
      <c r="Q233" s="140">
        <f t="shared" ca="1" si="28"/>
        <v>349812.48000000132</v>
      </c>
      <c r="R233" s="140">
        <f t="shared" ca="1" si="29"/>
        <v>28148.695032</v>
      </c>
      <c r="S233" s="72"/>
      <c r="T233" s="72"/>
    </row>
    <row r="234" spans="1:20" ht="15" x14ac:dyDescent="0.25">
      <c r="A234" s="155">
        <v>227</v>
      </c>
      <c r="B234" s="244">
        <f ca="1">'Tabla Amortización Fijo'!C240</f>
        <v>52569</v>
      </c>
      <c r="C234" s="141">
        <f t="shared" ca="1" si="30"/>
        <v>349812.48000000132</v>
      </c>
      <c r="D234" s="141">
        <f ca="1">IF(C234&lt;=0,0,IF(C234&lt;D233,C234,'Tabla Amortización Liquidez'!O247))</f>
        <v>23170.38</v>
      </c>
      <c r="E234" s="156"/>
      <c r="F234" s="141">
        <f ca="1">'Tabla Amortización Liquidez'!P247</f>
        <v>3294.07</v>
      </c>
      <c r="G234" s="141">
        <f ca="1">'Tabla Amortización Liquidez'!Q247</f>
        <v>527.04999999999995</v>
      </c>
      <c r="H234" s="141">
        <f t="shared" ca="1" si="25"/>
        <v>26991.5</v>
      </c>
      <c r="I234" s="449"/>
      <c r="J234" s="141">
        <f t="shared" ca="1" si="26"/>
        <v>279.84998400000103</v>
      </c>
      <c r="K234" s="141">
        <f t="shared" si="24"/>
        <v>166.35080000000002</v>
      </c>
      <c r="L234" s="141">
        <f ca="1">'Tabla Amortización Liquidez'!Y247+'Tabla Amortización Liquidez'!Z247</f>
        <v>312.60000000000002</v>
      </c>
      <c r="M234" s="141">
        <f t="shared" ca="1" si="27"/>
        <v>399</v>
      </c>
      <c r="N234" s="141">
        <f ca="1">IF(C234=0,0,'Tabla Amortización Liquidez'!Z247+IVA_SI_PRIM_CUOTA+IVA_SD_PRIM_CUOTA+IVA_COMISION_PRIM_CUOTA)</f>
        <v>147.09612800000002</v>
      </c>
      <c r="O234" s="141">
        <f t="shared" ca="1" si="31"/>
        <v>28296.396912</v>
      </c>
      <c r="P234" s="142"/>
      <c r="Q234" s="140">
        <f t="shared" ca="1" si="28"/>
        <v>326642.10000000132</v>
      </c>
      <c r="R234" s="140">
        <f t="shared" ca="1" si="29"/>
        <v>28149.300783999999</v>
      </c>
      <c r="S234" s="72"/>
      <c r="T234" s="72"/>
    </row>
    <row r="235" spans="1:20" ht="15" x14ac:dyDescent="0.25">
      <c r="A235" s="155">
        <v>228</v>
      </c>
      <c r="B235" s="244">
        <f ca="1">'Tabla Amortización Fijo'!C241</f>
        <v>52600</v>
      </c>
      <c r="C235" s="141">
        <f t="shared" ca="1" si="30"/>
        <v>326642.10000000132</v>
      </c>
      <c r="D235" s="141">
        <f ca="1">IF(C235&lt;=0,0,IF(C235&lt;D234,C235,'Tabla Amortización Liquidez'!O248))</f>
        <v>23323.079999999998</v>
      </c>
      <c r="E235" s="156"/>
      <c r="F235" s="141">
        <f ca="1">'Tabla Amortización Liquidez'!P248</f>
        <v>3178.41</v>
      </c>
      <c r="G235" s="141">
        <f ca="1">'Tabla Amortización Liquidez'!Q248</f>
        <v>508.55</v>
      </c>
      <c r="H235" s="141">
        <f t="shared" ca="1" si="25"/>
        <v>27010.039999999997</v>
      </c>
      <c r="I235" s="449"/>
      <c r="J235" s="141">
        <f t="shared" ca="1" si="26"/>
        <v>261.31368000000106</v>
      </c>
      <c r="K235" s="141">
        <f t="shared" si="24"/>
        <v>166.35080000000002</v>
      </c>
      <c r="L235" s="141">
        <f ca="1">'Tabla Amortización Liquidez'!Y248+'Tabla Amortización Liquidez'!Z248</f>
        <v>312.81</v>
      </c>
      <c r="M235" s="141">
        <f t="shared" ca="1" si="27"/>
        <v>399</v>
      </c>
      <c r="N235" s="141">
        <f ca="1">IF(C235=0,0,'Tabla Amortización Liquidez'!Z248+IVA_SI_PRIM_CUOTA+IVA_SD_PRIM_CUOTA+IVA_COMISION_PRIM_CUOTA)</f>
        <v>147.12612799999999</v>
      </c>
      <c r="O235" s="141">
        <f t="shared" ca="1" si="31"/>
        <v>28296.640607999998</v>
      </c>
      <c r="P235" s="142"/>
      <c r="Q235" s="140">
        <f t="shared" ca="1" si="28"/>
        <v>303319.0200000013</v>
      </c>
      <c r="R235" s="140">
        <f t="shared" ca="1" si="29"/>
        <v>28149.514479999998</v>
      </c>
      <c r="S235" s="72"/>
      <c r="T235" s="72"/>
    </row>
    <row r="236" spans="1:20" ht="15" x14ac:dyDescent="0.25">
      <c r="A236" s="155">
        <v>229</v>
      </c>
      <c r="B236" s="244">
        <f ca="1">'Tabla Amortización Fijo'!C242</f>
        <v>52631</v>
      </c>
      <c r="C236" s="141">
        <f t="shared" ca="1" si="30"/>
        <v>303319.0200000013</v>
      </c>
      <c r="D236" s="141">
        <f ca="1">IF(C236&lt;=0,0,IF(C236&lt;D235,C236,'Tabla Amortización Liquidez'!O249))</f>
        <v>23605</v>
      </c>
      <c r="E236" s="156"/>
      <c r="F236" s="141">
        <f ca="1">'Tabla Amortización Liquidez'!P249</f>
        <v>2951.46</v>
      </c>
      <c r="G236" s="141">
        <f ca="1">'Tabla Amortización Liquidez'!Q249</f>
        <v>472.23</v>
      </c>
      <c r="H236" s="141">
        <f t="shared" ca="1" si="25"/>
        <v>27028.69</v>
      </c>
      <c r="I236" s="449"/>
      <c r="J236" s="141">
        <f t="shared" ca="1" si="26"/>
        <v>242.65521600000108</v>
      </c>
      <c r="K236" s="141">
        <f t="shared" si="24"/>
        <v>166.35080000000002</v>
      </c>
      <c r="L236" s="141">
        <f ca="1">'Tabla Amortización Liquidez'!Y249+'Tabla Amortización Liquidez'!Z249</f>
        <v>313.21999999999997</v>
      </c>
      <c r="M236" s="141">
        <f t="shared" ca="1" si="27"/>
        <v>399</v>
      </c>
      <c r="N236" s="141">
        <f ca="1">IF(C236=0,0,'Tabla Amortización Liquidez'!Z249+IVA_SI_PRIM_CUOTA+IVA_SD_PRIM_CUOTA+IVA_COMISION_PRIM_CUOTA)</f>
        <v>147.17612800000001</v>
      </c>
      <c r="O236" s="141">
        <f t="shared" ca="1" si="31"/>
        <v>28297.092144000002</v>
      </c>
      <c r="P236" s="142"/>
      <c r="Q236" s="140">
        <f t="shared" ca="1" si="28"/>
        <v>279714.0200000013</v>
      </c>
      <c r="R236" s="140">
        <f t="shared" ca="1" si="29"/>
        <v>28149.916016000003</v>
      </c>
      <c r="S236" s="72"/>
      <c r="T236" s="72"/>
    </row>
    <row r="237" spans="1:20" ht="15" x14ac:dyDescent="0.25">
      <c r="A237" s="155">
        <v>230</v>
      </c>
      <c r="B237" s="244">
        <f ca="1">'Tabla Amortización Fijo'!C243</f>
        <v>52660</v>
      </c>
      <c r="C237" s="141">
        <f t="shared" ca="1" si="30"/>
        <v>279714.0200000013</v>
      </c>
      <c r="D237" s="141">
        <f ca="1">IF(C237&lt;=0,0,IF(C237&lt;D236,C237,'Tabla Amortización Liquidez'!O250))</f>
        <v>24094.02</v>
      </c>
      <c r="E237" s="156"/>
      <c r="F237" s="141">
        <f ca="1">'Tabla Amortización Liquidez'!P250</f>
        <v>2546.17</v>
      </c>
      <c r="G237" s="141">
        <f ca="1">'Tabla Amortización Liquidez'!Q250</f>
        <v>407.39</v>
      </c>
      <c r="H237" s="141">
        <f t="shared" ca="1" si="25"/>
        <v>27047.58</v>
      </c>
      <c r="I237" s="449"/>
      <c r="J237" s="141">
        <f t="shared" ca="1" si="26"/>
        <v>223.77121600000106</v>
      </c>
      <c r="K237" s="141">
        <f t="shared" si="24"/>
        <v>166.35080000000002</v>
      </c>
      <c r="L237" s="141">
        <f ca="1">'Tabla Amortización Liquidez'!Y250+'Tabla Amortización Liquidez'!Z250</f>
        <v>313.95</v>
      </c>
      <c r="M237" s="141">
        <f t="shared" ca="1" si="27"/>
        <v>399</v>
      </c>
      <c r="N237" s="141">
        <f ca="1">IF(C237=0,0,'Tabla Amortización Liquidez'!Z250+IVA_SI_PRIM_CUOTA+IVA_SD_PRIM_CUOTA+IVA_COMISION_PRIM_CUOTA)</f>
        <v>147.276128</v>
      </c>
      <c r="O237" s="141">
        <f t="shared" ca="1" si="31"/>
        <v>28297.928144000005</v>
      </c>
      <c r="P237" s="142"/>
      <c r="Q237" s="140">
        <f t="shared" ca="1" si="28"/>
        <v>255620.00000000131</v>
      </c>
      <c r="R237" s="140">
        <f t="shared" ca="1" si="29"/>
        <v>28150.652016000004</v>
      </c>
      <c r="S237" s="72"/>
      <c r="T237" s="72"/>
    </row>
    <row r="238" spans="1:20" ht="15" x14ac:dyDescent="0.25">
      <c r="A238" s="155">
        <v>231</v>
      </c>
      <c r="B238" s="244">
        <f ca="1">'Tabla Amortización Fijo'!C244</f>
        <v>52691</v>
      </c>
      <c r="C238" s="141">
        <f t="shared" ca="1" si="30"/>
        <v>255620.00000000131</v>
      </c>
      <c r="D238" s="141">
        <f ca="1">IF(C238&lt;=0,0,IF(C238&lt;D237,C238,'Tabla Amortización Liquidez'!O251))</f>
        <v>24181.559999999998</v>
      </c>
      <c r="E238" s="156"/>
      <c r="F238" s="141">
        <f ca="1">'Tabla Amortización Liquidez'!P251</f>
        <v>2487.3200000000002</v>
      </c>
      <c r="G238" s="141">
        <f ca="1">'Tabla Amortización Liquidez'!Q251</f>
        <v>397.97</v>
      </c>
      <c r="H238" s="141">
        <f t="shared" ca="1" si="25"/>
        <v>27066.85</v>
      </c>
      <c r="I238" s="449"/>
      <c r="J238" s="141">
        <f t="shared" ca="1" si="26"/>
        <v>204.49600000000106</v>
      </c>
      <c r="K238" s="141">
        <f t="shared" si="24"/>
        <v>166.35080000000002</v>
      </c>
      <c r="L238" s="141">
        <f ca="1">'Tabla Amortización Liquidez'!Y251+'Tabla Amortización Liquidez'!Z251</f>
        <v>314.07</v>
      </c>
      <c r="M238" s="141">
        <f t="shared" ca="1" si="27"/>
        <v>399</v>
      </c>
      <c r="N238" s="141">
        <f ca="1">IF(C238=0,0,'Tabla Amortización Liquidez'!Z251+IVA_SI_PRIM_CUOTA+IVA_SD_PRIM_CUOTA+IVA_COMISION_PRIM_CUOTA)</f>
        <v>147.29612800000001</v>
      </c>
      <c r="O238" s="141">
        <f t="shared" ca="1" si="31"/>
        <v>28298.062928000003</v>
      </c>
      <c r="P238" s="142"/>
      <c r="Q238" s="140">
        <f t="shared" ca="1" si="28"/>
        <v>231438.44000000131</v>
      </c>
      <c r="R238" s="140">
        <f t="shared" ca="1" si="29"/>
        <v>28150.766800000001</v>
      </c>
      <c r="S238" s="72"/>
      <c r="T238" s="72"/>
    </row>
    <row r="239" spans="1:20" ht="15" x14ac:dyDescent="0.25">
      <c r="A239" s="155">
        <v>232</v>
      </c>
      <c r="B239" s="244">
        <f ca="1">'Tabla Amortización Fijo'!C245</f>
        <v>52721</v>
      </c>
      <c r="C239" s="141">
        <f t="shared" ca="1" si="30"/>
        <v>231438.44000000131</v>
      </c>
      <c r="D239" s="141">
        <f ca="1">IF(C239&lt;=0,0,IF(C239&lt;D238,C239,'Tabla Amortización Liquidez'!O252))</f>
        <v>24558.119999999995</v>
      </c>
      <c r="E239" s="156"/>
      <c r="F239" s="141">
        <f ca="1">'Tabla Amortización Liquidez'!P252</f>
        <v>2179.38</v>
      </c>
      <c r="G239" s="141">
        <f ca="1">'Tabla Amortización Liquidez'!Q252</f>
        <v>348.7</v>
      </c>
      <c r="H239" s="141">
        <f t="shared" ca="1" si="25"/>
        <v>27086.199999999997</v>
      </c>
      <c r="I239" s="449"/>
      <c r="J239" s="141">
        <f t="shared" ca="1" si="26"/>
        <v>185.15075200000106</v>
      </c>
      <c r="K239" s="141">
        <f t="shared" si="24"/>
        <v>166.35080000000002</v>
      </c>
      <c r="L239" s="141">
        <f ca="1">'Tabla Amortización Liquidez'!Y252+'Tabla Amortización Liquidez'!Z252</f>
        <v>314.63</v>
      </c>
      <c r="M239" s="141">
        <f t="shared" ca="1" si="27"/>
        <v>399</v>
      </c>
      <c r="N239" s="141">
        <f ca="1">IF(C239=0,0,'Tabla Amortización Liquidez'!Z252+IVA_SI_PRIM_CUOTA+IVA_SD_PRIM_CUOTA+IVA_COMISION_PRIM_CUOTA)</f>
        <v>147.37612799999999</v>
      </c>
      <c r="O239" s="141">
        <f t="shared" ca="1" si="31"/>
        <v>28298.70768</v>
      </c>
      <c r="P239" s="142"/>
      <c r="Q239" s="140">
        <f t="shared" ca="1" si="28"/>
        <v>206880.32000000132</v>
      </c>
      <c r="R239" s="140">
        <f t="shared" ca="1" si="29"/>
        <v>28151.331552</v>
      </c>
      <c r="S239" s="72"/>
      <c r="T239" s="72"/>
    </row>
    <row r="240" spans="1:20" ht="15" x14ac:dyDescent="0.25">
      <c r="A240" s="155">
        <v>233</v>
      </c>
      <c r="B240" s="244">
        <f ca="1">'Tabla Amortización Fijo'!C246</f>
        <v>52752</v>
      </c>
      <c r="C240" s="141">
        <f t="shared" ca="1" si="30"/>
        <v>206880.32000000132</v>
      </c>
      <c r="D240" s="141">
        <f ca="1">IF(C240&lt;=0,0,IF(C240&lt;D239,C240,'Tabla Amortización Liquidez'!O253))</f>
        <v>24770.699999999997</v>
      </c>
      <c r="E240" s="156"/>
      <c r="F240" s="141">
        <f ca="1">'Tabla Amortización Liquidez'!P253</f>
        <v>2013.06</v>
      </c>
      <c r="G240" s="141">
        <f ca="1">'Tabla Amortización Liquidez'!Q253</f>
        <v>322.08999999999997</v>
      </c>
      <c r="H240" s="141">
        <f t="shared" ca="1" si="25"/>
        <v>27105.85</v>
      </c>
      <c r="I240" s="449"/>
      <c r="J240" s="141">
        <f t="shared" ca="1" si="26"/>
        <v>165.50425600000108</v>
      </c>
      <c r="K240" s="141">
        <f t="shared" si="24"/>
        <v>166.35080000000002</v>
      </c>
      <c r="L240" s="141">
        <f ca="1">'Tabla Amortización Liquidez'!Y253+'Tabla Amortización Liquidez'!Z253</f>
        <v>314.93</v>
      </c>
      <c r="M240" s="141">
        <f t="shared" ca="1" si="27"/>
        <v>399</v>
      </c>
      <c r="N240" s="141">
        <f ca="1">IF(C240=0,0,'Tabla Amortización Liquidez'!Z253+IVA_SI_PRIM_CUOTA+IVA_SD_PRIM_CUOTA+IVA_COMISION_PRIM_CUOTA)</f>
        <v>147.41612800000001</v>
      </c>
      <c r="O240" s="141">
        <f t="shared" ca="1" si="31"/>
        <v>28299.051184</v>
      </c>
      <c r="P240" s="142"/>
      <c r="Q240" s="140">
        <f t="shared" ca="1" si="28"/>
        <v>182109.62000000133</v>
      </c>
      <c r="R240" s="140">
        <f t="shared" ca="1" si="29"/>
        <v>28151.635055999999</v>
      </c>
      <c r="S240" s="72"/>
      <c r="T240" s="72"/>
    </row>
    <row r="241" spans="1:20" ht="15" x14ac:dyDescent="0.25">
      <c r="A241" s="155">
        <v>234</v>
      </c>
      <c r="B241" s="244">
        <f ca="1">'Tabla Amortización Fijo'!C247</f>
        <v>52782</v>
      </c>
      <c r="C241" s="141">
        <f t="shared" ca="1" si="30"/>
        <v>182109.62000000133</v>
      </c>
      <c r="D241" s="141">
        <f ca="1">IF(C241&lt;=0,0,IF(C241&lt;D240,C241,'Tabla Amortización Liquidez'!O254))</f>
        <v>25136.41</v>
      </c>
      <c r="E241" s="156"/>
      <c r="F241" s="141">
        <f ca="1">'Tabla Amortización Liquidez'!P254</f>
        <v>1714.87</v>
      </c>
      <c r="G241" s="141">
        <f ca="1">'Tabla Amortización Liquidez'!Q254</f>
        <v>274.38</v>
      </c>
      <c r="H241" s="141">
        <f t="shared" ca="1" si="25"/>
        <v>27125.66</v>
      </c>
      <c r="I241" s="449"/>
      <c r="J241" s="141">
        <f t="shared" ca="1" si="26"/>
        <v>145.68769600000107</v>
      </c>
      <c r="K241" s="141">
        <f t="shared" si="24"/>
        <v>166.35080000000002</v>
      </c>
      <c r="L241" s="141">
        <f ca="1">'Tabla Amortización Liquidez'!Y254+'Tabla Amortización Liquidez'!Z254</f>
        <v>315.46999999999997</v>
      </c>
      <c r="M241" s="141">
        <f t="shared" ca="1" si="27"/>
        <v>399</v>
      </c>
      <c r="N241" s="141">
        <f ca="1">IF(C241=0,0,'Tabla Amortización Liquidez'!Z254+IVA_SI_PRIM_CUOTA+IVA_SD_PRIM_CUOTA+IVA_COMISION_PRIM_CUOTA)</f>
        <v>147.48612800000001</v>
      </c>
      <c r="O241" s="141">
        <f t="shared" ca="1" si="31"/>
        <v>28299.654624000003</v>
      </c>
      <c r="P241" s="142"/>
      <c r="Q241" s="140">
        <f t="shared" ca="1" si="28"/>
        <v>156973.21000000133</v>
      </c>
      <c r="R241" s="140">
        <f t="shared" ca="1" si="29"/>
        <v>28152.168496000002</v>
      </c>
      <c r="S241" s="72"/>
      <c r="T241" s="72"/>
    </row>
    <row r="242" spans="1:20" ht="15" x14ac:dyDescent="0.25">
      <c r="A242" s="155">
        <v>235</v>
      </c>
      <c r="B242" s="244">
        <f ca="1">'Tabla Amortización Fijo'!C248</f>
        <v>52813</v>
      </c>
      <c r="C242" s="141">
        <f t="shared" ca="1" si="30"/>
        <v>156973.21000000133</v>
      </c>
      <c r="D242" s="141">
        <f ca="1">IF(C242&lt;=0,0,IF(C242&lt;D241,C242,'Tabla Amortización Liquidez'!O255))</f>
        <v>25373.94</v>
      </c>
      <c r="E242" s="156"/>
      <c r="F242" s="141">
        <f ca="1">'Tabla Amortización Liquidez'!P255</f>
        <v>1527.44</v>
      </c>
      <c r="G242" s="141">
        <f ca="1">'Tabla Amortización Liquidez'!Q255</f>
        <v>244.39</v>
      </c>
      <c r="H242" s="141">
        <f t="shared" ca="1" si="25"/>
        <v>27145.769999999997</v>
      </c>
      <c r="I242" s="449"/>
      <c r="J242" s="141">
        <f t="shared" ca="1" si="26"/>
        <v>125.57856800000107</v>
      </c>
      <c r="K242" s="141">
        <f t="shared" si="24"/>
        <v>166.35080000000002</v>
      </c>
      <c r="L242" s="141">
        <f ca="1">'Tabla Amortización Liquidez'!Y255+'Tabla Amortización Liquidez'!Z255</f>
        <v>315.81</v>
      </c>
      <c r="M242" s="141">
        <f t="shared" ca="1" si="27"/>
        <v>399</v>
      </c>
      <c r="N242" s="141">
        <f ca="1">IF(C242=0,0,'Tabla Amortización Liquidez'!Z255+IVA_SI_PRIM_CUOTA+IVA_SD_PRIM_CUOTA+IVA_COMISION_PRIM_CUOTA)</f>
        <v>147.53612800000002</v>
      </c>
      <c r="O242" s="141">
        <f t="shared" ca="1" si="31"/>
        <v>28300.045495999999</v>
      </c>
      <c r="P242" s="142"/>
      <c r="Q242" s="140">
        <f t="shared" ca="1" si="28"/>
        <v>131599.27000000133</v>
      </c>
      <c r="R242" s="140">
        <f t="shared" ca="1" si="29"/>
        <v>28152.509367999999</v>
      </c>
      <c r="S242" s="72"/>
      <c r="T242" s="72"/>
    </row>
    <row r="243" spans="1:20" ht="15" x14ac:dyDescent="0.25">
      <c r="A243" s="155">
        <v>236</v>
      </c>
      <c r="B243" s="244">
        <f ca="1">'Tabla Amortización Fijo'!C249</f>
        <v>52844</v>
      </c>
      <c r="C243" s="141">
        <f t="shared" ca="1" si="30"/>
        <v>131599.27000000133</v>
      </c>
      <c r="D243" s="141">
        <f ca="1">IF(C243&lt;=0,0,IF(C243&lt;D242,C243,'Tabla Amortización Liquidez'!O256))</f>
        <v>25680.66</v>
      </c>
      <c r="E243" s="156"/>
      <c r="F243" s="141">
        <f ca="1">'Tabla Amortización Liquidez'!P256</f>
        <v>1280.53</v>
      </c>
      <c r="G243" s="141">
        <f ca="1">'Tabla Amortización Liquidez'!Q256</f>
        <v>204.88</v>
      </c>
      <c r="H243" s="141">
        <f t="shared" ca="1" si="25"/>
        <v>27166.07</v>
      </c>
      <c r="I243" s="449"/>
      <c r="J243" s="141">
        <f t="shared" ca="1" si="26"/>
        <v>105.27941600000108</v>
      </c>
      <c r="K243" s="141">
        <f t="shared" si="24"/>
        <v>166.35080000000002</v>
      </c>
      <c r="L243" s="141">
        <f ca="1">'Tabla Amortización Liquidez'!Y256+'Tabla Amortización Liquidez'!Z256</f>
        <v>316.26</v>
      </c>
      <c r="M243" s="141">
        <f t="shared" ca="1" si="27"/>
        <v>399</v>
      </c>
      <c r="N243" s="141">
        <f ca="1">IF(C243=0,0,'Tabla Amortización Liquidez'!Z256+IVA_SI_PRIM_CUOTA+IVA_SD_PRIM_CUOTA+IVA_COMISION_PRIM_CUOTA)</f>
        <v>147.59612800000002</v>
      </c>
      <c r="O243" s="141">
        <f t="shared" ca="1" si="31"/>
        <v>28300.556344000001</v>
      </c>
      <c r="P243" s="142"/>
      <c r="Q243" s="140">
        <f t="shared" ca="1" si="28"/>
        <v>105918.61000000132</v>
      </c>
      <c r="R243" s="140">
        <f t="shared" ca="1" si="29"/>
        <v>28152.960215999999</v>
      </c>
      <c r="S243" s="72"/>
      <c r="T243" s="72"/>
    </row>
    <row r="244" spans="1:20" ht="15" x14ac:dyDescent="0.25">
      <c r="A244" s="155">
        <v>237</v>
      </c>
      <c r="B244" s="244">
        <f ca="1">'Tabla Amortización Fijo'!C250</f>
        <v>52874</v>
      </c>
      <c r="C244" s="141">
        <f t="shared" ca="1" si="30"/>
        <v>105918.61000000132</v>
      </c>
      <c r="D244" s="141">
        <f ca="1">IF(C244&lt;=0,0,IF(C244&lt;D243,C244,'Tabla Amortización Liquidez'!O257))</f>
        <v>26029.639999999996</v>
      </c>
      <c r="E244" s="156"/>
      <c r="F244" s="141">
        <f ca="1">'Tabla Amortización Liquidez'!P257</f>
        <v>997.4</v>
      </c>
      <c r="G244" s="141">
        <f ca="1">'Tabla Amortización Liquidez'!Q257</f>
        <v>159.58000000000001</v>
      </c>
      <c r="H244" s="141">
        <f t="shared" ca="1" si="25"/>
        <v>27186.619999999995</v>
      </c>
      <c r="I244" s="449"/>
      <c r="J244" s="141">
        <f t="shared" ca="1" si="26"/>
        <v>84.734888000001064</v>
      </c>
      <c r="K244" s="141">
        <f t="shared" si="24"/>
        <v>166.35080000000002</v>
      </c>
      <c r="L244" s="141">
        <f ca="1">'Tabla Amortización Liquidez'!Y257+'Tabla Amortización Liquidez'!Z257</f>
        <v>316.77</v>
      </c>
      <c r="M244" s="141">
        <f t="shared" ca="1" si="27"/>
        <v>399</v>
      </c>
      <c r="N244" s="141">
        <f ca="1">IF(C244=0,0,'Tabla Amortización Liquidez'!Z257+IVA_SI_PRIM_CUOTA+IVA_SD_PRIM_CUOTA+IVA_COMISION_PRIM_CUOTA)</f>
        <v>147.66612800000001</v>
      </c>
      <c r="O244" s="141">
        <f t="shared" ca="1" si="31"/>
        <v>28301.141815999999</v>
      </c>
      <c r="P244" s="142"/>
      <c r="Q244" s="140">
        <f t="shared" ca="1" si="28"/>
        <v>79888.970000001325</v>
      </c>
      <c r="R244" s="140">
        <f t="shared" ca="1" si="29"/>
        <v>28153.475687999999</v>
      </c>
      <c r="S244" s="72"/>
      <c r="T244" s="72"/>
    </row>
    <row r="245" spans="1:20" ht="15" x14ac:dyDescent="0.25">
      <c r="A245" s="155">
        <v>238</v>
      </c>
      <c r="B245" s="244">
        <f ca="1">'Tabla Amortización Fijo'!C251</f>
        <v>52905</v>
      </c>
      <c r="C245" s="141">
        <f t="shared" ca="1" si="30"/>
        <v>79888.970000001325</v>
      </c>
      <c r="D245" s="141">
        <f ca="1">IF(C245&lt;=0,0,IF(C245&lt;D244,C245,'Tabla Amortización Liquidez'!O258))</f>
        <v>26305.699999999997</v>
      </c>
      <c r="E245" s="156"/>
      <c r="F245" s="141">
        <f ca="1">'Tabla Amortización Liquidez'!P258</f>
        <v>777.36</v>
      </c>
      <c r="G245" s="141">
        <f ca="1">'Tabla Amortización Liquidez'!Q258</f>
        <v>124.38</v>
      </c>
      <c r="H245" s="141">
        <f t="shared" ca="1" si="25"/>
        <v>27207.439999999999</v>
      </c>
      <c r="I245" s="449"/>
      <c r="J245" s="141">
        <f t="shared" ca="1" si="26"/>
        <v>63.911176000001063</v>
      </c>
      <c r="K245" s="141">
        <f t="shared" si="24"/>
        <v>166.35080000000002</v>
      </c>
      <c r="L245" s="141">
        <f ca="1">'Tabla Amortización Liquidez'!Y258+'Tabla Amortización Liquidez'!Z258</f>
        <v>317.18</v>
      </c>
      <c r="M245" s="141">
        <f t="shared" ca="1" si="27"/>
        <v>399</v>
      </c>
      <c r="N245" s="141">
        <f ca="1">IF(C245=0,0,'Tabla Amortización Liquidez'!Z258+IVA_SI_PRIM_CUOTA+IVA_SD_PRIM_CUOTA+IVA_COMISION_PRIM_CUOTA)</f>
        <v>147.72612800000002</v>
      </c>
      <c r="O245" s="141">
        <f t="shared" ca="1" si="31"/>
        <v>28301.608103999999</v>
      </c>
      <c r="P245" s="142"/>
      <c r="Q245" s="140">
        <f t="shared" ca="1" si="28"/>
        <v>53583.270000001328</v>
      </c>
      <c r="R245" s="140">
        <f t="shared" ca="1" si="29"/>
        <v>28153.881976000001</v>
      </c>
      <c r="S245" s="72"/>
      <c r="T245" s="72"/>
    </row>
    <row r="246" spans="1:20" ht="15" x14ac:dyDescent="0.25">
      <c r="A246" s="155">
        <v>239</v>
      </c>
      <c r="B246" s="244">
        <f ca="1">'Tabla Amortización Fijo'!C252</f>
        <v>52935</v>
      </c>
      <c r="C246" s="141">
        <f t="shared" ca="1" si="30"/>
        <v>53583.270000001328</v>
      </c>
      <c r="D246" s="141">
        <f ca="1">IF(C246&lt;=0,0,IF(C246&lt;D245,C246,'Tabla Amortización Liquidez'!O259))</f>
        <v>26643.17</v>
      </c>
      <c r="E246" s="156"/>
      <c r="F246" s="141">
        <f ca="1">'Tabla Amortización Liquidez'!P259</f>
        <v>504.58</v>
      </c>
      <c r="G246" s="141">
        <f ca="1">'Tabla Amortización Liquidez'!Q259</f>
        <v>80.73</v>
      </c>
      <c r="H246" s="141">
        <f t="shared" ca="1" si="25"/>
        <v>27228.48</v>
      </c>
      <c r="I246" s="449"/>
      <c r="J246" s="141">
        <f t="shared" ca="1" si="26"/>
        <v>42.866616000001066</v>
      </c>
      <c r="K246" s="141">
        <f t="shared" si="24"/>
        <v>166.35080000000002</v>
      </c>
      <c r="L246" s="141">
        <f ca="1">'Tabla Amortización Liquidez'!Y259+'Tabla Amortización Liquidez'!Z259</f>
        <v>317.68</v>
      </c>
      <c r="M246" s="141">
        <f t="shared" ca="1" si="27"/>
        <v>399</v>
      </c>
      <c r="N246" s="141">
        <f ca="1">IF(C246=0,0,'Tabla Amortización Liquidez'!Z259+IVA_SI_PRIM_CUOTA+IVA_SD_PRIM_CUOTA+IVA_COMISION_PRIM_CUOTA)</f>
        <v>147.79612800000001</v>
      </c>
      <c r="O246" s="141">
        <f t="shared" ca="1" si="31"/>
        <v>28302.173544000001</v>
      </c>
      <c r="P246" s="142"/>
      <c r="Q246" s="140">
        <f t="shared" ca="1" si="28"/>
        <v>26940.10000000133</v>
      </c>
      <c r="R246" s="140">
        <f t="shared" ca="1" si="29"/>
        <v>28154.377415999999</v>
      </c>
      <c r="S246" s="72"/>
      <c r="T246" s="72"/>
    </row>
    <row r="247" spans="1:20" ht="15.75" thickBot="1" x14ac:dyDescent="0.3">
      <c r="A247" s="155">
        <v>240</v>
      </c>
      <c r="B247" s="244">
        <f ca="1">'Tabla Amortización Fijo'!C253</f>
        <v>52966</v>
      </c>
      <c r="C247" s="141">
        <f t="shared" ca="1" si="30"/>
        <v>26940.10000000133</v>
      </c>
      <c r="D247" s="141">
        <f ca="1">IF(C247&lt;=0,0,IF(C247&lt;D246,C247,'Tabla Amortización Liquidez'!O260))</f>
        <v>26940.1</v>
      </c>
      <c r="E247" s="156"/>
      <c r="F247" s="141">
        <f ca="1">'Tabla Amortización Liquidez'!P260</f>
        <v>262.14</v>
      </c>
      <c r="G247" s="141">
        <f ca="1">'Tabla Amortización Liquidez'!Q260</f>
        <v>41.94</v>
      </c>
      <c r="H247" s="141">
        <f t="shared" ca="1" si="25"/>
        <v>27244.18</v>
      </c>
      <c r="I247" s="449"/>
      <c r="J247" s="141">
        <f t="shared" ca="1" si="26"/>
        <v>21.552080000001062</v>
      </c>
      <c r="K247" s="141">
        <f t="shared" si="24"/>
        <v>166.35080000000002</v>
      </c>
      <c r="L247" s="141">
        <f ca="1">'Tabla Amortización Liquidez'!Y260+'Tabla Amortización Liquidez'!Z260</f>
        <v>318.05</v>
      </c>
      <c r="M247" s="141">
        <f t="shared" ca="1" si="27"/>
        <v>399</v>
      </c>
      <c r="N247" s="141">
        <f ca="1">IF(C247=0,0,'Tabla Amortización Liquidez'!Z260+IVA_SI_PRIM_CUOTA+IVA_SD_PRIM_CUOTA+IVA_COMISION_PRIM_CUOTA)</f>
        <v>147.84612800000002</v>
      </c>
      <c r="O247" s="141">
        <f t="shared" ca="1" si="31"/>
        <v>28296.979008000002</v>
      </c>
      <c r="P247" s="142"/>
      <c r="Q247" s="140">
        <f t="shared" ca="1" si="28"/>
        <v>1.3315002433955669E-9</v>
      </c>
      <c r="R247" s="140">
        <f t="shared" ca="1" si="29"/>
        <v>28149.132880000001</v>
      </c>
      <c r="S247" s="72"/>
      <c r="T247" s="72"/>
    </row>
    <row r="248" spans="1:20" ht="16.5" thickTop="1" x14ac:dyDescent="0.25">
      <c r="A248" s="157"/>
      <c r="B248" s="157"/>
      <c r="C248" s="157"/>
      <c r="D248" s="158">
        <f ca="1">SUM(D8:D247)</f>
        <v>2159999.9999999995</v>
      </c>
      <c r="E248" s="158">
        <f>SUM(E8:E247)</f>
        <v>0</v>
      </c>
      <c r="F248" s="158">
        <f ca="1">SUM(F8:F247)</f>
        <v>3526138.9899999993</v>
      </c>
      <c r="G248" s="158"/>
      <c r="H248" s="158">
        <f ca="1">SUM(H8:H247)</f>
        <v>6250321.1500000022</v>
      </c>
      <c r="I248" s="158">
        <f>SUM(I8:I247)</f>
        <v>0</v>
      </c>
      <c r="J248" s="158">
        <f t="shared" ref="J248:O248" ca="1" si="32">SUM(J8:J247)</f>
        <v>295207.66606400022</v>
      </c>
      <c r="K248" s="158">
        <f t="shared" si="32"/>
        <v>39924.192000000032</v>
      </c>
      <c r="L248" s="158">
        <f t="shared" ca="1" si="32"/>
        <v>70052.509999999995</v>
      </c>
      <c r="M248" s="158">
        <f t="shared" ca="1" si="32"/>
        <v>95760</v>
      </c>
      <c r="N248" s="158">
        <f t="shared" ca="1" si="32"/>
        <v>34616.630720000016</v>
      </c>
      <c r="O248" s="158">
        <f t="shared" ca="1" si="32"/>
        <v>6785882.1487839976</v>
      </c>
      <c r="P248" s="144"/>
      <c r="Q248" s="72"/>
      <c r="R248" s="72"/>
      <c r="S248" s="72"/>
      <c r="T248" s="72"/>
    </row>
    <row r="249" spans="1:20" ht="15" x14ac:dyDescent="0.25">
      <c r="A249" s="134"/>
      <c r="B249" s="134"/>
      <c r="C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72"/>
      <c r="R249" s="72"/>
      <c r="S249" s="72"/>
      <c r="T249" s="72"/>
    </row>
    <row r="250" spans="1:20" ht="15" x14ac:dyDescent="0.25">
      <c r="A250" s="134"/>
      <c r="B250" s="134"/>
      <c r="C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72"/>
      <c r="R250" s="72"/>
      <c r="S250" s="72"/>
      <c r="T250" s="72"/>
    </row>
    <row r="251" spans="1:20" ht="15" x14ac:dyDescent="0.25">
      <c r="A251" s="851"/>
      <c r="B251" s="852"/>
      <c r="C251" s="852"/>
      <c r="D251" s="852"/>
      <c r="E251" s="852"/>
      <c r="F251" s="852"/>
      <c r="G251" s="852"/>
      <c r="H251" s="852"/>
      <c r="I251" s="852"/>
      <c r="J251" s="852"/>
      <c r="K251" s="852"/>
      <c r="L251" s="852"/>
      <c r="M251" s="852"/>
      <c r="N251" s="852"/>
      <c r="O251" s="852"/>
      <c r="P251" s="853"/>
      <c r="Q251" s="72"/>
      <c r="R251" s="72"/>
      <c r="S251" s="72"/>
      <c r="T251" s="72"/>
    </row>
    <row r="252" spans="1:20" ht="15" x14ac:dyDescent="0.25">
      <c r="A252" s="134"/>
      <c r="B252" s="134"/>
      <c r="C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72"/>
      <c r="R252" s="72"/>
      <c r="S252" s="72"/>
      <c r="T252" s="72"/>
    </row>
    <row r="253" spans="1:20" ht="15" x14ac:dyDescent="0.25">
      <c r="A253" s="134"/>
      <c r="B253" s="134"/>
      <c r="C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72"/>
      <c r="R253" s="72"/>
      <c r="S253" s="72"/>
      <c r="T253" s="72"/>
    </row>
    <row r="254" spans="1:20" ht="15" x14ac:dyDescent="0.25">
      <c r="A254" s="134"/>
      <c r="B254" s="134"/>
      <c r="C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72"/>
      <c r="R254" s="72"/>
      <c r="S254" s="72"/>
      <c r="T254" s="72"/>
    </row>
    <row r="255" spans="1:20" ht="15" hidden="1" x14ac:dyDescent="0.25">
      <c r="Q255" s="72"/>
      <c r="R255" s="72"/>
      <c r="S255" s="72"/>
      <c r="T255" s="72"/>
    </row>
    <row r="256" spans="1:20" ht="15" x14ac:dyDescent="0.25">
      <c r="E256" s="145"/>
    </row>
  </sheetData>
  <sheetProtection password="D365" sheet="1" objects="1" scenarios="1"/>
  <protectedRanges>
    <protectedRange sqref="E8:E247" name="Rango1"/>
  </protectedRanges>
  <mergeCells count="3">
    <mergeCell ref="E1:M1"/>
    <mergeCell ref="E2:M2"/>
    <mergeCell ref="A251:P251"/>
  </mergeCells>
  <conditionalFormatting sqref="K4:L4">
    <cfRule type="expression" dxfId="13" priority="3" stopIfTrue="1">
      <formula>$L$4=9.9%</formula>
    </cfRule>
    <cfRule type="expression" dxfId="12" priority="4" stopIfTrue="1">
      <formula>$L$4=8.9%</formula>
    </cfRule>
    <cfRule type="expression" dxfId="11" priority="5" stopIfTrue="1">
      <formula>$L$4=7.9%</formula>
    </cfRule>
  </conditionalFormatting>
  <dataValidations disablePrompts="1" count="1">
    <dataValidation type="list" allowBlank="1" showInputMessage="1" showErrorMessage="1" sqref="I5" xr:uid="{00000000-0002-0000-0400-000000000000}">
      <formula1>$Q$4:$Q$5</formula1>
    </dataValidation>
  </dataValidations>
  <pageMargins left="0.70866141732283472" right="0.70866141732283472" top="0.74803149606299213" bottom="0.74803149606299213" header="0.31496062992125984" footer="0.31496062992125984"/>
  <pageSetup scale="45" fitToHeight="5" orientation="portrait" r:id="rId1"/>
  <headerFooter>
    <oddFooter>&amp;L   La presente es de carácter informativa y no representa oferta vinculante por parte del Grupo Financiero Afirme y se encuentra sujeta a cambio sin previo aviso.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0ABE25C-7C9F-4380-87EB-A17DAB1AF827}">
            <xm:f>Simulación!$T$23=12</xm:f>
            <x14:dxf>
              <fill>
                <gradientFill degree="90">
                  <stop position="0">
                    <color theme="0"/>
                  </stop>
                  <stop position="1">
                    <color rgb="FFE6AF00"/>
                  </stop>
                </gradientFill>
              </fill>
            </x14:dxf>
          </x14:cfRule>
          <xm:sqref>D4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2:R59"/>
  <sheetViews>
    <sheetView zoomScale="90" zoomScaleNormal="90" workbookViewId="0">
      <selection activeCell="H4" sqref="H4"/>
    </sheetView>
  </sheetViews>
  <sheetFormatPr baseColWidth="10" defaultColWidth="11.42578125" defaultRowHeight="12.75" x14ac:dyDescent="0.2"/>
  <cols>
    <col min="1" max="1" width="2.140625" style="58" customWidth="1"/>
    <col min="2" max="2" width="24.140625" style="58" customWidth="1"/>
    <col min="3" max="3" width="13.42578125" style="61" bestFit="1" customWidth="1"/>
    <col min="4" max="4" width="8.5703125" style="58" bestFit="1" customWidth="1"/>
    <col min="5" max="5" width="11.5703125" style="58" customWidth="1"/>
    <col min="6" max="6" width="12.42578125" style="58" customWidth="1"/>
    <col min="7" max="7" width="10.140625" style="58" bestFit="1" customWidth="1"/>
    <col min="8" max="10" width="10.140625" style="58" customWidth="1"/>
    <col min="11" max="11" width="2.140625" style="58" customWidth="1"/>
    <col min="12" max="12" width="25" style="58" bestFit="1" customWidth="1"/>
    <col min="13" max="13" width="2.42578125" style="58" customWidth="1"/>
    <col min="14" max="14" width="11.42578125" style="58"/>
    <col min="15" max="15" width="4" style="58" customWidth="1"/>
    <col min="16" max="16" width="15.5703125" style="58" bestFit="1" customWidth="1"/>
    <col min="17" max="17" width="11.42578125" style="58"/>
    <col min="18" max="18" width="10.5703125" style="58" customWidth="1"/>
    <col min="19" max="16384" width="11.42578125" style="58"/>
  </cols>
  <sheetData>
    <row r="2" spans="2:18" ht="38.25" x14ac:dyDescent="0.2">
      <c r="B2" s="57" t="s">
        <v>63</v>
      </c>
      <c r="C2" s="57" t="s">
        <v>62</v>
      </c>
      <c r="D2" s="57" t="s">
        <v>64</v>
      </c>
      <c r="E2" s="57" t="s">
        <v>113</v>
      </c>
      <c r="F2" s="57" t="s">
        <v>117</v>
      </c>
      <c r="G2" s="57" t="s">
        <v>176</v>
      </c>
      <c r="H2" s="57" t="s">
        <v>177</v>
      </c>
      <c r="I2" s="57" t="s">
        <v>98</v>
      </c>
      <c r="L2" s="57" t="s">
        <v>66</v>
      </c>
      <c r="N2" s="57" t="s">
        <v>36</v>
      </c>
      <c r="P2" s="57" t="s">
        <v>87</v>
      </c>
    </row>
    <row r="3" spans="2:18" x14ac:dyDescent="0.2">
      <c r="B3" s="777"/>
      <c r="C3" s="659"/>
      <c r="D3" s="659"/>
      <c r="E3" s="659"/>
      <c r="F3" s="529"/>
      <c r="G3" s="529"/>
      <c r="H3" s="529"/>
      <c r="I3" s="529"/>
      <c r="K3" s="60"/>
      <c r="L3" s="6" t="s">
        <v>52</v>
      </c>
      <c r="N3" s="6" t="s">
        <v>37</v>
      </c>
      <c r="P3" s="6" t="s">
        <v>88</v>
      </c>
    </row>
    <row r="4" spans="2:18" x14ac:dyDescent="0.2">
      <c r="B4" s="777">
        <v>9.9500000000000005E-2</v>
      </c>
      <c r="C4" s="659">
        <v>9.9500000000000005E-2</v>
      </c>
      <c r="D4" s="659">
        <v>9.9500000000000005E-2</v>
      </c>
      <c r="E4" s="659">
        <f>C4-D4</f>
        <v>0</v>
      </c>
      <c r="F4" s="529">
        <v>0</v>
      </c>
      <c r="G4" s="659">
        <v>1.2E-2</v>
      </c>
      <c r="H4" s="529">
        <v>2.3E-2</v>
      </c>
      <c r="I4" s="529">
        <f>IF(PLAZO_ANIOS&gt;=20,G4,H4)</f>
        <v>1.2E-2</v>
      </c>
      <c r="K4" s="60"/>
      <c r="L4" s="6" t="s">
        <v>53</v>
      </c>
      <c r="N4" s="6" t="s">
        <v>38</v>
      </c>
      <c r="P4" s="6" t="s">
        <v>89</v>
      </c>
    </row>
    <row r="5" spans="2:18" x14ac:dyDescent="0.2">
      <c r="B5" s="777">
        <v>0.10150000000000001</v>
      </c>
      <c r="C5" s="529">
        <v>0.10150000000000001</v>
      </c>
      <c r="D5" s="529">
        <v>0.10150000000000001</v>
      </c>
      <c r="E5" s="659">
        <f t="shared" ref="E5:E11" si="0">C5-D5</f>
        <v>0</v>
      </c>
      <c r="F5" s="529">
        <v>0</v>
      </c>
      <c r="G5" s="659">
        <v>1.4999999999999999E-2</v>
      </c>
      <c r="H5" s="529">
        <v>2.5999999999999999E-2</v>
      </c>
      <c r="I5" s="529">
        <f t="shared" ref="I5:I11" si="1">IF(PLAZO_ANIOS&gt;=20,G5,H5)</f>
        <v>1.4999999999999999E-2</v>
      </c>
      <c r="K5" s="60"/>
      <c r="L5" s="6" t="s">
        <v>51</v>
      </c>
    </row>
    <row r="6" spans="2:18" x14ac:dyDescent="0.2">
      <c r="B6" s="777">
        <v>0.10349999999999999</v>
      </c>
      <c r="C6" s="529">
        <v>0.10349999999999999</v>
      </c>
      <c r="D6" s="529">
        <v>0.10349999999999999</v>
      </c>
      <c r="E6" s="659">
        <f>C6-D6</f>
        <v>0</v>
      </c>
      <c r="F6" s="529">
        <v>0</v>
      </c>
      <c r="G6" s="659">
        <v>1.4E-2</v>
      </c>
      <c r="H6" s="529">
        <v>2.5999999999999999E-2</v>
      </c>
      <c r="I6" s="529">
        <f>IF(PLAZO_ANIOS&gt;=20,G6,H6)</f>
        <v>1.4E-2</v>
      </c>
      <c r="K6" s="60"/>
      <c r="L6" s="6"/>
    </row>
    <row r="7" spans="2:18" x14ac:dyDescent="0.2">
      <c r="B7" s="777">
        <v>0.107</v>
      </c>
      <c r="C7" s="659">
        <v>0.107</v>
      </c>
      <c r="D7" s="659">
        <v>0.107</v>
      </c>
      <c r="E7" s="659">
        <f t="shared" si="0"/>
        <v>0</v>
      </c>
      <c r="F7" s="529">
        <v>0</v>
      </c>
      <c r="G7" s="659">
        <v>1.2E-2</v>
      </c>
      <c r="H7" s="529">
        <v>2.3E-2</v>
      </c>
      <c r="I7" s="529">
        <f>IF(PLAZO_ANIOS&gt;=20,G7,H7)</f>
        <v>1.2E-2</v>
      </c>
      <c r="L7" s="6" t="s">
        <v>54</v>
      </c>
    </row>
    <row r="8" spans="2:18" x14ac:dyDescent="0.2">
      <c r="B8" s="777">
        <v>0.10199999999999999</v>
      </c>
      <c r="C8" s="659">
        <v>0.10199999999999999</v>
      </c>
      <c r="D8" s="659">
        <v>0.10199999999999999</v>
      </c>
      <c r="E8" s="659">
        <f t="shared" si="0"/>
        <v>0</v>
      </c>
      <c r="F8" s="529">
        <v>0</v>
      </c>
      <c r="G8" s="659">
        <v>0.02</v>
      </c>
      <c r="H8" s="529">
        <v>2.5999999999999999E-2</v>
      </c>
      <c r="I8" s="529">
        <f t="shared" si="1"/>
        <v>0.02</v>
      </c>
      <c r="L8" s="6" t="s">
        <v>67</v>
      </c>
    </row>
    <row r="9" spans="2:18" x14ac:dyDescent="0.2">
      <c r="B9" s="777">
        <v>0.106</v>
      </c>
      <c r="C9" s="659">
        <v>0.106</v>
      </c>
      <c r="D9" s="659">
        <v>0.106</v>
      </c>
      <c r="E9" s="659">
        <f>C9-D9</f>
        <v>0</v>
      </c>
      <c r="F9" s="529">
        <v>0</v>
      </c>
      <c r="G9" s="659">
        <v>0.02</v>
      </c>
      <c r="H9" s="529">
        <v>2.5999999999999999E-2</v>
      </c>
      <c r="I9" s="529">
        <f>IF(PLAZO_ANIOS&gt;=20,G9,H9)</f>
        <v>0.02</v>
      </c>
      <c r="L9" s="6"/>
    </row>
    <row r="10" spans="2:18" x14ac:dyDescent="0.2">
      <c r="B10" s="777">
        <v>0.1115</v>
      </c>
      <c r="C10" s="659">
        <v>0.1115</v>
      </c>
      <c r="D10" s="659">
        <v>0.1115</v>
      </c>
      <c r="E10" s="659">
        <f>C10-D10</f>
        <v>0</v>
      </c>
      <c r="F10" s="529">
        <v>0</v>
      </c>
      <c r="G10" s="529">
        <v>1.2E-2</v>
      </c>
      <c r="H10" s="529">
        <v>2.3E-2</v>
      </c>
      <c r="I10" s="529">
        <f>IF(PLAZO_ANIOS&gt;=20,G10,H10)</f>
        <v>1.2E-2</v>
      </c>
      <c r="L10" s="6"/>
    </row>
    <row r="11" spans="2:18" x14ac:dyDescent="0.2">
      <c r="B11" s="777">
        <v>0.1045</v>
      </c>
      <c r="C11" s="659">
        <v>0.1045</v>
      </c>
      <c r="D11" s="659">
        <v>0.1045</v>
      </c>
      <c r="E11" s="659">
        <f t="shared" si="0"/>
        <v>0</v>
      </c>
      <c r="F11" s="529">
        <v>0</v>
      </c>
      <c r="G11" s="529">
        <v>1.2E-2</v>
      </c>
      <c r="H11" s="529">
        <v>2.3E-2</v>
      </c>
      <c r="I11" s="529">
        <f t="shared" si="1"/>
        <v>1.2E-2</v>
      </c>
      <c r="L11" s="6" t="s">
        <v>68</v>
      </c>
      <c r="P11" s="238" t="s">
        <v>174</v>
      </c>
      <c r="Q11" s="261">
        <f>'Parametro Destino'!I4</f>
        <v>20</v>
      </c>
      <c r="R11" s="60"/>
    </row>
    <row r="12" spans="2:18" x14ac:dyDescent="0.2">
      <c r="B12" s="778">
        <v>0.115</v>
      </c>
      <c r="C12" s="659">
        <v>0.115</v>
      </c>
      <c r="D12" s="659">
        <v>0.115</v>
      </c>
      <c r="E12" s="659">
        <v>0</v>
      </c>
      <c r="F12" s="659">
        <v>0</v>
      </c>
      <c r="G12" s="529">
        <v>1.0999999999999999E-2</v>
      </c>
      <c r="H12" s="529">
        <v>2.3E-2</v>
      </c>
      <c r="I12" s="529">
        <f t="shared" ref="I12:I21" si="2">IF(PLAZO_ANIOS&gt;=20,G12,H12)</f>
        <v>1.0999999999999999E-2</v>
      </c>
      <c r="P12" s="58" t="s">
        <v>213</v>
      </c>
      <c r="Q12" s="258">
        <f>'Parametro Destino'!I11</f>
        <v>0.113</v>
      </c>
      <c r="R12" s="60"/>
    </row>
    <row r="13" spans="2:18" x14ac:dyDescent="0.2">
      <c r="B13" s="778">
        <v>0.123</v>
      </c>
      <c r="C13" s="659">
        <v>0.123</v>
      </c>
      <c r="D13" s="659">
        <v>0.112</v>
      </c>
      <c r="E13" s="659">
        <v>0</v>
      </c>
      <c r="F13" s="659">
        <v>0</v>
      </c>
      <c r="G13" s="529">
        <v>8.9999999999999993E-3</v>
      </c>
      <c r="H13" s="529">
        <v>0.02</v>
      </c>
      <c r="I13" s="529">
        <f t="shared" si="2"/>
        <v>8.9999999999999993E-3</v>
      </c>
      <c r="Q13" s="258"/>
      <c r="R13" s="60"/>
    </row>
    <row r="14" spans="2:18" x14ac:dyDescent="0.2">
      <c r="B14" s="778">
        <v>0.11</v>
      </c>
      <c r="C14" s="659">
        <v>0.11</v>
      </c>
      <c r="D14" s="659">
        <v>0.11</v>
      </c>
      <c r="E14" s="659">
        <f>C14-D14</f>
        <v>0</v>
      </c>
      <c r="F14" s="529">
        <v>0</v>
      </c>
      <c r="G14" s="529">
        <v>1.2E-2</v>
      </c>
      <c r="H14" s="529">
        <v>2.3E-2</v>
      </c>
      <c r="I14" s="529">
        <f t="shared" si="2"/>
        <v>1.2E-2</v>
      </c>
      <c r="Q14" s="258"/>
      <c r="R14" s="60"/>
    </row>
    <row r="15" spans="2:18" x14ac:dyDescent="0.2">
      <c r="B15" s="779">
        <v>0.1125</v>
      </c>
      <c r="C15" s="738">
        <v>0.1125</v>
      </c>
      <c r="D15" s="738">
        <v>0.1125</v>
      </c>
      <c r="E15" s="659">
        <f>C15-D15</f>
        <v>0</v>
      </c>
      <c r="F15" s="529">
        <v>0</v>
      </c>
      <c r="G15" s="739">
        <v>1.2E-2</v>
      </c>
      <c r="H15" s="739">
        <v>2.3E-2</v>
      </c>
      <c r="I15" s="529">
        <f t="shared" si="2"/>
        <v>1.2E-2</v>
      </c>
      <c r="Q15" s="258"/>
      <c r="R15" s="60"/>
    </row>
    <row r="16" spans="2:18" x14ac:dyDescent="0.2">
      <c r="B16" s="779">
        <v>0.10299999999999999</v>
      </c>
      <c r="C16" s="738">
        <v>0.10299999999999999</v>
      </c>
      <c r="D16" s="738">
        <v>0.10299999999999999</v>
      </c>
      <c r="E16" s="738">
        <v>0</v>
      </c>
      <c r="F16" s="739">
        <v>0</v>
      </c>
      <c r="G16" s="739">
        <v>1.4E-2</v>
      </c>
      <c r="H16" s="739">
        <v>2.5999999999999999E-2</v>
      </c>
      <c r="I16" s="529">
        <f t="shared" si="2"/>
        <v>1.4E-2</v>
      </c>
      <c r="Q16" s="258"/>
      <c r="R16" s="60"/>
    </row>
    <row r="17" spans="2:18" x14ac:dyDescent="0.2">
      <c r="B17" s="779">
        <v>0.10249999999999999</v>
      </c>
      <c r="C17" s="738">
        <v>0.10249999999999999</v>
      </c>
      <c r="D17" s="738">
        <v>0.10249999999999999</v>
      </c>
      <c r="E17" s="659">
        <f t="shared" ref="E17:E20" si="3">C17-D17</f>
        <v>0</v>
      </c>
      <c r="F17" s="739">
        <v>0</v>
      </c>
      <c r="G17" s="739">
        <v>1.4999999999999999E-2</v>
      </c>
      <c r="H17" s="739">
        <v>2.5999999999999999E-2</v>
      </c>
      <c r="I17" s="529">
        <f t="shared" si="2"/>
        <v>1.4999999999999999E-2</v>
      </c>
      <c r="Q17" s="258"/>
      <c r="R17" s="60"/>
    </row>
    <row r="18" spans="2:18" x14ac:dyDescent="0.2">
      <c r="B18" s="779">
        <v>0.113</v>
      </c>
      <c r="C18" s="738">
        <v>0.113</v>
      </c>
      <c r="D18" s="738">
        <v>0.113</v>
      </c>
      <c r="E18" s="659">
        <f t="shared" si="3"/>
        <v>0</v>
      </c>
      <c r="F18" s="739">
        <v>0</v>
      </c>
      <c r="G18" s="739">
        <v>1.2E-2</v>
      </c>
      <c r="H18" s="739">
        <v>2.3E-2</v>
      </c>
      <c r="I18" s="529">
        <f t="shared" si="2"/>
        <v>1.2E-2</v>
      </c>
      <c r="Q18" s="258"/>
      <c r="R18" s="60"/>
    </row>
    <row r="19" spans="2:18" x14ac:dyDescent="0.2">
      <c r="B19" s="779">
        <v>0.1065</v>
      </c>
      <c r="C19" s="738">
        <v>0.1065</v>
      </c>
      <c r="D19" s="738">
        <v>0.1065</v>
      </c>
      <c r="E19" s="659">
        <f t="shared" si="3"/>
        <v>0</v>
      </c>
      <c r="F19" s="739">
        <v>0</v>
      </c>
      <c r="G19" s="739">
        <v>1.2E-2</v>
      </c>
      <c r="H19" s="739">
        <v>2.3E-2</v>
      </c>
      <c r="I19" s="529">
        <f t="shared" si="2"/>
        <v>1.2E-2</v>
      </c>
      <c r="Q19" s="258"/>
      <c r="R19" s="60"/>
    </row>
    <row r="20" spans="2:18" x14ac:dyDescent="0.2">
      <c r="B20" s="779">
        <v>0.11650000000000001</v>
      </c>
      <c r="C20" s="738">
        <v>0.11650000000000001</v>
      </c>
      <c r="D20" s="738">
        <v>0.11650000000000001</v>
      </c>
      <c r="E20" s="659">
        <f t="shared" si="3"/>
        <v>0</v>
      </c>
      <c r="F20" s="739">
        <v>0</v>
      </c>
      <c r="G20" s="739">
        <v>0.01</v>
      </c>
      <c r="H20" s="739">
        <v>2.1999999999999999E-2</v>
      </c>
      <c r="I20" s="529">
        <f t="shared" si="2"/>
        <v>0.01</v>
      </c>
      <c r="Q20" s="258"/>
      <c r="R20" s="60"/>
    </row>
    <row r="21" spans="2:18" x14ac:dyDescent="0.2">
      <c r="B21" s="778">
        <v>0.12</v>
      </c>
      <c r="C21" s="659">
        <v>0.12</v>
      </c>
      <c r="D21" s="659">
        <v>0.12</v>
      </c>
      <c r="E21" s="659">
        <f>C21-D21</f>
        <v>0</v>
      </c>
      <c r="F21" s="529">
        <v>0</v>
      </c>
      <c r="G21" s="529">
        <v>0.01</v>
      </c>
      <c r="H21" s="529">
        <v>0.02</v>
      </c>
      <c r="I21" s="529">
        <f t="shared" si="2"/>
        <v>0.01</v>
      </c>
    </row>
    <row r="22" spans="2:18" x14ac:dyDescent="0.2">
      <c r="E22" s="60"/>
      <c r="F22" s="60"/>
      <c r="G22" s="60"/>
      <c r="P22" s="263" t="s">
        <v>212</v>
      </c>
    </row>
    <row r="23" spans="2:18" ht="15.75" x14ac:dyDescent="0.25">
      <c r="B23" s="62" t="s">
        <v>79</v>
      </c>
      <c r="E23" s="60"/>
      <c r="F23" s="60"/>
      <c r="G23" s="60"/>
      <c r="H23" s="63"/>
      <c r="I23" s="63"/>
      <c r="P23" s="259">
        <f>IF(Q12=8.9%,D31,D32)</f>
        <v>0</v>
      </c>
    </row>
    <row r="24" spans="2:18" x14ac:dyDescent="0.2">
      <c r="B24" s="3" t="s">
        <v>25</v>
      </c>
      <c r="C24" s="40">
        <f>Q12</f>
        <v>0.113</v>
      </c>
      <c r="H24" s="63"/>
      <c r="I24" s="63"/>
    </row>
    <row r="25" spans="2:18" x14ac:dyDescent="0.2">
      <c r="B25" s="3" t="s">
        <v>114</v>
      </c>
      <c r="C25" s="40">
        <v>0</v>
      </c>
      <c r="N25" s="61" t="s">
        <v>220</v>
      </c>
    </row>
    <row r="26" spans="2:18" ht="25.5" x14ac:dyDescent="0.2">
      <c r="B26" s="3" t="s">
        <v>82</v>
      </c>
      <c r="C26" s="42">
        <v>12</v>
      </c>
      <c r="N26" s="61" t="s">
        <v>221</v>
      </c>
    </row>
    <row r="27" spans="2:18" ht="26.25" x14ac:dyDescent="0.25">
      <c r="B27" s="3" t="s">
        <v>118</v>
      </c>
      <c r="C27" s="42">
        <v>60</v>
      </c>
      <c r="E27" s="58" t="s">
        <v>101</v>
      </c>
      <c r="G27" s="262" t="s">
        <v>222</v>
      </c>
    </row>
    <row r="28" spans="2:18" ht="15" x14ac:dyDescent="0.25">
      <c r="G28" s="58" t="s">
        <v>104</v>
      </c>
      <c r="I28" s="58" t="s">
        <v>105</v>
      </c>
      <c r="L28" s="526">
        <f>IF(Q12=9.6%,I3,IF(Q12=9.7%,I4,IF(Q12=9.8%,I5,IF(Q12=10.1%,I7,IF(Q12=10.2%,I8,IF(Q12=10.9%,I11,IF(Q12=11%,I12,IF(Q12=11.5%,I21,9))))))))</f>
        <v>9</v>
      </c>
    </row>
    <row r="29" spans="2:18" ht="15.75" x14ac:dyDescent="0.25">
      <c r="B29" s="62" t="s">
        <v>80</v>
      </c>
      <c r="G29" s="58" t="s">
        <v>102</v>
      </c>
      <c r="I29" s="58" t="s">
        <v>106</v>
      </c>
      <c r="L29" s="527"/>
    </row>
    <row r="30" spans="2:18" x14ac:dyDescent="0.2">
      <c r="B30" s="3" t="s">
        <v>26</v>
      </c>
      <c r="C30" s="40">
        <v>0</v>
      </c>
      <c r="D30" s="260"/>
      <c r="G30" s="58" t="s">
        <v>103</v>
      </c>
      <c r="I30" s="58" t="s">
        <v>106</v>
      </c>
    </row>
    <row r="31" spans="2:18" ht="15" x14ac:dyDescent="0.25">
      <c r="B31" s="3" t="s">
        <v>32</v>
      </c>
      <c r="C31" s="539">
        <f>VLOOKUP(ESQUEMACREC, B3:I21, 8,FALSE)</f>
        <v>1.2E-2</v>
      </c>
      <c r="D31" s="538">
        <f>VLOOKUP(ESQUEMACREC, B3:I21, 8,FALSE)</f>
        <v>1.2E-2</v>
      </c>
      <c r="E31" s="58" t="s">
        <v>107</v>
      </c>
    </row>
    <row r="32" spans="2:18" x14ac:dyDescent="0.2">
      <c r="B32" s="3" t="s">
        <v>15</v>
      </c>
      <c r="C32" s="42">
        <v>12</v>
      </c>
      <c r="D32" s="260"/>
      <c r="G32" s="58" t="s">
        <v>108</v>
      </c>
    </row>
    <row r="33" spans="2:7" x14ac:dyDescent="0.2">
      <c r="B33" s="64"/>
      <c r="G33" s="58" t="s">
        <v>109</v>
      </c>
    </row>
    <row r="34" spans="2:7" ht="15.75" x14ac:dyDescent="0.25">
      <c r="B34" s="62" t="s">
        <v>75</v>
      </c>
      <c r="G34" s="58" t="s">
        <v>110</v>
      </c>
    </row>
    <row r="35" spans="2:7" x14ac:dyDescent="0.2">
      <c r="B35" s="3" t="s">
        <v>20</v>
      </c>
      <c r="C35" s="42">
        <v>8.0000000000000004E-4</v>
      </c>
      <c r="E35" s="58" t="s">
        <v>111</v>
      </c>
    </row>
    <row r="36" spans="2:7" x14ac:dyDescent="0.2">
      <c r="G36" s="58" t="s">
        <v>112</v>
      </c>
    </row>
    <row r="37" spans="2:7" ht="15.75" x14ac:dyDescent="0.25">
      <c r="B37" s="62" t="s">
        <v>70</v>
      </c>
      <c r="E37" s="212" t="s">
        <v>63</v>
      </c>
      <c r="G37" s="58" t="s">
        <v>109</v>
      </c>
    </row>
    <row r="38" spans="2:7" x14ac:dyDescent="0.2">
      <c r="B38" s="3" t="s">
        <v>18</v>
      </c>
      <c r="C38" s="214">
        <f>IF(E38="TERRENO",0,1.1)</f>
        <v>1.1000000000000001</v>
      </c>
      <c r="E38" s="213" t="str">
        <f>Simulación!H21</f>
        <v>SUSTITUCION</v>
      </c>
    </row>
    <row r="39" spans="2:7" ht="13.5" customHeight="1" x14ac:dyDescent="0.2">
      <c r="B39" s="3" t="s">
        <v>33</v>
      </c>
      <c r="C39" s="43">
        <f>FACT_SEGURO_DANIOSCREC * 1.0802 / 12000</f>
        <v>9.901833333333334E-5</v>
      </c>
    </row>
    <row r="40" spans="2:7" x14ac:dyDescent="0.2">
      <c r="B40" s="3" t="s">
        <v>71</v>
      </c>
      <c r="C40" s="44">
        <v>0.7</v>
      </c>
    </row>
    <row r="41" spans="2:7" x14ac:dyDescent="0.2">
      <c r="B41" s="3" t="s">
        <v>55</v>
      </c>
      <c r="C41" s="39">
        <f>VALOR_INMUEBLECREC * FACTOR_AJSTE_SEG_DAÑCREC</f>
        <v>1680000</v>
      </c>
    </row>
    <row r="42" spans="2:7" x14ac:dyDescent="0.2">
      <c r="B42" s="37" t="s">
        <v>56</v>
      </c>
      <c r="C42" s="39">
        <f>IF(SUMA_ASEG_AVALUOCREC &gt; 0, SUMA_ASEG_AVALUOCREC, SUMA_ASEG_CALCCREC)</f>
        <v>1680000</v>
      </c>
    </row>
    <row r="43" spans="2:7" x14ac:dyDescent="0.2">
      <c r="B43" s="3" t="s">
        <v>17</v>
      </c>
      <c r="C43" s="38">
        <f>SUMA_ASEGURADA_DAÑOSCREC * FACTOR_SEG_DANIOS_FINCREC</f>
        <v>166.35080000000002</v>
      </c>
    </row>
    <row r="45" spans="2:7" ht="15.75" x14ac:dyDescent="0.25">
      <c r="B45" s="62" t="s">
        <v>74</v>
      </c>
    </row>
    <row r="46" spans="2:7" x14ac:dyDescent="0.2">
      <c r="B46" s="3" t="s">
        <v>35</v>
      </c>
      <c r="C46" s="41">
        <f>IF(SUMA_INGRESOSCREC= "SI", 0.0098, 0.0057)</f>
        <v>9.7999999999999997E-3</v>
      </c>
    </row>
    <row r="47" spans="2:7" x14ac:dyDescent="0.2">
      <c r="B47" s="3" t="s">
        <v>41</v>
      </c>
      <c r="C47" s="215">
        <f>IF(E38="TERRENO",0,(98/(1+IVA)))</f>
        <v>84.482758620689665</v>
      </c>
    </row>
    <row r="49" spans="2:10" ht="15.75" x14ac:dyDescent="0.25">
      <c r="B49" s="62" t="s">
        <v>73</v>
      </c>
      <c r="J49" s="65"/>
    </row>
    <row r="50" spans="2:10" x14ac:dyDescent="0.2">
      <c r="B50" s="3" t="s">
        <v>72</v>
      </c>
      <c r="C50" s="236">
        <f>D50/1000</f>
        <v>2.5000000000000001E-3</v>
      </c>
      <c r="D50" s="58">
        <f>'Parametro Destino'!J27</f>
        <v>2.5</v>
      </c>
    </row>
    <row r="51" spans="2:10" x14ac:dyDescent="0.2">
      <c r="B51" s="3" t="s">
        <v>48</v>
      </c>
      <c r="C51" s="50">
        <v>0</v>
      </c>
    </row>
    <row r="52" spans="2:10" x14ac:dyDescent="0.2">
      <c r="G52" s="65"/>
      <c r="H52" s="65"/>
      <c r="I52" s="65"/>
    </row>
    <row r="53" spans="2:10" ht="15.75" x14ac:dyDescent="0.25">
      <c r="B53" s="62" t="s">
        <v>77</v>
      </c>
    </row>
    <row r="54" spans="2:10" x14ac:dyDescent="0.2">
      <c r="B54" s="3" t="s">
        <v>76</v>
      </c>
      <c r="C54" s="38">
        <v>399</v>
      </c>
    </row>
    <row r="56" spans="2:10" ht="15.75" x14ac:dyDescent="0.25">
      <c r="B56" s="62" t="s">
        <v>78</v>
      </c>
    </row>
    <row r="57" spans="2:10" x14ac:dyDescent="0.2">
      <c r="B57" s="3" t="s">
        <v>60</v>
      </c>
      <c r="C57" s="66" t="s">
        <v>61</v>
      </c>
    </row>
    <row r="58" spans="2:10" x14ac:dyDescent="0.2">
      <c r="B58" s="3" t="s">
        <v>23</v>
      </c>
      <c r="C58" s="42">
        <v>30</v>
      </c>
    </row>
    <row r="59" spans="2:10" x14ac:dyDescent="0.2">
      <c r="B59" s="3" t="s">
        <v>69</v>
      </c>
      <c r="C59" s="44">
        <v>0.16</v>
      </c>
    </row>
  </sheetData>
  <customSheetViews>
    <customSheetView guid="{2895BDFA-91D6-4BDF-AC0D-65BC924663AC}" state="hidden">
      <selection activeCell="E15" sqref="E15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1:R48"/>
  <sheetViews>
    <sheetView zoomScale="109" zoomScaleNormal="110" workbookViewId="0">
      <selection activeCell="H4" sqref="H4"/>
    </sheetView>
  </sheetViews>
  <sheetFormatPr baseColWidth="10" defaultColWidth="11.42578125" defaultRowHeight="12.75" x14ac:dyDescent="0.2"/>
  <cols>
    <col min="1" max="1" width="2.140625" style="58" customWidth="1"/>
    <col min="2" max="2" width="28.42578125" style="58" customWidth="1"/>
    <col min="3" max="3" width="13.5703125" style="61" bestFit="1" customWidth="1"/>
    <col min="4" max="4" width="8.5703125" style="58" bestFit="1" customWidth="1"/>
    <col min="5" max="5" width="20" style="58" bestFit="1" customWidth="1"/>
    <col min="6" max="6" width="12.42578125" style="58" customWidth="1"/>
    <col min="7" max="7" width="10.140625" style="58" bestFit="1" customWidth="1"/>
    <col min="8" max="10" width="10.140625" style="58" customWidth="1"/>
    <col min="11" max="11" width="2.140625" style="58" customWidth="1"/>
    <col min="12" max="12" width="25" style="58" bestFit="1" customWidth="1"/>
    <col min="13" max="13" width="2.42578125" style="58" customWidth="1"/>
    <col min="14" max="14" width="11.42578125" style="58"/>
    <col min="15" max="15" width="2.42578125" style="58" customWidth="1"/>
    <col min="16" max="16" width="12.42578125" style="58" bestFit="1" customWidth="1"/>
    <col min="17" max="17" width="11.42578125" style="58"/>
    <col min="18" max="18" width="10.5703125" style="58" customWidth="1"/>
    <col min="19" max="16384" width="11.42578125" style="58"/>
  </cols>
  <sheetData>
    <row r="1" spans="2:18" x14ac:dyDescent="0.2">
      <c r="G1" s="58">
        <v>20</v>
      </c>
      <c r="H1" s="58">
        <v>15</v>
      </c>
    </row>
    <row r="2" spans="2:18" ht="38.25" x14ac:dyDescent="0.2">
      <c r="B2" s="57" t="s">
        <v>63</v>
      </c>
      <c r="C2" s="57" t="s">
        <v>62</v>
      </c>
      <c r="D2" s="57" t="s">
        <v>64</v>
      </c>
      <c r="E2" s="57" t="s">
        <v>113</v>
      </c>
      <c r="F2" s="57" t="s">
        <v>117</v>
      </c>
      <c r="G2" s="57" t="s">
        <v>99</v>
      </c>
      <c r="H2" s="57" t="s">
        <v>100</v>
      </c>
      <c r="I2" s="57" t="s">
        <v>98</v>
      </c>
      <c r="L2" s="57" t="s">
        <v>66</v>
      </c>
      <c r="N2" s="57" t="s">
        <v>36</v>
      </c>
      <c r="P2" s="57" t="s">
        <v>87</v>
      </c>
    </row>
    <row r="3" spans="2:18" x14ac:dyDescent="0.2">
      <c r="B3" s="41">
        <v>9.5000000000000001E-2</v>
      </c>
      <c r="C3" s="40">
        <v>9.5000000000000001E-2</v>
      </c>
      <c r="D3" s="40">
        <v>9.5000000000000001E-2</v>
      </c>
      <c r="E3" s="45">
        <f t="shared" ref="E3:E8" si="0">C3-D3</f>
        <v>0</v>
      </c>
      <c r="F3" s="59">
        <v>0</v>
      </c>
      <c r="G3" s="45">
        <f>E3-F3</f>
        <v>0</v>
      </c>
      <c r="H3" s="59">
        <v>0</v>
      </c>
      <c r="I3" s="59">
        <f t="shared" ref="I3:I10" si="1">IF(PLAZO_ANIOS&gt;=20,G3,H3)</f>
        <v>0</v>
      </c>
      <c r="K3" s="60"/>
      <c r="L3" s="6" t="s">
        <v>52</v>
      </c>
      <c r="N3" s="6" t="s">
        <v>37</v>
      </c>
      <c r="P3" s="6" t="s">
        <v>88</v>
      </c>
    </row>
    <row r="4" spans="2:18" x14ac:dyDescent="0.2">
      <c r="B4" s="532">
        <v>9.7000000000000003E-2</v>
      </c>
      <c r="C4" s="532">
        <v>9.7000000000000003E-2</v>
      </c>
      <c r="D4" s="532">
        <v>9.7000000000000003E-2</v>
      </c>
      <c r="E4" s="531">
        <f t="shared" si="0"/>
        <v>0</v>
      </c>
      <c r="F4" s="530">
        <v>0</v>
      </c>
      <c r="G4" s="531">
        <f>E4-F4</f>
        <v>0</v>
      </c>
      <c r="H4" s="530">
        <v>0</v>
      </c>
      <c r="I4" s="530">
        <f>IF(PLAZO_ANIOS&gt;=20,G4,H4)</f>
        <v>0</v>
      </c>
      <c r="K4" s="60"/>
      <c r="L4" s="6" t="s">
        <v>53</v>
      </c>
      <c r="N4" s="6" t="s">
        <v>38</v>
      </c>
      <c r="P4" s="6" t="s">
        <v>89</v>
      </c>
    </row>
    <row r="5" spans="2:18" x14ac:dyDescent="0.2">
      <c r="B5" s="41">
        <v>9.8000000000000004E-2</v>
      </c>
      <c r="C5" s="41">
        <v>9.8000000000000004E-2</v>
      </c>
      <c r="D5" s="41">
        <v>9.8000000000000004E-2</v>
      </c>
      <c r="E5" s="45">
        <f t="shared" si="0"/>
        <v>0</v>
      </c>
      <c r="F5" s="59">
        <v>0</v>
      </c>
      <c r="G5" s="45">
        <v>0</v>
      </c>
      <c r="H5" s="59">
        <v>0</v>
      </c>
      <c r="I5" s="59">
        <f t="shared" si="1"/>
        <v>0</v>
      </c>
      <c r="K5" s="60"/>
      <c r="L5" s="6" t="s">
        <v>51</v>
      </c>
    </row>
    <row r="6" spans="2:18" x14ac:dyDescent="0.2">
      <c r="B6" s="532">
        <v>0.10100000000000001</v>
      </c>
      <c r="C6" s="534">
        <v>0.10100000000000001</v>
      </c>
      <c r="D6" s="534">
        <v>0.10100000000000001</v>
      </c>
      <c r="E6" s="531">
        <f t="shared" si="0"/>
        <v>0</v>
      </c>
      <c r="F6" s="530">
        <v>0</v>
      </c>
      <c r="G6" s="531">
        <v>0</v>
      </c>
      <c r="H6" s="530">
        <v>0</v>
      </c>
      <c r="I6" s="530">
        <f t="shared" si="1"/>
        <v>0</v>
      </c>
      <c r="L6" s="6" t="s">
        <v>54</v>
      </c>
    </row>
    <row r="7" spans="2:18" x14ac:dyDescent="0.2">
      <c r="B7" s="41">
        <v>9.2499999999999999E-2</v>
      </c>
      <c r="C7" s="40">
        <v>9.2499999999999999E-2</v>
      </c>
      <c r="D7" s="40">
        <v>9.2499999999999999E-2</v>
      </c>
      <c r="E7" s="45">
        <f t="shared" si="0"/>
        <v>0</v>
      </c>
      <c r="F7" s="59">
        <v>0</v>
      </c>
      <c r="G7" s="45">
        <v>0</v>
      </c>
      <c r="H7" s="59">
        <v>0</v>
      </c>
      <c r="I7" s="59">
        <f>IF(PLAZO_ANIOS&gt;=20,G7,H7)</f>
        <v>0</v>
      </c>
      <c r="L7" s="6" t="s">
        <v>67</v>
      </c>
    </row>
    <row r="8" spans="2:18" x14ac:dyDescent="0.2">
      <c r="B8" s="41">
        <v>9.5000000000000001E-2</v>
      </c>
      <c r="C8" s="40">
        <v>9.5000000000000001E-2</v>
      </c>
      <c r="D8" s="40">
        <v>9.5000000000000001E-2</v>
      </c>
      <c r="E8" s="45">
        <f t="shared" si="0"/>
        <v>0</v>
      </c>
      <c r="F8" s="59">
        <v>0</v>
      </c>
      <c r="G8" s="217">
        <v>0</v>
      </c>
      <c r="H8" s="59">
        <v>0</v>
      </c>
      <c r="I8" s="59">
        <f t="shared" si="1"/>
        <v>0</v>
      </c>
      <c r="L8" s="6" t="s">
        <v>68</v>
      </c>
      <c r="R8" s="60"/>
    </row>
    <row r="9" spans="2:18" x14ac:dyDescent="0.2">
      <c r="B9" s="41">
        <v>0.10150000000000001</v>
      </c>
      <c r="C9" s="40">
        <v>0.10150000000000001</v>
      </c>
      <c r="D9" s="40">
        <v>0.10150000000000001</v>
      </c>
      <c r="E9" s="45">
        <v>0</v>
      </c>
      <c r="F9" s="45">
        <v>0</v>
      </c>
      <c r="G9" s="217">
        <v>0</v>
      </c>
      <c r="H9" s="59">
        <v>0</v>
      </c>
      <c r="I9" s="59">
        <f>IF(PLAZO_ANIOS&gt;=20,G9,H9)</f>
        <v>0</v>
      </c>
      <c r="R9" s="60"/>
    </row>
    <row r="10" spans="2:18" x14ac:dyDescent="0.2">
      <c r="B10" s="474">
        <v>0.115</v>
      </c>
      <c r="C10" s="533">
        <v>0.115</v>
      </c>
      <c r="D10" s="533">
        <v>0.115</v>
      </c>
      <c r="E10" s="45">
        <f>C10-D10</f>
        <v>0</v>
      </c>
      <c r="F10" s="59">
        <v>0</v>
      </c>
      <c r="G10" s="221">
        <v>0</v>
      </c>
      <c r="H10" s="59">
        <v>0</v>
      </c>
      <c r="I10" s="59">
        <f t="shared" si="1"/>
        <v>0</v>
      </c>
    </row>
    <row r="11" spans="2:18" x14ac:dyDescent="0.2">
      <c r="E11" s="60"/>
      <c r="F11" s="60"/>
    </row>
    <row r="12" spans="2:18" ht="15.75" x14ac:dyDescent="0.25">
      <c r="B12" s="62" t="s">
        <v>79</v>
      </c>
      <c r="E12" s="60"/>
      <c r="F12" s="60"/>
      <c r="H12" s="63"/>
      <c r="I12" s="63"/>
    </row>
    <row r="13" spans="2:18" x14ac:dyDescent="0.2">
      <c r="B13" s="3" t="s">
        <v>25</v>
      </c>
      <c r="C13" s="40">
        <f>Simulación!N25</f>
        <v>0.113</v>
      </c>
      <c r="H13" s="63"/>
      <c r="I13" s="63"/>
    </row>
    <row r="14" spans="2:18" x14ac:dyDescent="0.2">
      <c r="B14" s="3" t="s">
        <v>114</v>
      </c>
      <c r="C14" s="40">
        <v>0</v>
      </c>
      <c r="D14" s="535" t="s">
        <v>310</v>
      </c>
    </row>
    <row r="15" spans="2:18" x14ac:dyDescent="0.2">
      <c r="B15" s="3" t="s">
        <v>82</v>
      </c>
      <c r="C15" s="42">
        <v>12</v>
      </c>
    </row>
    <row r="16" spans="2:18" x14ac:dyDescent="0.2">
      <c r="B16" s="3" t="s">
        <v>118</v>
      </c>
      <c r="C16" s="42">
        <v>60</v>
      </c>
      <c r="E16" s="58" t="s">
        <v>101</v>
      </c>
    </row>
    <row r="17" spans="2:9" x14ac:dyDescent="0.2">
      <c r="G17" s="58" t="s">
        <v>104</v>
      </c>
      <c r="I17" s="58" t="s">
        <v>105</v>
      </c>
    </row>
    <row r="18" spans="2:9" ht="15.75" x14ac:dyDescent="0.25">
      <c r="B18" s="62" t="s">
        <v>80</v>
      </c>
      <c r="G18" s="58" t="s">
        <v>102</v>
      </c>
      <c r="I18" s="58" t="s">
        <v>106</v>
      </c>
    </row>
    <row r="19" spans="2:9" x14ac:dyDescent="0.2">
      <c r="B19" s="3" t="s">
        <v>26</v>
      </c>
      <c r="C19" s="40">
        <v>0</v>
      </c>
      <c r="D19" s="535" t="s">
        <v>311</v>
      </c>
      <c r="G19" s="58" t="s">
        <v>103</v>
      </c>
      <c r="I19" s="58" t="s">
        <v>106</v>
      </c>
    </row>
    <row r="20" spans="2:9" x14ac:dyDescent="0.2">
      <c r="B20" s="3" t="s">
        <v>32</v>
      </c>
      <c r="C20" s="40">
        <v>0</v>
      </c>
      <c r="D20" s="535" t="s">
        <v>312</v>
      </c>
      <c r="E20" s="58" t="s">
        <v>107</v>
      </c>
    </row>
    <row r="21" spans="2:9" x14ac:dyDescent="0.2">
      <c r="B21" s="3" t="s">
        <v>15</v>
      </c>
      <c r="C21" s="42">
        <v>12</v>
      </c>
      <c r="G21" s="58" t="s">
        <v>108</v>
      </c>
    </row>
    <row r="22" spans="2:9" x14ac:dyDescent="0.2">
      <c r="B22" s="64"/>
      <c r="G22" s="58" t="s">
        <v>109</v>
      </c>
    </row>
    <row r="23" spans="2:9" ht="15.75" x14ac:dyDescent="0.25">
      <c r="B23" s="62" t="s">
        <v>75</v>
      </c>
      <c r="G23" s="58" t="s">
        <v>110</v>
      </c>
    </row>
    <row r="24" spans="2:9" x14ac:dyDescent="0.2">
      <c r="B24" s="3" t="s">
        <v>20</v>
      </c>
      <c r="C24" s="42">
        <v>8.0000000000000004E-4</v>
      </c>
      <c r="E24" s="58" t="s">
        <v>111</v>
      </c>
    </row>
    <row r="25" spans="2:9" x14ac:dyDescent="0.2">
      <c r="G25" s="58" t="s">
        <v>112</v>
      </c>
    </row>
    <row r="26" spans="2:9" ht="15.75" x14ac:dyDescent="0.25">
      <c r="B26" s="62" t="s">
        <v>70</v>
      </c>
      <c r="E26" s="212" t="s">
        <v>63</v>
      </c>
      <c r="G26" s="58" t="s">
        <v>109</v>
      </c>
    </row>
    <row r="27" spans="2:9" x14ac:dyDescent="0.2">
      <c r="B27" s="3" t="s">
        <v>18</v>
      </c>
      <c r="C27" s="214">
        <f>IF(E27="TERRENO",0,1.1)</f>
        <v>1.1000000000000001</v>
      </c>
      <c r="E27" s="213" t="str">
        <f>Simulación!H21</f>
        <v>SUSTITUCION</v>
      </c>
    </row>
    <row r="28" spans="2:9" ht="13.5" customHeight="1" x14ac:dyDescent="0.2">
      <c r="B28" s="3" t="s">
        <v>33</v>
      </c>
      <c r="C28" s="43">
        <f>FACT_SEGURO_DANIOS * 1.0802 / 12000</f>
        <v>9.901833333333334E-5</v>
      </c>
    </row>
    <row r="29" spans="2:9" x14ac:dyDescent="0.2">
      <c r="B29" s="3" t="s">
        <v>71</v>
      </c>
      <c r="C29" s="44">
        <v>0.7</v>
      </c>
      <c r="E29" s="410"/>
    </row>
    <row r="30" spans="2:9" x14ac:dyDescent="0.2">
      <c r="B30" s="3" t="s">
        <v>55</v>
      </c>
      <c r="C30" s="39">
        <f>VALOR_INMUEBLE * FACTOR_AJSTE_SEG_DAÑ</f>
        <v>1680000</v>
      </c>
    </row>
    <row r="31" spans="2:9" x14ac:dyDescent="0.2">
      <c r="B31" s="37" t="s">
        <v>56</v>
      </c>
      <c r="C31" s="39">
        <f>IF(SUMA_ASEG_AVALUO &gt; 0, SUMA_ASEG_AVALUO, SUMA_ASEG_CALC)</f>
        <v>1680000</v>
      </c>
    </row>
    <row r="32" spans="2:9" x14ac:dyDescent="0.2">
      <c r="B32" s="3" t="s">
        <v>17</v>
      </c>
      <c r="C32" s="38">
        <f>SUMA_ASEGURADA_DAÑOS * FACTOR_SEG_DANIOS_FIN</f>
        <v>166.35080000000002</v>
      </c>
    </row>
    <row r="34" spans="2:10" ht="15.75" x14ac:dyDescent="0.25">
      <c r="B34" s="62" t="s">
        <v>74</v>
      </c>
    </row>
    <row r="35" spans="2:10" x14ac:dyDescent="0.2">
      <c r="B35" s="3" t="s">
        <v>35</v>
      </c>
      <c r="C35" s="41">
        <f>IF(SUMA_INGRESOS= "SI", 0.0098, 0.0057)</f>
        <v>9.7999999999999997E-3</v>
      </c>
    </row>
    <row r="36" spans="2:10" x14ac:dyDescent="0.2">
      <c r="B36" s="3" t="s">
        <v>41</v>
      </c>
      <c r="C36" s="39">
        <f>IF(E27="TERRENO",0,(98/(1+IVA)))</f>
        <v>84.482758620689665</v>
      </c>
    </row>
    <row r="38" spans="2:10" ht="15.75" x14ac:dyDescent="0.25">
      <c r="B38" s="62" t="s">
        <v>73</v>
      </c>
      <c r="J38" s="65"/>
    </row>
    <row r="39" spans="2:10" x14ac:dyDescent="0.2">
      <c r="B39" s="3" t="s">
        <v>72</v>
      </c>
      <c r="C39" s="236">
        <f>D39/1000</f>
        <v>2.5000000000000001E-3</v>
      </c>
      <c r="D39" s="58">
        <f>'Parametro Destino'!J27</f>
        <v>2.5</v>
      </c>
    </row>
    <row r="40" spans="2:10" x14ac:dyDescent="0.2">
      <c r="B40" s="3" t="s">
        <v>48</v>
      </c>
      <c r="C40" s="50">
        <v>0</v>
      </c>
    </row>
    <row r="41" spans="2:10" x14ac:dyDescent="0.2">
      <c r="G41" s="65"/>
      <c r="H41" s="65"/>
      <c r="I41" s="65"/>
    </row>
    <row r="42" spans="2:10" ht="15.75" x14ac:dyDescent="0.25">
      <c r="B42" s="62" t="s">
        <v>77</v>
      </c>
    </row>
    <row r="43" spans="2:10" ht="15" x14ac:dyDescent="0.25">
      <c r="B43" s="3" t="s">
        <v>76</v>
      </c>
      <c r="C43" s="636">
        <f>IF(OR('Parametro Destino'!C2=11,'Parametro Destino'!C2=12),0,399)</f>
        <v>399</v>
      </c>
      <c r="D43" s="205">
        <f>IF(OR('Parametro Destino'!C2=11,'Parametro Destino'!C2=12),"liquidez normal o gold com mens =0",399)</f>
        <v>399</v>
      </c>
    </row>
    <row r="45" spans="2:10" ht="15.75" x14ac:dyDescent="0.25">
      <c r="B45" s="62" t="s">
        <v>78</v>
      </c>
    </row>
    <row r="46" spans="2:10" x14ac:dyDescent="0.2">
      <c r="B46" s="3" t="s">
        <v>60</v>
      </c>
      <c r="C46" s="66" t="s">
        <v>61</v>
      </c>
    </row>
    <row r="47" spans="2:10" x14ac:dyDescent="0.2">
      <c r="B47" s="3" t="s">
        <v>23</v>
      </c>
      <c r="C47" s="42">
        <v>30</v>
      </c>
    </row>
    <row r="48" spans="2:10" x14ac:dyDescent="0.2">
      <c r="B48" s="3" t="s">
        <v>69</v>
      </c>
      <c r="C48" s="44">
        <v>0.16</v>
      </c>
    </row>
  </sheetData>
  <sheetProtection password="D365" sheet="1" objects="1" scenarios="1"/>
  <customSheetViews>
    <customSheetView guid="{2895BDFA-91D6-4BDF-AC0D-65BC924663AC}" state="hidden">
      <selection activeCell="E15" sqref="E15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00B050"/>
  </sheetPr>
  <dimension ref="B1:AK259"/>
  <sheetViews>
    <sheetView topLeftCell="A4" workbookViewId="0">
      <selection activeCell="K5" sqref="K5"/>
    </sheetView>
  </sheetViews>
  <sheetFormatPr baseColWidth="10" defaultColWidth="11.42578125" defaultRowHeight="12.75" x14ac:dyDescent="0.25"/>
  <cols>
    <col min="1" max="1" width="2" style="7" customWidth="1"/>
    <col min="2" max="2" width="14.42578125" style="7" bestFit="1" customWidth="1"/>
    <col min="3" max="3" width="14.42578125" style="7" customWidth="1"/>
    <col min="4" max="4" width="13.42578125" style="7" bestFit="1" customWidth="1"/>
    <col min="5" max="5" width="13.85546875" style="7" bestFit="1" customWidth="1"/>
    <col min="6" max="6" width="13.5703125" style="8" bestFit="1" customWidth="1"/>
    <col min="7" max="7" width="10.42578125" style="8" customWidth="1"/>
    <col min="8" max="8" width="16.42578125" style="8" bestFit="1" customWidth="1"/>
    <col min="9" max="9" width="10.42578125" style="7" bestFit="1" customWidth="1"/>
    <col min="10" max="10" width="13.5703125" style="8" customWidth="1"/>
    <col min="11" max="11" width="12.85546875" style="8" customWidth="1"/>
    <col min="12" max="12" width="15.140625" style="7" bestFit="1" customWidth="1"/>
    <col min="13" max="13" width="14.140625" style="36" customWidth="1"/>
    <col min="14" max="14" width="11.5703125" style="36" customWidth="1"/>
    <col min="15" max="15" width="12.42578125" style="36" customWidth="1"/>
    <col min="16" max="16" width="11" style="36" customWidth="1"/>
    <col min="17" max="17" width="9.140625" style="36" customWidth="1"/>
    <col min="18" max="18" width="8.85546875" style="36" customWidth="1"/>
    <col min="19" max="19" width="9.42578125" style="36" customWidth="1"/>
    <col min="20" max="20" width="10.85546875" style="36" customWidth="1"/>
    <col min="21" max="21" width="9.5703125" style="36" customWidth="1"/>
    <col min="22" max="22" width="9.5703125" style="36" bestFit="1" customWidth="1"/>
    <col min="23" max="24" width="10.85546875" style="36" customWidth="1"/>
    <col min="25" max="25" width="11" style="36" bestFit="1" customWidth="1"/>
    <col min="26" max="26" width="8.42578125" style="36" customWidth="1"/>
    <col min="27" max="27" width="15.140625" style="36" customWidth="1"/>
    <col min="28" max="28" width="11" style="36" customWidth="1"/>
    <col min="29" max="29" width="11" style="36" bestFit="1" customWidth="1"/>
    <col min="30" max="30" width="11.140625" style="36" bestFit="1" customWidth="1"/>
    <col min="31" max="31" width="13.42578125" style="36" customWidth="1"/>
    <col min="32" max="32" width="11.85546875" style="36" customWidth="1"/>
    <col min="33" max="33" width="11.85546875" style="247" customWidth="1"/>
    <col min="34" max="34" width="13.42578125" style="36" customWidth="1"/>
    <col min="35" max="35" width="4.5703125" style="7" customWidth="1"/>
    <col min="36" max="36" width="14.42578125" style="36" bestFit="1" customWidth="1"/>
    <col min="37" max="16384" width="11.42578125" style="7"/>
  </cols>
  <sheetData>
    <row r="1" spans="2:37" ht="12.75" customHeight="1" x14ac:dyDescent="0.25">
      <c r="B1" s="846" t="s">
        <v>116</v>
      </c>
      <c r="C1" s="846"/>
      <c r="D1" s="846"/>
      <c r="E1" s="846"/>
      <c r="F1" s="846"/>
      <c r="I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245"/>
      <c r="AH1" s="1"/>
      <c r="AJ1" s="7"/>
    </row>
    <row r="2" spans="2:37" ht="12.75" customHeight="1" x14ac:dyDescent="0.25">
      <c r="B2" s="854"/>
      <c r="C2" s="854"/>
      <c r="D2" s="854"/>
      <c r="E2" s="854"/>
      <c r="F2" s="854"/>
      <c r="H2" s="7"/>
      <c r="J2" s="7"/>
      <c r="L2" s="55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245"/>
      <c r="AH2" s="1"/>
      <c r="AJ2" s="7"/>
    </row>
    <row r="3" spans="2:37" ht="25.5" x14ac:dyDescent="0.25">
      <c r="B3" s="21" t="s">
        <v>1</v>
      </c>
      <c r="C3" s="21" t="s">
        <v>7</v>
      </c>
      <c r="D3" s="21" t="s">
        <v>93</v>
      </c>
      <c r="E3" s="21" t="s">
        <v>50</v>
      </c>
      <c r="F3" s="21" t="s">
        <v>97</v>
      </c>
      <c r="G3" s="21" t="s">
        <v>36</v>
      </c>
      <c r="H3" s="21" t="s">
        <v>63</v>
      </c>
      <c r="J3" s="21" t="s">
        <v>5</v>
      </c>
      <c r="K3" s="21" t="s">
        <v>30</v>
      </c>
      <c r="L3" s="21" t="s">
        <v>29</v>
      </c>
      <c r="M3" s="21" t="s">
        <v>45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245"/>
      <c r="AH3" s="1"/>
      <c r="AJ3" s="7"/>
    </row>
    <row r="4" spans="2:37" ht="12.75" customHeight="1" x14ac:dyDescent="0.25">
      <c r="B4" s="504">
        <f>IF(
OR('Parametro Destino'!C2=8,'Parametro Destino'!C2=3,'Parametro Destino'!C2=4),
MIN('Parametro Destino'!F3,Simulación!H25),
MIN(Simulación!H25,'Parametro Destino'!C7,'Parametro Destino'!F2))</f>
        <v>1978000</v>
      </c>
      <c r="C4" s="11">
        <f>'Parametro Destino'!F4</f>
        <v>20</v>
      </c>
      <c r="D4" s="10">
        <f>PLAZO_ANIOS*12</f>
        <v>240</v>
      </c>
      <c r="E4" s="11" t="s">
        <v>52</v>
      </c>
      <c r="F4" s="18">
        <v>0</v>
      </c>
      <c r="G4" s="18" t="s">
        <v>37</v>
      </c>
      <c r="H4" s="146">
        <f>IF(Simulación!J21="SI",Simulación!N40,Simulación!N25)</f>
        <v>0.113</v>
      </c>
      <c r="J4" s="9">
        <f>MTO_SOLICITADO</f>
        <v>1978000</v>
      </c>
      <c r="K4" s="52">
        <f>'Parametro Destino'!C8</f>
        <v>0.01</v>
      </c>
      <c r="L4" s="56">
        <f>COMISION_APERT *TOTAL_FINANCIADO</f>
        <v>19780</v>
      </c>
      <c r="M4" s="20">
        <f ca="1">(1+IRR(AJ13:AJ259,0))^(360/30)-1</f>
        <v>0.14109559024889062</v>
      </c>
      <c r="N4" s="5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45"/>
      <c r="AH4" s="1"/>
      <c r="AJ4" s="1"/>
    </row>
    <row r="5" spans="2:37" ht="12.75" customHeight="1" x14ac:dyDescent="0.25">
      <c r="D5" s="2"/>
      <c r="H5" s="7"/>
      <c r="J5" s="7"/>
      <c r="K5" s="7"/>
      <c r="L5" s="8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45"/>
      <c r="AH5" s="1"/>
      <c r="AJ5" s="1"/>
    </row>
    <row r="6" spans="2:37" ht="38.25" x14ac:dyDescent="0.25">
      <c r="B6" s="21" t="s">
        <v>16</v>
      </c>
      <c r="C6" s="21" t="s">
        <v>57</v>
      </c>
      <c r="D6" s="21" t="s">
        <v>58</v>
      </c>
      <c r="E6" s="21" t="s">
        <v>92</v>
      </c>
      <c r="J6" s="21" t="s">
        <v>59</v>
      </c>
      <c r="K6" s="21" t="s">
        <v>94</v>
      </c>
      <c r="L6" s="21" t="s">
        <v>95</v>
      </c>
      <c r="M6" s="21" t="s">
        <v>46</v>
      </c>
      <c r="N6" s="21" t="s">
        <v>47</v>
      </c>
      <c r="O6" s="7"/>
      <c r="P6" s="7"/>
      <c r="Q6" s="7"/>
      <c r="R6" s="7"/>
      <c r="S6" s="7"/>
      <c r="T6" s="7"/>
      <c r="U6" s="7"/>
      <c r="V6" s="7"/>
      <c r="W6" s="7"/>
      <c r="X6" s="7"/>
      <c r="Y6" s="12"/>
      <c r="Z6" s="12"/>
      <c r="AA6" s="12"/>
      <c r="AB6" s="12"/>
      <c r="AC6" s="12"/>
      <c r="AD6" s="12"/>
      <c r="AE6" s="12"/>
      <c r="AF6" s="12"/>
      <c r="AG6" s="246"/>
      <c r="AH6" s="12"/>
      <c r="AJ6" s="7"/>
      <c r="AK6" s="13"/>
    </row>
    <row r="7" spans="2:37" x14ac:dyDescent="0.25">
      <c r="B7" s="32">
        <f>Simulación!H23</f>
        <v>2400000</v>
      </c>
      <c r="C7" s="4">
        <v>1000000</v>
      </c>
      <c r="D7" s="4">
        <v>2000000</v>
      </c>
      <c r="E7" s="4">
        <f>VALOR_INMUEBLE*0.7</f>
        <v>1680000</v>
      </c>
      <c r="J7" s="17">
        <f>IF(DESTINO ="CONSTRUCCIÓN",
                 IF(VALOR_INMUEB_ACT&gt; 0, VALOR_INMUEB_ACT, VALOR_INMUEBLE-PRES_CONSTRUCCION),
         VALOR_INMUEBLE)</f>
        <v>2400000</v>
      </c>
      <c r="K7" s="17">
        <f>MTO_BASE_AVALUO*FACTOR_AVALUO</f>
        <v>6000</v>
      </c>
      <c r="L7" s="17">
        <f>MTO_AVALUO + HONORARIOS_AVALUO</f>
        <v>6000</v>
      </c>
      <c r="M7" s="14">
        <f>SUBTOT_AVALUO * IVA</f>
        <v>960</v>
      </c>
      <c r="N7" s="14">
        <f>SUBTOT_AVALUO + IVA_AVALUO</f>
        <v>6960</v>
      </c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H7" s="7"/>
      <c r="AJ7" s="7"/>
      <c r="AK7" s="13"/>
    </row>
    <row r="8" spans="2:37" x14ac:dyDescent="0.25">
      <c r="J8" s="7"/>
      <c r="K8" s="7"/>
      <c r="L8" s="8"/>
      <c r="M8" s="8"/>
      <c r="N8" s="15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H8" s="7"/>
      <c r="AJ8" s="7"/>
    </row>
    <row r="9" spans="2:37" ht="25.5" x14ac:dyDescent="0.25">
      <c r="B9" s="21" t="s">
        <v>14</v>
      </c>
      <c r="C9" s="21" t="s">
        <v>49</v>
      </c>
      <c r="K9" s="21" t="s">
        <v>13</v>
      </c>
      <c r="L9" s="21" t="s">
        <v>19</v>
      </c>
      <c r="M9" s="8"/>
      <c r="N9" s="15"/>
      <c r="O9" s="12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H9" s="7"/>
      <c r="AJ9" s="5" t="s">
        <v>44</v>
      </c>
    </row>
    <row r="10" spans="2:37" x14ac:dyDescent="0.25">
      <c r="B10" s="250">
        <f ca="1">Simulación!N8</f>
        <v>45660</v>
      </c>
      <c r="C10" s="49">
        <f ca="1">IF(DAY(FECHA_APERTURA)&lt;= 19,
               DATE(YEAR(DATE(YEAR(FECHA_APERTURA),MONTH(FECHA_APERTURA)+2,)),
                              MONTH(DATE(YEAR(FECHA_APERTURA),MONTH(FECHA_APERTURA)+2,)),
                              4),
               DATE(YEAR(DATE(YEAR(FECHA_APERTURA),MONTH(FECHA_APERTURA)+3,)),
                               MONTH(DATE(YEAR(FECHA_APERTURA),MONTH(FECHA_APERTURA)+3,)),
                               4))</f>
        <v>45692</v>
      </c>
      <c r="D10" s="204"/>
      <c r="K10" s="16">
        <f ca="1">SUMIF(B14:B259, CONCATENATE("&lt;",PLAZO),K14:K259)</f>
        <v>88.391084719768699</v>
      </c>
      <c r="L10" s="14">
        <f ca="1">J4/K10</f>
        <v>22377.82244975233</v>
      </c>
      <c r="M10" s="8"/>
      <c r="N10" s="7"/>
      <c r="O10" s="54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H10" s="7"/>
      <c r="AJ10" s="9">
        <f>MTO_SOLICITADO - MTO_COMISION_APERT - SUBTOT_AVALUO</f>
        <v>1952220</v>
      </c>
    </row>
    <row r="11" spans="2:37" x14ac:dyDescent="0.25">
      <c r="G11" s="48"/>
      <c r="H11" s="7"/>
      <c r="M11" s="15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H11" s="53"/>
      <c r="AJ11" s="7"/>
    </row>
    <row r="12" spans="2:37" ht="38.25" x14ac:dyDescent="0.25">
      <c r="B12" s="21" t="s">
        <v>2</v>
      </c>
      <c r="C12" s="21" t="s">
        <v>0</v>
      </c>
      <c r="D12" s="21" t="s">
        <v>22</v>
      </c>
      <c r="E12" s="21" t="s">
        <v>24</v>
      </c>
      <c r="F12" s="22" t="s">
        <v>8</v>
      </c>
      <c r="G12" s="22" t="s">
        <v>10</v>
      </c>
      <c r="H12" s="22" t="s">
        <v>11</v>
      </c>
      <c r="I12" s="22" t="s">
        <v>31</v>
      </c>
      <c r="J12" s="23" t="s">
        <v>9</v>
      </c>
      <c r="K12" s="24" t="s">
        <v>12</v>
      </c>
      <c r="L12" s="22" t="s">
        <v>115</v>
      </c>
      <c r="M12" s="25" t="s">
        <v>3</v>
      </c>
      <c r="N12" s="25" t="s">
        <v>4</v>
      </c>
      <c r="O12" s="25" t="s">
        <v>28</v>
      </c>
      <c r="P12" s="25" t="s">
        <v>6</v>
      </c>
      <c r="Q12" s="25" t="s">
        <v>27</v>
      </c>
      <c r="R12" s="25" t="s">
        <v>17</v>
      </c>
      <c r="S12" s="25" t="s">
        <v>34</v>
      </c>
      <c r="T12" s="25" t="s">
        <v>21</v>
      </c>
      <c r="U12" s="25" t="s">
        <v>41</v>
      </c>
      <c r="V12" s="25" t="s">
        <v>42</v>
      </c>
      <c r="W12" s="25" t="s">
        <v>39</v>
      </c>
      <c r="X12" s="25" t="s">
        <v>40</v>
      </c>
      <c r="Y12" s="25" t="s">
        <v>96</v>
      </c>
      <c r="Z12" s="46" t="s">
        <v>64</v>
      </c>
      <c r="AA12" s="46" t="s">
        <v>83</v>
      </c>
      <c r="AB12" s="46" t="s">
        <v>91</v>
      </c>
      <c r="AC12" s="46" t="s">
        <v>81</v>
      </c>
      <c r="AD12" s="46" t="s">
        <v>84</v>
      </c>
      <c r="AE12" s="46" t="s">
        <v>85</v>
      </c>
      <c r="AF12" s="46" t="s">
        <v>90</v>
      </c>
      <c r="AG12" s="25" t="s">
        <v>169</v>
      </c>
      <c r="AH12" s="46" t="s">
        <v>86</v>
      </c>
      <c r="AJ12" s="26" t="s">
        <v>43</v>
      </c>
    </row>
    <row r="13" spans="2:37" x14ac:dyDescent="0.25">
      <c r="B13" s="27"/>
      <c r="C13" s="27"/>
      <c r="D13" s="27"/>
      <c r="E13" s="27"/>
      <c r="F13" s="28"/>
      <c r="G13" s="28"/>
      <c r="H13" s="28"/>
      <c r="I13" s="27"/>
      <c r="J13" s="28"/>
      <c r="K13" s="27"/>
      <c r="L13" s="28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48"/>
      <c r="AH13" s="27"/>
      <c r="AJ13" s="29">
        <f>AJ10*-1</f>
        <v>-1952220</v>
      </c>
    </row>
    <row r="14" spans="2:37" x14ac:dyDescent="0.25">
      <c r="B14" s="30">
        <v>0</v>
      </c>
      <c r="C14" s="19">
        <f ca="1">IF(B14=0,FECHA_1ER_PAGO,DATE(YEAR(C13),MONTH(C13)+2,))</f>
        <v>45692</v>
      </c>
      <c r="D14" s="30">
        <f ca="1">IF(B14=0,C14-B10+1, C14-C13)</f>
        <v>33</v>
      </c>
      <c r="E14" s="31">
        <f>ESQUEMA</f>
        <v>0.113</v>
      </c>
      <c r="F14" s="33">
        <f ca="1">1 + D14 * E14 / 360 + FACTOR_SEG_DEUD</f>
        <v>1.0111583333333332</v>
      </c>
      <c r="G14" s="33">
        <f>IF(B14 = 0, 0,
            IF(G13=0, F14, G13 * F14 ))</f>
        <v>0</v>
      </c>
      <c r="H14" s="33">
        <f>IF(G14=0, 0, 1/G14)</f>
        <v>0</v>
      </c>
      <c r="I14" s="30" t="b">
        <f t="shared" ref="I14:I77" si="0">MOD(B14, MESES_INC)=0</f>
        <v>1</v>
      </c>
      <c r="J14" s="33">
        <f>IF(B14=0, 1, IF(I14,J12*(1+INCREMENTO),J12))</f>
        <v>1</v>
      </c>
      <c r="K14" s="33">
        <f t="shared" ref="K14:K77" si="1">H14*J14</f>
        <v>0</v>
      </c>
      <c r="L14" s="32">
        <f ca="1">CUOTA_INIT*J14</f>
        <v>22377.82244975233</v>
      </c>
      <c r="M14" s="34">
        <f>IF(B14=0,TOTAL_FINANCIADO, M12-N12)</f>
        <v>1978000</v>
      </c>
      <c r="N14" s="35">
        <f>IF(B14=0, 0, L14-O14-T14)</f>
        <v>0</v>
      </c>
      <c r="O14" s="34">
        <f ca="1">M14 * D14 * E14 /360</f>
        <v>20488.783333333333</v>
      </c>
      <c r="P14" s="35">
        <f t="shared" ref="P14:P77" si="2">COMISION_AMORT</f>
        <v>399</v>
      </c>
      <c r="Q14" s="35">
        <f>P14*IVA</f>
        <v>63.84</v>
      </c>
      <c r="R14" s="35">
        <f t="shared" ref="R14:R77" si="3">SEGURO_DAÑOS_MENS</f>
        <v>166.35080000000002</v>
      </c>
      <c r="S14" s="35">
        <f t="shared" ref="S14:S77" si="4">R14*IVA</f>
        <v>26.616128000000003</v>
      </c>
      <c r="T14" s="35">
        <f>M14 * FACTOR_SEG_DEUD</f>
        <v>1582.4</v>
      </c>
      <c r="U14" s="35">
        <f t="shared" ref="U14:U77" si="5">SEGURO_INTERIORES</f>
        <v>84.482758620689665</v>
      </c>
      <c r="V14" s="35">
        <f t="shared" ref="V14:V77" si="6">U14*IVA</f>
        <v>13.517241379310347</v>
      </c>
      <c r="W14" s="35">
        <f t="shared" ref="W14:W77" ca="1" si="7">SUM(N14:V14) * FACTOR_SEG_DESEMPLEO</f>
        <v>223.68490456106667</v>
      </c>
      <c r="X14" s="35">
        <f t="shared" ref="X14:X77" ca="1" si="8">W14*IVA</f>
        <v>35.789584729770667</v>
      </c>
      <c r="Y14" s="35">
        <f t="shared" ref="Y14:Y77" ca="1" si="9">IF(B14&gt;=PLAZO, 0, SUM(N14:X14))</f>
        <v>23084.464750624171</v>
      </c>
      <c r="Z14" s="47">
        <f t="shared" ref="Z14:Z77" si="10">ESQUEMA</f>
        <v>0.113</v>
      </c>
      <c r="AA14" s="34">
        <f t="shared" ref="AA14:AA77" si="11">IF(B14=0,TOTAL_FINANCIADO, MAX(ROUND(AA13-N13-AF13-AG13,2), 0))</f>
        <v>1978000</v>
      </c>
      <c r="AB14" s="34">
        <f t="shared" ref="AB14:AB77" si="12">MIN(AA14,N14)</f>
        <v>0</v>
      </c>
      <c r="AC14" s="35">
        <f t="shared" ref="AC14:AC77" ca="1" si="13">AA14 * D14 * Z14 /360</f>
        <v>20488.783333333333</v>
      </c>
      <c r="AD14" s="35">
        <f t="shared" ref="AD14:AD77" si="14">AA14 * FACTOR_SEG_DEUD</f>
        <v>1582.4</v>
      </c>
      <c r="AE14" s="35">
        <f t="shared" ref="AE14:AE77" ca="1" si="15">IF(AA14&gt;0, AB14+AC14+AD14+P14+Q14+R14+S14+U14+V14+W14+X14, 0)</f>
        <v>23084.464750624171</v>
      </c>
      <c r="AF14" s="35">
        <f t="shared" ref="AF14:AF77" si="16">IF(ACCION_EXCEDENTE_PP="MENOS PLAZO", IF(AA14&gt;N14, ROUND(Y14-AE14, 2), 0), 0)</f>
        <v>0</v>
      </c>
      <c r="AG14" s="249">
        <f>'Tabla Fijo'!E8+'Tabla Fijo'!H8</f>
        <v>0</v>
      </c>
      <c r="AH14" s="35">
        <f ca="1">AE14+AF14</f>
        <v>23084.464750624171</v>
      </c>
      <c r="AI14" s="12"/>
      <c r="AJ14" s="35">
        <f t="shared" ref="AJ14:AJ77" ca="1" si="17">IF(AA14&gt; 0,AB14+AC14+AD14+P14+R14+U14+W14, 0)</f>
        <v>22944.701796515088</v>
      </c>
    </row>
    <row r="15" spans="2:37" x14ac:dyDescent="0.25">
      <c r="B15" s="30">
        <v>1</v>
      </c>
      <c r="C15" s="19">
        <f t="shared" ref="C15:C78" ca="1" si="18">IF(B15=0,FECHA_1ER_PAGO,DATE(YEAR(C14),MONTH(C14)+1,4))</f>
        <v>45720</v>
      </c>
      <c r="D15" s="30">
        <f ca="1">IF(B15=0,C15-C10+1, C15-C14)</f>
        <v>28</v>
      </c>
      <c r="E15" s="31">
        <f>IF(B15=0,TASA,IF(B15=MESES_INC_TASA,E14+INCREMENTO_TASA,E14))</f>
        <v>0.113</v>
      </c>
      <c r="F15" s="33">
        <f t="shared" ref="F15:F77" ca="1" si="19">1 + D15 * E15 / 360 + FACTOR_SEG_DEUD</f>
        <v>1.0095888888888889</v>
      </c>
      <c r="G15" s="33">
        <f t="shared" ref="G15:G78" ca="1" si="20">IF(B15 = 0, 0,
            IF(G14=0, F15, G14 * F15 ))</f>
        <v>1.0095888888888889</v>
      </c>
      <c r="H15" s="33">
        <f t="shared" ref="H15:H78" ca="1" si="21">IF(G15=0, 0, 1/G15)</f>
        <v>0.99050218460759609</v>
      </c>
      <c r="I15" s="30" t="b">
        <f t="shared" si="0"/>
        <v>0</v>
      </c>
      <c r="J15" s="33">
        <f t="shared" ref="J15:J78" si="22">IF(B15=0, 1, IF(I15,J14*(1+INCREMENTO),J14))</f>
        <v>1</v>
      </c>
      <c r="K15" s="33">
        <f t="shared" ca="1" si="1"/>
        <v>0.99050218460759609</v>
      </c>
      <c r="L15" s="32">
        <f t="shared" ref="L15:L77" ca="1" si="23">CUOTA_INIT*J15</f>
        <v>22377.82244975233</v>
      </c>
      <c r="M15" s="34">
        <f t="shared" ref="M15:M78" si="24">IF(B15=0,TOTAL_FINANCIADO, M14-N14)</f>
        <v>1978000</v>
      </c>
      <c r="N15" s="35">
        <f t="shared" ref="N15:N78" ca="1" si="25">IF(B15=0, 0, L15-O15-T15)</f>
        <v>3411.0002275301063</v>
      </c>
      <c r="O15" s="34">
        <f t="shared" ref="O15:O77" ca="1" si="26">M15 * D15 * E15 /360</f>
        <v>17384.422222222223</v>
      </c>
      <c r="P15" s="35">
        <f t="shared" si="2"/>
        <v>399</v>
      </c>
      <c r="Q15" s="35">
        <f t="shared" ref="Q15:Q77" si="27">P15*IVA</f>
        <v>63.84</v>
      </c>
      <c r="R15" s="35">
        <f>SEGURO_DAÑOS_MENS</f>
        <v>166.35080000000002</v>
      </c>
      <c r="S15" s="35">
        <f t="shared" si="4"/>
        <v>26.616128000000003</v>
      </c>
      <c r="T15" s="35">
        <f t="shared" ref="T15:T77" si="28">M15 * FACTOR_SEG_DEUD</f>
        <v>1582.4</v>
      </c>
      <c r="U15" s="35">
        <f t="shared" si="5"/>
        <v>84.482758620689665</v>
      </c>
      <c r="V15" s="35">
        <f t="shared" si="6"/>
        <v>13.517241379310347</v>
      </c>
      <c r="W15" s="35">
        <f ca="1">SUM(N15:V15) * FACTOR_SEG_DESEMPLEO</f>
        <v>226.68996790197284</v>
      </c>
      <c r="X15" s="35">
        <f t="shared" ca="1" si="8"/>
        <v>36.270394864315655</v>
      </c>
      <c r="Y15" s="35">
        <f t="shared" ca="1" si="9"/>
        <v>23394.589740518619</v>
      </c>
      <c r="Z15" s="47">
        <f t="shared" si="10"/>
        <v>0.113</v>
      </c>
      <c r="AA15" s="34">
        <f t="shared" si="11"/>
        <v>1978000</v>
      </c>
      <c r="AB15" s="34">
        <f t="shared" ca="1" si="12"/>
        <v>3411.0002275301063</v>
      </c>
      <c r="AC15" s="35">
        <f ca="1">AA15 * D15 * Z15 /360</f>
        <v>17384.422222222223</v>
      </c>
      <c r="AD15" s="35">
        <f t="shared" si="14"/>
        <v>1582.4</v>
      </c>
      <c r="AE15" s="35">
        <f ca="1">IF(AA15&gt;0, AB15+AC15+AD15+P15+Q15+R15+S15+U15+V15+W15+X15, 0)</f>
        <v>23394.589740518619</v>
      </c>
      <c r="AF15" s="35">
        <f t="shared" si="16"/>
        <v>0</v>
      </c>
      <c r="AG15" s="249">
        <f>'Tabla Fijo'!E9+'Tabla Fijo'!H9</f>
        <v>0</v>
      </c>
      <c r="AH15" s="35">
        <f ca="1">AE15+AF15</f>
        <v>23394.589740518619</v>
      </c>
      <c r="AI15" s="12"/>
      <c r="AJ15" s="35">
        <f ca="1">IF(AA15&gt; 0,AB15+AC15+AD15+P15+R15+U15+W15, 0)</f>
        <v>23254.345976274992</v>
      </c>
    </row>
    <row r="16" spans="2:37" x14ac:dyDescent="0.25">
      <c r="B16" s="30">
        <v>2</v>
      </c>
      <c r="C16" s="19">
        <f t="shared" ca="1" si="18"/>
        <v>45751</v>
      </c>
      <c r="D16" s="30">
        <f ca="1">IF(B16=0,C16-'Parametros Fijo'!C13+1, C16-C15)</f>
        <v>31</v>
      </c>
      <c r="E16" s="31">
        <f t="shared" ref="E16:E77" si="29">IF(B16=0,TASA,IF(B16=MESES_INC_TASA,E15+INCREMENTO_TASA,E15))</f>
        <v>0.113</v>
      </c>
      <c r="F16" s="33">
        <f t="shared" ca="1" si="19"/>
        <v>1.0105305555555555</v>
      </c>
      <c r="G16" s="33">
        <f t="shared" ca="1" si="20"/>
        <v>1.0202204207716048</v>
      </c>
      <c r="H16" s="33">
        <f ca="1">IF(G16=0, 0, 1/G16)</f>
        <v>0.98018034107147956</v>
      </c>
      <c r="I16" s="30" t="b">
        <f t="shared" si="0"/>
        <v>0</v>
      </c>
      <c r="J16" s="33">
        <f t="shared" si="22"/>
        <v>1</v>
      </c>
      <c r="K16" s="33">
        <f t="shared" ca="1" si="1"/>
        <v>0.98018034107147956</v>
      </c>
      <c r="L16" s="32">
        <f t="shared" ca="1" si="23"/>
        <v>22377.82244975233</v>
      </c>
      <c r="M16" s="34">
        <f t="shared" ca="1" si="24"/>
        <v>1974588.99977247</v>
      </c>
      <c r="N16" s="35">
        <f ca="1">IF(B16=0, 0, L16-O16-T16)</f>
        <v>1584.3032882594582</v>
      </c>
      <c r="O16" s="34">
        <f t="shared" ca="1" si="26"/>
        <v>19213.847961674895</v>
      </c>
      <c r="P16" s="35">
        <f t="shared" si="2"/>
        <v>399</v>
      </c>
      <c r="Q16" s="35">
        <f t="shared" si="27"/>
        <v>63.84</v>
      </c>
      <c r="R16" s="35">
        <f t="shared" si="3"/>
        <v>166.35080000000002</v>
      </c>
      <c r="S16" s="35">
        <f t="shared" si="4"/>
        <v>26.616128000000003</v>
      </c>
      <c r="T16" s="35">
        <f t="shared" ca="1" si="28"/>
        <v>1579.671199817976</v>
      </c>
      <c r="U16" s="35">
        <f t="shared" si="5"/>
        <v>84.482758620689665</v>
      </c>
      <c r="V16" s="35">
        <f t="shared" si="6"/>
        <v>13.517241379310347</v>
      </c>
      <c r="W16" s="35">
        <f t="shared" ca="1" si="7"/>
        <v>226.68996790197284</v>
      </c>
      <c r="X16" s="35">
        <f t="shared" ca="1" si="8"/>
        <v>36.270394864315655</v>
      </c>
      <c r="Y16" s="35">
        <f t="shared" ca="1" si="9"/>
        <v>23394.589740518619</v>
      </c>
      <c r="Z16" s="47">
        <f t="shared" si="10"/>
        <v>0.113</v>
      </c>
      <c r="AA16" s="34">
        <f t="shared" ca="1" si="11"/>
        <v>1974589</v>
      </c>
      <c r="AB16" s="34">
        <f ca="1">MIN(AA16,N16)</f>
        <v>1584.3032882594582</v>
      </c>
      <c r="AC16" s="35">
        <f t="shared" ca="1" si="13"/>
        <v>19213.847963888889</v>
      </c>
      <c r="AD16" s="35">
        <f t="shared" ca="1" si="14"/>
        <v>1579.6712</v>
      </c>
      <c r="AE16" s="35">
        <f t="shared" ca="1" si="15"/>
        <v>23394.589742914639</v>
      </c>
      <c r="AF16" s="35">
        <f t="shared" si="16"/>
        <v>0</v>
      </c>
      <c r="AG16" s="249">
        <f>'Tabla Fijo'!E10+'Tabla Fijo'!H10</f>
        <v>0</v>
      </c>
      <c r="AH16" s="35">
        <f t="shared" ref="AH16:AH78" ca="1" si="30">AE16+AF16</f>
        <v>23394.589742914639</v>
      </c>
      <c r="AI16" s="12"/>
      <c r="AJ16" s="35">
        <f t="shared" ca="1" si="17"/>
        <v>23254.345978671012</v>
      </c>
    </row>
    <row r="17" spans="2:36" x14ac:dyDescent="0.25">
      <c r="B17" s="30">
        <v>3</v>
      </c>
      <c r="C17" s="19">
        <f t="shared" ca="1" si="18"/>
        <v>45781</v>
      </c>
      <c r="D17" s="30">
        <f ca="1">IF(B17=0,C17-'Parametros Fijo'!C19+1, C17-C16)</f>
        <v>30</v>
      </c>
      <c r="E17" s="31">
        <f t="shared" si="29"/>
        <v>0.113</v>
      </c>
      <c r="F17" s="33">
        <f t="shared" ca="1" si="19"/>
        <v>1.0102166666666665</v>
      </c>
      <c r="G17" s="33">
        <f t="shared" ca="1" si="20"/>
        <v>1.0306436727371546</v>
      </c>
      <c r="H17" s="33">
        <f t="shared" ca="1" si="21"/>
        <v>0.97026744203865145</v>
      </c>
      <c r="I17" s="30" t="b">
        <f t="shared" si="0"/>
        <v>0</v>
      </c>
      <c r="J17" s="33">
        <f t="shared" si="22"/>
        <v>1</v>
      </c>
      <c r="K17" s="33">
        <f t="shared" ca="1" si="1"/>
        <v>0.97026744203865145</v>
      </c>
      <c r="L17" s="32">
        <f t="shared" ca="1" si="23"/>
        <v>22377.82244975233</v>
      </c>
      <c r="M17" s="34">
        <f t="shared" ca="1" si="24"/>
        <v>1973004.6964842104</v>
      </c>
      <c r="N17" s="35">
        <f t="shared" ca="1" si="25"/>
        <v>2220.2911340053124</v>
      </c>
      <c r="O17" s="34">
        <f t="shared" ca="1" si="26"/>
        <v>18579.127558559649</v>
      </c>
      <c r="P17" s="35">
        <f t="shared" si="2"/>
        <v>399</v>
      </c>
      <c r="Q17" s="35">
        <f t="shared" si="27"/>
        <v>63.84</v>
      </c>
      <c r="R17" s="35">
        <f t="shared" si="3"/>
        <v>166.35080000000002</v>
      </c>
      <c r="S17" s="35">
        <f t="shared" si="4"/>
        <v>26.616128000000003</v>
      </c>
      <c r="T17" s="35">
        <f t="shared" ca="1" si="28"/>
        <v>1578.4037571873685</v>
      </c>
      <c r="U17" s="35">
        <f t="shared" si="5"/>
        <v>84.482758620689665</v>
      </c>
      <c r="V17" s="35">
        <f t="shared" si="6"/>
        <v>13.517241379310347</v>
      </c>
      <c r="W17" s="35">
        <f t="shared" ca="1" si="7"/>
        <v>226.68996790197284</v>
      </c>
      <c r="X17" s="35">
        <f t="shared" ca="1" si="8"/>
        <v>36.270394864315655</v>
      </c>
      <c r="Y17" s="35">
        <f t="shared" ca="1" si="9"/>
        <v>23394.589740518619</v>
      </c>
      <c r="Z17" s="47">
        <f t="shared" si="10"/>
        <v>0.113</v>
      </c>
      <c r="AA17" s="34">
        <f t="shared" ca="1" si="11"/>
        <v>1973004.7</v>
      </c>
      <c r="AB17" s="34">
        <f t="shared" ca="1" si="12"/>
        <v>2220.2911340053124</v>
      </c>
      <c r="AC17" s="35">
        <f t="shared" ca="1" si="13"/>
        <v>18579.127591666667</v>
      </c>
      <c r="AD17" s="35">
        <f t="shared" ca="1" si="14"/>
        <v>1578.4037600000001</v>
      </c>
      <c r="AE17" s="35">
        <f t="shared" ca="1" si="15"/>
        <v>23394.589776438272</v>
      </c>
      <c r="AF17" s="35">
        <f t="shared" si="16"/>
        <v>0</v>
      </c>
      <c r="AG17" s="249">
        <f>'Tabla Fijo'!E11+'Tabla Fijo'!H11</f>
        <v>0</v>
      </c>
      <c r="AH17" s="35">
        <f t="shared" ca="1" si="30"/>
        <v>23394.589776438272</v>
      </c>
      <c r="AI17" s="12"/>
      <c r="AJ17" s="35">
        <f t="shared" ca="1" si="17"/>
        <v>23254.346012194645</v>
      </c>
    </row>
    <row r="18" spans="2:36" x14ac:dyDescent="0.25">
      <c r="B18" s="30">
        <v>4</v>
      </c>
      <c r="C18" s="19">
        <f t="shared" ca="1" si="18"/>
        <v>45812</v>
      </c>
      <c r="D18" s="30">
        <f ca="1">IF(B18=0,C18-'Parametros Fijo'!C20+1, C18-C17)</f>
        <v>31</v>
      </c>
      <c r="E18" s="31">
        <f t="shared" si="29"/>
        <v>0.113</v>
      </c>
      <c r="F18" s="33">
        <f t="shared" ca="1" si="19"/>
        <v>1.0105305555555555</v>
      </c>
      <c r="G18" s="33">
        <f t="shared" ca="1" si="20"/>
        <v>1.041496923190895</v>
      </c>
      <c r="H18" s="33">
        <f t="shared" ca="1" si="21"/>
        <v>0.96015646108318931</v>
      </c>
      <c r="I18" s="30" t="b">
        <f t="shared" si="0"/>
        <v>0</v>
      </c>
      <c r="J18" s="33">
        <f t="shared" si="22"/>
        <v>1</v>
      </c>
      <c r="K18" s="33">
        <f t="shared" ca="1" si="1"/>
        <v>0.96015646108318931</v>
      </c>
      <c r="L18" s="32">
        <f t="shared" ca="1" si="23"/>
        <v>22377.82244975233</v>
      </c>
      <c r="M18" s="34">
        <f t="shared" ca="1" si="24"/>
        <v>1970784.405350205</v>
      </c>
      <c r="N18" s="35">
        <f t="shared" ca="1" si="25"/>
        <v>1624.3677811894775</v>
      </c>
      <c r="O18" s="34">
        <f t="shared" ca="1" si="26"/>
        <v>19176.827144282688</v>
      </c>
      <c r="P18" s="35">
        <f t="shared" si="2"/>
        <v>399</v>
      </c>
      <c r="Q18" s="35">
        <f t="shared" si="27"/>
        <v>63.84</v>
      </c>
      <c r="R18" s="35">
        <f t="shared" si="3"/>
        <v>166.35080000000002</v>
      </c>
      <c r="S18" s="35">
        <f t="shared" si="4"/>
        <v>26.616128000000003</v>
      </c>
      <c r="T18" s="35">
        <f t="shared" ca="1" si="28"/>
        <v>1576.6275242801642</v>
      </c>
      <c r="U18" s="35">
        <f t="shared" si="5"/>
        <v>84.482758620689665</v>
      </c>
      <c r="V18" s="35">
        <f t="shared" si="6"/>
        <v>13.517241379310347</v>
      </c>
      <c r="W18" s="35">
        <f t="shared" ca="1" si="7"/>
        <v>226.68996790197284</v>
      </c>
      <c r="X18" s="35">
        <f t="shared" ca="1" si="8"/>
        <v>36.270394864315655</v>
      </c>
      <c r="Y18" s="35">
        <f t="shared" ca="1" si="9"/>
        <v>23394.589740518619</v>
      </c>
      <c r="Z18" s="47">
        <f t="shared" si="10"/>
        <v>0.113</v>
      </c>
      <c r="AA18" s="34">
        <f t="shared" ca="1" si="11"/>
        <v>1970784.41</v>
      </c>
      <c r="AB18" s="34">
        <f t="shared" ca="1" si="12"/>
        <v>1624.3677811894775</v>
      </c>
      <c r="AC18" s="35">
        <f t="shared" ca="1" si="13"/>
        <v>19176.827189527779</v>
      </c>
      <c r="AD18" s="35">
        <f t="shared" ca="1" si="14"/>
        <v>1576.627528</v>
      </c>
      <c r="AE18" s="35">
        <f t="shared" ca="1" si="15"/>
        <v>23394.589789483547</v>
      </c>
      <c r="AF18" s="35">
        <f t="shared" si="16"/>
        <v>0</v>
      </c>
      <c r="AG18" s="249">
        <f>'Tabla Fijo'!E12+'Tabla Fijo'!H12</f>
        <v>0</v>
      </c>
      <c r="AH18" s="35">
        <f t="shared" ca="1" si="30"/>
        <v>23394.589789483547</v>
      </c>
      <c r="AI18" s="12"/>
      <c r="AJ18" s="35">
        <f t="shared" ca="1" si="17"/>
        <v>23254.34602523992</v>
      </c>
    </row>
    <row r="19" spans="2:36" x14ac:dyDescent="0.25">
      <c r="B19" s="30">
        <v>5</v>
      </c>
      <c r="C19" s="19">
        <f t="shared" ca="1" si="18"/>
        <v>45842</v>
      </c>
      <c r="D19" s="30">
        <f ca="1">IF(B19=0,C19-#REF!+1, C19-C18)</f>
        <v>30</v>
      </c>
      <c r="E19" s="31">
        <f t="shared" si="29"/>
        <v>0.113</v>
      </c>
      <c r="F19" s="33">
        <f t="shared" ca="1" si="19"/>
        <v>1.0102166666666665</v>
      </c>
      <c r="G19" s="33">
        <f t="shared" ca="1" si="20"/>
        <v>1.0521375500894952</v>
      </c>
      <c r="H19" s="33">
        <f t="shared" ca="1" si="21"/>
        <v>0.95044607039729712</v>
      </c>
      <c r="I19" s="30" t="b">
        <f t="shared" si="0"/>
        <v>0</v>
      </c>
      <c r="J19" s="33">
        <f t="shared" si="22"/>
        <v>1</v>
      </c>
      <c r="K19" s="33">
        <f t="shared" ca="1" si="1"/>
        <v>0.95044607039729712</v>
      </c>
      <c r="L19" s="32">
        <f t="shared" ca="1" si="23"/>
        <v>22377.82244975233</v>
      </c>
      <c r="M19" s="34">
        <f t="shared" ca="1" si="24"/>
        <v>1969160.0375690155</v>
      </c>
      <c r="N19" s="35">
        <f t="shared" ca="1" si="25"/>
        <v>2259.5707325888889</v>
      </c>
      <c r="O19" s="34">
        <f t="shared" ca="1" si="26"/>
        <v>18542.923687108228</v>
      </c>
      <c r="P19" s="35">
        <f t="shared" si="2"/>
        <v>399</v>
      </c>
      <c r="Q19" s="35">
        <f t="shared" si="27"/>
        <v>63.84</v>
      </c>
      <c r="R19" s="35">
        <f t="shared" si="3"/>
        <v>166.35080000000002</v>
      </c>
      <c r="S19" s="35">
        <f t="shared" si="4"/>
        <v>26.616128000000003</v>
      </c>
      <c r="T19" s="35">
        <f t="shared" ca="1" si="28"/>
        <v>1575.3280300552126</v>
      </c>
      <c r="U19" s="35">
        <f t="shared" si="5"/>
        <v>84.482758620689665</v>
      </c>
      <c r="V19" s="35">
        <f t="shared" si="6"/>
        <v>13.517241379310347</v>
      </c>
      <c r="W19" s="35">
        <f t="shared" ca="1" si="7"/>
        <v>226.68996790197286</v>
      </c>
      <c r="X19" s="35">
        <f t="shared" ca="1" si="8"/>
        <v>36.270394864315662</v>
      </c>
      <c r="Y19" s="35">
        <f t="shared" ca="1" si="9"/>
        <v>23394.589740518622</v>
      </c>
      <c r="Z19" s="47">
        <f t="shared" si="10"/>
        <v>0.113</v>
      </c>
      <c r="AA19" s="34">
        <f t="shared" ca="1" si="11"/>
        <v>1969160.04</v>
      </c>
      <c r="AB19" s="34">
        <f t="shared" ca="1" si="12"/>
        <v>2259.5707325888889</v>
      </c>
      <c r="AC19" s="35">
        <f t="shared" ca="1" si="13"/>
        <v>18542.923710000003</v>
      </c>
      <c r="AD19" s="35">
        <f t="shared" ca="1" si="14"/>
        <v>1575.3280320000001</v>
      </c>
      <c r="AE19" s="35">
        <f t="shared" ca="1" si="15"/>
        <v>23394.58976535518</v>
      </c>
      <c r="AF19" s="35">
        <f t="shared" si="16"/>
        <v>0</v>
      </c>
      <c r="AG19" s="249">
        <f>'Tabla Fijo'!E13+'Tabla Fijo'!H13</f>
        <v>0</v>
      </c>
      <c r="AH19" s="35">
        <f t="shared" ca="1" si="30"/>
        <v>23394.58976535518</v>
      </c>
      <c r="AI19" s="12"/>
      <c r="AJ19" s="35">
        <f t="shared" ca="1" si="17"/>
        <v>23254.346001111553</v>
      </c>
    </row>
    <row r="20" spans="2:36" x14ac:dyDescent="0.25">
      <c r="B20" s="30">
        <v>6</v>
      </c>
      <c r="C20" s="19">
        <f t="shared" ca="1" si="18"/>
        <v>45873</v>
      </c>
      <c r="D20" s="30">
        <f t="shared" ref="D20:D51" ca="1" si="31">IF(B20=0,C20-C12+1, C20-C19)</f>
        <v>31</v>
      </c>
      <c r="E20" s="31">
        <f t="shared" si="29"/>
        <v>0.113</v>
      </c>
      <c r="F20" s="33">
        <f t="shared" ca="1" si="19"/>
        <v>1.0105305555555555</v>
      </c>
      <c r="G20" s="33">
        <f t="shared" ca="1" si="20"/>
        <v>1.0632171430127986</v>
      </c>
      <c r="H20" s="33">
        <f t="shared" ca="1" si="21"/>
        <v>0.94054164435906051</v>
      </c>
      <c r="I20" s="30" t="b">
        <f t="shared" si="0"/>
        <v>0</v>
      </c>
      <c r="J20" s="33">
        <f t="shared" si="22"/>
        <v>1</v>
      </c>
      <c r="K20" s="33">
        <f t="shared" ca="1" si="1"/>
        <v>0.94054164435906051</v>
      </c>
      <c r="L20" s="32">
        <f t="shared" ca="1" si="23"/>
        <v>22377.82244975233</v>
      </c>
      <c r="M20" s="34">
        <f t="shared" ca="1" si="24"/>
        <v>1966900.4668364266</v>
      </c>
      <c r="N20" s="35">
        <f t="shared" ca="1" si="25"/>
        <v>1665.2678114831806</v>
      </c>
      <c r="O20" s="34">
        <f t="shared" ca="1" si="26"/>
        <v>19139.034264800008</v>
      </c>
      <c r="P20" s="35">
        <f t="shared" si="2"/>
        <v>399</v>
      </c>
      <c r="Q20" s="35">
        <f t="shared" si="27"/>
        <v>63.84</v>
      </c>
      <c r="R20" s="35">
        <f t="shared" si="3"/>
        <v>166.35080000000002</v>
      </c>
      <c r="S20" s="35">
        <f t="shared" si="4"/>
        <v>26.616128000000003</v>
      </c>
      <c r="T20" s="35">
        <f t="shared" ca="1" si="28"/>
        <v>1573.5203734691413</v>
      </c>
      <c r="U20" s="35">
        <f t="shared" si="5"/>
        <v>84.482758620689665</v>
      </c>
      <c r="V20" s="35">
        <f t="shared" si="6"/>
        <v>13.517241379310347</v>
      </c>
      <c r="W20" s="35">
        <f t="shared" ca="1" si="7"/>
        <v>226.68996790197284</v>
      </c>
      <c r="X20" s="35">
        <f t="shared" ca="1" si="8"/>
        <v>36.270394864315655</v>
      </c>
      <c r="Y20" s="35">
        <f t="shared" ca="1" si="9"/>
        <v>23394.589740518619</v>
      </c>
      <c r="Z20" s="47">
        <f t="shared" si="10"/>
        <v>0.113</v>
      </c>
      <c r="AA20" s="34">
        <f t="shared" ca="1" si="11"/>
        <v>1966900.47</v>
      </c>
      <c r="AB20" s="34">
        <f t="shared" ca="1" si="12"/>
        <v>1665.2678114831806</v>
      </c>
      <c r="AC20" s="35">
        <f t="shared" ca="1" si="13"/>
        <v>19139.034295583333</v>
      </c>
      <c r="AD20" s="35">
        <f t="shared" ca="1" si="14"/>
        <v>1573.5203759999999</v>
      </c>
      <c r="AE20" s="35">
        <f t="shared" ca="1" si="15"/>
        <v>23394.589773832802</v>
      </c>
      <c r="AF20" s="35">
        <f t="shared" si="16"/>
        <v>0</v>
      </c>
      <c r="AG20" s="249">
        <f>'Tabla Fijo'!E14+'Tabla Fijo'!H14</f>
        <v>0</v>
      </c>
      <c r="AH20" s="35">
        <f t="shared" ca="1" si="30"/>
        <v>23394.589773832802</v>
      </c>
      <c r="AJ20" s="35">
        <f t="shared" ca="1" si="17"/>
        <v>23254.346009589175</v>
      </c>
    </row>
    <row r="21" spans="2:36" x14ac:dyDescent="0.25">
      <c r="B21" s="30">
        <v>7</v>
      </c>
      <c r="C21" s="19">
        <f t="shared" ca="1" si="18"/>
        <v>45904</v>
      </c>
      <c r="D21" s="30">
        <f t="shared" ca="1" si="31"/>
        <v>31</v>
      </c>
      <c r="E21" s="31">
        <f t="shared" si="29"/>
        <v>0.113</v>
      </c>
      <c r="F21" s="33">
        <f t="shared" ca="1" si="19"/>
        <v>1.0105305555555555</v>
      </c>
      <c r="G21" s="33">
        <f t="shared" ca="1" si="20"/>
        <v>1.0744134102049139</v>
      </c>
      <c r="H21" s="33">
        <f t="shared" ca="1" si="21"/>
        <v>0.93074043054737965</v>
      </c>
      <c r="I21" s="30" t="b">
        <f t="shared" si="0"/>
        <v>0</v>
      </c>
      <c r="J21" s="33">
        <f t="shared" si="22"/>
        <v>1</v>
      </c>
      <c r="K21" s="33">
        <f t="shared" ca="1" si="1"/>
        <v>0.93074043054737965</v>
      </c>
      <c r="L21" s="32">
        <f t="shared" ca="1" si="23"/>
        <v>22377.82244975233</v>
      </c>
      <c r="M21" s="34">
        <f t="shared" ca="1" si="24"/>
        <v>1965235.1990249434</v>
      </c>
      <c r="N21" s="35">
        <f t="shared" ca="1" si="25"/>
        <v>1682.8040066868839</v>
      </c>
      <c r="O21" s="34">
        <f ca="1">M21 * D21 * E21 /360</f>
        <v>19122.830283845491</v>
      </c>
      <c r="P21" s="35">
        <f t="shared" si="2"/>
        <v>399</v>
      </c>
      <c r="Q21" s="35">
        <f t="shared" si="27"/>
        <v>63.84</v>
      </c>
      <c r="R21" s="35">
        <f t="shared" si="3"/>
        <v>166.35080000000002</v>
      </c>
      <c r="S21" s="35">
        <f t="shared" si="4"/>
        <v>26.616128000000003</v>
      </c>
      <c r="T21" s="35">
        <f t="shared" ca="1" si="28"/>
        <v>1572.1881592199547</v>
      </c>
      <c r="U21" s="35">
        <f t="shared" si="5"/>
        <v>84.482758620689665</v>
      </c>
      <c r="V21" s="35">
        <f t="shared" si="6"/>
        <v>13.517241379310347</v>
      </c>
      <c r="W21" s="35">
        <f t="shared" ca="1" si="7"/>
        <v>226.68996790197284</v>
      </c>
      <c r="X21" s="35">
        <f t="shared" ca="1" si="8"/>
        <v>36.270394864315655</v>
      </c>
      <c r="Y21" s="35">
        <f t="shared" ca="1" si="9"/>
        <v>23394.589740518619</v>
      </c>
      <c r="Z21" s="47">
        <f t="shared" si="10"/>
        <v>0.113</v>
      </c>
      <c r="AA21" s="34">
        <f t="shared" ca="1" si="11"/>
        <v>1965235.2</v>
      </c>
      <c r="AB21" s="34">
        <f t="shared" ca="1" si="12"/>
        <v>1682.8040066868839</v>
      </c>
      <c r="AC21" s="35">
        <f t="shared" ca="1" si="13"/>
        <v>19122.830293333333</v>
      </c>
      <c r="AD21" s="35">
        <f t="shared" ca="1" si="14"/>
        <v>1572.1881599999999</v>
      </c>
      <c r="AE21" s="35">
        <f t="shared" ca="1" si="15"/>
        <v>23394.589750786508</v>
      </c>
      <c r="AF21" s="35">
        <f t="shared" si="16"/>
        <v>0</v>
      </c>
      <c r="AG21" s="249">
        <f>'Tabla Fijo'!E15+'Tabla Fijo'!H15</f>
        <v>0</v>
      </c>
      <c r="AH21" s="35">
        <f t="shared" ca="1" si="30"/>
        <v>23394.589750786508</v>
      </c>
      <c r="AJ21" s="35">
        <f t="shared" ca="1" si="17"/>
        <v>23254.345986542881</v>
      </c>
    </row>
    <row r="22" spans="2:36" x14ac:dyDescent="0.25">
      <c r="B22" s="30">
        <v>8</v>
      </c>
      <c r="C22" s="19">
        <f t="shared" ca="1" si="18"/>
        <v>45934</v>
      </c>
      <c r="D22" s="30">
        <f t="shared" ca="1" si="31"/>
        <v>30</v>
      </c>
      <c r="E22" s="31">
        <f t="shared" si="29"/>
        <v>0.113</v>
      </c>
      <c r="F22" s="33">
        <f t="shared" ca="1" si="19"/>
        <v>1.0102166666666665</v>
      </c>
      <c r="G22" s="33">
        <f t="shared" ca="1" si="20"/>
        <v>1.0853903338791739</v>
      </c>
      <c r="H22" s="33">
        <f t="shared" ca="1" si="21"/>
        <v>0.92132753423923563</v>
      </c>
      <c r="I22" s="30" t="b">
        <f t="shared" si="0"/>
        <v>0</v>
      </c>
      <c r="J22" s="33">
        <f t="shared" si="22"/>
        <v>1</v>
      </c>
      <c r="K22" s="33">
        <f t="shared" ca="1" si="1"/>
        <v>0.92132753423923563</v>
      </c>
      <c r="L22" s="32">
        <f t="shared" ca="1" si="23"/>
        <v>22377.82244975233</v>
      </c>
      <c r="M22" s="34">
        <f t="shared" ca="1" si="24"/>
        <v>1963552.3950182565</v>
      </c>
      <c r="N22" s="35">
        <f t="shared" ca="1" si="25"/>
        <v>2316.8621473158082</v>
      </c>
      <c r="O22" s="34">
        <f t="shared" ca="1" si="26"/>
        <v>18490.118386421917</v>
      </c>
      <c r="P22" s="35">
        <f t="shared" si="2"/>
        <v>399</v>
      </c>
      <c r="Q22" s="35">
        <f t="shared" si="27"/>
        <v>63.84</v>
      </c>
      <c r="R22" s="35">
        <f t="shared" si="3"/>
        <v>166.35080000000002</v>
      </c>
      <c r="S22" s="35">
        <f t="shared" si="4"/>
        <v>26.616128000000003</v>
      </c>
      <c r="T22" s="35">
        <f t="shared" ca="1" si="28"/>
        <v>1570.8419160146052</v>
      </c>
      <c r="U22" s="35">
        <f t="shared" si="5"/>
        <v>84.482758620689665</v>
      </c>
      <c r="V22" s="35">
        <f t="shared" si="6"/>
        <v>13.517241379310347</v>
      </c>
      <c r="W22" s="35">
        <f t="shared" ca="1" si="7"/>
        <v>226.68996790197284</v>
      </c>
      <c r="X22" s="35">
        <f t="shared" ca="1" si="8"/>
        <v>36.270394864315655</v>
      </c>
      <c r="Y22" s="35">
        <f t="shared" ca="1" si="9"/>
        <v>23394.589740518619</v>
      </c>
      <c r="Z22" s="47">
        <f t="shared" si="10"/>
        <v>0.113</v>
      </c>
      <c r="AA22" s="34">
        <f t="shared" ca="1" si="11"/>
        <v>1963552.4</v>
      </c>
      <c r="AB22" s="34">
        <f t="shared" ca="1" si="12"/>
        <v>2316.8621473158082</v>
      </c>
      <c r="AC22" s="35">
        <f t="shared" ca="1" si="13"/>
        <v>18490.118433333333</v>
      </c>
      <c r="AD22" s="35">
        <f t="shared" ca="1" si="14"/>
        <v>1570.8419200000001</v>
      </c>
      <c r="AE22" s="35">
        <f t="shared" ca="1" si="15"/>
        <v>23394.58979141543</v>
      </c>
      <c r="AF22" s="35">
        <f t="shared" si="16"/>
        <v>0</v>
      </c>
      <c r="AG22" s="249">
        <f>'Tabla Fijo'!E16+'Tabla Fijo'!H16</f>
        <v>0</v>
      </c>
      <c r="AH22" s="35">
        <f t="shared" ca="1" si="30"/>
        <v>23394.58979141543</v>
      </c>
      <c r="AJ22" s="35">
        <f t="shared" ca="1" si="17"/>
        <v>23254.346027171803</v>
      </c>
    </row>
    <row r="23" spans="2:36" x14ac:dyDescent="0.25">
      <c r="B23" s="30">
        <v>9</v>
      </c>
      <c r="C23" s="19">
        <f t="shared" ca="1" si="18"/>
        <v>45965</v>
      </c>
      <c r="D23" s="30">
        <f t="shared" ca="1" si="31"/>
        <v>31</v>
      </c>
      <c r="E23" s="31">
        <f t="shared" si="29"/>
        <v>0.113</v>
      </c>
      <c r="F23" s="33">
        <f t="shared" ca="1" si="19"/>
        <v>1.0105305555555555</v>
      </c>
      <c r="G23" s="33">
        <f t="shared" ca="1" si="20"/>
        <v>1.0968200970895514</v>
      </c>
      <c r="H23" s="33">
        <f t="shared" ca="1" si="21"/>
        <v>0.911726547182654</v>
      </c>
      <c r="I23" s="30" t="b">
        <f t="shared" si="0"/>
        <v>0</v>
      </c>
      <c r="J23" s="33">
        <f>IF(B23=0, 1, IF(I23,J22*(1+INCREMENTO),J22))</f>
        <v>1</v>
      </c>
      <c r="K23" s="33">
        <f t="shared" ca="1" si="1"/>
        <v>0.911726547182654</v>
      </c>
      <c r="L23" s="32">
        <f t="shared" ca="1" si="23"/>
        <v>22377.82244975233</v>
      </c>
      <c r="M23" s="34">
        <f t="shared" ca="1" si="24"/>
        <v>1961235.5328709406</v>
      </c>
      <c r="N23" s="35">
        <f t="shared" ca="1" si="25"/>
        <v>1724.9227133252834</v>
      </c>
      <c r="O23" s="34">
        <f t="shared" ca="1" si="26"/>
        <v>19083.911310130294</v>
      </c>
      <c r="P23" s="35">
        <f t="shared" si="2"/>
        <v>399</v>
      </c>
      <c r="Q23" s="35">
        <f t="shared" si="27"/>
        <v>63.84</v>
      </c>
      <c r="R23" s="35">
        <f t="shared" si="3"/>
        <v>166.35080000000002</v>
      </c>
      <c r="S23" s="35">
        <f t="shared" si="4"/>
        <v>26.616128000000003</v>
      </c>
      <c r="T23" s="35">
        <f t="shared" ca="1" si="28"/>
        <v>1568.9884262967526</v>
      </c>
      <c r="U23" s="35">
        <f t="shared" si="5"/>
        <v>84.482758620689665</v>
      </c>
      <c r="V23" s="35">
        <f t="shared" si="6"/>
        <v>13.517241379310347</v>
      </c>
      <c r="W23" s="35">
        <f t="shared" ca="1" si="7"/>
        <v>226.68996790197284</v>
      </c>
      <c r="X23" s="35">
        <f t="shared" ca="1" si="8"/>
        <v>36.270394864315655</v>
      </c>
      <c r="Y23" s="35">
        <f t="shared" ca="1" si="9"/>
        <v>23394.589740518619</v>
      </c>
      <c r="Z23" s="47">
        <f t="shared" si="10"/>
        <v>0.113</v>
      </c>
      <c r="AA23" s="34">
        <f t="shared" ca="1" si="11"/>
        <v>1961235.54</v>
      </c>
      <c r="AB23" s="34">
        <f t="shared" ca="1" si="12"/>
        <v>1724.9227133252834</v>
      </c>
      <c r="AC23" s="35">
        <f t="shared" ca="1" si="13"/>
        <v>19083.911379500001</v>
      </c>
      <c r="AD23" s="35">
        <f t="shared" ca="1" si="14"/>
        <v>1568.9884320000001</v>
      </c>
      <c r="AE23" s="35">
        <f t="shared" ca="1" si="15"/>
        <v>23394.589815591575</v>
      </c>
      <c r="AF23" s="35">
        <f t="shared" si="16"/>
        <v>0</v>
      </c>
      <c r="AG23" s="249">
        <f>'Tabla Fijo'!E17+'Tabla Fijo'!H17</f>
        <v>0</v>
      </c>
      <c r="AH23" s="35">
        <f t="shared" ca="1" si="30"/>
        <v>23394.589815591575</v>
      </c>
      <c r="AJ23" s="35">
        <f t="shared" ca="1" si="17"/>
        <v>23254.346051347948</v>
      </c>
    </row>
    <row r="24" spans="2:36" x14ac:dyDescent="0.25">
      <c r="B24" s="30">
        <v>10</v>
      </c>
      <c r="C24" s="19">
        <f t="shared" ca="1" si="18"/>
        <v>45995</v>
      </c>
      <c r="D24" s="30">
        <f t="shared" ca="1" si="31"/>
        <v>30</v>
      </c>
      <c r="E24" s="31">
        <f t="shared" si="29"/>
        <v>0.113</v>
      </c>
      <c r="F24" s="33">
        <f t="shared" ca="1" si="19"/>
        <v>1.0102166666666665</v>
      </c>
      <c r="G24" s="33">
        <f t="shared" ca="1" si="20"/>
        <v>1.1080259424148162</v>
      </c>
      <c r="H24" s="33">
        <f t="shared" ca="1" si="21"/>
        <v>0.90250594478015023</v>
      </c>
      <c r="I24" s="30" t="b">
        <f t="shared" si="0"/>
        <v>0</v>
      </c>
      <c r="J24" s="33">
        <f t="shared" si="22"/>
        <v>1</v>
      </c>
      <c r="K24" s="33">
        <f t="shared" ca="1" si="1"/>
        <v>0.90250594478015023</v>
      </c>
      <c r="L24" s="32">
        <f t="shared" ca="1" si="23"/>
        <v>22377.82244975233</v>
      </c>
      <c r="M24" s="34">
        <f t="shared" ca="1" si="24"/>
        <v>1959510.6101576153</v>
      </c>
      <c r="N24" s="35">
        <f t="shared" ca="1" si="25"/>
        <v>2358.1557159753593</v>
      </c>
      <c r="O24" s="34">
        <f t="shared" ca="1" si="26"/>
        <v>18452.058245650878</v>
      </c>
      <c r="P24" s="35">
        <f t="shared" si="2"/>
        <v>399</v>
      </c>
      <c r="Q24" s="35">
        <f t="shared" si="27"/>
        <v>63.84</v>
      </c>
      <c r="R24" s="35">
        <f t="shared" si="3"/>
        <v>166.35080000000002</v>
      </c>
      <c r="S24" s="35">
        <f t="shared" si="4"/>
        <v>26.616128000000003</v>
      </c>
      <c r="T24" s="35">
        <f t="shared" ca="1" si="28"/>
        <v>1567.6084881260922</v>
      </c>
      <c r="U24" s="35">
        <f t="shared" si="5"/>
        <v>84.482758620689665</v>
      </c>
      <c r="V24" s="35">
        <f t="shared" si="6"/>
        <v>13.517241379310347</v>
      </c>
      <c r="W24" s="35">
        <f t="shared" ca="1" si="7"/>
        <v>226.68996790197284</v>
      </c>
      <c r="X24" s="35">
        <f t="shared" ca="1" si="8"/>
        <v>36.270394864315655</v>
      </c>
      <c r="Y24" s="35">
        <f t="shared" ca="1" si="9"/>
        <v>23394.589740518619</v>
      </c>
      <c r="Z24" s="47">
        <f t="shared" si="10"/>
        <v>0.113</v>
      </c>
      <c r="AA24" s="34">
        <f t="shared" ca="1" si="11"/>
        <v>1959510.62</v>
      </c>
      <c r="AB24" s="34">
        <f t="shared" ca="1" si="12"/>
        <v>2358.1557159753593</v>
      </c>
      <c r="AC24" s="35">
        <f t="shared" ca="1" si="13"/>
        <v>18452.058338333336</v>
      </c>
      <c r="AD24" s="35">
        <f t="shared" ca="1" si="14"/>
        <v>1567.6084960000001</v>
      </c>
      <c r="AE24" s="35">
        <f t="shared" ca="1" si="15"/>
        <v>23394.589841074983</v>
      </c>
      <c r="AF24" s="35">
        <f t="shared" si="16"/>
        <v>0</v>
      </c>
      <c r="AG24" s="249">
        <f>'Tabla Fijo'!E18+'Tabla Fijo'!H18</f>
        <v>0</v>
      </c>
      <c r="AH24" s="35">
        <f t="shared" ca="1" si="30"/>
        <v>23394.589841074983</v>
      </c>
      <c r="AJ24" s="35">
        <f t="shared" ca="1" si="17"/>
        <v>23254.346076831356</v>
      </c>
    </row>
    <row r="25" spans="2:36" x14ac:dyDescent="0.25">
      <c r="B25" s="30">
        <v>11</v>
      </c>
      <c r="C25" s="19">
        <f t="shared" ca="1" si="18"/>
        <v>46026</v>
      </c>
      <c r="D25" s="30">
        <f t="shared" ca="1" si="31"/>
        <v>31</v>
      </c>
      <c r="E25" s="31">
        <f t="shared" si="29"/>
        <v>0.113</v>
      </c>
      <c r="F25" s="33">
        <f t="shared" ca="1" si="19"/>
        <v>1.0105305555555555</v>
      </c>
      <c r="G25" s="33">
        <f t="shared" ca="1" si="20"/>
        <v>1.1196940711584122</v>
      </c>
      <c r="H25" s="33">
        <f t="shared" ca="1" si="21"/>
        <v>0.89310109409208605</v>
      </c>
      <c r="I25" s="30" t="b">
        <f t="shared" si="0"/>
        <v>0</v>
      </c>
      <c r="J25" s="33">
        <f t="shared" si="22"/>
        <v>1</v>
      </c>
      <c r="K25" s="33">
        <f t="shared" ca="1" si="1"/>
        <v>0.89310109409208605</v>
      </c>
      <c r="L25" s="32">
        <f t="shared" ca="1" si="23"/>
        <v>22377.82244975233</v>
      </c>
      <c r="M25" s="34">
        <f t="shared" ca="1" si="24"/>
        <v>1957152.4544416398</v>
      </c>
      <c r="N25" s="35">
        <f t="shared" ca="1" si="25"/>
        <v>1767.9197975627239</v>
      </c>
      <c r="O25" s="34">
        <f t="shared" ca="1" si="26"/>
        <v>19044.180688636294</v>
      </c>
      <c r="P25" s="35">
        <f t="shared" si="2"/>
        <v>399</v>
      </c>
      <c r="Q25" s="35">
        <f t="shared" si="27"/>
        <v>63.84</v>
      </c>
      <c r="R25" s="35">
        <f t="shared" si="3"/>
        <v>166.35080000000002</v>
      </c>
      <c r="S25" s="35">
        <f t="shared" si="4"/>
        <v>26.616128000000003</v>
      </c>
      <c r="T25" s="35">
        <f t="shared" ca="1" si="28"/>
        <v>1565.721963553312</v>
      </c>
      <c r="U25" s="35">
        <f t="shared" si="5"/>
        <v>84.482758620689665</v>
      </c>
      <c r="V25" s="35">
        <f t="shared" si="6"/>
        <v>13.517241379310347</v>
      </c>
      <c r="W25" s="35">
        <f t="shared" ca="1" si="7"/>
        <v>226.68996790197284</v>
      </c>
      <c r="X25" s="35">
        <f t="shared" ca="1" si="8"/>
        <v>36.270394864315655</v>
      </c>
      <c r="Y25" s="35">
        <f t="shared" ca="1" si="9"/>
        <v>23394.589740518619</v>
      </c>
      <c r="Z25" s="47">
        <f t="shared" si="10"/>
        <v>0.113</v>
      </c>
      <c r="AA25" s="34">
        <f t="shared" ca="1" si="11"/>
        <v>1957152.46</v>
      </c>
      <c r="AB25" s="34">
        <f t="shared" ca="1" si="12"/>
        <v>1767.9197975627239</v>
      </c>
      <c r="AC25" s="35">
        <f t="shared" ca="1" si="13"/>
        <v>19044.180742722223</v>
      </c>
      <c r="AD25" s="35">
        <f t="shared" ca="1" si="14"/>
        <v>1565.7219680000001</v>
      </c>
      <c r="AE25" s="35">
        <f t="shared" ca="1" si="15"/>
        <v>23394.589799051239</v>
      </c>
      <c r="AF25" s="35">
        <f t="shared" si="16"/>
        <v>0</v>
      </c>
      <c r="AG25" s="249">
        <f>'Tabla Fijo'!E19+'Tabla Fijo'!H19</f>
        <v>0</v>
      </c>
      <c r="AH25" s="35">
        <f t="shared" ca="1" si="30"/>
        <v>23394.589799051239</v>
      </c>
      <c r="AJ25" s="35">
        <f t="shared" ca="1" si="17"/>
        <v>23254.346034807611</v>
      </c>
    </row>
    <row r="26" spans="2:36" x14ac:dyDescent="0.25">
      <c r="B26" s="30">
        <v>12</v>
      </c>
      <c r="C26" s="19">
        <f t="shared" ca="1" si="18"/>
        <v>46057</v>
      </c>
      <c r="D26" s="30">
        <f t="shared" ca="1" si="31"/>
        <v>31</v>
      </c>
      <c r="E26" s="31">
        <f t="shared" si="29"/>
        <v>0.113</v>
      </c>
      <c r="F26" s="33">
        <f t="shared" ca="1" si="19"/>
        <v>1.0105305555555555</v>
      </c>
      <c r="G26" s="33">
        <f t="shared" ca="1" si="20"/>
        <v>1.131485071779972</v>
      </c>
      <c r="H26" s="33">
        <f t="shared" ca="1" si="21"/>
        <v>0.88379424964650299</v>
      </c>
      <c r="I26" s="30" t="b">
        <f t="shared" si="0"/>
        <v>1</v>
      </c>
      <c r="J26" s="33">
        <f>IF(B26=0, 1, IF(I26,J25*(1+INCREMENTO),J25))</f>
        <v>1</v>
      </c>
      <c r="K26" s="33">
        <f t="shared" ca="1" si="1"/>
        <v>0.88379424964650299</v>
      </c>
      <c r="L26" s="32">
        <f t="shared" ca="1" si="23"/>
        <v>22377.82244975233</v>
      </c>
      <c r="M26" s="34">
        <f t="shared" ca="1" si="24"/>
        <v>1955384.5346440771</v>
      </c>
      <c r="N26" s="35">
        <f t="shared" ca="1" si="25"/>
        <v>1786.5369752087277</v>
      </c>
      <c r="O26" s="34">
        <f t="shared" ca="1" si="26"/>
        <v>19026.97784682834</v>
      </c>
      <c r="P26" s="35">
        <f t="shared" si="2"/>
        <v>399</v>
      </c>
      <c r="Q26" s="35">
        <f t="shared" si="27"/>
        <v>63.84</v>
      </c>
      <c r="R26" s="35">
        <f t="shared" si="3"/>
        <v>166.35080000000002</v>
      </c>
      <c r="S26" s="35">
        <f t="shared" si="4"/>
        <v>26.616128000000003</v>
      </c>
      <c r="T26" s="35">
        <f t="shared" ca="1" si="28"/>
        <v>1564.3076277152618</v>
      </c>
      <c r="U26" s="35">
        <f t="shared" si="5"/>
        <v>84.482758620689665</v>
      </c>
      <c r="V26" s="35">
        <f t="shared" si="6"/>
        <v>13.517241379310347</v>
      </c>
      <c r="W26" s="35">
        <f t="shared" ca="1" si="7"/>
        <v>226.68996790197284</v>
      </c>
      <c r="X26" s="35">
        <f t="shared" ca="1" si="8"/>
        <v>36.270394864315655</v>
      </c>
      <c r="Y26" s="35">
        <f t="shared" ca="1" si="9"/>
        <v>23394.589740518619</v>
      </c>
      <c r="Z26" s="47">
        <f t="shared" si="10"/>
        <v>0.113</v>
      </c>
      <c r="AA26" s="34">
        <f t="shared" ca="1" si="11"/>
        <v>1955384.54</v>
      </c>
      <c r="AB26" s="34">
        <f t="shared" ca="1" si="12"/>
        <v>1786.5369752087277</v>
      </c>
      <c r="AC26" s="35">
        <f t="shared" ca="1" si="13"/>
        <v>19026.977898944446</v>
      </c>
      <c r="AD26" s="35">
        <f t="shared" ca="1" si="14"/>
        <v>1564.307632</v>
      </c>
      <c r="AE26" s="35">
        <f t="shared" ca="1" si="15"/>
        <v>23394.589796919463</v>
      </c>
      <c r="AF26" s="35">
        <f t="shared" si="16"/>
        <v>0</v>
      </c>
      <c r="AG26" s="249">
        <f>'Tabla Fijo'!E20+'Tabla Fijo'!H20</f>
        <v>0</v>
      </c>
      <c r="AH26" s="35">
        <f t="shared" ca="1" si="30"/>
        <v>23394.589796919463</v>
      </c>
      <c r="AJ26" s="35">
        <f t="shared" ca="1" si="17"/>
        <v>23254.346032675836</v>
      </c>
    </row>
    <row r="27" spans="2:36" x14ac:dyDescent="0.25">
      <c r="B27" s="30">
        <v>13</v>
      </c>
      <c r="C27" s="19">
        <f t="shared" ca="1" si="18"/>
        <v>46085</v>
      </c>
      <c r="D27" s="30">
        <f t="shared" ca="1" si="31"/>
        <v>28</v>
      </c>
      <c r="E27" s="31">
        <f t="shared" si="29"/>
        <v>0.113</v>
      </c>
      <c r="F27" s="33">
        <f t="shared" ca="1" si="19"/>
        <v>1.0095888888888889</v>
      </c>
      <c r="G27" s="33">
        <f t="shared" ca="1" si="20"/>
        <v>1.1423347564127067</v>
      </c>
      <c r="H27" s="33">
        <f t="shared" ca="1" si="21"/>
        <v>0.87540013501849234</v>
      </c>
      <c r="I27" s="30" t="b">
        <f t="shared" si="0"/>
        <v>0</v>
      </c>
      <c r="J27" s="33">
        <f t="shared" si="22"/>
        <v>1</v>
      </c>
      <c r="K27" s="33">
        <f t="shared" ca="1" si="1"/>
        <v>0.87540013501849234</v>
      </c>
      <c r="L27" s="32">
        <f t="shared" ca="1" si="23"/>
        <v>22377.82244975233</v>
      </c>
      <c r="M27" s="34">
        <f t="shared" ca="1" si="24"/>
        <v>1953597.9976688684</v>
      </c>
      <c r="N27" s="35">
        <f t="shared" ca="1" si="25"/>
        <v>3644.9883165497326</v>
      </c>
      <c r="O27" s="34">
        <f t="shared" ca="1" si="26"/>
        <v>17169.955735067502</v>
      </c>
      <c r="P27" s="35">
        <f t="shared" si="2"/>
        <v>399</v>
      </c>
      <c r="Q27" s="35">
        <f t="shared" si="27"/>
        <v>63.84</v>
      </c>
      <c r="R27" s="35">
        <f t="shared" si="3"/>
        <v>166.35080000000002</v>
      </c>
      <c r="S27" s="35">
        <f t="shared" si="4"/>
        <v>26.616128000000003</v>
      </c>
      <c r="T27" s="35">
        <f t="shared" ca="1" si="28"/>
        <v>1562.8783981350948</v>
      </c>
      <c r="U27" s="35">
        <f t="shared" si="5"/>
        <v>84.482758620689665</v>
      </c>
      <c r="V27" s="35">
        <f t="shared" si="6"/>
        <v>13.517241379310347</v>
      </c>
      <c r="W27" s="35">
        <f t="shared" ca="1" si="7"/>
        <v>226.68996790197284</v>
      </c>
      <c r="X27" s="35">
        <f t="shared" ca="1" si="8"/>
        <v>36.270394864315655</v>
      </c>
      <c r="Y27" s="35">
        <f t="shared" ca="1" si="9"/>
        <v>23394.589740518619</v>
      </c>
      <c r="Z27" s="47">
        <f t="shared" si="10"/>
        <v>0.113</v>
      </c>
      <c r="AA27" s="34">
        <f t="shared" ca="1" si="11"/>
        <v>1953598</v>
      </c>
      <c r="AB27" s="34">
        <f t="shared" ca="1" si="12"/>
        <v>3644.9883165497326</v>
      </c>
      <c r="AC27" s="35">
        <f t="shared" ca="1" si="13"/>
        <v>17169.955755555558</v>
      </c>
      <c r="AD27" s="35">
        <f t="shared" ca="1" si="14"/>
        <v>1562.8784000000001</v>
      </c>
      <c r="AE27" s="35">
        <f t="shared" ca="1" si="15"/>
        <v>23394.589762871583</v>
      </c>
      <c r="AF27" s="35">
        <f t="shared" si="16"/>
        <v>0</v>
      </c>
      <c r="AG27" s="249">
        <f>'Tabla Fijo'!E21+'Tabla Fijo'!H21</f>
        <v>0</v>
      </c>
      <c r="AH27" s="35">
        <f t="shared" ca="1" si="30"/>
        <v>23394.589762871583</v>
      </c>
      <c r="AJ27" s="35">
        <f t="shared" ca="1" si="17"/>
        <v>23254.345998627956</v>
      </c>
    </row>
    <row r="28" spans="2:36" x14ac:dyDescent="0.25">
      <c r="B28" s="30">
        <v>14</v>
      </c>
      <c r="C28" s="19">
        <f t="shared" ca="1" si="18"/>
        <v>46116</v>
      </c>
      <c r="D28" s="30">
        <f t="shared" ca="1" si="31"/>
        <v>31</v>
      </c>
      <c r="E28" s="31">
        <f t="shared" si="29"/>
        <v>0.113</v>
      </c>
      <c r="F28" s="33">
        <f t="shared" ca="1" si="19"/>
        <v>1.0105305555555555</v>
      </c>
      <c r="G28" s="33">
        <f t="shared" ca="1" si="20"/>
        <v>1.1543641760281527</v>
      </c>
      <c r="H28" s="33">
        <f t="shared" ca="1" si="21"/>
        <v>0.86627774905552157</v>
      </c>
      <c r="I28" s="30" t="b">
        <f t="shared" si="0"/>
        <v>0</v>
      </c>
      <c r="J28" s="33">
        <f t="shared" si="22"/>
        <v>1</v>
      </c>
      <c r="K28" s="33">
        <f t="shared" ca="1" si="1"/>
        <v>0.86627774905552157</v>
      </c>
      <c r="L28" s="32">
        <f t="shared" ca="1" si="23"/>
        <v>22377.82244975233</v>
      </c>
      <c r="M28" s="34">
        <f t="shared" ca="1" si="24"/>
        <v>1949953.0093523187</v>
      </c>
      <c r="N28" s="35">
        <f t="shared" ca="1" si="25"/>
        <v>1843.7339540449955</v>
      </c>
      <c r="O28" s="34">
        <f t="shared" ca="1" si="26"/>
        <v>18974.126088225479</v>
      </c>
      <c r="P28" s="35">
        <f t="shared" si="2"/>
        <v>399</v>
      </c>
      <c r="Q28" s="35">
        <f t="shared" si="27"/>
        <v>63.84</v>
      </c>
      <c r="R28" s="35">
        <f t="shared" si="3"/>
        <v>166.35080000000002</v>
      </c>
      <c r="S28" s="35">
        <f t="shared" si="4"/>
        <v>26.616128000000003</v>
      </c>
      <c r="T28" s="35">
        <f t="shared" ca="1" si="28"/>
        <v>1559.9624074818551</v>
      </c>
      <c r="U28" s="35">
        <f t="shared" si="5"/>
        <v>84.482758620689665</v>
      </c>
      <c r="V28" s="35">
        <f t="shared" si="6"/>
        <v>13.517241379310347</v>
      </c>
      <c r="W28" s="35">
        <f t="shared" ca="1" si="7"/>
        <v>226.68996790197284</v>
      </c>
      <c r="X28" s="35">
        <f t="shared" ca="1" si="8"/>
        <v>36.270394864315655</v>
      </c>
      <c r="Y28" s="35">
        <f t="shared" ca="1" si="9"/>
        <v>23394.589740518619</v>
      </c>
      <c r="Z28" s="47">
        <f t="shared" si="10"/>
        <v>0.113</v>
      </c>
      <c r="AA28" s="34">
        <f t="shared" ca="1" si="11"/>
        <v>1949953.01</v>
      </c>
      <c r="AB28" s="34">
        <f t="shared" ca="1" si="12"/>
        <v>1843.7339540449955</v>
      </c>
      <c r="AC28" s="35">
        <f t="shared" ca="1" si="13"/>
        <v>18974.126094527779</v>
      </c>
      <c r="AD28" s="35">
        <f t="shared" ca="1" si="14"/>
        <v>1559.9624080000001</v>
      </c>
      <c r="AE28" s="35">
        <f t="shared" ca="1" si="15"/>
        <v>23394.589747339061</v>
      </c>
      <c r="AF28" s="35">
        <f t="shared" si="16"/>
        <v>0</v>
      </c>
      <c r="AG28" s="249">
        <f>'Tabla Fijo'!E22+'Tabla Fijo'!H22</f>
        <v>0</v>
      </c>
      <c r="AH28" s="35">
        <f t="shared" ca="1" si="30"/>
        <v>23394.589747339061</v>
      </c>
      <c r="AI28" s="7" t="s">
        <v>65</v>
      </c>
      <c r="AJ28" s="35">
        <f t="shared" ca="1" si="17"/>
        <v>23254.345983095434</v>
      </c>
    </row>
    <row r="29" spans="2:36" x14ac:dyDescent="0.25">
      <c r="B29" s="30">
        <v>15</v>
      </c>
      <c r="C29" s="19">
        <f t="shared" ca="1" si="18"/>
        <v>46146</v>
      </c>
      <c r="D29" s="30">
        <f t="shared" ca="1" si="31"/>
        <v>30</v>
      </c>
      <c r="E29" s="31">
        <f t="shared" si="29"/>
        <v>0.113</v>
      </c>
      <c r="F29" s="33">
        <f t="shared" ca="1" si="19"/>
        <v>1.0102166666666665</v>
      </c>
      <c r="G29" s="33">
        <f t="shared" ca="1" si="20"/>
        <v>1.1661579300265734</v>
      </c>
      <c r="H29" s="33">
        <f t="shared" ca="1" si="21"/>
        <v>0.85751678589298175</v>
      </c>
      <c r="I29" s="30" t="b">
        <f t="shared" si="0"/>
        <v>0</v>
      </c>
      <c r="J29" s="33">
        <f t="shared" si="22"/>
        <v>1</v>
      </c>
      <c r="K29" s="33">
        <f t="shared" ca="1" si="1"/>
        <v>0.85751678589298175</v>
      </c>
      <c r="L29" s="32">
        <f t="shared" ca="1" si="23"/>
        <v>22377.82244975233</v>
      </c>
      <c r="M29" s="34">
        <f t="shared" ca="1" si="24"/>
        <v>1948109.2753982737</v>
      </c>
      <c r="N29" s="35">
        <f t="shared" ca="1" si="25"/>
        <v>2474.6393527666332</v>
      </c>
      <c r="O29" s="34">
        <f t="shared" ca="1" si="26"/>
        <v>18344.695676667077</v>
      </c>
      <c r="P29" s="35">
        <f t="shared" si="2"/>
        <v>399</v>
      </c>
      <c r="Q29" s="35">
        <f t="shared" si="27"/>
        <v>63.84</v>
      </c>
      <c r="R29" s="35">
        <f t="shared" si="3"/>
        <v>166.35080000000002</v>
      </c>
      <c r="S29" s="35">
        <f t="shared" si="4"/>
        <v>26.616128000000003</v>
      </c>
      <c r="T29" s="35">
        <f t="shared" ca="1" si="28"/>
        <v>1558.4874203186191</v>
      </c>
      <c r="U29" s="35">
        <f t="shared" si="5"/>
        <v>84.482758620689665</v>
      </c>
      <c r="V29" s="35">
        <f t="shared" si="6"/>
        <v>13.517241379310347</v>
      </c>
      <c r="W29" s="35">
        <f t="shared" ca="1" si="7"/>
        <v>226.68996790197284</v>
      </c>
      <c r="X29" s="35">
        <f t="shared" ca="1" si="8"/>
        <v>36.270394864315655</v>
      </c>
      <c r="Y29" s="35">
        <f t="shared" ca="1" si="9"/>
        <v>23394.589740518619</v>
      </c>
      <c r="Z29" s="47">
        <f t="shared" si="10"/>
        <v>0.113</v>
      </c>
      <c r="AA29" s="34">
        <f t="shared" ca="1" si="11"/>
        <v>1948109.28</v>
      </c>
      <c r="AB29" s="34">
        <f t="shared" ca="1" si="12"/>
        <v>2474.6393527666332</v>
      </c>
      <c r="AC29" s="35">
        <f t="shared" ca="1" si="13"/>
        <v>18344.69572</v>
      </c>
      <c r="AD29" s="35">
        <f t="shared" ca="1" si="14"/>
        <v>1558.4874240000001</v>
      </c>
      <c r="AE29" s="35">
        <f t="shared" ca="1" si="15"/>
        <v>23394.589787532921</v>
      </c>
      <c r="AF29" s="35">
        <f t="shared" si="16"/>
        <v>0</v>
      </c>
      <c r="AG29" s="249">
        <f>'Tabla Fijo'!E23+'Tabla Fijo'!H23</f>
        <v>0</v>
      </c>
      <c r="AH29" s="35">
        <f t="shared" ca="1" si="30"/>
        <v>23394.589787532921</v>
      </c>
      <c r="AJ29" s="35">
        <f t="shared" ca="1" si="17"/>
        <v>23254.346023289294</v>
      </c>
    </row>
    <row r="30" spans="2:36" x14ac:dyDescent="0.25">
      <c r="B30" s="30">
        <v>16</v>
      </c>
      <c r="C30" s="19">
        <f t="shared" ca="1" si="18"/>
        <v>46177</v>
      </c>
      <c r="D30" s="30">
        <f t="shared" ca="1" si="31"/>
        <v>31</v>
      </c>
      <c r="E30" s="31">
        <f t="shared" si="29"/>
        <v>0.113</v>
      </c>
      <c r="F30" s="33">
        <f t="shared" ca="1" si="19"/>
        <v>1.0105305555555555</v>
      </c>
      <c r="G30" s="33">
        <f t="shared" ca="1" si="20"/>
        <v>1.17843822089527</v>
      </c>
      <c r="H30" s="33">
        <f t="shared" ca="1" si="21"/>
        <v>0.84858075906625907</v>
      </c>
      <c r="I30" s="30" t="b">
        <f t="shared" si="0"/>
        <v>0</v>
      </c>
      <c r="J30" s="33">
        <f t="shared" si="22"/>
        <v>1</v>
      </c>
      <c r="K30" s="33">
        <f t="shared" ca="1" si="1"/>
        <v>0.84858075906625907</v>
      </c>
      <c r="L30" s="32">
        <f t="shared" ca="1" si="23"/>
        <v>22377.82244975233</v>
      </c>
      <c r="M30" s="34">
        <f t="shared" ca="1" si="24"/>
        <v>1945634.6360455072</v>
      </c>
      <c r="N30" s="35">
        <f t="shared" ca="1" si="25"/>
        <v>1889.2088240620026</v>
      </c>
      <c r="O30" s="34">
        <f t="shared" ca="1" si="26"/>
        <v>18932.105916853921</v>
      </c>
      <c r="P30" s="35">
        <f t="shared" si="2"/>
        <v>399</v>
      </c>
      <c r="Q30" s="35">
        <f t="shared" si="27"/>
        <v>63.84</v>
      </c>
      <c r="R30" s="35">
        <f t="shared" si="3"/>
        <v>166.35080000000002</v>
      </c>
      <c r="S30" s="35">
        <f t="shared" si="4"/>
        <v>26.616128000000003</v>
      </c>
      <c r="T30" s="35">
        <f t="shared" ca="1" si="28"/>
        <v>1556.5077088364058</v>
      </c>
      <c r="U30" s="35">
        <f t="shared" si="5"/>
        <v>84.482758620689665</v>
      </c>
      <c r="V30" s="35">
        <f t="shared" si="6"/>
        <v>13.517241379310347</v>
      </c>
      <c r="W30" s="35">
        <f t="shared" ca="1" si="7"/>
        <v>226.68996790197284</v>
      </c>
      <c r="X30" s="35">
        <f t="shared" ca="1" si="8"/>
        <v>36.270394864315655</v>
      </c>
      <c r="Y30" s="35">
        <f t="shared" ca="1" si="9"/>
        <v>23394.589740518619</v>
      </c>
      <c r="Z30" s="47">
        <f t="shared" si="10"/>
        <v>0.113</v>
      </c>
      <c r="AA30" s="34">
        <f t="shared" ca="1" si="11"/>
        <v>1945634.64</v>
      </c>
      <c r="AB30" s="34">
        <f t="shared" ca="1" si="12"/>
        <v>1889.2088240620026</v>
      </c>
      <c r="AC30" s="35">
        <f t="shared" ca="1" si="13"/>
        <v>18932.105955333333</v>
      </c>
      <c r="AD30" s="35">
        <f t="shared" ca="1" si="14"/>
        <v>1556.5077120000001</v>
      </c>
      <c r="AE30" s="35">
        <f t="shared" ca="1" si="15"/>
        <v>23394.589782161624</v>
      </c>
      <c r="AF30" s="35">
        <f t="shared" si="16"/>
        <v>0</v>
      </c>
      <c r="AG30" s="249">
        <f>'Tabla Fijo'!E24+'Tabla Fijo'!H24</f>
        <v>0</v>
      </c>
      <c r="AH30" s="35">
        <f t="shared" ca="1" si="30"/>
        <v>23394.589782161624</v>
      </c>
      <c r="AJ30" s="35">
        <f t="shared" ca="1" si="17"/>
        <v>23254.346017917997</v>
      </c>
    </row>
    <row r="31" spans="2:36" x14ac:dyDescent="0.25">
      <c r="B31" s="30">
        <v>17</v>
      </c>
      <c r="C31" s="19">
        <f t="shared" ca="1" si="18"/>
        <v>46207</v>
      </c>
      <c r="D31" s="30">
        <f t="shared" ca="1" si="31"/>
        <v>30</v>
      </c>
      <c r="E31" s="31">
        <f t="shared" si="29"/>
        <v>0.113</v>
      </c>
      <c r="F31" s="33">
        <f t="shared" ca="1" si="19"/>
        <v>1.0102166666666665</v>
      </c>
      <c r="G31" s="33">
        <f t="shared" ca="1" si="20"/>
        <v>1.1904779313854166</v>
      </c>
      <c r="H31" s="33">
        <f t="shared" ca="1" si="21"/>
        <v>0.83999877161624636</v>
      </c>
      <c r="I31" s="30" t="b">
        <f t="shared" si="0"/>
        <v>0</v>
      </c>
      <c r="J31" s="33">
        <f t="shared" si="22"/>
        <v>1</v>
      </c>
      <c r="K31" s="33">
        <f t="shared" ca="1" si="1"/>
        <v>0.83999877161624636</v>
      </c>
      <c r="L31" s="32">
        <f t="shared" ca="1" si="23"/>
        <v>22377.82244975233</v>
      </c>
      <c r="M31" s="34">
        <f t="shared" ca="1" si="24"/>
        <v>1943745.4272214451</v>
      </c>
      <c r="N31" s="35">
        <f t="shared" ca="1" si="25"/>
        <v>2519.2233349732323</v>
      </c>
      <c r="O31" s="34">
        <f t="shared" ca="1" si="26"/>
        <v>18303.602773001941</v>
      </c>
      <c r="P31" s="35">
        <f t="shared" si="2"/>
        <v>399</v>
      </c>
      <c r="Q31" s="35">
        <f t="shared" si="27"/>
        <v>63.84</v>
      </c>
      <c r="R31" s="35">
        <f t="shared" si="3"/>
        <v>166.35080000000002</v>
      </c>
      <c r="S31" s="35">
        <f t="shared" si="4"/>
        <v>26.616128000000003</v>
      </c>
      <c r="T31" s="35">
        <f t="shared" ca="1" si="28"/>
        <v>1554.9963417771562</v>
      </c>
      <c r="U31" s="35">
        <f t="shared" si="5"/>
        <v>84.482758620689665</v>
      </c>
      <c r="V31" s="35">
        <f t="shared" si="6"/>
        <v>13.517241379310347</v>
      </c>
      <c r="W31" s="35">
        <f t="shared" ca="1" si="7"/>
        <v>226.68996790197286</v>
      </c>
      <c r="X31" s="35">
        <f t="shared" ca="1" si="8"/>
        <v>36.270394864315662</v>
      </c>
      <c r="Y31" s="35">
        <f t="shared" ca="1" si="9"/>
        <v>23394.589740518622</v>
      </c>
      <c r="Z31" s="47">
        <f t="shared" si="10"/>
        <v>0.113</v>
      </c>
      <c r="AA31" s="34">
        <f t="shared" ca="1" si="11"/>
        <v>1943745.43</v>
      </c>
      <c r="AB31" s="34">
        <f t="shared" ca="1" si="12"/>
        <v>2519.2233349732323</v>
      </c>
      <c r="AC31" s="35">
        <f t="shared" ca="1" si="13"/>
        <v>18303.602799166667</v>
      </c>
      <c r="AD31" s="35">
        <f t="shared" ca="1" si="14"/>
        <v>1554.9963440000001</v>
      </c>
      <c r="AE31" s="35">
        <f t="shared" ca="1" si="15"/>
        <v>23394.589768906186</v>
      </c>
      <c r="AF31" s="35">
        <f t="shared" si="16"/>
        <v>0</v>
      </c>
      <c r="AG31" s="249">
        <f>'Tabla Fijo'!E25+'Tabla Fijo'!H25</f>
        <v>0</v>
      </c>
      <c r="AH31" s="35">
        <f t="shared" ca="1" si="30"/>
        <v>23394.589768906186</v>
      </c>
      <c r="AJ31" s="35">
        <f t="shared" ca="1" si="17"/>
        <v>23254.346004662559</v>
      </c>
    </row>
    <row r="32" spans="2:36" x14ac:dyDescent="0.25">
      <c r="B32" s="30">
        <v>18</v>
      </c>
      <c r="C32" s="19">
        <f t="shared" ca="1" si="18"/>
        <v>46238</v>
      </c>
      <c r="D32" s="30">
        <f t="shared" ca="1" si="31"/>
        <v>31</v>
      </c>
      <c r="E32" s="31">
        <f t="shared" si="29"/>
        <v>0.113</v>
      </c>
      <c r="F32" s="33">
        <f t="shared" ca="1" si="19"/>
        <v>1.0105305555555555</v>
      </c>
      <c r="G32" s="33">
        <f t="shared" ca="1" si="20"/>
        <v>1.2030143253795336</v>
      </c>
      <c r="H32" s="33">
        <f t="shared" ca="1" si="21"/>
        <v>0.83124529683760373</v>
      </c>
      <c r="I32" s="30" t="b">
        <f t="shared" si="0"/>
        <v>0</v>
      </c>
      <c r="J32" s="33">
        <f t="shared" si="22"/>
        <v>1</v>
      </c>
      <c r="K32" s="33">
        <f t="shared" ca="1" si="1"/>
        <v>0.83124529683760373</v>
      </c>
      <c r="L32" s="32">
        <f t="shared" ca="1" si="23"/>
        <v>22377.82244975233</v>
      </c>
      <c r="M32" s="34">
        <f t="shared" ca="1" si="24"/>
        <v>1941226.2038864719</v>
      </c>
      <c r="N32" s="35">
        <f t="shared" ca="1" si="25"/>
        <v>1935.632063825622</v>
      </c>
      <c r="O32" s="34">
        <f t="shared" ca="1" si="26"/>
        <v>18889.20942281753</v>
      </c>
      <c r="P32" s="35">
        <f t="shared" si="2"/>
        <v>399</v>
      </c>
      <c r="Q32" s="35">
        <f t="shared" si="27"/>
        <v>63.84</v>
      </c>
      <c r="R32" s="35">
        <f t="shared" si="3"/>
        <v>166.35080000000002</v>
      </c>
      <c r="S32" s="35">
        <f t="shared" si="4"/>
        <v>26.616128000000003</v>
      </c>
      <c r="T32" s="35">
        <f t="shared" ca="1" si="28"/>
        <v>1552.9809631091775</v>
      </c>
      <c r="U32" s="35">
        <f t="shared" si="5"/>
        <v>84.482758620689665</v>
      </c>
      <c r="V32" s="35">
        <f t="shared" si="6"/>
        <v>13.517241379310347</v>
      </c>
      <c r="W32" s="35">
        <f t="shared" ca="1" si="7"/>
        <v>226.68996790197284</v>
      </c>
      <c r="X32" s="35">
        <f t="shared" ca="1" si="8"/>
        <v>36.270394864315655</v>
      </c>
      <c r="Y32" s="35">
        <f t="shared" ca="1" si="9"/>
        <v>23394.589740518619</v>
      </c>
      <c r="Z32" s="47">
        <f t="shared" si="10"/>
        <v>0.113</v>
      </c>
      <c r="AA32" s="34">
        <f t="shared" ca="1" si="11"/>
        <v>1941226.21</v>
      </c>
      <c r="AB32" s="34">
        <f t="shared" ca="1" si="12"/>
        <v>1935.632063825622</v>
      </c>
      <c r="AC32" s="35">
        <f t="shared" ca="1" si="13"/>
        <v>18889.209482305556</v>
      </c>
      <c r="AD32" s="35">
        <f t="shared" ca="1" si="14"/>
        <v>1552.9809680000001</v>
      </c>
      <c r="AE32" s="35">
        <f t="shared" ca="1" si="15"/>
        <v>23394.589804897467</v>
      </c>
      <c r="AF32" s="35">
        <f t="shared" si="16"/>
        <v>0</v>
      </c>
      <c r="AG32" s="249">
        <f>'Tabla Fijo'!E26+'Tabla Fijo'!H26</f>
        <v>0</v>
      </c>
      <c r="AH32" s="35">
        <f t="shared" ca="1" si="30"/>
        <v>23394.589804897467</v>
      </c>
      <c r="AJ32" s="35">
        <f t="shared" ca="1" si="17"/>
        <v>23254.34604065384</v>
      </c>
    </row>
    <row r="33" spans="2:36" x14ac:dyDescent="0.25">
      <c r="B33" s="30">
        <v>19</v>
      </c>
      <c r="C33" s="19">
        <f t="shared" ca="1" si="18"/>
        <v>46269</v>
      </c>
      <c r="D33" s="30">
        <f t="shared" ca="1" si="31"/>
        <v>31</v>
      </c>
      <c r="E33" s="31">
        <f t="shared" si="29"/>
        <v>0.113</v>
      </c>
      <c r="F33" s="33">
        <f t="shared" ca="1" si="19"/>
        <v>1.0105305555555555</v>
      </c>
      <c r="G33" s="33">
        <f t="shared" ca="1" si="20"/>
        <v>1.2156827345670718</v>
      </c>
      <c r="H33" s="33">
        <f t="shared" ca="1" si="21"/>
        <v>0.82258304043128438</v>
      </c>
      <c r="I33" s="30" t="b">
        <f t="shared" si="0"/>
        <v>0</v>
      </c>
      <c r="J33" s="33">
        <f t="shared" si="22"/>
        <v>1</v>
      </c>
      <c r="K33" s="33">
        <f t="shared" ca="1" si="1"/>
        <v>0.82258304043128438</v>
      </c>
      <c r="L33" s="32">
        <f t="shared" ca="1" si="23"/>
        <v>22377.82244975233</v>
      </c>
      <c r="M33" s="34">
        <f t="shared" ca="1" si="24"/>
        <v>1939290.5718226463</v>
      </c>
      <c r="N33" s="35">
        <f t="shared" ca="1" si="25"/>
        <v>1956.0153448088474</v>
      </c>
      <c r="O33" s="34">
        <f t="shared" ca="1" si="26"/>
        <v>18870.374647485365</v>
      </c>
      <c r="P33" s="35">
        <f t="shared" si="2"/>
        <v>399</v>
      </c>
      <c r="Q33" s="35">
        <f t="shared" si="27"/>
        <v>63.84</v>
      </c>
      <c r="R33" s="35">
        <f t="shared" si="3"/>
        <v>166.35080000000002</v>
      </c>
      <c r="S33" s="35">
        <f t="shared" si="4"/>
        <v>26.616128000000003</v>
      </c>
      <c r="T33" s="35">
        <f t="shared" ca="1" si="28"/>
        <v>1551.4324574581171</v>
      </c>
      <c r="U33" s="35">
        <f t="shared" si="5"/>
        <v>84.482758620689665</v>
      </c>
      <c r="V33" s="35">
        <f t="shared" si="6"/>
        <v>13.517241379310347</v>
      </c>
      <c r="W33" s="35">
        <f t="shared" ca="1" si="7"/>
        <v>226.68996790197284</v>
      </c>
      <c r="X33" s="35">
        <f t="shared" ca="1" si="8"/>
        <v>36.270394864315655</v>
      </c>
      <c r="Y33" s="35">
        <f t="shared" ca="1" si="9"/>
        <v>23394.589740518619</v>
      </c>
      <c r="Z33" s="47">
        <f t="shared" si="10"/>
        <v>0.113</v>
      </c>
      <c r="AA33" s="34">
        <f t="shared" ca="1" si="11"/>
        <v>1939290.58</v>
      </c>
      <c r="AB33" s="34">
        <f t="shared" ca="1" si="12"/>
        <v>1956.0153448088474</v>
      </c>
      <c r="AC33" s="35">
        <f t="shared" ca="1" si="13"/>
        <v>18870.374727055558</v>
      </c>
      <c r="AD33" s="35">
        <f t="shared" ca="1" si="14"/>
        <v>1551.4324640000002</v>
      </c>
      <c r="AE33" s="35">
        <f t="shared" ca="1" si="15"/>
        <v>23394.589826630694</v>
      </c>
      <c r="AF33" s="35">
        <f t="shared" si="16"/>
        <v>0</v>
      </c>
      <c r="AG33" s="249">
        <f>'Tabla Fijo'!E27+'Tabla Fijo'!H27</f>
        <v>0</v>
      </c>
      <c r="AH33" s="35">
        <f t="shared" ca="1" si="30"/>
        <v>23394.589826630694</v>
      </c>
      <c r="AJ33" s="35">
        <f t="shared" ca="1" si="17"/>
        <v>23254.346062387067</v>
      </c>
    </row>
    <row r="34" spans="2:36" x14ac:dyDescent="0.25">
      <c r="B34" s="30">
        <v>20</v>
      </c>
      <c r="C34" s="19">
        <f t="shared" ca="1" si="18"/>
        <v>46299</v>
      </c>
      <c r="D34" s="30">
        <f t="shared" ca="1" si="31"/>
        <v>30</v>
      </c>
      <c r="E34" s="31">
        <f t="shared" si="29"/>
        <v>0.113</v>
      </c>
      <c r="F34" s="33">
        <f t="shared" ca="1" si="19"/>
        <v>1.0102166666666665</v>
      </c>
      <c r="G34" s="33">
        <f t="shared" ca="1" si="20"/>
        <v>1.2281029598385651</v>
      </c>
      <c r="H34" s="33">
        <f t="shared" ca="1" si="21"/>
        <v>0.81426397680162799</v>
      </c>
      <c r="I34" s="30" t="b">
        <f t="shared" si="0"/>
        <v>0</v>
      </c>
      <c r="J34" s="33">
        <f t="shared" si="22"/>
        <v>1</v>
      </c>
      <c r="K34" s="33">
        <f t="shared" ca="1" si="1"/>
        <v>0.81426397680162799</v>
      </c>
      <c r="L34" s="32">
        <f t="shared" ca="1" si="23"/>
        <v>22377.82244975233</v>
      </c>
      <c r="M34" s="34">
        <f t="shared" ca="1" si="24"/>
        <v>1937334.5564778375</v>
      </c>
      <c r="N34" s="35">
        <f t="shared" ca="1" si="25"/>
        <v>2584.7210644037568</v>
      </c>
      <c r="O34" s="34">
        <f t="shared" ca="1" si="26"/>
        <v>18243.233740166303</v>
      </c>
      <c r="P34" s="35">
        <f t="shared" si="2"/>
        <v>399</v>
      </c>
      <c r="Q34" s="35">
        <f t="shared" si="27"/>
        <v>63.84</v>
      </c>
      <c r="R34" s="35">
        <f t="shared" si="3"/>
        <v>166.35080000000002</v>
      </c>
      <c r="S34" s="35">
        <f t="shared" si="4"/>
        <v>26.616128000000003</v>
      </c>
      <c r="T34" s="35">
        <f t="shared" ca="1" si="28"/>
        <v>1549.8676451822701</v>
      </c>
      <c r="U34" s="35">
        <f t="shared" si="5"/>
        <v>84.482758620689665</v>
      </c>
      <c r="V34" s="35">
        <f t="shared" si="6"/>
        <v>13.517241379310347</v>
      </c>
      <c r="W34" s="35">
        <f t="shared" ca="1" si="7"/>
        <v>226.68996790197281</v>
      </c>
      <c r="X34" s="35">
        <f t="shared" ca="1" si="8"/>
        <v>36.270394864315648</v>
      </c>
      <c r="Y34" s="35">
        <f t="shared" ca="1" si="9"/>
        <v>23394.589740518615</v>
      </c>
      <c r="Z34" s="47">
        <f t="shared" si="10"/>
        <v>0.113</v>
      </c>
      <c r="AA34" s="34">
        <f t="shared" ca="1" si="11"/>
        <v>1937334.56</v>
      </c>
      <c r="AB34" s="34">
        <f t="shared" ca="1" si="12"/>
        <v>2584.7210644037568</v>
      </c>
      <c r="AC34" s="35">
        <f t="shared" ca="1" si="13"/>
        <v>18243.233773333337</v>
      </c>
      <c r="AD34" s="35">
        <f t="shared" ca="1" si="14"/>
        <v>1549.8676480000001</v>
      </c>
      <c r="AE34" s="35">
        <f t="shared" ca="1" si="15"/>
        <v>23394.589776503384</v>
      </c>
      <c r="AF34" s="35">
        <f t="shared" si="16"/>
        <v>0</v>
      </c>
      <c r="AG34" s="249">
        <f>'Tabla Fijo'!E28+'Tabla Fijo'!H28</f>
        <v>0</v>
      </c>
      <c r="AH34" s="35">
        <f t="shared" ca="1" si="30"/>
        <v>23394.589776503384</v>
      </c>
      <c r="AJ34" s="35">
        <f t="shared" ca="1" si="17"/>
        <v>23254.346012259757</v>
      </c>
    </row>
    <row r="35" spans="2:36" x14ac:dyDescent="0.25">
      <c r="B35" s="30">
        <v>21</v>
      </c>
      <c r="C35" s="19">
        <f t="shared" ca="1" si="18"/>
        <v>46330</v>
      </c>
      <c r="D35" s="30">
        <f t="shared" ca="1" si="31"/>
        <v>31</v>
      </c>
      <c r="E35" s="31">
        <f t="shared" si="29"/>
        <v>0.113</v>
      </c>
      <c r="F35" s="33">
        <f t="shared" ca="1" si="19"/>
        <v>1.0105305555555555</v>
      </c>
      <c r="G35" s="33">
        <f t="shared" ca="1" si="20"/>
        <v>1.2410355662850872</v>
      </c>
      <c r="H35" s="33">
        <f t="shared" ca="1" si="21"/>
        <v>0.80577867965009053</v>
      </c>
      <c r="I35" s="30" t="b">
        <f t="shared" si="0"/>
        <v>0</v>
      </c>
      <c r="J35" s="33">
        <f t="shared" si="22"/>
        <v>1</v>
      </c>
      <c r="K35" s="33">
        <f t="shared" ca="1" si="1"/>
        <v>0.80577867965009053</v>
      </c>
      <c r="L35" s="32">
        <f t="shared" ca="1" si="23"/>
        <v>22377.82244975233</v>
      </c>
      <c r="M35" s="34">
        <f t="shared" ca="1" si="24"/>
        <v>1934749.8354134338</v>
      </c>
      <c r="N35" s="35">
        <f t="shared" ca="1" si="25"/>
        <v>2003.831821829195</v>
      </c>
      <c r="O35" s="34">
        <f t="shared" ca="1" si="26"/>
        <v>18826.190759592388</v>
      </c>
      <c r="P35" s="35">
        <f t="shared" si="2"/>
        <v>399</v>
      </c>
      <c r="Q35" s="35">
        <f t="shared" si="27"/>
        <v>63.84</v>
      </c>
      <c r="R35" s="35">
        <f t="shared" si="3"/>
        <v>166.35080000000002</v>
      </c>
      <c r="S35" s="35">
        <f t="shared" si="4"/>
        <v>26.616128000000003</v>
      </c>
      <c r="T35" s="35">
        <f t="shared" ca="1" si="28"/>
        <v>1547.7998683307471</v>
      </c>
      <c r="U35" s="35">
        <f t="shared" si="5"/>
        <v>84.482758620689665</v>
      </c>
      <c r="V35" s="35">
        <f t="shared" si="6"/>
        <v>13.517241379310347</v>
      </c>
      <c r="W35" s="35">
        <f t="shared" ca="1" si="7"/>
        <v>226.68996790197284</v>
      </c>
      <c r="X35" s="35">
        <f t="shared" ca="1" si="8"/>
        <v>36.270394864315655</v>
      </c>
      <c r="Y35" s="35">
        <f t="shared" ca="1" si="9"/>
        <v>23394.589740518619</v>
      </c>
      <c r="Z35" s="47">
        <f t="shared" si="10"/>
        <v>0.113</v>
      </c>
      <c r="AA35" s="34">
        <f t="shared" ca="1" si="11"/>
        <v>1934749.84</v>
      </c>
      <c r="AB35" s="34">
        <f t="shared" ca="1" si="12"/>
        <v>2003.831821829195</v>
      </c>
      <c r="AC35" s="35">
        <f t="shared" ca="1" si="13"/>
        <v>18826.190804222224</v>
      </c>
      <c r="AD35" s="35">
        <f t="shared" ca="1" si="14"/>
        <v>1547.7998720000001</v>
      </c>
      <c r="AE35" s="35">
        <f t="shared" ca="1" si="15"/>
        <v>23394.589788817706</v>
      </c>
      <c r="AF35" s="35">
        <f t="shared" si="16"/>
        <v>0</v>
      </c>
      <c r="AG35" s="249">
        <f>'Tabla Fijo'!E29+'Tabla Fijo'!H29</f>
        <v>0</v>
      </c>
      <c r="AH35" s="35">
        <f t="shared" ca="1" si="30"/>
        <v>23394.589788817706</v>
      </c>
      <c r="AJ35" s="35">
        <f t="shared" ca="1" si="17"/>
        <v>23254.346024574079</v>
      </c>
    </row>
    <row r="36" spans="2:36" x14ac:dyDescent="0.25">
      <c r="B36" s="30">
        <v>22</v>
      </c>
      <c r="C36" s="19">
        <f t="shared" ca="1" si="18"/>
        <v>46360</v>
      </c>
      <c r="D36" s="30">
        <f t="shared" ca="1" si="31"/>
        <v>30</v>
      </c>
      <c r="E36" s="31">
        <f t="shared" si="29"/>
        <v>0.113</v>
      </c>
      <c r="F36" s="33">
        <f t="shared" ca="1" si="19"/>
        <v>1.0102166666666665</v>
      </c>
      <c r="G36" s="33">
        <f t="shared" ca="1" si="20"/>
        <v>1.2537148129872997</v>
      </c>
      <c r="H36" s="33">
        <f t="shared" ca="1" si="21"/>
        <v>0.79762956426848097</v>
      </c>
      <c r="I36" s="30" t="b">
        <f t="shared" si="0"/>
        <v>0</v>
      </c>
      <c r="J36" s="33">
        <f t="shared" si="22"/>
        <v>1</v>
      </c>
      <c r="K36" s="33">
        <f t="shared" ca="1" si="1"/>
        <v>0.79762956426848097</v>
      </c>
      <c r="L36" s="32">
        <f t="shared" ca="1" si="23"/>
        <v>22377.82244975233</v>
      </c>
      <c r="M36" s="34">
        <f t="shared" ca="1" si="24"/>
        <v>1932746.0035916048</v>
      </c>
      <c r="N36" s="35">
        <f t="shared" ca="1" si="25"/>
        <v>2631.6007797247667</v>
      </c>
      <c r="O36" s="34">
        <f t="shared" ca="1" si="26"/>
        <v>18200.024867154279</v>
      </c>
      <c r="P36" s="35">
        <f t="shared" si="2"/>
        <v>399</v>
      </c>
      <c r="Q36" s="35">
        <f t="shared" si="27"/>
        <v>63.84</v>
      </c>
      <c r="R36" s="35">
        <f t="shared" si="3"/>
        <v>166.35080000000002</v>
      </c>
      <c r="S36" s="35">
        <f t="shared" si="4"/>
        <v>26.616128000000003</v>
      </c>
      <c r="T36" s="35">
        <f t="shared" ca="1" si="28"/>
        <v>1546.1968028732838</v>
      </c>
      <c r="U36" s="35">
        <f t="shared" si="5"/>
        <v>84.482758620689665</v>
      </c>
      <c r="V36" s="35">
        <f t="shared" si="6"/>
        <v>13.517241379310347</v>
      </c>
      <c r="W36" s="35">
        <f t="shared" ca="1" si="7"/>
        <v>226.68996790197284</v>
      </c>
      <c r="X36" s="35">
        <f t="shared" ca="1" si="8"/>
        <v>36.270394864315655</v>
      </c>
      <c r="Y36" s="35">
        <f t="shared" ca="1" si="9"/>
        <v>23394.589740518619</v>
      </c>
      <c r="Z36" s="47">
        <f t="shared" si="10"/>
        <v>0.113</v>
      </c>
      <c r="AA36" s="34">
        <f t="shared" ca="1" si="11"/>
        <v>1932746.01</v>
      </c>
      <c r="AB36" s="34">
        <f t="shared" ca="1" si="12"/>
        <v>2631.6007797247667</v>
      </c>
      <c r="AC36" s="35">
        <f t="shared" ca="1" si="13"/>
        <v>18200.024927499999</v>
      </c>
      <c r="AD36" s="35">
        <f t="shared" ca="1" si="14"/>
        <v>1546.1968080000001</v>
      </c>
      <c r="AE36" s="35">
        <f t="shared" ca="1" si="15"/>
        <v>23394.589805991054</v>
      </c>
      <c r="AF36" s="35">
        <f t="shared" si="16"/>
        <v>0</v>
      </c>
      <c r="AG36" s="249">
        <f>'Tabla Fijo'!E30+'Tabla Fijo'!H30</f>
        <v>0</v>
      </c>
      <c r="AH36" s="35">
        <f t="shared" ca="1" si="30"/>
        <v>23394.589805991054</v>
      </c>
      <c r="AJ36" s="35">
        <f t="shared" ca="1" si="17"/>
        <v>23254.346041747427</v>
      </c>
    </row>
    <row r="37" spans="2:36" x14ac:dyDescent="0.25">
      <c r="B37" s="30">
        <v>23</v>
      </c>
      <c r="C37" s="19">
        <f t="shared" ca="1" si="18"/>
        <v>46391</v>
      </c>
      <c r="D37" s="30">
        <f t="shared" ca="1" si="31"/>
        <v>31</v>
      </c>
      <c r="E37" s="31">
        <f t="shared" si="29"/>
        <v>0.113</v>
      </c>
      <c r="F37" s="33">
        <f t="shared" ca="1" si="19"/>
        <v>1.0105305555555555</v>
      </c>
      <c r="G37" s="33">
        <f t="shared" ca="1" si="20"/>
        <v>1.2669171264762853</v>
      </c>
      <c r="H37" s="33">
        <f t="shared" ca="1" si="21"/>
        <v>0.78931761131158595</v>
      </c>
      <c r="I37" s="30" t="b">
        <f t="shared" si="0"/>
        <v>0</v>
      </c>
      <c r="J37" s="33">
        <f t="shared" si="22"/>
        <v>1</v>
      </c>
      <c r="K37" s="33">
        <f t="shared" ca="1" si="1"/>
        <v>0.78931761131158595</v>
      </c>
      <c r="L37" s="32">
        <f t="shared" ca="1" si="23"/>
        <v>22377.82244975233</v>
      </c>
      <c r="M37" s="34">
        <f t="shared" ca="1" si="24"/>
        <v>1930114.40281188</v>
      </c>
      <c r="N37" s="35">
        <f t="shared" ca="1" si="25"/>
        <v>2052.64550236389</v>
      </c>
      <c r="O37" s="34">
        <f t="shared" ca="1" si="26"/>
        <v>18781.085425138936</v>
      </c>
      <c r="P37" s="35">
        <f t="shared" si="2"/>
        <v>399</v>
      </c>
      <c r="Q37" s="35">
        <f t="shared" si="27"/>
        <v>63.84</v>
      </c>
      <c r="R37" s="35">
        <f t="shared" si="3"/>
        <v>166.35080000000002</v>
      </c>
      <c r="S37" s="35">
        <f t="shared" si="4"/>
        <v>26.616128000000003</v>
      </c>
      <c r="T37" s="35">
        <f t="shared" ca="1" si="28"/>
        <v>1544.0915222495041</v>
      </c>
      <c r="U37" s="35">
        <f t="shared" si="5"/>
        <v>84.482758620689665</v>
      </c>
      <c r="V37" s="35">
        <f t="shared" si="6"/>
        <v>13.517241379310347</v>
      </c>
      <c r="W37" s="35">
        <f t="shared" ca="1" si="7"/>
        <v>226.68996790197284</v>
      </c>
      <c r="X37" s="35">
        <f t="shared" ca="1" si="8"/>
        <v>36.270394864315655</v>
      </c>
      <c r="Y37" s="35">
        <f t="shared" ca="1" si="9"/>
        <v>23394.589740518619</v>
      </c>
      <c r="Z37" s="47">
        <f t="shared" si="10"/>
        <v>0.113</v>
      </c>
      <c r="AA37" s="34">
        <f t="shared" ca="1" si="11"/>
        <v>1930114.41</v>
      </c>
      <c r="AB37" s="34">
        <f t="shared" ca="1" si="12"/>
        <v>2052.64550236389</v>
      </c>
      <c r="AC37" s="35">
        <f t="shared" ca="1" si="13"/>
        <v>18781.085495083335</v>
      </c>
      <c r="AD37" s="35">
        <f t="shared" ca="1" si="14"/>
        <v>1544.0915279999999</v>
      </c>
      <c r="AE37" s="35">
        <f t="shared" ca="1" si="15"/>
        <v>23394.589816213513</v>
      </c>
      <c r="AF37" s="35">
        <f t="shared" si="16"/>
        <v>0</v>
      </c>
      <c r="AG37" s="249">
        <f>'Tabla Fijo'!E31+'Tabla Fijo'!H31</f>
        <v>0</v>
      </c>
      <c r="AH37" s="35">
        <f t="shared" ca="1" si="30"/>
        <v>23394.589816213513</v>
      </c>
      <c r="AJ37" s="35">
        <f t="shared" ca="1" si="17"/>
        <v>23254.346051969886</v>
      </c>
    </row>
    <row r="38" spans="2:36" x14ac:dyDescent="0.25">
      <c r="B38" s="30">
        <v>24</v>
      </c>
      <c r="C38" s="19">
        <f t="shared" ca="1" si="18"/>
        <v>46422</v>
      </c>
      <c r="D38" s="30">
        <f t="shared" ca="1" si="31"/>
        <v>31</v>
      </c>
      <c r="E38" s="31">
        <f t="shared" si="29"/>
        <v>0.113</v>
      </c>
      <c r="F38" s="33">
        <f t="shared" ca="1" si="19"/>
        <v>1.0105305555555555</v>
      </c>
      <c r="G38" s="33">
        <f t="shared" ca="1" si="20"/>
        <v>1.2802584676609285</v>
      </c>
      <c r="H38" s="33">
        <f t="shared" ca="1" si="21"/>
        <v>0.78109227570822526</v>
      </c>
      <c r="I38" s="30" t="b">
        <f t="shared" si="0"/>
        <v>1</v>
      </c>
      <c r="J38" s="33">
        <f t="shared" si="22"/>
        <v>1</v>
      </c>
      <c r="K38" s="33">
        <f t="shared" ca="1" si="1"/>
        <v>0.78109227570822526</v>
      </c>
      <c r="L38" s="32">
        <f t="shared" ca="1" si="23"/>
        <v>22377.82244975233</v>
      </c>
      <c r="M38" s="34">
        <f t="shared" ca="1" si="24"/>
        <v>1928061.7573095162</v>
      </c>
      <c r="N38" s="35">
        <f t="shared" ca="1" si="25"/>
        <v>2074.2609998623948</v>
      </c>
      <c r="O38" s="34">
        <f t="shared" ca="1" si="26"/>
        <v>18761.112044042322</v>
      </c>
      <c r="P38" s="35">
        <f t="shared" si="2"/>
        <v>399</v>
      </c>
      <c r="Q38" s="35">
        <f t="shared" si="27"/>
        <v>63.84</v>
      </c>
      <c r="R38" s="35">
        <f t="shared" si="3"/>
        <v>166.35080000000002</v>
      </c>
      <c r="S38" s="35">
        <f t="shared" si="4"/>
        <v>26.616128000000003</v>
      </c>
      <c r="T38" s="35">
        <f t="shared" ca="1" si="28"/>
        <v>1542.449405847613</v>
      </c>
      <c r="U38" s="35">
        <f t="shared" si="5"/>
        <v>84.482758620689665</v>
      </c>
      <c r="V38" s="35">
        <f t="shared" si="6"/>
        <v>13.517241379310347</v>
      </c>
      <c r="W38" s="35">
        <f t="shared" ca="1" si="7"/>
        <v>226.68996790197284</v>
      </c>
      <c r="X38" s="35">
        <f t="shared" ca="1" si="8"/>
        <v>36.270394864315655</v>
      </c>
      <c r="Y38" s="35">
        <f t="shared" ca="1" si="9"/>
        <v>23394.589740518619</v>
      </c>
      <c r="Z38" s="47">
        <f t="shared" si="10"/>
        <v>0.113</v>
      </c>
      <c r="AA38" s="34">
        <f t="shared" ca="1" si="11"/>
        <v>1928061.76</v>
      </c>
      <c r="AB38" s="34">
        <f t="shared" ca="1" si="12"/>
        <v>2074.2609998623948</v>
      </c>
      <c r="AC38" s="35">
        <f t="shared" ca="1" si="13"/>
        <v>18761.112070222222</v>
      </c>
      <c r="AD38" s="35">
        <f t="shared" ca="1" si="14"/>
        <v>1542.4494080000002</v>
      </c>
      <c r="AE38" s="35">
        <f t="shared" ca="1" si="15"/>
        <v>23394.589768850907</v>
      </c>
      <c r="AF38" s="35">
        <f t="shared" si="16"/>
        <v>0</v>
      </c>
      <c r="AG38" s="249">
        <f>'Tabla Fijo'!E32+'Tabla Fijo'!H32</f>
        <v>0</v>
      </c>
      <c r="AH38" s="35">
        <f t="shared" ca="1" si="30"/>
        <v>23394.589768850907</v>
      </c>
      <c r="AJ38" s="35">
        <f t="shared" ca="1" si="17"/>
        <v>23254.34600460728</v>
      </c>
    </row>
    <row r="39" spans="2:36" x14ac:dyDescent="0.25">
      <c r="B39" s="30">
        <v>25</v>
      </c>
      <c r="C39" s="19">
        <f t="shared" ca="1" si="18"/>
        <v>46450</v>
      </c>
      <c r="D39" s="30">
        <f t="shared" ca="1" si="31"/>
        <v>28</v>
      </c>
      <c r="E39" s="31">
        <f t="shared" si="29"/>
        <v>0.113</v>
      </c>
      <c r="F39" s="33">
        <f t="shared" ca="1" si="19"/>
        <v>1.0095888888888889</v>
      </c>
      <c r="G39" s="33">
        <f t="shared" ca="1" si="20"/>
        <v>1.2925347238563882</v>
      </c>
      <c r="H39" s="33">
        <f t="shared" ca="1" si="21"/>
        <v>0.7736736054691159</v>
      </c>
      <c r="I39" s="30" t="b">
        <f t="shared" si="0"/>
        <v>0</v>
      </c>
      <c r="J39" s="33">
        <f t="shared" si="22"/>
        <v>1</v>
      </c>
      <c r="K39" s="33">
        <f t="shared" ca="1" si="1"/>
        <v>0.7736736054691159</v>
      </c>
      <c r="L39" s="32">
        <f t="shared" ca="1" si="23"/>
        <v>22377.82244975233</v>
      </c>
      <c r="M39" s="34">
        <f t="shared" ca="1" si="24"/>
        <v>1925987.4963096539</v>
      </c>
      <c r="N39" s="35">
        <f t="shared" ca="1" si="25"/>
        <v>3909.7423462497572</v>
      </c>
      <c r="O39" s="34">
        <f t="shared" ca="1" si="26"/>
        <v>16927.29010645485</v>
      </c>
      <c r="P39" s="35">
        <f t="shared" si="2"/>
        <v>399</v>
      </c>
      <c r="Q39" s="35">
        <f t="shared" si="27"/>
        <v>63.84</v>
      </c>
      <c r="R39" s="35">
        <f t="shared" si="3"/>
        <v>166.35080000000002</v>
      </c>
      <c r="S39" s="35">
        <f t="shared" si="4"/>
        <v>26.616128000000003</v>
      </c>
      <c r="T39" s="35">
        <f t="shared" ca="1" si="28"/>
        <v>1540.7899970477231</v>
      </c>
      <c r="U39" s="35">
        <f t="shared" si="5"/>
        <v>84.482758620689665</v>
      </c>
      <c r="V39" s="35">
        <f t="shared" si="6"/>
        <v>13.517241379310347</v>
      </c>
      <c r="W39" s="35">
        <f t="shared" ca="1" si="7"/>
        <v>226.68996790197284</v>
      </c>
      <c r="X39" s="35">
        <f t="shared" ca="1" si="8"/>
        <v>36.270394864315655</v>
      </c>
      <c r="Y39" s="35">
        <f t="shared" ca="1" si="9"/>
        <v>23394.589740518619</v>
      </c>
      <c r="Z39" s="47">
        <f t="shared" si="10"/>
        <v>0.113</v>
      </c>
      <c r="AA39" s="34">
        <f t="shared" ca="1" si="11"/>
        <v>1925987.5</v>
      </c>
      <c r="AB39" s="34">
        <f t="shared" ca="1" si="12"/>
        <v>3909.7423462497572</v>
      </c>
      <c r="AC39" s="35">
        <f t="shared" ca="1" si="13"/>
        <v>16927.290138888889</v>
      </c>
      <c r="AD39" s="35">
        <f t="shared" ca="1" si="14"/>
        <v>1540.79</v>
      </c>
      <c r="AE39" s="35">
        <f t="shared" ca="1" si="15"/>
        <v>23394.589775904937</v>
      </c>
      <c r="AF39" s="35">
        <f t="shared" si="16"/>
        <v>0</v>
      </c>
      <c r="AG39" s="249">
        <f>'Tabla Fijo'!E33+'Tabla Fijo'!H33</f>
        <v>0</v>
      </c>
      <c r="AH39" s="35">
        <f t="shared" ca="1" si="30"/>
        <v>23394.589775904937</v>
      </c>
      <c r="AJ39" s="35">
        <f t="shared" ca="1" si="17"/>
        <v>23254.34601166131</v>
      </c>
    </row>
    <row r="40" spans="2:36" x14ac:dyDescent="0.25">
      <c r="B40" s="30">
        <v>26</v>
      </c>
      <c r="C40" s="19">
        <f t="shared" ca="1" si="18"/>
        <v>46481</v>
      </c>
      <c r="D40" s="30">
        <f t="shared" ca="1" si="31"/>
        <v>31</v>
      </c>
      <c r="E40" s="31">
        <f t="shared" si="29"/>
        <v>0.113</v>
      </c>
      <c r="F40" s="33">
        <f t="shared" ca="1" si="19"/>
        <v>1.0105305555555555</v>
      </c>
      <c r="G40" s="33">
        <f t="shared" ca="1" si="20"/>
        <v>1.3061458325734425</v>
      </c>
      <c r="H40" s="33">
        <f t="shared" ca="1" si="21"/>
        <v>0.7656112932119864</v>
      </c>
      <c r="I40" s="30" t="b">
        <f t="shared" si="0"/>
        <v>0</v>
      </c>
      <c r="J40" s="33">
        <f t="shared" si="22"/>
        <v>1</v>
      </c>
      <c r="K40" s="33">
        <f t="shared" ca="1" si="1"/>
        <v>0.7656112932119864</v>
      </c>
      <c r="L40" s="32">
        <f t="shared" ca="1" si="23"/>
        <v>22377.82244975233</v>
      </c>
      <c r="M40" s="34">
        <f t="shared" ca="1" si="24"/>
        <v>1922077.7539634041</v>
      </c>
      <c r="N40" s="35">
        <f t="shared" ca="1" si="25"/>
        <v>2137.2758795432596</v>
      </c>
      <c r="O40" s="34">
        <f t="shared" ca="1" si="26"/>
        <v>18702.884367038347</v>
      </c>
      <c r="P40" s="35">
        <f t="shared" si="2"/>
        <v>399</v>
      </c>
      <c r="Q40" s="35">
        <f t="shared" si="27"/>
        <v>63.84</v>
      </c>
      <c r="R40" s="35">
        <f t="shared" si="3"/>
        <v>166.35080000000002</v>
      </c>
      <c r="S40" s="35">
        <f t="shared" si="4"/>
        <v>26.616128000000003</v>
      </c>
      <c r="T40" s="35">
        <f t="shared" ca="1" si="28"/>
        <v>1537.6622031707234</v>
      </c>
      <c r="U40" s="35">
        <f t="shared" si="5"/>
        <v>84.482758620689665</v>
      </c>
      <c r="V40" s="35">
        <f t="shared" si="6"/>
        <v>13.517241379310347</v>
      </c>
      <c r="W40" s="35">
        <f t="shared" ca="1" si="7"/>
        <v>226.68996790197284</v>
      </c>
      <c r="X40" s="35">
        <f t="shared" ca="1" si="8"/>
        <v>36.270394864315655</v>
      </c>
      <c r="Y40" s="35">
        <f t="shared" ca="1" si="9"/>
        <v>23394.589740518619</v>
      </c>
      <c r="Z40" s="47">
        <f t="shared" si="10"/>
        <v>0.113</v>
      </c>
      <c r="AA40" s="34">
        <f t="shared" ca="1" si="11"/>
        <v>1922077.76</v>
      </c>
      <c r="AB40" s="34">
        <f t="shared" ca="1" si="12"/>
        <v>2137.2758795432596</v>
      </c>
      <c r="AC40" s="35">
        <f t="shared" ca="1" si="13"/>
        <v>18702.884425777778</v>
      </c>
      <c r="AD40" s="35">
        <f t="shared" ca="1" si="14"/>
        <v>1537.6622080000002</v>
      </c>
      <c r="AE40" s="35">
        <f t="shared" ca="1" si="15"/>
        <v>23394.589804087329</v>
      </c>
      <c r="AF40" s="35">
        <f t="shared" si="16"/>
        <v>0</v>
      </c>
      <c r="AG40" s="249">
        <f>'Tabla Fijo'!E34+'Tabla Fijo'!H34</f>
        <v>0</v>
      </c>
      <c r="AH40" s="35">
        <f t="shared" ca="1" si="30"/>
        <v>23394.589804087329</v>
      </c>
      <c r="AJ40" s="35">
        <f t="shared" ca="1" si="17"/>
        <v>23254.346039843702</v>
      </c>
    </row>
    <row r="41" spans="2:36" x14ac:dyDescent="0.25">
      <c r="B41" s="30">
        <v>27</v>
      </c>
      <c r="C41" s="19">
        <f t="shared" ca="1" si="18"/>
        <v>46511</v>
      </c>
      <c r="D41" s="30">
        <f t="shared" ca="1" si="31"/>
        <v>30</v>
      </c>
      <c r="E41" s="31">
        <f t="shared" si="29"/>
        <v>0.113</v>
      </c>
      <c r="F41" s="33">
        <f t="shared" ca="1" si="19"/>
        <v>1.0102166666666665</v>
      </c>
      <c r="G41" s="33">
        <f t="shared" ca="1" si="20"/>
        <v>1.319490289162901</v>
      </c>
      <c r="H41" s="33">
        <f t="shared" ca="1" si="21"/>
        <v>0.75786840434756886</v>
      </c>
      <c r="I41" s="30" t="b">
        <f t="shared" si="0"/>
        <v>0</v>
      </c>
      <c r="J41" s="33">
        <f t="shared" si="22"/>
        <v>1</v>
      </c>
      <c r="K41" s="33">
        <f t="shared" ca="1" si="1"/>
        <v>0.75786840434756886</v>
      </c>
      <c r="L41" s="32">
        <f t="shared" ca="1" si="23"/>
        <v>22377.82244975233</v>
      </c>
      <c r="M41" s="34">
        <f t="shared" ca="1" si="24"/>
        <v>1919940.4780838608</v>
      </c>
      <c r="N41" s="35">
        <f t="shared" ca="1" si="25"/>
        <v>2762.4305653288848</v>
      </c>
      <c r="O41" s="34">
        <f t="shared" ca="1" si="26"/>
        <v>18079.439501956356</v>
      </c>
      <c r="P41" s="35">
        <f t="shared" si="2"/>
        <v>399</v>
      </c>
      <c r="Q41" s="35">
        <f t="shared" si="27"/>
        <v>63.84</v>
      </c>
      <c r="R41" s="35">
        <f t="shared" si="3"/>
        <v>166.35080000000002</v>
      </c>
      <c r="S41" s="35">
        <f t="shared" si="4"/>
        <v>26.616128000000003</v>
      </c>
      <c r="T41" s="35">
        <f t="shared" ca="1" si="28"/>
        <v>1535.9523824670887</v>
      </c>
      <c r="U41" s="35">
        <f t="shared" si="5"/>
        <v>84.482758620689665</v>
      </c>
      <c r="V41" s="35">
        <f t="shared" si="6"/>
        <v>13.517241379310347</v>
      </c>
      <c r="W41" s="35">
        <f t="shared" ca="1" si="7"/>
        <v>226.68996790197284</v>
      </c>
      <c r="X41" s="35">
        <f t="shared" ca="1" si="8"/>
        <v>36.270394864315655</v>
      </c>
      <c r="Y41" s="35">
        <f t="shared" ca="1" si="9"/>
        <v>23394.589740518619</v>
      </c>
      <c r="Z41" s="47">
        <f t="shared" si="10"/>
        <v>0.113</v>
      </c>
      <c r="AA41" s="34">
        <f t="shared" ca="1" si="11"/>
        <v>1919940.48</v>
      </c>
      <c r="AB41" s="34">
        <f t="shared" ca="1" si="12"/>
        <v>2762.4305653288848</v>
      </c>
      <c r="AC41" s="35">
        <f t="shared" ca="1" si="13"/>
        <v>18079.43952</v>
      </c>
      <c r="AD41" s="35">
        <f t="shared" ca="1" si="14"/>
        <v>1535.9523840000002</v>
      </c>
      <c r="AE41" s="35">
        <f t="shared" ca="1" si="15"/>
        <v>23394.589760095172</v>
      </c>
      <c r="AF41" s="35">
        <f t="shared" si="16"/>
        <v>0</v>
      </c>
      <c r="AG41" s="249">
        <f>'Tabla Fijo'!E35+'Tabla Fijo'!H35</f>
        <v>0</v>
      </c>
      <c r="AH41" s="35">
        <f t="shared" ca="1" si="30"/>
        <v>23394.589760095172</v>
      </c>
      <c r="AJ41" s="35">
        <f t="shared" ca="1" si="17"/>
        <v>23254.345995851545</v>
      </c>
    </row>
    <row r="42" spans="2:36" x14ac:dyDescent="0.25">
      <c r="B42" s="30">
        <v>28</v>
      </c>
      <c r="C42" s="19">
        <f t="shared" ca="1" si="18"/>
        <v>46542</v>
      </c>
      <c r="D42" s="30">
        <f t="shared" ca="1" si="31"/>
        <v>31</v>
      </c>
      <c r="E42" s="31">
        <f t="shared" si="29"/>
        <v>0.113</v>
      </c>
      <c r="F42" s="33">
        <f t="shared" ca="1" si="19"/>
        <v>1.0105305555555555</v>
      </c>
      <c r="G42" s="33">
        <f t="shared" ca="1" si="20"/>
        <v>1.333385254957947</v>
      </c>
      <c r="H42" s="33">
        <f t="shared" ca="1" si="21"/>
        <v>0.74997079522342436</v>
      </c>
      <c r="I42" s="30" t="b">
        <f t="shared" si="0"/>
        <v>0</v>
      </c>
      <c r="J42" s="33">
        <f t="shared" si="22"/>
        <v>1</v>
      </c>
      <c r="K42" s="33">
        <f t="shared" ca="1" si="1"/>
        <v>0.74997079522342436</v>
      </c>
      <c r="L42" s="32">
        <f t="shared" ca="1" si="23"/>
        <v>22377.82244975233</v>
      </c>
      <c r="M42" s="34">
        <f t="shared" ca="1" si="24"/>
        <v>1917178.047518532</v>
      </c>
      <c r="N42" s="35">
        <f t="shared" ca="1" si="25"/>
        <v>2188.8725104668956</v>
      </c>
      <c r="O42" s="34">
        <f t="shared" ca="1" si="26"/>
        <v>18655.207501270608</v>
      </c>
      <c r="P42" s="35">
        <f t="shared" si="2"/>
        <v>399</v>
      </c>
      <c r="Q42" s="35">
        <f t="shared" si="27"/>
        <v>63.84</v>
      </c>
      <c r="R42" s="35">
        <f t="shared" si="3"/>
        <v>166.35080000000002</v>
      </c>
      <c r="S42" s="35">
        <f t="shared" si="4"/>
        <v>26.616128000000003</v>
      </c>
      <c r="T42" s="35">
        <f t="shared" ca="1" si="28"/>
        <v>1533.7424380148257</v>
      </c>
      <c r="U42" s="35">
        <f t="shared" si="5"/>
        <v>84.482758620689665</v>
      </c>
      <c r="V42" s="35">
        <f t="shared" si="6"/>
        <v>13.517241379310347</v>
      </c>
      <c r="W42" s="35">
        <f t="shared" ca="1" si="7"/>
        <v>226.68996790197284</v>
      </c>
      <c r="X42" s="35">
        <f t="shared" ca="1" si="8"/>
        <v>36.270394864315655</v>
      </c>
      <c r="Y42" s="35">
        <f t="shared" ca="1" si="9"/>
        <v>23394.589740518619</v>
      </c>
      <c r="Z42" s="47">
        <f t="shared" si="10"/>
        <v>0.113</v>
      </c>
      <c r="AA42" s="34">
        <f t="shared" ca="1" si="11"/>
        <v>1917178.05</v>
      </c>
      <c r="AB42" s="34">
        <f t="shared" ca="1" si="12"/>
        <v>2188.8725104668956</v>
      </c>
      <c r="AC42" s="35">
        <f t="shared" ca="1" si="13"/>
        <v>18655.207525416667</v>
      </c>
      <c r="AD42" s="35">
        <f t="shared" ca="1" si="14"/>
        <v>1533.7424400000002</v>
      </c>
      <c r="AE42" s="35">
        <f t="shared" ca="1" si="15"/>
        <v>23394.589766649853</v>
      </c>
      <c r="AF42" s="35">
        <f t="shared" si="16"/>
        <v>0</v>
      </c>
      <c r="AG42" s="249">
        <f>'Tabla Fijo'!E36+'Tabla Fijo'!H36</f>
        <v>0</v>
      </c>
      <c r="AH42" s="35">
        <f t="shared" ca="1" si="30"/>
        <v>23394.589766649853</v>
      </c>
      <c r="AJ42" s="35">
        <f t="shared" ca="1" si="17"/>
        <v>23254.346002406226</v>
      </c>
    </row>
    <row r="43" spans="2:36" x14ac:dyDescent="0.25">
      <c r="B43" s="30">
        <v>29</v>
      </c>
      <c r="C43" s="19">
        <f t="shared" ca="1" si="18"/>
        <v>46572</v>
      </c>
      <c r="D43" s="30">
        <f t="shared" ca="1" si="31"/>
        <v>30</v>
      </c>
      <c r="E43" s="31">
        <f t="shared" si="29"/>
        <v>0.113</v>
      </c>
      <c r="F43" s="33">
        <f t="shared" ca="1" si="19"/>
        <v>1.0102166666666665</v>
      </c>
      <c r="G43" s="33">
        <f t="shared" ca="1" si="20"/>
        <v>1.3470080076461006</v>
      </c>
      <c r="H43" s="33">
        <f t="shared" ca="1" si="21"/>
        <v>0.74238608406456474</v>
      </c>
      <c r="I43" s="30" t="b">
        <f t="shared" si="0"/>
        <v>0</v>
      </c>
      <c r="J43" s="33">
        <f t="shared" si="22"/>
        <v>1</v>
      </c>
      <c r="K43" s="33">
        <f t="shared" ca="1" si="1"/>
        <v>0.74238608406456474</v>
      </c>
      <c r="L43" s="32">
        <f t="shared" ca="1" si="23"/>
        <v>22377.82244975233</v>
      </c>
      <c r="M43" s="34">
        <f t="shared" ca="1" si="24"/>
        <v>1914989.1750080651</v>
      </c>
      <c r="N43" s="35">
        <f t="shared" ca="1" si="25"/>
        <v>2813.0163784199303</v>
      </c>
      <c r="O43" s="34">
        <f t="shared" ca="1" si="26"/>
        <v>18032.814731325947</v>
      </c>
      <c r="P43" s="35">
        <f t="shared" si="2"/>
        <v>399</v>
      </c>
      <c r="Q43" s="35">
        <f t="shared" si="27"/>
        <v>63.84</v>
      </c>
      <c r="R43" s="35">
        <f t="shared" si="3"/>
        <v>166.35080000000002</v>
      </c>
      <c r="S43" s="35">
        <f t="shared" si="4"/>
        <v>26.616128000000003</v>
      </c>
      <c r="T43" s="35">
        <f t="shared" ca="1" si="28"/>
        <v>1531.9913400064522</v>
      </c>
      <c r="U43" s="35">
        <f t="shared" si="5"/>
        <v>84.482758620689665</v>
      </c>
      <c r="V43" s="35">
        <f t="shared" si="6"/>
        <v>13.517241379310347</v>
      </c>
      <c r="W43" s="35">
        <f t="shared" ca="1" si="7"/>
        <v>226.68996790197284</v>
      </c>
      <c r="X43" s="35">
        <f t="shared" ca="1" si="8"/>
        <v>36.270394864315655</v>
      </c>
      <c r="Y43" s="35">
        <f t="shared" ca="1" si="9"/>
        <v>23394.589740518619</v>
      </c>
      <c r="Z43" s="47">
        <f t="shared" si="10"/>
        <v>0.113</v>
      </c>
      <c r="AA43" s="34">
        <f t="shared" ca="1" si="11"/>
        <v>1914989.18</v>
      </c>
      <c r="AB43" s="34">
        <f t="shared" ca="1" si="12"/>
        <v>2813.0163784199303</v>
      </c>
      <c r="AC43" s="35">
        <f t="shared" ca="1" si="13"/>
        <v>18032.814778333333</v>
      </c>
      <c r="AD43" s="35">
        <f t="shared" ca="1" si="14"/>
        <v>1531.991344</v>
      </c>
      <c r="AE43" s="35">
        <f t="shared" ca="1" si="15"/>
        <v>23394.589791519556</v>
      </c>
      <c r="AF43" s="35">
        <f t="shared" si="16"/>
        <v>0</v>
      </c>
      <c r="AG43" s="249">
        <f>'Tabla Fijo'!E37+'Tabla Fijo'!H37</f>
        <v>0</v>
      </c>
      <c r="AH43" s="35">
        <f t="shared" ca="1" si="30"/>
        <v>23394.589791519556</v>
      </c>
      <c r="AJ43" s="35">
        <f t="shared" ca="1" si="17"/>
        <v>23254.346027275929</v>
      </c>
    </row>
    <row r="44" spans="2:36" x14ac:dyDescent="0.25">
      <c r="B44" s="30">
        <v>30</v>
      </c>
      <c r="C44" s="19">
        <f t="shared" ca="1" si="18"/>
        <v>46603</v>
      </c>
      <c r="D44" s="30">
        <f t="shared" ca="1" si="31"/>
        <v>31</v>
      </c>
      <c r="E44" s="31">
        <f t="shared" si="29"/>
        <v>0.113</v>
      </c>
      <c r="F44" s="33">
        <f t="shared" ca="1" si="19"/>
        <v>1.0105305555555555</v>
      </c>
      <c r="G44" s="33">
        <f t="shared" ca="1" si="20"/>
        <v>1.3611927503043959</v>
      </c>
      <c r="H44" s="33">
        <f t="shared" ca="1" si="21"/>
        <v>0.73464981339077484</v>
      </c>
      <c r="I44" s="30" t="b">
        <f t="shared" si="0"/>
        <v>0</v>
      </c>
      <c r="J44" s="33">
        <f t="shared" si="22"/>
        <v>1</v>
      </c>
      <c r="K44" s="33">
        <f t="shared" ca="1" si="1"/>
        <v>0.73464981339077484</v>
      </c>
      <c r="L44" s="32">
        <f t="shared" ca="1" si="23"/>
        <v>22377.82244975233</v>
      </c>
      <c r="M44" s="34">
        <f t="shared" ca="1" si="24"/>
        <v>1912176.1586296451</v>
      </c>
      <c r="N44" s="35">
        <f t="shared" ca="1" si="25"/>
        <v>2241.5451792940403</v>
      </c>
      <c r="O44" s="34">
        <f t="shared" ca="1" si="26"/>
        <v>18606.536343554573</v>
      </c>
      <c r="P44" s="35">
        <f t="shared" si="2"/>
        <v>399</v>
      </c>
      <c r="Q44" s="35">
        <f t="shared" si="27"/>
        <v>63.84</v>
      </c>
      <c r="R44" s="35">
        <f t="shared" si="3"/>
        <v>166.35080000000002</v>
      </c>
      <c r="S44" s="35">
        <f t="shared" si="4"/>
        <v>26.616128000000003</v>
      </c>
      <c r="T44" s="35">
        <f t="shared" ca="1" si="28"/>
        <v>1529.7409269037162</v>
      </c>
      <c r="U44" s="35">
        <f t="shared" si="5"/>
        <v>84.482758620689665</v>
      </c>
      <c r="V44" s="35">
        <f t="shared" si="6"/>
        <v>13.517241379310347</v>
      </c>
      <c r="W44" s="35">
        <f t="shared" ca="1" si="7"/>
        <v>226.68996790197284</v>
      </c>
      <c r="X44" s="35">
        <f t="shared" ca="1" si="8"/>
        <v>36.270394864315655</v>
      </c>
      <c r="Y44" s="35">
        <f t="shared" ca="1" si="9"/>
        <v>23394.589740518619</v>
      </c>
      <c r="Z44" s="47">
        <f t="shared" si="10"/>
        <v>0.113</v>
      </c>
      <c r="AA44" s="34">
        <f t="shared" ca="1" si="11"/>
        <v>1912176.16</v>
      </c>
      <c r="AB44" s="34">
        <f t="shared" ca="1" si="12"/>
        <v>2241.5451792940403</v>
      </c>
      <c r="AC44" s="35">
        <f t="shared" ca="1" si="13"/>
        <v>18606.53635688889</v>
      </c>
      <c r="AD44" s="35">
        <f t="shared" ca="1" si="14"/>
        <v>1529.7409279999999</v>
      </c>
      <c r="AE44" s="35">
        <f t="shared" ca="1" si="15"/>
        <v>23394.589754949218</v>
      </c>
      <c r="AF44" s="35">
        <f t="shared" si="16"/>
        <v>0</v>
      </c>
      <c r="AG44" s="249">
        <f>'Tabla Fijo'!E38+'Tabla Fijo'!H38</f>
        <v>0</v>
      </c>
      <c r="AH44" s="35">
        <f t="shared" ca="1" si="30"/>
        <v>23394.589754949218</v>
      </c>
      <c r="AJ44" s="35">
        <f t="shared" ca="1" si="17"/>
        <v>23254.345990705591</v>
      </c>
    </row>
    <row r="45" spans="2:36" x14ac:dyDescent="0.25">
      <c r="B45" s="30">
        <v>31</v>
      </c>
      <c r="C45" s="19">
        <f t="shared" ca="1" si="18"/>
        <v>46634</v>
      </c>
      <c r="D45" s="30">
        <f t="shared" ca="1" si="31"/>
        <v>31</v>
      </c>
      <c r="E45" s="31">
        <f t="shared" si="29"/>
        <v>0.113</v>
      </c>
      <c r="F45" s="33">
        <f t="shared" ca="1" si="19"/>
        <v>1.0105305555555555</v>
      </c>
      <c r="G45" s="33">
        <f t="shared" ca="1" si="20"/>
        <v>1.3755268661832958</v>
      </c>
      <c r="H45" s="33">
        <f t="shared" ca="1" si="21"/>
        <v>0.7269941609899061</v>
      </c>
      <c r="I45" s="30" t="b">
        <f t="shared" si="0"/>
        <v>0</v>
      </c>
      <c r="J45" s="33">
        <f t="shared" si="22"/>
        <v>1</v>
      </c>
      <c r="K45" s="33">
        <f t="shared" ca="1" si="1"/>
        <v>0.7269941609899061</v>
      </c>
      <c r="L45" s="32">
        <f t="shared" ca="1" si="23"/>
        <v>22377.82244975233</v>
      </c>
      <c r="M45" s="34">
        <f t="shared" ca="1" si="24"/>
        <v>1909934.6134503512</v>
      </c>
      <c r="N45" s="35">
        <f t="shared" ca="1" si="25"/>
        <v>2265.149895334881</v>
      </c>
      <c r="O45" s="34">
        <f t="shared" ca="1" si="26"/>
        <v>18584.724863657168</v>
      </c>
      <c r="P45" s="35">
        <f t="shared" si="2"/>
        <v>399</v>
      </c>
      <c r="Q45" s="35">
        <f t="shared" si="27"/>
        <v>63.84</v>
      </c>
      <c r="R45" s="35">
        <f t="shared" si="3"/>
        <v>166.35080000000002</v>
      </c>
      <c r="S45" s="35">
        <f t="shared" si="4"/>
        <v>26.616128000000003</v>
      </c>
      <c r="T45" s="35">
        <f t="shared" ca="1" si="28"/>
        <v>1527.9476907602809</v>
      </c>
      <c r="U45" s="35">
        <f t="shared" si="5"/>
        <v>84.482758620689665</v>
      </c>
      <c r="V45" s="35">
        <f t="shared" si="6"/>
        <v>13.517241379310347</v>
      </c>
      <c r="W45" s="35">
        <f t="shared" ca="1" si="7"/>
        <v>226.68996790197284</v>
      </c>
      <c r="X45" s="35">
        <f t="shared" ca="1" si="8"/>
        <v>36.270394864315655</v>
      </c>
      <c r="Y45" s="35">
        <f t="shared" ca="1" si="9"/>
        <v>23394.589740518619</v>
      </c>
      <c r="Z45" s="47">
        <f t="shared" si="10"/>
        <v>0.113</v>
      </c>
      <c r="AA45" s="34">
        <f t="shared" ca="1" si="11"/>
        <v>1909934.61</v>
      </c>
      <c r="AB45" s="34">
        <f t="shared" ca="1" si="12"/>
        <v>2265.149895334881</v>
      </c>
      <c r="AC45" s="35">
        <f t="shared" ca="1" si="13"/>
        <v>18584.724830083334</v>
      </c>
      <c r="AD45" s="35">
        <f t="shared" ca="1" si="14"/>
        <v>1527.9476880000002</v>
      </c>
      <c r="AE45" s="35">
        <f t="shared" ca="1" si="15"/>
        <v>23394.589704184506</v>
      </c>
      <c r="AF45" s="35">
        <f t="shared" si="16"/>
        <v>0</v>
      </c>
      <c r="AG45" s="249">
        <f>'Tabla Fijo'!E39+'Tabla Fijo'!H39</f>
        <v>0</v>
      </c>
      <c r="AH45" s="35">
        <f t="shared" ca="1" si="30"/>
        <v>23394.589704184506</v>
      </c>
      <c r="AJ45" s="35">
        <f t="shared" ca="1" si="17"/>
        <v>23254.345939940878</v>
      </c>
    </row>
    <row r="46" spans="2:36" x14ac:dyDescent="0.25">
      <c r="B46" s="30">
        <v>32</v>
      </c>
      <c r="C46" s="19">
        <f t="shared" ca="1" si="18"/>
        <v>46664</v>
      </c>
      <c r="D46" s="30">
        <f t="shared" ca="1" si="31"/>
        <v>30</v>
      </c>
      <c r="E46" s="31">
        <f t="shared" si="29"/>
        <v>0.113</v>
      </c>
      <c r="F46" s="33">
        <f t="shared" ca="1" si="19"/>
        <v>1.0102166666666665</v>
      </c>
      <c r="G46" s="33">
        <f t="shared" ca="1" si="20"/>
        <v>1.3895801656661348</v>
      </c>
      <c r="H46" s="33">
        <f t="shared" ca="1" si="21"/>
        <v>0.71964182039157243</v>
      </c>
      <c r="I46" s="30" t="b">
        <f t="shared" si="0"/>
        <v>0</v>
      </c>
      <c r="J46" s="33">
        <f t="shared" si="22"/>
        <v>1</v>
      </c>
      <c r="K46" s="33">
        <f t="shared" ca="1" si="1"/>
        <v>0.71964182039157243</v>
      </c>
      <c r="L46" s="32">
        <f t="shared" ca="1" si="23"/>
        <v>22377.82244975233</v>
      </c>
      <c r="M46" s="34">
        <f t="shared" ca="1" si="24"/>
        <v>1907669.4635550163</v>
      </c>
      <c r="N46" s="35">
        <f t="shared" ca="1" si="25"/>
        <v>2887.7994304319109</v>
      </c>
      <c r="O46" s="34">
        <f t="shared" ca="1" si="26"/>
        <v>17963.887448476406</v>
      </c>
      <c r="P46" s="35">
        <f t="shared" si="2"/>
        <v>399</v>
      </c>
      <c r="Q46" s="35">
        <f t="shared" si="27"/>
        <v>63.84</v>
      </c>
      <c r="R46" s="35">
        <f t="shared" si="3"/>
        <v>166.35080000000002</v>
      </c>
      <c r="S46" s="35">
        <f t="shared" si="4"/>
        <v>26.616128000000003</v>
      </c>
      <c r="T46" s="35">
        <f t="shared" ca="1" si="28"/>
        <v>1526.135570844013</v>
      </c>
      <c r="U46" s="35">
        <f t="shared" si="5"/>
        <v>84.482758620689665</v>
      </c>
      <c r="V46" s="35">
        <f t="shared" si="6"/>
        <v>13.517241379310347</v>
      </c>
      <c r="W46" s="35">
        <f t="shared" ca="1" si="7"/>
        <v>226.68996790197284</v>
      </c>
      <c r="X46" s="35">
        <f t="shared" ca="1" si="8"/>
        <v>36.270394864315655</v>
      </c>
      <c r="Y46" s="35">
        <f t="shared" ca="1" si="9"/>
        <v>23394.589740518619</v>
      </c>
      <c r="Z46" s="47">
        <f t="shared" si="10"/>
        <v>0.113</v>
      </c>
      <c r="AA46" s="34">
        <f t="shared" ca="1" si="11"/>
        <v>1907669.46</v>
      </c>
      <c r="AB46" s="34">
        <f t="shared" ca="1" si="12"/>
        <v>2887.7994304319109</v>
      </c>
      <c r="AC46" s="35">
        <f t="shared" ca="1" si="13"/>
        <v>17963.887415000001</v>
      </c>
      <c r="AD46" s="35">
        <f t="shared" ca="1" si="14"/>
        <v>1526.1355680000001</v>
      </c>
      <c r="AE46" s="35">
        <f t="shared" ca="1" si="15"/>
        <v>23394.589704198203</v>
      </c>
      <c r="AF46" s="35">
        <f t="shared" si="16"/>
        <v>0</v>
      </c>
      <c r="AG46" s="249">
        <f>'Tabla Fijo'!E40+'Tabla Fijo'!H40</f>
        <v>0</v>
      </c>
      <c r="AH46" s="35">
        <f t="shared" ca="1" si="30"/>
        <v>23394.589704198203</v>
      </c>
      <c r="AJ46" s="35">
        <f t="shared" ca="1" si="17"/>
        <v>23254.345939954575</v>
      </c>
    </row>
    <row r="47" spans="2:36" x14ac:dyDescent="0.25">
      <c r="B47" s="30">
        <v>33</v>
      </c>
      <c r="C47" s="19">
        <f t="shared" ca="1" si="18"/>
        <v>46695</v>
      </c>
      <c r="D47" s="30">
        <f t="shared" ca="1" si="31"/>
        <v>31</v>
      </c>
      <c r="E47" s="31">
        <f t="shared" si="29"/>
        <v>0.113</v>
      </c>
      <c r="F47" s="33">
        <f t="shared" ca="1" si="19"/>
        <v>1.0105305555555555</v>
      </c>
      <c r="G47" s="33">
        <f t="shared" ca="1" si="20"/>
        <v>1.40421321679958</v>
      </c>
      <c r="H47" s="33">
        <f t="shared" ca="1" si="21"/>
        <v>0.71214256356250183</v>
      </c>
      <c r="I47" s="30" t="b">
        <f t="shared" si="0"/>
        <v>0</v>
      </c>
      <c r="J47" s="33">
        <f t="shared" si="22"/>
        <v>1</v>
      </c>
      <c r="K47" s="33">
        <f t="shared" ca="1" si="1"/>
        <v>0.71214256356250183</v>
      </c>
      <c r="L47" s="32">
        <f t="shared" ca="1" si="23"/>
        <v>22377.82244975233</v>
      </c>
      <c r="M47" s="34">
        <f t="shared" ca="1" si="24"/>
        <v>1904781.6641245845</v>
      </c>
      <c r="N47" s="35">
        <f t="shared" ca="1" si="25"/>
        <v>2319.4133144848311</v>
      </c>
      <c r="O47" s="34">
        <f t="shared" ca="1" si="26"/>
        <v>18534.583803967831</v>
      </c>
      <c r="P47" s="35">
        <f t="shared" si="2"/>
        <v>399</v>
      </c>
      <c r="Q47" s="35">
        <f t="shared" si="27"/>
        <v>63.84</v>
      </c>
      <c r="R47" s="35">
        <f t="shared" si="3"/>
        <v>166.35080000000002</v>
      </c>
      <c r="S47" s="35">
        <f t="shared" si="4"/>
        <v>26.616128000000003</v>
      </c>
      <c r="T47" s="35">
        <f t="shared" ca="1" si="28"/>
        <v>1523.8253312996676</v>
      </c>
      <c r="U47" s="35">
        <f t="shared" si="5"/>
        <v>84.482758620689665</v>
      </c>
      <c r="V47" s="35">
        <f t="shared" si="6"/>
        <v>13.517241379310347</v>
      </c>
      <c r="W47" s="35">
        <f t="shared" ca="1" si="7"/>
        <v>226.68996790197284</v>
      </c>
      <c r="X47" s="35">
        <f t="shared" ca="1" si="8"/>
        <v>36.270394864315655</v>
      </c>
      <c r="Y47" s="35">
        <f t="shared" ca="1" si="9"/>
        <v>23394.589740518619</v>
      </c>
      <c r="Z47" s="47">
        <f t="shared" si="10"/>
        <v>0.113</v>
      </c>
      <c r="AA47" s="34">
        <f t="shared" ca="1" si="11"/>
        <v>1904781.66</v>
      </c>
      <c r="AB47" s="34">
        <f t="shared" ca="1" si="12"/>
        <v>2319.4133144848311</v>
      </c>
      <c r="AC47" s="35">
        <f t="shared" ca="1" si="13"/>
        <v>18534.583763833332</v>
      </c>
      <c r="AD47" s="35">
        <f t="shared" ca="1" si="14"/>
        <v>1523.8253279999999</v>
      </c>
      <c r="AE47" s="35">
        <f t="shared" ca="1" si="15"/>
        <v>23394.589697084451</v>
      </c>
      <c r="AF47" s="35">
        <f t="shared" si="16"/>
        <v>0</v>
      </c>
      <c r="AG47" s="249">
        <f>'Tabla Fijo'!E41+'Tabla Fijo'!H41</f>
        <v>0</v>
      </c>
      <c r="AH47" s="35">
        <f t="shared" ca="1" si="30"/>
        <v>23394.589697084451</v>
      </c>
      <c r="AJ47" s="35">
        <f t="shared" ca="1" si="17"/>
        <v>23254.345932840824</v>
      </c>
    </row>
    <row r="48" spans="2:36" x14ac:dyDescent="0.25">
      <c r="B48" s="30">
        <v>34</v>
      </c>
      <c r="C48" s="19">
        <f t="shared" ca="1" si="18"/>
        <v>46725</v>
      </c>
      <c r="D48" s="30">
        <f t="shared" ca="1" si="31"/>
        <v>30</v>
      </c>
      <c r="E48" s="31">
        <f t="shared" si="29"/>
        <v>0.113</v>
      </c>
      <c r="F48" s="33">
        <f t="shared" ca="1" si="19"/>
        <v>1.0102166666666665</v>
      </c>
      <c r="G48" s="33">
        <f t="shared" ca="1" si="20"/>
        <v>1.4185595951645489</v>
      </c>
      <c r="H48" s="33">
        <f t="shared" ca="1" si="21"/>
        <v>0.70494042224852937</v>
      </c>
      <c r="I48" s="30" t="b">
        <f t="shared" si="0"/>
        <v>0</v>
      </c>
      <c r="J48" s="33">
        <f t="shared" si="22"/>
        <v>1</v>
      </c>
      <c r="K48" s="33">
        <f t="shared" ca="1" si="1"/>
        <v>0.70494042224852937</v>
      </c>
      <c r="L48" s="32">
        <f t="shared" ca="1" si="23"/>
        <v>22377.82244975233</v>
      </c>
      <c r="M48" s="34">
        <f t="shared" ca="1" si="24"/>
        <v>1902462.2508100998</v>
      </c>
      <c r="N48" s="35">
        <f t="shared" ca="1" si="25"/>
        <v>2940.9997873091447</v>
      </c>
      <c r="O48" s="34">
        <f t="shared" ca="1" si="26"/>
        <v>17914.852861795105</v>
      </c>
      <c r="P48" s="35">
        <f t="shared" si="2"/>
        <v>399</v>
      </c>
      <c r="Q48" s="35">
        <f t="shared" si="27"/>
        <v>63.84</v>
      </c>
      <c r="R48" s="35">
        <f t="shared" si="3"/>
        <v>166.35080000000002</v>
      </c>
      <c r="S48" s="35">
        <f t="shared" si="4"/>
        <v>26.616128000000003</v>
      </c>
      <c r="T48" s="35">
        <f t="shared" ca="1" si="28"/>
        <v>1521.9698006480799</v>
      </c>
      <c r="U48" s="35">
        <f t="shared" si="5"/>
        <v>84.482758620689665</v>
      </c>
      <c r="V48" s="35">
        <f t="shared" si="6"/>
        <v>13.517241379310347</v>
      </c>
      <c r="W48" s="35">
        <f t="shared" ca="1" si="7"/>
        <v>226.68996790197284</v>
      </c>
      <c r="X48" s="35">
        <f t="shared" ca="1" si="8"/>
        <v>36.270394864315655</v>
      </c>
      <c r="Y48" s="35">
        <f t="shared" ca="1" si="9"/>
        <v>23394.589740518619</v>
      </c>
      <c r="Z48" s="47">
        <f t="shared" si="10"/>
        <v>0.113</v>
      </c>
      <c r="AA48" s="34">
        <f t="shared" ca="1" si="11"/>
        <v>1902462.25</v>
      </c>
      <c r="AB48" s="34">
        <f t="shared" ca="1" si="12"/>
        <v>2940.9997873091447</v>
      </c>
      <c r="AC48" s="35">
        <f t="shared" ca="1" si="13"/>
        <v>17914.852854166667</v>
      </c>
      <c r="AD48" s="35">
        <f t="shared" ca="1" si="14"/>
        <v>1521.9698000000001</v>
      </c>
      <c r="AE48" s="35">
        <f t="shared" ca="1" si="15"/>
        <v>23394.589732242101</v>
      </c>
      <c r="AF48" s="35">
        <f t="shared" si="16"/>
        <v>0</v>
      </c>
      <c r="AG48" s="249">
        <f>'Tabla Fijo'!E42+'Tabla Fijo'!H42</f>
        <v>0</v>
      </c>
      <c r="AH48" s="35">
        <f t="shared" ca="1" si="30"/>
        <v>23394.589732242101</v>
      </c>
      <c r="AJ48" s="35">
        <f t="shared" ca="1" si="17"/>
        <v>23254.345967998473</v>
      </c>
    </row>
    <row r="49" spans="2:36" x14ac:dyDescent="0.25">
      <c r="B49" s="30">
        <v>35</v>
      </c>
      <c r="C49" s="19">
        <f t="shared" ca="1" si="18"/>
        <v>46756</v>
      </c>
      <c r="D49" s="30">
        <f t="shared" ca="1" si="31"/>
        <v>31</v>
      </c>
      <c r="E49" s="31">
        <f t="shared" si="29"/>
        <v>0.113</v>
      </c>
      <c r="F49" s="33">
        <f t="shared" ca="1" si="19"/>
        <v>1.0105305555555555</v>
      </c>
      <c r="G49" s="33">
        <f t="shared" ca="1" si="20"/>
        <v>1.4334978157902956</v>
      </c>
      <c r="H49" s="33">
        <f t="shared" ca="1" si="21"/>
        <v>0.69759436602189329</v>
      </c>
      <c r="I49" s="30" t="b">
        <f t="shared" si="0"/>
        <v>0</v>
      </c>
      <c r="J49" s="33">
        <f t="shared" si="22"/>
        <v>1</v>
      </c>
      <c r="K49" s="33">
        <f t="shared" ca="1" si="1"/>
        <v>0.69759436602189329</v>
      </c>
      <c r="L49" s="32">
        <f t="shared" ca="1" si="23"/>
        <v>22377.82244975233</v>
      </c>
      <c r="M49" s="34">
        <f t="shared" ca="1" si="24"/>
        <v>1899521.2510227906</v>
      </c>
      <c r="N49" s="35">
        <f t="shared" ca="1" si="25"/>
        <v>2374.808386898445</v>
      </c>
      <c r="O49" s="34">
        <f t="shared" ca="1" si="26"/>
        <v>18483.397062035652</v>
      </c>
      <c r="P49" s="35">
        <f t="shared" si="2"/>
        <v>399</v>
      </c>
      <c r="Q49" s="35">
        <f t="shared" si="27"/>
        <v>63.84</v>
      </c>
      <c r="R49" s="35">
        <f t="shared" si="3"/>
        <v>166.35080000000002</v>
      </c>
      <c r="S49" s="35">
        <f t="shared" si="4"/>
        <v>26.616128000000003</v>
      </c>
      <c r="T49" s="35">
        <f t="shared" ca="1" si="28"/>
        <v>1519.6170008182326</v>
      </c>
      <c r="U49" s="35">
        <f t="shared" si="5"/>
        <v>84.482758620689665</v>
      </c>
      <c r="V49" s="35">
        <f t="shared" si="6"/>
        <v>13.517241379310347</v>
      </c>
      <c r="W49" s="35">
        <f t="shared" ca="1" si="7"/>
        <v>226.68996790197284</v>
      </c>
      <c r="X49" s="35">
        <f t="shared" ca="1" si="8"/>
        <v>36.270394864315655</v>
      </c>
      <c r="Y49" s="35">
        <f t="shared" ca="1" si="9"/>
        <v>23394.589740518619</v>
      </c>
      <c r="Z49" s="47">
        <f t="shared" si="10"/>
        <v>0.113</v>
      </c>
      <c r="AA49" s="34">
        <f t="shared" ca="1" si="11"/>
        <v>1899521.25</v>
      </c>
      <c r="AB49" s="34">
        <f t="shared" ca="1" si="12"/>
        <v>2374.808386898445</v>
      </c>
      <c r="AC49" s="35">
        <f t="shared" ca="1" si="13"/>
        <v>18483.397052083332</v>
      </c>
      <c r="AD49" s="35">
        <f t="shared" ca="1" si="14"/>
        <v>1519.617</v>
      </c>
      <c r="AE49" s="35">
        <f t="shared" ca="1" si="15"/>
        <v>23394.589729748066</v>
      </c>
      <c r="AF49" s="35">
        <f t="shared" si="16"/>
        <v>0</v>
      </c>
      <c r="AG49" s="249">
        <f>'Tabla Fijo'!E43+'Tabla Fijo'!H43</f>
        <v>0</v>
      </c>
      <c r="AH49" s="35">
        <f t="shared" ca="1" si="30"/>
        <v>23394.589729748066</v>
      </c>
      <c r="AJ49" s="35">
        <f t="shared" ca="1" si="17"/>
        <v>23254.345965504439</v>
      </c>
    </row>
    <row r="50" spans="2:36" x14ac:dyDescent="0.25">
      <c r="B50" s="30">
        <v>36</v>
      </c>
      <c r="C50" s="19">
        <f t="shared" ca="1" si="18"/>
        <v>46787</v>
      </c>
      <c r="D50" s="30">
        <f t="shared" ca="1" si="31"/>
        <v>31</v>
      </c>
      <c r="E50" s="31">
        <f t="shared" si="29"/>
        <v>0.113</v>
      </c>
      <c r="F50" s="33">
        <f t="shared" ca="1" si="19"/>
        <v>1.0105305555555555</v>
      </c>
      <c r="G50" s="33">
        <f t="shared" ca="1" si="20"/>
        <v>1.4485933441782428</v>
      </c>
      <c r="H50" s="33">
        <f t="shared" ca="1" si="21"/>
        <v>0.69032486171423035</v>
      </c>
      <c r="I50" s="30" t="b">
        <f t="shared" si="0"/>
        <v>1</v>
      </c>
      <c r="J50" s="33">
        <f t="shared" si="22"/>
        <v>1</v>
      </c>
      <c r="K50" s="33">
        <f t="shared" ca="1" si="1"/>
        <v>0.69032486171423035</v>
      </c>
      <c r="L50" s="32">
        <f t="shared" ca="1" si="23"/>
        <v>22377.82244975233</v>
      </c>
      <c r="M50" s="34">
        <f t="shared" ca="1" si="24"/>
        <v>1897146.4426358922</v>
      </c>
      <c r="N50" s="35">
        <f t="shared" ca="1" si="25"/>
        <v>2399.816438550477</v>
      </c>
      <c r="O50" s="34">
        <f t="shared" ca="1" si="26"/>
        <v>18460.288857093139</v>
      </c>
      <c r="P50" s="35">
        <f t="shared" si="2"/>
        <v>399</v>
      </c>
      <c r="Q50" s="35">
        <f t="shared" si="27"/>
        <v>63.84</v>
      </c>
      <c r="R50" s="35">
        <f t="shared" si="3"/>
        <v>166.35080000000002</v>
      </c>
      <c r="S50" s="35">
        <f t="shared" si="4"/>
        <v>26.616128000000003</v>
      </c>
      <c r="T50" s="35">
        <f t="shared" ca="1" si="28"/>
        <v>1517.7171541087139</v>
      </c>
      <c r="U50" s="35">
        <f t="shared" si="5"/>
        <v>84.482758620689665</v>
      </c>
      <c r="V50" s="35">
        <f t="shared" si="6"/>
        <v>13.517241379310347</v>
      </c>
      <c r="W50" s="35">
        <f t="shared" ca="1" si="7"/>
        <v>226.68996790197286</v>
      </c>
      <c r="X50" s="35">
        <f t="shared" ca="1" si="8"/>
        <v>36.270394864315662</v>
      </c>
      <c r="Y50" s="35">
        <f t="shared" ca="1" si="9"/>
        <v>23394.589740518622</v>
      </c>
      <c r="Z50" s="47">
        <f t="shared" si="10"/>
        <v>0.113</v>
      </c>
      <c r="AA50" s="34">
        <f t="shared" ca="1" si="11"/>
        <v>1897146.44</v>
      </c>
      <c r="AB50" s="34">
        <f t="shared" ca="1" si="12"/>
        <v>2399.816438550477</v>
      </c>
      <c r="AC50" s="35">
        <f t="shared" ca="1" si="13"/>
        <v>18460.288831444443</v>
      </c>
      <c r="AD50" s="35">
        <f t="shared" ca="1" si="14"/>
        <v>1517.7171519999999</v>
      </c>
      <c r="AE50" s="35">
        <f t="shared" ca="1" si="15"/>
        <v>23394.589712761212</v>
      </c>
      <c r="AF50" s="35">
        <f t="shared" si="16"/>
        <v>0</v>
      </c>
      <c r="AG50" s="249">
        <f>'Tabla Fijo'!E44+'Tabla Fijo'!H44</f>
        <v>0</v>
      </c>
      <c r="AH50" s="35">
        <f t="shared" ca="1" si="30"/>
        <v>23394.589712761212</v>
      </c>
      <c r="AJ50" s="35">
        <f t="shared" ca="1" si="17"/>
        <v>23254.345948517584</v>
      </c>
    </row>
    <row r="51" spans="2:36" x14ac:dyDescent="0.25">
      <c r="B51" s="30">
        <v>37</v>
      </c>
      <c r="C51" s="19">
        <f t="shared" ca="1" si="18"/>
        <v>46816</v>
      </c>
      <c r="D51" s="30">
        <f t="shared" ca="1" si="31"/>
        <v>29</v>
      </c>
      <c r="E51" s="31">
        <f t="shared" si="29"/>
        <v>0.113</v>
      </c>
      <c r="F51" s="33">
        <f t="shared" ca="1" si="19"/>
        <v>1.0099027777777776</v>
      </c>
      <c r="G51" s="33">
        <f t="shared" ca="1" si="20"/>
        <v>1.4629384421560077</v>
      </c>
      <c r="H51" s="33">
        <f t="shared" ca="1" si="21"/>
        <v>0.68355576091516779</v>
      </c>
      <c r="I51" s="30" t="b">
        <f t="shared" si="0"/>
        <v>0</v>
      </c>
      <c r="J51" s="33">
        <f t="shared" si="22"/>
        <v>1</v>
      </c>
      <c r="K51" s="33">
        <f t="shared" ca="1" si="1"/>
        <v>0.68355576091516779</v>
      </c>
      <c r="L51" s="32">
        <f t="shared" ca="1" si="23"/>
        <v>22377.82244975233</v>
      </c>
      <c r="M51" s="34">
        <f t="shared" ca="1" si="24"/>
        <v>1894746.6261973418</v>
      </c>
      <c r="N51" s="35">
        <f t="shared" ca="1" si="25"/>
        <v>3614.5676653258752</v>
      </c>
      <c r="O51" s="34">
        <f t="shared" ca="1" si="26"/>
        <v>17247.457483468581</v>
      </c>
      <c r="P51" s="35">
        <f t="shared" si="2"/>
        <v>399</v>
      </c>
      <c r="Q51" s="35">
        <f t="shared" si="27"/>
        <v>63.84</v>
      </c>
      <c r="R51" s="35">
        <f t="shared" si="3"/>
        <v>166.35080000000002</v>
      </c>
      <c r="S51" s="35">
        <f t="shared" si="4"/>
        <v>26.616128000000003</v>
      </c>
      <c r="T51" s="35">
        <f t="shared" ca="1" si="28"/>
        <v>1515.7973009578736</v>
      </c>
      <c r="U51" s="35">
        <f t="shared" si="5"/>
        <v>84.482758620689665</v>
      </c>
      <c r="V51" s="35">
        <f t="shared" si="6"/>
        <v>13.517241379310347</v>
      </c>
      <c r="W51" s="35">
        <f t="shared" ca="1" si="7"/>
        <v>226.68996790197284</v>
      </c>
      <c r="X51" s="35">
        <f t="shared" ca="1" si="8"/>
        <v>36.270394864315655</v>
      </c>
      <c r="Y51" s="35">
        <f t="shared" ca="1" si="9"/>
        <v>23394.589740518619</v>
      </c>
      <c r="Z51" s="47">
        <f t="shared" si="10"/>
        <v>0.113</v>
      </c>
      <c r="AA51" s="34">
        <f t="shared" ca="1" si="11"/>
        <v>1894746.62</v>
      </c>
      <c r="AB51" s="34">
        <f t="shared" ca="1" si="12"/>
        <v>3614.5676653258752</v>
      </c>
      <c r="AC51" s="35">
        <f t="shared" ca="1" si="13"/>
        <v>17247.457427055557</v>
      </c>
      <c r="AD51" s="35">
        <f t="shared" ca="1" si="14"/>
        <v>1515.7972960000002</v>
      </c>
      <c r="AE51" s="35">
        <f t="shared" ca="1" si="15"/>
        <v>23394.589679147721</v>
      </c>
      <c r="AF51" s="35">
        <f t="shared" si="16"/>
        <v>0</v>
      </c>
      <c r="AG51" s="249">
        <f>'Tabla Fijo'!E45+'Tabla Fijo'!H45</f>
        <v>0</v>
      </c>
      <c r="AH51" s="35">
        <f t="shared" ca="1" si="30"/>
        <v>23394.589679147721</v>
      </c>
      <c r="AJ51" s="35">
        <f t="shared" ca="1" si="17"/>
        <v>23254.345914904094</v>
      </c>
    </row>
    <row r="52" spans="2:36" x14ac:dyDescent="0.25">
      <c r="B52" s="30">
        <v>38</v>
      </c>
      <c r="C52" s="19">
        <f t="shared" ca="1" si="18"/>
        <v>46847</v>
      </c>
      <c r="D52" s="30">
        <f t="shared" ref="D52:D78" ca="1" si="32">IF(B52=0,C52-C44+1, C52-C51)</f>
        <v>31</v>
      </c>
      <c r="E52" s="31">
        <f t="shared" si="29"/>
        <v>0.113</v>
      </c>
      <c r="F52" s="33">
        <f t="shared" ca="1" si="19"/>
        <v>1.0105305555555555</v>
      </c>
      <c r="G52" s="33">
        <f t="shared" ca="1" si="20"/>
        <v>1.4783439966954892</v>
      </c>
      <c r="H52" s="33">
        <f t="shared" ca="1" si="21"/>
        <v>0.67643255036397387</v>
      </c>
      <c r="I52" s="30" t="b">
        <f t="shared" si="0"/>
        <v>0</v>
      </c>
      <c r="J52" s="33">
        <f t="shared" si="22"/>
        <v>1</v>
      </c>
      <c r="K52" s="33">
        <f t="shared" ca="1" si="1"/>
        <v>0.67643255036397387</v>
      </c>
      <c r="L52" s="32">
        <f t="shared" ca="1" si="23"/>
        <v>22377.82244975233</v>
      </c>
      <c r="M52" s="34">
        <f t="shared" ca="1" si="24"/>
        <v>1891132.0585320159</v>
      </c>
      <c r="N52" s="35">
        <f t="shared" ca="1" si="25"/>
        <v>2463.1512444887921</v>
      </c>
      <c r="O52" s="34">
        <f t="shared" ca="1" si="26"/>
        <v>18401.765558437924</v>
      </c>
      <c r="P52" s="35">
        <f t="shared" si="2"/>
        <v>399</v>
      </c>
      <c r="Q52" s="35">
        <f t="shared" si="27"/>
        <v>63.84</v>
      </c>
      <c r="R52" s="35">
        <f t="shared" si="3"/>
        <v>166.35080000000002</v>
      </c>
      <c r="S52" s="35">
        <f t="shared" si="4"/>
        <v>26.616128000000003</v>
      </c>
      <c r="T52" s="35">
        <f t="shared" ca="1" si="28"/>
        <v>1512.9056468256128</v>
      </c>
      <c r="U52" s="35">
        <f t="shared" si="5"/>
        <v>84.482758620689665</v>
      </c>
      <c r="V52" s="35">
        <f t="shared" si="6"/>
        <v>13.517241379310347</v>
      </c>
      <c r="W52" s="35">
        <f t="shared" ca="1" si="7"/>
        <v>226.68996790197284</v>
      </c>
      <c r="X52" s="35">
        <f t="shared" ca="1" si="8"/>
        <v>36.270394864315655</v>
      </c>
      <c r="Y52" s="35">
        <f t="shared" ca="1" si="9"/>
        <v>23394.589740518619</v>
      </c>
      <c r="Z52" s="47">
        <f t="shared" si="10"/>
        <v>0.113</v>
      </c>
      <c r="AA52" s="34">
        <f t="shared" ca="1" si="11"/>
        <v>1891132.05</v>
      </c>
      <c r="AB52" s="34">
        <f t="shared" ca="1" si="12"/>
        <v>2463.1512444887921</v>
      </c>
      <c r="AC52" s="35">
        <f t="shared" ca="1" si="13"/>
        <v>18401.765475416669</v>
      </c>
      <c r="AD52" s="35">
        <f t="shared" ca="1" si="14"/>
        <v>1512.9056400000002</v>
      </c>
      <c r="AE52" s="35">
        <f t="shared" ca="1" si="15"/>
        <v>23394.589650671751</v>
      </c>
      <c r="AF52" s="35">
        <f t="shared" si="16"/>
        <v>0</v>
      </c>
      <c r="AG52" s="249">
        <f>'Tabla Fijo'!E46+'Tabla Fijo'!H46</f>
        <v>0</v>
      </c>
      <c r="AH52" s="35">
        <f t="shared" ca="1" si="30"/>
        <v>23394.589650671751</v>
      </c>
      <c r="AJ52" s="35">
        <f t="shared" ca="1" si="17"/>
        <v>23254.345886428124</v>
      </c>
    </row>
    <row r="53" spans="2:36" x14ac:dyDescent="0.25">
      <c r="B53" s="30">
        <v>39</v>
      </c>
      <c r="C53" s="19">
        <f t="shared" ca="1" si="18"/>
        <v>46877</v>
      </c>
      <c r="D53" s="30">
        <f t="shared" ca="1" si="32"/>
        <v>30</v>
      </c>
      <c r="E53" s="31">
        <f t="shared" si="29"/>
        <v>0.113</v>
      </c>
      <c r="F53" s="33">
        <f t="shared" ca="1" si="19"/>
        <v>1.0102166666666665</v>
      </c>
      <c r="G53" s="33">
        <f t="shared" ca="1" si="20"/>
        <v>1.4934477445283947</v>
      </c>
      <c r="H53" s="33">
        <f t="shared" ca="1" si="21"/>
        <v>0.66959155662710046</v>
      </c>
      <c r="I53" s="30" t="b">
        <f t="shared" si="0"/>
        <v>0</v>
      </c>
      <c r="J53" s="33">
        <f t="shared" si="22"/>
        <v>1</v>
      </c>
      <c r="K53" s="33">
        <f t="shared" ca="1" si="1"/>
        <v>0.66959155662710046</v>
      </c>
      <c r="L53" s="32">
        <f t="shared" ca="1" si="23"/>
        <v>22377.82244975233</v>
      </c>
      <c r="M53" s="34">
        <f t="shared" ca="1" si="24"/>
        <v>1888668.9072875271</v>
      </c>
      <c r="N53" s="35">
        <f t="shared" ca="1" si="25"/>
        <v>3081.9217802980943</v>
      </c>
      <c r="O53" s="34">
        <f t="shared" ca="1" si="26"/>
        <v>17784.965543624214</v>
      </c>
      <c r="P53" s="35">
        <f t="shared" si="2"/>
        <v>399</v>
      </c>
      <c r="Q53" s="35">
        <f t="shared" si="27"/>
        <v>63.84</v>
      </c>
      <c r="R53" s="35">
        <f t="shared" si="3"/>
        <v>166.35080000000002</v>
      </c>
      <c r="S53" s="35">
        <f t="shared" si="4"/>
        <v>26.616128000000003</v>
      </c>
      <c r="T53" s="35">
        <f t="shared" ca="1" si="28"/>
        <v>1510.9351258300217</v>
      </c>
      <c r="U53" s="35">
        <f t="shared" si="5"/>
        <v>84.482758620689665</v>
      </c>
      <c r="V53" s="35">
        <f t="shared" si="6"/>
        <v>13.517241379310347</v>
      </c>
      <c r="W53" s="35">
        <f t="shared" ca="1" si="7"/>
        <v>226.68996790197284</v>
      </c>
      <c r="X53" s="35">
        <f t="shared" ca="1" si="8"/>
        <v>36.270394864315655</v>
      </c>
      <c r="Y53" s="35">
        <f t="shared" ca="1" si="9"/>
        <v>23394.589740518619</v>
      </c>
      <c r="Z53" s="47">
        <f t="shared" si="10"/>
        <v>0.113</v>
      </c>
      <c r="AA53" s="34">
        <f t="shared" ca="1" si="11"/>
        <v>1888668.9</v>
      </c>
      <c r="AB53" s="34">
        <f t="shared" ca="1" si="12"/>
        <v>3081.9217802980943</v>
      </c>
      <c r="AC53" s="35">
        <f t="shared" ca="1" si="13"/>
        <v>17784.965475000001</v>
      </c>
      <c r="AD53" s="35">
        <f t="shared" ca="1" si="14"/>
        <v>1510.9351200000001</v>
      </c>
      <c r="AE53" s="35">
        <f t="shared" ca="1" si="15"/>
        <v>23394.589666064381</v>
      </c>
      <c r="AF53" s="35">
        <f t="shared" si="16"/>
        <v>0</v>
      </c>
      <c r="AG53" s="249">
        <f>'Tabla Fijo'!E47+'Tabla Fijo'!H47</f>
        <v>0</v>
      </c>
      <c r="AH53" s="35">
        <f t="shared" ca="1" si="30"/>
        <v>23394.589666064381</v>
      </c>
      <c r="AJ53" s="35">
        <f t="shared" ca="1" si="17"/>
        <v>23254.345901820754</v>
      </c>
    </row>
    <row r="54" spans="2:36" x14ac:dyDescent="0.25">
      <c r="B54" s="30">
        <v>40</v>
      </c>
      <c r="C54" s="19">
        <f t="shared" ca="1" si="18"/>
        <v>46908</v>
      </c>
      <c r="D54" s="30">
        <f t="shared" ca="1" si="32"/>
        <v>31</v>
      </c>
      <c r="E54" s="31">
        <f t="shared" si="29"/>
        <v>0.113</v>
      </c>
      <c r="F54" s="33">
        <f t="shared" ca="1" si="19"/>
        <v>1.0105305555555555</v>
      </c>
      <c r="G54" s="33">
        <f t="shared" ca="1" si="20"/>
        <v>1.5091745789714699</v>
      </c>
      <c r="H54" s="33">
        <f t="shared" ca="1" si="21"/>
        <v>0.66261386451494453</v>
      </c>
      <c r="I54" s="30" t="b">
        <f t="shared" si="0"/>
        <v>0</v>
      </c>
      <c r="J54" s="33">
        <f t="shared" si="22"/>
        <v>1</v>
      </c>
      <c r="K54" s="33">
        <f t="shared" ca="1" si="1"/>
        <v>0.66261386451494453</v>
      </c>
      <c r="L54" s="32">
        <f t="shared" ca="1" si="23"/>
        <v>22377.82244975233</v>
      </c>
      <c r="M54" s="34">
        <f t="shared" ca="1" si="24"/>
        <v>1885586.9855072291</v>
      </c>
      <c r="N54" s="35">
        <f t="shared" ca="1" si="25"/>
        <v>2521.5439440359264</v>
      </c>
      <c r="O54" s="34">
        <f t="shared" ca="1" si="26"/>
        <v>18347.80891731062</v>
      </c>
      <c r="P54" s="35">
        <f t="shared" si="2"/>
        <v>399</v>
      </c>
      <c r="Q54" s="35">
        <f t="shared" si="27"/>
        <v>63.84</v>
      </c>
      <c r="R54" s="35">
        <f t="shared" si="3"/>
        <v>166.35080000000002</v>
      </c>
      <c r="S54" s="35">
        <f t="shared" si="4"/>
        <v>26.616128000000003</v>
      </c>
      <c r="T54" s="35">
        <f t="shared" ca="1" si="28"/>
        <v>1508.4695884057833</v>
      </c>
      <c r="U54" s="35">
        <f t="shared" si="5"/>
        <v>84.482758620689665</v>
      </c>
      <c r="V54" s="35">
        <f t="shared" si="6"/>
        <v>13.517241379310347</v>
      </c>
      <c r="W54" s="35">
        <f t="shared" ca="1" si="7"/>
        <v>226.68996790197284</v>
      </c>
      <c r="X54" s="35">
        <f t="shared" ca="1" si="8"/>
        <v>36.270394864315655</v>
      </c>
      <c r="Y54" s="35">
        <f t="shared" ca="1" si="9"/>
        <v>23394.589740518619</v>
      </c>
      <c r="Z54" s="47">
        <f t="shared" si="10"/>
        <v>0.113</v>
      </c>
      <c r="AA54" s="34">
        <f t="shared" ca="1" si="11"/>
        <v>1885586.98</v>
      </c>
      <c r="AB54" s="34">
        <f t="shared" ca="1" si="12"/>
        <v>2521.5439440359264</v>
      </c>
      <c r="AC54" s="35">
        <f t="shared" ca="1" si="13"/>
        <v>18347.808863722221</v>
      </c>
      <c r="AD54" s="35">
        <f t="shared" ca="1" si="14"/>
        <v>1508.4695840000002</v>
      </c>
      <c r="AE54" s="35">
        <f t="shared" ca="1" si="15"/>
        <v>23394.589682524434</v>
      </c>
      <c r="AF54" s="35">
        <f t="shared" si="16"/>
        <v>0</v>
      </c>
      <c r="AG54" s="249">
        <f>'Tabla Fijo'!E48+'Tabla Fijo'!H48</f>
        <v>0</v>
      </c>
      <c r="AH54" s="35">
        <f t="shared" ca="1" si="30"/>
        <v>23394.589682524434</v>
      </c>
      <c r="AJ54" s="35">
        <f t="shared" ca="1" si="17"/>
        <v>23254.345918280807</v>
      </c>
    </row>
    <row r="55" spans="2:36" x14ac:dyDescent="0.25">
      <c r="B55" s="30">
        <v>41</v>
      </c>
      <c r="C55" s="19">
        <f t="shared" ca="1" si="18"/>
        <v>46938</v>
      </c>
      <c r="D55" s="30">
        <f t="shared" ca="1" si="32"/>
        <v>30</v>
      </c>
      <c r="E55" s="31">
        <f t="shared" si="29"/>
        <v>0.113</v>
      </c>
      <c r="F55" s="33">
        <f t="shared" ca="1" si="19"/>
        <v>1.0102166666666665</v>
      </c>
      <c r="G55" s="33">
        <f t="shared" ca="1" si="20"/>
        <v>1.5245933125866282</v>
      </c>
      <c r="H55" s="33">
        <f t="shared" ca="1" si="21"/>
        <v>0.65591262387436156</v>
      </c>
      <c r="I55" s="30" t="b">
        <f t="shared" si="0"/>
        <v>0</v>
      </c>
      <c r="J55" s="33">
        <f t="shared" si="22"/>
        <v>1</v>
      </c>
      <c r="K55" s="33">
        <f t="shared" ca="1" si="1"/>
        <v>0.65591262387436156</v>
      </c>
      <c r="L55" s="32">
        <f t="shared" ca="1" si="23"/>
        <v>22377.82244975233</v>
      </c>
      <c r="M55" s="34">
        <f t="shared" ca="1" si="24"/>
        <v>1883065.4415631932</v>
      </c>
      <c r="N55" s="35">
        <f t="shared" ca="1" si="25"/>
        <v>3139.1705217817043</v>
      </c>
      <c r="O55" s="34">
        <f t="shared" ca="1" si="26"/>
        <v>17732.199574720071</v>
      </c>
      <c r="P55" s="35">
        <f t="shared" si="2"/>
        <v>399</v>
      </c>
      <c r="Q55" s="35">
        <f t="shared" si="27"/>
        <v>63.84</v>
      </c>
      <c r="R55" s="35">
        <f t="shared" si="3"/>
        <v>166.35080000000002</v>
      </c>
      <c r="S55" s="35">
        <f t="shared" si="4"/>
        <v>26.616128000000003</v>
      </c>
      <c r="T55" s="35">
        <f t="shared" ca="1" si="28"/>
        <v>1506.4523532505546</v>
      </c>
      <c r="U55" s="35">
        <f t="shared" si="5"/>
        <v>84.482758620689665</v>
      </c>
      <c r="V55" s="35">
        <f t="shared" si="6"/>
        <v>13.517241379310347</v>
      </c>
      <c r="W55" s="35">
        <f t="shared" ca="1" si="7"/>
        <v>226.68996790197284</v>
      </c>
      <c r="X55" s="35">
        <f t="shared" ca="1" si="8"/>
        <v>36.270394864315655</v>
      </c>
      <c r="Y55" s="35">
        <f t="shared" ca="1" si="9"/>
        <v>23394.589740518619</v>
      </c>
      <c r="Z55" s="47">
        <f t="shared" si="10"/>
        <v>0.113</v>
      </c>
      <c r="AA55" s="34">
        <f t="shared" ca="1" si="11"/>
        <v>1883065.44</v>
      </c>
      <c r="AB55" s="34">
        <f t="shared" ca="1" si="12"/>
        <v>3139.1705217817043</v>
      </c>
      <c r="AC55" s="35">
        <f t="shared" ca="1" si="13"/>
        <v>17732.199560000001</v>
      </c>
      <c r="AD55" s="35">
        <f t="shared" ca="1" si="14"/>
        <v>1506.452352</v>
      </c>
      <c r="AE55" s="35">
        <f t="shared" ca="1" si="15"/>
        <v>23394.589724547994</v>
      </c>
      <c r="AF55" s="35">
        <f t="shared" si="16"/>
        <v>0</v>
      </c>
      <c r="AG55" s="249">
        <f>'Tabla Fijo'!E49+'Tabla Fijo'!H49</f>
        <v>0</v>
      </c>
      <c r="AH55" s="35">
        <f t="shared" ca="1" si="30"/>
        <v>23394.589724547994</v>
      </c>
      <c r="AJ55" s="35">
        <f t="shared" ca="1" si="17"/>
        <v>23254.345960304367</v>
      </c>
    </row>
    <row r="56" spans="2:36" x14ac:dyDescent="0.25">
      <c r="B56" s="30">
        <v>42</v>
      </c>
      <c r="C56" s="19">
        <f t="shared" ca="1" si="18"/>
        <v>46969</v>
      </c>
      <c r="D56" s="30">
        <f t="shared" ca="1" si="32"/>
        <v>31</v>
      </c>
      <c r="E56" s="31">
        <f t="shared" si="29"/>
        <v>0.113</v>
      </c>
      <c r="F56" s="33">
        <f t="shared" ca="1" si="19"/>
        <v>1.0105305555555555</v>
      </c>
      <c r="G56" s="33">
        <f t="shared" ca="1" si="20"/>
        <v>1.5406481271644501</v>
      </c>
      <c r="H56" s="33">
        <f t="shared" ca="1" si="21"/>
        <v>0.64907747743833732</v>
      </c>
      <c r="I56" s="30" t="b">
        <f t="shared" si="0"/>
        <v>0</v>
      </c>
      <c r="J56" s="33">
        <f t="shared" si="22"/>
        <v>1</v>
      </c>
      <c r="K56" s="33">
        <f t="shared" ca="1" si="1"/>
        <v>0.64907747743833732</v>
      </c>
      <c r="L56" s="32">
        <f t="shared" ca="1" si="23"/>
        <v>22377.82244975233</v>
      </c>
      <c r="M56" s="34">
        <f t="shared" ca="1" si="24"/>
        <v>1879926.2710414114</v>
      </c>
      <c r="N56" s="35">
        <f t="shared" ca="1" si="25"/>
        <v>2581.1544122023565</v>
      </c>
      <c r="O56" s="34">
        <f t="shared" ca="1" si="26"/>
        <v>18292.727020716844</v>
      </c>
      <c r="P56" s="35">
        <f t="shared" si="2"/>
        <v>399</v>
      </c>
      <c r="Q56" s="35">
        <f t="shared" si="27"/>
        <v>63.84</v>
      </c>
      <c r="R56" s="35">
        <f t="shared" si="3"/>
        <v>166.35080000000002</v>
      </c>
      <c r="S56" s="35">
        <f t="shared" si="4"/>
        <v>26.616128000000003</v>
      </c>
      <c r="T56" s="35">
        <f t="shared" ca="1" si="28"/>
        <v>1503.9410168331292</v>
      </c>
      <c r="U56" s="35">
        <f t="shared" si="5"/>
        <v>84.482758620689665</v>
      </c>
      <c r="V56" s="35">
        <f t="shared" si="6"/>
        <v>13.517241379310347</v>
      </c>
      <c r="W56" s="35">
        <f t="shared" ca="1" si="7"/>
        <v>226.68996790197284</v>
      </c>
      <c r="X56" s="35">
        <f t="shared" ca="1" si="8"/>
        <v>36.270394864315655</v>
      </c>
      <c r="Y56" s="35">
        <f t="shared" ca="1" si="9"/>
        <v>23394.589740518619</v>
      </c>
      <c r="Z56" s="47">
        <f t="shared" si="10"/>
        <v>0.113</v>
      </c>
      <c r="AA56" s="34">
        <f t="shared" ca="1" si="11"/>
        <v>1879926.27</v>
      </c>
      <c r="AB56" s="34">
        <f t="shared" ca="1" si="12"/>
        <v>2581.1544122023565</v>
      </c>
      <c r="AC56" s="35">
        <f t="shared" ca="1" si="13"/>
        <v>18292.727010583334</v>
      </c>
      <c r="AD56" s="35">
        <f t="shared" ca="1" si="14"/>
        <v>1503.941016</v>
      </c>
      <c r="AE56" s="35">
        <f t="shared" ca="1" si="15"/>
        <v>23394.589729551979</v>
      </c>
      <c r="AF56" s="35">
        <f t="shared" si="16"/>
        <v>0</v>
      </c>
      <c r="AG56" s="249">
        <f>'Tabla Fijo'!E50+'Tabla Fijo'!H50</f>
        <v>0</v>
      </c>
      <c r="AH56" s="35">
        <f t="shared" ca="1" si="30"/>
        <v>23394.589729551979</v>
      </c>
      <c r="AJ56" s="35">
        <f t="shared" ca="1" si="17"/>
        <v>23254.345965308352</v>
      </c>
    </row>
    <row r="57" spans="2:36" x14ac:dyDescent="0.25">
      <c r="B57" s="30">
        <v>43</v>
      </c>
      <c r="C57" s="19">
        <f t="shared" ca="1" si="18"/>
        <v>47000</v>
      </c>
      <c r="D57" s="30">
        <f t="shared" ca="1" si="32"/>
        <v>31</v>
      </c>
      <c r="E57" s="31">
        <f t="shared" si="29"/>
        <v>0.113</v>
      </c>
      <c r="F57" s="33">
        <f t="shared" ca="1" si="19"/>
        <v>1.0105305555555555</v>
      </c>
      <c r="G57" s="33">
        <f t="shared" ca="1" si="20"/>
        <v>1.5568720078591178</v>
      </c>
      <c r="H57" s="33">
        <f t="shared" ca="1" si="21"/>
        <v>0.64231355882306451</v>
      </c>
      <c r="I57" s="30" t="b">
        <f t="shared" si="0"/>
        <v>0</v>
      </c>
      <c r="J57" s="33">
        <f t="shared" si="22"/>
        <v>1</v>
      </c>
      <c r="K57" s="33">
        <f t="shared" ca="1" si="1"/>
        <v>0.64231355882306451</v>
      </c>
      <c r="L57" s="32">
        <f t="shared" ca="1" si="23"/>
        <v>22377.82244975233</v>
      </c>
      <c r="M57" s="34">
        <f t="shared" ca="1" si="24"/>
        <v>1877345.1166292091</v>
      </c>
      <c r="N57" s="35">
        <f t="shared" ca="1" si="25"/>
        <v>2608.3354021375153</v>
      </c>
      <c r="O57" s="34">
        <f t="shared" ca="1" si="26"/>
        <v>18267.610954311447</v>
      </c>
      <c r="P57" s="35">
        <f t="shared" si="2"/>
        <v>399</v>
      </c>
      <c r="Q57" s="35">
        <f t="shared" si="27"/>
        <v>63.84</v>
      </c>
      <c r="R57" s="35">
        <f t="shared" si="3"/>
        <v>166.35080000000002</v>
      </c>
      <c r="S57" s="35">
        <f t="shared" si="4"/>
        <v>26.616128000000003</v>
      </c>
      <c r="T57" s="35">
        <f t="shared" ca="1" si="28"/>
        <v>1501.8760933033673</v>
      </c>
      <c r="U57" s="35">
        <f t="shared" si="5"/>
        <v>84.482758620689665</v>
      </c>
      <c r="V57" s="35">
        <f t="shared" si="6"/>
        <v>13.517241379310347</v>
      </c>
      <c r="W57" s="35">
        <f t="shared" ca="1" si="7"/>
        <v>226.68996790197284</v>
      </c>
      <c r="X57" s="35">
        <f t="shared" ca="1" si="8"/>
        <v>36.270394864315655</v>
      </c>
      <c r="Y57" s="35">
        <f t="shared" ca="1" si="9"/>
        <v>23394.589740518619</v>
      </c>
      <c r="Z57" s="47">
        <f t="shared" si="10"/>
        <v>0.113</v>
      </c>
      <c r="AA57" s="34">
        <f t="shared" ca="1" si="11"/>
        <v>1877345.12</v>
      </c>
      <c r="AB57" s="34">
        <f t="shared" ca="1" si="12"/>
        <v>2608.3354021375153</v>
      </c>
      <c r="AC57" s="35">
        <f t="shared" ca="1" si="13"/>
        <v>18267.610987111115</v>
      </c>
      <c r="AD57" s="35">
        <f t="shared" ca="1" si="14"/>
        <v>1501.8760960000002</v>
      </c>
      <c r="AE57" s="35">
        <f t="shared" ca="1" si="15"/>
        <v>23394.58977601492</v>
      </c>
      <c r="AF57" s="35">
        <f t="shared" si="16"/>
        <v>0</v>
      </c>
      <c r="AG57" s="249">
        <f>'Tabla Fijo'!E51+'Tabla Fijo'!H51</f>
        <v>0</v>
      </c>
      <c r="AH57" s="35">
        <f t="shared" ca="1" si="30"/>
        <v>23394.58977601492</v>
      </c>
      <c r="AJ57" s="35">
        <f t="shared" ca="1" si="17"/>
        <v>23254.346011771293</v>
      </c>
    </row>
    <row r="58" spans="2:36" x14ac:dyDescent="0.25">
      <c r="B58" s="30">
        <v>44</v>
      </c>
      <c r="C58" s="19">
        <f t="shared" ca="1" si="18"/>
        <v>47030</v>
      </c>
      <c r="D58" s="30">
        <f t="shared" ca="1" si="32"/>
        <v>30</v>
      </c>
      <c r="E58" s="31">
        <f t="shared" si="29"/>
        <v>0.113</v>
      </c>
      <c r="F58" s="33">
        <f t="shared" ca="1" si="19"/>
        <v>1.0102166666666665</v>
      </c>
      <c r="G58" s="33">
        <f t="shared" ca="1" si="20"/>
        <v>1.5727780502060782</v>
      </c>
      <c r="H58" s="33">
        <f t="shared" ca="1" si="21"/>
        <v>0.63581762211710158</v>
      </c>
      <c r="I58" s="30" t="b">
        <f t="shared" si="0"/>
        <v>0</v>
      </c>
      <c r="J58" s="33">
        <f t="shared" si="22"/>
        <v>1</v>
      </c>
      <c r="K58" s="33">
        <f t="shared" ca="1" si="1"/>
        <v>0.63581762211710158</v>
      </c>
      <c r="L58" s="32">
        <f t="shared" ca="1" si="23"/>
        <v>22377.82244975233</v>
      </c>
      <c r="M58" s="34">
        <f t="shared" ca="1" si="24"/>
        <v>1874736.7812270715</v>
      </c>
      <c r="N58" s="35">
        <f t="shared" ca="1" si="25"/>
        <v>3224.2616682157486</v>
      </c>
      <c r="O58" s="34">
        <f t="shared" ca="1" si="26"/>
        <v>17653.771356554924</v>
      </c>
      <c r="P58" s="35">
        <f t="shared" si="2"/>
        <v>399</v>
      </c>
      <c r="Q58" s="35">
        <f t="shared" si="27"/>
        <v>63.84</v>
      </c>
      <c r="R58" s="35">
        <f t="shared" si="3"/>
        <v>166.35080000000002</v>
      </c>
      <c r="S58" s="35">
        <f t="shared" si="4"/>
        <v>26.616128000000003</v>
      </c>
      <c r="T58" s="35">
        <f t="shared" ca="1" si="28"/>
        <v>1499.7894249816572</v>
      </c>
      <c r="U58" s="35">
        <f t="shared" si="5"/>
        <v>84.482758620689665</v>
      </c>
      <c r="V58" s="35">
        <f t="shared" si="6"/>
        <v>13.517241379310347</v>
      </c>
      <c r="W58" s="35">
        <f t="shared" ca="1" si="7"/>
        <v>226.68996790197284</v>
      </c>
      <c r="X58" s="35">
        <f t="shared" ca="1" si="8"/>
        <v>36.270394864315655</v>
      </c>
      <c r="Y58" s="35">
        <f t="shared" ca="1" si="9"/>
        <v>23394.589740518619</v>
      </c>
      <c r="Z58" s="47">
        <f t="shared" si="10"/>
        <v>0.113</v>
      </c>
      <c r="AA58" s="34">
        <f t="shared" ca="1" si="11"/>
        <v>1874736.78</v>
      </c>
      <c r="AB58" s="34">
        <f t="shared" ca="1" si="12"/>
        <v>3224.2616682157486</v>
      </c>
      <c r="AC58" s="35">
        <f t="shared" ca="1" si="13"/>
        <v>17653.771345000001</v>
      </c>
      <c r="AD58" s="35">
        <f t="shared" ca="1" si="14"/>
        <v>1499.7894240000001</v>
      </c>
      <c r="AE58" s="35">
        <f t="shared" ca="1" si="15"/>
        <v>23394.589727982038</v>
      </c>
      <c r="AF58" s="35">
        <f t="shared" si="16"/>
        <v>0</v>
      </c>
      <c r="AG58" s="249">
        <f>'Tabla Fijo'!E52+'Tabla Fijo'!H52</f>
        <v>0</v>
      </c>
      <c r="AH58" s="35">
        <f t="shared" ca="1" si="30"/>
        <v>23394.589727982038</v>
      </c>
      <c r="AJ58" s="35">
        <f t="shared" ca="1" si="17"/>
        <v>23254.345963738411</v>
      </c>
    </row>
    <row r="59" spans="2:36" x14ac:dyDescent="0.25">
      <c r="B59" s="30">
        <v>45</v>
      </c>
      <c r="C59" s="19">
        <f t="shared" ca="1" si="18"/>
        <v>47061</v>
      </c>
      <c r="D59" s="30">
        <f t="shared" ca="1" si="32"/>
        <v>31</v>
      </c>
      <c r="E59" s="31">
        <f t="shared" si="29"/>
        <v>0.113</v>
      </c>
      <c r="F59" s="33">
        <f t="shared" ca="1" si="19"/>
        <v>1.0105305555555555</v>
      </c>
      <c r="G59" s="33">
        <f t="shared" ca="1" si="20"/>
        <v>1.5893402768403315</v>
      </c>
      <c r="H59" s="33">
        <f t="shared" ca="1" si="21"/>
        <v>0.62919188204808962</v>
      </c>
      <c r="I59" s="30" t="b">
        <f t="shared" si="0"/>
        <v>0</v>
      </c>
      <c r="J59" s="33">
        <f t="shared" si="22"/>
        <v>1</v>
      </c>
      <c r="K59" s="33">
        <f t="shared" ca="1" si="1"/>
        <v>0.62919188204808962</v>
      </c>
      <c r="L59" s="32">
        <f t="shared" ca="1" si="23"/>
        <v>22377.82244975233</v>
      </c>
      <c r="M59" s="34">
        <f t="shared" ca="1" si="24"/>
        <v>1871512.5195588558</v>
      </c>
      <c r="N59" s="35">
        <f t="shared" ca="1" si="25"/>
        <v>2669.7558896200421</v>
      </c>
      <c r="O59" s="34">
        <f t="shared" ca="1" si="26"/>
        <v>18210.856544485203</v>
      </c>
      <c r="P59" s="35">
        <f t="shared" si="2"/>
        <v>399</v>
      </c>
      <c r="Q59" s="35">
        <f t="shared" si="27"/>
        <v>63.84</v>
      </c>
      <c r="R59" s="35">
        <f t="shared" si="3"/>
        <v>166.35080000000002</v>
      </c>
      <c r="S59" s="35">
        <f t="shared" si="4"/>
        <v>26.616128000000003</v>
      </c>
      <c r="T59" s="35">
        <f t="shared" ca="1" si="28"/>
        <v>1497.2100156470847</v>
      </c>
      <c r="U59" s="35">
        <f t="shared" si="5"/>
        <v>84.482758620689665</v>
      </c>
      <c r="V59" s="35">
        <f t="shared" si="6"/>
        <v>13.517241379310347</v>
      </c>
      <c r="W59" s="35">
        <f t="shared" ca="1" si="7"/>
        <v>226.68996790197284</v>
      </c>
      <c r="X59" s="35">
        <f t="shared" ca="1" si="8"/>
        <v>36.270394864315655</v>
      </c>
      <c r="Y59" s="35">
        <f t="shared" ca="1" si="9"/>
        <v>23394.589740518619</v>
      </c>
      <c r="Z59" s="47">
        <f t="shared" si="10"/>
        <v>0.113</v>
      </c>
      <c r="AA59" s="34">
        <f t="shared" ca="1" si="11"/>
        <v>1871512.52</v>
      </c>
      <c r="AB59" s="34">
        <f t="shared" ca="1" si="12"/>
        <v>2669.7558896200421</v>
      </c>
      <c r="AC59" s="35">
        <f t="shared" ca="1" si="13"/>
        <v>18210.856548777778</v>
      </c>
      <c r="AD59" s="35">
        <f t="shared" ca="1" si="14"/>
        <v>1497.210016</v>
      </c>
      <c r="AE59" s="35">
        <f t="shared" ca="1" si="15"/>
        <v>23394.58974516411</v>
      </c>
      <c r="AF59" s="35">
        <f t="shared" si="16"/>
        <v>0</v>
      </c>
      <c r="AG59" s="249">
        <f>'Tabla Fijo'!E53+'Tabla Fijo'!H53</f>
        <v>0</v>
      </c>
      <c r="AH59" s="35">
        <f t="shared" ca="1" si="30"/>
        <v>23394.58974516411</v>
      </c>
      <c r="AJ59" s="35">
        <f t="shared" ca="1" si="17"/>
        <v>23254.345980920483</v>
      </c>
    </row>
    <row r="60" spans="2:36" x14ac:dyDescent="0.25">
      <c r="B60" s="30">
        <v>46</v>
      </c>
      <c r="C60" s="19">
        <f t="shared" ca="1" si="18"/>
        <v>47091</v>
      </c>
      <c r="D60" s="30">
        <f t="shared" ca="1" si="32"/>
        <v>30</v>
      </c>
      <c r="E60" s="31">
        <f t="shared" si="29"/>
        <v>0.113</v>
      </c>
      <c r="F60" s="33">
        <f t="shared" ca="1" si="19"/>
        <v>1.0102166666666665</v>
      </c>
      <c r="G60" s="33">
        <f t="shared" ca="1" si="20"/>
        <v>1.6055780366687167</v>
      </c>
      <c r="H60" s="33">
        <f t="shared" ca="1" si="21"/>
        <v>0.62282864934725857</v>
      </c>
      <c r="I60" s="30" t="b">
        <f t="shared" si="0"/>
        <v>0</v>
      </c>
      <c r="J60" s="33">
        <f t="shared" si="22"/>
        <v>1</v>
      </c>
      <c r="K60" s="33">
        <f t="shared" ca="1" si="1"/>
        <v>0.62282864934725857</v>
      </c>
      <c r="L60" s="32">
        <f t="shared" ca="1" si="23"/>
        <v>22377.82244975233</v>
      </c>
      <c r="M60" s="34">
        <f t="shared" ca="1" si="24"/>
        <v>1868842.7636692359</v>
      </c>
      <c r="N60" s="35">
        <f t="shared" ca="1" si="25"/>
        <v>3284.4788809316378</v>
      </c>
      <c r="O60" s="34">
        <f t="shared" ca="1" si="26"/>
        <v>17598.269357885303</v>
      </c>
      <c r="P60" s="35">
        <f t="shared" si="2"/>
        <v>399</v>
      </c>
      <c r="Q60" s="35">
        <f t="shared" si="27"/>
        <v>63.84</v>
      </c>
      <c r="R60" s="35">
        <f t="shared" si="3"/>
        <v>166.35080000000002</v>
      </c>
      <c r="S60" s="35">
        <f t="shared" si="4"/>
        <v>26.616128000000003</v>
      </c>
      <c r="T60" s="35">
        <f t="shared" ca="1" si="28"/>
        <v>1495.0742109353887</v>
      </c>
      <c r="U60" s="35">
        <f t="shared" si="5"/>
        <v>84.482758620689665</v>
      </c>
      <c r="V60" s="35">
        <f t="shared" si="6"/>
        <v>13.517241379310347</v>
      </c>
      <c r="W60" s="35">
        <f t="shared" ca="1" si="7"/>
        <v>226.68996790197284</v>
      </c>
      <c r="X60" s="35">
        <f t="shared" ca="1" si="8"/>
        <v>36.270394864315655</v>
      </c>
      <c r="Y60" s="35">
        <f t="shared" ca="1" si="9"/>
        <v>23394.589740518619</v>
      </c>
      <c r="Z60" s="47">
        <f t="shared" si="10"/>
        <v>0.113</v>
      </c>
      <c r="AA60" s="34">
        <f t="shared" ca="1" si="11"/>
        <v>1868842.76</v>
      </c>
      <c r="AB60" s="34">
        <f t="shared" ca="1" si="12"/>
        <v>3284.4788809316378</v>
      </c>
      <c r="AC60" s="35">
        <f t="shared" ca="1" si="13"/>
        <v>17598.269323333334</v>
      </c>
      <c r="AD60" s="35">
        <f t="shared" ca="1" si="14"/>
        <v>1495.074208</v>
      </c>
      <c r="AE60" s="35">
        <f t="shared" ca="1" si="15"/>
        <v>23394.589703031259</v>
      </c>
      <c r="AF60" s="35">
        <f t="shared" si="16"/>
        <v>0</v>
      </c>
      <c r="AG60" s="249">
        <f>'Tabla Fijo'!E54+'Tabla Fijo'!H54</f>
        <v>0</v>
      </c>
      <c r="AH60" s="35">
        <f t="shared" ca="1" si="30"/>
        <v>23394.589703031259</v>
      </c>
      <c r="AJ60" s="35">
        <f t="shared" ca="1" si="17"/>
        <v>23254.345938787632</v>
      </c>
    </row>
    <row r="61" spans="2:36" x14ac:dyDescent="0.25">
      <c r="B61" s="30">
        <v>47</v>
      </c>
      <c r="C61" s="19">
        <f t="shared" ca="1" si="18"/>
        <v>47122</v>
      </c>
      <c r="D61" s="30">
        <f t="shared" ca="1" si="32"/>
        <v>31</v>
      </c>
      <c r="E61" s="31">
        <f t="shared" si="29"/>
        <v>0.113</v>
      </c>
      <c r="F61" s="33">
        <f t="shared" ca="1" si="19"/>
        <v>1.0105305555555555</v>
      </c>
      <c r="G61" s="33">
        <f t="shared" ca="1" si="20"/>
        <v>1.6224856653826363</v>
      </c>
      <c r="H61" s="33">
        <f t="shared" ca="1" si="21"/>
        <v>0.61633826500659195</v>
      </c>
      <c r="I61" s="30" t="b">
        <f t="shared" si="0"/>
        <v>0</v>
      </c>
      <c r="J61" s="33">
        <f t="shared" si="22"/>
        <v>1</v>
      </c>
      <c r="K61" s="33">
        <f t="shared" ca="1" si="1"/>
        <v>0.61633826500659195</v>
      </c>
      <c r="L61" s="32">
        <f t="shared" ca="1" si="23"/>
        <v>22377.82244975233</v>
      </c>
      <c r="M61" s="34">
        <f t="shared" ca="1" si="24"/>
        <v>1865558.2847883042</v>
      </c>
      <c r="N61" s="35">
        <f t="shared" ca="1" si="25"/>
        <v>2732.4572896621603</v>
      </c>
      <c r="O61" s="34">
        <f t="shared" ca="1" si="26"/>
        <v>18152.918532259526</v>
      </c>
      <c r="P61" s="35">
        <f t="shared" si="2"/>
        <v>399</v>
      </c>
      <c r="Q61" s="35">
        <f t="shared" si="27"/>
        <v>63.84</v>
      </c>
      <c r="R61" s="35">
        <f t="shared" si="3"/>
        <v>166.35080000000002</v>
      </c>
      <c r="S61" s="35">
        <f t="shared" si="4"/>
        <v>26.616128000000003</v>
      </c>
      <c r="T61" s="35">
        <f t="shared" ca="1" si="28"/>
        <v>1492.4466278306434</v>
      </c>
      <c r="U61" s="35">
        <f t="shared" si="5"/>
        <v>84.482758620689665</v>
      </c>
      <c r="V61" s="35">
        <f t="shared" si="6"/>
        <v>13.517241379310347</v>
      </c>
      <c r="W61" s="35">
        <f t="shared" ca="1" si="7"/>
        <v>226.68996790197284</v>
      </c>
      <c r="X61" s="35">
        <f t="shared" ca="1" si="8"/>
        <v>36.270394864315655</v>
      </c>
      <c r="Y61" s="35">
        <f t="shared" ca="1" si="9"/>
        <v>23394.589740518619</v>
      </c>
      <c r="Z61" s="47">
        <f t="shared" si="10"/>
        <v>0.113</v>
      </c>
      <c r="AA61" s="34">
        <f t="shared" ca="1" si="11"/>
        <v>1865558.28</v>
      </c>
      <c r="AB61" s="34">
        <f t="shared" ca="1" si="12"/>
        <v>2732.4572896621603</v>
      </c>
      <c r="AC61" s="35">
        <f t="shared" ca="1" si="13"/>
        <v>18152.918485666665</v>
      </c>
      <c r="AD61" s="35">
        <f t="shared" ca="1" si="14"/>
        <v>1492.4466240000002</v>
      </c>
      <c r="AE61" s="35">
        <f t="shared" ca="1" si="15"/>
        <v>23394.589690095116</v>
      </c>
      <c r="AF61" s="35">
        <f t="shared" si="16"/>
        <v>0</v>
      </c>
      <c r="AG61" s="249">
        <f>'Tabla Fijo'!E55+'Tabla Fijo'!H55</f>
        <v>0</v>
      </c>
      <c r="AH61" s="35">
        <f t="shared" ca="1" si="30"/>
        <v>23394.589690095116</v>
      </c>
      <c r="AJ61" s="35">
        <f t="shared" ca="1" si="17"/>
        <v>23254.345925851489</v>
      </c>
    </row>
    <row r="62" spans="2:36" x14ac:dyDescent="0.25">
      <c r="B62" s="30">
        <v>48</v>
      </c>
      <c r="C62" s="19">
        <f t="shared" ca="1" si="18"/>
        <v>47153</v>
      </c>
      <c r="D62" s="30">
        <f t="shared" ca="1" si="32"/>
        <v>31</v>
      </c>
      <c r="E62" s="31">
        <f t="shared" si="29"/>
        <v>0.113</v>
      </c>
      <c r="F62" s="33">
        <f t="shared" ca="1" si="19"/>
        <v>1.0105305555555555</v>
      </c>
      <c r="G62" s="33">
        <f t="shared" ca="1" si="20"/>
        <v>1.6395713408200405</v>
      </c>
      <c r="H62" s="33">
        <f t="shared" ca="1" si="21"/>
        <v>0.60991551578343917</v>
      </c>
      <c r="I62" s="30" t="b">
        <f t="shared" si="0"/>
        <v>1</v>
      </c>
      <c r="J62" s="33">
        <f t="shared" si="22"/>
        <v>1</v>
      </c>
      <c r="K62" s="33">
        <f t="shared" ca="1" si="1"/>
        <v>0.60991551578343917</v>
      </c>
      <c r="L62" s="32">
        <f t="shared" ca="1" si="23"/>
        <v>22377.82244975233</v>
      </c>
      <c r="M62" s="34">
        <f t="shared" ca="1" si="24"/>
        <v>1862825.827498642</v>
      </c>
      <c r="N62" s="35">
        <f t="shared" ca="1" si="25"/>
        <v>2761.2315829541321</v>
      </c>
      <c r="O62" s="34">
        <f t="shared" ca="1" si="26"/>
        <v>18126.330204799284</v>
      </c>
      <c r="P62" s="35">
        <f t="shared" si="2"/>
        <v>399</v>
      </c>
      <c r="Q62" s="35">
        <f t="shared" si="27"/>
        <v>63.84</v>
      </c>
      <c r="R62" s="35">
        <f t="shared" si="3"/>
        <v>166.35080000000002</v>
      </c>
      <c r="S62" s="35">
        <f t="shared" si="4"/>
        <v>26.616128000000003</v>
      </c>
      <c r="T62" s="35">
        <f t="shared" ca="1" si="28"/>
        <v>1490.2606619989137</v>
      </c>
      <c r="U62" s="35">
        <f t="shared" si="5"/>
        <v>84.482758620689665</v>
      </c>
      <c r="V62" s="35">
        <f t="shared" si="6"/>
        <v>13.517241379310347</v>
      </c>
      <c r="W62" s="35">
        <f t="shared" ca="1" si="7"/>
        <v>226.68996790197284</v>
      </c>
      <c r="X62" s="35">
        <f t="shared" ca="1" si="8"/>
        <v>36.270394864315655</v>
      </c>
      <c r="Y62" s="35">
        <f t="shared" ca="1" si="9"/>
        <v>23394.589740518619</v>
      </c>
      <c r="Z62" s="47">
        <f t="shared" si="10"/>
        <v>0.113</v>
      </c>
      <c r="AA62" s="34">
        <f t="shared" ca="1" si="11"/>
        <v>1862825.82</v>
      </c>
      <c r="AB62" s="34">
        <f t="shared" ca="1" si="12"/>
        <v>2761.2315829541321</v>
      </c>
      <c r="AC62" s="35">
        <f t="shared" ca="1" si="13"/>
        <v>18126.330131833336</v>
      </c>
      <c r="AD62" s="35">
        <f t="shared" ca="1" si="14"/>
        <v>1490.2606560000002</v>
      </c>
      <c r="AE62" s="35">
        <f t="shared" ca="1" si="15"/>
        <v>23394.589661553757</v>
      </c>
      <c r="AF62" s="35">
        <f t="shared" si="16"/>
        <v>0</v>
      </c>
      <c r="AG62" s="249">
        <f>'Tabla Fijo'!E56+'Tabla Fijo'!H56</f>
        <v>0</v>
      </c>
      <c r="AH62" s="35">
        <f t="shared" ca="1" si="30"/>
        <v>23394.589661553757</v>
      </c>
      <c r="AJ62" s="35">
        <f t="shared" ca="1" si="17"/>
        <v>23254.34589731013</v>
      </c>
    </row>
    <row r="63" spans="2:36" x14ac:dyDescent="0.25">
      <c r="B63" s="30">
        <v>49</v>
      </c>
      <c r="C63" s="19">
        <f t="shared" ca="1" si="18"/>
        <v>47181</v>
      </c>
      <c r="D63" s="30">
        <f t="shared" ca="1" si="32"/>
        <v>28</v>
      </c>
      <c r="E63" s="31">
        <f t="shared" si="29"/>
        <v>0.113</v>
      </c>
      <c r="F63" s="33">
        <f t="shared" ca="1" si="19"/>
        <v>1.0095888888888889</v>
      </c>
      <c r="G63" s="33">
        <f t="shared" ca="1" si="20"/>
        <v>1.6552930082325705</v>
      </c>
      <c r="H63" s="33">
        <f t="shared" ca="1" si="21"/>
        <v>0.60412265080956529</v>
      </c>
      <c r="I63" s="30" t="b">
        <f t="shared" si="0"/>
        <v>0</v>
      </c>
      <c r="J63" s="33">
        <f t="shared" si="22"/>
        <v>1</v>
      </c>
      <c r="K63" s="33">
        <f t="shared" ca="1" si="1"/>
        <v>0.60412265080956529</v>
      </c>
      <c r="L63" s="32">
        <f t="shared" ca="1" si="23"/>
        <v>22377.82244975233</v>
      </c>
      <c r="M63" s="34">
        <f t="shared" ca="1" si="24"/>
        <v>1860064.595915688</v>
      </c>
      <c r="N63" s="35">
        <f t="shared" ca="1" si="25"/>
        <v>4541.8697133607884</v>
      </c>
      <c r="O63" s="34">
        <f t="shared" ca="1" si="26"/>
        <v>16347.901059658991</v>
      </c>
      <c r="P63" s="35">
        <f t="shared" si="2"/>
        <v>399</v>
      </c>
      <c r="Q63" s="35">
        <f t="shared" si="27"/>
        <v>63.84</v>
      </c>
      <c r="R63" s="35">
        <f t="shared" si="3"/>
        <v>166.35080000000002</v>
      </c>
      <c r="S63" s="35">
        <f t="shared" si="4"/>
        <v>26.616128000000003</v>
      </c>
      <c r="T63" s="35">
        <f t="shared" ca="1" si="28"/>
        <v>1488.0516767325505</v>
      </c>
      <c r="U63" s="35">
        <f t="shared" si="5"/>
        <v>84.482758620689665</v>
      </c>
      <c r="V63" s="35">
        <f t="shared" si="6"/>
        <v>13.517241379310347</v>
      </c>
      <c r="W63" s="35">
        <f t="shared" ca="1" si="7"/>
        <v>226.68996790197284</v>
      </c>
      <c r="X63" s="35">
        <f t="shared" ca="1" si="8"/>
        <v>36.270394864315655</v>
      </c>
      <c r="Y63" s="35">
        <f t="shared" ca="1" si="9"/>
        <v>23394.589740518619</v>
      </c>
      <c r="Z63" s="47">
        <f t="shared" si="10"/>
        <v>0.113</v>
      </c>
      <c r="AA63" s="34">
        <f t="shared" ca="1" si="11"/>
        <v>1860064.59</v>
      </c>
      <c r="AB63" s="34">
        <f t="shared" ca="1" si="12"/>
        <v>4541.8697133607884</v>
      </c>
      <c r="AC63" s="35">
        <f t="shared" ca="1" si="13"/>
        <v>16347.901007666669</v>
      </c>
      <c r="AD63" s="35">
        <f t="shared" ca="1" si="14"/>
        <v>1488.0516720000001</v>
      </c>
      <c r="AE63" s="35">
        <f t="shared" ca="1" si="15"/>
        <v>23394.589683793747</v>
      </c>
      <c r="AF63" s="35">
        <f t="shared" si="16"/>
        <v>0</v>
      </c>
      <c r="AG63" s="249">
        <f>'Tabla Fijo'!E57+'Tabla Fijo'!H57</f>
        <v>0</v>
      </c>
      <c r="AH63" s="35">
        <f t="shared" ca="1" si="30"/>
        <v>23394.589683793747</v>
      </c>
      <c r="AJ63" s="35">
        <f t="shared" ca="1" si="17"/>
        <v>23254.34591955012</v>
      </c>
    </row>
    <row r="64" spans="2:36" x14ac:dyDescent="0.25">
      <c r="B64" s="30">
        <v>50</v>
      </c>
      <c r="C64" s="19">
        <f t="shared" ca="1" si="18"/>
        <v>47212</v>
      </c>
      <c r="D64" s="30">
        <f t="shared" ca="1" si="32"/>
        <v>31</v>
      </c>
      <c r="E64" s="31">
        <f t="shared" si="29"/>
        <v>0.113</v>
      </c>
      <c r="F64" s="33">
        <f t="shared" ca="1" si="19"/>
        <v>1.0105305555555555</v>
      </c>
      <c r="G64" s="33">
        <f t="shared" ca="1" si="20"/>
        <v>1.6727241632164862</v>
      </c>
      <c r="H64" s="33">
        <f t="shared" ca="1" si="21"/>
        <v>0.59782719828539876</v>
      </c>
      <c r="I64" s="30" t="b">
        <f t="shared" si="0"/>
        <v>0</v>
      </c>
      <c r="J64" s="33">
        <f t="shared" si="22"/>
        <v>1</v>
      </c>
      <c r="K64" s="33">
        <f t="shared" ca="1" si="1"/>
        <v>0.59782719828539876</v>
      </c>
      <c r="L64" s="32">
        <f t="shared" ca="1" si="23"/>
        <v>22377.82244975233</v>
      </c>
      <c r="M64" s="34">
        <f t="shared" ca="1" si="24"/>
        <v>1855522.7262023273</v>
      </c>
      <c r="N64" s="35">
        <f t="shared" ca="1" si="25"/>
        <v>2838.13729688282</v>
      </c>
      <c r="O64" s="34">
        <f t="shared" ca="1" si="26"/>
        <v>18055.266971907648</v>
      </c>
      <c r="P64" s="35">
        <f t="shared" si="2"/>
        <v>399</v>
      </c>
      <c r="Q64" s="35">
        <f t="shared" si="27"/>
        <v>63.84</v>
      </c>
      <c r="R64" s="35">
        <f t="shared" si="3"/>
        <v>166.35080000000002</v>
      </c>
      <c r="S64" s="35">
        <f t="shared" si="4"/>
        <v>26.616128000000003</v>
      </c>
      <c r="T64" s="35">
        <f t="shared" ca="1" si="28"/>
        <v>1484.4181809618619</v>
      </c>
      <c r="U64" s="35">
        <f t="shared" si="5"/>
        <v>84.482758620689665</v>
      </c>
      <c r="V64" s="35">
        <f t="shared" si="6"/>
        <v>13.517241379310347</v>
      </c>
      <c r="W64" s="35">
        <f t="shared" ca="1" si="7"/>
        <v>226.68996790197281</v>
      </c>
      <c r="X64" s="35">
        <f t="shared" ca="1" si="8"/>
        <v>36.270394864315648</v>
      </c>
      <c r="Y64" s="35">
        <f t="shared" ca="1" si="9"/>
        <v>23394.589740518615</v>
      </c>
      <c r="Z64" s="47">
        <f t="shared" si="10"/>
        <v>0.113</v>
      </c>
      <c r="AA64" s="34">
        <f t="shared" ca="1" si="11"/>
        <v>1855522.72</v>
      </c>
      <c r="AB64" s="34">
        <f t="shared" ca="1" si="12"/>
        <v>2838.13729688282</v>
      </c>
      <c r="AC64" s="35">
        <f t="shared" ca="1" si="13"/>
        <v>18055.266911555555</v>
      </c>
      <c r="AD64" s="35">
        <f t="shared" ca="1" si="14"/>
        <v>1484.4181760000001</v>
      </c>
      <c r="AE64" s="35">
        <f t="shared" ca="1" si="15"/>
        <v>23394.589675204665</v>
      </c>
      <c r="AF64" s="35">
        <f t="shared" si="16"/>
        <v>0</v>
      </c>
      <c r="AG64" s="249">
        <f>'Tabla Fijo'!E58+'Tabla Fijo'!H58</f>
        <v>0</v>
      </c>
      <c r="AH64" s="35">
        <f t="shared" ca="1" si="30"/>
        <v>23394.589675204665</v>
      </c>
      <c r="AJ64" s="35">
        <f t="shared" ca="1" si="17"/>
        <v>23254.345910961038</v>
      </c>
    </row>
    <row r="65" spans="2:36" x14ac:dyDescent="0.25">
      <c r="B65" s="30">
        <v>51</v>
      </c>
      <c r="C65" s="19">
        <f t="shared" ca="1" si="18"/>
        <v>47242</v>
      </c>
      <c r="D65" s="30">
        <f t="shared" ca="1" si="32"/>
        <v>30</v>
      </c>
      <c r="E65" s="31">
        <f t="shared" si="29"/>
        <v>0.113</v>
      </c>
      <c r="F65" s="33">
        <f t="shared" ca="1" si="19"/>
        <v>1.0102166666666665</v>
      </c>
      <c r="G65" s="33">
        <f t="shared" ca="1" si="20"/>
        <v>1.6898138284173478</v>
      </c>
      <c r="H65" s="33">
        <f t="shared" ca="1" si="21"/>
        <v>0.5917811673588822</v>
      </c>
      <c r="I65" s="30" t="b">
        <f t="shared" si="0"/>
        <v>0</v>
      </c>
      <c r="J65" s="33">
        <f t="shared" si="22"/>
        <v>1</v>
      </c>
      <c r="K65" s="33">
        <f t="shared" ca="1" si="1"/>
        <v>0.5917811673588822</v>
      </c>
      <c r="L65" s="32">
        <f t="shared" ca="1" si="23"/>
        <v>22377.82244975233</v>
      </c>
      <c r="M65" s="34">
        <f t="shared" ca="1" si="24"/>
        <v>1852684.5889054444</v>
      </c>
      <c r="N65" s="35">
        <f t="shared" ca="1" si="25"/>
        <v>3449.5615664350407</v>
      </c>
      <c r="O65" s="34">
        <f t="shared" ca="1" si="26"/>
        <v>17446.113212192933</v>
      </c>
      <c r="P65" s="35">
        <f t="shared" si="2"/>
        <v>399</v>
      </c>
      <c r="Q65" s="35">
        <f t="shared" si="27"/>
        <v>63.84</v>
      </c>
      <c r="R65" s="35">
        <f t="shared" si="3"/>
        <v>166.35080000000002</v>
      </c>
      <c r="S65" s="35">
        <f t="shared" si="4"/>
        <v>26.616128000000003</v>
      </c>
      <c r="T65" s="35">
        <f t="shared" ca="1" si="28"/>
        <v>1482.1476711243556</v>
      </c>
      <c r="U65" s="35">
        <f t="shared" si="5"/>
        <v>84.482758620689665</v>
      </c>
      <c r="V65" s="35">
        <f t="shared" si="6"/>
        <v>13.517241379310347</v>
      </c>
      <c r="W65" s="35">
        <f t="shared" ca="1" si="7"/>
        <v>226.68996790197284</v>
      </c>
      <c r="X65" s="35">
        <f t="shared" ca="1" si="8"/>
        <v>36.270394864315655</v>
      </c>
      <c r="Y65" s="35">
        <f t="shared" ca="1" si="9"/>
        <v>23394.589740518619</v>
      </c>
      <c r="Z65" s="47">
        <f t="shared" si="10"/>
        <v>0.113</v>
      </c>
      <c r="AA65" s="34">
        <f t="shared" ca="1" si="11"/>
        <v>1852684.58</v>
      </c>
      <c r="AB65" s="34">
        <f t="shared" ca="1" si="12"/>
        <v>3449.5615664350407</v>
      </c>
      <c r="AC65" s="35">
        <f t="shared" ca="1" si="13"/>
        <v>17446.113128333338</v>
      </c>
      <c r="AD65" s="35">
        <f t="shared" ca="1" si="14"/>
        <v>1482.1476640000001</v>
      </c>
      <c r="AE65" s="35">
        <f t="shared" ca="1" si="15"/>
        <v>23394.589649534668</v>
      </c>
      <c r="AF65" s="35">
        <f t="shared" si="16"/>
        <v>0</v>
      </c>
      <c r="AG65" s="249">
        <f>'Tabla Fijo'!E59+'Tabla Fijo'!H59</f>
        <v>0</v>
      </c>
      <c r="AH65" s="35">
        <f t="shared" ca="1" si="30"/>
        <v>23394.589649534668</v>
      </c>
      <c r="AJ65" s="35">
        <f t="shared" ca="1" si="17"/>
        <v>23254.345885291041</v>
      </c>
    </row>
    <row r="66" spans="2:36" x14ac:dyDescent="0.25">
      <c r="B66" s="30">
        <v>52</v>
      </c>
      <c r="C66" s="19">
        <f t="shared" ca="1" si="18"/>
        <v>47273</v>
      </c>
      <c r="D66" s="30">
        <f t="shared" ca="1" si="32"/>
        <v>31</v>
      </c>
      <c r="E66" s="31">
        <f t="shared" si="29"/>
        <v>0.113</v>
      </c>
      <c r="F66" s="33">
        <f t="shared" ca="1" si="19"/>
        <v>1.0105305555555555</v>
      </c>
      <c r="G66" s="33">
        <f t="shared" ca="1" si="20"/>
        <v>1.7076085068160427</v>
      </c>
      <c r="H66" s="33">
        <f t="shared" ca="1" si="21"/>
        <v>0.58561432319435502</v>
      </c>
      <c r="I66" s="30" t="b">
        <f t="shared" si="0"/>
        <v>0</v>
      </c>
      <c r="J66" s="33">
        <f t="shared" si="22"/>
        <v>1</v>
      </c>
      <c r="K66" s="33">
        <f t="shared" ca="1" si="1"/>
        <v>0.58561432319435502</v>
      </c>
      <c r="L66" s="32">
        <f t="shared" ca="1" si="23"/>
        <v>22377.82244975233</v>
      </c>
      <c r="M66" s="34">
        <f t="shared" ca="1" si="24"/>
        <v>1849235.0273390093</v>
      </c>
      <c r="N66" s="35">
        <f t="shared" ca="1" si="25"/>
        <v>2904.3502590795943</v>
      </c>
      <c r="O66" s="34">
        <f t="shared" ca="1" si="26"/>
        <v>17994.084168801528</v>
      </c>
      <c r="P66" s="35">
        <f t="shared" si="2"/>
        <v>399</v>
      </c>
      <c r="Q66" s="35">
        <f t="shared" si="27"/>
        <v>63.84</v>
      </c>
      <c r="R66" s="35">
        <f t="shared" si="3"/>
        <v>166.35080000000002</v>
      </c>
      <c r="S66" s="35">
        <f t="shared" si="4"/>
        <v>26.616128000000003</v>
      </c>
      <c r="T66" s="35">
        <f t="shared" ca="1" si="28"/>
        <v>1479.3880218712075</v>
      </c>
      <c r="U66" s="35">
        <f t="shared" si="5"/>
        <v>84.482758620689665</v>
      </c>
      <c r="V66" s="35">
        <f t="shared" si="6"/>
        <v>13.517241379310347</v>
      </c>
      <c r="W66" s="35">
        <f t="shared" ca="1" si="7"/>
        <v>226.68996790197284</v>
      </c>
      <c r="X66" s="35">
        <f t="shared" ca="1" si="8"/>
        <v>36.270394864315655</v>
      </c>
      <c r="Y66" s="35">
        <f t="shared" ca="1" si="9"/>
        <v>23394.589740518619</v>
      </c>
      <c r="Z66" s="47">
        <f t="shared" si="10"/>
        <v>0.113</v>
      </c>
      <c r="AA66" s="34">
        <f t="shared" ca="1" si="11"/>
        <v>1849235.02</v>
      </c>
      <c r="AB66" s="34">
        <f t="shared" ca="1" si="12"/>
        <v>2904.3502590795943</v>
      </c>
      <c r="AC66" s="35">
        <f t="shared" ca="1" si="13"/>
        <v>17994.084097388888</v>
      </c>
      <c r="AD66" s="35">
        <f t="shared" ca="1" si="14"/>
        <v>1479.3880160000001</v>
      </c>
      <c r="AE66" s="35">
        <f t="shared" ca="1" si="15"/>
        <v>23394.589663234772</v>
      </c>
      <c r="AF66" s="35">
        <f t="shared" si="16"/>
        <v>0</v>
      </c>
      <c r="AG66" s="249">
        <f>'Tabla Fijo'!E60+'Tabla Fijo'!H60</f>
        <v>0</v>
      </c>
      <c r="AH66" s="35">
        <f t="shared" ca="1" si="30"/>
        <v>23394.589663234772</v>
      </c>
      <c r="AJ66" s="35">
        <f t="shared" ca="1" si="17"/>
        <v>23254.345898991145</v>
      </c>
    </row>
    <row r="67" spans="2:36" x14ac:dyDescent="0.25">
      <c r="B67" s="30">
        <v>53</v>
      </c>
      <c r="C67" s="19">
        <f t="shared" ca="1" si="18"/>
        <v>47303</v>
      </c>
      <c r="D67" s="30">
        <f t="shared" ca="1" si="32"/>
        <v>30</v>
      </c>
      <c r="E67" s="31">
        <f t="shared" si="29"/>
        <v>0.113</v>
      </c>
      <c r="F67" s="33">
        <f t="shared" ca="1" si="19"/>
        <v>1.0102166666666665</v>
      </c>
      <c r="G67" s="33">
        <f t="shared" ca="1" si="20"/>
        <v>1.7250545737273464</v>
      </c>
      <c r="H67" s="33">
        <f t="shared" ca="1" si="21"/>
        <v>0.57969180525071029</v>
      </c>
      <c r="I67" s="30" t="b">
        <f t="shared" si="0"/>
        <v>0</v>
      </c>
      <c r="J67" s="33">
        <f t="shared" si="22"/>
        <v>1</v>
      </c>
      <c r="K67" s="33">
        <f t="shared" ca="1" si="1"/>
        <v>0.57969180525071029</v>
      </c>
      <c r="L67" s="32">
        <f t="shared" ca="1" si="23"/>
        <v>22377.82244975233</v>
      </c>
      <c r="M67" s="34">
        <f t="shared" ca="1" si="24"/>
        <v>1846330.6770799297</v>
      </c>
      <c r="N67" s="35">
        <f t="shared" ca="1" si="25"/>
        <v>3514.4773655857152</v>
      </c>
      <c r="O67" s="34">
        <f t="shared" ca="1" si="26"/>
        <v>17386.280542502671</v>
      </c>
      <c r="P67" s="35">
        <f t="shared" si="2"/>
        <v>399</v>
      </c>
      <c r="Q67" s="35">
        <f t="shared" si="27"/>
        <v>63.84</v>
      </c>
      <c r="R67" s="35">
        <f t="shared" si="3"/>
        <v>166.35080000000002</v>
      </c>
      <c r="S67" s="35">
        <f t="shared" si="4"/>
        <v>26.616128000000003</v>
      </c>
      <c r="T67" s="35">
        <f t="shared" ca="1" si="28"/>
        <v>1477.0645416639438</v>
      </c>
      <c r="U67" s="35">
        <f t="shared" si="5"/>
        <v>84.482758620689665</v>
      </c>
      <c r="V67" s="35">
        <f t="shared" si="6"/>
        <v>13.517241379310347</v>
      </c>
      <c r="W67" s="35">
        <f t="shared" ca="1" si="7"/>
        <v>226.68996790197286</v>
      </c>
      <c r="X67" s="35">
        <f t="shared" ca="1" si="8"/>
        <v>36.270394864315662</v>
      </c>
      <c r="Y67" s="35">
        <f t="shared" ca="1" si="9"/>
        <v>23394.589740518622</v>
      </c>
      <c r="Z67" s="47">
        <f t="shared" si="10"/>
        <v>0.113</v>
      </c>
      <c r="AA67" s="34">
        <f t="shared" ca="1" si="11"/>
        <v>1846330.67</v>
      </c>
      <c r="AB67" s="34">
        <f t="shared" ca="1" si="12"/>
        <v>3514.4773655857152</v>
      </c>
      <c r="AC67" s="35">
        <f t="shared" ca="1" si="13"/>
        <v>17386.280475833333</v>
      </c>
      <c r="AD67" s="35">
        <f t="shared" ca="1" si="14"/>
        <v>1477.0645360000001</v>
      </c>
      <c r="AE67" s="35">
        <f t="shared" ca="1" si="15"/>
        <v>23394.589668185341</v>
      </c>
      <c r="AF67" s="35">
        <f t="shared" si="16"/>
        <v>0</v>
      </c>
      <c r="AG67" s="249">
        <f>'Tabla Fijo'!E61+'Tabla Fijo'!H61</f>
        <v>0</v>
      </c>
      <c r="AH67" s="35">
        <f t="shared" ca="1" si="30"/>
        <v>23394.589668185341</v>
      </c>
      <c r="AJ67" s="35">
        <f t="shared" ca="1" si="17"/>
        <v>23254.345903941714</v>
      </c>
    </row>
    <row r="68" spans="2:36" x14ac:dyDescent="0.25">
      <c r="B68" s="30">
        <v>54</v>
      </c>
      <c r="C68" s="19">
        <f t="shared" ca="1" si="18"/>
        <v>47334</v>
      </c>
      <c r="D68" s="30">
        <f t="shared" ca="1" si="32"/>
        <v>31</v>
      </c>
      <c r="E68" s="31">
        <f t="shared" si="29"/>
        <v>0.113</v>
      </c>
      <c r="F68" s="33">
        <f t="shared" ca="1" si="19"/>
        <v>1.0105305555555555</v>
      </c>
      <c r="G68" s="33">
        <f t="shared" ca="1" si="20"/>
        <v>1.7432203567523472</v>
      </c>
      <c r="H68" s="33">
        <f t="shared" ca="1" si="21"/>
        <v>0.5736509421350604</v>
      </c>
      <c r="I68" s="30" t="b">
        <f t="shared" si="0"/>
        <v>0</v>
      </c>
      <c r="J68" s="33">
        <f t="shared" si="22"/>
        <v>1</v>
      </c>
      <c r="K68" s="33">
        <f t="shared" ca="1" si="1"/>
        <v>0.5736509421350604</v>
      </c>
      <c r="L68" s="32">
        <f t="shared" ca="1" si="23"/>
        <v>22377.82244975233</v>
      </c>
      <c r="M68" s="34">
        <f t="shared" ca="1" si="24"/>
        <v>1842816.199714344</v>
      </c>
      <c r="N68" s="35">
        <f t="shared" ca="1" si="25"/>
        <v>2971.9440799826693</v>
      </c>
      <c r="O68" s="34">
        <f t="shared" ca="1" si="26"/>
        <v>17931.625409998185</v>
      </c>
      <c r="P68" s="35">
        <f t="shared" si="2"/>
        <v>399</v>
      </c>
      <c r="Q68" s="35">
        <f t="shared" si="27"/>
        <v>63.84</v>
      </c>
      <c r="R68" s="35">
        <f t="shared" si="3"/>
        <v>166.35080000000002</v>
      </c>
      <c r="S68" s="35">
        <f t="shared" si="4"/>
        <v>26.616128000000003</v>
      </c>
      <c r="T68" s="35">
        <f t="shared" ca="1" si="28"/>
        <v>1474.2529597714752</v>
      </c>
      <c r="U68" s="35">
        <f t="shared" si="5"/>
        <v>84.482758620689665</v>
      </c>
      <c r="V68" s="35">
        <f t="shared" si="6"/>
        <v>13.517241379310347</v>
      </c>
      <c r="W68" s="35">
        <f t="shared" ca="1" si="7"/>
        <v>226.68996790197284</v>
      </c>
      <c r="X68" s="35">
        <f t="shared" ca="1" si="8"/>
        <v>36.270394864315655</v>
      </c>
      <c r="Y68" s="35">
        <f t="shared" ca="1" si="9"/>
        <v>23394.589740518619</v>
      </c>
      <c r="Z68" s="47">
        <f t="shared" si="10"/>
        <v>0.113</v>
      </c>
      <c r="AA68" s="34">
        <f t="shared" ca="1" si="11"/>
        <v>1842816.19</v>
      </c>
      <c r="AB68" s="34">
        <f t="shared" ca="1" si="12"/>
        <v>2971.9440799826693</v>
      </c>
      <c r="AC68" s="35">
        <f t="shared" ca="1" si="13"/>
        <v>17931.625315472222</v>
      </c>
      <c r="AD68" s="35">
        <f t="shared" ca="1" si="14"/>
        <v>1474.2529520000001</v>
      </c>
      <c r="AE68" s="35">
        <f t="shared" ca="1" si="15"/>
        <v>23394.589638221179</v>
      </c>
      <c r="AF68" s="35">
        <f t="shared" si="16"/>
        <v>0</v>
      </c>
      <c r="AG68" s="249">
        <f>'Tabla Fijo'!E62+'Tabla Fijo'!H62</f>
        <v>0</v>
      </c>
      <c r="AH68" s="35">
        <f t="shared" ca="1" si="30"/>
        <v>23394.589638221179</v>
      </c>
      <c r="AJ68" s="35">
        <f t="shared" ca="1" si="17"/>
        <v>23254.345873977552</v>
      </c>
    </row>
    <row r="69" spans="2:36" x14ac:dyDescent="0.25">
      <c r="B69" s="30">
        <v>55</v>
      </c>
      <c r="C69" s="19">
        <f t="shared" ca="1" si="18"/>
        <v>47365</v>
      </c>
      <c r="D69" s="30">
        <f t="shared" ca="1" si="32"/>
        <v>31</v>
      </c>
      <c r="E69" s="31">
        <f t="shared" si="29"/>
        <v>0.113</v>
      </c>
      <c r="F69" s="33">
        <f t="shared" ca="1" si="19"/>
        <v>1.0105305555555555</v>
      </c>
      <c r="G69" s="33">
        <f t="shared" ca="1" si="20"/>
        <v>1.7615774355647031</v>
      </c>
      <c r="H69" s="33">
        <f t="shared" ca="1" si="21"/>
        <v>0.5676730297578052</v>
      </c>
      <c r="I69" s="30" t="b">
        <f t="shared" si="0"/>
        <v>0</v>
      </c>
      <c r="J69" s="33">
        <f t="shared" si="22"/>
        <v>1</v>
      </c>
      <c r="K69" s="33">
        <f t="shared" ca="1" si="1"/>
        <v>0.5676730297578052</v>
      </c>
      <c r="L69" s="32">
        <f t="shared" ca="1" si="23"/>
        <v>22377.82244975233</v>
      </c>
      <c r="M69" s="34">
        <f t="shared" ca="1" si="24"/>
        <v>1839844.2556343614</v>
      </c>
      <c r="N69" s="35">
        <f t="shared" ca="1" si="25"/>
        <v>3003.2403022249273</v>
      </c>
      <c r="O69" s="34">
        <f t="shared" ca="1" si="26"/>
        <v>17902.706743019913</v>
      </c>
      <c r="P69" s="35">
        <f t="shared" si="2"/>
        <v>399</v>
      </c>
      <c r="Q69" s="35">
        <f t="shared" si="27"/>
        <v>63.84</v>
      </c>
      <c r="R69" s="35">
        <f t="shared" si="3"/>
        <v>166.35080000000002</v>
      </c>
      <c r="S69" s="35">
        <f t="shared" si="4"/>
        <v>26.616128000000003</v>
      </c>
      <c r="T69" s="35">
        <f t="shared" ca="1" si="28"/>
        <v>1471.8754045074893</v>
      </c>
      <c r="U69" s="35">
        <f t="shared" si="5"/>
        <v>84.482758620689665</v>
      </c>
      <c r="V69" s="35">
        <f t="shared" si="6"/>
        <v>13.517241379310347</v>
      </c>
      <c r="W69" s="35">
        <f t="shared" ca="1" si="7"/>
        <v>226.68996790197284</v>
      </c>
      <c r="X69" s="35">
        <f t="shared" ca="1" si="8"/>
        <v>36.270394864315655</v>
      </c>
      <c r="Y69" s="35">
        <f t="shared" ca="1" si="9"/>
        <v>23394.589740518619</v>
      </c>
      <c r="Z69" s="47">
        <f t="shared" si="10"/>
        <v>0.113</v>
      </c>
      <c r="AA69" s="34">
        <f t="shared" ca="1" si="11"/>
        <v>1839844.25</v>
      </c>
      <c r="AB69" s="34">
        <f t="shared" ca="1" si="12"/>
        <v>3003.2403022249273</v>
      </c>
      <c r="AC69" s="35">
        <f t="shared" ca="1" si="13"/>
        <v>17902.706688194445</v>
      </c>
      <c r="AD69" s="35">
        <f t="shared" ca="1" si="14"/>
        <v>1471.8754000000001</v>
      </c>
      <c r="AE69" s="35">
        <f t="shared" ca="1" si="15"/>
        <v>23394.589681185662</v>
      </c>
      <c r="AF69" s="35">
        <f t="shared" si="16"/>
        <v>0</v>
      </c>
      <c r="AG69" s="249">
        <f>'Tabla Fijo'!E63+'Tabla Fijo'!H63</f>
        <v>0</v>
      </c>
      <c r="AH69" s="35">
        <f t="shared" ca="1" si="30"/>
        <v>23394.589681185662</v>
      </c>
      <c r="AJ69" s="35">
        <f t="shared" ca="1" si="17"/>
        <v>23254.345916942035</v>
      </c>
    </row>
    <row r="70" spans="2:36" x14ac:dyDescent="0.25">
      <c r="B70" s="30">
        <v>56</v>
      </c>
      <c r="C70" s="19">
        <f t="shared" ca="1" si="18"/>
        <v>47395</v>
      </c>
      <c r="D70" s="30">
        <f t="shared" ca="1" si="32"/>
        <v>30</v>
      </c>
      <c r="E70" s="31">
        <f t="shared" si="29"/>
        <v>0.113</v>
      </c>
      <c r="F70" s="33">
        <f t="shared" ca="1" si="19"/>
        <v>1.0102166666666665</v>
      </c>
      <c r="G70" s="33">
        <f t="shared" ca="1" si="20"/>
        <v>1.7795748850313891</v>
      </c>
      <c r="H70" s="33">
        <f t="shared" ca="1" si="21"/>
        <v>0.5619319582510075</v>
      </c>
      <c r="I70" s="30" t="b">
        <f t="shared" si="0"/>
        <v>0</v>
      </c>
      <c r="J70" s="33">
        <f t="shared" si="22"/>
        <v>1</v>
      </c>
      <c r="K70" s="33">
        <f t="shared" ca="1" si="1"/>
        <v>0.5619319582510075</v>
      </c>
      <c r="L70" s="32">
        <f t="shared" ca="1" si="23"/>
        <v>22377.82244975233</v>
      </c>
      <c r="M70" s="34">
        <f t="shared" ca="1" si="24"/>
        <v>1836841.0153321365</v>
      </c>
      <c r="N70" s="35">
        <f t="shared" ca="1" si="25"/>
        <v>3611.4300764423328</v>
      </c>
      <c r="O70" s="34">
        <f t="shared" ca="1" si="26"/>
        <v>17296.919561044288</v>
      </c>
      <c r="P70" s="35">
        <f t="shared" si="2"/>
        <v>399</v>
      </c>
      <c r="Q70" s="35">
        <f t="shared" si="27"/>
        <v>63.84</v>
      </c>
      <c r="R70" s="35">
        <f t="shared" si="3"/>
        <v>166.35080000000002</v>
      </c>
      <c r="S70" s="35">
        <f t="shared" si="4"/>
        <v>26.616128000000003</v>
      </c>
      <c r="T70" s="35">
        <f t="shared" ca="1" si="28"/>
        <v>1469.4728122657093</v>
      </c>
      <c r="U70" s="35">
        <f t="shared" si="5"/>
        <v>84.482758620689665</v>
      </c>
      <c r="V70" s="35">
        <f t="shared" si="6"/>
        <v>13.517241379310347</v>
      </c>
      <c r="W70" s="35">
        <f t="shared" ca="1" si="7"/>
        <v>226.68996790197284</v>
      </c>
      <c r="X70" s="35">
        <f t="shared" ca="1" si="8"/>
        <v>36.270394864315655</v>
      </c>
      <c r="Y70" s="35">
        <f t="shared" ca="1" si="9"/>
        <v>23394.589740518619</v>
      </c>
      <c r="Z70" s="47">
        <f t="shared" si="10"/>
        <v>0.113</v>
      </c>
      <c r="AA70" s="34">
        <f t="shared" ca="1" si="11"/>
        <v>1836841.01</v>
      </c>
      <c r="AB70" s="34">
        <f t="shared" ca="1" si="12"/>
        <v>3611.4300764423328</v>
      </c>
      <c r="AC70" s="35">
        <f t="shared" ca="1" si="13"/>
        <v>17296.919510833333</v>
      </c>
      <c r="AD70" s="35">
        <f t="shared" ca="1" si="14"/>
        <v>1469.472808</v>
      </c>
      <c r="AE70" s="35">
        <f t="shared" ca="1" si="15"/>
        <v>23394.589686041953</v>
      </c>
      <c r="AF70" s="35">
        <f t="shared" si="16"/>
        <v>0</v>
      </c>
      <c r="AG70" s="249">
        <f>'Tabla Fijo'!E64+'Tabla Fijo'!H64</f>
        <v>0</v>
      </c>
      <c r="AH70" s="35">
        <f t="shared" ca="1" si="30"/>
        <v>23394.589686041953</v>
      </c>
      <c r="AJ70" s="35">
        <f t="shared" ca="1" si="17"/>
        <v>23254.345921798325</v>
      </c>
    </row>
    <row r="71" spans="2:36" x14ac:dyDescent="0.25">
      <c r="B71" s="30">
        <v>57</v>
      </c>
      <c r="C71" s="19">
        <f t="shared" ca="1" si="18"/>
        <v>47426</v>
      </c>
      <c r="D71" s="30">
        <f t="shared" ca="1" si="32"/>
        <v>31</v>
      </c>
      <c r="E71" s="31">
        <f t="shared" si="29"/>
        <v>0.113</v>
      </c>
      <c r="F71" s="33">
        <f t="shared" ca="1" si="19"/>
        <v>1.0105305555555555</v>
      </c>
      <c r="G71" s="33">
        <f t="shared" ca="1" si="20"/>
        <v>1.7983147972234834</v>
      </c>
      <c r="H71" s="33">
        <f t="shared" ca="1" si="21"/>
        <v>0.55607616727836229</v>
      </c>
      <c r="I71" s="30" t="b">
        <f t="shared" si="0"/>
        <v>0</v>
      </c>
      <c r="J71" s="33">
        <f t="shared" si="22"/>
        <v>1</v>
      </c>
      <c r="K71" s="33">
        <f t="shared" ca="1" si="1"/>
        <v>0.55607616727836229</v>
      </c>
      <c r="L71" s="32">
        <f t="shared" ca="1" si="23"/>
        <v>22377.82244975233</v>
      </c>
      <c r="M71" s="34">
        <f t="shared" ca="1" si="24"/>
        <v>1833229.5852556941</v>
      </c>
      <c r="N71" s="35">
        <f t="shared" ca="1" si="25"/>
        <v>3072.8964561291723</v>
      </c>
      <c r="O71" s="34">
        <f t="shared" ca="1" si="26"/>
        <v>17838.342325418602</v>
      </c>
      <c r="P71" s="35">
        <f t="shared" si="2"/>
        <v>399</v>
      </c>
      <c r="Q71" s="35">
        <f t="shared" si="27"/>
        <v>63.84</v>
      </c>
      <c r="R71" s="35">
        <f t="shared" si="3"/>
        <v>166.35080000000002</v>
      </c>
      <c r="S71" s="35">
        <f t="shared" si="4"/>
        <v>26.616128000000003</v>
      </c>
      <c r="T71" s="35">
        <f t="shared" ca="1" si="28"/>
        <v>1466.5836682045554</v>
      </c>
      <c r="U71" s="35">
        <f t="shared" si="5"/>
        <v>84.482758620689665</v>
      </c>
      <c r="V71" s="35">
        <f t="shared" si="6"/>
        <v>13.517241379310347</v>
      </c>
      <c r="W71" s="35">
        <f t="shared" ca="1" si="7"/>
        <v>226.68996790197284</v>
      </c>
      <c r="X71" s="35">
        <f t="shared" ca="1" si="8"/>
        <v>36.270394864315655</v>
      </c>
      <c r="Y71" s="35">
        <f t="shared" ca="1" si="9"/>
        <v>23394.589740518619</v>
      </c>
      <c r="Z71" s="47">
        <f t="shared" si="10"/>
        <v>0.113</v>
      </c>
      <c r="AA71" s="34">
        <f t="shared" ca="1" si="11"/>
        <v>1833229.58</v>
      </c>
      <c r="AB71" s="34">
        <f t="shared" ca="1" si="12"/>
        <v>3072.8964561291723</v>
      </c>
      <c r="AC71" s="35">
        <f t="shared" ca="1" si="13"/>
        <v>17838.34227427778</v>
      </c>
      <c r="AD71" s="35">
        <f t="shared" ca="1" si="14"/>
        <v>1466.5836640000002</v>
      </c>
      <c r="AE71" s="35">
        <f t="shared" ca="1" si="15"/>
        <v>23394.589685173243</v>
      </c>
      <c r="AF71" s="35">
        <f t="shared" si="16"/>
        <v>0</v>
      </c>
      <c r="AG71" s="249">
        <f>'Tabla Fijo'!E65+'Tabla Fijo'!H65</f>
        <v>0</v>
      </c>
      <c r="AH71" s="35">
        <f t="shared" ca="1" si="30"/>
        <v>23394.589685173243</v>
      </c>
      <c r="AJ71" s="35">
        <f t="shared" ca="1" si="17"/>
        <v>23254.345920929616</v>
      </c>
    </row>
    <row r="72" spans="2:36" x14ac:dyDescent="0.25">
      <c r="B72" s="30">
        <v>58</v>
      </c>
      <c r="C72" s="19">
        <f t="shared" ca="1" si="18"/>
        <v>47456</v>
      </c>
      <c r="D72" s="30">
        <f t="shared" ca="1" si="32"/>
        <v>30</v>
      </c>
      <c r="E72" s="31">
        <f t="shared" si="29"/>
        <v>0.113</v>
      </c>
      <c r="F72" s="33">
        <f t="shared" ca="1" si="19"/>
        <v>1.0102166666666665</v>
      </c>
      <c r="G72" s="33">
        <f t="shared" ca="1" si="20"/>
        <v>1.8166875800684499</v>
      </c>
      <c r="H72" s="33">
        <f t="shared" ca="1" si="21"/>
        <v>0.55045237880820519</v>
      </c>
      <c r="I72" s="30" t="b">
        <f t="shared" si="0"/>
        <v>0</v>
      </c>
      <c r="J72" s="33">
        <f t="shared" si="22"/>
        <v>1</v>
      </c>
      <c r="K72" s="33">
        <f t="shared" ca="1" si="1"/>
        <v>0.55045237880820519</v>
      </c>
      <c r="L72" s="32">
        <f t="shared" ca="1" si="23"/>
        <v>22377.82244975233</v>
      </c>
      <c r="M72" s="34">
        <f t="shared" ca="1" si="24"/>
        <v>1830156.688799565</v>
      </c>
      <c r="N72" s="35">
        <f t="shared" ca="1" si="25"/>
        <v>3679.7216125167733</v>
      </c>
      <c r="O72" s="34">
        <f t="shared" ca="1" si="26"/>
        <v>17233.975486195905</v>
      </c>
      <c r="P72" s="35">
        <f t="shared" si="2"/>
        <v>399</v>
      </c>
      <c r="Q72" s="35">
        <f t="shared" si="27"/>
        <v>63.84</v>
      </c>
      <c r="R72" s="35">
        <f t="shared" si="3"/>
        <v>166.35080000000002</v>
      </c>
      <c r="S72" s="35">
        <f t="shared" si="4"/>
        <v>26.616128000000003</v>
      </c>
      <c r="T72" s="35">
        <f t="shared" ca="1" si="28"/>
        <v>1464.1253510396521</v>
      </c>
      <c r="U72" s="35">
        <f t="shared" si="5"/>
        <v>84.482758620689665</v>
      </c>
      <c r="V72" s="35">
        <f t="shared" si="6"/>
        <v>13.517241379310347</v>
      </c>
      <c r="W72" s="35">
        <f t="shared" ca="1" si="7"/>
        <v>226.68996790197284</v>
      </c>
      <c r="X72" s="35">
        <f t="shared" ca="1" si="8"/>
        <v>36.270394864315655</v>
      </c>
      <c r="Y72" s="35">
        <f t="shared" ca="1" si="9"/>
        <v>23394.589740518619</v>
      </c>
      <c r="Z72" s="47">
        <f t="shared" si="10"/>
        <v>0.113</v>
      </c>
      <c r="AA72" s="34">
        <f t="shared" ca="1" si="11"/>
        <v>1830156.68</v>
      </c>
      <c r="AB72" s="34">
        <f t="shared" ca="1" si="12"/>
        <v>3679.7216125167733</v>
      </c>
      <c r="AC72" s="35">
        <f t="shared" ca="1" si="13"/>
        <v>17233.975403333334</v>
      </c>
      <c r="AD72" s="35">
        <f t="shared" ca="1" si="14"/>
        <v>1464.125344</v>
      </c>
      <c r="AE72" s="35">
        <f t="shared" ca="1" si="15"/>
        <v>23394.589650616395</v>
      </c>
      <c r="AF72" s="35">
        <f t="shared" si="16"/>
        <v>0</v>
      </c>
      <c r="AG72" s="249">
        <f>'Tabla Fijo'!E66+'Tabla Fijo'!H66</f>
        <v>0</v>
      </c>
      <c r="AH72" s="35">
        <f t="shared" ca="1" si="30"/>
        <v>23394.589650616395</v>
      </c>
      <c r="AJ72" s="35">
        <f t="shared" ca="1" si="17"/>
        <v>23254.345886372768</v>
      </c>
    </row>
    <row r="73" spans="2:36" x14ac:dyDescent="0.25">
      <c r="B73" s="30">
        <v>59</v>
      </c>
      <c r="C73" s="19">
        <f t="shared" ca="1" si="18"/>
        <v>47487</v>
      </c>
      <c r="D73" s="30">
        <f t="shared" ca="1" si="32"/>
        <v>31</v>
      </c>
      <c r="E73" s="31">
        <f t="shared" si="29"/>
        <v>0.113</v>
      </c>
      <c r="F73" s="33">
        <f t="shared" ca="1" si="19"/>
        <v>1.0105305555555555</v>
      </c>
      <c r="G73" s="33">
        <f t="shared" ca="1" si="20"/>
        <v>1.8358183095574483</v>
      </c>
      <c r="H73" s="33">
        <f t="shared" ca="1" si="21"/>
        <v>0.54471621444992835</v>
      </c>
      <c r="I73" s="30" t="b">
        <f t="shared" si="0"/>
        <v>0</v>
      </c>
      <c r="J73" s="33">
        <f t="shared" si="22"/>
        <v>1</v>
      </c>
      <c r="K73" s="33">
        <f t="shared" ca="1" si="1"/>
        <v>0.54471621444992835</v>
      </c>
      <c r="L73" s="32">
        <f t="shared" ca="1" si="23"/>
        <v>22377.82244975233</v>
      </c>
      <c r="M73" s="34">
        <f t="shared" ca="1" si="24"/>
        <v>1826476.9671870482</v>
      </c>
      <c r="N73" s="35">
        <f t="shared" ca="1" si="25"/>
        <v>3144.0052758464967</v>
      </c>
      <c r="O73" s="34">
        <f t="shared" ca="1" si="26"/>
        <v>17772.635600156194</v>
      </c>
      <c r="P73" s="35">
        <f t="shared" si="2"/>
        <v>399</v>
      </c>
      <c r="Q73" s="35">
        <f t="shared" si="27"/>
        <v>63.84</v>
      </c>
      <c r="R73" s="35">
        <f t="shared" si="3"/>
        <v>166.35080000000002</v>
      </c>
      <c r="S73" s="35">
        <f t="shared" si="4"/>
        <v>26.616128000000003</v>
      </c>
      <c r="T73" s="35">
        <f t="shared" ca="1" si="28"/>
        <v>1461.1815737496386</v>
      </c>
      <c r="U73" s="35">
        <f t="shared" si="5"/>
        <v>84.482758620689665</v>
      </c>
      <c r="V73" s="35">
        <f t="shared" si="6"/>
        <v>13.517241379310347</v>
      </c>
      <c r="W73" s="35">
        <f t="shared" ca="1" si="7"/>
        <v>226.68996790197284</v>
      </c>
      <c r="X73" s="35">
        <f t="shared" ca="1" si="8"/>
        <v>36.270394864315655</v>
      </c>
      <c r="Y73" s="35">
        <f t="shared" ca="1" si="9"/>
        <v>23394.589740518619</v>
      </c>
      <c r="Z73" s="47">
        <f t="shared" si="10"/>
        <v>0.113</v>
      </c>
      <c r="AA73" s="34">
        <f t="shared" ca="1" si="11"/>
        <v>1826476.96</v>
      </c>
      <c r="AB73" s="34">
        <f t="shared" ca="1" si="12"/>
        <v>3144.0052758464967</v>
      </c>
      <c r="AC73" s="35">
        <f t="shared" ca="1" si="13"/>
        <v>17772.635530222222</v>
      </c>
      <c r="AD73" s="35">
        <f t="shared" ca="1" si="14"/>
        <v>1461.181568</v>
      </c>
      <c r="AE73" s="35">
        <f t="shared" ca="1" si="15"/>
        <v>23394.589664835006</v>
      </c>
      <c r="AF73" s="35">
        <f t="shared" si="16"/>
        <v>0</v>
      </c>
      <c r="AG73" s="249">
        <f>'Tabla Fijo'!E67+'Tabla Fijo'!H67</f>
        <v>0</v>
      </c>
      <c r="AH73" s="35">
        <f t="shared" ca="1" si="30"/>
        <v>23394.589664835006</v>
      </c>
      <c r="AJ73" s="35">
        <f t="shared" ca="1" si="17"/>
        <v>23254.345900591379</v>
      </c>
    </row>
    <row r="74" spans="2:36" x14ac:dyDescent="0.25">
      <c r="B74" s="30">
        <v>60</v>
      </c>
      <c r="C74" s="19">
        <f t="shared" ca="1" si="18"/>
        <v>47518</v>
      </c>
      <c r="D74" s="30">
        <f t="shared" ca="1" si="32"/>
        <v>31</v>
      </c>
      <c r="E74" s="31">
        <f t="shared" si="29"/>
        <v>0.113</v>
      </c>
      <c r="F74" s="33">
        <f t="shared" ca="1" si="19"/>
        <v>1.0105305555555555</v>
      </c>
      <c r="G74" s="33">
        <f t="shared" ca="1" si="20"/>
        <v>1.8551504962561489</v>
      </c>
      <c r="H74" s="33">
        <f t="shared" ca="1" si="21"/>
        <v>0.53903982561958441</v>
      </c>
      <c r="I74" s="30" t="b">
        <f t="shared" si="0"/>
        <v>1</v>
      </c>
      <c r="J74" s="33">
        <f t="shared" si="22"/>
        <v>1</v>
      </c>
      <c r="K74" s="33">
        <f t="shared" ca="1" si="1"/>
        <v>0.53903982561958441</v>
      </c>
      <c r="L74" s="32">
        <f t="shared" ca="1" si="23"/>
        <v>22377.82244975233</v>
      </c>
      <c r="M74" s="34">
        <f t="shared" ca="1" si="24"/>
        <v>1823332.9619112017</v>
      </c>
      <c r="N74" s="35">
        <f t="shared" ca="1" si="25"/>
        <v>3177.1133980707555</v>
      </c>
      <c r="O74" s="34">
        <f t="shared" ca="1" si="26"/>
        <v>17742.042682152613</v>
      </c>
      <c r="P74" s="35">
        <f t="shared" si="2"/>
        <v>399</v>
      </c>
      <c r="Q74" s="35">
        <f t="shared" si="27"/>
        <v>63.84</v>
      </c>
      <c r="R74" s="35">
        <f t="shared" si="3"/>
        <v>166.35080000000002</v>
      </c>
      <c r="S74" s="35">
        <f t="shared" si="4"/>
        <v>26.616128000000003</v>
      </c>
      <c r="T74" s="35">
        <f t="shared" ca="1" si="28"/>
        <v>1458.6663695289615</v>
      </c>
      <c r="U74" s="35">
        <f t="shared" si="5"/>
        <v>84.482758620689665</v>
      </c>
      <c r="V74" s="35">
        <f t="shared" si="6"/>
        <v>13.517241379310347</v>
      </c>
      <c r="W74" s="35">
        <f t="shared" ca="1" si="7"/>
        <v>226.68996790197284</v>
      </c>
      <c r="X74" s="35">
        <f t="shared" ca="1" si="8"/>
        <v>36.270394864315655</v>
      </c>
      <c r="Y74" s="35">
        <f t="shared" ca="1" si="9"/>
        <v>23394.589740518619</v>
      </c>
      <c r="Z74" s="47">
        <f t="shared" si="10"/>
        <v>0.113</v>
      </c>
      <c r="AA74" s="34">
        <f t="shared" ca="1" si="11"/>
        <v>1823332.95</v>
      </c>
      <c r="AB74" s="34">
        <f t="shared" ca="1" si="12"/>
        <v>3177.1133980707555</v>
      </c>
      <c r="AC74" s="35">
        <f t="shared" ca="1" si="13"/>
        <v>17742.042566249998</v>
      </c>
      <c r="AD74" s="35">
        <f t="shared" ca="1" si="14"/>
        <v>1458.6663599999999</v>
      </c>
      <c r="AE74" s="35">
        <f t="shared" ca="1" si="15"/>
        <v>23394.589615087043</v>
      </c>
      <c r="AF74" s="35">
        <f t="shared" si="16"/>
        <v>0</v>
      </c>
      <c r="AG74" s="249">
        <f>'Tabla Fijo'!E68+'Tabla Fijo'!H68</f>
        <v>0</v>
      </c>
      <c r="AH74" s="35">
        <f t="shared" ca="1" si="30"/>
        <v>23394.589615087043</v>
      </c>
      <c r="AJ74" s="35">
        <f t="shared" ca="1" si="17"/>
        <v>23254.345850843416</v>
      </c>
    </row>
    <row r="75" spans="2:36" x14ac:dyDescent="0.25">
      <c r="B75" s="30">
        <v>61</v>
      </c>
      <c r="C75" s="19">
        <f t="shared" ca="1" si="18"/>
        <v>47546</v>
      </c>
      <c r="D75" s="30">
        <f t="shared" ca="1" si="32"/>
        <v>28</v>
      </c>
      <c r="E75" s="31">
        <f t="shared" si="29"/>
        <v>0.113</v>
      </c>
      <c r="F75" s="33">
        <f t="shared" ca="1" si="19"/>
        <v>1.0095888888888889</v>
      </c>
      <c r="G75" s="33">
        <f t="shared" ca="1" si="20"/>
        <v>1.8729393282369162</v>
      </c>
      <c r="H75" s="33">
        <f t="shared" ca="1" si="21"/>
        <v>0.53392012486669593</v>
      </c>
      <c r="I75" s="30" t="b">
        <f t="shared" si="0"/>
        <v>0</v>
      </c>
      <c r="J75" s="33">
        <f t="shared" si="22"/>
        <v>1</v>
      </c>
      <c r="K75" s="33">
        <f t="shared" ca="1" si="1"/>
        <v>0.53392012486669593</v>
      </c>
      <c r="L75" s="32">
        <f t="shared" ca="1" si="23"/>
        <v>22377.82244975233</v>
      </c>
      <c r="M75" s="34">
        <f t="shared" ca="1" si="24"/>
        <v>1820155.848513131</v>
      </c>
      <c r="N75" s="35">
        <f t="shared" ca="1" si="25"/>
        <v>4924.5502578986379</v>
      </c>
      <c r="O75" s="34">
        <f t="shared" ca="1" si="26"/>
        <v>15997.147513043186</v>
      </c>
      <c r="P75" s="35">
        <f t="shared" si="2"/>
        <v>399</v>
      </c>
      <c r="Q75" s="35">
        <f t="shared" si="27"/>
        <v>63.84</v>
      </c>
      <c r="R75" s="35">
        <f t="shared" si="3"/>
        <v>166.35080000000002</v>
      </c>
      <c r="S75" s="35">
        <f t="shared" si="4"/>
        <v>26.616128000000003</v>
      </c>
      <c r="T75" s="35">
        <f t="shared" ca="1" si="28"/>
        <v>1456.124678810505</v>
      </c>
      <c r="U75" s="35">
        <f t="shared" si="5"/>
        <v>84.482758620689665</v>
      </c>
      <c r="V75" s="35">
        <f t="shared" si="6"/>
        <v>13.517241379310347</v>
      </c>
      <c r="W75" s="35">
        <f t="shared" ca="1" si="7"/>
        <v>226.68996790197284</v>
      </c>
      <c r="X75" s="35">
        <f t="shared" ca="1" si="8"/>
        <v>36.270394864315655</v>
      </c>
      <c r="Y75" s="35">
        <f t="shared" ca="1" si="9"/>
        <v>23394.589740518619</v>
      </c>
      <c r="Z75" s="47">
        <f t="shared" si="10"/>
        <v>0.113</v>
      </c>
      <c r="AA75" s="34">
        <f t="shared" ca="1" si="11"/>
        <v>1820155.84</v>
      </c>
      <c r="AB75" s="34">
        <f t="shared" ca="1" si="12"/>
        <v>4924.5502578986379</v>
      </c>
      <c r="AC75" s="35">
        <f t="shared" ca="1" si="13"/>
        <v>15997.147438222224</v>
      </c>
      <c r="AD75" s="35">
        <f t="shared" ca="1" si="14"/>
        <v>1456.1246720000001</v>
      </c>
      <c r="AE75" s="35">
        <f t="shared" ca="1" si="15"/>
        <v>23394.589658887155</v>
      </c>
      <c r="AF75" s="35">
        <f t="shared" si="16"/>
        <v>0</v>
      </c>
      <c r="AG75" s="249">
        <f>'Tabla Fijo'!E69+'Tabla Fijo'!H69</f>
        <v>0</v>
      </c>
      <c r="AH75" s="35">
        <f t="shared" ca="1" si="30"/>
        <v>23394.589658887155</v>
      </c>
      <c r="AJ75" s="35">
        <f t="shared" ca="1" si="17"/>
        <v>23254.345894643528</v>
      </c>
    </row>
    <row r="76" spans="2:36" x14ac:dyDescent="0.25">
      <c r="B76" s="30">
        <v>62</v>
      </c>
      <c r="C76" s="19">
        <f t="shared" ca="1" si="18"/>
        <v>47577</v>
      </c>
      <c r="D76" s="30">
        <f t="shared" ca="1" si="32"/>
        <v>31</v>
      </c>
      <c r="E76" s="31">
        <f t="shared" si="29"/>
        <v>0.113</v>
      </c>
      <c r="F76" s="33">
        <f t="shared" ca="1" si="19"/>
        <v>1.0105305555555555</v>
      </c>
      <c r="G76" s="33">
        <f t="shared" ca="1" si="20"/>
        <v>1.8926624198850999</v>
      </c>
      <c r="H76" s="33">
        <f t="shared" ca="1" si="21"/>
        <v>0.52835624012691507</v>
      </c>
      <c r="I76" s="30" t="b">
        <f t="shared" si="0"/>
        <v>0</v>
      </c>
      <c r="J76" s="33">
        <f t="shared" si="22"/>
        <v>1</v>
      </c>
      <c r="K76" s="33">
        <f t="shared" ca="1" si="1"/>
        <v>0.52835624012691507</v>
      </c>
      <c r="L76" s="32">
        <f t="shared" ca="1" si="23"/>
        <v>22377.82244975233</v>
      </c>
      <c r="M76" s="34">
        <f t="shared" ca="1" si="24"/>
        <v>1815231.2982552324</v>
      </c>
      <c r="N76" s="35">
        <f t="shared" ca="1" si="25"/>
        <v>3262.4284172923672</v>
      </c>
      <c r="O76" s="34">
        <f t="shared" ca="1" si="26"/>
        <v>17663.208993855776</v>
      </c>
      <c r="P76" s="35">
        <f t="shared" si="2"/>
        <v>399</v>
      </c>
      <c r="Q76" s="35">
        <f t="shared" si="27"/>
        <v>63.84</v>
      </c>
      <c r="R76" s="35">
        <f t="shared" si="3"/>
        <v>166.35080000000002</v>
      </c>
      <c r="S76" s="35">
        <f t="shared" si="4"/>
        <v>26.616128000000003</v>
      </c>
      <c r="T76" s="35">
        <f t="shared" ca="1" si="28"/>
        <v>1452.185038604186</v>
      </c>
      <c r="U76" s="35">
        <f t="shared" si="5"/>
        <v>84.482758620689665</v>
      </c>
      <c r="V76" s="35">
        <f t="shared" si="6"/>
        <v>13.517241379310347</v>
      </c>
      <c r="W76" s="35">
        <f t="shared" ca="1" si="7"/>
        <v>226.68996790197284</v>
      </c>
      <c r="X76" s="35">
        <f t="shared" ca="1" si="8"/>
        <v>36.270394864315655</v>
      </c>
      <c r="Y76" s="35">
        <f t="shared" ca="1" si="9"/>
        <v>23394.589740518619</v>
      </c>
      <c r="Z76" s="47">
        <f t="shared" si="10"/>
        <v>0.113</v>
      </c>
      <c r="AA76" s="34">
        <f t="shared" ca="1" si="11"/>
        <v>1815231.29</v>
      </c>
      <c r="AB76" s="34">
        <f t="shared" ca="1" si="12"/>
        <v>3262.4284172923672</v>
      </c>
      <c r="AC76" s="35">
        <f t="shared" ca="1" si="13"/>
        <v>17663.208913527778</v>
      </c>
      <c r="AD76" s="35">
        <f t="shared" ca="1" si="14"/>
        <v>1452.1850320000001</v>
      </c>
      <c r="AE76" s="35">
        <f t="shared" ca="1" si="15"/>
        <v>23394.589653586434</v>
      </c>
      <c r="AF76" s="35">
        <f t="shared" si="16"/>
        <v>0</v>
      </c>
      <c r="AG76" s="249">
        <f>'Tabla Fijo'!E70+'Tabla Fijo'!H70</f>
        <v>0</v>
      </c>
      <c r="AH76" s="35">
        <f t="shared" ca="1" si="30"/>
        <v>23394.589653586434</v>
      </c>
      <c r="AJ76" s="35">
        <f t="shared" ca="1" si="17"/>
        <v>23254.345889342807</v>
      </c>
    </row>
    <row r="77" spans="2:36" x14ac:dyDescent="0.25">
      <c r="B77" s="30">
        <v>63</v>
      </c>
      <c r="C77" s="19">
        <f t="shared" ca="1" si="18"/>
        <v>47607</v>
      </c>
      <c r="D77" s="30">
        <f t="shared" ca="1" si="32"/>
        <v>30</v>
      </c>
      <c r="E77" s="31">
        <f t="shared" si="29"/>
        <v>0.113</v>
      </c>
      <c r="F77" s="33">
        <f t="shared" ca="1" si="19"/>
        <v>1.0102166666666665</v>
      </c>
      <c r="G77" s="33">
        <f t="shared" ca="1" si="20"/>
        <v>1.9119991209415923</v>
      </c>
      <c r="H77" s="33">
        <f t="shared" ca="1" si="21"/>
        <v>0.52301279276087487</v>
      </c>
      <c r="I77" s="30" t="b">
        <f t="shared" si="0"/>
        <v>0</v>
      </c>
      <c r="J77" s="33">
        <f t="shared" si="22"/>
        <v>1</v>
      </c>
      <c r="K77" s="33">
        <f t="shared" ca="1" si="1"/>
        <v>0.52301279276087487</v>
      </c>
      <c r="L77" s="32">
        <f t="shared" ca="1" si="23"/>
        <v>22377.82244975233</v>
      </c>
      <c r="M77" s="34">
        <f t="shared" ca="1" si="24"/>
        <v>1811968.86983794</v>
      </c>
      <c r="N77" s="35">
        <f t="shared" ca="1" si="25"/>
        <v>3865.5404962413759</v>
      </c>
      <c r="O77" s="34">
        <f t="shared" ca="1" si="26"/>
        <v>17062.706857640602</v>
      </c>
      <c r="P77" s="35">
        <f t="shared" si="2"/>
        <v>399</v>
      </c>
      <c r="Q77" s="35">
        <f t="shared" si="27"/>
        <v>63.84</v>
      </c>
      <c r="R77" s="35">
        <f t="shared" si="3"/>
        <v>166.35080000000002</v>
      </c>
      <c r="S77" s="35">
        <f t="shared" si="4"/>
        <v>26.616128000000003</v>
      </c>
      <c r="T77" s="35">
        <f t="shared" ca="1" si="28"/>
        <v>1449.575095870352</v>
      </c>
      <c r="U77" s="35">
        <f t="shared" si="5"/>
        <v>84.482758620689665</v>
      </c>
      <c r="V77" s="35">
        <f t="shared" si="6"/>
        <v>13.517241379310347</v>
      </c>
      <c r="W77" s="35">
        <f t="shared" ca="1" si="7"/>
        <v>226.68996790197284</v>
      </c>
      <c r="X77" s="35">
        <f t="shared" ca="1" si="8"/>
        <v>36.270394864315655</v>
      </c>
      <c r="Y77" s="35">
        <f t="shared" ca="1" si="9"/>
        <v>23394.589740518619</v>
      </c>
      <c r="Z77" s="47">
        <f t="shared" si="10"/>
        <v>0.113</v>
      </c>
      <c r="AA77" s="34">
        <f t="shared" ca="1" si="11"/>
        <v>1811968.86</v>
      </c>
      <c r="AB77" s="34">
        <f t="shared" ca="1" si="12"/>
        <v>3865.5404962413759</v>
      </c>
      <c r="AC77" s="35">
        <f t="shared" ca="1" si="13"/>
        <v>17062.706765000003</v>
      </c>
      <c r="AD77" s="35">
        <f t="shared" ca="1" si="14"/>
        <v>1449.5750880000001</v>
      </c>
      <c r="AE77" s="35">
        <f t="shared" ca="1" si="15"/>
        <v>23394.589640007667</v>
      </c>
      <c r="AF77" s="35">
        <f t="shared" si="16"/>
        <v>0</v>
      </c>
      <c r="AG77" s="249">
        <f>'Tabla Fijo'!E71+'Tabla Fijo'!H71</f>
        <v>0</v>
      </c>
      <c r="AH77" s="35">
        <f t="shared" ca="1" si="30"/>
        <v>23394.589640007667</v>
      </c>
      <c r="AJ77" s="35">
        <f t="shared" ca="1" si="17"/>
        <v>23254.34587576404</v>
      </c>
    </row>
    <row r="78" spans="2:36" x14ac:dyDescent="0.25">
      <c r="B78" s="30">
        <v>64</v>
      </c>
      <c r="C78" s="19">
        <f t="shared" ca="1" si="18"/>
        <v>47638</v>
      </c>
      <c r="D78" s="30">
        <f t="shared" ca="1" si="32"/>
        <v>31</v>
      </c>
      <c r="E78" s="31">
        <f t="shared" ref="E78:E141" si="33">IF(B78=0,TASA,IF(B78=MESES_INC_TASA,E77+INCREMENTO_TASA,E77))</f>
        <v>0.113</v>
      </c>
      <c r="F78" s="33">
        <f t="shared" ref="F78:F141" ca="1" si="34">1 + D78 * E78 / 360 + FACTOR_SEG_DEUD</f>
        <v>1.0105305555555555</v>
      </c>
      <c r="G78" s="33">
        <f t="shared" ca="1" si="20"/>
        <v>1.9321335339068411</v>
      </c>
      <c r="H78" s="33">
        <f t="shared" ca="1" si="21"/>
        <v>0.51756257134979966</v>
      </c>
      <c r="I78" s="30" t="b">
        <f t="shared" ref="I78:I141" si="35">MOD(B78, MESES_INC)=0</f>
        <v>0</v>
      </c>
      <c r="J78" s="33">
        <f t="shared" si="22"/>
        <v>1</v>
      </c>
      <c r="K78" s="33">
        <f t="shared" ref="K78:K141" ca="1" si="36">H78*J78</f>
        <v>0.51756257134979966</v>
      </c>
      <c r="L78" s="32">
        <f t="shared" ref="L78:L141" ca="1" si="37">CUOTA_INIT*J78</f>
        <v>22377.82244975233</v>
      </c>
      <c r="M78" s="34">
        <f t="shared" ca="1" si="24"/>
        <v>1808103.3293416987</v>
      </c>
      <c r="N78" s="35">
        <f t="shared" ca="1" si="25"/>
        <v>3337.4898899346108</v>
      </c>
      <c r="O78" s="34">
        <f t="shared" ref="O78:O141" ca="1" si="38">M78 * D78 * E78 /360</f>
        <v>17593.84989634436</v>
      </c>
      <c r="P78" s="35">
        <f t="shared" ref="P78:P141" si="39">COMISION_AMORT</f>
        <v>399</v>
      </c>
      <c r="Q78" s="35">
        <f t="shared" ref="Q78:Q141" si="40">P78*IVA</f>
        <v>63.84</v>
      </c>
      <c r="R78" s="35">
        <f t="shared" ref="R78:R141" si="41">SEGURO_DAÑOS_MENS</f>
        <v>166.35080000000002</v>
      </c>
      <c r="S78" s="35">
        <f t="shared" ref="S78:S141" si="42">R78*IVA</f>
        <v>26.616128000000003</v>
      </c>
      <c r="T78" s="35">
        <f t="shared" ref="T78:T141" ca="1" si="43">M78 * FACTOR_SEG_DEUD</f>
        <v>1446.482663473359</v>
      </c>
      <c r="U78" s="35">
        <f t="shared" ref="U78:U141" si="44">SEGURO_INTERIORES</f>
        <v>84.482758620689665</v>
      </c>
      <c r="V78" s="35">
        <f t="shared" ref="V78:V141" si="45">U78*IVA</f>
        <v>13.517241379310347</v>
      </c>
      <c r="W78" s="35">
        <f t="shared" ref="W78:W141" ca="1" si="46">SUM(N78:V78) * FACTOR_SEG_DESEMPLEO</f>
        <v>226.68996790197284</v>
      </c>
      <c r="X78" s="35">
        <f t="shared" ref="X78:X141" ca="1" si="47">W78*IVA</f>
        <v>36.270394864315655</v>
      </c>
      <c r="Y78" s="35">
        <f t="shared" ref="Y78:Y141" ca="1" si="48">IF(B78&gt;=PLAZO, 0, SUM(N78:X78))</f>
        <v>23394.589740518619</v>
      </c>
      <c r="Z78" s="47">
        <f t="shared" ref="Z78:Z141" si="49">ESQUEMA</f>
        <v>0.113</v>
      </c>
      <c r="AA78" s="34">
        <f t="shared" ref="AA78:AA141" ca="1" si="50">IF(B78=0,TOTAL_FINANCIADO, MAX(ROUND(AA77-N77-AF77-AG77,2), 0))</f>
        <v>1808103.32</v>
      </c>
      <c r="AB78" s="34">
        <f t="shared" ref="AB78:AB141" ca="1" si="51">MIN(AA78,N78)</f>
        <v>3337.4898899346108</v>
      </c>
      <c r="AC78" s="35">
        <f t="shared" ref="AC78:AC141" ca="1" si="52">AA78 * D78 * Z78 /360</f>
        <v>17593.849805444446</v>
      </c>
      <c r="AD78" s="35">
        <f t="shared" ref="AD78:AD141" ca="1" si="53">AA78 * FACTOR_SEG_DEUD</f>
        <v>1446.4826560000001</v>
      </c>
      <c r="AE78" s="35">
        <f t="shared" ref="AE78:AE141" ca="1" si="54">IF(AA78&gt;0, AB78+AC78+AD78+P78+Q78+R78+S78+U78+V78+W78+X78, 0)</f>
        <v>23394.589642145347</v>
      </c>
      <c r="AF78" s="35">
        <f t="shared" ref="AF78:AF141" si="55">IF(ACCION_EXCEDENTE_PP="MENOS PLAZO", IF(AA78&gt;N78, ROUND(Y78-AE78, 2), 0), 0)</f>
        <v>0</v>
      </c>
      <c r="AG78" s="249">
        <f>'Tabla Fijo'!E72+'Tabla Fijo'!H72</f>
        <v>0</v>
      </c>
      <c r="AH78" s="35">
        <f t="shared" ca="1" si="30"/>
        <v>23394.589642145347</v>
      </c>
      <c r="AJ78" s="35">
        <f t="shared" ref="AJ78:AJ141" ca="1" si="56">IF(AA78&gt; 0,AB78+AC78+AD78+P78+R78+U78+W78, 0)</f>
        <v>23254.34587790172</v>
      </c>
    </row>
    <row r="79" spans="2:36" x14ac:dyDescent="0.25">
      <c r="B79" s="30">
        <v>65</v>
      </c>
      <c r="C79" s="19">
        <f t="shared" ref="C79:C142" ca="1" si="57">IF(B79=0,FECHA_1ER_PAGO,DATE(YEAR(C78),MONTH(C78)+1,4))</f>
        <v>47668</v>
      </c>
      <c r="D79" s="30">
        <f t="shared" ref="D79:D142" ca="1" si="58">IF(B79=0,C79-C71+1, C79-C78)</f>
        <v>30</v>
      </c>
      <c r="E79" s="31">
        <f t="shared" si="33"/>
        <v>0.113</v>
      </c>
      <c r="F79" s="33">
        <f t="shared" ca="1" si="34"/>
        <v>1.0102166666666665</v>
      </c>
      <c r="G79" s="33">
        <f t="shared" ref="G79:G142" ca="1" si="59">IF(B79 = 0, 0,
            IF(G78=0, F79, G78 * F79 ))</f>
        <v>1.9518734981782557</v>
      </c>
      <c r="H79" s="33">
        <f t="shared" ref="H79:H142" ca="1" si="60">IF(G79=0, 0, 1/G79)</f>
        <v>0.5123282840477783</v>
      </c>
      <c r="I79" s="30" t="b">
        <f t="shared" si="35"/>
        <v>0</v>
      </c>
      <c r="J79" s="33">
        <f t="shared" ref="J79:J142" si="61">IF(B79=0, 1, IF(I79,J78*(1+INCREMENTO),J78))</f>
        <v>1</v>
      </c>
      <c r="K79" s="33">
        <f t="shared" ca="1" si="36"/>
        <v>0.5123282840477783</v>
      </c>
      <c r="L79" s="32">
        <f t="shared" ca="1" si="37"/>
        <v>22377.82244975233</v>
      </c>
      <c r="M79" s="34">
        <f t="shared" ref="M79:M142" ca="1" si="62">IF(B79=0,TOTAL_FINANCIADO, M78-N78)</f>
        <v>1804765.839451764</v>
      </c>
      <c r="N79" s="35">
        <f t="shared" ref="N79:N142" ca="1" si="63">IF(B79=0, 0, L79-O79-T79)</f>
        <v>3939.1314566868073</v>
      </c>
      <c r="O79" s="34">
        <f t="shared" ca="1" si="38"/>
        <v>16994.878321504111</v>
      </c>
      <c r="P79" s="35">
        <f t="shared" si="39"/>
        <v>399</v>
      </c>
      <c r="Q79" s="35">
        <f t="shared" si="40"/>
        <v>63.84</v>
      </c>
      <c r="R79" s="35">
        <f t="shared" si="41"/>
        <v>166.35080000000002</v>
      </c>
      <c r="S79" s="35">
        <f t="shared" si="42"/>
        <v>26.616128000000003</v>
      </c>
      <c r="T79" s="35">
        <f t="shared" ca="1" si="43"/>
        <v>1443.8126715614112</v>
      </c>
      <c r="U79" s="35">
        <f t="shared" si="44"/>
        <v>84.482758620689665</v>
      </c>
      <c r="V79" s="35">
        <f t="shared" si="45"/>
        <v>13.517241379310347</v>
      </c>
      <c r="W79" s="35">
        <f t="shared" ca="1" si="46"/>
        <v>226.68996790197284</v>
      </c>
      <c r="X79" s="35">
        <f t="shared" ca="1" si="47"/>
        <v>36.270394864315655</v>
      </c>
      <c r="Y79" s="35">
        <f t="shared" ca="1" si="48"/>
        <v>23394.589740518619</v>
      </c>
      <c r="Z79" s="47">
        <f t="shared" si="49"/>
        <v>0.113</v>
      </c>
      <c r="AA79" s="34">
        <f t="shared" ca="1" si="50"/>
        <v>1804765.83</v>
      </c>
      <c r="AB79" s="34">
        <f t="shared" ca="1" si="51"/>
        <v>3939.1314566868073</v>
      </c>
      <c r="AC79" s="35">
        <f t="shared" ca="1" si="52"/>
        <v>16994.878232499999</v>
      </c>
      <c r="AD79" s="35">
        <f t="shared" ca="1" si="53"/>
        <v>1443.812664</v>
      </c>
      <c r="AE79" s="35">
        <f t="shared" ca="1" si="54"/>
        <v>23394.589643953095</v>
      </c>
      <c r="AF79" s="35">
        <f t="shared" si="55"/>
        <v>0</v>
      </c>
      <c r="AG79" s="249">
        <f>'Tabla Fijo'!E73+'Tabla Fijo'!H73</f>
        <v>0</v>
      </c>
      <c r="AH79" s="35">
        <f t="shared" ref="AH79:AH142" ca="1" si="64">AE79+AF79</f>
        <v>23394.589643953095</v>
      </c>
      <c r="AJ79" s="35">
        <f t="shared" ca="1" si="56"/>
        <v>23254.345879709468</v>
      </c>
    </row>
    <row r="80" spans="2:36" x14ac:dyDescent="0.25">
      <c r="B80" s="30">
        <v>66</v>
      </c>
      <c r="C80" s="19">
        <f t="shared" ca="1" si="57"/>
        <v>47699</v>
      </c>
      <c r="D80" s="30">
        <f t="shared" ca="1" si="58"/>
        <v>31</v>
      </c>
      <c r="E80" s="31">
        <f t="shared" si="33"/>
        <v>0.113</v>
      </c>
      <c r="F80" s="33">
        <f t="shared" ca="1" si="34"/>
        <v>1.0105305555555555</v>
      </c>
      <c r="G80" s="33">
        <f t="shared" ca="1" si="59"/>
        <v>1.9724278104882382</v>
      </c>
      <c r="H80" s="33">
        <f t="shared" ca="1" si="60"/>
        <v>0.50698940396326519</v>
      </c>
      <c r="I80" s="30" t="b">
        <f t="shared" si="35"/>
        <v>0</v>
      </c>
      <c r="J80" s="33">
        <f t="shared" si="61"/>
        <v>1</v>
      </c>
      <c r="K80" s="33">
        <f t="shared" ca="1" si="36"/>
        <v>0.50698940396326519</v>
      </c>
      <c r="L80" s="32">
        <f t="shared" ca="1" si="37"/>
        <v>22377.82244975233</v>
      </c>
      <c r="M80" s="34">
        <f t="shared" ca="1" si="62"/>
        <v>1800826.7079950771</v>
      </c>
      <c r="N80" s="35">
        <f t="shared" ca="1" si="63"/>
        <v>3414.1167552819479</v>
      </c>
      <c r="O80" s="34">
        <f t="shared" ca="1" si="38"/>
        <v>17523.04432807432</v>
      </c>
      <c r="P80" s="35">
        <f t="shared" si="39"/>
        <v>399</v>
      </c>
      <c r="Q80" s="35">
        <f t="shared" si="40"/>
        <v>63.84</v>
      </c>
      <c r="R80" s="35">
        <f t="shared" si="41"/>
        <v>166.35080000000002</v>
      </c>
      <c r="S80" s="35">
        <f t="shared" si="42"/>
        <v>26.616128000000003</v>
      </c>
      <c r="T80" s="35">
        <f t="shared" ca="1" si="43"/>
        <v>1440.6613663960618</v>
      </c>
      <c r="U80" s="35">
        <f t="shared" si="44"/>
        <v>84.482758620689665</v>
      </c>
      <c r="V80" s="35">
        <f t="shared" si="45"/>
        <v>13.517241379310347</v>
      </c>
      <c r="W80" s="35">
        <f t="shared" ca="1" si="46"/>
        <v>226.68996790197284</v>
      </c>
      <c r="X80" s="35">
        <f t="shared" ca="1" si="47"/>
        <v>36.270394864315655</v>
      </c>
      <c r="Y80" s="35">
        <f t="shared" ca="1" si="48"/>
        <v>23394.589740518619</v>
      </c>
      <c r="Z80" s="47">
        <f t="shared" si="49"/>
        <v>0.113</v>
      </c>
      <c r="AA80" s="34">
        <f t="shared" ca="1" si="50"/>
        <v>1800826.7</v>
      </c>
      <c r="AB80" s="34">
        <f t="shared" ca="1" si="51"/>
        <v>3414.1167552819479</v>
      </c>
      <c r="AC80" s="35">
        <f t="shared" ca="1" si="52"/>
        <v>17523.044250277777</v>
      </c>
      <c r="AD80" s="35">
        <f t="shared" ca="1" si="53"/>
        <v>1440.6613600000001</v>
      </c>
      <c r="AE80" s="35">
        <f t="shared" ca="1" si="54"/>
        <v>23394.589656326014</v>
      </c>
      <c r="AF80" s="35">
        <f t="shared" si="55"/>
        <v>0</v>
      </c>
      <c r="AG80" s="249">
        <f>'Tabla Fijo'!E74+'Tabla Fijo'!H74</f>
        <v>0</v>
      </c>
      <c r="AH80" s="35">
        <f t="shared" ca="1" si="64"/>
        <v>23394.589656326014</v>
      </c>
      <c r="AJ80" s="35">
        <f t="shared" ca="1" si="56"/>
        <v>23254.345892082387</v>
      </c>
    </row>
    <row r="81" spans="2:36" x14ac:dyDescent="0.25">
      <c r="B81" s="30">
        <v>67</v>
      </c>
      <c r="C81" s="19">
        <f t="shared" ca="1" si="57"/>
        <v>47730</v>
      </c>
      <c r="D81" s="30">
        <f t="shared" ca="1" si="58"/>
        <v>31</v>
      </c>
      <c r="E81" s="31">
        <f t="shared" si="33"/>
        <v>0.113</v>
      </c>
      <c r="F81" s="33">
        <f t="shared" ca="1" si="34"/>
        <v>1.0105305555555555</v>
      </c>
      <c r="G81" s="33">
        <f t="shared" ca="1" si="59"/>
        <v>1.9931985711259073</v>
      </c>
      <c r="H81" s="33">
        <f t="shared" ca="1" si="60"/>
        <v>0.50170615937935648</v>
      </c>
      <c r="I81" s="30" t="b">
        <f t="shared" si="35"/>
        <v>0</v>
      </c>
      <c r="J81" s="33">
        <f t="shared" si="61"/>
        <v>1</v>
      </c>
      <c r="K81" s="33">
        <f t="shared" ca="1" si="36"/>
        <v>0.50170615937935648</v>
      </c>
      <c r="L81" s="32">
        <f t="shared" ca="1" si="37"/>
        <v>22377.82244975233</v>
      </c>
      <c r="M81" s="34">
        <f t="shared" ca="1" si="62"/>
        <v>1797412.5912397951</v>
      </c>
      <c r="N81" s="35">
        <f t="shared" ca="1" si="63"/>
        <v>3450.0693014465978</v>
      </c>
      <c r="O81" s="34">
        <f t="shared" ca="1" si="38"/>
        <v>17489.823075313896</v>
      </c>
      <c r="P81" s="35">
        <f t="shared" si="39"/>
        <v>399</v>
      </c>
      <c r="Q81" s="35">
        <f t="shared" si="40"/>
        <v>63.84</v>
      </c>
      <c r="R81" s="35">
        <f t="shared" si="41"/>
        <v>166.35080000000002</v>
      </c>
      <c r="S81" s="35">
        <f t="shared" si="42"/>
        <v>26.616128000000003</v>
      </c>
      <c r="T81" s="35">
        <f t="shared" ca="1" si="43"/>
        <v>1437.9300729918361</v>
      </c>
      <c r="U81" s="35">
        <f t="shared" si="44"/>
        <v>84.482758620689665</v>
      </c>
      <c r="V81" s="35">
        <f t="shared" si="45"/>
        <v>13.517241379310347</v>
      </c>
      <c r="W81" s="35">
        <f t="shared" ca="1" si="46"/>
        <v>226.68996790197284</v>
      </c>
      <c r="X81" s="35">
        <f t="shared" ca="1" si="47"/>
        <v>36.270394864315655</v>
      </c>
      <c r="Y81" s="35">
        <f t="shared" ca="1" si="48"/>
        <v>23394.589740518619</v>
      </c>
      <c r="Z81" s="47">
        <f t="shared" si="49"/>
        <v>0.113</v>
      </c>
      <c r="AA81" s="34">
        <f t="shared" ca="1" si="50"/>
        <v>1797412.58</v>
      </c>
      <c r="AB81" s="34">
        <f t="shared" ca="1" si="51"/>
        <v>3450.0693014465978</v>
      </c>
      <c r="AC81" s="35">
        <f t="shared" ca="1" si="52"/>
        <v>17489.822965944448</v>
      </c>
      <c r="AD81" s="35">
        <f t="shared" ca="1" si="53"/>
        <v>1437.9300640000001</v>
      </c>
      <c r="AE81" s="35">
        <f t="shared" ca="1" si="54"/>
        <v>23394.589622157335</v>
      </c>
      <c r="AF81" s="35">
        <f t="shared" si="55"/>
        <v>0</v>
      </c>
      <c r="AG81" s="249">
        <f>'Tabla Fijo'!E75+'Tabla Fijo'!H75</f>
        <v>0</v>
      </c>
      <c r="AH81" s="35">
        <f t="shared" ca="1" si="64"/>
        <v>23394.589622157335</v>
      </c>
      <c r="AJ81" s="35">
        <f t="shared" ca="1" si="56"/>
        <v>23254.345857913708</v>
      </c>
    </row>
    <row r="82" spans="2:36" x14ac:dyDescent="0.25">
      <c r="B82" s="30">
        <v>68</v>
      </c>
      <c r="C82" s="19">
        <f t="shared" ca="1" si="57"/>
        <v>47760</v>
      </c>
      <c r="D82" s="30">
        <f t="shared" ca="1" si="58"/>
        <v>30</v>
      </c>
      <c r="E82" s="31">
        <f t="shared" si="33"/>
        <v>0.113</v>
      </c>
      <c r="F82" s="33">
        <f t="shared" ca="1" si="34"/>
        <v>1.0102166666666665</v>
      </c>
      <c r="G82" s="33">
        <f t="shared" ca="1" si="59"/>
        <v>2.0135624165275767</v>
      </c>
      <c r="H82" s="33">
        <f t="shared" ca="1" si="60"/>
        <v>0.49663223339483925</v>
      </c>
      <c r="I82" s="30" t="b">
        <f t="shared" si="35"/>
        <v>0</v>
      </c>
      <c r="J82" s="33">
        <f t="shared" si="61"/>
        <v>1</v>
      </c>
      <c r="K82" s="33">
        <f t="shared" ca="1" si="36"/>
        <v>0.49663223339483925</v>
      </c>
      <c r="L82" s="32">
        <f t="shared" ca="1" si="37"/>
        <v>22377.82244975233</v>
      </c>
      <c r="M82" s="34">
        <f t="shared" ca="1" si="62"/>
        <v>1793962.5219383484</v>
      </c>
      <c r="N82" s="35">
        <f t="shared" ca="1" si="63"/>
        <v>4049.5053506155373</v>
      </c>
      <c r="O82" s="34">
        <f t="shared" ca="1" si="38"/>
        <v>16893.147081586114</v>
      </c>
      <c r="P82" s="35">
        <f t="shared" si="39"/>
        <v>399</v>
      </c>
      <c r="Q82" s="35">
        <f t="shared" si="40"/>
        <v>63.84</v>
      </c>
      <c r="R82" s="35">
        <f t="shared" si="41"/>
        <v>166.35080000000002</v>
      </c>
      <c r="S82" s="35">
        <f t="shared" si="42"/>
        <v>26.616128000000003</v>
      </c>
      <c r="T82" s="35">
        <f t="shared" ca="1" si="43"/>
        <v>1435.1700175506787</v>
      </c>
      <c r="U82" s="35">
        <f t="shared" si="44"/>
        <v>84.482758620689665</v>
      </c>
      <c r="V82" s="35">
        <f t="shared" si="45"/>
        <v>13.517241379310347</v>
      </c>
      <c r="W82" s="35">
        <f t="shared" ca="1" si="46"/>
        <v>226.68996790197284</v>
      </c>
      <c r="X82" s="35">
        <f t="shared" ca="1" si="47"/>
        <v>36.270394864315655</v>
      </c>
      <c r="Y82" s="35">
        <f t="shared" ca="1" si="48"/>
        <v>23394.589740518619</v>
      </c>
      <c r="Z82" s="47">
        <f t="shared" si="49"/>
        <v>0.113</v>
      </c>
      <c r="AA82" s="34">
        <f t="shared" ca="1" si="50"/>
        <v>1793962.51</v>
      </c>
      <c r="AB82" s="34">
        <f t="shared" ca="1" si="51"/>
        <v>4049.5053506155373</v>
      </c>
      <c r="AC82" s="35">
        <f t="shared" ca="1" si="52"/>
        <v>16893.146969166668</v>
      </c>
      <c r="AD82" s="35">
        <f t="shared" ca="1" si="53"/>
        <v>1435.1700080000001</v>
      </c>
      <c r="AE82" s="35">
        <f t="shared" ca="1" si="54"/>
        <v>23394.589618548496</v>
      </c>
      <c r="AF82" s="35">
        <f t="shared" si="55"/>
        <v>0</v>
      </c>
      <c r="AG82" s="249">
        <f>'Tabla Fijo'!E76+'Tabla Fijo'!H76</f>
        <v>0</v>
      </c>
      <c r="AH82" s="35">
        <f t="shared" ca="1" si="64"/>
        <v>23394.589618548496</v>
      </c>
      <c r="AJ82" s="35">
        <f t="shared" ca="1" si="56"/>
        <v>23254.345854304869</v>
      </c>
    </row>
    <row r="83" spans="2:36" x14ac:dyDescent="0.25">
      <c r="B83" s="30">
        <v>69</v>
      </c>
      <c r="C83" s="19">
        <f t="shared" ca="1" si="57"/>
        <v>47791</v>
      </c>
      <c r="D83" s="30">
        <f t="shared" ca="1" si="58"/>
        <v>31</v>
      </c>
      <c r="E83" s="31">
        <f t="shared" si="33"/>
        <v>0.113</v>
      </c>
      <c r="F83" s="33">
        <f t="shared" ca="1" si="34"/>
        <v>1.0105305555555555</v>
      </c>
      <c r="G83" s="33">
        <f t="shared" ca="1" si="59"/>
        <v>2.0347663474193989</v>
      </c>
      <c r="H83" s="33">
        <f t="shared" ca="1" si="60"/>
        <v>0.49145691900608357</v>
      </c>
      <c r="I83" s="30" t="b">
        <f t="shared" si="35"/>
        <v>0</v>
      </c>
      <c r="J83" s="33">
        <f t="shared" si="61"/>
        <v>1</v>
      </c>
      <c r="K83" s="33">
        <f t="shared" ca="1" si="36"/>
        <v>0.49145691900608357</v>
      </c>
      <c r="L83" s="32">
        <f t="shared" ca="1" si="37"/>
        <v>22377.82244975233</v>
      </c>
      <c r="M83" s="34">
        <f t="shared" ca="1" si="62"/>
        <v>1789913.0165877328</v>
      </c>
      <c r="N83" s="35">
        <f t="shared" ca="1" si="63"/>
        <v>3529.0439889631753</v>
      </c>
      <c r="O83" s="34">
        <f t="shared" ca="1" si="38"/>
        <v>17416.848047518968</v>
      </c>
      <c r="P83" s="35">
        <f t="shared" si="39"/>
        <v>399</v>
      </c>
      <c r="Q83" s="35">
        <f t="shared" si="40"/>
        <v>63.84</v>
      </c>
      <c r="R83" s="35">
        <f t="shared" si="41"/>
        <v>166.35080000000002</v>
      </c>
      <c r="S83" s="35">
        <f t="shared" si="42"/>
        <v>26.616128000000003</v>
      </c>
      <c r="T83" s="35">
        <f t="shared" ca="1" si="43"/>
        <v>1431.9304132701864</v>
      </c>
      <c r="U83" s="35">
        <f t="shared" si="44"/>
        <v>84.482758620689665</v>
      </c>
      <c r="V83" s="35">
        <f t="shared" si="45"/>
        <v>13.517241379310347</v>
      </c>
      <c r="W83" s="35">
        <f t="shared" ca="1" si="46"/>
        <v>226.68996790197284</v>
      </c>
      <c r="X83" s="35">
        <f t="shared" ca="1" si="47"/>
        <v>36.270394864315655</v>
      </c>
      <c r="Y83" s="35">
        <f t="shared" ca="1" si="48"/>
        <v>23394.589740518619</v>
      </c>
      <c r="Z83" s="47">
        <f t="shared" si="49"/>
        <v>0.113</v>
      </c>
      <c r="AA83" s="34">
        <f t="shared" ca="1" si="50"/>
        <v>1789913</v>
      </c>
      <c r="AB83" s="34">
        <f t="shared" ca="1" si="51"/>
        <v>3529.0439889631753</v>
      </c>
      <c r="AC83" s="35">
        <f t="shared" ca="1" si="52"/>
        <v>17416.847886111111</v>
      </c>
      <c r="AD83" s="35">
        <f t="shared" ca="1" si="53"/>
        <v>1431.9304</v>
      </c>
      <c r="AE83" s="35">
        <f t="shared" ca="1" si="54"/>
        <v>23394.589565840575</v>
      </c>
      <c r="AF83" s="35">
        <f t="shared" si="55"/>
        <v>0</v>
      </c>
      <c r="AG83" s="249">
        <f>'Tabla Fijo'!E77+'Tabla Fijo'!H77</f>
        <v>0</v>
      </c>
      <c r="AH83" s="35">
        <f t="shared" ca="1" si="64"/>
        <v>23394.589565840575</v>
      </c>
      <c r="AJ83" s="35">
        <f t="shared" ca="1" si="56"/>
        <v>23254.345801596948</v>
      </c>
    </row>
    <row r="84" spans="2:36" x14ac:dyDescent="0.25">
      <c r="B84" s="30">
        <v>70</v>
      </c>
      <c r="C84" s="19">
        <f t="shared" ca="1" si="57"/>
        <v>47821</v>
      </c>
      <c r="D84" s="30">
        <f t="shared" ca="1" si="58"/>
        <v>30</v>
      </c>
      <c r="E84" s="31">
        <f t="shared" si="33"/>
        <v>0.113</v>
      </c>
      <c r="F84" s="33">
        <f t="shared" ca="1" si="34"/>
        <v>1.0102166666666665</v>
      </c>
      <c r="G84" s="33">
        <f t="shared" ca="1" si="59"/>
        <v>2.0555548769355334</v>
      </c>
      <c r="H84" s="33">
        <f t="shared" ca="1" si="60"/>
        <v>0.48648664709493045</v>
      </c>
      <c r="I84" s="30" t="b">
        <f t="shared" si="35"/>
        <v>0</v>
      </c>
      <c r="J84" s="33">
        <f t="shared" si="61"/>
        <v>1</v>
      </c>
      <c r="K84" s="33">
        <f t="shared" ca="1" si="36"/>
        <v>0.48648664709493045</v>
      </c>
      <c r="L84" s="32">
        <f t="shared" ca="1" si="37"/>
        <v>22377.82244975233</v>
      </c>
      <c r="M84" s="34">
        <f t="shared" ca="1" si="62"/>
        <v>1786383.9725987697</v>
      </c>
      <c r="N84" s="35">
        <f t="shared" ca="1" si="63"/>
        <v>4126.9328630349009</v>
      </c>
      <c r="O84" s="34">
        <f t="shared" ca="1" si="38"/>
        <v>16821.782408638413</v>
      </c>
      <c r="P84" s="35">
        <f t="shared" si="39"/>
        <v>399</v>
      </c>
      <c r="Q84" s="35">
        <f t="shared" si="40"/>
        <v>63.84</v>
      </c>
      <c r="R84" s="35">
        <f t="shared" si="41"/>
        <v>166.35080000000002</v>
      </c>
      <c r="S84" s="35">
        <f t="shared" si="42"/>
        <v>26.616128000000003</v>
      </c>
      <c r="T84" s="35">
        <f t="shared" ca="1" si="43"/>
        <v>1429.1071780790157</v>
      </c>
      <c r="U84" s="35">
        <f t="shared" si="44"/>
        <v>84.482758620689665</v>
      </c>
      <c r="V84" s="35">
        <f t="shared" si="45"/>
        <v>13.517241379310347</v>
      </c>
      <c r="W84" s="35">
        <f t="shared" ca="1" si="46"/>
        <v>226.68996790197284</v>
      </c>
      <c r="X84" s="35">
        <f t="shared" ca="1" si="47"/>
        <v>36.270394864315655</v>
      </c>
      <c r="Y84" s="35">
        <f t="shared" ca="1" si="48"/>
        <v>23394.589740518619</v>
      </c>
      <c r="Z84" s="47">
        <f t="shared" si="49"/>
        <v>0.113</v>
      </c>
      <c r="AA84" s="34">
        <f t="shared" ca="1" si="50"/>
        <v>1786383.96</v>
      </c>
      <c r="AB84" s="34">
        <f t="shared" ca="1" si="51"/>
        <v>4126.9328630349009</v>
      </c>
      <c r="AC84" s="35">
        <f t="shared" ca="1" si="52"/>
        <v>16821.782289999999</v>
      </c>
      <c r="AD84" s="35">
        <f t="shared" ca="1" si="53"/>
        <v>1429.107168</v>
      </c>
      <c r="AE84" s="35">
        <f t="shared" ca="1" si="54"/>
        <v>23394.589611801188</v>
      </c>
      <c r="AF84" s="35">
        <f t="shared" si="55"/>
        <v>0</v>
      </c>
      <c r="AG84" s="249">
        <f>'Tabla Fijo'!E78+'Tabla Fijo'!H78</f>
        <v>0</v>
      </c>
      <c r="AH84" s="35">
        <f t="shared" ca="1" si="64"/>
        <v>23394.589611801188</v>
      </c>
      <c r="AJ84" s="35">
        <f t="shared" ca="1" si="56"/>
        <v>23254.345847557561</v>
      </c>
    </row>
    <row r="85" spans="2:36" x14ac:dyDescent="0.25">
      <c r="B85" s="30">
        <v>71</v>
      </c>
      <c r="C85" s="19">
        <f t="shared" ca="1" si="57"/>
        <v>47852</v>
      </c>
      <c r="D85" s="30">
        <f t="shared" ca="1" si="58"/>
        <v>31</v>
      </c>
      <c r="E85" s="31">
        <f t="shared" si="33"/>
        <v>0.113</v>
      </c>
      <c r="F85" s="33">
        <f t="shared" ca="1" si="34"/>
        <v>1.0105305555555555</v>
      </c>
      <c r="G85" s="33">
        <f t="shared" ca="1" si="59"/>
        <v>2.077201011764596</v>
      </c>
      <c r="H85" s="33">
        <f t="shared" ca="1" si="60"/>
        <v>0.48141705802005813</v>
      </c>
      <c r="I85" s="30" t="b">
        <f t="shared" si="35"/>
        <v>0</v>
      </c>
      <c r="J85" s="33">
        <f t="shared" si="61"/>
        <v>1</v>
      </c>
      <c r="K85" s="33">
        <f t="shared" ca="1" si="36"/>
        <v>0.48141705802005813</v>
      </c>
      <c r="L85" s="32">
        <f t="shared" ca="1" si="37"/>
        <v>22377.82244975233</v>
      </c>
      <c r="M85" s="34">
        <f t="shared" ca="1" si="62"/>
        <v>1782257.0397357347</v>
      </c>
      <c r="N85" s="35">
        <f t="shared" ca="1" si="63"/>
        <v>3609.6656785351897</v>
      </c>
      <c r="O85" s="34">
        <f t="shared" ca="1" si="38"/>
        <v>17342.351139428552</v>
      </c>
      <c r="P85" s="35">
        <f t="shared" si="39"/>
        <v>399</v>
      </c>
      <c r="Q85" s="35">
        <f t="shared" si="40"/>
        <v>63.84</v>
      </c>
      <c r="R85" s="35">
        <f t="shared" si="41"/>
        <v>166.35080000000002</v>
      </c>
      <c r="S85" s="35">
        <f t="shared" si="42"/>
        <v>26.616128000000003</v>
      </c>
      <c r="T85" s="35">
        <f t="shared" ca="1" si="43"/>
        <v>1425.8056317885878</v>
      </c>
      <c r="U85" s="35">
        <f t="shared" si="44"/>
        <v>84.482758620689665</v>
      </c>
      <c r="V85" s="35">
        <f t="shared" si="45"/>
        <v>13.517241379310347</v>
      </c>
      <c r="W85" s="35">
        <f t="shared" ca="1" si="46"/>
        <v>226.68996790197284</v>
      </c>
      <c r="X85" s="35">
        <f t="shared" ca="1" si="47"/>
        <v>36.270394864315655</v>
      </c>
      <c r="Y85" s="35">
        <f t="shared" ca="1" si="48"/>
        <v>23394.589740518619</v>
      </c>
      <c r="Z85" s="47">
        <f t="shared" si="49"/>
        <v>0.113</v>
      </c>
      <c r="AA85" s="34">
        <f t="shared" ca="1" si="50"/>
        <v>1782257.03</v>
      </c>
      <c r="AB85" s="34">
        <f t="shared" ca="1" si="51"/>
        <v>3609.6656785351897</v>
      </c>
      <c r="AC85" s="35">
        <f t="shared" ca="1" si="52"/>
        <v>17342.351044694446</v>
      </c>
      <c r="AD85" s="35">
        <f t="shared" ca="1" si="53"/>
        <v>1425.8056240000001</v>
      </c>
      <c r="AE85" s="35">
        <f t="shared" ca="1" si="54"/>
        <v>23394.589637995927</v>
      </c>
      <c r="AF85" s="35">
        <f t="shared" si="55"/>
        <v>0</v>
      </c>
      <c r="AG85" s="249">
        <f>'Tabla Fijo'!E79+'Tabla Fijo'!H79</f>
        <v>0</v>
      </c>
      <c r="AH85" s="35">
        <f t="shared" ca="1" si="64"/>
        <v>23394.589637995927</v>
      </c>
      <c r="AJ85" s="35">
        <f t="shared" ca="1" si="56"/>
        <v>23254.3458737523</v>
      </c>
    </row>
    <row r="86" spans="2:36" x14ac:dyDescent="0.25">
      <c r="B86" s="30">
        <v>72</v>
      </c>
      <c r="C86" s="19">
        <f t="shared" ca="1" si="57"/>
        <v>47883</v>
      </c>
      <c r="D86" s="30">
        <f t="shared" ca="1" si="58"/>
        <v>31</v>
      </c>
      <c r="E86" s="31">
        <f t="shared" si="33"/>
        <v>0.113</v>
      </c>
      <c r="F86" s="33">
        <f t="shared" ca="1" si="34"/>
        <v>1.0105305555555555</v>
      </c>
      <c r="G86" s="33">
        <f t="shared" ca="1" si="59"/>
        <v>2.0990750924190391</v>
      </c>
      <c r="H86" s="33">
        <f t="shared" ca="1" si="60"/>
        <v>0.47640029821304253</v>
      </c>
      <c r="I86" s="30" t="b">
        <f t="shared" si="35"/>
        <v>1</v>
      </c>
      <c r="J86" s="33">
        <f t="shared" si="61"/>
        <v>1</v>
      </c>
      <c r="K86" s="33">
        <f t="shared" ca="1" si="36"/>
        <v>0.47640029821304253</v>
      </c>
      <c r="L86" s="32">
        <f t="shared" ca="1" si="37"/>
        <v>22377.82244975233</v>
      </c>
      <c r="M86" s="34">
        <f t="shared" ca="1" si="62"/>
        <v>1778647.3740571996</v>
      </c>
      <c r="N86" s="35">
        <f t="shared" ca="1" si="63"/>
        <v>3647.677463499982</v>
      </c>
      <c r="O86" s="34">
        <f t="shared" ca="1" si="38"/>
        <v>17307.227087006588</v>
      </c>
      <c r="P86" s="35">
        <f t="shared" si="39"/>
        <v>399</v>
      </c>
      <c r="Q86" s="35">
        <f t="shared" si="40"/>
        <v>63.84</v>
      </c>
      <c r="R86" s="35">
        <f t="shared" si="41"/>
        <v>166.35080000000002</v>
      </c>
      <c r="S86" s="35">
        <f t="shared" si="42"/>
        <v>26.616128000000003</v>
      </c>
      <c r="T86" s="35">
        <f t="shared" ca="1" si="43"/>
        <v>1422.9178992457598</v>
      </c>
      <c r="U86" s="35">
        <f t="shared" si="44"/>
        <v>84.482758620689665</v>
      </c>
      <c r="V86" s="35">
        <f t="shared" si="45"/>
        <v>13.517241379310347</v>
      </c>
      <c r="W86" s="35">
        <f t="shared" ca="1" si="46"/>
        <v>226.68996790197284</v>
      </c>
      <c r="X86" s="35">
        <f t="shared" ca="1" si="47"/>
        <v>36.270394864315655</v>
      </c>
      <c r="Y86" s="35">
        <f t="shared" ca="1" si="48"/>
        <v>23394.589740518619</v>
      </c>
      <c r="Z86" s="47">
        <f t="shared" si="49"/>
        <v>0.113</v>
      </c>
      <c r="AA86" s="34">
        <f t="shared" ca="1" si="50"/>
        <v>1778647.36</v>
      </c>
      <c r="AB86" s="34">
        <f t="shared" ca="1" si="51"/>
        <v>3647.677463499982</v>
      </c>
      <c r="AC86" s="35">
        <f t="shared" ca="1" si="52"/>
        <v>17307.226950222223</v>
      </c>
      <c r="AD86" s="35">
        <f t="shared" ca="1" si="53"/>
        <v>1422.9178880000002</v>
      </c>
      <c r="AE86" s="35">
        <f t="shared" ca="1" si="54"/>
        <v>23394.589592488494</v>
      </c>
      <c r="AF86" s="35">
        <f t="shared" si="55"/>
        <v>0</v>
      </c>
      <c r="AG86" s="249">
        <f>'Tabla Fijo'!E80+'Tabla Fijo'!H80</f>
        <v>0</v>
      </c>
      <c r="AH86" s="35">
        <f t="shared" ca="1" si="64"/>
        <v>23394.589592488494</v>
      </c>
      <c r="AJ86" s="35">
        <f t="shared" ca="1" si="56"/>
        <v>23254.345828244866</v>
      </c>
    </row>
    <row r="87" spans="2:36" x14ac:dyDescent="0.25">
      <c r="B87" s="30">
        <v>73</v>
      </c>
      <c r="C87" s="19">
        <f t="shared" ca="1" si="57"/>
        <v>47911</v>
      </c>
      <c r="D87" s="30">
        <f t="shared" ca="1" si="58"/>
        <v>28</v>
      </c>
      <c r="E87" s="31">
        <f t="shared" si="33"/>
        <v>0.113</v>
      </c>
      <c r="F87" s="33">
        <f t="shared" ca="1" si="34"/>
        <v>1.0095888888888889</v>
      </c>
      <c r="G87" s="33">
        <f t="shared" ca="1" si="59"/>
        <v>2.1192028902496793</v>
      </c>
      <c r="H87" s="33">
        <f t="shared" ca="1" si="60"/>
        <v>0.47187553612772887</v>
      </c>
      <c r="I87" s="30" t="b">
        <f t="shared" si="35"/>
        <v>0</v>
      </c>
      <c r="J87" s="33">
        <f t="shared" si="61"/>
        <v>1</v>
      </c>
      <c r="K87" s="33">
        <f t="shared" ca="1" si="36"/>
        <v>0.47187553612772887</v>
      </c>
      <c r="L87" s="32">
        <f t="shared" ca="1" si="37"/>
        <v>22377.82244975233</v>
      </c>
      <c r="M87" s="34">
        <f t="shared" ca="1" si="62"/>
        <v>1774999.6965936995</v>
      </c>
      <c r="N87" s="35">
        <f t="shared" ca="1" si="63"/>
        <v>5357.5475813038556</v>
      </c>
      <c r="O87" s="34">
        <f t="shared" ca="1" si="38"/>
        <v>15600.275111173514</v>
      </c>
      <c r="P87" s="35">
        <f t="shared" si="39"/>
        <v>399</v>
      </c>
      <c r="Q87" s="35">
        <f t="shared" si="40"/>
        <v>63.84</v>
      </c>
      <c r="R87" s="35">
        <f t="shared" si="41"/>
        <v>166.35080000000002</v>
      </c>
      <c r="S87" s="35">
        <f t="shared" si="42"/>
        <v>26.616128000000003</v>
      </c>
      <c r="T87" s="35">
        <f t="shared" ca="1" si="43"/>
        <v>1419.9997572749596</v>
      </c>
      <c r="U87" s="35">
        <f t="shared" si="44"/>
        <v>84.482758620689665</v>
      </c>
      <c r="V87" s="35">
        <f t="shared" si="45"/>
        <v>13.517241379310347</v>
      </c>
      <c r="W87" s="35">
        <f t="shared" ca="1" si="46"/>
        <v>226.68996790197284</v>
      </c>
      <c r="X87" s="35">
        <f t="shared" ca="1" si="47"/>
        <v>36.270394864315655</v>
      </c>
      <c r="Y87" s="35">
        <f t="shared" ca="1" si="48"/>
        <v>23394.589740518619</v>
      </c>
      <c r="Z87" s="47">
        <f t="shared" si="49"/>
        <v>0.113</v>
      </c>
      <c r="AA87" s="34">
        <f t="shared" ca="1" si="50"/>
        <v>1774999.68</v>
      </c>
      <c r="AB87" s="34">
        <f t="shared" ca="1" si="51"/>
        <v>5357.5475813038556</v>
      </c>
      <c r="AC87" s="35">
        <f t="shared" ca="1" si="52"/>
        <v>15600.274965333334</v>
      </c>
      <c r="AD87" s="35">
        <f t="shared" ca="1" si="53"/>
        <v>1419.999744</v>
      </c>
      <c r="AE87" s="35">
        <f t="shared" ca="1" si="54"/>
        <v>23394.589581403477</v>
      </c>
      <c r="AF87" s="35">
        <f t="shared" si="55"/>
        <v>0</v>
      </c>
      <c r="AG87" s="249">
        <f>'Tabla Fijo'!E81+'Tabla Fijo'!H81</f>
        <v>0</v>
      </c>
      <c r="AH87" s="35">
        <f t="shared" ca="1" si="64"/>
        <v>23394.589581403477</v>
      </c>
      <c r="AJ87" s="35">
        <f t="shared" ca="1" si="56"/>
        <v>23254.34581715985</v>
      </c>
    </row>
    <row r="88" spans="2:36" x14ac:dyDescent="0.25">
      <c r="B88" s="30">
        <v>74</v>
      </c>
      <c r="C88" s="19">
        <f t="shared" ca="1" si="57"/>
        <v>47942</v>
      </c>
      <c r="D88" s="30">
        <f t="shared" ca="1" si="58"/>
        <v>31</v>
      </c>
      <c r="E88" s="31">
        <f t="shared" si="33"/>
        <v>0.113</v>
      </c>
      <c r="F88" s="33">
        <f t="shared" ca="1" si="34"/>
        <v>1.0105305555555555</v>
      </c>
      <c r="G88" s="33">
        <f t="shared" ca="1" si="59"/>
        <v>2.1415192740189473</v>
      </c>
      <c r="H88" s="33">
        <f t="shared" ca="1" si="60"/>
        <v>0.46695820678901462</v>
      </c>
      <c r="I88" s="30" t="b">
        <f t="shared" si="35"/>
        <v>0</v>
      </c>
      <c r="J88" s="33">
        <f t="shared" si="61"/>
        <v>1</v>
      </c>
      <c r="K88" s="33">
        <f t="shared" ca="1" si="36"/>
        <v>0.46695820678901462</v>
      </c>
      <c r="L88" s="32">
        <f t="shared" ca="1" si="37"/>
        <v>22377.82244975233</v>
      </c>
      <c r="M88" s="34">
        <f t="shared" ca="1" si="62"/>
        <v>1769642.1490123956</v>
      </c>
      <c r="N88" s="35">
        <f t="shared" ca="1" si="63"/>
        <v>3742.5074861245753</v>
      </c>
      <c r="O88" s="34">
        <f t="shared" ca="1" si="38"/>
        <v>17219.601244417838</v>
      </c>
      <c r="P88" s="35">
        <f t="shared" si="39"/>
        <v>399</v>
      </c>
      <c r="Q88" s="35">
        <f t="shared" si="40"/>
        <v>63.84</v>
      </c>
      <c r="R88" s="35">
        <f t="shared" si="41"/>
        <v>166.35080000000002</v>
      </c>
      <c r="S88" s="35">
        <f t="shared" si="42"/>
        <v>26.616128000000003</v>
      </c>
      <c r="T88" s="35">
        <f t="shared" ca="1" si="43"/>
        <v>1415.7137192099167</v>
      </c>
      <c r="U88" s="35">
        <f t="shared" si="44"/>
        <v>84.482758620689665</v>
      </c>
      <c r="V88" s="35">
        <f t="shared" si="45"/>
        <v>13.517241379310347</v>
      </c>
      <c r="W88" s="35">
        <f t="shared" ca="1" si="46"/>
        <v>226.68996790197284</v>
      </c>
      <c r="X88" s="35">
        <f t="shared" ca="1" si="47"/>
        <v>36.270394864315655</v>
      </c>
      <c r="Y88" s="35">
        <f t="shared" ca="1" si="48"/>
        <v>23394.589740518619</v>
      </c>
      <c r="Z88" s="47">
        <f t="shared" si="49"/>
        <v>0.113</v>
      </c>
      <c r="AA88" s="34">
        <f t="shared" ca="1" si="50"/>
        <v>1769642.13</v>
      </c>
      <c r="AB88" s="34">
        <f t="shared" ca="1" si="51"/>
        <v>3742.5074861245753</v>
      </c>
      <c r="AC88" s="35">
        <f t="shared" ca="1" si="52"/>
        <v>17219.601059416666</v>
      </c>
      <c r="AD88" s="35">
        <f t="shared" ca="1" si="53"/>
        <v>1415.713704</v>
      </c>
      <c r="AE88" s="35">
        <f t="shared" ca="1" si="54"/>
        <v>23394.58954030753</v>
      </c>
      <c r="AF88" s="35">
        <f t="shared" si="55"/>
        <v>0</v>
      </c>
      <c r="AG88" s="249">
        <f>'Tabla Fijo'!E82+'Tabla Fijo'!H82</f>
        <v>0</v>
      </c>
      <c r="AH88" s="35">
        <f t="shared" ca="1" si="64"/>
        <v>23394.58954030753</v>
      </c>
      <c r="AJ88" s="35">
        <f t="shared" ca="1" si="56"/>
        <v>23254.345776063903</v>
      </c>
    </row>
    <row r="89" spans="2:36" x14ac:dyDescent="0.25">
      <c r="B89" s="30">
        <v>75</v>
      </c>
      <c r="C89" s="19">
        <f t="shared" ca="1" si="57"/>
        <v>47972</v>
      </c>
      <c r="D89" s="30">
        <f t="shared" ca="1" si="58"/>
        <v>30</v>
      </c>
      <c r="E89" s="31">
        <f t="shared" si="33"/>
        <v>0.113</v>
      </c>
      <c r="F89" s="33">
        <f t="shared" ca="1" si="34"/>
        <v>1.0102166666666665</v>
      </c>
      <c r="G89" s="33">
        <f t="shared" ca="1" si="59"/>
        <v>2.1633984626018408</v>
      </c>
      <c r="H89" s="33">
        <f t="shared" ca="1" si="60"/>
        <v>0.46223569873361947</v>
      </c>
      <c r="I89" s="30" t="b">
        <f t="shared" si="35"/>
        <v>0</v>
      </c>
      <c r="J89" s="33">
        <f t="shared" si="61"/>
        <v>1</v>
      </c>
      <c r="K89" s="33">
        <f t="shared" ca="1" si="36"/>
        <v>0.46223569873361947</v>
      </c>
      <c r="L89" s="32">
        <f t="shared" ca="1" si="37"/>
        <v>22377.82244975233</v>
      </c>
      <c r="M89" s="34">
        <f t="shared" ca="1" si="62"/>
        <v>1765899.6415262711</v>
      </c>
      <c r="N89" s="35">
        <f t="shared" ca="1" si="63"/>
        <v>4336.21444549226</v>
      </c>
      <c r="O89" s="34">
        <f t="shared" ca="1" si="38"/>
        <v>16628.888291039053</v>
      </c>
      <c r="P89" s="35">
        <f t="shared" si="39"/>
        <v>399</v>
      </c>
      <c r="Q89" s="35">
        <f t="shared" si="40"/>
        <v>63.84</v>
      </c>
      <c r="R89" s="35">
        <f t="shared" si="41"/>
        <v>166.35080000000002</v>
      </c>
      <c r="S89" s="35">
        <f t="shared" si="42"/>
        <v>26.616128000000003</v>
      </c>
      <c r="T89" s="35">
        <f t="shared" ca="1" si="43"/>
        <v>1412.7197132210169</v>
      </c>
      <c r="U89" s="35">
        <f t="shared" si="44"/>
        <v>84.482758620689665</v>
      </c>
      <c r="V89" s="35">
        <f t="shared" si="45"/>
        <v>13.517241379310347</v>
      </c>
      <c r="W89" s="35">
        <f t="shared" ca="1" si="46"/>
        <v>226.68996790197284</v>
      </c>
      <c r="X89" s="35">
        <f t="shared" ca="1" si="47"/>
        <v>36.270394864315655</v>
      </c>
      <c r="Y89" s="35">
        <f t="shared" ca="1" si="48"/>
        <v>23394.589740518619</v>
      </c>
      <c r="Z89" s="47">
        <f t="shared" si="49"/>
        <v>0.113</v>
      </c>
      <c r="AA89" s="34">
        <f t="shared" ca="1" si="50"/>
        <v>1765899.62</v>
      </c>
      <c r="AB89" s="34">
        <f t="shared" ca="1" si="51"/>
        <v>4336.21444549226</v>
      </c>
      <c r="AC89" s="35">
        <f t="shared" ca="1" si="52"/>
        <v>16628.888088333337</v>
      </c>
      <c r="AD89" s="35">
        <f t="shared" ca="1" si="53"/>
        <v>1412.7196960000001</v>
      </c>
      <c r="AE89" s="35">
        <f t="shared" ca="1" si="54"/>
        <v>23394.589520591886</v>
      </c>
      <c r="AF89" s="35">
        <f t="shared" si="55"/>
        <v>0</v>
      </c>
      <c r="AG89" s="249">
        <f>'Tabla Fijo'!E83+'Tabla Fijo'!H83</f>
        <v>0</v>
      </c>
      <c r="AH89" s="35">
        <f t="shared" ca="1" si="64"/>
        <v>23394.589520591886</v>
      </c>
      <c r="AJ89" s="35">
        <f t="shared" ca="1" si="56"/>
        <v>23254.345756348259</v>
      </c>
    </row>
    <row r="90" spans="2:36" x14ac:dyDescent="0.25">
      <c r="B90" s="30">
        <v>76</v>
      </c>
      <c r="C90" s="19">
        <f t="shared" ca="1" si="57"/>
        <v>48003</v>
      </c>
      <c r="D90" s="30">
        <f t="shared" ca="1" si="58"/>
        <v>31</v>
      </c>
      <c r="E90" s="31">
        <f t="shared" si="33"/>
        <v>0.113</v>
      </c>
      <c r="F90" s="33">
        <f t="shared" ca="1" si="34"/>
        <v>1.0105305555555555</v>
      </c>
      <c r="G90" s="33">
        <f t="shared" ca="1" si="59"/>
        <v>2.186180250301073</v>
      </c>
      <c r="H90" s="33">
        <f t="shared" ca="1" si="60"/>
        <v>0.4574188243912109</v>
      </c>
      <c r="I90" s="30" t="b">
        <f t="shared" si="35"/>
        <v>0</v>
      </c>
      <c r="J90" s="33">
        <f t="shared" si="61"/>
        <v>1</v>
      </c>
      <c r="K90" s="33">
        <f t="shared" ca="1" si="36"/>
        <v>0.4574188243912109</v>
      </c>
      <c r="L90" s="32">
        <f t="shared" ca="1" si="37"/>
        <v>22377.82244975233</v>
      </c>
      <c r="M90" s="34">
        <f t="shared" ca="1" si="62"/>
        <v>1761563.4270807789</v>
      </c>
      <c r="N90" s="35">
        <f t="shared" ca="1" si="63"/>
        <v>3827.5809162433497</v>
      </c>
      <c r="O90" s="34">
        <f t="shared" ca="1" si="38"/>
        <v>17140.990791844357</v>
      </c>
      <c r="P90" s="35">
        <f t="shared" si="39"/>
        <v>399</v>
      </c>
      <c r="Q90" s="35">
        <f t="shared" si="40"/>
        <v>63.84</v>
      </c>
      <c r="R90" s="35">
        <f t="shared" si="41"/>
        <v>166.35080000000002</v>
      </c>
      <c r="S90" s="35">
        <f t="shared" si="42"/>
        <v>26.616128000000003</v>
      </c>
      <c r="T90" s="35">
        <f t="shared" ca="1" si="43"/>
        <v>1409.2507416646231</v>
      </c>
      <c r="U90" s="35">
        <f t="shared" si="44"/>
        <v>84.482758620689665</v>
      </c>
      <c r="V90" s="35">
        <f t="shared" si="45"/>
        <v>13.517241379310347</v>
      </c>
      <c r="W90" s="35">
        <f t="shared" ca="1" si="46"/>
        <v>226.68996790197284</v>
      </c>
      <c r="X90" s="35">
        <f t="shared" ca="1" si="47"/>
        <v>36.270394864315655</v>
      </c>
      <c r="Y90" s="35">
        <f t="shared" ca="1" si="48"/>
        <v>23394.589740518619</v>
      </c>
      <c r="Z90" s="47">
        <f t="shared" si="49"/>
        <v>0.113</v>
      </c>
      <c r="AA90" s="34">
        <f t="shared" ca="1" si="50"/>
        <v>1761563.41</v>
      </c>
      <c r="AB90" s="34">
        <f t="shared" ca="1" si="51"/>
        <v>3827.5809162433497</v>
      </c>
      <c r="AC90" s="35">
        <f t="shared" ca="1" si="52"/>
        <v>17140.990625638889</v>
      </c>
      <c r="AD90" s="35">
        <f t="shared" ca="1" si="53"/>
        <v>1409.250728</v>
      </c>
      <c r="AE90" s="35">
        <f t="shared" ca="1" si="54"/>
        <v>23394.589560648528</v>
      </c>
      <c r="AF90" s="35">
        <f t="shared" si="55"/>
        <v>0</v>
      </c>
      <c r="AG90" s="249">
        <f>'Tabla Fijo'!E84+'Tabla Fijo'!H84</f>
        <v>0</v>
      </c>
      <c r="AH90" s="35">
        <f t="shared" ca="1" si="64"/>
        <v>23394.589560648528</v>
      </c>
      <c r="AJ90" s="35">
        <f t="shared" ca="1" si="56"/>
        <v>23254.345796404901</v>
      </c>
    </row>
    <row r="91" spans="2:36" x14ac:dyDescent="0.25">
      <c r="B91" s="30">
        <v>77</v>
      </c>
      <c r="C91" s="19">
        <f t="shared" ca="1" si="57"/>
        <v>48033</v>
      </c>
      <c r="D91" s="30">
        <f t="shared" ca="1" si="58"/>
        <v>30</v>
      </c>
      <c r="E91" s="31">
        <f t="shared" si="33"/>
        <v>0.113</v>
      </c>
      <c r="F91" s="33">
        <f t="shared" ca="1" si="34"/>
        <v>1.0102166666666665</v>
      </c>
      <c r="G91" s="33">
        <f t="shared" ca="1" si="59"/>
        <v>2.2085157251916487</v>
      </c>
      <c r="H91" s="33">
        <f t="shared" ca="1" si="60"/>
        <v>0.45279279137268669</v>
      </c>
      <c r="I91" s="30" t="b">
        <f t="shared" si="35"/>
        <v>0</v>
      </c>
      <c r="J91" s="33">
        <f t="shared" si="61"/>
        <v>1</v>
      </c>
      <c r="K91" s="33">
        <f t="shared" ca="1" si="36"/>
        <v>0.45279279137268669</v>
      </c>
      <c r="L91" s="32">
        <f t="shared" ca="1" si="37"/>
        <v>22377.82244975233</v>
      </c>
      <c r="M91" s="34">
        <f t="shared" ca="1" si="62"/>
        <v>1757735.8461645355</v>
      </c>
      <c r="N91" s="35">
        <f t="shared" ca="1" si="63"/>
        <v>4419.6212214379939</v>
      </c>
      <c r="O91" s="34">
        <f t="shared" ca="1" si="38"/>
        <v>16552.012551382708</v>
      </c>
      <c r="P91" s="35">
        <f t="shared" si="39"/>
        <v>399</v>
      </c>
      <c r="Q91" s="35">
        <f t="shared" si="40"/>
        <v>63.84</v>
      </c>
      <c r="R91" s="35">
        <f t="shared" si="41"/>
        <v>166.35080000000002</v>
      </c>
      <c r="S91" s="35">
        <f t="shared" si="42"/>
        <v>26.616128000000003</v>
      </c>
      <c r="T91" s="35">
        <f t="shared" ca="1" si="43"/>
        <v>1406.1886769316284</v>
      </c>
      <c r="U91" s="35">
        <f t="shared" si="44"/>
        <v>84.482758620689665</v>
      </c>
      <c r="V91" s="35">
        <f t="shared" si="45"/>
        <v>13.517241379310347</v>
      </c>
      <c r="W91" s="35">
        <f t="shared" ca="1" si="46"/>
        <v>226.68996790197284</v>
      </c>
      <c r="X91" s="35">
        <f t="shared" ca="1" si="47"/>
        <v>36.270394864315655</v>
      </c>
      <c r="Y91" s="35">
        <f t="shared" ca="1" si="48"/>
        <v>23394.589740518619</v>
      </c>
      <c r="Z91" s="47">
        <f t="shared" si="49"/>
        <v>0.113</v>
      </c>
      <c r="AA91" s="34">
        <f t="shared" ca="1" si="50"/>
        <v>1757735.83</v>
      </c>
      <c r="AB91" s="34">
        <f t="shared" ca="1" si="51"/>
        <v>4419.6212214379939</v>
      </c>
      <c r="AC91" s="35">
        <f t="shared" ca="1" si="52"/>
        <v>16552.01239916667</v>
      </c>
      <c r="AD91" s="35">
        <f t="shared" ca="1" si="53"/>
        <v>1406.188664</v>
      </c>
      <c r="AE91" s="35">
        <f t="shared" ca="1" si="54"/>
        <v>23394.589575370952</v>
      </c>
      <c r="AF91" s="35">
        <f t="shared" si="55"/>
        <v>0</v>
      </c>
      <c r="AG91" s="249">
        <f>'Tabla Fijo'!E85+'Tabla Fijo'!H85</f>
        <v>0</v>
      </c>
      <c r="AH91" s="35">
        <f t="shared" ca="1" si="64"/>
        <v>23394.589575370952</v>
      </c>
      <c r="AJ91" s="35">
        <f t="shared" ca="1" si="56"/>
        <v>23254.345811127325</v>
      </c>
    </row>
    <row r="92" spans="2:36" x14ac:dyDescent="0.25">
      <c r="B92" s="30">
        <v>78</v>
      </c>
      <c r="C92" s="19">
        <f t="shared" ca="1" si="57"/>
        <v>48064</v>
      </c>
      <c r="D92" s="30">
        <f t="shared" ca="1" si="58"/>
        <v>31</v>
      </c>
      <c r="E92" s="31">
        <f t="shared" si="33"/>
        <v>0.113</v>
      </c>
      <c r="F92" s="33">
        <f t="shared" ca="1" si="34"/>
        <v>1.0105305555555555</v>
      </c>
      <c r="G92" s="33">
        <f t="shared" ca="1" si="59"/>
        <v>2.2317726227310972</v>
      </c>
      <c r="H92" s="33">
        <f t="shared" ca="1" si="60"/>
        <v>0.44807431985444174</v>
      </c>
      <c r="I92" s="30" t="b">
        <f t="shared" si="35"/>
        <v>0</v>
      </c>
      <c r="J92" s="33">
        <f t="shared" si="61"/>
        <v>1</v>
      </c>
      <c r="K92" s="33">
        <f t="shared" ca="1" si="36"/>
        <v>0.44807431985444174</v>
      </c>
      <c r="L92" s="32">
        <f t="shared" ca="1" si="37"/>
        <v>22377.82244975233</v>
      </c>
      <c r="M92" s="34">
        <f t="shared" ca="1" si="62"/>
        <v>1753316.2249430974</v>
      </c>
      <c r="N92" s="35">
        <f t="shared" ca="1" si="63"/>
        <v>3914.4285365321002</v>
      </c>
      <c r="O92" s="34">
        <f t="shared" ca="1" si="38"/>
        <v>17060.740933265752</v>
      </c>
      <c r="P92" s="35">
        <f t="shared" si="39"/>
        <v>399</v>
      </c>
      <c r="Q92" s="35">
        <f t="shared" si="40"/>
        <v>63.84</v>
      </c>
      <c r="R92" s="35">
        <f t="shared" si="41"/>
        <v>166.35080000000002</v>
      </c>
      <c r="S92" s="35">
        <f t="shared" si="42"/>
        <v>26.616128000000003</v>
      </c>
      <c r="T92" s="35">
        <f t="shared" ca="1" si="43"/>
        <v>1402.652979954478</v>
      </c>
      <c r="U92" s="35">
        <f t="shared" si="44"/>
        <v>84.482758620689665</v>
      </c>
      <c r="V92" s="35">
        <f t="shared" si="45"/>
        <v>13.517241379310347</v>
      </c>
      <c r="W92" s="35">
        <f t="shared" ca="1" si="46"/>
        <v>226.68996790197284</v>
      </c>
      <c r="X92" s="35">
        <f t="shared" ca="1" si="47"/>
        <v>36.270394864315655</v>
      </c>
      <c r="Y92" s="35">
        <f t="shared" ca="1" si="48"/>
        <v>23394.589740518619</v>
      </c>
      <c r="Z92" s="47">
        <f t="shared" si="49"/>
        <v>0.113</v>
      </c>
      <c r="AA92" s="34">
        <f t="shared" ca="1" si="50"/>
        <v>1753316.21</v>
      </c>
      <c r="AB92" s="34">
        <f t="shared" ca="1" si="51"/>
        <v>3914.4285365321002</v>
      </c>
      <c r="AC92" s="35">
        <f t="shared" ca="1" si="52"/>
        <v>17060.740787861112</v>
      </c>
      <c r="AD92" s="35">
        <f t="shared" ca="1" si="53"/>
        <v>1402.6529680000001</v>
      </c>
      <c r="AE92" s="35">
        <f t="shared" ca="1" si="54"/>
        <v>23394.589583159501</v>
      </c>
      <c r="AF92" s="35">
        <f t="shared" si="55"/>
        <v>0</v>
      </c>
      <c r="AG92" s="249">
        <f>'Tabla Fijo'!E86+'Tabla Fijo'!H86</f>
        <v>0</v>
      </c>
      <c r="AH92" s="35">
        <f t="shared" ca="1" si="64"/>
        <v>23394.589583159501</v>
      </c>
      <c r="AJ92" s="35">
        <f t="shared" ca="1" si="56"/>
        <v>23254.345818915874</v>
      </c>
    </row>
    <row r="93" spans="2:36" x14ac:dyDescent="0.25">
      <c r="B93" s="30">
        <v>79</v>
      </c>
      <c r="C93" s="19">
        <f t="shared" ca="1" si="57"/>
        <v>48095</v>
      </c>
      <c r="D93" s="30">
        <f t="shared" ca="1" si="58"/>
        <v>31</v>
      </c>
      <c r="E93" s="31">
        <f t="shared" si="33"/>
        <v>0.113</v>
      </c>
      <c r="F93" s="33">
        <f t="shared" ca="1" si="34"/>
        <v>1.0105305555555555</v>
      </c>
      <c r="G93" s="33">
        <f t="shared" ca="1" si="59"/>
        <v>2.2552744283221346</v>
      </c>
      <c r="H93" s="33">
        <f t="shared" ca="1" si="60"/>
        <v>0.44340501867170723</v>
      </c>
      <c r="I93" s="30" t="b">
        <f t="shared" si="35"/>
        <v>0</v>
      </c>
      <c r="J93" s="33">
        <f t="shared" si="61"/>
        <v>1</v>
      </c>
      <c r="K93" s="33">
        <f t="shared" ca="1" si="36"/>
        <v>0.44340501867170723</v>
      </c>
      <c r="L93" s="32">
        <f t="shared" ca="1" si="37"/>
        <v>22377.82244975233</v>
      </c>
      <c r="M93" s="34">
        <f t="shared" ca="1" si="62"/>
        <v>1749401.7964065652</v>
      </c>
      <c r="N93" s="35">
        <f t="shared" ca="1" si="63"/>
        <v>3955.6496437043052</v>
      </c>
      <c r="O93" s="34">
        <f t="shared" ca="1" si="38"/>
        <v>17022.651368922772</v>
      </c>
      <c r="P93" s="35">
        <f t="shared" si="39"/>
        <v>399</v>
      </c>
      <c r="Q93" s="35">
        <f t="shared" si="40"/>
        <v>63.84</v>
      </c>
      <c r="R93" s="35">
        <f t="shared" si="41"/>
        <v>166.35080000000002</v>
      </c>
      <c r="S93" s="35">
        <f t="shared" si="42"/>
        <v>26.616128000000003</v>
      </c>
      <c r="T93" s="35">
        <f t="shared" ca="1" si="43"/>
        <v>1399.5214371252523</v>
      </c>
      <c r="U93" s="35">
        <f t="shared" si="44"/>
        <v>84.482758620689665</v>
      </c>
      <c r="V93" s="35">
        <f t="shared" si="45"/>
        <v>13.517241379310347</v>
      </c>
      <c r="W93" s="35">
        <f t="shared" ca="1" si="46"/>
        <v>226.68996790197284</v>
      </c>
      <c r="X93" s="35">
        <f t="shared" ca="1" si="47"/>
        <v>36.270394864315655</v>
      </c>
      <c r="Y93" s="35">
        <f t="shared" ca="1" si="48"/>
        <v>23394.589740518619</v>
      </c>
      <c r="Z93" s="47">
        <f t="shared" si="49"/>
        <v>0.113</v>
      </c>
      <c r="AA93" s="34">
        <f t="shared" ca="1" si="50"/>
        <v>1749401.78</v>
      </c>
      <c r="AB93" s="34">
        <f t="shared" ca="1" si="51"/>
        <v>3955.6496437043052</v>
      </c>
      <c r="AC93" s="35">
        <f t="shared" ca="1" si="52"/>
        <v>17022.651209277778</v>
      </c>
      <c r="AD93" s="35">
        <f t="shared" ca="1" si="53"/>
        <v>1399.521424</v>
      </c>
      <c r="AE93" s="35">
        <f t="shared" ca="1" si="54"/>
        <v>23394.589567748371</v>
      </c>
      <c r="AF93" s="35">
        <f t="shared" si="55"/>
        <v>0</v>
      </c>
      <c r="AG93" s="249">
        <f>'Tabla Fijo'!E87+'Tabla Fijo'!H87</f>
        <v>0</v>
      </c>
      <c r="AH93" s="35">
        <f t="shared" ca="1" si="64"/>
        <v>23394.589567748371</v>
      </c>
      <c r="AJ93" s="35">
        <f t="shared" ca="1" si="56"/>
        <v>23254.345803504744</v>
      </c>
    </row>
    <row r="94" spans="2:36" x14ac:dyDescent="0.25">
      <c r="B94" s="30">
        <v>80</v>
      </c>
      <c r="C94" s="19">
        <f t="shared" ca="1" si="57"/>
        <v>48125</v>
      </c>
      <c r="D94" s="30">
        <f t="shared" ca="1" si="58"/>
        <v>30</v>
      </c>
      <c r="E94" s="31">
        <f t="shared" si="33"/>
        <v>0.113</v>
      </c>
      <c r="F94" s="33">
        <f t="shared" ca="1" si="34"/>
        <v>1.0102166666666665</v>
      </c>
      <c r="G94" s="33">
        <f t="shared" ca="1" si="59"/>
        <v>2.2783158153981589</v>
      </c>
      <c r="H94" s="33">
        <f t="shared" ca="1" si="60"/>
        <v>0.43892071206345895</v>
      </c>
      <c r="I94" s="30" t="b">
        <f t="shared" si="35"/>
        <v>0</v>
      </c>
      <c r="J94" s="33">
        <f t="shared" si="61"/>
        <v>1</v>
      </c>
      <c r="K94" s="33">
        <f t="shared" ca="1" si="36"/>
        <v>0.43892071206345895</v>
      </c>
      <c r="L94" s="32">
        <f t="shared" ca="1" si="37"/>
        <v>22377.82244975233</v>
      </c>
      <c r="M94" s="34">
        <f t="shared" ca="1" si="62"/>
        <v>1745446.1467628609</v>
      </c>
      <c r="N94" s="35">
        <f t="shared" ca="1" si="63"/>
        <v>4545.1809836584325</v>
      </c>
      <c r="O94" s="34">
        <f t="shared" ca="1" si="38"/>
        <v>16436.284548683609</v>
      </c>
      <c r="P94" s="35">
        <f t="shared" si="39"/>
        <v>399</v>
      </c>
      <c r="Q94" s="35">
        <f t="shared" si="40"/>
        <v>63.84</v>
      </c>
      <c r="R94" s="35">
        <f t="shared" si="41"/>
        <v>166.35080000000002</v>
      </c>
      <c r="S94" s="35">
        <f t="shared" si="42"/>
        <v>26.616128000000003</v>
      </c>
      <c r="T94" s="35">
        <f t="shared" ca="1" si="43"/>
        <v>1396.3569174102888</v>
      </c>
      <c r="U94" s="35">
        <f t="shared" si="44"/>
        <v>84.482758620689665</v>
      </c>
      <c r="V94" s="35">
        <f t="shared" si="45"/>
        <v>13.517241379310347</v>
      </c>
      <c r="W94" s="35">
        <f t="shared" ca="1" si="46"/>
        <v>226.68996790197284</v>
      </c>
      <c r="X94" s="35">
        <f t="shared" ca="1" si="47"/>
        <v>36.270394864315655</v>
      </c>
      <c r="Y94" s="35">
        <f t="shared" ca="1" si="48"/>
        <v>23394.589740518619</v>
      </c>
      <c r="Z94" s="47">
        <f t="shared" si="49"/>
        <v>0.113</v>
      </c>
      <c r="AA94" s="34">
        <f t="shared" ca="1" si="50"/>
        <v>1745446.13</v>
      </c>
      <c r="AB94" s="34">
        <f t="shared" ca="1" si="51"/>
        <v>4545.1809836584325</v>
      </c>
      <c r="AC94" s="35">
        <f t="shared" ca="1" si="52"/>
        <v>16436.284390833331</v>
      </c>
      <c r="AD94" s="35">
        <f t="shared" ca="1" si="53"/>
        <v>1396.356904</v>
      </c>
      <c r="AE94" s="35">
        <f t="shared" ca="1" si="54"/>
        <v>23394.589569258053</v>
      </c>
      <c r="AF94" s="35">
        <f t="shared" si="55"/>
        <v>0</v>
      </c>
      <c r="AG94" s="249">
        <f>'Tabla Fijo'!E88+'Tabla Fijo'!H88</f>
        <v>0</v>
      </c>
      <c r="AH94" s="35">
        <f t="shared" ca="1" si="64"/>
        <v>23394.589569258053</v>
      </c>
      <c r="AJ94" s="35">
        <f t="shared" ca="1" si="56"/>
        <v>23254.345805014425</v>
      </c>
    </row>
    <row r="95" spans="2:36" x14ac:dyDescent="0.25">
      <c r="B95" s="30">
        <v>81</v>
      </c>
      <c r="C95" s="19">
        <f t="shared" ca="1" si="57"/>
        <v>48156</v>
      </c>
      <c r="D95" s="30">
        <f t="shared" ca="1" si="58"/>
        <v>31</v>
      </c>
      <c r="E95" s="31">
        <f t="shared" si="33"/>
        <v>0.113</v>
      </c>
      <c r="F95" s="33">
        <f t="shared" ca="1" si="34"/>
        <v>1.0105305555555555</v>
      </c>
      <c r="G95" s="33">
        <f t="shared" ca="1" si="59"/>
        <v>2.3023077466653099</v>
      </c>
      <c r="H95" s="33">
        <f t="shared" ca="1" si="60"/>
        <v>0.43434679896656386</v>
      </c>
      <c r="I95" s="30" t="b">
        <f t="shared" si="35"/>
        <v>0</v>
      </c>
      <c r="J95" s="33">
        <f t="shared" si="61"/>
        <v>1</v>
      </c>
      <c r="K95" s="33">
        <f t="shared" ca="1" si="36"/>
        <v>0.43434679896656386</v>
      </c>
      <c r="L95" s="32">
        <f t="shared" ca="1" si="37"/>
        <v>22377.82244975233</v>
      </c>
      <c r="M95" s="34">
        <f t="shared" ca="1" si="62"/>
        <v>1740900.9657792025</v>
      </c>
      <c r="N95" s="35">
        <f t="shared" ca="1" si="63"/>
        <v>4045.1681128941154</v>
      </c>
      <c r="O95" s="34">
        <f t="shared" ca="1" si="38"/>
        <v>16939.933564234852</v>
      </c>
      <c r="P95" s="35">
        <f t="shared" si="39"/>
        <v>399</v>
      </c>
      <c r="Q95" s="35">
        <f t="shared" si="40"/>
        <v>63.84</v>
      </c>
      <c r="R95" s="35">
        <f t="shared" si="41"/>
        <v>166.35080000000002</v>
      </c>
      <c r="S95" s="35">
        <f t="shared" si="42"/>
        <v>26.616128000000003</v>
      </c>
      <c r="T95" s="35">
        <f t="shared" ca="1" si="43"/>
        <v>1392.7207726233621</v>
      </c>
      <c r="U95" s="35">
        <f t="shared" si="44"/>
        <v>84.482758620689665</v>
      </c>
      <c r="V95" s="35">
        <f t="shared" si="45"/>
        <v>13.517241379310347</v>
      </c>
      <c r="W95" s="35">
        <f t="shared" ca="1" si="46"/>
        <v>226.68996790197284</v>
      </c>
      <c r="X95" s="35">
        <f t="shared" ca="1" si="47"/>
        <v>36.270394864315655</v>
      </c>
      <c r="Y95" s="35">
        <f t="shared" ca="1" si="48"/>
        <v>23394.589740518619</v>
      </c>
      <c r="Z95" s="47">
        <f t="shared" si="49"/>
        <v>0.113</v>
      </c>
      <c r="AA95" s="34">
        <f t="shared" ca="1" si="50"/>
        <v>1740900.95</v>
      </c>
      <c r="AB95" s="34">
        <f t="shared" ca="1" si="51"/>
        <v>4045.1681128941154</v>
      </c>
      <c r="AC95" s="35">
        <f t="shared" ca="1" si="52"/>
        <v>16939.933410694441</v>
      </c>
      <c r="AD95" s="35">
        <f t="shared" ca="1" si="53"/>
        <v>1392.7207599999999</v>
      </c>
      <c r="AE95" s="35">
        <f t="shared" ca="1" si="54"/>
        <v>23394.589574354846</v>
      </c>
      <c r="AF95" s="35">
        <f t="shared" si="55"/>
        <v>0</v>
      </c>
      <c r="AG95" s="249">
        <f>'Tabla Fijo'!E89+'Tabla Fijo'!H89</f>
        <v>0</v>
      </c>
      <c r="AH95" s="35">
        <f t="shared" ca="1" si="64"/>
        <v>23394.589574354846</v>
      </c>
      <c r="AJ95" s="35">
        <f t="shared" ca="1" si="56"/>
        <v>23254.345810111219</v>
      </c>
    </row>
    <row r="96" spans="2:36" x14ac:dyDescent="0.25">
      <c r="B96" s="30">
        <v>82</v>
      </c>
      <c r="C96" s="19">
        <f t="shared" ca="1" si="57"/>
        <v>48186</v>
      </c>
      <c r="D96" s="30">
        <f t="shared" ca="1" si="58"/>
        <v>30</v>
      </c>
      <c r="E96" s="31">
        <f t="shared" si="33"/>
        <v>0.113</v>
      </c>
      <c r="F96" s="33">
        <f t="shared" ca="1" si="34"/>
        <v>1.0102166666666665</v>
      </c>
      <c r="G96" s="33">
        <f t="shared" ca="1" si="59"/>
        <v>2.3258296574770734</v>
      </c>
      <c r="H96" s="33">
        <f t="shared" ca="1" si="60"/>
        <v>0.42995410123230721</v>
      </c>
      <c r="I96" s="30" t="b">
        <f t="shared" si="35"/>
        <v>0</v>
      </c>
      <c r="J96" s="33">
        <f t="shared" si="61"/>
        <v>1</v>
      </c>
      <c r="K96" s="33">
        <f t="shared" ca="1" si="36"/>
        <v>0.42995410123230721</v>
      </c>
      <c r="L96" s="32">
        <f t="shared" ca="1" si="37"/>
        <v>22377.82244975233</v>
      </c>
      <c r="M96" s="34">
        <f t="shared" ca="1" si="62"/>
        <v>1736855.7976663085</v>
      </c>
      <c r="N96" s="35">
        <f t="shared" ca="1" si="63"/>
        <v>4632.9457169282114</v>
      </c>
      <c r="O96" s="34">
        <f t="shared" ca="1" si="38"/>
        <v>16355.392094691071</v>
      </c>
      <c r="P96" s="35">
        <f t="shared" si="39"/>
        <v>399</v>
      </c>
      <c r="Q96" s="35">
        <f t="shared" si="40"/>
        <v>63.84</v>
      </c>
      <c r="R96" s="35">
        <f t="shared" si="41"/>
        <v>166.35080000000002</v>
      </c>
      <c r="S96" s="35">
        <f t="shared" si="42"/>
        <v>26.616128000000003</v>
      </c>
      <c r="T96" s="35">
        <f t="shared" ca="1" si="43"/>
        <v>1389.4846381330469</v>
      </c>
      <c r="U96" s="35">
        <f t="shared" si="44"/>
        <v>84.482758620689665</v>
      </c>
      <c r="V96" s="35">
        <f t="shared" si="45"/>
        <v>13.517241379310347</v>
      </c>
      <c r="W96" s="35">
        <f t="shared" ca="1" si="46"/>
        <v>226.68996790197284</v>
      </c>
      <c r="X96" s="35">
        <f t="shared" ca="1" si="47"/>
        <v>36.270394864315655</v>
      </c>
      <c r="Y96" s="35">
        <f t="shared" ca="1" si="48"/>
        <v>23394.589740518619</v>
      </c>
      <c r="Z96" s="47">
        <f t="shared" si="49"/>
        <v>0.113</v>
      </c>
      <c r="AA96" s="34">
        <f t="shared" ca="1" si="50"/>
        <v>1736855.78</v>
      </c>
      <c r="AB96" s="34">
        <f t="shared" ca="1" si="51"/>
        <v>4632.9457169282114</v>
      </c>
      <c r="AC96" s="35">
        <f t="shared" ca="1" si="52"/>
        <v>16355.391928333334</v>
      </c>
      <c r="AD96" s="35">
        <f t="shared" ca="1" si="53"/>
        <v>1389.4846240000002</v>
      </c>
      <c r="AE96" s="35">
        <f t="shared" ca="1" si="54"/>
        <v>23394.589560027835</v>
      </c>
      <c r="AF96" s="35">
        <f t="shared" si="55"/>
        <v>0</v>
      </c>
      <c r="AG96" s="249">
        <f>'Tabla Fijo'!E90+'Tabla Fijo'!H90</f>
        <v>0</v>
      </c>
      <c r="AH96" s="35">
        <f t="shared" ca="1" si="64"/>
        <v>23394.589560027835</v>
      </c>
      <c r="AJ96" s="35">
        <f t="shared" ca="1" si="56"/>
        <v>23254.345795784207</v>
      </c>
    </row>
    <row r="97" spans="2:36" x14ac:dyDescent="0.25">
      <c r="B97" s="30">
        <v>83</v>
      </c>
      <c r="C97" s="19">
        <f t="shared" ca="1" si="57"/>
        <v>48217</v>
      </c>
      <c r="D97" s="30">
        <f t="shared" ca="1" si="58"/>
        <v>31</v>
      </c>
      <c r="E97" s="31">
        <f t="shared" si="33"/>
        <v>0.113</v>
      </c>
      <c r="F97" s="33">
        <f t="shared" ca="1" si="34"/>
        <v>1.0105305555555555</v>
      </c>
      <c r="G97" s="33">
        <f t="shared" ca="1" si="59"/>
        <v>2.3503219358978944</v>
      </c>
      <c r="H97" s="33">
        <f t="shared" ca="1" si="60"/>
        <v>0.42547362755986429</v>
      </c>
      <c r="I97" s="30" t="b">
        <f t="shared" si="35"/>
        <v>0</v>
      </c>
      <c r="J97" s="33">
        <f t="shared" si="61"/>
        <v>1</v>
      </c>
      <c r="K97" s="33">
        <f t="shared" ca="1" si="36"/>
        <v>0.42547362755986429</v>
      </c>
      <c r="L97" s="32">
        <f t="shared" ca="1" si="37"/>
        <v>22377.82244975233</v>
      </c>
      <c r="M97" s="34">
        <f t="shared" ca="1" si="62"/>
        <v>1732222.8519493802</v>
      </c>
      <c r="N97" s="35">
        <f t="shared" ca="1" si="63"/>
        <v>4136.5534726964961</v>
      </c>
      <c r="O97" s="34">
        <f t="shared" ca="1" si="38"/>
        <v>16855.49069549633</v>
      </c>
      <c r="P97" s="35">
        <f t="shared" si="39"/>
        <v>399</v>
      </c>
      <c r="Q97" s="35">
        <f t="shared" si="40"/>
        <v>63.84</v>
      </c>
      <c r="R97" s="35">
        <f t="shared" si="41"/>
        <v>166.35080000000002</v>
      </c>
      <c r="S97" s="35">
        <f t="shared" si="42"/>
        <v>26.616128000000003</v>
      </c>
      <c r="T97" s="35">
        <f t="shared" ca="1" si="43"/>
        <v>1385.7782815595042</v>
      </c>
      <c r="U97" s="35">
        <f t="shared" si="44"/>
        <v>84.482758620689665</v>
      </c>
      <c r="V97" s="35">
        <f t="shared" si="45"/>
        <v>13.517241379310347</v>
      </c>
      <c r="W97" s="35">
        <f t="shared" ca="1" si="46"/>
        <v>226.68996790197286</v>
      </c>
      <c r="X97" s="35">
        <f t="shared" ca="1" si="47"/>
        <v>36.270394864315662</v>
      </c>
      <c r="Y97" s="35">
        <f t="shared" ca="1" si="48"/>
        <v>23394.589740518622</v>
      </c>
      <c r="Z97" s="47">
        <f t="shared" si="49"/>
        <v>0.113</v>
      </c>
      <c r="AA97" s="34">
        <f t="shared" ca="1" si="50"/>
        <v>1732222.83</v>
      </c>
      <c r="AB97" s="34">
        <f t="shared" ca="1" si="51"/>
        <v>4136.5534726964961</v>
      </c>
      <c r="AC97" s="35">
        <f t="shared" ca="1" si="52"/>
        <v>16855.490481916666</v>
      </c>
      <c r="AD97" s="35">
        <f t="shared" ca="1" si="53"/>
        <v>1385.778264</v>
      </c>
      <c r="AE97" s="35">
        <f t="shared" ca="1" si="54"/>
        <v>23394.58950937945</v>
      </c>
      <c r="AF97" s="35">
        <f t="shared" si="55"/>
        <v>0</v>
      </c>
      <c r="AG97" s="249">
        <f>'Tabla Fijo'!E91+'Tabla Fijo'!H91</f>
        <v>0</v>
      </c>
      <c r="AH97" s="35">
        <f t="shared" ca="1" si="64"/>
        <v>23394.58950937945</v>
      </c>
      <c r="AJ97" s="35">
        <f t="shared" ca="1" si="56"/>
        <v>23254.345745135823</v>
      </c>
    </row>
    <row r="98" spans="2:36" x14ac:dyDescent="0.25">
      <c r="B98" s="30">
        <v>84</v>
      </c>
      <c r="C98" s="19">
        <f t="shared" ca="1" si="57"/>
        <v>48248</v>
      </c>
      <c r="D98" s="30">
        <f t="shared" ca="1" si="58"/>
        <v>31</v>
      </c>
      <c r="E98" s="31">
        <f t="shared" si="33"/>
        <v>0.113</v>
      </c>
      <c r="F98" s="33">
        <f t="shared" ca="1" si="34"/>
        <v>1.0105305555555555</v>
      </c>
      <c r="G98" s="33">
        <f t="shared" ca="1" si="59"/>
        <v>2.375072131617308</v>
      </c>
      <c r="H98" s="33">
        <f t="shared" ca="1" si="60"/>
        <v>0.42103984409056616</v>
      </c>
      <c r="I98" s="30" t="b">
        <f t="shared" si="35"/>
        <v>1</v>
      </c>
      <c r="J98" s="33">
        <f t="shared" si="61"/>
        <v>1</v>
      </c>
      <c r="K98" s="33">
        <f t="shared" ca="1" si="36"/>
        <v>0.42103984409056616</v>
      </c>
      <c r="L98" s="32">
        <f t="shared" ca="1" si="37"/>
        <v>22377.82244975233</v>
      </c>
      <c r="M98" s="34">
        <f t="shared" ca="1" si="62"/>
        <v>1728086.2984766837</v>
      </c>
      <c r="N98" s="35">
        <f t="shared" ca="1" si="63"/>
        <v>4180.1136788492504</v>
      </c>
      <c r="O98" s="34">
        <f t="shared" ca="1" si="38"/>
        <v>16815.239732121732</v>
      </c>
      <c r="P98" s="35">
        <f t="shared" si="39"/>
        <v>399</v>
      </c>
      <c r="Q98" s="35">
        <f t="shared" si="40"/>
        <v>63.84</v>
      </c>
      <c r="R98" s="35">
        <f t="shared" si="41"/>
        <v>166.35080000000002</v>
      </c>
      <c r="S98" s="35">
        <f t="shared" si="42"/>
        <v>26.616128000000003</v>
      </c>
      <c r="T98" s="35">
        <f t="shared" ca="1" si="43"/>
        <v>1382.4690387813471</v>
      </c>
      <c r="U98" s="35">
        <f t="shared" si="44"/>
        <v>84.482758620689665</v>
      </c>
      <c r="V98" s="35">
        <f t="shared" si="45"/>
        <v>13.517241379310347</v>
      </c>
      <c r="W98" s="35">
        <f t="shared" ca="1" si="46"/>
        <v>226.68996790197284</v>
      </c>
      <c r="X98" s="35">
        <f t="shared" ca="1" si="47"/>
        <v>36.270394864315655</v>
      </c>
      <c r="Y98" s="35">
        <f t="shared" ca="1" si="48"/>
        <v>23394.589740518619</v>
      </c>
      <c r="Z98" s="47">
        <f t="shared" si="49"/>
        <v>0.113</v>
      </c>
      <c r="AA98" s="34">
        <f t="shared" ca="1" si="50"/>
        <v>1728086.28</v>
      </c>
      <c r="AB98" s="34">
        <f t="shared" ca="1" si="51"/>
        <v>4180.1136788492504</v>
      </c>
      <c r="AC98" s="35">
        <f t="shared" ca="1" si="52"/>
        <v>16815.239552333333</v>
      </c>
      <c r="AD98" s="35">
        <f t="shared" ca="1" si="53"/>
        <v>1382.469024</v>
      </c>
      <c r="AE98" s="35">
        <f t="shared" ca="1" si="54"/>
        <v>23394.589545948871</v>
      </c>
      <c r="AF98" s="35">
        <f t="shared" si="55"/>
        <v>0</v>
      </c>
      <c r="AG98" s="249">
        <f>'Tabla Fijo'!E92+'Tabla Fijo'!H92</f>
        <v>0</v>
      </c>
      <c r="AH98" s="35">
        <f t="shared" ca="1" si="64"/>
        <v>23394.589545948871</v>
      </c>
      <c r="AJ98" s="35">
        <f t="shared" ca="1" si="56"/>
        <v>23254.345781705244</v>
      </c>
    </row>
    <row r="99" spans="2:36" x14ac:dyDescent="0.25">
      <c r="B99" s="30">
        <v>85</v>
      </c>
      <c r="C99" s="19">
        <f t="shared" ca="1" si="57"/>
        <v>48277</v>
      </c>
      <c r="D99" s="30">
        <f t="shared" ca="1" si="58"/>
        <v>29</v>
      </c>
      <c r="E99" s="31">
        <f t="shared" si="33"/>
        <v>0.113</v>
      </c>
      <c r="F99" s="33">
        <f t="shared" ca="1" si="34"/>
        <v>1.0099027777777776</v>
      </c>
      <c r="G99" s="33">
        <f t="shared" ca="1" si="59"/>
        <v>2.3985919431429066</v>
      </c>
      <c r="H99" s="33">
        <f t="shared" ca="1" si="60"/>
        <v>0.41691126448531585</v>
      </c>
      <c r="I99" s="30" t="b">
        <f t="shared" si="35"/>
        <v>0</v>
      </c>
      <c r="J99" s="33">
        <f t="shared" si="61"/>
        <v>1</v>
      </c>
      <c r="K99" s="33">
        <f t="shared" ca="1" si="36"/>
        <v>0.41691126448531585</v>
      </c>
      <c r="L99" s="32">
        <f t="shared" ca="1" si="37"/>
        <v>22377.82244975233</v>
      </c>
      <c r="M99" s="34">
        <f t="shared" ca="1" si="62"/>
        <v>1723906.1847978344</v>
      </c>
      <c r="N99" s="35">
        <f t="shared" ca="1" si="63"/>
        <v>5306.362591962662</v>
      </c>
      <c r="O99" s="34">
        <f t="shared" ca="1" si="38"/>
        <v>15692.3349099514</v>
      </c>
      <c r="P99" s="35">
        <f t="shared" si="39"/>
        <v>399</v>
      </c>
      <c r="Q99" s="35">
        <f t="shared" si="40"/>
        <v>63.84</v>
      </c>
      <c r="R99" s="35">
        <f t="shared" si="41"/>
        <v>166.35080000000002</v>
      </c>
      <c r="S99" s="35">
        <f t="shared" si="42"/>
        <v>26.616128000000003</v>
      </c>
      <c r="T99" s="35">
        <f t="shared" ca="1" si="43"/>
        <v>1379.1249478382676</v>
      </c>
      <c r="U99" s="35">
        <f t="shared" si="44"/>
        <v>84.482758620689665</v>
      </c>
      <c r="V99" s="35">
        <f t="shared" si="45"/>
        <v>13.517241379310347</v>
      </c>
      <c r="W99" s="35">
        <f t="shared" ca="1" si="46"/>
        <v>226.68996790197284</v>
      </c>
      <c r="X99" s="35">
        <f t="shared" ca="1" si="47"/>
        <v>36.270394864315655</v>
      </c>
      <c r="Y99" s="35">
        <f t="shared" ca="1" si="48"/>
        <v>23394.589740518619</v>
      </c>
      <c r="Z99" s="47">
        <f t="shared" si="49"/>
        <v>0.113</v>
      </c>
      <c r="AA99" s="34">
        <f t="shared" ca="1" si="50"/>
        <v>1723906.17</v>
      </c>
      <c r="AB99" s="34">
        <f t="shared" ca="1" si="51"/>
        <v>5306.362591962662</v>
      </c>
      <c r="AC99" s="35">
        <f t="shared" ca="1" si="52"/>
        <v>15692.334775250001</v>
      </c>
      <c r="AD99" s="35">
        <f t="shared" ca="1" si="53"/>
        <v>1379.1249359999999</v>
      </c>
      <c r="AE99" s="35">
        <f t="shared" ca="1" si="54"/>
        <v>23394.589593978952</v>
      </c>
      <c r="AF99" s="35">
        <f t="shared" si="55"/>
        <v>0</v>
      </c>
      <c r="AG99" s="249">
        <f>'Tabla Fijo'!E93+'Tabla Fijo'!H93</f>
        <v>0</v>
      </c>
      <c r="AH99" s="35">
        <f t="shared" ca="1" si="64"/>
        <v>23394.589593978952</v>
      </c>
      <c r="AJ99" s="35">
        <f t="shared" ca="1" si="56"/>
        <v>23254.345829735325</v>
      </c>
    </row>
    <row r="100" spans="2:36" x14ac:dyDescent="0.25">
      <c r="B100" s="30">
        <v>86</v>
      </c>
      <c r="C100" s="19">
        <f t="shared" ca="1" si="57"/>
        <v>48308</v>
      </c>
      <c r="D100" s="30">
        <f t="shared" ca="1" si="58"/>
        <v>31</v>
      </c>
      <c r="E100" s="31">
        <f t="shared" si="33"/>
        <v>0.113</v>
      </c>
      <c r="F100" s="33">
        <f t="shared" ca="1" si="34"/>
        <v>1.0105305555555555</v>
      </c>
      <c r="G100" s="33">
        <f t="shared" ca="1" si="59"/>
        <v>2.4238504488552808</v>
      </c>
      <c r="H100" s="33">
        <f t="shared" ca="1" si="60"/>
        <v>0.41256670784795035</v>
      </c>
      <c r="I100" s="30" t="b">
        <f t="shared" si="35"/>
        <v>0</v>
      </c>
      <c r="J100" s="33">
        <f t="shared" si="61"/>
        <v>1</v>
      </c>
      <c r="K100" s="33">
        <f t="shared" ca="1" si="36"/>
        <v>0.41256670784795035</v>
      </c>
      <c r="L100" s="32">
        <f t="shared" ca="1" si="37"/>
        <v>22377.82244975233</v>
      </c>
      <c r="M100" s="34">
        <f t="shared" ca="1" si="62"/>
        <v>1718599.8222058718</v>
      </c>
      <c r="N100" s="35">
        <f t="shared" ca="1" si="63"/>
        <v>4280.0115442454971</v>
      </c>
      <c r="O100" s="34">
        <f t="shared" ca="1" si="38"/>
        <v>16722.931047742135</v>
      </c>
      <c r="P100" s="35">
        <f t="shared" si="39"/>
        <v>399</v>
      </c>
      <c r="Q100" s="35">
        <f t="shared" si="40"/>
        <v>63.84</v>
      </c>
      <c r="R100" s="35">
        <f t="shared" si="41"/>
        <v>166.35080000000002</v>
      </c>
      <c r="S100" s="35">
        <f t="shared" si="42"/>
        <v>26.616128000000003</v>
      </c>
      <c r="T100" s="35">
        <f t="shared" ca="1" si="43"/>
        <v>1374.8798577646976</v>
      </c>
      <c r="U100" s="35">
        <f t="shared" si="44"/>
        <v>84.482758620689665</v>
      </c>
      <c r="V100" s="35">
        <f t="shared" si="45"/>
        <v>13.517241379310347</v>
      </c>
      <c r="W100" s="35">
        <f t="shared" ca="1" si="46"/>
        <v>226.68996790197284</v>
      </c>
      <c r="X100" s="35">
        <f t="shared" ca="1" si="47"/>
        <v>36.270394864315655</v>
      </c>
      <c r="Y100" s="35">
        <f t="shared" ca="1" si="48"/>
        <v>23394.589740518619</v>
      </c>
      <c r="Z100" s="47">
        <f t="shared" si="49"/>
        <v>0.113</v>
      </c>
      <c r="AA100" s="34">
        <f t="shared" ca="1" si="50"/>
        <v>1718599.81</v>
      </c>
      <c r="AB100" s="34">
        <f t="shared" ca="1" si="51"/>
        <v>4280.0115442454971</v>
      </c>
      <c r="AC100" s="35">
        <f t="shared" ca="1" si="52"/>
        <v>16722.930928972222</v>
      </c>
      <c r="AD100" s="35">
        <f t="shared" ca="1" si="53"/>
        <v>1374.879848</v>
      </c>
      <c r="AE100" s="35">
        <f t="shared" ca="1" si="54"/>
        <v>23394.589611984011</v>
      </c>
      <c r="AF100" s="35">
        <f t="shared" si="55"/>
        <v>0</v>
      </c>
      <c r="AG100" s="249">
        <f>'Tabla Fijo'!E94+'Tabla Fijo'!H94</f>
        <v>0</v>
      </c>
      <c r="AH100" s="35">
        <f t="shared" ca="1" si="64"/>
        <v>23394.589611984011</v>
      </c>
      <c r="AJ100" s="35">
        <f t="shared" ca="1" si="56"/>
        <v>23254.345847740384</v>
      </c>
    </row>
    <row r="101" spans="2:36" x14ac:dyDescent="0.25">
      <c r="B101" s="30">
        <v>87</v>
      </c>
      <c r="C101" s="19">
        <f t="shared" ca="1" si="57"/>
        <v>48338</v>
      </c>
      <c r="D101" s="30">
        <f t="shared" ca="1" si="58"/>
        <v>30</v>
      </c>
      <c r="E101" s="31">
        <f t="shared" si="33"/>
        <v>0.113</v>
      </c>
      <c r="F101" s="33">
        <f t="shared" ca="1" si="34"/>
        <v>1.0102166666666665</v>
      </c>
      <c r="G101" s="33">
        <f t="shared" ca="1" si="59"/>
        <v>2.4486141209410852</v>
      </c>
      <c r="H101" s="33">
        <f t="shared" ca="1" si="60"/>
        <v>0.4083942796244539</v>
      </c>
      <c r="I101" s="30" t="b">
        <f t="shared" si="35"/>
        <v>0</v>
      </c>
      <c r="J101" s="33">
        <f t="shared" si="61"/>
        <v>1</v>
      </c>
      <c r="K101" s="33">
        <f t="shared" ca="1" si="36"/>
        <v>0.4083942796244539</v>
      </c>
      <c r="L101" s="32">
        <f t="shared" ca="1" si="37"/>
        <v>22377.82244975233</v>
      </c>
      <c r="M101" s="34">
        <f t="shared" ca="1" si="62"/>
        <v>1714319.8106616263</v>
      </c>
      <c r="N101" s="35">
        <f t="shared" ca="1" si="63"/>
        <v>4863.1883841593817</v>
      </c>
      <c r="O101" s="34">
        <f t="shared" ca="1" si="38"/>
        <v>16143.178217063647</v>
      </c>
      <c r="P101" s="35">
        <f t="shared" si="39"/>
        <v>399</v>
      </c>
      <c r="Q101" s="35">
        <f t="shared" si="40"/>
        <v>63.84</v>
      </c>
      <c r="R101" s="35">
        <f t="shared" si="41"/>
        <v>166.35080000000002</v>
      </c>
      <c r="S101" s="35">
        <f t="shared" si="42"/>
        <v>26.616128000000003</v>
      </c>
      <c r="T101" s="35">
        <f t="shared" ca="1" si="43"/>
        <v>1371.4558485293012</v>
      </c>
      <c r="U101" s="35">
        <f t="shared" si="44"/>
        <v>84.482758620689665</v>
      </c>
      <c r="V101" s="35">
        <f t="shared" si="45"/>
        <v>13.517241379310347</v>
      </c>
      <c r="W101" s="35">
        <f t="shared" ca="1" si="46"/>
        <v>226.68996790197284</v>
      </c>
      <c r="X101" s="35">
        <f t="shared" ca="1" si="47"/>
        <v>36.270394864315655</v>
      </c>
      <c r="Y101" s="35">
        <f t="shared" ca="1" si="48"/>
        <v>23394.589740518619</v>
      </c>
      <c r="Z101" s="47">
        <f t="shared" si="49"/>
        <v>0.113</v>
      </c>
      <c r="AA101" s="34">
        <f t="shared" ca="1" si="50"/>
        <v>1714319.8</v>
      </c>
      <c r="AB101" s="34">
        <f t="shared" ca="1" si="51"/>
        <v>4863.1883841593817</v>
      </c>
      <c r="AC101" s="35">
        <f t="shared" ca="1" si="52"/>
        <v>16143.178116666668</v>
      </c>
      <c r="AD101" s="35">
        <f t="shared" ca="1" si="53"/>
        <v>1371.4558400000001</v>
      </c>
      <c r="AE101" s="35">
        <f t="shared" ca="1" si="54"/>
        <v>23394.589631592338</v>
      </c>
      <c r="AF101" s="35">
        <f t="shared" si="55"/>
        <v>0</v>
      </c>
      <c r="AG101" s="249">
        <f>'Tabla Fijo'!E95+'Tabla Fijo'!H95</f>
        <v>0</v>
      </c>
      <c r="AH101" s="35">
        <f t="shared" ca="1" si="64"/>
        <v>23394.589631592338</v>
      </c>
      <c r="AJ101" s="35">
        <f t="shared" ca="1" si="56"/>
        <v>23254.345867348711</v>
      </c>
    </row>
    <row r="102" spans="2:36" x14ac:dyDescent="0.25">
      <c r="B102" s="30">
        <v>88</v>
      </c>
      <c r="C102" s="19">
        <f t="shared" ca="1" si="57"/>
        <v>48369</v>
      </c>
      <c r="D102" s="30">
        <f t="shared" ca="1" si="58"/>
        <v>31</v>
      </c>
      <c r="E102" s="31">
        <f t="shared" si="33"/>
        <v>0.113</v>
      </c>
      <c r="F102" s="33">
        <f t="shared" ca="1" si="34"/>
        <v>1.0105305555555555</v>
      </c>
      <c r="G102" s="33">
        <f t="shared" ca="1" si="59"/>
        <v>2.4743993879757729</v>
      </c>
      <c r="H102" s="33">
        <f t="shared" ca="1" si="60"/>
        <v>0.40413847694089033</v>
      </c>
      <c r="I102" s="30" t="b">
        <f t="shared" si="35"/>
        <v>0</v>
      </c>
      <c r="J102" s="33">
        <f t="shared" si="61"/>
        <v>1</v>
      </c>
      <c r="K102" s="33">
        <f t="shared" ca="1" si="36"/>
        <v>0.40413847694089033</v>
      </c>
      <c r="L102" s="32">
        <f t="shared" ca="1" si="37"/>
        <v>22377.82244975233</v>
      </c>
      <c r="M102" s="34">
        <f t="shared" ca="1" si="62"/>
        <v>1709456.6222774668</v>
      </c>
      <c r="N102" s="35">
        <f t="shared" ca="1" si="63"/>
        <v>4376.2945190471182</v>
      </c>
      <c r="O102" s="34">
        <f t="shared" ca="1" si="38"/>
        <v>16633.962632883238</v>
      </c>
      <c r="P102" s="35">
        <f t="shared" si="39"/>
        <v>399</v>
      </c>
      <c r="Q102" s="35">
        <f t="shared" si="40"/>
        <v>63.84</v>
      </c>
      <c r="R102" s="35">
        <f t="shared" si="41"/>
        <v>166.35080000000002</v>
      </c>
      <c r="S102" s="35">
        <f t="shared" si="42"/>
        <v>26.616128000000003</v>
      </c>
      <c r="T102" s="35">
        <f t="shared" ca="1" si="43"/>
        <v>1367.5652978219734</v>
      </c>
      <c r="U102" s="35">
        <f t="shared" si="44"/>
        <v>84.482758620689665</v>
      </c>
      <c r="V102" s="35">
        <f t="shared" si="45"/>
        <v>13.517241379310347</v>
      </c>
      <c r="W102" s="35">
        <f t="shared" ca="1" si="46"/>
        <v>226.68996790197284</v>
      </c>
      <c r="X102" s="35">
        <f t="shared" ca="1" si="47"/>
        <v>36.270394864315655</v>
      </c>
      <c r="Y102" s="35">
        <f t="shared" ca="1" si="48"/>
        <v>23394.589740518619</v>
      </c>
      <c r="Z102" s="47">
        <f t="shared" si="49"/>
        <v>0.113</v>
      </c>
      <c r="AA102" s="34">
        <f t="shared" ca="1" si="50"/>
        <v>1709456.61</v>
      </c>
      <c r="AB102" s="34">
        <f t="shared" ca="1" si="51"/>
        <v>4376.2945190471182</v>
      </c>
      <c r="AC102" s="35">
        <f t="shared" ca="1" si="52"/>
        <v>16633.962513416671</v>
      </c>
      <c r="AD102" s="35">
        <f t="shared" ca="1" si="53"/>
        <v>1367.5652880000002</v>
      </c>
      <c r="AE102" s="35">
        <f t="shared" ca="1" si="54"/>
        <v>23394.58961123008</v>
      </c>
      <c r="AF102" s="35">
        <f t="shared" si="55"/>
        <v>0</v>
      </c>
      <c r="AG102" s="249">
        <f>'Tabla Fijo'!E96+'Tabla Fijo'!H96</f>
        <v>0</v>
      </c>
      <c r="AH102" s="35">
        <f t="shared" ca="1" si="64"/>
        <v>23394.58961123008</v>
      </c>
      <c r="AJ102" s="35">
        <f t="shared" ca="1" si="56"/>
        <v>23254.345846986453</v>
      </c>
    </row>
    <row r="103" spans="2:36" x14ac:dyDescent="0.25">
      <c r="B103" s="30">
        <v>89</v>
      </c>
      <c r="C103" s="19">
        <f t="shared" ca="1" si="57"/>
        <v>48399</v>
      </c>
      <c r="D103" s="30">
        <f t="shared" ca="1" si="58"/>
        <v>30</v>
      </c>
      <c r="E103" s="31">
        <f t="shared" si="33"/>
        <v>0.113</v>
      </c>
      <c r="F103" s="33">
        <f t="shared" ca="1" si="34"/>
        <v>1.0102166666666665</v>
      </c>
      <c r="G103" s="33">
        <f t="shared" ca="1" si="59"/>
        <v>2.499679501722925</v>
      </c>
      <c r="H103" s="33">
        <f t="shared" ca="1" si="60"/>
        <v>0.40005128629920023</v>
      </c>
      <c r="I103" s="30" t="b">
        <f t="shared" si="35"/>
        <v>0</v>
      </c>
      <c r="J103" s="33">
        <f t="shared" si="61"/>
        <v>1</v>
      </c>
      <c r="K103" s="33">
        <f t="shared" ca="1" si="36"/>
        <v>0.40005128629920023</v>
      </c>
      <c r="L103" s="32">
        <f t="shared" ca="1" si="37"/>
        <v>22377.82244975233</v>
      </c>
      <c r="M103" s="34">
        <f t="shared" ca="1" si="62"/>
        <v>1705080.3277584198</v>
      </c>
      <c r="N103" s="35">
        <f t="shared" ca="1" si="63"/>
        <v>4957.5851011538061</v>
      </c>
      <c r="O103" s="34">
        <f t="shared" ca="1" si="38"/>
        <v>16056.173086391787</v>
      </c>
      <c r="P103" s="35">
        <f t="shared" si="39"/>
        <v>399</v>
      </c>
      <c r="Q103" s="35">
        <f t="shared" si="40"/>
        <v>63.84</v>
      </c>
      <c r="R103" s="35">
        <f t="shared" si="41"/>
        <v>166.35080000000002</v>
      </c>
      <c r="S103" s="35">
        <f t="shared" si="42"/>
        <v>26.616128000000003</v>
      </c>
      <c r="T103" s="35">
        <f t="shared" ca="1" si="43"/>
        <v>1364.064262206736</v>
      </c>
      <c r="U103" s="35">
        <f t="shared" si="44"/>
        <v>84.482758620689665</v>
      </c>
      <c r="V103" s="35">
        <f t="shared" si="45"/>
        <v>13.517241379310347</v>
      </c>
      <c r="W103" s="35">
        <f t="shared" ca="1" si="46"/>
        <v>226.68996790197284</v>
      </c>
      <c r="X103" s="35">
        <f t="shared" ca="1" si="47"/>
        <v>36.270394864315655</v>
      </c>
      <c r="Y103" s="35">
        <f t="shared" ca="1" si="48"/>
        <v>23394.589740518619</v>
      </c>
      <c r="Z103" s="47">
        <f t="shared" si="49"/>
        <v>0.113</v>
      </c>
      <c r="AA103" s="34">
        <f t="shared" ca="1" si="50"/>
        <v>1705080.32</v>
      </c>
      <c r="AB103" s="34">
        <f t="shared" ca="1" si="51"/>
        <v>4957.5851011538061</v>
      </c>
      <c r="AC103" s="35">
        <f t="shared" ca="1" si="52"/>
        <v>16056.173013333335</v>
      </c>
      <c r="AD103" s="35">
        <f t="shared" ca="1" si="53"/>
        <v>1364.0642560000001</v>
      </c>
      <c r="AE103" s="35">
        <f t="shared" ca="1" si="54"/>
        <v>23394.589661253431</v>
      </c>
      <c r="AF103" s="35">
        <f t="shared" si="55"/>
        <v>0</v>
      </c>
      <c r="AG103" s="249">
        <f>'Tabla Fijo'!E97+'Tabla Fijo'!H97</f>
        <v>0</v>
      </c>
      <c r="AH103" s="35">
        <f t="shared" ca="1" si="64"/>
        <v>23394.589661253431</v>
      </c>
      <c r="AJ103" s="35">
        <f t="shared" ca="1" si="56"/>
        <v>23254.345897009804</v>
      </c>
    </row>
    <row r="104" spans="2:36" x14ac:dyDescent="0.25">
      <c r="B104" s="30">
        <v>90</v>
      </c>
      <c r="C104" s="19">
        <f t="shared" ca="1" si="57"/>
        <v>48430</v>
      </c>
      <c r="D104" s="30">
        <f t="shared" ca="1" si="58"/>
        <v>31</v>
      </c>
      <c r="E104" s="31">
        <f t="shared" si="33"/>
        <v>0.113</v>
      </c>
      <c r="F104" s="33">
        <f t="shared" ca="1" si="34"/>
        <v>1.0105305555555555</v>
      </c>
      <c r="G104" s="33">
        <f t="shared" ca="1" si="59"/>
        <v>2.5260025155869017</v>
      </c>
      <c r="H104" s="33">
        <f t="shared" ca="1" si="60"/>
        <v>0.39588242443521715</v>
      </c>
      <c r="I104" s="30" t="b">
        <f t="shared" si="35"/>
        <v>0</v>
      </c>
      <c r="J104" s="33">
        <f t="shared" si="61"/>
        <v>1</v>
      </c>
      <c r="K104" s="33">
        <f t="shared" ca="1" si="36"/>
        <v>0.39588242443521715</v>
      </c>
      <c r="L104" s="32">
        <f t="shared" ca="1" si="37"/>
        <v>22377.82244975233</v>
      </c>
      <c r="M104" s="34">
        <f t="shared" ca="1" si="62"/>
        <v>1700122.7426572661</v>
      </c>
      <c r="N104" s="35">
        <f t="shared" ca="1" si="63"/>
        <v>4474.5854569365083</v>
      </c>
      <c r="O104" s="34">
        <f t="shared" ca="1" si="38"/>
        <v>16543.138798690008</v>
      </c>
      <c r="P104" s="35">
        <f t="shared" si="39"/>
        <v>399</v>
      </c>
      <c r="Q104" s="35">
        <f t="shared" si="40"/>
        <v>63.84</v>
      </c>
      <c r="R104" s="35">
        <f t="shared" si="41"/>
        <v>166.35080000000002</v>
      </c>
      <c r="S104" s="35">
        <f t="shared" si="42"/>
        <v>26.616128000000003</v>
      </c>
      <c r="T104" s="35">
        <f t="shared" ca="1" si="43"/>
        <v>1360.0981941258131</v>
      </c>
      <c r="U104" s="35">
        <f t="shared" si="44"/>
        <v>84.482758620689665</v>
      </c>
      <c r="V104" s="35">
        <f t="shared" si="45"/>
        <v>13.517241379310347</v>
      </c>
      <c r="W104" s="35">
        <f t="shared" ca="1" si="46"/>
        <v>226.68996790197284</v>
      </c>
      <c r="X104" s="35">
        <f t="shared" ca="1" si="47"/>
        <v>36.270394864315655</v>
      </c>
      <c r="Y104" s="35">
        <f t="shared" ca="1" si="48"/>
        <v>23394.589740518619</v>
      </c>
      <c r="Z104" s="47">
        <f t="shared" si="49"/>
        <v>0.113</v>
      </c>
      <c r="AA104" s="34">
        <f t="shared" ca="1" si="50"/>
        <v>1700122.73</v>
      </c>
      <c r="AB104" s="34">
        <f t="shared" ca="1" si="51"/>
        <v>4474.5854569365083</v>
      </c>
      <c r="AC104" s="35">
        <f t="shared" ca="1" si="52"/>
        <v>16543.138675527778</v>
      </c>
      <c r="AD104" s="35">
        <f t="shared" ca="1" si="53"/>
        <v>1360.0981839999999</v>
      </c>
      <c r="AE104" s="35">
        <f t="shared" ca="1" si="54"/>
        <v>23394.589607230573</v>
      </c>
      <c r="AF104" s="35">
        <f t="shared" si="55"/>
        <v>0</v>
      </c>
      <c r="AG104" s="249">
        <f>'Tabla Fijo'!E98+'Tabla Fijo'!H98</f>
        <v>0</v>
      </c>
      <c r="AH104" s="35">
        <f t="shared" ca="1" si="64"/>
        <v>23394.589607230573</v>
      </c>
      <c r="AJ104" s="35">
        <f t="shared" ca="1" si="56"/>
        <v>23254.345842986946</v>
      </c>
    </row>
    <row r="105" spans="2:36" x14ac:dyDescent="0.25">
      <c r="B105" s="30">
        <v>91</v>
      </c>
      <c r="C105" s="19">
        <f t="shared" ca="1" si="57"/>
        <v>48461</v>
      </c>
      <c r="D105" s="30">
        <f t="shared" ca="1" si="58"/>
        <v>31</v>
      </c>
      <c r="E105" s="31">
        <f t="shared" si="33"/>
        <v>0.113</v>
      </c>
      <c r="F105" s="33">
        <f t="shared" ca="1" si="34"/>
        <v>1.0105305555555555</v>
      </c>
      <c r="G105" s="33">
        <f t="shared" ca="1" si="59"/>
        <v>2.5526027254107624</v>
      </c>
      <c r="H105" s="33">
        <f t="shared" ca="1" si="60"/>
        <v>0.39175700552426579</v>
      </c>
      <c r="I105" s="30" t="b">
        <f t="shared" si="35"/>
        <v>0</v>
      </c>
      <c r="J105" s="33">
        <f t="shared" si="61"/>
        <v>1</v>
      </c>
      <c r="K105" s="33">
        <f t="shared" ca="1" si="36"/>
        <v>0.39175700552426579</v>
      </c>
      <c r="L105" s="32">
        <f t="shared" ca="1" si="37"/>
        <v>22377.82244975233</v>
      </c>
      <c r="M105" s="34">
        <f t="shared" ca="1" si="62"/>
        <v>1695648.1572003295</v>
      </c>
      <c r="N105" s="35">
        <f t="shared" ca="1" si="63"/>
        <v>4521.7053276788583</v>
      </c>
      <c r="O105" s="34">
        <f t="shared" ca="1" si="38"/>
        <v>16499.598596313208</v>
      </c>
      <c r="P105" s="35">
        <f t="shared" si="39"/>
        <v>399</v>
      </c>
      <c r="Q105" s="35">
        <f t="shared" si="40"/>
        <v>63.84</v>
      </c>
      <c r="R105" s="35">
        <f t="shared" si="41"/>
        <v>166.35080000000002</v>
      </c>
      <c r="S105" s="35">
        <f t="shared" si="42"/>
        <v>26.616128000000003</v>
      </c>
      <c r="T105" s="35">
        <f t="shared" ca="1" si="43"/>
        <v>1356.5185257602636</v>
      </c>
      <c r="U105" s="35">
        <f t="shared" si="44"/>
        <v>84.482758620689665</v>
      </c>
      <c r="V105" s="35">
        <f t="shared" si="45"/>
        <v>13.517241379310347</v>
      </c>
      <c r="W105" s="35">
        <f t="shared" ca="1" si="46"/>
        <v>226.68996790197284</v>
      </c>
      <c r="X105" s="35">
        <f t="shared" ca="1" si="47"/>
        <v>36.270394864315655</v>
      </c>
      <c r="Y105" s="35">
        <f t="shared" ca="1" si="48"/>
        <v>23394.589740518619</v>
      </c>
      <c r="Z105" s="47">
        <f t="shared" si="49"/>
        <v>0.113</v>
      </c>
      <c r="AA105" s="34">
        <f t="shared" ca="1" si="50"/>
        <v>1695648.14</v>
      </c>
      <c r="AB105" s="34">
        <f t="shared" ca="1" si="51"/>
        <v>4521.7053276788583</v>
      </c>
      <c r="AC105" s="35">
        <f t="shared" ca="1" si="52"/>
        <v>16499.598428944442</v>
      </c>
      <c r="AD105" s="35">
        <f t="shared" ca="1" si="53"/>
        <v>1356.5185119999999</v>
      </c>
      <c r="AE105" s="35">
        <f t="shared" ca="1" si="54"/>
        <v>23394.589559389588</v>
      </c>
      <c r="AF105" s="35">
        <f t="shared" si="55"/>
        <v>0</v>
      </c>
      <c r="AG105" s="249">
        <f>'Tabla Fijo'!E99+'Tabla Fijo'!H99</f>
        <v>0</v>
      </c>
      <c r="AH105" s="35">
        <f t="shared" ca="1" si="64"/>
        <v>23394.589559389588</v>
      </c>
      <c r="AJ105" s="35">
        <f t="shared" ca="1" si="56"/>
        <v>23254.34579514596</v>
      </c>
    </row>
    <row r="106" spans="2:36" x14ac:dyDescent="0.25">
      <c r="B106" s="30">
        <v>92</v>
      </c>
      <c r="C106" s="19">
        <f t="shared" ca="1" si="57"/>
        <v>48491</v>
      </c>
      <c r="D106" s="30">
        <f t="shared" ca="1" si="58"/>
        <v>30</v>
      </c>
      <c r="E106" s="31">
        <f t="shared" si="33"/>
        <v>0.113</v>
      </c>
      <c r="F106" s="33">
        <f t="shared" ca="1" si="34"/>
        <v>1.0102166666666665</v>
      </c>
      <c r="G106" s="33">
        <f t="shared" ca="1" si="59"/>
        <v>2.5786818165887087</v>
      </c>
      <c r="H106" s="33">
        <f t="shared" ca="1" si="60"/>
        <v>0.3877950329377518</v>
      </c>
      <c r="I106" s="30" t="b">
        <f t="shared" si="35"/>
        <v>0</v>
      </c>
      <c r="J106" s="33">
        <f t="shared" si="61"/>
        <v>1</v>
      </c>
      <c r="K106" s="33">
        <f t="shared" ca="1" si="36"/>
        <v>0.3877950329377518</v>
      </c>
      <c r="L106" s="32">
        <f t="shared" ca="1" si="37"/>
        <v>22377.82244975233</v>
      </c>
      <c r="M106" s="34">
        <f t="shared" ca="1" si="62"/>
        <v>1691126.4518726505</v>
      </c>
      <c r="N106" s="35">
        <f t="shared" ca="1" si="63"/>
        <v>5100.1471997867502</v>
      </c>
      <c r="O106" s="34">
        <f t="shared" ca="1" si="38"/>
        <v>15924.774088467459</v>
      </c>
      <c r="P106" s="35">
        <f t="shared" si="39"/>
        <v>399</v>
      </c>
      <c r="Q106" s="35">
        <f t="shared" si="40"/>
        <v>63.84</v>
      </c>
      <c r="R106" s="35">
        <f t="shared" si="41"/>
        <v>166.35080000000002</v>
      </c>
      <c r="S106" s="35">
        <f t="shared" si="42"/>
        <v>26.616128000000003</v>
      </c>
      <c r="T106" s="35">
        <f t="shared" ca="1" si="43"/>
        <v>1352.9011614981205</v>
      </c>
      <c r="U106" s="35">
        <f t="shared" si="44"/>
        <v>84.482758620689665</v>
      </c>
      <c r="V106" s="35">
        <f t="shared" si="45"/>
        <v>13.517241379310347</v>
      </c>
      <c r="W106" s="35">
        <f t="shared" ca="1" si="46"/>
        <v>226.68996790197284</v>
      </c>
      <c r="X106" s="35">
        <f t="shared" ca="1" si="47"/>
        <v>36.270394864315655</v>
      </c>
      <c r="Y106" s="35">
        <f t="shared" ca="1" si="48"/>
        <v>23394.589740518619</v>
      </c>
      <c r="Z106" s="47">
        <f t="shared" si="49"/>
        <v>0.113</v>
      </c>
      <c r="AA106" s="34">
        <f t="shared" ca="1" si="50"/>
        <v>1691126.43</v>
      </c>
      <c r="AB106" s="34">
        <f t="shared" ca="1" si="51"/>
        <v>5100.1471997867502</v>
      </c>
      <c r="AC106" s="35">
        <f t="shared" ca="1" si="52"/>
        <v>15924.7738825</v>
      </c>
      <c r="AD106" s="35">
        <f t="shared" ca="1" si="53"/>
        <v>1352.9011439999999</v>
      </c>
      <c r="AE106" s="35">
        <f t="shared" ca="1" si="54"/>
        <v>23394.589517053038</v>
      </c>
      <c r="AF106" s="35">
        <f t="shared" si="55"/>
        <v>0</v>
      </c>
      <c r="AG106" s="249">
        <f>'Tabla Fijo'!E100+'Tabla Fijo'!H100</f>
        <v>0</v>
      </c>
      <c r="AH106" s="35">
        <f t="shared" ca="1" si="64"/>
        <v>23394.589517053038</v>
      </c>
      <c r="AJ106" s="35">
        <f t="shared" ca="1" si="56"/>
        <v>23254.345752809411</v>
      </c>
    </row>
    <row r="107" spans="2:36" x14ac:dyDescent="0.25">
      <c r="B107" s="30">
        <v>93</v>
      </c>
      <c r="C107" s="19">
        <f t="shared" ca="1" si="57"/>
        <v>48522</v>
      </c>
      <c r="D107" s="30">
        <f t="shared" ca="1" si="58"/>
        <v>31</v>
      </c>
      <c r="E107" s="31">
        <f t="shared" si="33"/>
        <v>0.113</v>
      </c>
      <c r="F107" s="33">
        <f t="shared" ca="1" si="34"/>
        <v>1.0105305555555555</v>
      </c>
      <c r="G107" s="33">
        <f t="shared" ca="1" si="59"/>
        <v>2.605836768718397</v>
      </c>
      <c r="H107" s="33">
        <f t="shared" ca="1" si="60"/>
        <v>0.38375389126611342</v>
      </c>
      <c r="I107" s="30" t="b">
        <f t="shared" si="35"/>
        <v>0</v>
      </c>
      <c r="J107" s="33">
        <f t="shared" si="61"/>
        <v>1</v>
      </c>
      <c r="K107" s="33">
        <f t="shared" ca="1" si="36"/>
        <v>0.38375389126611342</v>
      </c>
      <c r="L107" s="32">
        <f t="shared" ca="1" si="37"/>
        <v>22377.82244975233</v>
      </c>
      <c r="M107" s="34">
        <f t="shared" ca="1" si="62"/>
        <v>1686026.3046728638</v>
      </c>
      <c r="N107" s="35">
        <f t="shared" ca="1" si="63"/>
        <v>4623.0287802667008</v>
      </c>
      <c r="O107" s="34">
        <f t="shared" ca="1" si="38"/>
        <v>16405.972625747338</v>
      </c>
      <c r="P107" s="35">
        <f t="shared" si="39"/>
        <v>399</v>
      </c>
      <c r="Q107" s="35">
        <f t="shared" si="40"/>
        <v>63.84</v>
      </c>
      <c r="R107" s="35">
        <f t="shared" si="41"/>
        <v>166.35080000000002</v>
      </c>
      <c r="S107" s="35">
        <f t="shared" si="42"/>
        <v>26.616128000000003</v>
      </c>
      <c r="T107" s="35">
        <f t="shared" ca="1" si="43"/>
        <v>1348.8210437382911</v>
      </c>
      <c r="U107" s="35">
        <f t="shared" si="44"/>
        <v>84.482758620689665</v>
      </c>
      <c r="V107" s="35">
        <f t="shared" si="45"/>
        <v>13.517241379310347</v>
      </c>
      <c r="W107" s="35">
        <f t="shared" ca="1" si="46"/>
        <v>226.68996790197284</v>
      </c>
      <c r="X107" s="35">
        <f t="shared" ca="1" si="47"/>
        <v>36.270394864315655</v>
      </c>
      <c r="Y107" s="35">
        <f t="shared" ca="1" si="48"/>
        <v>23394.589740518619</v>
      </c>
      <c r="Z107" s="47">
        <f t="shared" si="49"/>
        <v>0.113</v>
      </c>
      <c r="AA107" s="34">
        <f t="shared" ca="1" si="50"/>
        <v>1686026.28</v>
      </c>
      <c r="AB107" s="34">
        <f t="shared" ca="1" si="51"/>
        <v>4623.0287802667008</v>
      </c>
      <c r="AC107" s="35">
        <f t="shared" ca="1" si="52"/>
        <v>16405.972385666668</v>
      </c>
      <c r="AD107" s="35">
        <f t="shared" ca="1" si="53"/>
        <v>1348.8210240000001</v>
      </c>
      <c r="AE107" s="35">
        <f t="shared" ca="1" si="54"/>
        <v>23394.589480699658</v>
      </c>
      <c r="AF107" s="35">
        <f t="shared" si="55"/>
        <v>0</v>
      </c>
      <c r="AG107" s="249">
        <f>'Tabla Fijo'!E101+'Tabla Fijo'!H101</f>
        <v>0</v>
      </c>
      <c r="AH107" s="35">
        <f t="shared" ca="1" si="64"/>
        <v>23394.589480699658</v>
      </c>
      <c r="AJ107" s="35">
        <f t="shared" ca="1" si="56"/>
        <v>23254.345716456031</v>
      </c>
    </row>
    <row r="108" spans="2:36" x14ac:dyDescent="0.25">
      <c r="B108" s="30">
        <v>94</v>
      </c>
      <c r="C108" s="19">
        <f t="shared" ca="1" si="57"/>
        <v>48552</v>
      </c>
      <c r="D108" s="30">
        <f t="shared" ca="1" si="58"/>
        <v>30</v>
      </c>
      <c r="E108" s="31">
        <f t="shared" si="33"/>
        <v>0.113</v>
      </c>
      <c r="F108" s="33">
        <f t="shared" ca="1" si="34"/>
        <v>1.0102166666666665</v>
      </c>
      <c r="G108" s="33">
        <f t="shared" ca="1" si="59"/>
        <v>2.6324597343721363</v>
      </c>
      <c r="H108" s="33">
        <f t="shared" ca="1" si="60"/>
        <v>0.37987285691133593</v>
      </c>
      <c r="I108" s="30" t="b">
        <f t="shared" si="35"/>
        <v>0</v>
      </c>
      <c r="J108" s="33">
        <f t="shared" si="61"/>
        <v>1</v>
      </c>
      <c r="K108" s="33">
        <f t="shared" ca="1" si="36"/>
        <v>0.37987285691133593</v>
      </c>
      <c r="L108" s="32">
        <f t="shared" ca="1" si="37"/>
        <v>22377.82244975233</v>
      </c>
      <c r="M108" s="34">
        <f t="shared" ca="1" si="62"/>
        <v>1681403.2758925972</v>
      </c>
      <c r="N108" s="35">
        <f t="shared" ca="1" si="63"/>
        <v>5199.4856477162948</v>
      </c>
      <c r="O108" s="34">
        <f t="shared" ca="1" si="38"/>
        <v>15833.214181321957</v>
      </c>
      <c r="P108" s="35">
        <f t="shared" si="39"/>
        <v>399</v>
      </c>
      <c r="Q108" s="35">
        <f t="shared" si="40"/>
        <v>63.84</v>
      </c>
      <c r="R108" s="35">
        <f t="shared" si="41"/>
        <v>166.35080000000002</v>
      </c>
      <c r="S108" s="35">
        <f t="shared" si="42"/>
        <v>26.616128000000003</v>
      </c>
      <c r="T108" s="35">
        <f t="shared" ca="1" si="43"/>
        <v>1345.1226207140778</v>
      </c>
      <c r="U108" s="35">
        <f t="shared" si="44"/>
        <v>84.482758620689665</v>
      </c>
      <c r="V108" s="35">
        <f t="shared" si="45"/>
        <v>13.517241379310347</v>
      </c>
      <c r="W108" s="35">
        <f t="shared" ca="1" si="46"/>
        <v>226.68996790197284</v>
      </c>
      <c r="X108" s="35">
        <f t="shared" ca="1" si="47"/>
        <v>36.270394864315655</v>
      </c>
      <c r="Y108" s="35">
        <f t="shared" ca="1" si="48"/>
        <v>23394.589740518619</v>
      </c>
      <c r="Z108" s="47">
        <f t="shared" si="49"/>
        <v>0.113</v>
      </c>
      <c r="AA108" s="34">
        <f t="shared" ca="1" si="50"/>
        <v>1681403.25</v>
      </c>
      <c r="AB108" s="34">
        <f t="shared" ca="1" si="51"/>
        <v>5199.4856477162948</v>
      </c>
      <c r="AC108" s="35">
        <f t="shared" ca="1" si="52"/>
        <v>15833.213937500001</v>
      </c>
      <c r="AD108" s="35">
        <f t="shared" ca="1" si="53"/>
        <v>1345.1226000000001</v>
      </c>
      <c r="AE108" s="35">
        <f t="shared" ca="1" si="54"/>
        <v>23394.589475982582</v>
      </c>
      <c r="AF108" s="35">
        <f t="shared" si="55"/>
        <v>0</v>
      </c>
      <c r="AG108" s="249">
        <f>'Tabla Fijo'!E102+'Tabla Fijo'!H102</f>
        <v>0</v>
      </c>
      <c r="AH108" s="35">
        <f t="shared" ca="1" si="64"/>
        <v>23394.589475982582</v>
      </c>
      <c r="AJ108" s="35">
        <f t="shared" ca="1" si="56"/>
        <v>23254.345711738955</v>
      </c>
    </row>
    <row r="109" spans="2:36" x14ac:dyDescent="0.25">
      <c r="B109" s="30">
        <v>95</v>
      </c>
      <c r="C109" s="19">
        <f t="shared" ca="1" si="57"/>
        <v>48583</v>
      </c>
      <c r="D109" s="30">
        <f t="shared" ca="1" si="58"/>
        <v>31</v>
      </c>
      <c r="E109" s="31">
        <f t="shared" si="33"/>
        <v>0.113</v>
      </c>
      <c r="F109" s="33">
        <f t="shared" ca="1" si="34"/>
        <v>1.0105305555555555</v>
      </c>
      <c r="G109" s="33">
        <f t="shared" ca="1" si="59"/>
        <v>2.6601809978527049</v>
      </c>
      <c r="H109" s="33">
        <f t="shared" ca="1" si="60"/>
        <v>0.37591427079856554</v>
      </c>
      <c r="I109" s="30" t="b">
        <f t="shared" si="35"/>
        <v>0</v>
      </c>
      <c r="J109" s="33">
        <f t="shared" si="61"/>
        <v>1</v>
      </c>
      <c r="K109" s="33">
        <f t="shared" ca="1" si="36"/>
        <v>0.37591427079856554</v>
      </c>
      <c r="L109" s="32">
        <f t="shared" ca="1" si="37"/>
        <v>22377.82244975233</v>
      </c>
      <c r="M109" s="34">
        <f t="shared" ca="1" si="62"/>
        <v>1676203.7902448808</v>
      </c>
      <c r="N109" s="35">
        <f t="shared" ca="1" si="63"/>
        <v>4726.4653141458202</v>
      </c>
      <c r="O109" s="34">
        <f t="shared" ca="1" si="38"/>
        <v>16310.394103410605</v>
      </c>
      <c r="P109" s="35">
        <f t="shared" si="39"/>
        <v>399</v>
      </c>
      <c r="Q109" s="35">
        <f t="shared" si="40"/>
        <v>63.84</v>
      </c>
      <c r="R109" s="35">
        <f t="shared" si="41"/>
        <v>166.35080000000002</v>
      </c>
      <c r="S109" s="35">
        <f t="shared" si="42"/>
        <v>26.616128000000003</v>
      </c>
      <c r="T109" s="35">
        <f t="shared" ca="1" si="43"/>
        <v>1340.9630321959048</v>
      </c>
      <c r="U109" s="35">
        <f t="shared" si="44"/>
        <v>84.482758620689665</v>
      </c>
      <c r="V109" s="35">
        <f t="shared" si="45"/>
        <v>13.517241379310347</v>
      </c>
      <c r="W109" s="35">
        <f t="shared" ca="1" si="46"/>
        <v>226.68996790197284</v>
      </c>
      <c r="X109" s="35">
        <f t="shared" ca="1" si="47"/>
        <v>36.270394864315655</v>
      </c>
      <c r="Y109" s="35">
        <f t="shared" ca="1" si="48"/>
        <v>23394.589740518619</v>
      </c>
      <c r="Z109" s="47">
        <f t="shared" si="49"/>
        <v>0.113</v>
      </c>
      <c r="AA109" s="34">
        <f t="shared" ca="1" si="50"/>
        <v>1676203.76</v>
      </c>
      <c r="AB109" s="34">
        <f t="shared" ca="1" si="51"/>
        <v>4726.4653141458202</v>
      </c>
      <c r="AC109" s="35">
        <f t="shared" ca="1" si="52"/>
        <v>16310.39380911111</v>
      </c>
      <c r="AD109" s="35">
        <f t="shared" ca="1" si="53"/>
        <v>1340.9630080000002</v>
      </c>
      <c r="AE109" s="35">
        <f t="shared" ca="1" si="54"/>
        <v>23394.589422023219</v>
      </c>
      <c r="AF109" s="35">
        <f t="shared" si="55"/>
        <v>0</v>
      </c>
      <c r="AG109" s="249">
        <f>'Tabla Fijo'!E103+'Tabla Fijo'!H103</f>
        <v>0</v>
      </c>
      <c r="AH109" s="35">
        <f t="shared" ca="1" si="64"/>
        <v>23394.589422023219</v>
      </c>
      <c r="AJ109" s="35">
        <f t="shared" ca="1" si="56"/>
        <v>23254.345657779591</v>
      </c>
    </row>
    <row r="110" spans="2:36" x14ac:dyDescent="0.25">
      <c r="B110" s="30">
        <v>96</v>
      </c>
      <c r="C110" s="19">
        <f t="shared" ca="1" si="57"/>
        <v>48614</v>
      </c>
      <c r="D110" s="30">
        <f t="shared" ca="1" si="58"/>
        <v>31</v>
      </c>
      <c r="E110" s="31">
        <f t="shared" si="33"/>
        <v>0.113</v>
      </c>
      <c r="F110" s="33">
        <f t="shared" ca="1" si="34"/>
        <v>1.0105305555555555</v>
      </c>
      <c r="G110" s="33">
        <f t="shared" ca="1" si="59"/>
        <v>2.6881941816384258</v>
      </c>
      <c r="H110" s="33">
        <f t="shared" ca="1" si="60"/>
        <v>0.37199693639337861</v>
      </c>
      <c r="I110" s="30" t="b">
        <f t="shared" si="35"/>
        <v>1</v>
      </c>
      <c r="J110" s="33">
        <f t="shared" si="61"/>
        <v>1</v>
      </c>
      <c r="K110" s="33">
        <f t="shared" ca="1" si="36"/>
        <v>0.37199693639337861</v>
      </c>
      <c r="L110" s="32">
        <f t="shared" ca="1" si="37"/>
        <v>22377.82244975233</v>
      </c>
      <c r="M110" s="34">
        <f t="shared" ca="1" si="62"/>
        <v>1671477.3249307349</v>
      </c>
      <c r="N110" s="35">
        <f t="shared" ca="1" si="63"/>
        <v>4776.237619717841</v>
      </c>
      <c r="O110" s="34">
        <f t="shared" ca="1" si="38"/>
        <v>16264.402970089901</v>
      </c>
      <c r="P110" s="35">
        <f t="shared" si="39"/>
        <v>399</v>
      </c>
      <c r="Q110" s="35">
        <f t="shared" si="40"/>
        <v>63.84</v>
      </c>
      <c r="R110" s="35">
        <f t="shared" si="41"/>
        <v>166.35080000000002</v>
      </c>
      <c r="S110" s="35">
        <f t="shared" si="42"/>
        <v>26.616128000000003</v>
      </c>
      <c r="T110" s="35">
        <f t="shared" ca="1" si="43"/>
        <v>1337.181859944588</v>
      </c>
      <c r="U110" s="35">
        <f t="shared" si="44"/>
        <v>84.482758620689665</v>
      </c>
      <c r="V110" s="35">
        <f t="shared" si="45"/>
        <v>13.517241379310347</v>
      </c>
      <c r="W110" s="35">
        <f t="shared" ca="1" si="46"/>
        <v>226.68996790197284</v>
      </c>
      <c r="X110" s="35">
        <f t="shared" ca="1" si="47"/>
        <v>36.270394864315655</v>
      </c>
      <c r="Y110" s="35">
        <f t="shared" ca="1" si="48"/>
        <v>23394.589740518619</v>
      </c>
      <c r="Z110" s="47">
        <f t="shared" si="49"/>
        <v>0.113</v>
      </c>
      <c r="AA110" s="34">
        <f t="shared" ca="1" si="50"/>
        <v>1671477.29</v>
      </c>
      <c r="AB110" s="34">
        <f t="shared" ca="1" si="51"/>
        <v>4776.237619717841</v>
      </c>
      <c r="AC110" s="35">
        <f t="shared" ca="1" si="52"/>
        <v>16264.402630194445</v>
      </c>
      <c r="AD110" s="35">
        <f t="shared" ca="1" si="53"/>
        <v>1337.181832</v>
      </c>
      <c r="AE110" s="35">
        <f t="shared" ca="1" si="54"/>
        <v>23394.589372678573</v>
      </c>
      <c r="AF110" s="35">
        <f t="shared" si="55"/>
        <v>0</v>
      </c>
      <c r="AG110" s="249">
        <f>'Tabla Fijo'!E104+'Tabla Fijo'!H104</f>
        <v>0</v>
      </c>
      <c r="AH110" s="35">
        <f t="shared" ca="1" si="64"/>
        <v>23394.589372678573</v>
      </c>
      <c r="AJ110" s="35">
        <f t="shared" ca="1" si="56"/>
        <v>23254.345608434945</v>
      </c>
    </row>
    <row r="111" spans="2:36" x14ac:dyDescent="0.25">
      <c r="B111" s="30">
        <v>97</v>
      </c>
      <c r="C111" s="19">
        <f t="shared" ca="1" si="57"/>
        <v>48642</v>
      </c>
      <c r="D111" s="30">
        <f t="shared" ca="1" si="58"/>
        <v>28</v>
      </c>
      <c r="E111" s="31">
        <f t="shared" si="33"/>
        <v>0.113</v>
      </c>
      <c r="F111" s="33">
        <f t="shared" ca="1" si="34"/>
        <v>1.0095888888888889</v>
      </c>
      <c r="G111" s="33">
        <f t="shared" ca="1" si="59"/>
        <v>2.7139709769579143</v>
      </c>
      <c r="H111" s="33">
        <f t="shared" ca="1" si="60"/>
        <v>0.3684637781649745</v>
      </c>
      <c r="I111" s="30" t="b">
        <f t="shared" si="35"/>
        <v>0</v>
      </c>
      <c r="J111" s="33">
        <f t="shared" si="61"/>
        <v>1</v>
      </c>
      <c r="K111" s="33">
        <f t="shared" ca="1" si="36"/>
        <v>0.3684637781649745</v>
      </c>
      <c r="L111" s="32">
        <f t="shared" ca="1" si="37"/>
        <v>22377.82244975233</v>
      </c>
      <c r="M111" s="34">
        <f t="shared" ca="1" si="62"/>
        <v>1666701.0873110171</v>
      </c>
      <c r="N111" s="35">
        <f t="shared" ca="1" si="63"/>
        <v>6396.0109125366853</v>
      </c>
      <c r="O111" s="34">
        <f t="shared" ca="1" si="38"/>
        <v>14648.450667366831</v>
      </c>
      <c r="P111" s="35">
        <f t="shared" si="39"/>
        <v>399</v>
      </c>
      <c r="Q111" s="35">
        <f t="shared" si="40"/>
        <v>63.84</v>
      </c>
      <c r="R111" s="35">
        <f t="shared" si="41"/>
        <v>166.35080000000002</v>
      </c>
      <c r="S111" s="35">
        <f t="shared" si="42"/>
        <v>26.616128000000003</v>
      </c>
      <c r="T111" s="35">
        <f t="shared" ca="1" si="43"/>
        <v>1333.3608698488138</v>
      </c>
      <c r="U111" s="35">
        <f t="shared" si="44"/>
        <v>84.482758620689665</v>
      </c>
      <c r="V111" s="35">
        <f t="shared" si="45"/>
        <v>13.517241379310347</v>
      </c>
      <c r="W111" s="35">
        <f t="shared" ca="1" si="46"/>
        <v>226.68996790197284</v>
      </c>
      <c r="X111" s="35">
        <f t="shared" ca="1" si="47"/>
        <v>36.270394864315655</v>
      </c>
      <c r="Y111" s="35">
        <f t="shared" ca="1" si="48"/>
        <v>23394.589740518619</v>
      </c>
      <c r="Z111" s="47">
        <f t="shared" si="49"/>
        <v>0.113</v>
      </c>
      <c r="AA111" s="34">
        <f t="shared" ca="1" si="50"/>
        <v>1666701.05</v>
      </c>
      <c r="AB111" s="34">
        <f ca="1">MIN(AA111,N111)</f>
        <v>6396.0109125366853</v>
      </c>
      <c r="AC111" s="35">
        <f t="shared" ca="1" si="52"/>
        <v>14648.450339444445</v>
      </c>
      <c r="AD111" s="35">
        <f t="shared" ca="1" si="53"/>
        <v>1333.3608400000001</v>
      </c>
      <c r="AE111" s="35">
        <f t="shared" ca="1" si="54"/>
        <v>23394.589382747421</v>
      </c>
      <c r="AF111" s="35">
        <f t="shared" si="55"/>
        <v>0</v>
      </c>
      <c r="AG111" s="249">
        <f>'Tabla Fijo'!E105+'Tabla Fijo'!H105</f>
        <v>0</v>
      </c>
      <c r="AH111" s="35">
        <f t="shared" ca="1" si="64"/>
        <v>23394.589382747421</v>
      </c>
      <c r="AJ111" s="35">
        <f t="shared" ca="1" si="56"/>
        <v>23254.345618503794</v>
      </c>
    </row>
    <row r="112" spans="2:36" x14ac:dyDescent="0.25">
      <c r="B112" s="30">
        <v>98</v>
      </c>
      <c r="C112" s="19">
        <f t="shared" ca="1" si="57"/>
        <v>48673</v>
      </c>
      <c r="D112" s="30">
        <f t="shared" ca="1" si="58"/>
        <v>31</v>
      </c>
      <c r="E112" s="31">
        <f t="shared" si="33"/>
        <v>0.113</v>
      </c>
      <c r="F112" s="33">
        <f t="shared" ca="1" si="34"/>
        <v>1.0105305555555555</v>
      </c>
      <c r="G112" s="33">
        <f t="shared" ca="1" si="59"/>
        <v>2.7425505991069348</v>
      </c>
      <c r="H112" s="33">
        <f t="shared" ca="1" si="60"/>
        <v>0.36462408399160734</v>
      </c>
      <c r="I112" s="30" t="b">
        <f t="shared" si="35"/>
        <v>0</v>
      </c>
      <c r="J112" s="33">
        <f t="shared" si="61"/>
        <v>1</v>
      </c>
      <c r="K112" s="33">
        <f t="shared" ca="1" si="36"/>
        <v>0.36462408399160734</v>
      </c>
      <c r="L112" s="32">
        <f t="shared" ca="1" si="37"/>
        <v>22377.82244975233</v>
      </c>
      <c r="M112" s="34">
        <f t="shared" ca="1" si="62"/>
        <v>1660305.0763984805</v>
      </c>
      <c r="N112" s="35">
        <f t="shared" ca="1" si="63"/>
        <v>4893.8876035672201</v>
      </c>
      <c r="O112" s="34">
        <f t="shared" ca="1" si="38"/>
        <v>16155.690785066325</v>
      </c>
      <c r="P112" s="35">
        <f t="shared" si="39"/>
        <v>399</v>
      </c>
      <c r="Q112" s="35">
        <f t="shared" si="40"/>
        <v>63.84</v>
      </c>
      <c r="R112" s="35">
        <f t="shared" si="41"/>
        <v>166.35080000000002</v>
      </c>
      <c r="S112" s="35">
        <f t="shared" si="42"/>
        <v>26.616128000000003</v>
      </c>
      <c r="T112" s="35">
        <f t="shared" ca="1" si="43"/>
        <v>1328.2440611187844</v>
      </c>
      <c r="U112" s="35">
        <f t="shared" si="44"/>
        <v>84.482758620689665</v>
      </c>
      <c r="V112" s="35">
        <f t="shared" si="45"/>
        <v>13.517241379310347</v>
      </c>
      <c r="W112" s="35">
        <f t="shared" ca="1" si="46"/>
        <v>226.68996790197284</v>
      </c>
      <c r="X112" s="35">
        <f t="shared" ca="1" si="47"/>
        <v>36.270394864315655</v>
      </c>
      <c r="Y112" s="35">
        <f t="shared" ca="1" si="48"/>
        <v>23394.589740518619</v>
      </c>
      <c r="Z112" s="47">
        <f t="shared" si="49"/>
        <v>0.113</v>
      </c>
      <c r="AA112" s="34">
        <f t="shared" ca="1" si="50"/>
        <v>1660305.04</v>
      </c>
      <c r="AB112" s="34">
        <f t="shared" ca="1" si="51"/>
        <v>4893.8876035672201</v>
      </c>
      <c r="AC112" s="35">
        <f t="shared" ca="1" si="52"/>
        <v>16155.69043088889</v>
      </c>
      <c r="AD112" s="35">
        <f t="shared" ca="1" si="53"/>
        <v>1328.2440320000001</v>
      </c>
      <c r="AE112" s="35">
        <f t="shared" ca="1" si="54"/>
        <v>23394.589357222398</v>
      </c>
      <c r="AF112" s="35">
        <f t="shared" si="55"/>
        <v>0</v>
      </c>
      <c r="AG112" s="249">
        <f>'Tabla Fijo'!E106+'Tabla Fijo'!H106</f>
        <v>0</v>
      </c>
      <c r="AH112" s="35">
        <f t="shared" ca="1" si="64"/>
        <v>23394.589357222398</v>
      </c>
      <c r="AJ112" s="35">
        <f t="shared" ca="1" si="56"/>
        <v>23254.345592978771</v>
      </c>
    </row>
    <row r="113" spans="2:36" x14ac:dyDescent="0.25">
      <c r="B113" s="30">
        <v>99</v>
      </c>
      <c r="C113" s="19">
        <f t="shared" ca="1" si="57"/>
        <v>48703</v>
      </c>
      <c r="D113" s="30">
        <f t="shared" ca="1" si="58"/>
        <v>30</v>
      </c>
      <c r="E113" s="31">
        <f t="shared" si="33"/>
        <v>0.113</v>
      </c>
      <c r="F113" s="33">
        <f t="shared" ca="1" si="34"/>
        <v>1.0102166666666665</v>
      </c>
      <c r="G113" s="33">
        <f t="shared" ca="1" si="59"/>
        <v>2.7705703243944768</v>
      </c>
      <c r="H113" s="33">
        <f t="shared" ca="1" si="60"/>
        <v>0.36093651592061843</v>
      </c>
      <c r="I113" s="30" t="b">
        <f t="shared" si="35"/>
        <v>0</v>
      </c>
      <c r="J113" s="33">
        <f t="shared" si="61"/>
        <v>1</v>
      </c>
      <c r="K113" s="33">
        <f t="shared" ca="1" si="36"/>
        <v>0.36093651592061843</v>
      </c>
      <c r="L113" s="32">
        <f t="shared" ca="1" si="37"/>
        <v>22377.82244975233</v>
      </c>
      <c r="M113" s="34">
        <f t="shared" ca="1" si="62"/>
        <v>1655411.1887949132</v>
      </c>
      <c r="N113" s="35">
        <f t="shared" ca="1" si="63"/>
        <v>5465.0381375643001</v>
      </c>
      <c r="O113" s="34">
        <f t="shared" ca="1" si="38"/>
        <v>15588.455361152099</v>
      </c>
      <c r="P113" s="35">
        <f t="shared" si="39"/>
        <v>399</v>
      </c>
      <c r="Q113" s="35">
        <f t="shared" si="40"/>
        <v>63.84</v>
      </c>
      <c r="R113" s="35">
        <f t="shared" si="41"/>
        <v>166.35080000000002</v>
      </c>
      <c r="S113" s="35">
        <f t="shared" si="42"/>
        <v>26.616128000000003</v>
      </c>
      <c r="T113" s="35">
        <f t="shared" ca="1" si="43"/>
        <v>1324.3289510359307</v>
      </c>
      <c r="U113" s="35">
        <f t="shared" si="44"/>
        <v>84.482758620689665</v>
      </c>
      <c r="V113" s="35">
        <f t="shared" si="45"/>
        <v>13.517241379310347</v>
      </c>
      <c r="W113" s="35">
        <f t="shared" ca="1" si="46"/>
        <v>226.68996790197284</v>
      </c>
      <c r="X113" s="35">
        <f t="shared" ca="1" si="47"/>
        <v>36.270394864315655</v>
      </c>
      <c r="Y113" s="35">
        <f t="shared" ca="1" si="48"/>
        <v>23394.589740518619</v>
      </c>
      <c r="Z113" s="47">
        <f t="shared" si="49"/>
        <v>0.113</v>
      </c>
      <c r="AA113" s="34">
        <f t="shared" ca="1" si="50"/>
        <v>1655411.15</v>
      </c>
      <c r="AB113" s="34">
        <f t="shared" ca="1" si="51"/>
        <v>5465.0381375643001</v>
      </c>
      <c r="AC113" s="35">
        <f t="shared" ca="1" si="52"/>
        <v>15588.454995833335</v>
      </c>
      <c r="AD113" s="35">
        <f t="shared" ca="1" si="53"/>
        <v>1324.3289199999999</v>
      </c>
      <c r="AE113" s="35">
        <f t="shared" ca="1" si="54"/>
        <v>23394.589344163924</v>
      </c>
      <c r="AF113" s="35">
        <f t="shared" si="55"/>
        <v>0</v>
      </c>
      <c r="AG113" s="249">
        <f>'Tabla Fijo'!E107+'Tabla Fijo'!H107</f>
        <v>0</v>
      </c>
      <c r="AH113" s="35">
        <f t="shared" ca="1" si="64"/>
        <v>23394.589344163924</v>
      </c>
      <c r="AJ113" s="35">
        <f t="shared" ca="1" si="56"/>
        <v>23254.345579920297</v>
      </c>
    </row>
    <row r="114" spans="2:36" x14ac:dyDescent="0.25">
      <c r="B114" s="30">
        <v>100</v>
      </c>
      <c r="C114" s="19">
        <f t="shared" ca="1" si="57"/>
        <v>48734</v>
      </c>
      <c r="D114" s="30">
        <f t="shared" ca="1" si="58"/>
        <v>31</v>
      </c>
      <c r="E114" s="31">
        <f t="shared" si="33"/>
        <v>0.113</v>
      </c>
      <c r="F114" s="33">
        <f t="shared" ca="1" si="34"/>
        <v>1.0105305555555555</v>
      </c>
      <c r="G114" s="33">
        <f t="shared" ca="1" si="59"/>
        <v>2.7997459691160862</v>
      </c>
      <c r="H114" s="33">
        <f t="shared" ca="1" si="60"/>
        <v>0.35717526198125471</v>
      </c>
      <c r="I114" s="30" t="b">
        <f t="shared" si="35"/>
        <v>0</v>
      </c>
      <c r="J114" s="33">
        <f t="shared" si="61"/>
        <v>1</v>
      </c>
      <c r="K114" s="33">
        <f t="shared" ca="1" si="36"/>
        <v>0.35717526198125471</v>
      </c>
      <c r="L114" s="32">
        <f t="shared" ca="1" si="37"/>
        <v>22377.82244975233</v>
      </c>
      <c r="M114" s="34">
        <f t="shared" ca="1" si="62"/>
        <v>1649946.150657349</v>
      </c>
      <c r="N114" s="35">
        <f t="shared" ca="1" si="63"/>
        <v>5002.9728465800781</v>
      </c>
      <c r="O114" s="34">
        <f t="shared" ca="1" si="38"/>
        <v>16054.892682646372</v>
      </c>
      <c r="P114" s="35">
        <f t="shared" si="39"/>
        <v>399</v>
      </c>
      <c r="Q114" s="35">
        <f t="shared" si="40"/>
        <v>63.84</v>
      </c>
      <c r="R114" s="35">
        <f t="shared" si="41"/>
        <v>166.35080000000002</v>
      </c>
      <c r="S114" s="35">
        <f t="shared" si="42"/>
        <v>26.616128000000003</v>
      </c>
      <c r="T114" s="35">
        <f t="shared" ca="1" si="43"/>
        <v>1319.9569205258792</v>
      </c>
      <c r="U114" s="35">
        <f t="shared" si="44"/>
        <v>84.482758620689665</v>
      </c>
      <c r="V114" s="35">
        <f t="shared" si="45"/>
        <v>13.517241379310347</v>
      </c>
      <c r="W114" s="35">
        <f t="shared" ca="1" si="46"/>
        <v>226.68996790197284</v>
      </c>
      <c r="X114" s="35">
        <f t="shared" ca="1" si="47"/>
        <v>36.270394864315655</v>
      </c>
      <c r="Y114" s="35">
        <f t="shared" ca="1" si="48"/>
        <v>23394.589740518619</v>
      </c>
      <c r="Z114" s="47">
        <f t="shared" si="49"/>
        <v>0.113</v>
      </c>
      <c r="AA114" s="34">
        <f t="shared" ca="1" si="50"/>
        <v>1649946.11</v>
      </c>
      <c r="AB114" s="34">
        <f t="shared" ca="1" si="51"/>
        <v>5002.9728465800781</v>
      </c>
      <c r="AC114" s="35">
        <f t="shared" ca="1" si="52"/>
        <v>16054.892287027778</v>
      </c>
      <c r="AD114" s="35">
        <f t="shared" ca="1" si="53"/>
        <v>1319.9568880000002</v>
      </c>
      <c r="AE114" s="35">
        <f t="shared" ca="1" si="54"/>
        <v>23394.589312374144</v>
      </c>
      <c r="AF114" s="35">
        <f t="shared" si="55"/>
        <v>0</v>
      </c>
      <c r="AG114" s="249">
        <f>'Tabla Fijo'!E108+'Tabla Fijo'!H108</f>
        <v>0</v>
      </c>
      <c r="AH114" s="35">
        <f t="shared" ca="1" si="64"/>
        <v>23394.589312374144</v>
      </c>
      <c r="AJ114" s="35">
        <f t="shared" ca="1" si="56"/>
        <v>23254.345548130517</v>
      </c>
    </row>
    <row r="115" spans="2:36" x14ac:dyDescent="0.25">
      <c r="B115" s="30">
        <v>101</v>
      </c>
      <c r="C115" s="19">
        <f t="shared" ca="1" si="57"/>
        <v>48764</v>
      </c>
      <c r="D115" s="30">
        <f t="shared" ca="1" si="58"/>
        <v>30</v>
      </c>
      <c r="E115" s="31">
        <f t="shared" si="33"/>
        <v>0.113</v>
      </c>
      <c r="F115" s="33">
        <f t="shared" ca="1" si="34"/>
        <v>1.0102166666666665</v>
      </c>
      <c r="G115" s="33">
        <f t="shared" ca="1" si="59"/>
        <v>2.8283500404338886</v>
      </c>
      <c r="H115" s="33">
        <f t="shared" ca="1" si="60"/>
        <v>0.35356302639491999</v>
      </c>
      <c r="I115" s="30" t="b">
        <f t="shared" si="35"/>
        <v>0</v>
      </c>
      <c r="J115" s="33">
        <f t="shared" si="61"/>
        <v>1</v>
      </c>
      <c r="K115" s="33">
        <f t="shared" ca="1" si="36"/>
        <v>0.35356302639491999</v>
      </c>
      <c r="L115" s="32">
        <f t="shared" ca="1" si="37"/>
        <v>22377.82244975233</v>
      </c>
      <c r="M115" s="34">
        <f t="shared" ca="1" si="62"/>
        <v>1644943.1778107691</v>
      </c>
      <c r="N115" s="35">
        <f t="shared" ca="1" si="63"/>
        <v>5571.9863164523067</v>
      </c>
      <c r="O115" s="34">
        <f t="shared" ca="1" si="38"/>
        <v>15489.881591051408</v>
      </c>
      <c r="P115" s="35">
        <f t="shared" si="39"/>
        <v>399</v>
      </c>
      <c r="Q115" s="35">
        <f t="shared" si="40"/>
        <v>63.84</v>
      </c>
      <c r="R115" s="35">
        <f t="shared" si="41"/>
        <v>166.35080000000002</v>
      </c>
      <c r="S115" s="35">
        <f t="shared" si="42"/>
        <v>26.616128000000003</v>
      </c>
      <c r="T115" s="35">
        <f t="shared" ca="1" si="43"/>
        <v>1315.9545422486153</v>
      </c>
      <c r="U115" s="35">
        <f t="shared" si="44"/>
        <v>84.482758620689665</v>
      </c>
      <c r="V115" s="35">
        <f t="shared" si="45"/>
        <v>13.517241379310347</v>
      </c>
      <c r="W115" s="35">
        <f t="shared" ca="1" si="46"/>
        <v>226.68996790197284</v>
      </c>
      <c r="X115" s="35">
        <f t="shared" ca="1" si="47"/>
        <v>36.270394864315655</v>
      </c>
      <c r="Y115" s="35">
        <f t="shared" ca="1" si="48"/>
        <v>23394.589740518619</v>
      </c>
      <c r="Z115" s="47">
        <f t="shared" si="49"/>
        <v>0.113</v>
      </c>
      <c r="AA115" s="34">
        <f t="shared" ca="1" si="50"/>
        <v>1644943.14</v>
      </c>
      <c r="AB115" s="34">
        <f t="shared" ca="1" si="51"/>
        <v>5571.9863164523067</v>
      </c>
      <c r="AC115" s="35">
        <f t="shared" ca="1" si="52"/>
        <v>15489.881234999999</v>
      </c>
      <c r="AD115" s="35">
        <f t="shared" ca="1" si="53"/>
        <v>1315.954512</v>
      </c>
      <c r="AE115" s="35">
        <f t="shared" ca="1" si="54"/>
        <v>23394.589354218595</v>
      </c>
      <c r="AF115" s="35">
        <f t="shared" si="55"/>
        <v>0</v>
      </c>
      <c r="AG115" s="249">
        <f>'Tabla Fijo'!E109+'Tabla Fijo'!H109</f>
        <v>0</v>
      </c>
      <c r="AH115" s="35">
        <f t="shared" ca="1" si="64"/>
        <v>23394.589354218595</v>
      </c>
      <c r="AJ115" s="35">
        <f t="shared" ca="1" si="56"/>
        <v>23254.345589974968</v>
      </c>
    </row>
    <row r="116" spans="2:36" x14ac:dyDescent="0.25">
      <c r="B116" s="30">
        <v>102</v>
      </c>
      <c r="C116" s="19">
        <f t="shared" ca="1" si="57"/>
        <v>48795</v>
      </c>
      <c r="D116" s="30">
        <f t="shared" ca="1" si="58"/>
        <v>31</v>
      </c>
      <c r="E116" s="31">
        <f t="shared" si="33"/>
        <v>0.113</v>
      </c>
      <c r="F116" s="33">
        <f t="shared" ca="1" si="34"/>
        <v>1.0105305555555555</v>
      </c>
      <c r="G116" s="33">
        <f t="shared" ca="1" si="59"/>
        <v>2.8581341376652354</v>
      </c>
      <c r="H116" s="33">
        <f t="shared" ca="1" si="60"/>
        <v>0.34987861025196115</v>
      </c>
      <c r="I116" s="30" t="b">
        <f t="shared" si="35"/>
        <v>0</v>
      </c>
      <c r="J116" s="33">
        <f t="shared" si="61"/>
        <v>1</v>
      </c>
      <c r="K116" s="33">
        <f t="shared" ca="1" si="36"/>
        <v>0.34987861025196115</v>
      </c>
      <c r="L116" s="32">
        <f t="shared" ca="1" si="37"/>
        <v>22377.82244975233</v>
      </c>
      <c r="M116" s="34">
        <f t="shared" ca="1" si="62"/>
        <v>1639371.1914943168</v>
      </c>
      <c r="N116" s="35">
        <f t="shared" ca="1" si="63"/>
        <v>5114.3330415441214</v>
      </c>
      <c r="O116" s="34">
        <f t="shared" ca="1" si="38"/>
        <v>15951.992455012754</v>
      </c>
      <c r="P116" s="35">
        <f t="shared" si="39"/>
        <v>399</v>
      </c>
      <c r="Q116" s="35">
        <f t="shared" si="40"/>
        <v>63.84</v>
      </c>
      <c r="R116" s="35">
        <f t="shared" si="41"/>
        <v>166.35080000000002</v>
      </c>
      <c r="S116" s="35">
        <f t="shared" si="42"/>
        <v>26.616128000000003</v>
      </c>
      <c r="T116" s="35">
        <f t="shared" ca="1" si="43"/>
        <v>1311.4969531954534</v>
      </c>
      <c r="U116" s="35">
        <f t="shared" si="44"/>
        <v>84.482758620689665</v>
      </c>
      <c r="V116" s="35">
        <f t="shared" si="45"/>
        <v>13.517241379310347</v>
      </c>
      <c r="W116" s="35">
        <f t="shared" ca="1" si="46"/>
        <v>226.68996790197284</v>
      </c>
      <c r="X116" s="35">
        <f t="shared" ca="1" si="47"/>
        <v>36.270394864315655</v>
      </c>
      <c r="Y116" s="35">
        <f t="shared" ca="1" si="48"/>
        <v>23394.589740518619</v>
      </c>
      <c r="Z116" s="47">
        <f t="shared" si="49"/>
        <v>0.113</v>
      </c>
      <c r="AA116" s="34">
        <f t="shared" ca="1" si="50"/>
        <v>1639371.15</v>
      </c>
      <c r="AB116" s="34">
        <f t="shared" ca="1" si="51"/>
        <v>5114.3330415441214</v>
      </c>
      <c r="AC116" s="35">
        <f t="shared" ca="1" si="52"/>
        <v>15951.992051250001</v>
      </c>
      <c r="AD116" s="35">
        <f t="shared" ca="1" si="53"/>
        <v>1311.49692</v>
      </c>
      <c r="AE116" s="35">
        <f t="shared" ca="1" si="54"/>
        <v>23394.589303560413</v>
      </c>
      <c r="AF116" s="35">
        <f t="shared" si="55"/>
        <v>0</v>
      </c>
      <c r="AG116" s="249">
        <f>'Tabla Fijo'!E110+'Tabla Fijo'!H110</f>
        <v>0</v>
      </c>
      <c r="AH116" s="35">
        <f t="shared" ca="1" si="64"/>
        <v>23394.589303560413</v>
      </c>
      <c r="AJ116" s="35">
        <f t="shared" ca="1" si="56"/>
        <v>23254.345539316786</v>
      </c>
    </row>
    <row r="117" spans="2:36" x14ac:dyDescent="0.25">
      <c r="B117" s="30">
        <v>103</v>
      </c>
      <c r="C117" s="19">
        <f t="shared" ca="1" si="57"/>
        <v>48826</v>
      </c>
      <c r="D117" s="30">
        <f t="shared" ca="1" si="58"/>
        <v>31</v>
      </c>
      <c r="E117" s="31">
        <f t="shared" si="33"/>
        <v>0.113</v>
      </c>
      <c r="F117" s="33">
        <f t="shared" ca="1" si="34"/>
        <v>1.0105305555555555</v>
      </c>
      <c r="G117" s="33">
        <f t="shared" ca="1" si="59"/>
        <v>2.888231877987149</v>
      </c>
      <c r="H117" s="33">
        <f t="shared" ca="1" si="60"/>
        <v>0.34623258874107943</v>
      </c>
      <c r="I117" s="30" t="b">
        <f t="shared" si="35"/>
        <v>0</v>
      </c>
      <c r="J117" s="33">
        <f t="shared" si="61"/>
        <v>1</v>
      </c>
      <c r="K117" s="33">
        <f t="shared" ca="1" si="36"/>
        <v>0.34623258874107943</v>
      </c>
      <c r="L117" s="32">
        <f t="shared" ca="1" si="37"/>
        <v>22377.82244975233</v>
      </c>
      <c r="M117" s="34">
        <f t="shared" ca="1" si="62"/>
        <v>1634256.8584527727</v>
      </c>
      <c r="N117" s="35">
        <f t="shared" ca="1" si="63"/>
        <v>5168.1898097677149</v>
      </c>
      <c r="O117" s="34">
        <f t="shared" ca="1" si="38"/>
        <v>15902.227153222397</v>
      </c>
      <c r="P117" s="35">
        <f t="shared" si="39"/>
        <v>399</v>
      </c>
      <c r="Q117" s="35">
        <f t="shared" si="40"/>
        <v>63.84</v>
      </c>
      <c r="R117" s="35">
        <f t="shared" si="41"/>
        <v>166.35080000000002</v>
      </c>
      <c r="S117" s="35">
        <f t="shared" si="42"/>
        <v>26.616128000000003</v>
      </c>
      <c r="T117" s="35">
        <f t="shared" ca="1" si="43"/>
        <v>1307.4054867622183</v>
      </c>
      <c r="U117" s="35">
        <f t="shared" si="44"/>
        <v>84.482758620689665</v>
      </c>
      <c r="V117" s="35">
        <f t="shared" si="45"/>
        <v>13.517241379310347</v>
      </c>
      <c r="W117" s="35">
        <f t="shared" ca="1" si="46"/>
        <v>226.68996790197284</v>
      </c>
      <c r="X117" s="35">
        <f t="shared" ca="1" si="47"/>
        <v>36.270394864315655</v>
      </c>
      <c r="Y117" s="35">
        <f t="shared" ca="1" si="48"/>
        <v>23394.589740518619</v>
      </c>
      <c r="Z117" s="47">
        <f t="shared" si="49"/>
        <v>0.113</v>
      </c>
      <c r="AA117" s="34">
        <f t="shared" ca="1" si="50"/>
        <v>1634256.82</v>
      </c>
      <c r="AB117" s="34">
        <f t="shared" ca="1" si="51"/>
        <v>5168.1898097677149</v>
      </c>
      <c r="AC117" s="35">
        <f t="shared" ca="1" si="52"/>
        <v>15902.226779055556</v>
      </c>
      <c r="AD117" s="35">
        <f t="shared" ca="1" si="53"/>
        <v>1307.4054560000002</v>
      </c>
      <c r="AE117" s="35">
        <f t="shared" ca="1" si="54"/>
        <v>23394.589335589561</v>
      </c>
      <c r="AF117" s="35">
        <f t="shared" si="55"/>
        <v>0</v>
      </c>
      <c r="AG117" s="249">
        <f>'Tabla Fijo'!E111+'Tabla Fijo'!H111</f>
        <v>0</v>
      </c>
      <c r="AH117" s="35">
        <f t="shared" ca="1" si="64"/>
        <v>23394.589335589561</v>
      </c>
      <c r="AJ117" s="35">
        <f t="shared" ca="1" si="56"/>
        <v>23254.345571345933</v>
      </c>
    </row>
    <row r="118" spans="2:36" x14ac:dyDescent="0.25">
      <c r="B118" s="30">
        <v>104</v>
      </c>
      <c r="C118" s="19">
        <f t="shared" ca="1" si="57"/>
        <v>48856</v>
      </c>
      <c r="D118" s="30">
        <f t="shared" ca="1" si="58"/>
        <v>30</v>
      </c>
      <c r="E118" s="31">
        <f t="shared" si="33"/>
        <v>0.113</v>
      </c>
      <c r="F118" s="33">
        <f t="shared" ca="1" si="34"/>
        <v>1.0102166666666665</v>
      </c>
      <c r="G118" s="33">
        <f t="shared" ca="1" si="59"/>
        <v>2.9177399803405839</v>
      </c>
      <c r="H118" s="33">
        <f t="shared" ca="1" si="60"/>
        <v>0.3427310201518613</v>
      </c>
      <c r="I118" s="30" t="b">
        <f t="shared" si="35"/>
        <v>0</v>
      </c>
      <c r="J118" s="33">
        <f t="shared" si="61"/>
        <v>1</v>
      </c>
      <c r="K118" s="33">
        <f t="shared" ca="1" si="36"/>
        <v>0.3427310201518613</v>
      </c>
      <c r="L118" s="32">
        <f t="shared" ca="1" si="37"/>
        <v>22377.82244975233</v>
      </c>
      <c r="M118" s="34">
        <f t="shared" ca="1" si="62"/>
        <v>1629088.668643005</v>
      </c>
      <c r="N118" s="35">
        <f t="shared" ca="1" si="63"/>
        <v>5733.9665517829635</v>
      </c>
      <c r="O118" s="34">
        <f t="shared" ca="1" si="38"/>
        <v>15340.584963054962</v>
      </c>
      <c r="P118" s="35">
        <f t="shared" si="39"/>
        <v>399</v>
      </c>
      <c r="Q118" s="35">
        <f t="shared" si="40"/>
        <v>63.84</v>
      </c>
      <c r="R118" s="35">
        <f t="shared" si="41"/>
        <v>166.35080000000002</v>
      </c>
      <c r="S118" s="35">
        <f t="shared" si="42"/>
        <v>26.616128000000003</v>
      </c>
      <c r="T118" s="35">
        <f t="shared" ca="1" si="43"/>
        <v>1303.2709349144041</v>
      </c>
      <c r="U118" s="35">
        <f t="shared" si="44"/>
        <v>84.482758620689665</v>
      </c>
      <c r="V118" s="35">
        <f t="shared" si="45"/>
        <v>13.517241379310347</v>
      </c>
      <c r="W118" s="35">
        <f t="shared" ca="1" si="46"/>
        <v>226.68996790197284</v>
      </c>
      <c r="X118" s="35">
        <f t="shared" ca="1" si="47"/>
        <v>36.270394864315655</v>
      </c>
      <c r="Y118" s="35">
        <f t="shared" ca="1" si="48"/>
        <v>23394.589740518619</v>
      </c>
      <c r="Z118" s="47">
        <f t="shared" si="49"/>
        <v>0.113</v>
      </c>
      <c r="AA118" s="34">
        <f t="shared" ca="1" si="50"/>
        <v>1629088.63</v>
      </c>
      <c r="AB118" s="34">
        <f t="shared" ca="1" si="51"/>
        <v>5733.9665517829635</v>
      </c>
      <c r="AC118" s="35">
        <f t="shared" ca="1" si="52"/>
        <v>15340.584599166667</v>
      </c>
      <c r="AD118" s="35">
        <f t="shared" ca="1" si="53"/>
        <v>1303.270904</v>
      </c>
      <c r="AE118" s="35">
        <f t="shared" ca="1" si="54"/>
        <v>23394.589345715918</v>
      </c>
      <c r="AF118" s="35">
        <f t="shared" si="55"/>
        <v>0</v>
      </c>
      <c r="AG118" s="249">
        <f>'Tabla Fijo'!E112+'Tabla Fijo'!H112</f>
        <v>0</v>
      </c>
      <c r="AH118" s="35">
        <f t="shared" ca="1" si="64"/>
        <v>23394.589345715918</v>
      </c>
      <c r="AJ118" s="35">
        <f t="shared" ca="1" si="56"/>
        <v>23254.345581472291</v>
      </c>
    </row>
    <row r="119" spans="2:36" x14ac:dyDescent="0.25">
      <c r="B119" s="30">
        <v>105</v>
      </c>
      <c r="C119" s="19">
        <f t="shared" ca="1" si="57"/>
        <v>48887</v>
      </c>
      <c r="D119" s="30">
        <f t="shared" ca="1" si="58"/>
        <v>31</v>
      </c>
      <c r="E119" s="31">
        <f t="shared" si="33"/>
        <v>0.113</v>
      </c>
      <c r="F119" s="33">
        <f t="shared" ca="1" si="34"/>
        <v>1.0105305555555555</v>
      </c>
      <c r="G119" s="33">
        <f t="shared" ca="1" si="59"/>
        <v>2.9484654033002258</v>
      </c>
      <c r="H119" s="33">
        <f t="shared" ca="1" si="60"/>
        <v>0.3391594823804604</v>
      </c>
      <c r="I119" s="30" t="b">
        <f t="shared" si="35"/>
        <v>0</v>
      </c>
      <c r="J119" s="33">
        <f t="shared" si="61"/>
        <v>1</v>
      </c>
      <c r="K119" s="33">
        <f t="shared" ca="1" si="36"/>
        <v>0.3391594823804604</v>
      </c>
      <c r="L119" s="32">
        <f t="shared" ca="1" si="37"/>
        <v>22377.82244975233</v>
      </c>
      <c r="M119" s="34">
        <f t="shared" ca="1" si="62"/>
        <v>1623354.7020912219</v>
      </c>
      <c r="N119" s="35">
        <f t="shared" ca="1" si="63"/>
        <v>5282.9955730083802</v>
      </c>
      <c r="O119" s="34">
        <f t="shared" ca="1" si="38"/>
        <v>15796.143115070972</v>
      </c>
      <c r="P119" s="35">
        <f t="shared" si="39"/>
        <v>399</v>
      </c>
      <c r="Q119" s="35">
        <f t="shared" si="40"/>
        <v>63.84</v>
      </c>
      <c r="R119" s="35">
        <f t="shared" si="41"/>
        <v>166.35080000000002</v>
      </c>
      <c r="S119" s="35">
        <f t="shared" si="42"/>
        <v>26.616128000000003</v>
      </c>
      <c r="T119" s="35">
        <f t="shared" ca="1" si="43"/>
        <v>1298.6837616729777</v>
      </c>
      <c r="U119" s="35">
        <f t="shared" si="44"/>
        <v>84.482758620689665</v>
      </c>
      <c r="V119" s="35">
        <f t="shared" si="45"/>
        <v>13.517241379310347</v>
      </c>
      <c r="W119" s="35">
        <f t="shared" ca="1" si="46"/>
        <v>226.68996790197284</v>
      </c>
      <c r="X119" s="35">
        <f t="shared" ca="1" si="47"/>
        <v>36.270394864315655</v>
      </c>
      <c r="Y119" s="35">
        <f t="shared" ca="1" si="48"/>
        <v>23394.589740518619</v>
      </c>
      <c r="Z119" s="47">
        <f t="shared" si="49"/>
        <v>0.113</v>
      </c>
      <c r="AA119" s="34">
        <f t="shared" ca="1" si="50"/>
        <v>1623354.66</v>
      </c>
      <c r="AB119" s="34">
        <f t="shared" ca="1" si="51"/>
        <v>5282.9955730083802</v>
      </c>
      <c r="AC119" s="35">
        <f t="shared" ca="1" si="52"/>
        <v>15796.142705500002</v>
      </c>
      <c r="AD119" s="35">
        <f t="shared" ca="1" si="53"/>
        <v>1298.683728</v>
      </c>
      <c r="AE119" s="35">
        <f t="shared" ca="1" si="54"/>
        <v>23394.589297274673</v>
      </c>
      <c r="AF119" s="35">
        <f t="shared" si="55"/>
        <v>0</v>
      </c>
      <c r="AG119" s="249">
        <f>'Tabla Fijo'!E113+'Tabla Fijo'!H113</f>
        <v>0</v>
      </c>
      <c r="AH119" s="35">
        <f t="shared" ca="1" si="64"/>
        <v>23394.589297274673</v>
      </c>
      <c r="AJ119" s="35">
        <f t="shared" ca="1" si="56"/>
        <v>23254.345533031046</v>
      </c>
    </row>
    <row r="120" spans="2:36" x14ac:dyDescent="0.25">
      <c r="B120" s="30">
        <v>106</v>
      </c>
      <c r="C120" s="19">
        <f t="shared" ca="1" si="57"/>
        <v>48917</v>
      </c>
      <c r="D120" s="30">
        <f t="shared" ca="1" si="58"/>
        <v>30</v>
      </c>
      <c r="E120" s="31">
        <f t="shared" si="33"/>
        <v>0.113</v>
      </c>
      <c r="F120" s="33">
        <f t="shared" ca="1" si="34"/>
        <v>1.0102166666666665</v>
      </c>
      <c r="G120" s="33">
        <f t="shared" ca="1" si="59"/>
        <v>2.9785888915039429</v>
      </c>
      <c r="H120" s="33">
        <f t="shared" ca="1" si="60"/>
        <v>0.33572944653502756</v>
      </c>
      <c r="I120" s="30" t="b">
        <f t="shared" si="35"/>
        <v>0</v>
      </c>
      <c r="J120" s="33">
        <f t="shared" si="61"/>
        <v>1</v>
      </c>
      <c r="K120" s="33">
        <f t="shared" ca="1" si="36"/>
        <v>0.33572944653502756</v>
      </c>
      <c r="L120" s="32">
        <f t="shared" ca="1" si="37"/>
        <v>22377.82244975233</v>
      </c>
      <c r="M120" s="34">
        <f t="shared" ca="1" si="62"/>
        <v>1618071.7065182135</v>
      </c>
      <c r="N120" s="35">
        <f t="shared" ca="1" si="63"/>
        <v>5846.5231814912486</v>
      </c>
      <c r="O120" s="34">
        <f t="shared" ca="1" si="38"/>
        <v>15236.84190304651</v>
      </c>
      <c r="P120" s="35">
        <f t="shared" si="39"/>
        <v>399</v>
      </c>
      <c r="Q120" s="35">
        <f t="shared" si="40"/>
        <v>63.84</v>
      </c>
      <c r="R120" s="35">
        <f t="shared" si="41"/>
        <v>166.35080000000002</v>
      </c>
      <c r="S120" s="35">
        <f t="shared" si="42"/>
        <v>26.616128000000003</v>
      </c>
      <c r="T120" s="35">
        <f t="shared" ca="1" si="43"/>
        <v>1294.4573652145709</v>
      </c>
      <c r="U120" s="35">
        <f t="shared" si="44"/>
        <v>84.482758620689665</v>
      </c>
      <c r="V120" s="35">
        <f t="shared" si="45"/>
        <v>13.517241379310347</v>
      </c>
      <c r="W120" s="35">
        <f t="shared" ca="1" si="46"/>
        <v>226.68996790197284</v>
      </c>
      <c r="X120" s="35">
        <f t="shared" ca="1" si="47"/>
        <v>36.270394864315655</v>
      </c>
      <c r="Y120" s="35">
        <f t="shared" ca="1" si="48"/>
        <v>23394.589740518619</v>
      </c>
      <c r="Z120" s="47">
        <f t="shared" si="49"/>
        <v>0.113</v>
      </c>
      <c r="AA120" s="34">
        <f t="shared" ca="1" si="50"/>
        <v>1618071.66</v>
      </c>
      <c r="AB120" s="34">
        <f t="shared" ca="1" si="51"/>
        <v>5846.5231814912486</v>
      </c>
      <c r="AC120" s="35">
        <f t="shared" ca="1" si="52"/>
        <v>15236.841464999998</v>
      </c>
      <c r="AD120" s="35">
        <f t="shared" ca="1" si="53"/>
        <v>1294.457328</v>
      </c>
      <c r="AE120" s="35">
        <f t="shared" ca="1" si="54"/>
        <v>23394.589265257535</v>
      </c>
      <c r="AF120" s="35">
        <f t="shared" si="55"/>
        <v>0</v>
      </c>
      <c r="AG120" s="249">
        <f>'Tabla Fijo'!E114+'Tabla Fijo'!H114</f>
        <v>0</v>
      </c>
      <c r="AH120" s="35">
        <f t="shared" ca="1" si="64"/>
        <v>23394.589265257535</v>
      </c>
      <c r="AJ120" s="35">
        <f t="shared" ca="1" si="56"/>
        <v>23254.345501013908</v>
      </c>
    </row>
    <row r="121" spans="2:36" x14ac:dyDescent="0.25">
      <c r="B121" s="30">
        <v>107</v>
      </c>
      <c r="C121" s="19">
        <f t="shared" ca="1" si="57"/>
        <v>48948</v>
      </c>
      <c r="D121" s="30">
        <f t="shared" ca="1" si="58"/>
        <v>31</v>
      </c>
      <c r="E121" s="31">
        <f t="shared" si="33"/>
        <v>0.113</v>
      </c>
      <c r="F121" s="33">
        <f t="shared" ca="1" si="34"/>
        <v>1.0105305555555555</v>
      </c>
      <c r="G121" s="33">
        <f t="shared" ca="1" si="59"/>
        <v>3.0099550873030858</v>
      </c>
      <c r="H121" s="33">
        <f t="shared" ca="1" si="60"/>
        <v>0.33223087089183051</v>
      </c>
      <c r="I121" s="30" t="b">
        <f t="shared" si="35"/>
        <v>0</v>
      </c>
      <c r="J121" s="33">
        <f t="shared" si="61"/>
        <v>1</v>
      </c>
      <c r="K121" s="33">
        <f t="shared" ca="1" si="36"/>
        <v>0.33223087089183051</v>
      </c>
      <c r="L121" s="32">
        <f t="shared" ca="1" si="37"/>
        <v>22377.82244975233</v>
      </c>
      <c r="M121" s="34">
        <f t="shared" ca="1" si="62"/>
        <v>1612225.1833367222</v>
      </c>
      <c r="N121" s="35">
        <f t="shared" ca="1" si="63"/>
        <v>5400.1955885592342</v>
      </c>
      <c r="O121" s="34">
        <f t="shared" ca="1" si="38"/>
        <v>15687.846714523717</v>
      </c>
      <c r="P121" s="35">
        <f t="shared" si="39"/>
        <v>399</v>
      </c>
      <c r="Q121" s="35">
        <f t="shared" si="40"/>
        <v>63.84</v>
      </c>
      <c r="R121" s="35">
        <f t="shared" si="41"/>
        <v>166.35080000000002</v>
      </c>
      <c r="S121" s="35">
        <f t="shared" si="42"/>
        <v>26.616128000000003</v>
      </c>
      <c r="T121" s="35">
        <f t="shared" ca="1" si="43"/>
        <v>1289.7801466693779</v>
      </c>
      <c r="U121" s="35">
        <f t="shared" si="44"/>
        <v>84.482758620689665</v>
      </c>
      <c r="V121" s="35">
        <f t="shared" si="45"/>
        <v>13.517241379310347</v>
      </c>
      <c r="W121" s="35">
        <f t="shared" ca="1" si="46"/>
        <v>226.68996790197284</v>
      </c>
      <c r="X121" s="35">
        <f t="shared" ca="1" si="47"/>
        <v>36.270394864315655</v>
      </c>
      <c r="Y121" s="35">
        <f t="shared" ca="1" si="48"/>
        <v>23394.589740518619</v>
      </c>
      <c r="Z121" s="47">
        <f t="shared" si="49"/>
        <v>0.113</v>
      </c>
      <c r="AA121" s="34">
        <f t="shared" ca="1" si="50"/>
        <v>1612225.14</v>
      </c>
      <c r="AB121" s="34">
        <f t="shared" ca="1" si="51"/>
        <v>5400.1955885592342</v>
      </c>
      <c r="AC121" s="35">
        <f t="shared" ca="1" si="52"/>
        <v>15687.846292833332</v>
      </c>
      <c r="AD121" s="35">
        <f t="shared" ca="1" si="53"/>
        <v>1289.7801119999999</v>
      </c>
      <c r="AE121" s="35">
        <f t="shared" ca="1" si="54"/>
        <v>23394.589284158854</v>
      </c>
      <c r="AF121" s="35">
        <f t="shared" si="55"/>
        <v>0</v>
      </c>
      <c r="AG121" s="249">
        <f>'Tabla Fijo'!E115+'Tabla Fijo'!H115</f>
        <v>0</v>
      </c>
      <c r="AH121" s="35">
        <f t="shared" ca="1" si="64"/>
        <v>23394.589284158854</v>
      </c>
      <c r="AJ121" s="35">
        <f t="shared" ca="1" si="56"/>
        <v>23254.345519915227</v>
      </c>
    </row>
    <row r="122" spans="2:36" x14ac:dyDescent="0.25">
      <c r="B122" s="30">
        <v>108</v>
      </c>
      <c r="C122" s="19">
        <f t="shared" ca="1" si="57"/>
        <v>48979</v>
      </c>
      <c r="D122" s="30">
        <f t="shared" ca="1" si="58"/>
        <v>31</v>
      </c>
      <c r="E122" s="31">
        <f t="shared" si="33"/>
        <v>0.113</v>
      </c>
      <c r="F122" s="33">
        <f t="shared" ca="1" si="34"/>
        <v>1.0105305555555555</v>
      </c>
      <c r="G122" s="33">
        <f t="shared" ca="1" si="59"/>
        <v>3.0416515865696576</v>
      </c>
      <c r="H122" s="33">
        <f t="shared" ca="1" si="60"/>
        <v>0.32876875327058397</v>
      </c>
      <c r="I122" s="30" t="b">
        <f t="shared" si="35"/>
        <v>1</v>
      </c>
      <c r="J122" s="33">
        <f t="shared" si="61"/>
        <v>1</v>
      </c>
      <c r="K122" s="33">
        <f t="shared" ca="1" si="36"/>
        <v>0.32876875327058397</v>
      </c>
      <c r="L122" s="32">
        <f t="shared" ca="1" si="37"/>
        <v>22377.82244975233</v>
      </c>
      <c r="M122" s="34">
        <f t="shared" ca="1" si="62"/>
        <v>1606824.9877481631</v>
      </c>
      <c r="N122" s="35">
        <f t="shared" ca="1" si="63"/>
        <v>5457.062648215423</v>
      </c>
      <c r="O122" s="34">
        <f t="shared" ca="1" si="38"/>
        <v>15635.299811338376</v>
      </c>
      <c r="P122" s="35">
        <f t="shared" si="39"/>
        <v>399</v>
      </c>
      <c r="Q122" s="35">
        <f t="shared" si="40"/>
        <v>63.84</v>
      </c>
      <c r="R122" s="35">
        <f t="shared" si="41"/>
        <v>166.35080000000002</v>
      </c>
      <c r="S122" s="35">
        <f t="shared" si="42"/>
        <v>26.616128000000003</v>
      </c>
      <c r="T122" s="35">
        <f t="shared" ca="1" si="43"/>
        <v>1285.4599901985305</v>
      </c>
      <c r="U122" s="35">
        <f t="shared" si="44"/>
        <v>84.482758620689665</v>
      </c>
      <c r="V122" s="35">
        <f t="shared" si="45"/>
        <v>13.517241379310347</v>
      </c>
      <c r="W122" s="35">
        <f t="shared" ca="1" si="46"/>
        <v>226.68996790197284</v>
      </c>
      <c r="X122" s="35">
        <f t="shared" ca="1" si="47"/>
        <v>36.270394864315655</v>
      </c>
      <c r="Y122" s="35">
        <f t="shared" ca="1" si="48"/>
        <v>23394.589740518619</v>
      </c>
      <c r="Z122" s="47">
        <f t="shared" si="49"/>
        <v>0.113</v>
      </c>
      <c r="AA122" s="34">
        <f t="shared" ca="1" si="50"/>
        <v>1606824.94</v>
      </c>
      <c r="AB122" s="34">
        <f t="shared" ca="1" si="51"/>
        <v>5457.062648215423</v>
      </c>
      <c r="AC122" s="35">
        <f t="shared" ca="1" si="52"/>
        <v>15635.299346722222</v>
      </c>
      <c r="AD122" s="35">
        <f t="shared" ca="1" si="53"/>
        <v>1285.4599519999999</v>
      </c>
      <c r="AE122" s="35">
        <f t="shared" ca="1" si="54"/>
        <v>23394.589237703934</v>
      </c>
      <c r="AF122" s="35">
        <f t="shared" si="55"/>
        <v>0</v>
      </c>
      <c r="AG122" s="249">
        <f>'Tabla Fijo'!E116+'Tabla Fijo'!H116</f>
        <v>0</v>
      </c>
      <c r="AH122" s="35">
        <f t="shared" ca="1" si="64"/>
        <v>23394.589237703934</v>
      </c>
      <c r="AJ122" s="35">
        <f t="shared" ca="1" si="56"/>
        <v>23254.345473460307</v>
      </c>
    </row>
    <row r="123" spans="2:36" x14ac:dyDescent="0.25">
      <c r="B123" s="30">
        <v>109</v>
      </c>
      <c r="C123" s="19">
        <f t="shared" ca="1" si="57"/>
        <v>49007</v>
      </c>
      <c r="D123" s="30">
        <f t="shared" ca="1" si="58"/>
        <v>28</v>
      </c>
      <c r="E123" s="31">
        <f t="shared" si="33"/>
        <v>0.113</v>
      </c>
      <c r="F123" s="33">
        <f t="shared" ca="1" si="34"/>
        <v>1.0095888888888889</v>
      </c>
      <c r="G123" s="33">
        <f t="shared" ca="1" si="59"/>
        <v>3.0708176456719865</v>
      </c>
      <c r="H123" s="33">
        <f t="shared" ca="1" si="60"/>
        <v>0.32564616834522919</v>
      </c>
      <c r="I123" s="30" t="b">
        <f t="shared" si="35"/>
        <v>0</v>
      </c>
      <c r="J123" s="33">
        <f t="shared" si="61"/>
        <v>1</v>
      </c>
      <c r="K123" s="33">
        <f t="shared" ca="1" si="36"/>
        <v>0.32564616834522919</v>
      </c>
      <c r="L123" s="32">
        <f t="shared" ca="1" si="37"/>
        <v>22377.82244975233</v>
      </c>
      <c r="M123" s="34">
        <f t="shared" ca="1" si="62"/>
        <v>1601367.9250999477</v>
      </c>
      <c r="N123" s="35">
        <f t="shared" ca="1" si="63"/>
        <v>7022.4833457383866</v>
      </c>
      <c r="O123" s="34">
        <f t="shared" ca="1" si="38"/>
        <v>14074.244763933984</v>
      </c>
      <c r="P123" s="35">
        <f t="shared" si="39"/>
        <v>399</v>
      </c>
      <c r="Q123" s="35">
        <f t="shared" si="40"/>
        <v>63.84</v>
      </c>
      <c r="R123" s="35">
        <f t="shared" si="41"/>
        <v>166.35080000000002</v>
      </c>
      <c r="S123" s="35">
        <f t="shared" si="42"/>
        <v>26.616128000000003</v>
      </c>
      <c r="T123" s="35">
        <f t="shared" ca="1" si="43"/>
        <v>1281.0943400799583</v>
      </c>
      <c r="U123" s="35">
        <f t="shared" si="44"/>
        <v>84.482758620689665</v>
      </c>
      <c r="V123" s="35">
        <f t="shared" si="45"/>
        <v>13.517241379310347</v>
      </c>
      <c r="W123" s="35">
        <f t="shared" ca="1" si="46"/>
        <v>226.68996790197284</v>
      </c>
      <c r="X123" s="35">
        <f t="shared" ca="1" si="47"/>
        <v>36.270394864315655</v>
      </c>
      <c r="Y123" s="35">
        <f t="shared" ca="1" si="48"/>
        <v>23394.589740518619</v>
      </c>
      <c r="Z123" s="47">
        <f t="shared" si="49"/>
        <v>0.113</v>
      </c>
      <c r="AA123" s="34">
        <f t="shared" ca="1" si="50"/>
        <v>1601367.88</v>
      </c>
      <c r="AB123" s="34">
        <f t="shared" ca="1" si="51"/>
        <v>7022.4833457383866</v>
      </c>
      <c r="AC123" s="35">
        <f t="shared" ca="1" si="52"/>
        <v>14074.244367555557</v>
      </c>
      <c r="AD123" s="35">
        <f t="shared" ca="1" si="53"/>
        <v>1281.094304</v>
      </c>
      <c r="AE123" s="35">
        <f t="shared" ca="1" si="54"/>
        <v>23394.589308060229</v>
      </c>
      <c r="AF123" s="35">
        <f t="shared" si="55"/>
        <v>0</v>
      </c>
      <c r="AG123" s="249">
        <f>'Tabla Fijo'!E117+'Tabla Fijo'!H117</f>
        <v>0</v>
      </c>
      <c r="AH123" s="35">
        <f t="shared" ca="1" si="64"/>
        <v>23394.589308060229</v>
      </c>
      <c r="AJ123" s="35">
        <f t="shared" ca="1" si="56"/>
        <v>23254.345543816602</v>
      </c>
    </row>
    <row r="124" spans="2:36" x14ac:dyDescent="0.25">
      <c r="B124" s="30">
        <v>110</v>
      </c>
      <c r="C124" s="19">
        <f t="shared" ca="1" si="57"/>
        <v>49038</v>
      </c>
      <c r="D124" s="30">
        <f t="shared" ca="1" si="58"/>
        <v>31</v>
      </c>
      <c r="E124" s="31">
        <f t="shared" si="33"/>
        <v>0.113</v>
      </c>
      <c r="F124" s="33">
        <f t="shared" ca="1" si="34"/>
        <v>1.0105305555555555</v>
      </c>
      <c r="G124" s="33">
        <f t="shared" ca="1" si="59"/>
        <v>3.1031550614907153</v>
      </c>
      <c r="H124" s="33">
        <f t="shared" ca="1" si="60"/>
        <v>0.32225266871440611</v>
      </c>
      <c r="I124" s="30" t="b">
        <f t="shared" si="35"/>
        <v>0</v>
      </c>
      <c r="J124" s="33">
        <f t="shared" si="61"/>
        <v>1</v>
      </c>
      <c r="K124" s="33">
        <f t="shared" ca="1" si="36"/>
        <v>0.32225266871440611</v>
      </c>
      <c r="L124" s="32">
        <f t="shared" ca="1" si="37"/>
        <v>22377.82244975233</v>
      </c>
      <c r="M124" s="34">
        <f t="shared" ca="1" si="62"/>
        <v>1594345.4417542093</v>
      </c>
      <c r="N124" s="35">
        <f t="shared" ca="1" si="63"/>
        <v>5588.4792006128637</v>
      </c>
      <c r="O124" s="34">
        <f t="shared" ca="1" si="38"/>
        <v>15513.866895736099</v>
      </c>
      <c r="P124" s="35">
        <f t="shared" si="39"/>
        <v>399</v>
      </c>
      <c r="Q124" s="35">
        <f t="shared" si="40"/>
        <v>63.84</v>
      </c>
      <c r="R124" s="35">
        <f t="shared" si="41"/>
        <v>166.35080000000002</v>
      </c>
      <c r="S124" s="35">
        <f t="shared" si="42"/>
        <v>26.616128000000003</v>
      </c>
      <c r="T124" s="35">
        <f t="shared" ca="1" si="43"/>
        <v>1275.4763534033675</v>
      </c>
      <c r="U124" s="35">
        <f t="shared" si="44"/>
        <v>84.482758620689665</v>
      </c>
      <c r="V124" s="35">
        <f t="shared" si="45"/>
        <v>13.517241379310347</v>
      </c>
      <c r="W124" s="35">
        <f t="shared" ca="1" si="46"/>
        <v>226.68996790197284</v>
      </c>
      <c r="X124" s="35">
        <f t="shared" ca="1" si="47"/>
        <v>36.270394864315655</v>
      </c>
      <c r="Y124" s="35">
        <f t="shared" ca="1" si="48"/>
        <v>23394.589740518619</v>
      </c>
      <c r="Z124" s="47">
        <f t="shared" si="49"/>
        <v>0.113</v>
      </c>
      <c r="AA124" s="34">
        <f t="shared" ca="1" si="50"/>
        <v>1594345.4</v>
      </c>
      <c r="AB124" s="34">
        <f t="shared" ca="1" si="51"/>
        <v>5588.4792006128637</v>
      </c>
      <c r="AC124" s="35">
        <f t="shared" ca="1" si="52"/>
        <v>15513.866489444445</v>
      </c>
      <c r="AD124" s="35">
        <f t="shared" ca="1" si="53"/>
        <v>1275.47632</v>
      </c>
      <c r="AE124" s="35">
        <f t="shared" ca="1" si="54"/>
        <v>23394.589300823598</v>
      </c>
      <c r="AF124" s="35">
        <f t="shared" si="55"/>
        <v>0</v>
      </c>
      <c r="AG124" s="249">
        <f>'Tabla Fijo'!E118+'Tabla Fijo'!H118</f>
        <v>0</v>
      </c>
      <c r="AH124" s="35">
        <f t="shared" ca="1" si="64"/>
        <v>23394.589300823598</v>
      </c>
      <c r="AJ124" s="35">
        <f t="shared" ca="1" si="56"/>
        <v>23254.345536579971</v>
      </c>
    </row>
    <row r="125" spans="2:36" x14ac:dyDescent="0.25">
      <c r="B125" s="30">
        <v>111</v>
      </c>
      <c r="C125" s="19">
        <f t="shared" ca="1" si="57"/>
        <v>49068</v>
      </c>
      <c r="D125" s="30">
        <f t="shared" ca="1" si="58"/>
        <v>30</v>
      </c>
      <c r="E125" s="31">
        <f t="shared" si="33"/>
        <v>0.113</v>
      </c>
      <c r="F125" s="33">
        <f t="shared" ca="1" si="34"/>
        <v>1.0102166666666665</v>
      </c>
      <c r="G125" s="33">
        <f t="shared" ca="1" si="59"/>
        <v>3.1348589623689449</v>
      </c>
      <c r="H125" s="33">
        <f t="shared" ca="1" si="60"/>
        <v>0.31899361725808606</v>
      </c>
      <c r="I125" s="30" t="b">
        <f t="shared" si="35"/>
        <v>0</v>
      </c>
      <c r="J125" s="33">
        <f t="shared" si="61"/>
        <v>1</v>
      </c>
      <c r="K125" s="33">
        <f t="shared" ca="1" si="36"/>
        <v>0.31899361725808606</v>
      </c>
      <c r="L125" s="32">
        <f t="shared" ca="1" si="37"/>
        <v>22377.82244975233</v>
      </c>
      <c r="M125" s="34">
        <f t="shared" ca="1" si="62"/>
        <v>1588756.9625535966</v>
      </c>
      <c r="N125" s="35">
        <f t="shared" ca="1" si="63"/>
        <v>6146.0221489964179</v>
      </c>
      <c r="O125" s="34">
        <f t="shared" ca="1" si="38"/>
        <v>14960.794730713034</v>
      </c>
      <c r="P125" s="35">
        <f t="shared" si="39"/>
        <v>399</v>
      </c>
      <c r="Q125" s="35">
        <f t="shared" si="40"/>
        <v>63.84</v>
      </c>
      <c r="R125" s="35">
        <f t="shared" si="41"/>
        <v>166.35080000000002</v>
      </c>
      <c r="S125" s="35">
        <f t="shared" si="42"/>
        <v>26.616128000000003</v>
      </c>
      <c r="T125" s="35">
        <f t="shared" ca="1" si="43"/>
        <v>1271.0055700428773</v>
      </c>
      <c r="U125" s="35">
        <f t="shared" si="44"/>
        <v>84.482758620689665</v>
      </c>
      <c r="V125" s="35">
        <f t="shared" si="45"/>
        <v>13.517241379310347</v>
      </c>
      <c r="W125" s="35">
        <f t="shared" ca="1" si="46"/>
        <v>226.68996790197284</v>
      </c>
      <c r="X125" s="35">
        <f t="shared" ca="1" si="47"/>
        <v>36.270394864315655</v>
      </c>
      <c r="Y125" s="35">
        <f t="shared" ca="1" si="48"/>
        <v>23394.589740518619</v>
      </c>
      <c r="Z125" s="47">
        <f t="shared" si="49"/>
        <v>0.113</v>
      </c>
      <c r="AA125" s="34">
        <f t="shared" ca="1" si="50"/>
        <v>1588756.92</v>
      </c>
      <c r="AB125" s="34">
        <f t="shared" ca="1" si="51"/>
        <v>6146.0221489964179</v>
      </c>
      <c r="AC125" s="35">
        <f t="shared" ca="1" si="52"/>
        <v>14960.794329999997</v>
      </c>
      <c r="AD125" s="35">
        <f t="shared" ca="1" si="53"/>
        <v>1271.0055359999999</v>
      </c>
      <c r="AE125" s="35">
        <f t="shared" ca="1" si="54"/>
        <v>23394.589305762704</v>
      </c>
      <c r="AF125" s="35">
        <f t="shared" si="55"/>
        <v>0</v>
      </c>
      <c r="AG125" s="249">
        <f>'Tabla Fijo'!E119+'Tabla Fijo'!H119</f>
        <v>0</v>
      </c>
      <c r="AH125" s="35">
        <f t="shared" ca="1" si="64"/>
        <v>23394.589305762704</v>
      </c>
      <c r="AJ125" s="35">
        <f t="shared" ca="1" si="56"/>
        <v>23254.345541519077</v>
      </c>
    </row>
    <row r="126" spans="2:36" x14ac:dyDescent="0.25">
      <c r="B126" s="30">
        <v>112</v>
      </c>
      <c r="C126" s="19">
        <f t="shared" ca="1" si="57"/>
        <v>49099</v>
      </c>
      <c r="D126" s="30">
        <f t="shared" ca="1" si="58"/>
        <v>31</v>
      </c>
      <c r="E126" s="31">
        <f t="shared" si="33"/>
        <v>0.113</v>
      </c>
      <c r="F126" s="33">
        <f t="shared" ca="1" si="34"/>
        <v>1.0105305555555555</v>
      </c>
      <c r="G126" s="33">
        <f t="shared" ca="1" si="59"/>
        <v>3.1678707688310022</v>
      </c>
      <c r="H126" s="33">
        <f t="shared" ca="1" si="60"/>
        <v>0.31566944265501617</v>
      </c>
      <c r="I126" s="30" t="b">
        <f t="shared" si="35"/>
        <v>0</v>
      </c>
      <c r="J126" s="33">
        <f t="shared" si="61"/>
        <v>1</v>
      </c>
      <c r="K126" s="33">
        <f t="shared" ca="1" si="36"/>
        <v>0.31566944265501617</v>
      </c>
      <c r="L126" s="32">
        <f t="shared" ca="1" si="37"/>
        <v>22377.82244975233</v>
      </c>
      <c r="M126" s="34">
        <f t="shared" ca="1" si="62"/>
        <v>1582610.9404046002</v>
      </c>
      <c r="N126" s="35">
        <f t="shared" ca="1" si="63"/>
        <v>5712.0500189916638</v>
      </c>
      <c r="O126" s="34">
        <f t="shared" ca="1" si="38"/>
        <v>15399.683678436986</v>
      </c>
      <c r="P126" s="35">
        <f t="shared" si="39"/>
        <v>399</v>
      </c>
      <c r="Q126" s="35">
        <f t="shared" si="40"/>
        <v>63.84</v>
      </c>
      <c r="R126" s="35">
        <f t="shared" si="41"/>
        <v>166.35080000000002</v>
      </c>
      <c r="S126" s="35">
        <f t="shared" si="42"/>
        <v>26.616128000000003</v>
      </c>
      <c r="T126" s="35">
        <f t="shared" ca="1" si="43"/>
        <v>1266.0887523236802</v>
      </c>
      <c r="U126" s="35">
        <f t="shared" si="44"/>
        <v>84.482758620689665</v>
      </c>
      <c r="V126" s="35">
        <f t="shared" si="45"/>
        <v>13.517241379310347</v>
      </c>
      <c r="W126" s="35">
        <f t="shared" ca="1" si="46"/>
        <v>226.68996790197286</v>
      </c>
      <c r="X126" s="35">
        <f t="shared" ca="1" si="47"/>
        <v>36.270394864315662</v>
      </c>
      <c r="Y126" s="35">
        <f t="shared" ca="1" si="48"/>
        <v>23394.589740518622</v>
      </c>
      <c r="Z126" s="47">
        <f t="shared" si="49"/>
        <v>0.113</v>
      </c>
      <c r="AA126" s="34">
        <f t="shared" ca="1" si="50"/>
        <v>1582610.9</v>
      </c>
      <c r="AB126" s="34">
        <f t="shared" ca="1" si="51"/>
        <v>5712.0500189916638</v>
      </c>
      <c r="AC126" s="35">
        <f t="shared" ca="1" si="52"/>
        <v>15399.683285277777</v>
      </c>
      <c r="AD126" s="35">
        <f t="shared" ca="1" si="53"/>
        <v>1266.08872</v>
      </c>
      <c r="AE126" s="35">
        <f t="shared" ca="1" si="54"/>
        <v>23394.58931503573</v>
      </c>
      <c r="AF126" s="35">
        <f t="shared" si="55"/>
        <v>0</v>
      </c>
      <c r="AG126" s="249">
        <f>'Tabla Fijo'!E120+'Tabla Fijo'!H120</f>
        <v>0</v>
      </c>
      <c r="AH126" s="35">
        <f t="shared" ca="1" si="64"/>
        <v>23394.58931503573</v>
      </c>
      <c r="AJ126" s="35">
        <f t="shared" ca="1" si="56"/>
        <v>23254.345550792103</v>
      </c>
    </row>
    <row r="127" spans="2:36" x14ac:dyDescent="0.25">
      <c r="B127" s="30">
        <v>113</v>
      </c>
      <c r="C127" s="19">
        <f t="shared" ca="1" si="57"/>
        <v>49129</v>
      </c>
      <c r="D127" s="30">
        <f t="shared" ca="1" si="58"/>
        <v>30</v>
      </c>
      <c r="E127" s="31">
        <f t="shared" si="33"/>
        <v>0.113</v>
      </c>
      <c r="F127" s="33">
        <f t="shared" ca="1" si="34"/>
        <v>1.0102166666666665</v>
      </c>
      <c r="G127" s="33">
        <f t="shared" ca="1" si="59"/>
        <v>3.2002358485192253</v>
      </c>
      <c r="H127" s="33">
        <f t="shared" ca="1" si="60"/>
        <v>0.31247696961544508</v>
      </c>
      <c r="I127" s="30" t="b">
        <f t="shared" si="35"/>
        <v>0</v>
      </c>
      <c r="J127" s="33">
        <f t="shared" si="61"/>
        <v>1</v>
      </c>
      <c r="K127" s="33">
        <f t="shared" ca="1" si="36"/>
        <v>0.31247696961544508</v>
      </c>
      <c r="L127" s="32">
        <f t="shared" ca="1" si="37"/>
        <v>22377.82244975233</v>
      </c>
      <c r="M127" s="34">
        <f t="shared" ca="1" si="62"/>
        <v>1576898.8903856087</v>
      </c>
      <c r="N127" s="35">
        <f t="shared" ca="1" si="63"/>
        <v>6267.1721196460285</v>
      </c>
      <c r="O127" s="34">
        <f t="shared" ca="1" si="38"/>
        <v>14849.131217797814</v>
      </c>
      <c r="P127" s="35">
        <f t="shared" si="39"/>
        <v>399</v>
      </c>
      <c r="Q127" s="35">
        <f t="shared" si="40"/>
        <v>63.84</v>
      </c>
      <c r="R127" s="35">
        <f t="shared" si="41"/>
        <v>166.35080000000002</v>
      </c>
      <c r="S127" s="35">
        <f t="shared" si="42"/>
        <v>26.616128000000003</v>
      </c>
      <c r="T127" s="35">
        <f t="shared" ca="1" si="43"/>
        <v>1261.5191123084869</v>
      </c>
      <c r="U127" s="35">
        <f t="shared" si="44"/>
        <v>84.482758620689665</v>
      </c>
      <c r="V127" s="35">
        <f t="shared" si="45"/>
        <v>13.517241379310347</v>
      </c>
      <c r="W127" s="35">
        <f t="shared" ca="1" si="46"/>
        <v>226.68996790197284</v>
      </c>
      <c r="X127" s="35">
        <f t="shared" ca="1" si="47"/>
        <v>36.270394864315655</v>
      </c>
      <c r="Y127" s="35">
        <f t="shared" ca="1" si="48"/>
        <v>23394.589740518619</v>
      </c>
      <c r="Z127" s="47">
        <f t="shared" si="49"/>
        <v>0.113</v>
      </c>
      <c r="AA127" s="34">
        <f t="shared" ca="1" si="50"/>
        <v>1576898.85</v>
      </c>
      <c r="AB127" s="34">
        <f t="shared" ca="1" si="51"/>
        <v>6267.1721196460285</v>
      </c>
      <c r="AC127" s="35">
        <f t="shared" ca="1" si="52"/>
        <v>14849.130837499999</v>
      </c>
      <c r="AD127" s="35">
        <f t="shared" ca="1" si="53"/>
        <v>1261.51908</v>
      </c>
      <c r="AE127" s="35">
        <f t="shared" ca="1" si="54"/>
        <v>23394.589327912316</v>
      </c>
      <c r="AF127" s="35">
        <f t="shared" si="55"/>
        <v>0</v>
      </c>
      <c r="AG127" s="249">
        <f>'Tabla Fijo'!E121+'Tabla Fijo'!H121</f>
        <v>0</v>
      </c>
      <c r="AH127" s="35">
        <f t="shared" ca="1" si="64"/>
        <v>23394.589327912316</v>
      </c>
      <c r="AJ127" s="35">
        <f t="shared" ca="1" si="56"/>
        <v>23254.345563668689</v>
      </c>
    </row>
    <row r="128" spans="2:36" x14ac:dyDescent="0.25">
      <c r="B128" s="30">
        <v>114</v>
      </c>
      <c r="C128" s="19">
        <f t="shared" ca="1" si="57"/>
        <v>49160</v>
      </c>
      <c r="D128" s="30">
        <f t="shared" ca="1" si="58"/>
        <v>31</v>
      </c>
      <c r="E128" s="31">
        <f t="shared" si="33"/>
        <v>0.113</v>
      </c>
      <c r="F128" s="33">
        <f t="shared" ca="1" si="34"/>
        <v>1.0105305555555555</v>
      </c>
      <c r="G128" s="33">
        <f t="shared" ca="1" si="59"/>
        <v>3.2339361099129373</v>
      </c>
      <c r="H128" s="33">
        <f t="shared" ca="1" si="60"/>
        <v>0.30922070381499328</v>
      </c>
      <c r="I128" s="30" t="b">
        <f t="shared" si="35"/>
        <v>0</v>
      </c>
      <c r="J128" s="33">
        <f t="shared" si="61"/>
        <v>1</v>
      </c>
      <c r="K128" s="33">
        <f t="shared" ca="1" si="36"/>
        <v>0.30922070381499328</v>
      </c>
      <c r="L128" s="32">
        <f t="shared" ca="1" si="37"/>
        <v>22377.82244975233</v>
      </c>
      <c r="M128" s="34">
        <f t="shared" ca="1" si="62"/>
        <v>1570631.7182659626</v>
      </c>
      <c r="N128" s="35">
        <f t="shared" ca="1" si="63"/>
        <v>5838.1978832349287</v>
      </c>
      <c r="O128" s="34">
        <f t="shared" ca="1" si="38"/>
        <v>15283.11919190463</v>
      </c>
      <c r="P128" s="35">
        <f t="shared" si="39"/>
        <v>399</v>
      </c>
      <c r="Q128" s="35">
        <f t="shared" si="40"/>
        <v>63.84</v>
      </c>
      <c r="R128" s="35">
        <f t="shared" si="41"/>
        <v>166.35080000000002</v>
      </c>
      <c r="S128" s="35">
        <f t="shared" si="42"/>
        <v>26.616128000000003</v>
      </c>
      <c r="T128" s="35">
        <f t="shared" ca="1" si="43"/>
        <v>1256.5053746127701</v>
      </c>
      <c r="U128" s="35">
        <f t="shared" si="44"/>
        <v>84.482758620689665</v>
      </c>
      <c r="V128" s="35">
        <f t="shared" si="45"/>
        <v>13.517241379310347</v>
      </c>
      <c r="W128" s="35">
        <f t="shared" ca="1" si="46"/>
        <v>226.68996790197284</v>
      </c>
      <c r="X128" s="35">
        <f t="shared" ca="1" si="47"/>
        <v>36.270394864315655</v>
      </c>
      <c r="Y128" s="35">
        <f t="shared" ca="1" si="48"/>
        <v>23394.589740518619</v>
      </c>
      <c r="Z128" s="47">
        <f t="shared" si="49"/>
        <v>0.113</v>
      </c>
      <c r="AA128" s="34">
        <f t="shared" ca="1" si="50"/>
        <v>1570631.6799999999</v>
      </c>
      <c r="AB128" s="34">
        <f t="shared" ca="1" si="51"/>
        <v>5838.1978832349287</v>
      </c>
      <c r="AC128" s="35">
        <f t="shared" ca="1" si="52"/>
        <v>15283.118819555555</v>
      </c>
      <c r="AD128" s="35">
        <f t="shared" ca="1" si="53"/>
        <v>1256.5053439999999</v>
      </c>
      <c r="AE128" s="35">
        <f t="shared" ca="1" si="54"/>
        <v>23394.589337556776</v>
      </c>
      <c r="AF128" s="35">
        <f t="shared" si="55"/>
        <v>0</v>
      </c>
      <c r="AG128" s="249">
        <f>'Tabla Fijo'!E122+'Tabla Fijo'!H122</f>
        <v>0</v>
      </c>
      <c r="AH128" s="35">
        <f t="shared" ca="1" si="64"/>
        <v>23394.589337556776</v>
      </c>
      <c r="AJ128" s="35">
        <f t="shared" ca="1" si="56"/>
        <v>23254.345573313149</v>
      </c>
    </row>
    <row r="129" spans="2:36" x14ac:dyDescent="0.25">
      <c r="B129" s="30">
        <v>115</v>
      </c>
      <c r="C129" s="19">
        <f t="shared" ca="1" si="57"/>
        <v>49191</v>
      </c>
      <c r="D129" s="30">
        <f t="shared" ca="1" si="58"/>
        <v>31</v>
      </c>
      <c r="E129" s="31">
        <f t="shared" si="33"/>
        <v>0.113</v>
      </c>
      <c r="F129" s="33">
        <f t="shared" ca="1" si="34"/>
        <v>1.0105305555555555</v>
      </c>
      <c r="G129" s="33">
        <f t="shared" ca="1" si="59"/>
        <v>3.2679912537814926</v>
      </c>
      <c r="H129" s="33">
        <f t="shared" ca="1" si="60"/>
        <v>0.30599837096958854</v>
      </c>
      <c r="I129" s="30" t="b">
        <f t="shared" si="35"/>
        <v>0</v>
      </c>
      <c r="J129" s="33">
        <f t="shared" si="61"/>
        <v>1</v>
      </c>
      <c r="K129" s="33">
        <f t="shared" ca="1" si="36"/>
        <v>0.30599837096958854</v>
      </c>
      <c r="L129" s="32">
        <f t="shared" ca="1" si="37"/>
        <v>22377.82244975233</v>
      </c>
      <c r="M129" s="34">
        <f t="shared" ca="1" si="62"/>
        <v>1564793.5203827277</v>
      </c>
      <c r="N129" s="35">
        <f t="shared" ca="1" si="63"/>
        <v>5899.6773503886598</v>
      </c>
      <c r="O129" s="34">
        <f t="shared" ca="1" si="38"/>
        <v>15226.310283057488</v>
      </c>
      <c r="P129" s="35">
        <f t="shared" si="39"/>
        <v>399</v>
      </c>
      <c r="Q129" s="35">
        <f t="shared" si="40"/>
        <v>63.84</v>
      </c>
      <c r="R129" s="35">
        <f t="shared" si="41"/>
        <v>166.35080000000002</v>
      </c>
      <c r="S129" s="35">
        <f t="shared" si="42"/>
        <v>26.616128000000003</v>
      </c>
      <c r="T129" s="35">
        <f t="shared" ca="1" si="43"/>
        <v>1251.8348163061823</v>
      </c>
      <c r="U129" s="35">
        <f t="shared" si="44"/>
        <v>84.482758620689665</v>
      </c>
      <c r="V129" s="35">
        <f t="shared" si="45"/>
        <v>13.517241379310347</v>
      </c>
      <c r="W129" s="35">
        <f t="shared" ca="1" si="46"/>
        <v>226.68996790197284</v>
      </c>
      <c r="X129" s="35">
        <f t="shared" ca="1" si="47"/>
        <v>36.270394864315655</v>
      </c>
      <c r="Y129" s="35">
        <f t="shared" ca="1" si="48"/>
        <v>23394.589740518619</v>
      </c>
      <c r="Z129" s="47">
        <f t="shared" si="49"/>
        <v>0.113</v>
      </c>
      <c r="AA129" s="34">
        <f t="shared" ca="1" si="50"/>
        <v>1564793.48</v>
      </c>
      <c r="AB129" s="34">
        <f t="shared" ca="1" si="51"/>
        <v>5899.6773503886598</v>
      </c>
      <c r="AC129" s="35">
        <f t="shared" ca="1" si="52"/>
        <v>15226.309890111112</v>
      </c>
      <c r="AD129" s="35">
        <f t="shared" ca="1" si="53"/>
        <v>1251.8347840000001</v>
      </c>
      <c r="AE129" s="35">
        <f t="shared" ca="1" si="54"/>
        <v>23394.589315266061</v>
      </c>
      <c r="AF129" s="35">
        <f t="shared" si="55"/>
        <v>0</v>
      </c>
      <c r="AG129" s="249">
        <f>'Tabla Fijo'!E123+'Tabla Fijo'!H123</f>
        <v>0</v>
      </c>
      <c r="AH129" s="35">
        <f t="shared" ca="1" si="64"/>
        <v>23394.589315266061</v>
      </c>
      <c r="AJ129" s="35">
        <f t="shared" ca="1" si="56"/>
        <v>23254.345551022434</v>
      </c>
    </row>
    <row r="130" spans="2:36" x14ac:dyDescent="0.25">
      <c r="B130" s="30">
        <v>116</v>
      </c>
      <c r="C130" s="19">
        <f t="shared" ca="1" si="57"/>
        <v>49221</v>
      </c>
      <c r="D130" s="30">
        <f t="shared" ca="1" si="58"/>
        <v>30</v>
      </c>
      <c r="E130" s="31">
        <f t="shared" si="33"/>
        <v>0.113</v>
      </c>
      <c r="F130" s="33">
        <f t="shared" ca="1" si="34"/>
        <v>1.0102166666666665</v>
      </c>
      <c r="G130" s="33">
        <f t="shared" ca="1" si="59"/>
        <v>3.3013792310909595</v>
      </c>
      <c r="H130" s="33">
        <f t="shared" ca="1" si="60"/>
        <v>0.30290370478569478</v>
      </c>
      <c r="I130" s="30" t="b">
        <f t="shared" si="35"/>
        <v>0</v>
      </c>
      <c r="J130" s="33">
        <f t="shared" si="61"/>
        <v>1</v>
      </c>
      <c r="K130" s="33">
        <f t="shared" ca="1" si="36"/>
        <v>0.30290370478569478</v>
      </c>
      <c r="L130" s="32">
        <f t="shared" ca="1" si="37"/>
        <v>22377.82244975233</v>
      </c>
      <c r="M130" s="34">
        <f t="shared" ca="1" si="62"/>
        <v>1558893.8430323391</v>
      </c>
      <c r="N130" s="35">
        <f t="shared" ca="1" si="63"/>
        <v>6451.1236867719317</v>
      </c>
      <c r="O130" s="34">
        <f t="shared" ca="1" si="38"/>
        <v>14679.583688554527</v>
      </c>
      <c r="P130" s="35">
        <f t="shared" si="39"/>
        <v>399</v>
      </c>
      <c r="Q130" s="35">
        <f t="shared" si="40"/>
        <v>63.84</v>
      </c>
      <c r="R130" s="35">
        <f t="shared" si="41"/>
        <v>166.35080000000002</v>
      </c>
      <c r="S130" s="35">
        <f t="shared" si="42"/>
        <v>26.616128000000003</v>
      </c>
      <c r="T130" s="35">
        <f t="shared" ca="1" si="43"/>
        <v>1247.1150744258714</v>
      </c>
      <c r="U130" s="35">
        <f t="shared" si="44"/>
        <v>84.482758620689665</v>
      </c>
      <c r="V130" s="35">
        <f t="shared" si="45"/>
        <v>13.517241379310347</v>
      </c>
      <c r="W130" s="35">
        <f t="shared" ca="1" si="46"/>
        <v>226.68996790197284</v>
      </c>
      <c r="X130" s="35">
        <f t="shared" ca="1" si="47"/>
        <v>36.270394864315655</v>
      </c>
      <c r="Y130" s="35">
        <f t="shared" ca="1" si="48"/>
        <v>23394.589740518619</v>
      </c>
      <c r="Z130" s="47">
        <f t="shared" si="49"/>
        <v>0.113</v>
      </c>
      <c r="AA130" s="34">
        <f t="shared" ca="1" si="50"/>
        <v>1558893.8</v>
      </c>
      <c r="AB130" s="34">
        <f t="shared" ca="1" si="51"/>
        <v>6451.1236867719317</v>
      </c>
      <c r="AC130" s="35">
        <f t="shared" ca="1" si="52"/>
        <v>14679.583283333333</v>
      </c>
      <c r="AD130" s="35">
        <f t="shared" ca="1" si="53"/>
        <v>1247.1150400000001</v>
      </c>
      <c r="AE130" s="35">
        <f t="shared" ca="1" si="54"/>
        <v>23394.589300871554</v>
      </c>
      <c r="AF130" s="35">
        <f t="shared" si="55"/>
        <v>0</v>
      </c>
      <c r="AG130" s="249">
        <f>'Tabla Fijo'!E124+'Tabla Fijo'!H124</f>
        <v>0</v>
      </c>
      <c r="AH130" s="35">
        <f t="shared" ca="1" si="64"/>
        <v>23394.589300871554</v>
      </c>
      <c r="AJ130" s="35">
        <f t="shared" ca="1" si="56"/>
        <v>23254.345536627927</v>
      </c>
    </row>
    <row r="131" spans="2:36" x14ac:dyDescent="0.25">
      <c r="B131" s="30">
        <v>117</v>
      </c>
      <c r="C131" s="19">
        <f t="shared" ca="1" si="57"/>
        <v>49252</v>
      </c>
      <c r="D131" s="30">
        <f t="shared" ca="1" si="58"/>
        <v>31</v>
      </c>
      <c r="E131" s="31">
        <f t="shared" si="33"/>
        <v>0.113</v>
      </c>
      <c r="F131" s="33">
        <f t="shared" ca="1" si="34"/>
        <v>1.0105305555555555</v>
      </c>
      <c r="G131" s="33">
        <f t="shared" ca="1" si="59"/>
        <v>3.3361445884939198</v>
      </c>
      <c r="H131" s="33">
        <f t="shared" ca="1" si="60"/>
        <v>0.29974720024093537</v>
      </c>
      <c r="I131" s="30" t="b">
        <f t="shared" si="35"/>
        <v>0</v>
      </c>
      <c r="J131" s="33">
        <f t="shared" si="61"/>
        <v>1</v>
      </c>
      <c r="K131" s="33">
        <f t="shared" ca="1" si="36"/>
        <v>0.29974720024093537</v>
      </c>
      <c r="L131" s="32">
        <f t="shared" ca="1" si="37"/>
        <v>22377.82244975233</v>
      </c>
      <c r="M131" s="34">
        <f t="shared" ca="1" si="62"/>
        <v>1552442.7193455673</v>
      </c>
      <c r="N131" s="35">
        <f t="shared" ca="1" si="63"/>
        <v>6029.7381468660915</v>
      </c>
      <c r="O131" s="34">
        <f t="shared" ca="1" si="38"/>
        <v>15106.130127409784</v>
      </c>
      <c r="P131" s="35">
        <f t="shared" si="39"/>
        <v>399</v>
      </c>
      <c r="Q131" s="35">
        <f t="shared" si="40"/>
        <v>63.84</v>
      </c>
      <c r="R131" s="35">
        <f t="shared" si="41"/>
        <v>166.35080000000002</v>
      </c>
      <c r="S131" s="35">
        <f t="shared" si="42"/>
        <v>26.616128000000003</v>
      </c>
      <c r="T131" s="35">
        <f t="shared" ca="1" si="43"/>
        <v>1241.9541754764539</v>
      </c>
      <c r="U131" s="35">
        <f t="shared" si="44"/>
        <v>84.482758620689665</v>
      </c>
      <c r="V131" s="35">
        <f t="shared" si="45"/>
        <v>13.517241379310347</v>
      </c>
      <c r="W131" s="35">
        <f t="shared" ca="1" si="46"/>
        <v>226.68996790197284</v>
      </c>
      <c r="X131" s="35">
        <f t="shared" ca="1" si="47"/>
        <v>36.270394864315655</v>
      </c>
      <c r="Y131" s="35">
        <f t="shared" ca="1" si="48"/>
        <v>23394.589740518619</v>
      </c>
      <c r="Z131" s="47">
        <f t="shared" si="49"/>
        <v>0.113</v>
      </c>
      <c r="AA131" s="34">
        <f t="shared" ca="1" si="50"/>
        <v>1552442.68</v>
      </c>
      <c r="AB131" s="34">
        <f t="shared" ca="1" si="51"/>
        <v>6029.7381468660915</v>
      </c>
      <c r="AC131" s="35">
        <f t="shared" ca="1" si="52"/>
        <v>15106.129744555556</v>
      </c>
      <c r="AD131" s="35">
        <f t="shared" ca="1" si="53"/>
        <v>1241.954144</v>
      </c>
      <c r="AE131" s="35">
        <f t="shared" ca="1" si="54"/>
        <v>23394.589326187936</v>
      </c>
      <c r="AF131" s="35">
        <f t="shared" si="55"/>
        <v>0</v>
      </c>
      <c r="AG131" s="249">
        <f>'Tabla Fijo'!E125+'Tabla Fijo'!H125</f>
        <v>0</v>
      </c>
      <c r="AH131" s="35">
        <f t="shared" ca="1" si="64"/>
        <v>23394.589326187936</v>
      </c>
      <c r="AJ131" s="35">
        <f t="shared" ca="1" si="56"/>
        <v>23254.345561944308</v>
      </c>
    </row>
    <row r="132" spans="2:36" x14ac:dyDescent="0.25">
      <c r="B132" s="30">
        <v>118</v>
      </c>
      <c r="C132" s="19">
        <f t="shared" ca="1" si="57"/>
        <v>49282</v>
      </c>
      <c r="D132" s="30">
        <f t="shared" ca="1" si="58"/>
        <v>30</v>
      </c>
      <c r="E132" s="31">
        <f t="shared" si="33"/>
        <v>0.113</v>
      </c>
      <c r="F132" s="33">
        <f t="shared" ca="1" si="34"/>
        <v>1.0102166666666665</v>
      </c>
      <c r="G132" s="33">
        <f t="shared" ca="1" si="59"/>
        <v>3.3702288657063657</v>
      </c>
      <c r="H132" s="33">
        <f t="shared" ca="1" si="60"/>
        <v>0.29671575428466046</v>
      </c>
      <c r="I132" s="30" t="b">
        <f t="shared" si="35"/>
        <v>0</v>
      </c>
      <c r="J132" s="33">
        <f t="shared" si="61"/>
        <v>1</v>
      </c>
      <c r="K132" s="33">
        <f t="shared" ca="1" si="36"/>
        <v>0.29671575428466046</v>
      </c>
      <c r="L132" s="32">
        <f t="shared" ca="1" si="37"/>
        <v>22377.82244975233</v>
      </c>
      <c r="M132" s="34">
        <f t="shared" ca="1" si="62"/>
        <v>1546412.9811987011</v>
      </c>
      <c r="N132" s="35">
        <f t="shared" ca="1" si="63"/>
        <v>6578.6364918389327</v>
      </c>
      <c r="O132" s="34">
        <f t="shared" ca="1" si="38"/>
        <v>14562.055572954436</v>
      </c>
      <c r="P132" s="35">
        <f t="shared" si="39"/>
        <v>399</v>
      </c>
      <c r="Q132" s="35">
        <f t="shared" si="40"/>
        <v>63.84</v>
      </c>
      <c r="R132" s="35">
        <f t="shared" si="41"/>
        <v>166.35080000000002</v>
      </c>
      <c r="S132" s="35">
        <f t="shared" si="42"/>
        <v>26.616128000000003</v>
      </c>
      <c r="T132" s="35">
        <f t="shared" ca="1" si="43"/>
        <v>1237.130384958961</v>
      </c>
      <c r="U132" s="35">
        <f t="shared" si="44"/>
        <v>84.482758620689665</v>
      </c>
      <c r="V132" s="35">
        <f t="shared" si="45"/>
        <v>13.517241379310347</v>
      </c>
      <c r="W132" s="35">
        <f t="shared" ca="1" si="46"/>
        <v>226.68996790197284</v>
      </c>
      <c r="X132" s="35">
        <f t="shared" ca="1" si="47"/>
        <v>36.270394864315655</v>
      </c>
      <c r="Y132" s="35">
        <f t="shared" ca="1" si="48"/>
        <v>23394.589740518619</v>
      </c>
      <c r="Z132" s="47">
        <f t="shared" si="49"/>
        <v>0.113</v>
      </c>
      <c r="AA132" s="34">
        <f t="shared" ca="1" si="50"/>
        <v>1546412.94</v>
      </c>
      <c r="AB132" s="34">
        <f t="shared" ca="1" si="51"/>
        <v>6578.6364918389327</v>
      </c>
      <c r="AC132" s="35">
        <f t="shared" ca="1" si="52"/>
        <v>14562.055184999997</v>
      </c>
      <c r="AD132" s="35">
        <f t="shared" ca="1" si="53"/>
        <v>1237.1303519999999</v>
      </c>
      <c r="AE132" s="35">
        <f t="shared" ca="1" si="54"/>
        <v>23394.58931960522</v>
      </c>
      <c r="AF132" s="35">
        <f t="shared" si="55"/>
        <v>0</v>
      </c>
      <c r="AG132" s="249">
        <f>'Tabla Fijo'!E126+'Tabla Fijo'!H126</f>
        <v>0</v>
      </c>
      <c r="AH132" s="35">
        <f t="shared" ca="1" si="64"/>
        <v>23394.58931960522</v>
      </c>
      <c r="AJ132" s="35">
        <f t="shared" ca="1" si="56"/>
        <v>23254.345555361593</v>
      </c>
    </row>
    <row r="133" spans="2:36" x14ac:dyDescent="0.25">
      <c r="B133" s="30">
        <v>119</v>
      </c>
      <c r="C133" s="19">
        <f t="shared" ca="1" si="57"/>
        <v>49313</v>
      </c>
      <c r="D133" s="30">
        <f t="shared" ca="1" si="58"/>
        <v>31</v>
      </c>
      <c r="E133" s="31">
        <f t="shared" si="33"/>
        <v>0.113</v>
      </c>
      <c r="F133" s="33">
        <f t="shared" ca="1" si="34"/>
        <v>1.0105305555555555</v>
      </c>
      <c r="G133" s="33">
        <f t="shared" ca="1" si="59"/>
        <v>3.4057192480116232</v>
      </c>
      <c r="H133" s="33">
        <f t="shared" ca="1" si="60"/>
        <v>0.29362373324924967</v>
      </c>
      <c r="I133" s="30" t="b">
        <f t="shared" si="35"/>
        <v>0</v>
      </c>
      <c r="J133" s="33">
        <f t="shared" si="61"/>
        <v>1</v>
      </c>
      <c r="K133" s="33">
        <f t="shared" ca="1" si="36"/>
        <v>0.29362373324924967</v>
      </c>
      <c r="L133" s="32">
        <f t="shared" ca="1" si="37"/>
        <v>22377.82244975233</v>
      </c>
      <c r="M133" s="34">
        <f t="shared" ca="1" si="62"/>
        <v>1539834.3447068622</v>
      </c>
      <c r="N133" s="35">
        <f t="shared" ca="1" si="63"/>
        <v>6162.511336464233</v>
      </c>
      <c r="O133" s="34">
        <f t="shared" ca="1" si="38"/>
        <v>14983.443637522607</v>
      </c>
      <c r="P133" s="35">
        <f t="shared" si="39"/>
        <v>399</v>
      </c>
      <c r="Q133" s="35">
        <f t="shared" si="40"/>
        <v>63.84</v>
      </c>
      <c r="R133" s="35">
        <f t="shared" si="41"/>
        <v>166.35080000000002</v>
      </c>
      <c r="S133" s="35">
        <f t="shared" si="42"/>
        <v>26.616128000000003</v>
      </c>
      <c r="T133" s="35">
        <f t="shared" ca="1" si="43"/>
        <v>1231.8674757654899</v>
      </c>
      <c r="U133" s="35">
        <f t="shared" si="44"/>
        <v>84.482758620689665</v>
      </c>
      <c r="V133" s="35">
        <f t="shared" si="45"/>
        <v>13.517241379310347</v>
      </c>
      <c r="W133" s="35">
        <f t="shared" ca="1" si="46"/>
        <v>226.68996790197284</v>
      </c>
      <c r="X133" s="35">
        <f t="shared" ca="1" si="47"/>
        <v>36.270394864315655</v>
      </c>
      <c r="Y133" s="35">
        <f t="shared" ca="1" si="48"/>
        <v>23394.589740518619</v>
      </c>
      <c r="Z133" s="47">
        <f t="shared" si="49"/>
        <v>0.113</v>
      </c>
      <c r="AA133" s="34">
        <f t="shared" ca="1" si="50"/>
        <v>1539834.3</v>
      </c>
      <c r="AB133" s="34">
        <f t="shared" ca="1" si="51"/>
        <v>6162.511336464233</v>
      </c>
      <c r="AC133" s="35">
        <f t="shared" ca="1" si="52"/>
        <v>14983.443202500001</v>
      </c>
      <c r="AD133" s="35">
        <f t="shared" ca="1" si="53"/>
        <v>1231.86744</v>
      </c>
      <c r="AE133" s="35">
        <f t="shared" ca="1" si="54"/>
        <v>23394.589269730521</v>
      </c>
      <c r="AF133" s="35">
        <f t="shared" si="55"/>
        <v>0</v>
      </c>
      <c r="AG133" s="249">
        <f>'Tabla Fijo'!E127+'Tabla Fijo'!H127</f>
        <v>0</v>
      </c>
      <c r="AH133" s="35">
        <f t="shared" ca="1" si="64"/>
        <v>23394.589269730521</v>
      </c>
      <c r="AJ133" s="35">
        <f t="shared" ca="1" si="56"/>
        <v>23254.345505486894</v>
      </c>
    </row>
    <row r="134" spans="2:36" x14ac:dyDescent="0.25">
      <c r="B134" s="30">
        <v>120</v>
      </c>
      <c r="C134" s="19">
        <f t="shared" ca="1" si="57"/>
        <v>49344</v>
      </c>
      <c r="D134" s="30">
        <f t="shared" ca="1" si="58"/>
        <v>31</v>
      </c>
      <c r="E134" s="31">
        <f t="shared" si="33"/>
        <v>0.113</v>
      </c>
      <c r="F134" s="33">
        <f t="shared" ca="1" si="34"/>
        <v>1.0105305555555555</v>
      </c>
      <c r="G134" s="33">
        <f t="shared" ca="1" si="59"/>
        <v>3.4415833637594342</v>
      </c>
      <c r="H134" s="33">
        <f t="shared" ca="1" si="60"/>
        <v>0.29056393360399208</v>
      </c>
      <c r="I134" s="30" t="b">
        <f t="shared" si="35"/>
        <v>1</v>
      </c>
      <c r="J134" s="33">
        <f t="shared" si="61"/>
        <v>1</v>
      </c>
      <c r="K134" s="33">
        <f t="shared" ca="1" si="36"/>
        <v>0.29056393360399208</v>
      </c>
      <c r="L134" s="32">
        <f t="shared" ca="1" si="37"/>
        <v>22377.82244975233</v>
      </c>
      <c r="M134" s="34">
        <f t="shared" ca="1" si="62"/>
        <v>1533671.833370398</v>
      </c>
      <c r="N134" s="35">
        <f t="shared" ca="1" si="63"/>
        <v>6227.4060044546086</v>
      </c>
      <c r="O134" s="34">
        <f t="shared" ca="1" si="38"/>
        <v>14923.478978601403</v>
      </c>
      <c r="P134" s="35">
        <f t="shared" si="39"/>
        <v>399</v>
      </c>
      <c r="Q134" s="35">
        <f t="shared" si="40"/>
        <v>63.84</v>
      </c>
      <c r="R134" s="35">
        <f t="shared" si="41"/>
        <v>166.35080000000002</v>
      </c>
      <c r="S134" s="35">
        <f t="shared" si="42"/>
        <v>26.616128000000003</v>
      </c>
      <c r="T134" s="35">
        <f t="shared" ca="1" si="43"/>
        <v>1226.9374666963186</v>
      </c>
      <c r="U134" s="35">
        <f t="shared" si="44"/>
        <v>84.482758620689665</v>
      </c>
      <c r="V134" s="35">
        <f t="shared" si="45"/>
        <v>13.517241379310347</v>
      </c>
      <c r="W134" s="35">
        <f t="shared" ca="1" si="46"/>
        <v>226.68996790197284</v>
      </c>
      <c r="X134" s="35">
        <f t="shared" ca="1" si="47"/>
        <v>36.270394864315655</v>
      </c>
      <c r="Y134" s="35">
        <f t="shared" ca="1" si="48"/>
        <v>23394.589740518619</v>
      </c>
      <c r="Z134" s="47">
        <f t="shared" si="49"/>
        <v>0.113</v>
      </c>
      <c r="AA134" s="34">
        <f t="shared" ca="1" si="50"/>
        <v>1533671.79</v>
      </c>
      <c r="AB134" s="34">
        <f t="shared" ca="1" si="51"/>
        <v>6227.4060044546086</v>
      </c>
      <c r="AC134" s="35">
        <f t="shared" ca="1" si="52"/>
        <v>14923.478556583335</v>
      </c>
      <c r="AD134" s="35">
        <f t="shared" ca="1" si="53"/>
        <v>1226.9374320000002</v>
      </c>
      <c r="AE134" s="35">
        <f t="shared" ca="1" si="54"/>
        <v>23394.589283804231</v>
      </c>
      <c r="AF134" s="35">
        <f t="shared" si="55"/>
        <v>0</v>
      </c>
      <c r="AG134" s="249">
        <f>'Tabla Fijo'!E128+'Tabla Fijo'!H128</f>
        <v>0</v>
      </c>
      <c r="AH134" s="35">
        <f t="shared" ca="1" si="64"/>
        <v>23394.589283804231</v>
      </c>
      <c r="AJ134" s="35">
        <f t="shared" ca="1" si="56"/>
        <v>23254.345519560604</v>
      </c>
    </row>
    <row r="135" spans="2:36" x14ac:dyDescent="0.25">
      <c r="B135" s="30">
        <v>121</v>
      </c>
      <c r="C135" s="19">
        <f t="shared" ca="1" si="57"/>
        <v>49372</v>
      </c>
      <c r="D135" s="30">
        <f t="shared" ca="1" si="58"/>
        <v>28</v>
      </c>
      <c r="E135" s="31">
        <f t="shared" si="33"/>
        <v>0.113</v>
      </c>
      <c r="F135" s="33">
        <f t="shared" ca="1" si="34"/>
        <v>1.0095888888888889</v>
      </c>
      <c r="G135" s="33">
        <f t="shared" ca="1" si="59"/>
        <v>3.4745843242363716</v>
      </c>
      <c r="H135" s="33">
        <f t="shared" ca="1" si="60"/>
        <v>0.28780421100293069</v>
      </c>
      <c r="I135" s="30" t="b">
        <f t="shared" si="35"/>
        <v>0</v>
      </c>
      <c r="J135" s="33">
        <f t="shared" si="61"/>
        <v>1</v>
      </c>
      <c r="K135" s="33">
        <f t="shared" ca="1" si="36"/>
        <v>0.28780421100293069</v>
      </c>
      <c r="L135" s="32">
        <f t="shared" ca="1" si="37"/>
        <v>22377.82244975233</v>
      </c>
      <c r="M135" s="34">
        <f t="shared" ca="1" si="62"/>
        <v>1527444.4273659433</v>
      </c>
      <c r="N135" s="35">
        <f t="shared" ca="1" si="63"/>
        <v>7731.3275517877837</v>
      </c>
      <c r="O135" s="34">
        <f t="shared" ca="1" si="38"/>
        <v>13424.539356071791</v>
      </c>
      <c r="P135" s="35">
        <f t="shared" si="39"/>
        <v>399</v>
      </c>
      <c r="Q135" s="35">
        <f t="shared" si="40"/>
        <v>63.84</v>
      </c>
      <c r="R135" s="35">
        <f t="shared" si="41"/>
        <v>166.35080000000002</v>
      </c>
      <c r="S135" s="35">
        <f t="shared" si="42"/>
        <v>26.616128000000003</v>
      </c>
      <c r="T135" s="35">
        <f t="shared" ca="1" si="43"/>
        <v>1221.9555418927548</v>
      </c>
      <c r="U135" s="35">
        <f t="shared" si="44"/>
        <v>84.482758620689665</v>
      </c>
      <c r="V135" s="35">
        <f t="shared" si="45"/>
        <v>13.517241379310347</v>
      </c>
      <c r="W135" s="35">
        <f t="shared" ca="1" si="46"/>
        <v>226.68996790197284</v>
      </c>
      <c r="X135" s="35">
        <f t="shared" ca="1" si="47"/>
        <v>36.270394864315655</v>
      </c>
      <c r="Y135" s="35">
        <f t="shared" ca="1" si="48"/>
        <v>23394.589740518619</v>
      </c>
      <c r="Z135" s="47">
        <f t="shared" si="49"/>
        <v>0.113</v>
      </c>
      <c r="AA135" s="34">
        <f t="shared" ca="1" si="50"/>
        <v>1527444.38</v>
      </c>
      <c r="AB135" s="34">
        <f t="shared" ca="1" si="51"/>
        <v>7731.3275517877837</v>
      </c>
      <c r="AC135" s="35">
        <f t="shared" ca="1" si="52"/>
        <v>13424.538939777778</v>
      </c>
      <c r="AD135" s="35">
        <f t="shared" ca="1" si="53"/>
        <v>1221.955504</v>
      </c>
      <c r="AE135" s="35">
        <f t="shared" ca="1" si="54"/>
        <v>23394.589286331851</v>
      </c>
      <c r="AF135" s="35">
        <f t="shared" si="55"/>
        <v>0</v>
      </c>
      <c r="AG135" s="249">
        <f>'Tabla Fijo'!E129+'Tabla Fijo'!H129</f>
        <v>0</v>
      </c>
      <c r="AH135" s="35">
        <f t="shared" ca="1" si="64"/>
        <v>23394.589286331851</v>
      </c>
      <c r="AJ135" s="35">
        <f t="shared" ca="1" si="56"/>
        <v>23254.345522088224</v>
      </c>
    </row>
    <row r="136" spans="2:36" x14ac:dyDescent="0.25">
      <c r="B136" s="30">
        <v>122</v>
      </c>
      <c r="C136" s="19">
        <f t="shared" ca="1" si="57"/>
        <v>49403</v>
      </c>
      <c r="D136" s="30">
        <f t="shared" ca="1" si="58"/>
        <v>31</v>
      </c>
      <c r="E136" s="31">
        <f t="shared" si="33"/>
        <v>0.113</v>
      </c>
      <c r="F136" s="33">
        <f t="shared" ca="1" si="34"/>
        <v>1.0105305555555555</v>
      </c>
      <c r="G136" s="33">
        <f t="shared" ca="1" si="59"/>
        <v>3.511173627495205</v>
      </c>
      <c r="H136" s="33">
        <f t="shared" ca="1" si="60"/>
        <v>0.2848050555430317</v>
      </c>
      <c r="I136" s="30" t="b">
        <f t="shared" si="35"/>
        <v>0</v>
      </c>
      <c r="J136" s="33">
        <f t="shared" si="61"/>
        <v>1</v>
      </c>
      <c r="K136" s="33">
        <f t="shared" ca="1" si="36"/>
        <v>0.2848050555430317</v>
      </c>
      <c r="L136" s="32">
        <f t="shared" ca="1" si="37"/>
        <v>22377.82244975233</v>
      </c>
      <c r="M136" s="34">
        <f t="shared" ca="1" si="62"/>
        <v>1519713.0998141556</v>
      </c>
      <c r="N136" s="35">
        <f t="shared" ca="1" si="63"/>
        <v>6374.3992236538179</v>
      </c>
      <c r="O136" s="34">
        <f t="shared" ca="1" si="38"/>
        <v>14787.652746247188</v>
      </c>
      <c r="P136" s="35">
        <f t="shared" si="39"/>
        <v>399</v>
      </c>
      <c r="Q136" s="35">
        <f t="shared" si="40"/>
        <v>63.84</v>
      </c>
      <c r="R136" s="35">
        <f t="shared" si="41"/>
        <v>166.35080000000002</v>
      </c>
      <c r="S136" s="35">
        <f t="shared" si="42"/>
        <v>26.616128000000003</v>
      </c>
      <c r="T136" s="35">
        <f t="shared" ca="1" si="43"/>
        <v>1215.7704798513246</v>
      </c>
      <c r="U136" s="35">
        <f t="shared" si="44"/>
        <v>84.482758620689665</v>
      </c>
      <c r="V136" s="35">
        <f t="shared" si="45"/>
        <v>13.517241379310347</v>
      </c>
      <c r="W136" s="35">
        <f t="shared" ca="1" si="46"/>
        <v>226.68996790197284</v>
      </c>
      <c r="X136" s="35">
        <f t="shared" ca="1" si="47"/>
        <v>36.270394864315655</v>
      </c>
      <c r="Y136" s="35">
        <f t="shared" ca="1" si="48"/>
        <v>23394.589740518619</v>
      </c>
      <c r="Z136" s="47">
        <f t="shared" si="49"/>
        <v>0.113</v>
      </c>
      <c r="AA136" s="34">
        <f t="shared" ca="1" si="50"/>
        <v>1519713.05</v>
      </c>
      <c r="AB136" s="34">
        <f t="shared" ca="1" si="51"/>
        <v>6374.3992236538179</v>
      </c>
      <c r="AC136" s="35">
        <f t="shared" ca="1" si="52"/>
        <v>14787.652261527781</v>
      </c>
      <c r="AD136" s="35">
        <f t="shared" ca="1" si="53"/>
        <v>1215.77044</v>
      </c>
      <c r="AE136" s="35">
        <f t="shared" ca="1" si="54"/>
        <v>23394.589215947886</v>
      </c>
      <c r="AF136" s="35">
        <f t="shared" si="55"/>
        <v>0</v>
      </c>
      <c r="AG136" s="249">
        <f>'Tabla Fijo'!E130+'Tabla Fijo'!H130</f>
        <v>0</v>
      </c>
      <c r="AH136" s="35">
        <f t="shared" ca="1" si="64"/>
        <v>23394.589215947886</v>
      </c>
      <c r="AJ136" s="35">
        <f t="shared" ca="1" si="56"/>
        <v>23254.345451704259</v>
      </c>
    </row>
    <row r="137" spans="2:36" x14ac:dyDescent="0.25">
      <c r="B137" s="30">
        <v>123</v>
      </c>
      <c r="C137" s="19">
        <f t="shared" ca="1" si="57"/>
        <v>49433</v>
      </c>
      <c r="D137" s="30">
        <f t="shared" ca="1" si="58"/>
        <v>30</v>
      </c>
      <c r="E137" s="31">
        <f t="shared" si="33"/>
        <v>0.113</v>
      </c>
      <c r="F137" s="33">
        <f t="shared" ca="1" si="34"/>
        <v>1.0102166666666665</v>
      </c>
      <c r="G137" s="33">
        <f t="shared" ca="1" si="59"/>
        <v>3.5470461180561137</v>
      </c>
      <c r="H137" s="33">
        <f t="shared" ca="1" si="60"/>
        <v>0.28192472460663398</v>
      </c>
      <c r="I137" s="30" t="b">
        <f t="shared" si="35"/>
        <v>0</v>
      </c>
      <c r="J137" s="33">
        <f t="shared" si="61"/>
        <v>1</v>
      </c>
      <c r="K137" s="33">
        <f t="shared" ca="1" si="36"/>
        <v>0.28192472460663398</v>
      </c>
      <c r="L137" s="32">
        <f t="shared" ca="1" si="37"/>
        <v>22377.82244975233</v>
      </c>
      <c r="M137" s="34">
        <f t="shared" ca="1" si="62"/>
        <v>1513338.7005905018</v>
      </c>
      <c r="N137" s="35">
        <f t="shared" ca="1" si="63"/>
        <v>6916.5453920527034</v>
      </c>
      <c r="O137" s="34">
        <f t="shared" ca="1" si="38"/>
        <v>14250.606097227224</v>
      </c>
      <c r="P137" s="35">
        <f t="shared" si="39"/>
        <v>399</v>
      </c>
      <c r="Q137" s="35">
        <f t="shared" si="40"/>
        <v>63.84</v>
      </c>
      <c r="R137" s="35">
        <f t="shared" si="41"/>
        <v>166.35080000000002</v>
      </c>
      <c r="S137" s="35">
        <f t="shared" si="42"/>
        <v>26.616128000000003</v>
      </c>
      <c r="T137" s="35">
        <f t="shared" ca="1" si="43"/>
        <v>1210.6709604724015</v>
      </c>
      <c r="U137" s="35">
        <f t="shared" si="44"/>
        <v>84.482758620689665</v>
      </c>
      <c r="V137" s="35">
        <f t="shared" si="45"/>
        <v>13.517241379310347</v>
      </c>
      <c r="W137" s="35">
        <f t="shared" ca="1" si="46"/>
        <v>226.68996790197284</v>
      </c>
      <c r="X137" s="35">
        <f t="shared" ca="1" si="47"/>
        <v>36.270394864315655</v>
      </c>
      <c r="Y137" s="35">
        <f t="shared" ca="1" si="48"/>
        <v>23394.589740518619</v>
      </c>
      <c r="Z137" s="47">
        <f t="shared" si="49"/>
        <v>0.113</v>
      </c>
      <c r="AA137" s="34">
        <f t="shared" ca="1" si="50"/>
        <v>1513338.65</v>
      </c>
      <c r="AB137" s="34">
        <f t="shared" ca="1" si="51"/>
        <v>6916.5453920527034</v>
      </c>
      <c r="AC137" s="35">
        <f t="shared" ca="1" si="52"/>
        <v>14250.605620833334</v>
      </c>
      <c r="AD137" s="35">
        <f t="shared" ca="1" si="53"/>
        <v>1210.67092</v>
      </c>
      <c r="AE137" s="35">
        <f t="shared" ca="1" si="54"/>
        <v>23394.589223652329</v>
      </c>
      <c r="AF137" s="35">
        <f t="shared" si="55"/>
        <v>0</v>
      </c>
      <c r="AG137" s="249">
        <f>'Tabla Fijo'!E131+'Tabla Fijo'!H131</f>
        <v>0</v>
      </c>
      <c r="AH137" s="35">
        <f t="shared" ca="1" si="64"/>
        <v>23394.589223652329</v>
      </c>
      <c r="AJ137" s="35">
        <f t="shared" ca="1" si="56"/>
        <v>23254.345459408702</v>
      </c>
    </row>
    <row r="138" spans="2:36" x14ac:dyDescent="0.25">
      <c r="B138" s="30">
        <v>124</v>
      </c>
      <c r="C138" s="19">
        <f t="shared" ca="1" si="57"/>
        <v>49464</v>
      </c>
      <c r="D138" s="30">
        <f t="shared" ca="1" si="58"/>
        <v>31</v>
      </c>
      <c r="E138" s="31">
        <f t="shared" si="33"/>
        <v>0.113</v>
      </c>
      <c r="F138" s="33">
        <f t="shared" ca="1" si="34"/>
        <v>1.0105305555555555</v>
      </c>
      <c r="G138" s="33">
        <f t="shared" ca="1" si="59"/>
        <v>3.5843984842604208</v>
      </c>
      <c r="H138" s="33">
        <f t="shared" ca="1" si="60"/>
        <v>0.27898683820761988</v>
      </c>
      <c r="I138" s="30" t="b">
        <f t="shared" si="35"/>
        <v>0</v>
      </c>
      <c r="J138" s="33">
        <f t="shared" si="61"/>
        <v>1</v>
      </c>
      <c r="K138" s="33">
        <f t="shared" ca="1" si="36"/>
        <v>0.27898683820761988</v>
      </c>
      <c r="L138" s="32">
        <f t="shared" ca="1" si="37"/>
        <v>22377.82244975233</v>
      </c>
      <c r="M138" s="34">
        <f t="shared" ca="1" si="62"/>
        <v>1506422.155198449</v>
      </c>
      <c r="N138" s="35">
        <f t="shared" ca="1" si="63"/>
        <v>6514.3602543153265</v>
      </c>
      <c r="O138" s="34">
        <f t="shared" ca="1" si="38"/>
        <v>14658.324471278243</v>
      </c>
      <c r="P138" s="35">
        <f t="shared" si="39"/>
        <v>399</v>
      </c>
      <c r="Q138" s="35">
        <f t="shared" si="40"/>
        <v>63.84</v>
      </c>
      <c r="R138" s="35">
        <f t="shared" si="41"/>
        <v>166.35080000000002</v>
      </c>
      <c r="S138" s="35">
        <f t="shared" si="42"/>
        <v>26.616128000000003</v>
      </c>
      <c r="T138" s="35">
        <f t="shared" ca="1" si="43"/>
        <v>1205.1377241587593</v>
      </c>
      <c r="U138" s="35">
        <f t="shared" si="44"/>
        <v>84.482758620689665</v>
      </c>
      <c r="V138" s="35">
        <f t="shared" si="45"/>
        <v>13.517241379310347</v>
      </c>
      <c r="W138" s="35">
        <f t="shared" ca="1" si="46"/>
        <v>226.68996790197284</v>
      </c>
      <c r="X138" s="35">
        <f t="shared" ca="1" si="47"/>
        <v>36.270394864315655</v>
      </c>
      <c r="Y138" s="35">
        <f t="shared" ca="1" si="48"/>
        <v>23394.589740518619</v>
      </c>
      <c r="Z138" s="47">
        <f t="shared" si="49"/>
        <v>0.113</v>
      </c>
      <c r="AA138" s="34">
        <f t="shared" ca="1" si="50"/>
        <v>1506422.1</v>
      </c>
      <c r="AB138" s="34">
        <f t="shared" ca="1" si="51"/>
        <v>6514.3602543153265</v>
      </c>
      <c r="AC138" s="35">
        <f t="shared" ca="1" si="52"/>
        <v>14658.323934166667</v>
      </c>
      <c r="AD138" s="35">
        <f t="shared" ca="1" si="53"/>
        <v>1205.13768</v>
      </c>
      <c r="AE138" s="35">
        <f t="shared" ca="1" si="54"/>
        <v>23394.589159248284</v>
      </c>
      <c r="AF138" s="35">
        <f t="shared" si="55"/>
        <v>0</v>
      </c>
      <c r="AG138" s="249">
        <f>'Tabla Fijo'!E132+'Tabla Fijo'!H132</f>
        <v>0</v>
      </c>
      <c r="AH138" s="35">
        <f t="shared" ca="1" si="64"/>
        <v>23394.589159248284</v>
      </c>
      <c r="AJ138" s="35">
        <f t="shared" ca="1" si="56"/>
        <v>23254.345395004657</v>
      </c>
    </row>
    <row r="139" spans="2:36" x14ac:dyDescent="0.25">
      <c r="B139" s="30">
        <v>125</v>
      </c>
      <c r="C139" s="19">
        <f t="shared" ca="1" si="57"/>
        <v>49494</v>
      </c>
      <c r="D139" s="30">
        <f t="shared" ca="1" si="58"/>
        <v>30</v>
      </c>
      <c r="E139" s="31">
        <f t="shared" si="33"/>
        <v>0.113</v>
      </c>
      <c r="F139" s="33">
        <f t="shared" ca="1" si="34"/>
        <v>1.0102166666666665</v>
      </c>
      <c r="G139" s="33">
        <f t="shared" ca="1" si="59"/>
        <v>3.6210190887746143</v>
      </c>
      <c r="H139" s="33">
        <f t="shared" ca="1" si="60"/>
        <v>0.27616534889309546</v>
      </c>
      <c r="I139" s="30" t="b">
        <f t="shared" si="35"/>
        <v>0</v>
      </c>
      <c r="J139" s="33">
        <f t="shared" si="61"/>
        <v>1</v>
      </c>
      <c r="K139" s="33">
        <f t="shared" ca="1" si="36"/>
        <v>0.27616534889309546</v>
      </c>
      <c r="L139" s="32">
        <f t="shared" ca="1" si="37"/>
        <v>22377.82244975233</v>
      </c>
      <c r="M139" s="34">
        <f t="shared" ca="1" si="62"/>
        <v>1499907.7949441336</v>
      </c>
      <c r="N139" s="35">
        <f t="shared" ca="1" si="63"/>
        <v>7053.7644780730971</v>
      </c>
      <c r="O139" s="34">
        <f t="shared" ca="1" si="38"/>
        <v>14124.131735723926</v>
      </c>
      <c r="P139" s="35">
        <f t="shared" si="39"/>
        <v>399</v>
      </c>
      <c r="Q139" s="35">
        <f t="shared" si="40"/>
        <v>63.84</v>
      </c>
      <c r="R139" s="35">
        <f t="shared" si="41"/>
        <v>166.35080000000002</v>
      </c>
      <c r="S139" s="35">
        <f t="shared" si="42"/>
        <v>26.616128000000003</v>
      </c>
      <c r="T139" s="35">
        <f t="shared" ca="1" si="43"/>
        <v>1199.926235955307</v>
      </c>
      <c r="U139" s="35">
        <f t="shared" si="44"/>
        <v>84.482758620689665</v>
      </c>
      <c r="V139" s="35">
        <f t="shared" si="45"/>
        <v>13.517241379310347</v>
      </c>
      <c r="W139" s="35">
        <f t="shared" ca="1" si="46"/>
        <v>226.68996790197284</v>
      </c>
      <c r="X139" s="35">
        <f t="shared" ca="1" si="47"/>
        <v>36.270394864315655</v>
      </c>
      <c r="Y139" s="35">
        <f t="shared" ca="1" si="48"/>
        <v>23394.589740518619</v>
      </c>
      <c r="Z139" s="47">
        <f t="shared" si="49"/>
        <v>0.113</v>
      </c>
      <c r="AA139" s="34">
        <f t="shared" ca="1" si="50"/>
        <v>1499907.74</v>
      </c>
      <c r="AB139" s="34">
        <f t="shared" ca="1" si="51"/>
        <v>7053.7644780730971</v>
      </c>
      <c r="AC139" s="35">
        <f t="shared" ca="1" si="52"/>
        <v>14124.131218333336</v>
      </c>
      <c r="AD139" s="35">
        <f t="shared" ca="1" si="53"/>
        <v>1199.9261920000001</v>
      </c>
      <c r="AE139" s="35">
        <f t="shared" ca="1" si="54"/>
        <v>23394.589179172723</v>
      </c>
      <c r="AF139" s="35">
        <f t="shared" si="55"/>
        <v>0</v>
      </c>
      <c r="AG139" s="249">
        <f>'Tabla Fijo'!E133+'Tabla Fijo'!H133</f>
        <v>0</v>
      </c>
      <c r="AH139" s="35">
        <f t="shared" ca="1" si="64"/>
        <v>23394.589179172723</v>
      </c>
      <c r="AJ139" s="35">
        <f t="shared" ca="1" si="56"/>
        <v>23254.345414929096</v>
      </c>
    </row>
    <row r="140" spans="2:36" x14ac:dyDescent="0.25">
      <c r="B140" s="30">
        <v>126</v>
      </c>
      <c r="C140" s="19">
        <f t="shared" ca="1" si="57"/>
        <v>49525</v>
      </c>
      <c r="D140" s="30">
        <f t="shared" ca="1" si="58"/>
        <v>31</v>
      </c>
      <c r="E140" s="31">
        <f t="shared" si="33"/>
        <v>0.113</v>
      </c>
      <c r="F140" s="33">
        <f t="shared" ca="1" si="34"/>
        <v>1.0105305555555555</v>
      </c>
      <c r="G140" s="33">
        <f t="shared" ca="1" si="59"/>
        <v>3.6591504314566823</v>
      </c>
      <c r="H140" s="33">
        <f t="shared" ca="1" si="60"/>
        <v>0.27328747990333563</v>
      </c>
      <c r="I140" s="30" t="b">
        <f t="shared" si="35"/>
        <v>0</v>
      </c>
      <c r="J140" s="33">
        <f t="shared" si="61"/>
        <v>1</v>
      </c>
      <c r="K140" s="33">
        <f t="shared" ca="1" si="36"/>
        <v>0.27328747990333563</v>
      </c>
      <c r="L140" s="32">
        <f t="shared" ca="1" si="37"/>
        <v>22377.82244975233</v>
      </c>
      <c r="M140" s="34">
        <f t="shared" ca="1" si="62"/>
        <v>1492854.0304660606</v>
      </c>
      <c r="N140" s="35">
        <f t="shared" ca="1" si="63"/>
        <v>6657.240145594451</v>
      </c>
      <c r="O140" s="34">
        <f t="shared" ca="1" si="38"/>
        <v>14526.299079785031</v>
      </c>
      <c r="P140" s="35">
        <f t="shared" si="39"/>
        <v>399</v>
      </c>
      <c r="Q140" s="35">
        <f t="shared" si="40"/>
        <v>63.84</v>
      </c>
      <c r="R140" s="35">
        <f t="shared" si="41"/>
        <v>166.35080000000002</v>
      </c>
      <c r="S140" s="35">
        <f t="shared" si="42"/>
        <v>26.616128000000003</v>
      </c>
      <c r="T140" s="35">
        <f t="shared" ca="1" si="43"/>
        <v>1194.2832243728485</v>
      </c>
      <c r="U140" s="35">
        <f t="shared" si="44"/>
        <v>84.482758620689665</v>
      </c>
      <c r="V140" s="35">
        <f t="shared" si="45"/>
        <v>13.517241379310347</v>
      </c>
      <c r="W140" s="35">
        <f t="shared" ca="1" si="46"/>
        <v>226.68996790197284</v>
      </c>
      <c r="X140" s="35">
        <f t="shared" ca="1" si="47"/>
        <v>36.270394864315655</v>
      </c>
      <c r="Y140" s="35">
        <f t="shared" ca="1" si="48"/>
        <v>23394.589740518619</v>
      </c>
      <c r="Z140" s="47">
        <f t="shared" si="49"/>
        <v>0.113</v>
      </c>
      <c r="AA140" s="34">
        <f t="shared" ca="1" si="50"/>
        <v>1492853.98</v>
      </c>
      <c r="AB140" s="34">
        <f t="shared" ca="1" si="51"/>
        <v>6657.240145594451</v>
      </c>
      <c r="AC140" s="35">
        <f t="shared" ca="1" si="52"/>
        <v>14526.298588722222</v>
      </c>
      <c r="AD140" s="35">
        <f t="shared" ca="1" si="53"/>
        <v>1194.2831840000001</v>
      </c>
      <c r="AE140" s="35">
        <f t="shared" ca="1" si="54"/>
        <v>23394.589209082962</v>
      </c>
      <c r="AF140" s="35">
        <f t="shared" si="55"/>
        <v>0</v>
      </c>
      <c r="AG140" s="249">
        <f>'Tabla Fijo'!E134+'Tabla Fijo'!H134</f>
        <v>0</v>
      </c>
      <c r="AH140" s="35">
        <f t="shared" ca="1" si="64"/>
        <v>23394.589209082962</v>
      </c>
      <c r="AJ140" s="35">
        <f t="shared" ca="1" si="56"/>
        <v>23254.345444839335</v>
      </c>
    </row>
    <row r="141" spans="2:36" x14ac:dyDescent="0.25">
      <c r="B141" s="30">
        <v>127</v>
      </c>
      <c r="C141" s="19">
        <f t="shared" ca="1" si="57"/>
        <v>49556</v>
      </c>
      <c r="D141" s="30">
        <f t="shared" ca="1" si="58"/>
        <v>31</v>
      </c>
      <c r="E141" s="31">
        <f t="shared" si="33"/>
        <v>0.113</v>
      </c>
      <c r="F141" s="33">
        <f t="shared" ca="1" si="34"/>
        <v>1.0105305555555555</v>
      </c>
      <c r="G141" s="33">
        <f t="shared" ca="1" si="59"/>
        <v>3.6976833183612716</v>
      </c>
      <c r="H141" s="33">
        <f t="shared" ca="1" si="60"/>
        <v>0.27043960066411987</v>
      </c>
      <c r="I141" s="30" t="b">
        <f t="shared" si="35"/>
        <v>0</v>
      </c>
      <c r="J141" s="33">
        <f t="shared" si="61"/>
        <v>1</v>
      </c>
      <c r="K141" s="33">
        <f t="shared" ca="1" si="36"/>
        <v>0.27043960066411987</v>
      </c>
      <c r="L141" s="32">
        <f t="shared" ca="1" si="37"/>
        <v>22377.82244975233</v>
      </c>
      <c r="M141" s="34">
        <f t="shared" ca="1" si="62"/>
        <v>1486196.7903204663</v>
      </c>
      <c r="N141" s="35">
        <f t="shared" ca="1" si="63"/>
        <v>6727.3445827943069</v>
      </c>
      <c r="O141" s="34">
        <f t="shared" ca="1" si="38"/>
        <v>14461.52043470165</v>
      </c>
      <c r="P141" s="35">
        <f t="shared" si="39"/>
        <v>399</v>
      </c>
      <c r="Q141" s="35">
        <f t="shared" si="40"/>
        <v>63.84</v>
      </c>
      <c r="R141" s="35">
        <f t="shared" si="41"/>
        <v>166.35080000000002</v>
      </c>
      <c r="S141" s="35">
        <f t="shared" si="42"/>
        <v>26.616128000000003</v>
      </c>
      <c r="T141" s="35">
        <f t="shared" ca="1" si="43"/>
        <v>1188.9574322563731</v>
      </c>
      <c r="U141" s="35">
        <f t="shared" si="44"/>
        <v>84.482758620689665</v>
      </c>
      <c r="V141" s="35">
        <f t="shared" si="45"/>
        <v>13.517241379310347</v>
      </c>
      <c r="W141" s="35">
        <f t="shared" ca="1" si="46"/>
        <v>226.68996790197284</v>
      </c>
      <c r="X141" s="35">
        <f t="shared" ca="1" si="47"/>
        <v>36.270394864315655</v>
      </c>
      <c r="Y141" s="35">
        <f t="shared" ca="1" si="48"/>
        <v>23394.589740518619</v>
      </c>
      <c r="Z141" s="47">
        <f t="shared" si="49"/>
        <v>0.113</v>
      </c>
      <c r="AA141" s="34">
        <f t="shared" ca="1" si="50"/>
        <v>1486196.74</v>
      </c>
      <c r="AB141" s="34">
        <f t="shared" ca="1" si="51"/>
        <v>6727.3445827943069</v>
      </c>
      <c r="AC141" s="35">
        <f t="shared" ca="1" si="52"/>
        <v>14461.519945055554</v>
      </c>
      <c r="AD141" s="35">
        <f t="shared" ca="1" si="53"/>
        <v>1188.957392</v>
      </c>
      <c r="AE141" s="35">
        <f t="shared" ca="1" si="54"/>
        <v>23394.589210616148</v>
      </c>
      <c r="AF141" s="35">
        <f t="shared" si="55"/>
        <v>0</v>
      </c>
      <c r="AG141" s="249">
        <f>'Tabla Fijo'!E135+'Tabla Fijo'!H135</f>
        <v>0</v>
      </c>
      <c r="AH141" s="35">
        <f t="shared" ca="1" si="64"/>
        <v>23394.589210616148</v>
      </c>
      <c r="AJ141" s="35">
        <f t="shared" ca="1" si="56"/>
        <v>23254.345446372521</v>
      </c>
    </row>
    <row r="142" spans="2:36" x14ac:dyDescent="0.25">
      <c r="B142" s="30">
        <v>128</v>
      </c>
      <c r="C142" s="19">
        <f t="shared" ca="1" si="57"/>
        <v>49586</v>
      </c>
      <c r="D142" s="30">
        <f t="shared" ca="1" si="58"/>
        <v>30</v>
      </c>
      <c r="E142" s="31">
        <f t="shared" ref="E142:E205" si="65">IF(B142=0,TASA,IF(B142=MESES_INC_TASA,E141+INCREMENTO_TASA,E141))</f>
        <v>0.113</v>
      </c>
      <c r="F142" s="33">
        <f t="shared" ref="F142:F205" ca="1" si="66">1 + D142 * E142 / 360 + FACTOR_SEG_DEUD</f>
        <v>1.0102166666666665</v>
      </c>
      <c r="G142" s="33">
        <f t="shared" ca="1" si="59"/>
        <v>3.7354613162638621</v>
      </c>
      <c r="H142" s="33">
        <f t="shared" ca="1" si="60"/>
        <v>0.26770455248621905</v>
      </c>
      <c r="I142" s="30" t="b">
        <f t="shared" ref="I142:I205" si="67">MOD(B142, MESES_INC)=0</f>
        <v>0</v>
      </c>
      <c r="J142" s="33">
        <f t="shared" si="61"/>
        <v>1</v>
      </c>
      <c r="K142" s="33">
        <f t="shared" ref="K142:K205" ca="1" si="68">H142*J142</f>
        <v>0.26770455248621905</v>
      </c>
      <c r="L142" s="32">
        <f t="shared" ref="L142:L205" ca="1" si="69">CUOTA_INIT*J142</f>
        <v>22377.82244975233</v>
      </c>
      <c r="M142" s="34">
        <f t="shared" ca="1" si="62"/>
        <v>1479469.445737672</v>
      </c>
      <c r="N142" s="35">
        <f t="shared" ca="1" si="63"/>
        <v>7262.5762791324451</v>
      </c>
      <c r="O142" s="34">
        <f t="shared" ref="O142:O205" ca="1" si="70">M142 * D142 * E142 /360</f>
        <v>13931.670614029747</v>
      </c>
      <c r="P142" s="35">
        <f t="shared" ref="P142:P205" si="71">COMISION_AMORT</f>
        <v>399</v>
      </c>
      <c r="Q142" s="35">
        <f t="shared" ref="Q142:Q205" si="72">P142*IVA</f>
        <v>63.84</v>
      </c>
      <c r="R142" s="35">
        <f t="shared" ref="R142:R205" si="73">SEGURO_DAÑOS_MENS</f>
        <v>166.35080000000002</v>
      </c>
      <c r="S142" s="35">
        <f t="shared" ref="S142:S205" si="74">R142*IVA</f>
        <v>26.616128000000003</v>
      </c>
      <c r="T142" s="35">
        <f t="shared" ref="T142:T205" ca="1" si="75">M142 * FACTOR_SEG_DEUD</f>
        <v>1183.5755565901377</v>
      </c>
      <c r="U142" s="35">
        <f t="shared" ref="U142:U205" si="76">SEGURO_INTERIORES</f>
        <v>84.482758620689665</v>
      </c>
      <c r="V142" s="35">
        <f t="shared" ref="V142:V205" si="77">U142*IVA</f>
        <v>13.517241379310347</v>
      </c>
      <c r="W142" s="35">
        <f t="shared" ref="W142:W205" ca="1" si="78">SUM(N142:V142) * FACTOR_SEG_DESEMPLEO</f>
        <v>226.68996790197284</v>
      </c>
      <c r="X142" s="35">
        <f t="shared" ref="X142:X205" ca="1" si="79">W142*IVA</f>
        <v>36.270394864315655</v>
      </c>
      <c r="Y142" s="35">
        <f t="shared" ref="Y142:Y205" ca="1" si="80">IF(B142&gt;=PLAZO, 0, SUM(N142:X142))</f>
        <v>23394.589740518619</v>
      </c>
      <c r="Z142" s="47">
        <f t="shared" ref="Z142:Z205" si="81">ESQUEMA</f>
        <v>0.113</v>
      </c>
      <c r="AA142" s="34">
        <f t="shared" ref="AA142:AA205" ca="1" si="82">IF(B142=0,TOTAL_FINANCIADO, MAX(ROUND(AA141-N141-AF141-AG141,2), 0))</f>
        <v>1479469.4</v>
      </c>
      <c r="AB142" s="34">
        <f t="shared" ref="AB142:AB205" ca="1" si="83">MIN(AA142,N142)</f>
        <v>7262.5762791324451</v>
      </c>
      <c r="AC142" s="35">
        <f t="shared" ref="AC142:AC205" ca="1" si="84">AA142 * D142 * Z142 /360</f>
        <v>13931.670183333334</v>
      </c>
      <c r="AD142" s="35">
        <f t="shared" ref="AD142:AD205" ca="1" si="85">AA142 * FACTOR_SEG_DEUD</f>
        <v>1183.5755199999999</v>
      </c>
      <c r="AE142" s="35">
        <f t="shared" ref="AE142:AE205" ca="1" si="86">IF(AA142&gt;0, AB142+AC142+AD142+P142+Q142+R142+S142+U142+V142+W142+X142, 0)</f>
        <v>23394.589273232068</v>
      </c>
      <c r="AF142" s="35">
        <f t="shared" ref="AF142:AF205" si="87">IF(ACCION_EXCEDENTE_PP="MENOS PLAZO", IF(AA142&gt;N142, ROUND(Y142-AE142, 2), 0), 0)</f>
        <v>0</v>
      </c>
      <c r="AG142" s="249">
        <f>'Tabla Fijo'!E136+'Tabla Fijo'!H136</f>
        <v>0</v>
      </c>
      <c r="AH142" s="35">
        <f t="shared" ca="1" si="64"/>
        <v>23394.589273232068</v>
      </c>
      <c r="AJ142" s="35">
        <f t="shared" ref="AJ142:AJ205" ca="1" si="88">IF(AA142&gt; 0,AB142+AC142+AD142+P142+R142+U142+W142, 0)</f>
        <v>23254.345508988441</v>
      </c>
    </row>
    <row r="143" spans="2:36" x14ac:dyDescent="0.25">
      <c r="B143" s="30">
        <v>129</v>
      </c>
      <c r="C143" s="19">
        <f t="shared" ref="C143:C206" ca="1" si="89">IF(B143=0,FECHA_1ER_PAGO,DATE(YEAR(C142),MONTH(C142)+1,4))</f>
        <v>49617</v>
      </c>
      <c r="D143" s="30">
        <f t="shared" ref="D143:D206" ca="1" si="90">IF(B143=0,C143-C135+1, C143-C142)</f>
        <v>31</v>
      </c>
      <c r="E143" s="31">
        <f t="shared" si="65"/>
        <v>0.113</v>
      </c>
      <c r="F143" s="33">
        <f t="shared" ca="1" si="66"/>
        <v>1.0105305555555555</v>
      </c>
      <c r="G143" s="33">
        <f t="shared" ref="G143:G206" ca="1" si="91">IF(B143 = 0, 0,
            IF(G142=0, F143, G142 * F143 ))</f>
        <v>3.7747977991804071</v>
      </c>
      <c r="H143" s="33">
        <f t="shared" ref="H143:H206" ca="1" si="92">IF(G143=0, 0, 1/G143)</f>
        <v>0.26491485192057768</v>
      </c>
      <c r="I143" s="30" t="b">
        <f t="shared" si="67"/>
        <v>0</v>
      </c>
      <c r="J143" s="33">
        <f t="shared" ref="J143:J206" si="93">IF(B143=0, 1, IF(I143,J142*(1+INCREMENTO),J142))</f>
        <v>1</v>
      </c>
      <c r="K143" s="33">
        <f t="shared" ca="1" si="68"/>
        <v>0.26491485192057768</v>
      </c>
      <c r="L143" s="32">
        <f t="shared" ca="1" si="69"/>
        <v>22377.82244975233</v>
      </c>
      <c r="M143" s="34">
        <f t="shared" ref="M143:M206" ca="1" si="94">IF(B143=0,TOTAL_FINANCIADO, M142-N142)</f>
        <v>1472206.8694585396</v>
      </c>
      <c r="N143" s="35">
        <f t="shared" ref="N143:N206" ca="1" si="95">IF(B143=0, 0, L143-O143-T143)</f>
        <v>6874.6662216486529</v>
      </c>
      <c r="O143" s="34">
        <f t="shared" ca="1" si="70"/>
        <v>14325.390732536845</v>
      </c>
      <c r="P143" s="35">
        <f t="shared" si="71"/>
        <v>399</v>
      </c>
      <c r="Q143" s="35">
        <f t="shared" si="72"/>
        <v>63.84</v>
      </c>
      <c r="R143" s="35">
        <f t="shared" si="73"/>
        <v>166.35080000000002</v>
      </c>
      <c r="S143" s="35">
        <f t="shared" si="74"/>
        <v>26.616128000000003</v>
      </c>
      <c r="T143" s="35">
        <f t="shared" ca="1" si="75"/>
        <v>1177.7654955668318</v>
      </c>
      <c r="U143" s="35">
        <f t="shared" si="76"/>
        <v>84.482758620689665</v>
      </c>
      <c r="V143" s="35">
        <f t="shared" si="77"/>
        <v>13.517241379310347</v>
      </c>
      <c r="W143" s="35">
        <f t="shared" ca="1" si="78"/>
        <v>226.68996790197286</v>
      </c>
      <c r="X143" s="35">
        <f t="shared" ca="1" si="79"/>
        <v>36.270394864315662</v>
      </c>
      <c r="Y143" s="35">
        <f t="shared" ca="1" si="80"/>
        <v>23394.589740518622</v>
      </c>
      <c r="Z143" s="47">
        <f t="shared" si="81"/>
        <v>0.113</v>
      </c>
      <c r="AA143" s="34">
        <f t="shared" ca="1" si="82"/>
        <v>1472206.82</v>
      </c>
      <c r="AB143" s="34">
        <f t="shared" ca="1" si="83"/>
        <v>6874.6662216486529</v>
      </c>
      <c r="AC143" s="35">
        <f t="shared" ca="1" si="84"/>
        <v>14325.390251277779</v>
      </c>
      <c r="AD143" s="35">
        <f t="shared" ca="1" si="85"/>
        <v>1177.7654560000001</v>
      </c>
      <c r="AE143" s="35">
        <f t="shared" ca="1" si="86"/>
        <v>23394.58921969272</v>
      </c>
      <c r="AF143" s="35">
        <f t="shared" si="87"/>
        <v>0</v>
      </c>
      <c r="AG143" s="249">
        <f>'Tabla Fijo'!E137+'Tabla Fijo'!H137</f>
        <v>0</v>
      </c>
      <c r="AH143" s="35">
        <f t="shared" ref="AH143:AH206" ca="1" si="96">AE143+AF143</f>
        <v>23394.58921969272</v>
      </c>
      <c r="AJ143" s="35">
        <f t="shared" ca="1" si="88"/>
        <v>23254.345455449093</v>
      </c>
    </row>
    <row r="144" spans="2:36" x14ac:dyDescent="0.25">
      <c r="B144" s="30">
        <v>130</v>
      </c>
      <c r="C144" s="19">
        <f t="shared" ca="1" si="89"/>
        <v>49647</v>
      </c>
      <c r="D144" s="30">
        <f t="shared" ca="1" si="90"/>
        <v>30</v>
      </c>
      <c r="E144" s="31">
        <f t="shared" si="65"/>
        <v>0.113</v>
      </c>
      <c r="F144" s="33">
        <f t="shared" ca="1" si="66"/>
        <v>1.0102166666666665</v>
      </c>
      <c r="G144" s="33">
        <f t="shared" ca="1" si="91"/>
        <v>3.8133636500287</v>
      </c>
      <c r="H144" s="33">
        <f t="shared" ca="1" si="92"/>
        <v>0.26223567741630771</v>
      </c>
      <c r="I144" s="30" t="b">
        <f t="shared" si="67"/>
        <v>0</v>
      </c>
      <c r="J144" s="33">
        <f t="shared" si="93"/>
        <v>1</v>
      </c>
      <c r="K144" s="33">
        <f t="shared" ca="1" si="68"/>
        <v>0.26223567741630771</v>
      </c>
      <c r="L144" s="32">
        <f t="shared" ca="1" si="69"/>
        <v>22377.82244975233</v>
      </c>
      <c r="M144" s="34">
        <f t="shared" ca="1" si="94"/>
        <v>1465332.203236891</v>
      </c>
      <c r="N144" s="35">
        <f t="shared" ca="1" si="95"/>
        <v>7407.0117733487614</v>
      </c>
      <c r="O144" s="34">
        <f t="shared" ca="1" si="70"/>
        <v>13798.544913814056</v>
      </c>
      <c r="P144" s="35">
        <f t="shared" si="71"/>
        <v>399</v>
      </c>
      <c r="Q144" s="35">
        <f t="shared" si="72"/>
        <v>63.84</v>
      </c>
      <c r="R144" s="35">
        <f t="shared" si="73"/>
        <v>166.35080000000002</v>
      </c>
      <c r="S144" s="35">
        <f t="shared" si="74"/>
        <v>26.616128000000003</v>
      </c>
      <c r="T144" s="35">
        <f t="shared" ca="1" si="75"/>
        <v>1172.2657625895129</v>
      </c>
      <c r="U144" s="35">
        <f t="shared" si="76"/>
        <v>84.482758620689665</v>
      </c>
      <c r="V144" s="35">
        <f t="shared" si="77"/>
        <v>13.517241379310347</v>
      </c>
      <c r="W144" s="35">
        <f t="shared" ca="1" si="78"/>
        <v>226.68996790197284</v>
      </c>
      <c r="X144" s="35">
        <f t="shared" ca="1" si="79"/>
        <v>36.270394864315655</v>
      </c>
      <c r="Y144" s="35">
        <f t="shared" ca="1" si="80"/>
        <v>23394.589740518619</v>
      </c>
      <c r="Z144" s="47">
        <f t="shared" si="81"/>
        <v>0.113</v>
      </c>
      <c r="AA144" s="34">
        <f t="shared" ca="1" si="82"/>
        <v>1465332.15</v>
      </c>
      <c r="AB144" s="34">
        <f t="shared" ca="1" si="83"/>
        <v>7407.0117733487614</v>
      </c>
      <c r="AC144" s="35">
        <f t="shared" ca="1" si="84"/>
        <v>13798.544412499999</v>
      </c>
      <c r="AD144" s="35">
        <f t="shared" ca="1" si="85"/>
        <v>1172.2657199999999</v>
      </c>
      <c r="AE144" s="35">
        <f t="shared" ca="1" si="86"/>
        <v>23394.589196615048</v>
      </c>
      <c r="AF144" s="35">
        <f t="shared" si="87"/>
        <v>0</v>
      </c>
      <c r="AG144" s="249">
        <f>'Tabla Fijo'!E138+'Tabla Fijo'!H138</f>
        <v>0</v>
      </c>
      <c r="AH144" s="35">
        <f t="shared" ca="1" si="96"/>
        <v>23394.589196615048</v>
      </c>
      <c r="AJ144" s="35">
        <f t="shared" ca="1" si="88"/>
        <v>23254.345432371421</v>
      </c>
    </row>
    <row r="145" spans="2:36" x14ac:dyDescent="0.25">
      <c r="B145" s="30">
        <v>131</v>
      </c>
      <c r="C145" s="19">
        <f t="shared" ca="1" si="89"/>
        <v>49678</v>
      </c>
      <c r="D145" s="30">
        <f t="shared" ca="1" si="90"/>
        <v>31</v>
      </c>
      <c r="E145" s="31">
        <f t="shared" si="65"/>
        <v>0.113</v>
      </c>
      <c r="F145" s="33">
        <f t="shared" ca="1" si="66"/>
        <v>1.0105305555555555</v>
      </c>
      <c r="G145" s="33">
        <f t="shared" ca="1" si="91"/>
        <v>3.8535204877988631</v>
      </c>
      <c r="H145" s="33">
        <f t="shared" ca="1" si="92"/>
        <v>0.25950296700542563</v>
      </c>
      <c r="I145" s="30" t="b">
        <f t="shared" si="67"/>
        <v>0</v>
      </c>
      <c r="J145" s="33">
        <f t="shared" si="93"/>
        <v>1</v>
      </c>
      <c r="K145" s="33">
        <f t="shared" ca="1" si="68"/>
        <v>0.25950296700542563</v>
      </c>
      <c r="L145" s="32">
        <f t="shared" ca="1" si="69"/>
        <v>22377.82244975233</v>
      </c>
      <c r="M145" s="34">
        <f t="shared" ca="1" si="94"/>
        <v>1457925.1914635422</v>
      </c>
      <c r="N145" s="35">
        <f t="shared" ca="1" si="95"/>
        <v>7025.0602252015296</v>
      </c>
      <c r="O145" s="34">
        <f t="shared" ca="1" si="70"/>
        <v>14186.422071379966</v>
      </c>
      <c r="P145" s="35">
        <f t="shared" si="71"/>
        <v>399</v>
      </c>
      <c r="Q145" s="35">
        <f t="shared" si="72"/>
        <v>63.84</v>
      </c>
      <c r="R145" s="35">
        <f t="shared" si="73"/>
        <v>166.35080000000002</v>
      </c>
      <c r="S145" s="35">
        <f t="shared" si="74"/>
        <v>26.616128000000003</v>
      </c>
      <c r="T145" s="35">
        <f t="shared" ca="1" si="75"/>
        <v>1166.3401531708339</v>
      </c>
      <c r="U145" s="35">
        <f t="shared" si="76"/>
        <v>84.482758620689665</v>
      </c>
      <c r="V145" s="35">
        <f t="shared" si="77"/>
        <v>13.517241379310347</v>
      </c>
      <c r="W145" s="35">
        <f t="shared" ca="1" si="78"/>
        <v>226.68996790197284</v>
      </c>
      <c r="X145" s="35">
        <f t="shared" ca="1" si="79"/>
        <v>36.270394864315655</v>
      </c>
      <c r="Y145" s="35">
        <f t="shared" ca="1" si="80"/>
        <v>23394.589740518619</v>
      </c>
      <c r="Z145" s="47">
        <f t="shared" si="81"/>
        <v>0.113</v>
      </c>
      <c r="AA145" s="34">
        <f t="shared" ca="1" si="82"/>
        <v>1457925.14</v>
      </c>
      <c r="AB145" s="34">
        <f t="shared" ca="1" si="83"/>
        <v>7025.0602252015296</v>
      </c>
      <c r="AC145" s="35">
        <f t="shared" ca="1" si="84"/>
        <v>14186.421570611112</v>
      </c>
      <c r="AD145" s="35">
        <f t="shared" ca="1" si="85"/>
        <v>1166.3401119999999</v>
      </c>
      <c r="AE145" s="35">
        <f t="shared" ca="1" si="86"/>
        <v>23394.589198578931</v>
      </c>
      <c r="AF145" s="35">
        <f t="shared" si="87"/>
        <v>0</v>
      </c>
      <c r="AG145" s="249">
        <f>'Tabla Fijo'!E139+'Tabla Fijo'!H139</f>
        <v>0</v>
      </c>
      <c r="AH145" s="35">
        <f t="shared" ca="1" si="96"/>
        <v>23394.589198578931</v>
      </c>
      <c r="AJ145" s="35">
        <f t="shared" ca="1" si="88"/>
        <v>23254.345434335304</v>
      </c>
    </row>
    <row r="146" spans="2:36" x14ac:dyDescent="0.25">
      <c r="B146" s="30">
        <v>132</v>
      </c>
      <c r="C146" s="19">
        <f t="shared" ca="1" si="89"/>
        <v>49709</v>
      </c>
      <c r="D146" s="30">
        <f t="shared" ca="1" si="90"/>
        <v>31</v>
      </c>
      <c r="E146" s="31">
        <f t="shared" si="65"/>
        <v>0.113</v>
      </c>
      <c r="F146" s="33">
        <f t="shared" ca="1" si="66"/>
        <v>1.0105305555555555</v>
      </c>
      <c r="G146" s="33">
        <f t="shared" ca="1" si="91"/>
        <v>3.8941001993801003</v>
      </c>
      <c r="H146" s="33">
        <f t="shared" ca="1" si="92"/>
        <v>0.25679873367387657</v>
      </c>
      <c r="I146" s="30" t="b">
        <f t="shared" si="67"/>
        <v>1</v>
      </c>
      <c r="J146" s="33">
        <f t="shared" si="93"/>
        <v>1</v>
      </c>
      <c r="K146" s="33">
        <f t="shared" ca="1" si="68"/>
        <v>0.25679873367387657</v>
      </c>
      <c r="L146" s="32">
        <f t="shared" ca="1" si="69"/>
        <v>22377.82244975233</v>
      </c>
      <c r="M146" s="34">
        <f t="shared" ca="1" si="94"/>
        <v>1450900.1312383406</v>
      </c>
      <c r="N146" s="35">
        <f t="shared" ca="1" si="95"/>
        <v>7099.0380121841354</v>
      </c>
      <c r="O146" s="34">
        <f t="shared" ca="1" si="70"/>
        <v>14118.064332577522</v>
      </c>
      <c r="P146" s="35">
        <f t="shared" si="71"/>
        <v>399</v>
      </c>
      <c r="Q146" s="35">
        <f t="shared" si="72"/>
        <v>63.84</v>
      </c>
      <c r="R146" s="35">
        <f t="shared" si="73"/>
        <v>166.35080000000002</v>
      </c>
      <c r="S146" s="35">
        <f t="shared" si="74"/>
        <v>26.616128000000003</v>
      </c>
      <c r="T146" s="35">
        <f t="shared" ca="1" si="75"/>
        <v>1160.7201049906726</v>
      </c>
      <c r="U146" s="35">
        <f t="shared" si="76"/>
        <v>84.482758620689665</v>
      </c>
      <c r="V146" s="35">
        <f t="shared" si="77"/>
        <v>13.517241379310347</v>
      </c>
      <c r="W146" s="35">
        <f t="shared" ca="1" si="78"/>
        <v>226.68996790197284</v>
      </c>
      <c r="X146" s="35">
        <f t="shared" ca="1" si="79"/>
        <v>36.270394864315655</v>
      </c>
      <c r="Y146" s="35">
        <f t="shared" ca="1" si="80"/>
        <v>23394.589740518619</v>
      </c>
      <c r="Z146" s="47">
        <f t="shared" si="81"/>
        <v>0.113</v>
      </c>
      <c r="AA146" s="34">
        <f t="shared" ca="1" si="82"/>
        <v>1450900.08</v>
      </c>
      <c r="AB146" s="34">
        <f t="shared" ca="1" si="83"/>
        <v>7099.0380121841354</v>
      </c>
      <c r="AC146" s="35">
        <f t="shared" ca="1" si="84"/>
        <v>14118.063834</v>
      </c>
      <c r="AD146" s="35">
        <f t="shared" ca="1" si="85"/>
        <v>1160.7200640000001</v>
      </c>
      <c r="AE146" s="35">
        <f t="shared" ca="1" si="86"/>
        <v>23394.589200950428</v>
      </c>
      <c r="AF146" s="35">
        <f t="shared" si="87"/>
        <v>0</v>
      </c>
      <c r="AG146" s="249">
        <f>'Tabla Fijo'!E140+'Tabla Fijo'!H140</f>
        <v>0</v>
      </c>
      <c r="AH146" s="35">
        <f t="shared" ca="1" si="96"/>
        <v>23394.589200950428</v>
      </c>
      <c r="AJ146" s="35">
        <f t="shared" ca="1" si="88"/>
        <v>23254.345436706801</v>
      </c>
    </row>
    <row r="147" spans="2:36" x14ac:dyDescent="0.25">
      <c r="B147" s="30">
        <v>133</v>
      </c>
      <c r="C147" s="19">
        <f t="shared" ca="1" si="89"/>
        <v>49738</v>
      </c>
      <c r="D147" s="30">
        <f t="shared" ca="1" si="90"/>
        <v>29</v>
      </c>
      <c r="E147" s="31">
        <f t="shared" si="65"/>
        <v>0.113</v>
      </c>
      <c r="F147" s="33">
        <f t="shared" ca="1" si="66"/>
        <v>1.0099027777777776</v>
      </c>
      <c r="G147" s="33">
        <f t="shared" ca="1" si="91"/>
        <v>3.9326626082989611</v>
      </c>
      <c r="H147" s="33">
        <f t="shared" ca="1" si="92"/>
        <v>0.25428064891448732</v>
      </c>
      <c r="I147" s="30" t="b">
        <f t="shared" si="67"/>
        <v>0</v>
      </c>
      <c r="J147" s="33">
        <f t="shared" si="93"/>
        <v>1</v>
      </c>
      <c r="K147" s="33">
        <f t="shared" ca="1" si="68"/>
        <v>0.25428064891448732</v>
      </c>
      <c r="L147" s="32">
        <f t="shared" ca="1" si="69"/>
        <v>22377.82244975233</v>
      </c>
      <c r="M147" s="34">
        <f t="shared" ca="1" si="94"/>
        <v>1443801.0932261564</v>
      </c>
      <c r="N147" s="35">
        <f t="shared" ca="1" si="95"/>
        <v>8080.1810682210871</v>
      </c>
      <c r="O147" s="34">
        <f t="shared" ca="1" si="70"/>
        <v>13142.600506950317</v>
      </c>
      <c r="P147" s="35">
        <f t="shared" si="71"/>
        <v>399</v>
      </c>
      <c r="Q147" s="35">
        <f t="shared" si="72"/>
        <v>63.84</v>
      </c>
      <c r="R147" s="35">
        <f t="shared" si="73"/>
        <v>166.35080000000002</v>
      </c>
      <c r="S147" s="35">
        <f t="shared" si="74"/>
        <v>26.616128000000003</v>
      </c>
      <c r="T147" s="35">
        <f t="shared" ca="1" si="75"/>
        <v>1155.0408745809252</v>
      </c>
      <c r="U147" s="35">
        <f t="shared" si="76"/>
        <v>84.482758620689665</v>
      </c>
      <c r="V147" s="35">
        <f t="shared" si="77"/>
        <v>13.517241379310347</v>
      </c>
      <c r="W147" s="35">
        <f t="shared" ca="1" si="78"/>
        <v>226.68996790197284</v>
      </c>
      <c r="X147" s="35">
        <f t="shared" ca="1" si="79"/>
        <v>36.270394864315655</v>
      </c>
      <c r="Y147" s="35">
        <f t="shared" ca="1" si="80"/>
        <v>23394.589740518619</v>
      </c>
      <c r="Z147" s="47">
        <f t="shared" si="81"/>
        <v>0.113</v>
      </c>
      <c r="AA147" s="34">
        <f t="shared" ca="1" si="82"/>
        <v>1443801.04</v>
      </c>
      <c r="AB147" s="34">
        <f t="shared" ca="1" si="83"/>
        <v>8080.1810682210871</v>
      </c>
      <c r="AC147" s="35">
        <f t="shared" ca="1" si="84"/>
        <v>13142.600022444447</v>
      </c>
      <c r="AD147" s="35">
        <f t="shared" ca="1" si="85"/>
        <v>1155.0408320000001</v>
      </c>
      <c r="AE147" s="35">
        <f t="shared" ca="1" si="86"/>
        <v>23394.589213431824</v>
      </c>
      <c r="AF147" s="35">
        <f t="shared" si="87"/>
        <v>0</v>
      </c>
      <c r="AG147" s="249">
        <f>'Tabla Fijo'!E141+'Tabla Fijo'!H141</f>
        <v>0</v>
      </c>
      <c r="AH147" s="35">
        <f t="shared" ca="1" si="96"/>
        <v>23394.589213431824</v>
      </c>
      <c r="AJ147" s="35">
        <f t="shared" ca="1" si="88"/>
        <v>23254.345449188197</v>
      </c>
    </row>
    <row r="148" spans="2:36" x14ac:dyDescent="0.25">
      <c r="B148" s="30">
        <v>134</v>
      </c>
      <c r="C148" s="19">
        <f t="shared" ca="1" si="89"/>
        <v>49769</v>
      </c>
      <c r="D148" s="30">
        <f t="shared" ca="1" si="90"/>
        <v>31</v>
      </c>
      <c r="E148" s="31">
        <f t="shared" si="65"/>
        <v>0.113</v>
      </c>
      <c r="F148" s="33">
        <f t="shared" ca="1" si="66"/>
        <v>1.0105305555555555</v>
      </c>
      <c r="G148" s="33">
        <f t="shared" ca="1" si="91"/>
        <v>3.9740757303769092</v>
      </c>
      <c r="H148" s="33">
        <f t="shared" ca="1" si="92"/>
        <v>0.25163083641215817</v>
      </c>
      <c r="I148" s="30" t="b">
        <f t="shared" si="67"/>
        <v>0</v>
      </c>
      <c r="J148" s="33">
        <f t="shared" si="93"/>
        <v>1</v>
      </c>
      <c r="K148" s="33">
        <f t="shared" ca="1" si="68"/>
        <v>0.25163083641215817</v>
      </c>
      <c r="L148" s="32">
        <f t="shared" ca="1" si="69"/>
        <v>22377.82244975233</v>
      </c>
      <c r="M148" s="34">
        <f t="shared" ca="1" si="94"/>
        <v>1435720.9121579353</v>
      </c>
      <c r="N148" s="35">
        <f t="shared" ca="1" si="95"/>
        <v>7258.8836220002959</v>
      </c>
      <c r="O148" s="34">
        <f t="shared" ca="1" si="70"/>
        <v>13970.362098025686</v>
      </c>
      <c r="P148" s="35">
        <f t="shared" si="71"/>
        <v>399</v>
      </c>
      <c r="Q148" s="35">
        <f t="shared" si="72"/>
        <v>63.84</v>
      </c>
      <c r="R148" s="35">
        <f t="shared" si="73"/>
        <v>166.35080000000002</v>
      </c>
      <c r="S148" s="35">
        <f t="shared" si="74"/>
        <v>26.616128000000003</v>
      </c>
      <c r="T148" s="35">
        <f t="shared" ca="1" si="75"/>
        <v>1148.5767297263483</v>
      </c>
      <c r="U148" s="35">
        <f t="shared" si="76"/>
        <v>84.482758620689665</v>
      </c>
      <c r="V148" s="35">
        <f t="shared" si="77"/>
        <v>13.517241379310347</v>
      </c>
      <c r="W148" s="35">
        <f t="shared" ca="1" si="78"/>
        <v>226.68996790197284</v>
      </c>
      <c r="X148" s="35">
        <f t="shared" ca="1" si="79"/>
        <v>36.270394864315655</v>
      </c>
      <c r="Y148" s="35">
        <f t="shared" ca="1" si="80"/>
        <v>23394.589740518619</v>
      </c>
      <c r="Z148" s="47">
        <f t="shared" si="81"/>
        <v>0.113</v>
      </c>
      <c r="AA148" s="34">
        <f t="shared" ca="1" si="82"/>
        <v>1435720.86</v>
      </c>
      <c r="AB148" s="34">
        <f t="shared" ca="1" si="83"/>
        <v>7258.8836220002959</v>
      </c>
      <c r="AC148" s="35">
        <f t="shared" ca="1" si="84"/>
        <v>13970.361590500002</v>
      </c>
      <c r="AD148" s="35">
        <f t="shared" ca="1" si="85"/>
        <v>1148.5766880000001</v>
      </c>
      <c r="AE148" s="35">
        <f t="shared" ca="1" si="86"/>
        <v>23394.589191266587</v>
      </c>
      <c r="AF148" s="35">
        <f t="shared" si="87"/>
        <v>0</v>
      </c>
      <c r="AG148" s="249">
        <f>'Tabla Fijo'!E142+'Tabla Fijo'!H142</f>
        <v>0</v>
      </c>
      <c r="AH148" s="35">
        <f t="shared" ca="1" si="96"/>
        <v>23394.589191266587</v>
      </c>
      <c r="AJ148" s="35">
        <f t="shared" ca="1" si="88"/>
        <v>23254.345427022959</v>
      </c>
    </row>
    <row r="149" spans="2:36" x14ac:dyDescent="0.25">
      <c r="B149" s="30">
        <v>135</v>
      </c>
      <c r="C149" s="19">
        <f t="shared" ca="1" si="89"/>
        <v>49799</v>
      </c>
      <c r="D149" s="30">
        <f t="shared" ca="1" si="90"/>
        <v>30</v>
      </c>
      <c r="E149" s="31">
        <f t="shared" si="65"/>
        <v>0.113</v>
      </c>
      <c r="F149" s="33">
        <f t="shared" ca="1" si="66"/>
        <v>1.0102166666666665</v>
      </c>
      <c r="G149" s="33">
        <f t="shared" ca="1" si="91"/>
        <v>4.0146775374222594</v>
      </c>
      <c r="H149" s="33">
        <f t="shared" ca="1" si="92"/>
        <v>0.24908600770015493</v>
      </c>
      <c r="I149" s="30" t="b">
        <f t="shared" si="67"/>
        <v>0</v>
      </c>
      <c r="J149" s="33">
        <f t="shared" si="93"/>
        <v>1</v>
      </c>
      <c r="K149" s="33">
        <f t="shared" ca="1" si="68"/>
        <v>0.24908600770015493</v>
      </c>
      <c r="L149" s="32">
        <f t="shared" ca="1" si="69"/>
        <v>22377.82244975233</v>
      </c>
      <c r="M149" s="34">
        <f t="shared" ca="1" si="94"/>
        <v>1428462.0285359351</v>
      </c>
      <c r="N149" s="35">
        <f t="shared" ca="1" si="95"/>
        <v>7783.7020582101923</v>
      </c>
      <c r="O149" s="34">
        <f t="shared" ca="1" si="70"/>
        <v>13451.35076871339</v>
      </c>
      <c r="P149" s="35">
        <f t="shared" si="71"/>
        <v>399</v>
      </c>
      <c r="Q149" s="35">
        <f t="shared" si="72"/>
        <v>63.84</v>
      </c>
      <c r="R149" s="35">
        <f t="shared" si="73"/>
        <v>166.35080000000002</v>
      </c>
      <c r="S149" s="35">
        <f t="shared" si="74"/>
        <v>26.616128000000003</v>
      </c>
      <c r="T149" s="35">
        <f t="shared" ca="1" si="75"/>
        <v>1142.7696228287482</v>
      </c>
      <c r="U149" s="35">
        <f t="shared" si="76"/>
        <v>84.482758620689665</v>
      </c>
      <c r="V149" s="35">
        <f t="shared" si="77"/>
        <v>13.517241379310347</v>
      </c>
      <c r="W149" s="35">
        <f t="shared" ca="1" si="78"/>
        <v>226.68996790197284</v>
      </c>
      <c r="X149" s="35">
        <f t="shared" ca="1" si="79"/>
        <v>36.270394864315655</v>
      </c>
      <c r="Y149" s="35">
        <f t="shared" ca="1" si="80"/>
        <v>23394.589740518619</v>
      </c>
      <c r="Z149" s="47">
        <f t="shared" si="81"/>
        <v>0.113</v>
      </c>
      <c r="AA149" s="34">
        <f t="shared" ca="1" si="82"/>
        <v>1428461.98</v>
      </c>
      <c r="AB149" s="34">
        <f t="shared" ca="1" si="83"/>
        <v>7783.7020582101923</v>
      </c>
      <c r="AC149" s="35">
        <f t="shared" ca="1" si="84"/>
        <v>13451.350311666667</v>
      </c>
      <c r="AD149" s="35">
        <f t="shared" ca="1" si="85"/>
        <v>1142.7695840000001</v>
      </c>
      <c r="AE149" s="35">
        <f t="shared" ca="1" si="86"/>
        <v>23394.58924464315</v>
      </c>
      <c r="AF149" s="35">
        <f t="shared" si="87"/>
        <v>0</v>
      </c>
      <c r="AG149" s="249">
        <f>'Tabla Fijo'!E143+'Tabla Fijo'!H143</f>
        <v>0</v>
      </c>
      <c r="AH149" s="35">
        <f t="shared" ca="1" si="96"/>
        <v>23394.58924464315</v>
      </c>
      <c r="AJ149" s="35">
        <f t="shared" ca="1" si="88"/>
        <v>23254.345480399523</v>
      </c>
    </row>
    <row r="150" spans="2:36" x14ac:dyDescent="0.25">
      <c r="B150" s="30">
        <v>136</v>
      </c>
      <c r="C150" s="19">
        <f t="shared" ca="1" si="89"/>
        <v>49830</v>
      </c>
      <c r="D150" s="30">
        <f t="shared" ca="1" si="90"/>
        <v>31</v>
      </c>
      <c r="E150" s="31">
        <f t="shared" si="65"/>
        <v>0.113</v>
      </c>
      <c r="F150" s="33">
        <f t="shared" ca="1" si="66"/>
        <v>1.0105305555555555</v>
      </c>
      <c r="G150" s="33">
        <f t="shared" ca="1" si="91"/>
        <v>4.0569543222677256</v>
      </c>
      <c r="H150" s="33">
        <f t="shared" ca="1" si="92"/>
        <v>0.24649032761133666</v>
      </c>
      <c r="I150" s="30" t="b">
        <f t="shared" si="67"/>
        <v>0</v>
      </c>
      <c r="J150" s="33">
        <f t="shared" si="93"/>
        <v>1</v>
      </c>
      <c r="K150" s="33">
        <f t="shared" ca="1" si="68"/>
        <v>0.24649032761133666</v>
      </c>
      <c r="L150" s="32">
        <f t="shared" ca="1" si="69"/>
        <v>22377.82244975233</v>
      </c>
      <c r="M150" s="34">
        <f t="shared" ca="1" si="94"/>
        <v>1420678.3264777248</v>
      </c>
      <c r="N150" s="35">
        <f t="shared" ca="1" si="95"/>
        <v>7417.2904062049529</v>
      </c>
      <c r="O150" s="34">
        <f t="shared" ca="1" si="70"/>
        <v>13823.989382365196</v>
      </c>
      <c r="P150" s="35">
        <f t="shared" si="71"/>
        <v>399</v>
      </c>
      <c r="Q150" s="35">
        <f t="shared" si="72"/>
        <v>63.84</v>
      </c>
      <c r="R150" s="35">
        <f t="shared" si="73"/>
        <v>166.35080000000002</v>
      </c>
      <c r="S150" s="35">
        <f t="shared" si="74"/>
        <v>26.616128000000003</v>
      </c>
      <c r="T150" s="35">
        <f t="shared" ca="1" si="75"/>
        <v>1136.5426611821799</v>
      </c>
      <c r="U150" s="35">
        <f t="shared" si="76"/>
        <v>84.482758620689665</v>
      </c>
      <c r="V150" s="35">
        <f t="shared" si="77"/>
        <v>13.517241379310347</v>
      </c>
      <c r="W150" s="35">
        <f t="shared" ca="1" si="78"/>
        <v>226.68996790197284</v>
      </c>
      <c r="X150" s="35">
        <f t="shared" ca="1" si="79"/>
        <v>36.270394864315655</v>
      </c>
      <c r="Y150" s="35">
        <f t="shared" ca="1" si="80"/>
        <v>23394.589740518619</v>
      </c>
      <c r="Z150" s="47">
        <f t="shared" si="81"/>
        <v>0.113</v>
      </c>
      <c r="AA150" s="34">
        <f t="shared" ca="1" si="82"/>
        <v>1420678.28</v>
      </c>
      <c r="AB150" s="34">
        <f t="shared" ca="1" si="83"/>
        <v>7417.2904062049529</v>
      </c>
      <c r="AC150" s="35">
        <f t="shared" ca="1" si="84"/>
        <v>13823.988930111112</v>
      </c>
      <c r="AD150" s="35">
        <f t="shared" ca="1" si="85"/>
        <v>1136.5426240000002</v>
      </c>
      <c r="AE150" s="35">
        <f t="shared" ca="1" si="86"/>
        <v>23394.589251082358</v>
      </c>
      <c r="AF150" s="35">
        <f t="shared" si="87"/>
        <v>0</v>
      </c>
      <c r="AG150" s="249">
        <f>'Tabla Fijo'!E144+'Tabla Fijo'!H144</f>
        <v>0</v>
      </c>
      <c r="AH150" s="35">
        <f t="shared" ca="1" si="96"/>
        <v>23394.589251082358</v>
      </c>
      <c r="AJ150" s="35">
        <f t="shared" ca="1" si="88"/>
        <v>23254.345486838731</v>
      </c>
    </row>
    <row r="151" spans="2:36" x14ac:dyDescent="0.25">
      <c r="B151" s="30">
        <v>137</v>
      </c>
      <c r="C151" s="19">
        <f t="shared" ca="1" si="89"/>
        <v>49860</v>
      </c>
      <c r="D151" s="30">
        <f t="shared" ca="1" si="90"/>
        <v>30</v>
      </c>
      <c r="E151" s="31">
        <f t="shared" si="65"/>
        <v>0.113</v>
      </c>
      <c r="F151" s="33">
        <f t="shared" ca="1" si="66"/>
        <v>1.0102166666666665</v>
      </c>
      <c r="G151" s="33">
        <f t="shared" ca="1" si="91"/>
        <v>4.0984028722602268</v>
      </c>
      <c r="H151" s="33">
        <f t="shared" ca="1" si="92"/>
        <v>0.24399748662300502</v>
      </c>
      <c r="I151" s="30" t="b">
        <f t="shared" si="67"/>
        <v>0</v>
      </c>
      <c r="J151" s="33">
        <f t="shared" si="93"/>
        <v>1</v>
      </c>
      <c r="K151" s="33">
        <f t="shared" ca="1" si="68"/>
        <v>0.24399748662300502</v>
      </c>
      <c r="L151" s="32">
        <f t="shared" ca="1" si="69"/>
        <v>22377.82244975233</v>
      </c>
      <c r="M151" s="34">
        <f t="shared" ca="1" si="94"/>
        <v>1413261.0360715198</v>
      </c>
      <c r="N151" s="35">
        <f t="shared" ca="1" si="95"/>
        <v>7939.0055312216373</v>
      </c>
      <c r="O151" s="34">
        <f t="shared" ca="1" si="70"/>
        <v>13308.208089673477</v>
      </c>
      <c r="P151" s="35">
        <f t="shared" si="71"/>
        <v>399</v>
      </c>
      <c r="Q151" s="35">
        <f t="shared" si="72"/>
        <v>63.84</v>
      </c>
      <c r="R151" s="35">
        <f t="shared" si="73"/>
        <v>166.35080000000002</v>
      </c>
      <c r="S151" s="35">
        <f t="shared" si="74"/>
        <v>26.616128000000003</v>
      </c>
      <c r="T151" s="35">
        <f t="shared" ca="1" si="75"/>
        <v>1130.6088288572159</v>
      </c>
      <c r="U151" s="35">
        <f t="shared" si="76"/>
        <v>84.482758620689665</v>
      </c>
      <c r="V151" s="35">
        <f t="shared" si="77"/>
        <v>13.517241379310347</v>
      </c>
      <c r="W151" s="35">
        <f t="shared" ca="1" si="78"/>
        <v>226.68996790197284</v>
      </c>
      <c r="X151" s="35">
        <f t="shared" ca="1" si="79"/>
        <v>36.270394864315655</v>
      </c>
      <c r="Y151" s="35">
        <f t="shared" ca="1" si="80"/>
        <v>23394.589740518619</v>
      </c>
      <c r="Z151" s="47">
        <f t="shared" si="81"/>
        <v>0.113</v>
      </c>
      <c r="AA151" s="34">
        <f t="shared" ca="1" si="82"/>
        <v>1413260.99</v>
      </c>
      <c r="AB151" s="34">
        <f t="shared" ca="1" si="83"/>
        <v>7939.0055312216373</v>
      </c>
      <c r="AC151" s="35">
        <f t="shared" ca="1" si="84"/>
        <v>13308.207655833336</v>
      </c>
      <c r="AD151" s="35">
        <f t="shared" ca="1" si="85"/>
        <v>1130.608792</v>
      </c>
      <c r="AE151" s="35">
        <f t="shared" ca="1" si="86"/>
        <v>23394.589269821259</v>
      </c>
      <c r="AF151" s="35">
        <f t="shared" si="87"/>
        <v>0</v>
      </c>
      <c r="AG151" s="249">
        <f>'Tabla Fijo'!E145+'Tabla Fijo'!H145</f>
        <v>0</v>
      </c>
      <c r="AH151" s="35">
        <f t="shared" ca="1" si="96"/>
        <v>23394.589269821259</v>
      </c>
      <c r="AJ151" s="35">
        <f t="shared" ca="1" si="88"/>
        <v>23254.345505577632</v>
      </c>
    </row>
    <row r="152" spans="2:36" x14ac:dyDescent="0.25">
      <c r="B152" s="30">
        <v>138</v>
      </c>
      <c r="C152" s="19">
        <f t="shared" ca="1" si="89"/>
        <v>49891</v>
      </c>
      <c r="D152" s="30">
        <f t="shared" ca="1" si="90"/>
        <v>31</v>
      </c>
      <c r="E152" s="31">
        <f t="shared" si="65"/>
        <v>0.113</v>
      </c>
      <c r="F152" s="33">
        <f t="shared" ca="1" si="66"/>
        <v>1.0105305555555555</v>
      </c>
      <c r="G152" s="33">
        <f t="shared" ca="1" si="91"/>
        <v>4.1415613313956117</v>
      </c>
      <c r="H152" s="33">
        <f t="shared" ca="1" si="92"/>
        <v>0.24145483308900387</v>
      </c>
      <c r="I152" s="30" t="b">
        <f t="shared" si="67"/>
        <v>0</v>
      </c>
      <c r="J152" s="33">
        <f t="shared" si="93"/>
        <v>1</v>
      </c>
      <c r="K152" s="33">
        <f t="shared" ca="1" si="68"/>
        <v>0.24145483308900387</v>
      </c>
      <c r="L152" s="32">
        <f t="shared" ca="1" si="69"/>
        <v>22377.82244975233</v>
      </c>
      <c r="M152" s="34">
        <f t="shared" ca="1" si="94"/>
        <v>1405322.0305402982</v>
      </c>
      <c r="N152" s="35">
        <f t="shared" ca="1" si="95"/>
        <v>7579.0007337015759</v>
      </c>
      <c r="O152" s="34">
        <f t="shared" ca="1" si="70"/>
        <v>13674.564091618515</v>
      </c>
      <c r="P152" s="35">
        <f t="shared" si="71"/>
        <v>399</v>
      </c>
      <c r="Q152" s="35">
        <f t="shared" si="72"/>
        <v>63.84</v>
      </c>
      <c r="R152" s="35">
        <f t="shared" si="73"/>
        <v>166.35080000000002</v>
      </c>
      <c r="S152" s="35">
        <f t="shared" si="74"/>
        <v>26.616128000000003</v>
      </c>
      <c r="T152" s="35">
        <f t="shared" ca="1" si="75"/>
        <v>1124.2576244322386</v>
      </c>
      <c r="U152" s="35">
        <f t="shared" si="76"/>
        <v>84.482758620689665</v>
      </c>
      <c r="V152" s="35">
        <f t="shared" si="77"/>
        <v>13.517241379310347</v>
      </c>
      <c r="W152" s="35">
        <f t="shared" ca="1" si="78"/>
        <v>226.68996790197284</v>
      </c>
      <c r="X152" s="35">
        <f t="shared" ca="1" si="79"/>
        <v>36.270394864315655</v>
      </c>
      <c r="Y152" s="35">
        <f t="shared" ca="1" si="80"/>
        <v>23394.589740518619</v>
      </c>
      <c r="Z152" s="47">
        <f t="shared" si="81"/>
        <v>0.113</v>
      </c>
      <c r="AA152" s="34">
        <f t="shared" ca="1" si="82"/>
        <v>1405321.98</v>
      </c>
      <c r="AB152" s="34">
        <f t="shared" ca="1" si="83"/>
        <v>7579.0007337015759</v>
      </c>
      <c r="AC152" s="35">
        <f t="shared" ca="1" si="84"/>
        <v>13674.563599833335</v>
      </c>
      <c r="AD152" s="35">
        <f t="shared" ca="1" si="85"/>
        <v>1124.257584</v>
      </c>
      <c r="AE152" s="35">
        <f t="shared" ca="1" si="86"/>
        <v>23394.589208301197</v>
      </c>
      <c r="AF152" s="35">
        <f t="shared" si="87"/>
        <v>0</v>
      </c>
      <c r="AG152" s="249">
        <f>'Tabla Fijo'!E146+'Tabla Fijo'!H146</f>
        <v>0</v>
      </c>
      <c r="AH152" s="35">
        <f t="shared" ca="1" si="96"/>
        <v>23394.589208301197</v>
      </c>
      <c r="AJ152" s="35">
        <f t="shared" ca="1" si="88"/>
        <v>23254.34544405757</v>
      </c>
    </row>
    <row r="153" spans="2:36" x14ac:dyDescent="0.25">
      <c r="B153" s="30">
        <v>139</v>
      </c>
      <c r="C153" s="19">
        <f t="shared" ca="1" si="89"/>
        <v>49922</v>
      </c>
      <c r="D153" s="30">
        <f t="shared" ca="1" si="90"/>
        <v>31</v>
      </c>
      <c r="E153" s="31">
        <f t="shared" si="65"/>
        <v>0.113</v>
      </c>
      <c r="F153" s="33">
        <f t="shared" ca="1" si="66"/>
        <v>1.0105305555555555</v>
      </c>
      <c r="G153" s="33">
        <f t="shared" ca="1" si="91"/>
        <v>4.1851742730826134</v>
      </c>
      <c r="H153" s="33">
        <f t="shared" ca="1" si="92"/>
        <v>0.23893867608610822</v>
      </c>
      <c r="I153" s="30" t="b">
        <f t="shared" si="67"/>
        <v>0</v>
      </c>
      <c r="J153" s="33">
        <f t="shared" si="93"/>
        <v>1</v>
      </c>
      <c r="K153" s="33">
        <f t="shared" ca="1" si="68"/>
        <v>0.23893867608610822</v>
      </c>
      <c r="L153" s="32">
        <f t="shared" ca="1" si="69"/>
        <v>22377.82244975233</v>
      </c>
      <c r="M153" s="34">
        <f t="shared" ca="1" si="94"/>
        <v>1397743.0298065967</v>
      </c>
      <c r="N153" s="35">
        <f t="shared" ca="1" si="95"/>
        <v>7658.8118219834178</v>
      </c>
      <c r="O153" s="34">
        <f t="shared" ca="1" si="70"/>
        <v>13600.816203923634</v>
      </c>
      <c r="P153" s="35">
        <f t="shared" si="71"/>
        <v>399</v>
      </c>
      <c r="Q153" s="35">
        <f t="shared" si="72"/>
        <v>63.84</v>
      </c>
      <c r="R153" s="35">
        <f t="shared" si="73"/>
        <v>166.35080000000002</v>
      </c>
      <c r="S153" s="35">
        <f t="shared" si="74"/>
        <v>26.616128000000003</v>
      </c>
      <c r="T153" s="35">
        <f t="shared" ca="1" si="75"/>
        <v>1118.1944238452775</v>
      </c>
      <c r="U153" s="35">
        <f t="shared" si="76"/>
        <v>84.482758620689665</v>
      </c>
      <c r="V153" s="35">
        <f t="shared" si="77"/>
        <v>13.517241379310347</v>
      </c>
      <c r="W153" s="35">
        <f t="shared" ca="1" si="78"/>
        <v>226.68996790197284</v>
      </c>
      <c r="X153" s="35">
        <f t="shared" ca="1" si="79"/>
        <v>36.270394864315655</v>
      </c>
      <c r="Y153" s="35">
        <f t="shared" ca="1" si="80"/>
        <v>23394.589740518619</v>
      </c>
      <c r="Z153" s="47">
        <f t="shared" si="81"/>
        <v>0.113</v>
      </c>
      <c r="AA153" s="34">
        <f t="shared" ca="1" si="82"/>
        <v>1397742.98</v>
      </c>
      <c r="AB153" s="34">
        <f t="shared" ca="1" si="83"/>
        <v>7658.8118219834178</v>
      </c>
      <c r="AC153" s="35">
        <f t="shared" ca="1" si="84"/>
        <v>13600.81571927778</v>
      </c>
      <c r="AD153" s="35">
        <f t="shared" ca="1" si="85"/>
        <v>1118.1943840000001</v>
      </c>
      <c r="AE153" s="35">
        <f t="shared" ca="1" si="86"/>
        <v>23394.589216027485</v>
      </c>
      <c r="AF153" s="35">
        <f t="shared" si="87"/>
        <v>0</v>
      </c>
      <c r="AG153" s="249">
        <f>'Tabla Fijo'!E147+'Tabla Fijo'!H147</f>
        <v>0</v>
      </c>
      <c r="AH153" s="35">
        <f t="shared" ca="1" si="96"/>
        <v>23394.589216027485</v>
      </c>
      <c r="AJ153" s="35">
        <f t="shared" ca="1" si="88"/>
        <v>23254.345451783858</v>
      </c>
    </row>
    <row r="154" spans="2:36" x14ac:dyDescent="0.25">
      <c r="B154" s="30">
        <v>140</v>
      </c>
      <c r="C154" s="19">
        <f t="shared" ca="1" si="89"/>
        <v>49952</v>
      </c>
      <c r="D154" s="30">
        <f t="shared" ca="1" si="90"/>
        <v>30</v>
      </c>
      <c r="E154" s="31">
        <f t="shared" si="65"/>
        <v>0.113</v>
      </c>
      <c r="F154" s="33">
        <f t="shared" ca="1" si="66"/>
        <v>1.0102166666666665</v>
      </c>
      <c r="G154" s="33">
        <f t="shared" ca="1" si="91"/>
        <v>4.2279328035726067</v>
      </c>
      <c r="H154" s="33">
        <f t="shared" ca="1" si="92"/>
        <v>0.23652220753248471</v>
      </c>
      <c r="I154" s="30" t="b">
        <f t="shared" si="67"/>
        <v>0</v>
      </c>
      <c r="J154" s="33">
        <f t="shared" si="93"/>
        <v>1</v>
      </c>
      <c r="K154" s="33">
        <f t="shared" ca="1" si="68"/>
        <v>0.23652220753248471</v>
      </c>
      <c r="L154" s="32">
        <f t="shared" ca="1" si="69"/>
        <v>22377.82244975233</v>
      </c>
      <c r="M154" s="34">
        <f t="shared" ca="1" si="94"/>
        <v>1390084.2179846133</v>
      </c>
      <c r="N154" s="35">
        <f t="shared" ca="1" si="95"/>
        <v>8175.7953560095302</v>
      </c>
      <c r="O154" s="34">
        <f t="shared" ca="1" si="70"/>
        <v>13089.959719355109</v>
      </c>
      <c r="P154" s="35">
        <f t="shared" si="71"/>
        <v>399</v>
      </c>
      <c r="Q154" s="35">
        <f t="shared" si="72"/>
        <v>63.84</v>
      </c>
      <c r="R154" s="35">
        <f t="shared" si="73"/>
        <v>166.35080000000002</v>
      </c>
      <c r="S154" s="35">
        <f t="shared" si="74"/>
        <v>26.616128000000003</v>
      </c>
      <c r="T154" s="35">
        <f t="shared" ca="1" si="75"/>
        <v>1112.0673743876907</v>
      </c>
      <c r="U154" s="35">
        <f t="shared" si="76"/>
        <v>84.482758620689665</v>
      </c>
      <c r="V154" s="35">
        <f t="shared" si="77"/>
        <v>13.517241379310347</v>
      </c>
      <c r="W154" s="35">
        <f t="shared" ca="1" si="78"/>
        <v>226.68996790197284</v>
      </c>
      <c r="X154" s="35">
        <f t="shared" ca="1" si="79"/>
        <v>36.270394864315655</v>
      </c>
      <c r="Y154" s="35">
        <f t="shared" ca="1" si="80"/>
        <v>23394.589740518619</v>
      </c>
      <c r="Z154" s="47">
        <f t="shared" si="81"/>
        <v>0.113</v>
      </c>
      <c r="AA154" s="34">
        <f t="shared" ca="1" si="82"/>
        <v>1390084.17</v>
      </c>
      <c r="AB154" s="34">
        <f t="shared" ca="1" si="83"/>
        <v>8175.7953560095302</v>
      </c>
      <c r="AC154" s="35">
        <f t="shared" ca="1" si="84"/>
        <v>13089.959267499999</v>
      </c>
      <c r="AD154" s="35">
        <f t="shared" ca="1" si="85"/>
        <v>1112.0673360000001</v>
      </c>
      <c r="AE154" s="35">
        <f t="shared" ca="1" si="86"/>
        <v>23394.589250275818</v>
      </c>
      <c r="AF154" s="35">
        <f t="shared" si="87"/>
        <v>0</v>
      </c>
      <c r="AG154" s="249">
        <f>'Tabla Fijo'!E148+'Tabla Fijo'!H148</f>
        <v>0</v>
      </c>
      <c r="AH154" s="35">
        <f t="shared" ca="1" si="96"/>
        <v>23394.589250275818</v>
      </c>
      <c r="AJ154" s="35">
        <f t="shared" ca="1" si="88"/>
        <v>23254.345486032191</v>
      </c>
    </row>
    <row r="155" spans="2:36" x14ac:dyDescent="0.25">
      <c r="B155" s="30">
        <v>141</v>
      </c>
      <c r="C155" s="19">
        <f t="shared" ca="1" si="89"/>
        <v>49983</v>
      </c>
      <c r="D155" s="30">
        <f t="shared" ca="1" si="90"/>
        <v>31</v>
      </c>
      <c r="E155" s="31">
        <f t="shared" si="65"/>
        <v>0.113</v>
      </c>
      <c r="F155" s="33">
        <f t="shared" ca="1" si="66"/>
        <v>1.0105305555555555</v>
      </c>
      <c r="G155" s="33">
        <f t="shared" ca="1" si="91"/>
        <v>4.2724552848457833</v>
      </c>
      <c r="H155" s="33">
        <f t="shared" ca="1" si="92"/>
        <v>0.23405745252547344</v>
      </c>
      <c r="I155" s="30" t="b">
        <f t="shared" si="67"/>
        <v>0</v>
      </c>
      <c r="J155" s="33">
        <f t="shared" si="93"/>
        <v>1</v>
      </c>
      <c r="K155" s="33">
        <f t="shared" ca="1" si="68"/>
        <v>0.23405745252547344</v>
      </c>
      <c r="L155" s="32">
        <f t="shared" ca="1" si="69"/>
        <v>22377.82244975233</v>
      </c>
      <c r="M155" s="34">
        <f t="shared" ca="1" si="94"/>
        <v>1381908.4226286036</v>
      </c>
      <c r="N155" s="35">
        <f t="shared" ca="1" si="95"/>
        <v>7825.559032571673</v>
      </c>
      <c r="O155" s="34">
        <f t="shared" ca="1" si="70"/>
        <v>13446.736679077774</v>
      </c>
      <c r="P155" s="35">
        <f t="shared" si="71"/>
        <v>399</v>
      </c>
      <c r="Q155" s="35">
        <f t="shared" si="72"/>
        <v>63.84</v>
      </c>
      <c r="R155" s="35">
        <f t="shared" si="73"/>
        <v>166.35080000000002</v>
      </c>
      <c r="S155" s="35">
        <f t="shared" si="74"/>
        <v>26.616128000000003</v>
      </c>
      <c r="T155" s="35">
        <f t="shared" ca="1" si="75"/>
        <v>1105.526738102883</v>
      </c>
      <c r="U155" s="35">
        <f t="shared" si="76"/>
        <v>84.482758620689665</v>
      </c>
      <c r="V155" s="35">
        <f t="shared" si="77"/>
        <v>13.517241379310347</v>
      </c>
      <c r="W155" s="35">
        <f t="shared" ca="1" si="78"/>
        <v>226.68996790197284</v>
      </c>
      <c r="X155" s="35">
        <f t="shared" ca="1" si="79"/>
        <v>36.270394864315655</v>
      </c>
      <c r="Y155" s="35">
        <f t="shared" ca="1" si="80"/>
        <v>23394.589740518619</v>
      </c>
      <c r="Z155" s="47">
        <f t="shared" si="81"/>
        <v>0.113</v>
      </c>
      <c r="AA155" s="34">
        <f t="shared" ca="1" si="82"/>
        <v>1381908.37</v>
      </c>
      <c r="AB155" s="34">
        <f t="shared" ca="1" si="83"/>
        <v>7825.559032571673</v>
      </c>
      <c r="AC155" s="35">
        <f t="shared" ca="1" si="84"/>
        <v>13446.736166972225</v>
      </c>
      <c r="AD155" s="35">
        <f t="shared" ca="1" si="85"/>
        <v>1105.5266960000001</v>
      </c>
      <c r="AE155" s="35">
        <f t="shared" ca="1" si="86"/>
        <v>23394.58918631019</v>
      </c>
      <c r="AF155" s="35">
        <f t="shared" si="87"/>
        <v>0</v>
      </c>
      <c r="AG155" s="249">
        <f>'Tabla Fijo'!E149+'Tabla Fijo'!H149</f>
        <v>0</v>
      </c>
      <c r="AH155" s="35">
        <f t="shared" ca="1" si="96"/>
        <v>23394.58918631019</v>
      </c>
      <c r="AJ155" s="35">
        <f t="shared" ca="1" si="88"/>
        <v>23254.345422066563</v>
      </c>
    </row>
    <row r="156" spans="2:36" x14ac:dyDescent="0.25">
      <c r="B156" s="30">
        <v>142</v>
      </c>
      <c r="C156" s="19">
        <f t="shared" ca="1" si="89"/>
        <v>50013</v>
      </c>
      <c r="D156" s="30">
        <f t="shared" ca="1" si="90"/>
        <v>30</v>
      </c>
      <c r="E156" s="31">
        <f t="shared" si="65"/>
        <v>0.113</v>
      </c>
      <c r="F156" s="33">
        <f t="shared" ca="1" si="66"/>
        <v>1.0102166666666665</v>
      </c>
      <c r="G156" s="33">
        <f t="shared" ca="1" si="91"/>
        <v>4.3161055363392906</v>
      </c>
      <c r="H156" s="33">
        <f t="shared" ca="1" si="92"/>
        <v>0.23169034945520611</v>
      </c>
      <c r="I156" s="30" t="b">
        <f t="shared" si="67"/>
        <v>0</v>
      </c>
      <c r="J156" s="33">
        <f t="shared" si="93"/>
        <v>1</v>
      </c>
      <c r="K156" s="33">
        <f t="shared" ca="1" si="68"/>
        <v>0.23169034945520611</v>
      </c>
      <c r="L156" s="32">
        <f t="shared" ca="1" si="69"/>
        <v>22377.82244975233</v>
      </c>
      <c r="M156" s="34">
        <f t="shared" ca="1" si="94"/>
        <v>1374082.8635960319</v>
      </c>
      <c r="N156" s="35">
        <f t="shared" ca="1" si="95"/>
        <v>8339.2758600128727</v>
      </c>
      <c r="O156" s="34">
        <f t="shared" ca="1" si="70"/>
        <v>12939.280298862632</v>
      </c>
      <c r="P156" s="35">
        <f t="shared" si="71"/>
        <v>399</v>
      </c>
      <c r="Q156" s="35">
        <f t="shared" si="72"/>
        <v>63.84</v>
      </c>
      <c r="R156" s="35">
        <f t="shared" si="73"/>
        <v>166.35080000000002</v>
      </c>
      <c r="S156" s="35">
        <f t="shared" si="74"/>
        <v>26.616128000000003</v>
      </c>
      <c r="T156" s="35">
        <f t="shared" ca="1" si="75"/>
        <v>1099.2662908768257</v>
      </c>
      <c r="U156" s="35">
        <f t="shared" si="76"/>
        <v>84.482758620689665</v>
      </c>
      <c r="V156" s="35">
        <f t="shared" si="77"/>
        <v>13.517241379310347</v>
      </c>
      <c r="W156" s="35">
        <f t="shared" ca="1" si="78"/>
        <v>226.68996790197284</v>
      </c>
      <c r="X156" s="35">
        <f t="shared" ca="1" si="79"/>
        <v>36.270394864315655</v>
      </c>
      <c r="Y156" s="35">
        <f t="shared" ca="1" si="80"/>
        <v>23394.589740518619</v>
      </c>
      <c r="Z156" s="47">
        <f t="shared" si="81"/>
        <v>0.113</v>
      </c>
      <c r="AA156" s="34">
        <f t="shared" ca="1" si="82"/>
        <v>1374082.81</v>
      </c>
      <c r="AB156" s="34">
        <f t="shared" ca="1" si="83"/>
        <v>8339.2758600128727</v>
      </c>
      <c r="AC156" s="35">
        <f t="shared" ca="1" si="84"/>
        <v>12939.279794166669</v>
      </c>
      <c r="AD156" s="35">
        <f t="shared" ca="1" si="85"/>
        <v>1099.2662480000001</v>
      </c>
      <c r="AE156" s="35">
        <f t="shared" ca="1" si="86"/>
        <v>23394.58919294583</v>
      </c>
      <c r="AF156" s="35">
        <f t="shared" si="87"/>
        <v>0</v>
      </c>
      <c r="AG156" s="249">
        <f>'Tabla Fijo'!E150+'Tabla Fijo'!H150</f>
        <v>0</v>
      </c>
      <c r="AH156" s="35">
        <f t="shared" ca="1" si="96"/>
        <v>23394.58919294583</v>
      </c>
      <c r="AJ156" s="35">
        <f t="shared" ca="1" si="88"/>
        <v>23254.345428702203</v>
      </c>
    </row>
    <row r="157" spans="2:36" x14ac:dyDescent="0.25">
      <c r="B157" s="30">
        <v>143</v>
      </c>
      <c r="C157" s="19">
        <f t="shared" ca="1" si="89"/>
        <v>50044</v>
      </c>
      <c r="D157" s="30">
        <f t="shared" ca="1" si="90"/>
        <v>31</v>
      </c>
      <c r="E157" s="31">
        <f t="shared" si="65"/>
        <v>0.113</v>
      </c>
      <c r="F157" s="33">
        <f t="shared" ca="1" si="66"/>
        <v>1.0105305555555555</v>
      </c>
      <c r="G157" s="33">
        <f t="shared" ca="1" si="91"/>
        <v>4.3615565254733522</v>
      </c>
      <c r="H157" s="33">
        <f t="shared" ca="1" si="92"/>
        <v>0.22927594636446258</v>
      </c>
      <c r="I157" s="30" t="b">
        <f t="shared" si="67"/>
        <v>0</v>
      </c>
      <c r="J157" s="33">
        <f t="shared" si="93"/>
        <v>1</v>
      </c>
      <c r="K157" s="33">
        <f t="shared" ca="1" si="68"/>
        <v>0.22927594636446258</v>
      </c>
      <c r="L157" s="32">
        <f t="shared" ca="1" si="69"/>
        <v>22377.82244975233</v>
      </c>
      <c r="M157" s="34">
        <f t="shared" ca="1" si="94"/>
        <v>1365743.5877360189</v>
      </c>
      <c r="N157" s="35">
        <f t="shared" ca="1" si="95"/>
        <v>7995.7837244544171</v>
      </c>
      <c r="O157" s="34">
        <f t="shared" ca="1" si="70"/>
        <v>13289.443855109097</v>
      </c>
      <c r="P157" s="35">
        <f t="shared" si="71"/>
        <v>399</v>
      </c>
      <c r="Q157" s="35">
        <f t="shared" si="72"/>
        <v>63.84</v>
      </c>
      <c r="R157" s="35">
        <f t="shared" si="73"/>
        <v>166.35080000000002</v>
      </c>
      <c r="S157" s="35">
        <f t="shared" si="74"/>
        <v>26.616128000000003</v>
      </c>
      <c r="T157" s="35">
        <f t="shared" ca="1" si="75"/>
        <v>1092.5948701888151</v>
      </c>
      <c r="U157" s="35">
        <f t="shared" si="76"/>
        <v>84.482758620689665</v>
      </c>
      <c r="V157" s="35">
        <f t="shared" si="77"/>
        <v>13.517241379310347</v>
      </c>
      <c r="W157" s="35">
        <f t="shared" ca="1" si="78"/>
        <v>226.68996790197284</v>
      </c>
      <c r="X157" s="35">
        <f t="shared" ca="1" si="79"/>
        <v>36.270394864315655</v>
      </c>
      <c r="Y157" s="35">
        <f t="shared" ca="1" si="80"/>
        <v>23394.589740518619</v>
      </c>
      <c r="Z157" s="47">
        <f t="shared" si="81"/>
        <v>0.113</v>
      </c>
      <c r="AA157" s="34">
        <f t="shared" ca="1" si="82"/>
        <v>1365743.53</v>
      </c>
      <c r="AB157" s="34">
        <f t="shared" ca="1" si="83"/>
        <v>7995.7837244544171</v>
      </c>
      <c r="AC157" s="35">
        <f t="shared" ca="1" si="84"/>
        <v>13289.443293305556</v>
      </c>
      <c r="AD157" s="35">
        <f t="shared" ca="1" si="85"/>
        <v>1092.594824</v>
      </c>
      <c r="AE157" s="35">
        <f t="shared" ca="1" si="86"/>
        <v>23394.58913252626</v>
      </c>
      <c r="AF157" s="35">
        <f t="shared" si="87"/>
        <v>0</v>
      </c>
      <c r="AG157" s="249">
        <f>'Tabla Fijo'!E151+'Tabla Fijo'!H151</f>
        <v>0</v>
      </c>
      <c r="AH157" s="35">
        <f t="shared" ca="1" si="96"/>
        <v>23394.58913252626</v>
      </c>
      <c r="AJ157" s="35">
        <f t="shared" ca="1" si="88"/>
        <v>23254.345368282633</v>
      </c>
    </row>
    <row r="158" spans="2:36" x14ac:dyDescent="0.25">
      <c r="B158" s="30">
        <v>144</v>
      </c>
      <c r="C158" s="19">
        <f t="shared" ca="1" si="89"/>
        <v>50075</v>
      </c>
      <c r="D158" s="30">
        <f t="shared" ca="1" si="90"/>
        <v>31</v>
      </c>
      <c r="E158" s="31">
        <f t="shared" si="65"/>
        <v>0.113</v>
      </c>
      <c r="F158" s="33">
        <f t="shared" ca="1" si="66"/>
        <v>1.0105305555555555</v>
      </c>
      <c r="G158" s="33">
        <f t="shared" ca="1" si="91"/>
        <v>4.4074861387735451</v>
      </c>
      <c r="H158" s="33">
        <f t="shared" ca="1" si="92"/>
        <v>0.22688670333022676</v>
      </c>
      <c r="I158" s="30" t="b">
        <f t="shared" si="67"/>
        <v>1</v>
      </c>
      <c r="J158" s="33">
        <f t="shared" si="93"/>
        <v>1</v>
      </c>
      <c r="K158" s="33">
        <f t="shared" ca="1" si="68"/>
        <v>0.22688670333022676</v>
      </c>
      <c r="L158" s="32">
        <f t="shared" ca="1" si="69"/>
        <v>22377.82244975233</v>
      </c>
      <c r="M158" s="34">
        <f t="shared" ca="1" si="94"/>
        <v>1357747.8040115645</v>
      </c>
      <c r="N158" s="35">
        <f t="shared" ca="1" si="95"/>
        <v>8079.9837691749908</v>
      </c>
      <c r="O158" s="34">
        <f t="shared" ca="1" si="70"/>
        <v>13211.640437368087</v>
      </c>
      <c r="P158" s="35">
        <f t="shared" si="71"/>
        <v>399</v>
      </c>
      <c r="Q158" s="35">
        <f t="shared" si="72"/>
        <v>63.84</v>
      </c>
      <c r="R158" s="35">
        <f t="shared" si="73"/>
        <v>166.35080000000002</v>
      </c>
      <c r="S158" s="35">
        <f t="shared" si="74"/>
        <v>26.616128000000003</v>
      </c>
      <c r="T158" s="35">
        <f t="shared" ca="1" si="75"/>
        <v>1086.1982432092516</v>
      </c>
      <c r="U158" s="35">
        <f t="shared" si="76"/>
        <v>84.482758620689665</v>
      </c>
      <c r="V158" s="35">
        <f t="shared" si="77"/>
        <v>13.517241379310347</v>
      </c>
      <c r="W158" s="35">
        <f t="shared" ca="1" si="78"/>
        <v>226.68996790197284</v>
      </c>
      <c r="X158" s="35">
        <f t="shared" ca="1" si="79"/>
        <v>36.270394864315655</v>
      </c>
      <c r="Y158" s="35">
        <f t="shared" ca="1" si="80"/>
        <v>23394.589740518619</v>
      </c>
      <c r="Z158" s="47">
        <f t="shared" si="81"/>
        <v>0.113</v>
      </c>
      <c r="AA158" s="34">
        <f t="shared" ca="1" si="82"/>
        <v>1357747.75</v>
      </c>
      <c r="AB158" s="34">
        <f t="shared" ca="1" si="83"/>
        <v>8079.9837691749908</v>
      </c>
      <c r="AC158" s="35">
        <f t="shared" ca="1" si="84"/>
        <v>13211.639911805556</v>
      </c>
      <c r="AD158" s="35">
        <f t="shared" ca="1" si="85"/>
        <v>1086.1982</v>
      </c>
      <c r="AE158" s="35">
        <f t="shared" ca="1" si="86"/>
        <v>23394.589171746837</v>
      </c>
      <c r="AF158" s="35">
        <f t="shared" si="87"/>
        <v>0</v>
      </c>
      <c r="AG158" s="249">
        <f>'Tabla Fijo'!E152+'Tabla Fijo'!H152</f>
        <v>0</v>
      </c>
      <c r="AH158" s="35">
        <f t="shared" ca="1" si="96"/>
        <v>23394.589171746837</v>
      </c>
      <c r="AJ158" s="35">
        <f t="shared" ca="1" si="88"/>
        <v>23254.34540750321</v>
      </c>
    </row>
    <row r="159" spans="2:36" x14ac:dyDescent="0.25">
      <c r="B159" s="30">
        <v>145</v>
      </c>
      <c r="C159" s="19">
        <f t="shared" ca="1" si="89"/>
        <v>50103</v>
      </c>
      <c r="D159" s="30">
        <f t="shared" ca="1" si="90"/>
        <v>28</v>
      </c>
      <c r="E159" s="31">
        <f t="shared" si="65"/>
        <v>0.113</v>
      </c>
      <c r="F159" s="33">
        <f t="shared" ca="1" si="66"/>
        <v>1.0095888888888889</v>
      </c>
      <c r="G159" s="33">
        <f t="shared" ca="1" si="91"/>
        <v>4.4497490336375627</v>
      </c>
      <c r="H159" s="33">
        <f t="shared" ca="1" si="92"/>
        <v>0.22473177530700514</v>
      </c>
      <c r="I159" s="30" t="b">
        <f t="shared" si="67"/>
        <v>0</v>
      </c>
      <c r="J159" s="33">
        <f t="shared" si="93"/>
        <v>1</v>
      </c>
      <c r="K159" s="33">
        <f t="shared" ca="1" si="68"/>
        <v>0.22473177530700514</v>
      </c>
      <c r="L159" s="32">
        <f t="shared" ca="1" si="69"/>
        <v>22377.82244975233</v>
      </c>
      <c r="M159" s="34">
        <f t="shared" ca="1" si="94"/>
        <v>1349667.8202423896</v>
      </c>
      <c r="N159" s="35">
        <f t="shared" ca="1" si="95"/>
        <v>9436.0076845391941</v>
      </c>
      <c r="O159" s="34">
        <f t="shared" ca="1" si="70"/>
        <v>11862.080509019224</v>
      </c>
      <c r="P159" s="35">
        <f t="shared" si="71"/>
        <v>399</v>
      </c>
      <c r="Q159" s="35">
        <f t="shared" si="72"/>
        <v>63.84</v>
      </c>
      <c r="R159" s="35">
        <f t="shared" si="73"/>
        <v>166.35080000000002</v>
      </c>
      <c r="S159" s="35">
        <f t="shared" si="74"/>
        <v>26.616128000000003</v>
      </c>
      <c r="T159" s="35">
        <f t="shared" ca="1" si="75"/>
        <v>1079.7342561939117</v>
      </c>
      <c r="U159" s="35">
        <f t="shared" si="76"/>
        <v>84.482758620689665</v>
      </c>
      <c r="V159" s="35">
        <f t="shared" si="77"/>
        <v>13.517241379310347</v>
      </c>
      <c r="W159" s="35">
        <f t="shared" ca="1" si="78"/>
        <v>226.68996790197284</v>
      </c>
      <c r="X159" s="35">
        <f t="shared" ca="1" si="79"/>
        <v>36.270394864315655</v>
      </c>
      <c r="Y159" s="35">
        <f t="shared" ca="1" si="80"/>
        <v>23394.589740518619</v>
      </c>
      <c r="Z159" s="47">
        <f t="shared" si="81"/>
        <v>0.113</v>
      </c>
      <c r="AA159" s="34">
        <f t="shared" ca="1" si="82"/>
        <v>1349667.77</v>
      </c>
      <c r="AB159" s="34">
        <f t="shared" ca="1" si="83"/>
        <v>9436.0076845391941</v>
      </c>
      <c r="AC159" s="35">
        <f t="shared" ca="1" si="84"/>
        <v>11862.080067444445</v>
      </c>
      <c r="AD159" s="35">
        <f t="shared" ca="1" si="85"/>
        <v>1079.7342160000001</v>
      </c>
      <c r="AE159" s="35">
        <f t="shared" ca="1" si="86"/>
        <v>23394.589258749929</v>
      </c>
      <c r="AF159" s="35">
        <f t="shared" si="87"/>
        <v>0</v>
      </c>
      <c r="AG159" s="249">
        <f>'Tabla Fijo'!E153+'Tabla Fijo'!H153</f>
        <v>0</v>
      </c>
      <c r="AH159" s="35">
        <f t="shared" ca="1" si="96"/>
        <v>23394.589258749929</v>
      </c>
      <c r="AJ159" s="35">
        <f t="shared" ca="1" si="88"/>
        <v>23254.345494506302</v>
      </c>
    </row>
    <row r="160" spans="2:36" x14ac:dyDescent="0.25">
      <c r="B160" s="30">
        <v>146</v>
      </c>
      <c r="C160" s="19">
        <f t="shared" ca="1" si="89"/>
        <v>50134</v>
      </c>
      <c r="D160" s="30">
        <f t="shared" ca="1" si="90"/>
        <v>31</v>
      </c>
      <c r="E160" s="31">
        <f t="shared" si="65"/>
        <v>0.113</v>
      </c>
      <c r="F160" s="33">
        <f t="shared" ca="1" si="66"/>
        <v>1.0105305555555555</v>
      </c>
      <c r="G160" s="33">
        <f t="shared" ca="1" si="91"/>
        <v>4.4966073630445624</v>
      </c>
      <c r="H160" s="33">
        <f t="shared" ca="1" si="92"/>
        <v>0.22238988625480524</v>
      </c>
      <c r="I160" s="30" t="b">
        <f t="shared" si="67"/>
        <v>0</v>
      </c>
      <c r="J160" s="33">
        <f t="shared" si="93"/>
        <v>1</v>
      </c>
      <c r="K160" s="33">
        <f t="shared" ca="1" si="68"/>
        <v>0.22238988625480524</v>
      </c>
      <c r="L160" s="32">
        <f t="shared" ca="1" si="69"/>
        <v>22377.82244975233</v>
      </c>
      <c r="M160" s="34">
        <f t="shared" ca="1" si="94"/>
        <v>1340231.8125578503</v>
      </c>
      <c r="N160" s="35">
        <f t="shared" ca="1" si="95"/>
        <v>8264.4368902889673</v>
      </c>
      <c r="O160" s="34">
        <f t="shared" ca="1" si="70"/>
        <v>13041.200109417083</v>
      </c>
      <c r="P160" s="35">
        <f t="shared" si="71"/>
        <v>399</v>
      </c>
      <c r="Q160" s="35">
        <f t="shared" si="72"/>
        <v>63.84</v>
      </c>
      <c r="R160" s="35">
        <f t="shared" si="73"/>
        <v>166.35080000000002</v>
      </c>
      <c r="S160" s="35">
        <f t="shared" si="74"/>
        <v>26.616128000000003</v>
      </c>
      <c r="T160" s="35">
        <f t="shared" ca="1" si="75"/>
        <v>1072.1854500462803</v>
      </c>
      <c r="U160" s="35">
        <f t="shared" si="76"/>
        <v>84.482758620689665</v>
      </c>
      <c r="V160" s="35">
        <f t="shared" si="77"/>
        <v>13.517241379310347</v>
      </c>
      <c r="W160" s="35">
        <f t="shared" ca="1" si="78"/>
        <v>226.68996790197284</v>
      </c>
      <c r="X160" s="35">
        <f t="shared" ca="1" si="79"/>
        <v>36.270394864315655</v>
      </c>
      <c r="Y160" s="35">
        <f t="shared" ca="1" si="80"/>
        <v>23394.589740518619</v>
      </c>
      <c r="Z160" s="47">
        <f t="shared" si="81"/>
        <v>0.113</v>
      </c>
      <c r="AA160" s="34">
        <f t="shared" ca="1" si="82"/>
        <v>1340231.76</v>
      </c>
      <c r="AB160" s="34">
        <f t="shared" ca="1" si="83"/>
        <v>8264.4368902889673</v>
      </c>
      <c r="AC160" s="35">
        <f t="shared" ca="1" si="84"/>
        <v>13041.199598000003</v>
      </c>
      <c r="AD160" s="35">
        <f t="shared" ca="1" si="85"/>
        <v>1072.1854080000001</v>
      </c>
      <c r="AE160" s="35">
        <f t="shared" ca="1" si="86"/>
        <v>23394.589187055259</v>
      </c>
      <c r="AF160" s="35">
        <f t="shared" si="87"/>
        <v>0</v>
      </c>
      <c r="AG160" s="249">
        <f>'Tabla Fijo'!E154+'Tabla Fijo'!H154</f>
        <v>0</v>
      </c>
      <c r="AH160" s="35">
        <f t="shared" ca="1" si="96"/>
        <v>23394.589187055259</v>
      </c>
      <c r="AJ160" s="35">
        <f t="shared" ca="1" si="88"/>
        <v>23254.345422811632</v>
      </c>
    </row>
    <row r="161" spans="2:36" x14ac:dyDescent="0.25">
      <c r="B161" s="30">
        <v>147</v>
      </c>
      <c r="C161" s="19">
        <f t="shared" ca="1" si="89"/>
        <v>50164</v>
      </c>
      <c r="D161" s="30">
        <f t="shared" ca="1" si="90"/>
        <v>30</v>
      </c>
      <c r="E161" s="31">
        <f t="shared" si="65"/>
        <v>0.113</v>
      </c>
      <c r="F161" s="33">
        <f t="shared" ca="1" si="66"/>
        <v>1.0102166666666665</v>
      </c>
      <c r="G161" s="33">
        <f t="shared" ca="1" si="91"/>
        <v>4.5425477016036675</v>
      </c>
      <c r="H161" s="33">
        <f t="shared" ca="1" si="92"/>
        <v>0.22014078127280146</v>
      </c>
      <c r="I161" s="30" t="b">
        <f t="shared" si="67"/>
        <v>0</v>
      </c>
      <c r="J161" s="33">
        <f t="shared" si="93"/>
        <v>1</v>
      </c>
      <c r="K161" s="33">
        <f t="shared" ca="1" si="68"/>
        <v>0.22014078127280146</v>
      </c>
      <c r="L161" s="32">
        <f t="shared" ca="1" si="69"/>
        <v>22377.82244975233</v>
      </c>
      <c r="M161" s="34">
        <f t="shared" ca="1" si="94"/>
        <v>1331967.3756675613</v>
      </c>
      <c r="N161" s="35">
        <f t="shared" ca="1" si="95"/>
        <v>8769.555761682077</v>
      </c>
      <c r="O161" s="34">
        <f t="shared" ca="1" si="70"/>
        <v>12542.692787536203</v>
      </c>
      <c r="P161" s="35">
        <f t="shared" si="71"/>
        <v>399</v>
      </c>
      <c r="Q161" s="35">
        <f t="shared" si="72"/>
        <v>63.84</v>
      </c>
      <c r="R161" s="35">
        <f t="shared" si="73"/>
        <v>166.35080000000002</v>
      </c>
      <c r="S161" s="35">
        <f t="shared" si="74"/>
        <v>26.616128000000003</v>
      </c>
      <c r="T161" s="35">
        <f t="shared" ca="1" si="75"/>
        <v>1065.573900534049</v>
      </c>
      <c r="U161" s="35">
        <f t="shared" si="76"/>
        <v>84.482758620689665</v>
      </c>
      <c r="V161" s="35">
        <f t="shared" si="77"/>
        <v>13.517241379310347</v>
      </c>
      <c r="W161" s="35">
        <f t="shared" ca="1" si="78"/>
        <v>226.68996790197284</v>
      </c>
      <c r="X161" s="35">
        <f t="shared" ca="1" si="79"/>
        <v>36.270394864315655</v>
      </c>
      <c r="Y161" s="35">
        <f t="shared" ca="1" si="80"/>
        <v>23394.589740518619</v>
      </c>
      <c r="Z161" s="47">
        <f t="shared" si="81"/>
        <v>0.113</v>
      </c>
      <c r="AA161" s="34">
        <f t="shared" ca="1" si="82"/>
        <v>1331967.32</v>
      </c>
      <c r="AB161" s="34">
        <f t="shared" ca="1" si="83"/>
        <v>8769.555761682077</v>
      </c>
      <c r="AC161" s="35">
        <f t="shared" ca="1" si="84"/>
        <v>12542.692263333334</v>
      </c>
      <c r="AD161" s="35">
        <f t="shared" ca="1" si="85"/>
        <v>1065.5738560000002</v>
      </c>
      <c r="AE161" s="35">
        <f t="shared" ca="1" si="86"/>
        <v>23394.589171781699</v>
      </c>
      <c r="AF161" s="35">
        <f t="shared" si="87"/>
        <v>0</v>
      </c>
      <c r="AG161" s="249">
        <f>'Tabla Fijo'!E155+'Tabla Fijo'!H155</f>
        <v>0</v>
      </c>
      <c r="AH161" s="35">
        <f t="shared" ca="1" si="96"/>
        <v>23394.589171781699</v>
      </c>
      <c r="AJ161" s="35">
        <f t="shared" ca="1" si="88"/>
        <v>23254.345407538072</v>
      </c>
    </row>
    <row r="162" spans="2:36" x14ac:dyDescent="0.25">
      <c r="B162" s="30">
        <v>148</v>
      </c>
      <c r="C162" s="19">
        <f t="shared" ca="1" si="89"/>
        <v>50195</v>
      </c>
      <c r="D162" s="30">
        <f t="shared" ca="1" si="90"/>
        <v>31</v>
      </c>
      <c r="E162" s="31">
        <f t="shared" si="65"/>
        <v>0.113</v>
      </c>
      <c r="F162" s="33">
        <f t="shared" ca="1" si="66"/>
        <v>1.0105305555555555</v>
      </c>
      <c r="G162" s="33">
        <f t="shared" ca="1" si="91"/>
        <v>4.5903832525391657</v>
      </c>
      <c r="H162" s="33">
        <f t="shared" ca="1" si="92"/>
        <v>0.21784673413638198</v>
      </c>
      <c r="I162" s="30" t="b">
        <f t="shared" si="67"/>
        <v>0</v>
      </c>
      <c r="J162" s="33">
        <f t="shared" si="93"/>
        <v>1</v>
      </c>
      <c r="K162" s="33">
        <f t="shared" ca="1" si="68"/>
        <v>0.21784673413638198</v>
      </c>
      <c r="L162" s="32">
        <f t="shared" ca="1" si="69"/>
        <v>22377.82244975233</v>
      </c>
      <c r="M162" s="34">
        <f t="shared" ca="1" si="94"/>
        <v>1323197.8199058792</v>
      </c>
      <c r="N162" s="35">
        <f t="shared" ca="1" si="95"/>
        <v>8443.8142962434722</v>
      </c>
      <c r="O162" s="34">
        <f t="shared" ca="1" si="70"/>
        <v>12875.449897584154</v>
      </c>
      <c r="P162" s="35">
        <f t="shared" si="71"/>
        <v>399</v>
      </c>
      <c r="Q162" s="35">
        <f t="shared" si="72"/>
        <v>63.84</v>
      </c>
      <c r="R162" s="35">
        <f t="shared" si="73"/>
        <v>166.35080000000002</v>
      </c>
      <c r="S162" s="35">
        <f t="shared" si="74"/>
        <v>26.616128000000003</v>
      </c>
      <c r="T162" s="35">
        <f t="shared" ca="1" si="75"/>
        <v>1058.5582559247034</v>
      </c>
      <c r="U162" s="35">
        <f t="shared" si="76"/>
        <v>84.482758620689665</v>
      </c>
      <c r="V162" s="35">
        <f t="shared" si="77"/>
        <v>13.517241379310347</v>
      </c>
      <c r="W162" s="35">
        <f t="shared" ca="1" si="78"/>
        <v>226.68996790197286</v>
      </c>
      <c r="X162" s="35">
        <f t="shared" ca="1" si="79"/>
        <v>36.270394864315662</v>
      </c>
      <c r="Y162" s="35">
        <f t="shared" ca="1" si="80"/>
        <v>23394.589740518622</v>
      </c>
      <c r="Z162" s="47">
        <f t="shared" si="81"/>
        <v>0.113</v>
      </c>
      <c r="AA162" s="34">
        <f t="shared" ca="1" si="82"/>
        <v>1323197.76</v>
      </c>
      <c r="AB162" s="34">
        <f t="shared" ca="1" si="83"/>
        <v>8443.8142962434722</v>
      </c>
      <c r="AC162" s="35">
        <f t="shared" ca="1" si="84"/>
        <v>12875.449314666668</v>
      </c>
      <c r="AD162" s="35">
        <f t="shared" ca="1" si="85"/>
        <v>1058.5582080000001</v>
      </c>
      <c r="AE162" s="35">
        <f t="shared" ca="1" si="86"/>
        <v>23394.589109676428</v>
      </c>
      <c r="AF162" s="35">
        <f t="shared" si="87"/>
        <v>0</v>
      </c>
      <c r="AG162" s="249">
        <f>'Tabla Fijo'!E156+'Tabla Fijo'!H156</f>
        <v>0</v>
      </c>
      <c r="AH162" s="35">
        <f t="shared" ca="1" si="96"/>
        <v>23394.589109676428</v>
      </c>
      <c r="AJ162" s="35">
        <f t="shared" ca="1" si="88"/>
        <v>23254.345345432801</v>
      </c>
    </row>
    <row r="163" spans="2:36" x14ac:dyDescent="0.25">
      <c r="B163" s="30">
        <v>149</v>
      </c>
      <c r="C163" s="19">
        <f t="shared" ca="1" si="89"/>
        <v>50225</v>
      </c>
      <c r="D163" s="30">
        <f t="shared" ca="1" si="90"/>
        <v>30</v>
      </c>
      <c r="E163" s="31">
        <f t="shared" si="65"/>
        <v>0.113</v>
      </c>
      <c r="F163" s="33">
        <f t="shared" ca="1" si="66"/>
        <v>1.0102166666666665</v>
      </c>
      <c r="G163" s="33">
        <f t="shared" ca="1" si="91"/>
        <v>4.6372816681026068</v>
      </c>
      <c r="H163" s="33">
        <f t="shared" ca="1" si="92"/>
        <v>0.21564357560561134</v>
      </c>
      <c r="I163" s="30" t="b">
        <f t="shared" si="67"/>
        <v>0</v>
      </c>
      <c r="J163" s="33">
        <f t="shared" si="93"/>
        <v>1</v>
      </c>
      <c r="K163" s="33">
        <f t="shared" ca="1" si="68"/>
        <v>0.21564357560561134</v>
      </c>
      <c r="L163" s="32">
        <f t="shared" ca="1" si="69"/>
        <v>22377.82244975233</v>
      </c>
      <c r="M163" s="34">
        <f t="shared" ca="1" si="94"/>
        <v>1314754.0056096357</v>
      </c>
      <c r="N163" s="35">
        <f t="shared" ca="1" si="95"/>
        <v>8945.4190257738846</v>
      </c>
      <c r="O163" s="34">
        <f t="shared" ca="1" si="70"/>
        <v>12380.600219490736</v>
      </c>
      <c r="P163" s="35">
        <f t="shared" si="71"/>
        <v>399</v>
      </c>
      <c r="Q163" s="35">
        <f t="shared" si="72"/>
        <v>63.84</v>
      </c>
      <c r="R163" s="35">
        <f t="shared" si="73"/>
        <v>166.35080000000002</v>
      </c>
      <c r="S163" s="35">
        <f t="shared" si="74"/>
        <v>26.616128000000003</v>
      </c>
      <c r="T163" s="35">
        <f t="shared" ca="1" si="75"/>
        <v>1051.8032044877086</v>
      </c>
      <c r="U163" s="35">
        <f t="shared" si="76"/>
        <v>84.482758620689665</v>
      </c>
      <c r="V163" s="35">
        <f t="shared" si="77"/>
        <v>13.517241379310347</v>
      </c>
      <c r="W163" s="35">
        <f t="shared" ca="1" si="78"/>
        <v>226.68996790197284</v>
      </c>
      <c r="X163" s="35">
        <f t="shared" ca="1" si="79"/>
        <v>36.270394864315655</v>
      </c>
      <c r="Y163" s="35">
        <f t="shared" ca="1" si="80"/>
        <v>23394.589740518619</v>
      </c>
      <c r="Z163" s="47">
        <f t="shared" si="81"/>
        <v>0.113</v>
      </c>
      <c r="AA163" s="34">
        <f t="shared" ca="1" si="82"/>
        <v>1314753.95</v>
      </c>
      <c r="AB163" s="34">
        <f t="shared" ca="1" si="83"/>
        <v>8945.4190257738846</v>
      </c>
      <c r="AC163" s="35">
        <f t="shared" ca="1" si="84"/>
        <v>12380.599695833333</v>
      </c>
      <c r="AD163" s="35">
        <f t="shared" ca="1" si="85"/>
        <v>1051.8031599999999</v>
      </c>
      <c r="AE163" s="35">
        <f t="shared" ca="1" si="86"/>
        <v>23394.589172373504</v>
      </c>
      <c r="AF163" s="35">
        <f t="shared" si="87"/>
        <v>0</v>
      </c>
      <c r="AG163" s="249">
        <f>'Tabla Fijo'!E157+'Tabla Fijo'!H157</f>
        <v>0</v>
      </c>
      <c r="AH163" s="35">
        <f t="shared" ca="1" si="96"/>
        <v>23394.589172373504</v>
      </c>
      <c r="AJ163" s="35">
        <f t="shared" ca="1" si="88"/>
        <v>23254.345408129877</v>
      </c>
    </row>
    <row r="164" spans="2:36" x14ac:dyDescent="0.25">
      <c r="B164" s="30">
        <v>150</v>
      </c>
      <c r="C164" s="19">
        <f t="shared" ca="1" si="89"/>
        <v>50256</v>
      </c>
      <c r="D164" s="30">
        <f t="shared" ca="1" si="90"/>
        <v>31</v>
      </c>
      <c r="E164" s="31">
        <f t="shared" si="65"/>
        <v>0.113</v>
      </c>
      <c r="F164" s="33">
        <f t="shared" ca="1" si="66"/>
        <v>1.0105305555555555</v>
      </c>
      <c r="G164" s="33">
        <f t="shared" ca="1" si="91"/>
        <v>4.6861148203353205</v>
      </c>
      <c r="H164" s="33">
        <f t="shared" ca="1" si="92"/>
        <v>0.21339639303341779</v>
      </c>
      <c r="I164" s="30" t="b">
        <f t="shared" si="67"/>
        <v>0</v>
      </c>
      <c r="J164" s="33">
        <f t="shared" si="93"/>
        <v>1</v>
      </c>
      <c r="K164" s="33">
        <f t="shared" ca="1" si="68"/>
        <v>0.21339639303341779</v>
      </c>
      <c r="L164" s="32">
        <f t="shared" ca="1" si="69"/>
        <v>22377.82244975233</v>
      </c>
      <c r="M164" s="34">
        <f t="shared" ca="1" si="94"/>
        <v>1305808.5865838618</v>
      </c>
      <c r="N164" s="35">
        <f t="shared" ca="1" si="95"/>
        <v>8626.9325838094937</v>
      </c>
      <c r="O164" s="34">
        <f t="shared" ca="1" si="70"/>
        <v>12706.242996675746</v>
      </c>
      <c r="P164" s="35">
        <f t="shared" si="71"/>
        <v>399</v>
      </c>
      <c r="Q164" s="35">
        <f t="shared" si="72"/>
        <v>63.84</v>
      </c>
      <c r="R164" s="35">
        <f t="shared" si="73"/>
        <v>166.35080000000002</v>
      </c>
      <c r="S164" s="35">
        <f t="shared" si="74"/>
        <v>26.616128000000003</v>
      </c>
      <c r="T164" s="35">
        <f t="shared" ca="1" si="75"/>
        <v>1044.6468692670896</v>
      </c>
      <c r="U164" s="35">
        <f t="shared" si="76"/>
        <v>84.482758620689665</v>
      </c>
      <c r="V164" s="35">
        <f t="shared" si="77"/>
        <v>13.517241379310347</v>
      </c>
      <c r="W164" s="35">
        <f t="shared" ca="1" si="78"/>
        <v>226.68996790197284</v>
      </c>
      <c r="X164" s="35">
        <f t="shared" ca="1" si="79"/>
        <v>36.270394864315655</v>
      </c>
      <c r="Y164" s="35">
        <f t="shared" ca="1" si="80"/>
        <v>23394.589740518619</v>
      </c>
      <c r="Z164" s="47">
        <f t="shared" si="81"/>
        <v>0.113</v>
      </c>
      <c r="AA164" s="34">
        <f t="shared" ca="1" si="82"/>
        <v>1305808.53</v>
      </c>
      <c r="AB164" s="34">
        <f t="shared" ca="1" si="83"/>
        <v>8626.9325838094937</v>
      </c>
      <c r="AC164" s="35">
        <f t="shared" ca="1" si="84"/>
        <v>12706.242446083332</v>
      </c>
      <c r="AD164" s="35">
        <f t="shared" ca="1" si="85"/>
        <v>1044.6468240000002</v>
      </c>
      <c r="AE164" s="35">
        <f t="shared" ca="1" si="86"/>
        <v>23394.589144659112</v>
      </c>
      <c r="AF164" s="35">
        <f t="shared" si="87"/>
        <v>0</v>
      </c>
      <c r="AG164" s="249">
        <f>'Tabla Fijo'!E158+'Tabla Fijo'!H158</f>
        <v>0</v>
      </c>
      <c r="AH164" s="35">
        <f t="shared" ca="1" si="96"/>
        <v>23394.589144659112</v>
      </c>
      <c r="AJ164" s="35">
        <f t="shared" ca="1" si="88"/>
        <v>23254.345380415485</v>
      </c>
    </row>
    <row r="165" spans="2:36" x14ac:dyDescent="0.25">
      <c r="B165" s="30">
        <v>151</v>
      </c>
      <c r="C165" s="19">
        <f t="shared" ca="1" si="89"/>
        <v>50287</v>
      </c>
      <c r="D165" s="30">
        <f t="shared" ca="1" si="90"/>
        <v>31</v>
      </c>
      <c r="E165" s="31">
        <f t="shared" si="65"/>
        <v>0.113</v>
      </c>
      <c r="F165" s="33">
        <f t="shared" ca="1" si="66"/>
        <v>1.0105305555555555</v>
      </c>
      <c r="G165" s="33">
        <f t="shared" ca="1" si="91"/>
        <v>4.7354622127905737</v>
      </c>
      <c r="H165" s="33">
        <f t="shared" ca="1" si="92"/>
        <v>0.21117262794305083</v>
      </c>
      <c r="I165" s="30" t="b">
        <f t="shared" si="67"/>
        <v>0</v>
      </c>
      <c r="J165" s="33">
        <f t="shared" si="93"/>
        <v>1</v>
      </c>
      <c r="K165" s="33">
        <f t="shared" ca="1" si="68"/>
        <v>0.21117262794305083</v>
      </c>
      <c r="L165" s="32">
        <f t="shared" ca="1" si="69"/>
        <v>22377.82244975233</v>
      </c>
      <c r="M165" s="34">
        <f t="shared" ca="1" si="94"/>
        <v>1297181.6540000523</v>
      </c>
      <c r="N165" s="35">
        <f t="shared" ca="1" si="95"/>
        <v>8717.7789766573333</v>
      </c>
      <c r="O165" s="34">
        <f t="shared" ca="1" si="70"/>
        <v>12622.298149894954</v>
      </c>
      <c r="P165" s="35">
        <f t="shared" si="71"/>
        <v>399</v>
      </c>
      <c r="Q165" s="35">
        <f t="shared" si="72"/>
        <v>63.84</v>
      </c>
      <c r="R165" s="35">
        <f t="shared" si="73"/>
        <v>166.35080000000002</v>
      </c>
      <c r="S165" s="35">
        <f t="shared" si="74"/>
        <v>26.616128000000003</v>
      </c>
      <c r="T165" s="35">
        <f t="shared" ca="1" si="75"/>
        <v>1037.7453232000419</v>
      </c>
      <c r="U165" s="35">
        <f t="shared" si="76"/>
        <v>84.482758620689665</v>
      </c>
      <c r="V165" s="35">
        <f t="shared" si="77"/>
        <v>13.517241379310347</v>
      </c>
      <c r="W165" s="35">
        <f t="shared" ca="1" si="78"/>
        <v>226.68996790197281</v>
      </c>
      <c r="X165" s="35">
        <f t="shared" ca="1" si="79"/>
        <v>36.270394864315648</v>
      </c>
      <c r="Y165" s="35">
        <f t="shared" ca="1" si="80"/>
        <v>23394.589740518615</v>
      </c>
      <c r="Z165" s="47">
        <f t="shared" si="81"/>
        <v>0.113</v>
      </c>
      <c r="AA165" s="34">
        <f t="shared" ca="1" si="82"/>
        <v>1297181.6000000001</v>
      </c>
      <c r="AB165" s="34">
        <f t="shared" ca="1" si="83"/>
        <v>8717.7789766573333</v>
      </c>
      <c r="AC165" s="35">
        <f t="shared" ca="1" si="84"/>
        <v>12622.297624444443</v>
      </c>
      <c r="AD165" s="35">
        <f t="shared" ca="1" si="85"/>
        <v>1037.7452800000001</v>
      </c>
      <c r="AE165" s="35">
        <f t="shared" ca="1" si="86"/>
        <v>23394.589171868065</v>
      </c>
      <c r="AF165" s="35">
        <f t="shared" si="87"/>
        <v>0</v>
      </c>
      <c r="AG165" s="249">
        <f>'Tabla Fijo'!E159+'Tabla Fijo'!H159</f>
        <v>0</v>
      </c>
      <c r="AH165" s="35">
        <f t="shared" ca="1" si="96"/>
        <v>23394.589171868065</v>
      </c>
      <c r="AJ165" s="35">
        <f t="shared" ca="1" si="88"/>
        <v>23254.345407624438</v>
      </c>
    </row>
    <row r="166" spans="2:36" x14ac:dyDescent="0.25">
      <c r="B166" s="30">
        <v>152</v>
      </c>
      <c r="C166" s="19">
        <f t="shared" ca="1" si="89"/>
        <v>50317</v>
      </c>
      <c r="D166" s="30">
        <f t="shared" ca="1" si="90"/>
        <v>30</v>
      </c>
      <c r="E166" s="31">
        <f t="shared" si="65"/>
        <v>0.113</v>
      </c>
      <c r="F166" s="33">
        <f t="shared" ca="1" si="66"/>
        <v>1.0102166666666665</v>
      </c>
      <c r="G166" s="33">
        <f t="shared" ca="1" si="91"/>
        <v>4.7838428517312499</v>
      </c>
      <c r="H166" s="33">
        <f t="shared" ca="1" si="92"/>
        <v>0.20903696693090676</v>
      </c>
      <c r="I166" s="30" t="b">
        <f t="shared" si="67"/>
        <v>0</v>
      </c>
      <c r="J166" s="33">
        <f t="shared" si="93"/>
        <v>1</v>
      </c>
      <c r="K166" s="33">
        <f t="shared" ca="1" si="68"/>
        <v>0.20903696693090676</v>
      </c>
      <c r="L166" s="32">
        <f t="shared" ca="1" si="69"/>
        <v>22377.82244975233</v>
      </c>
      <c r="M166" s="34">
        <f t="shared" ca="1" si="94"/>
        <v>1288463.8750233948</v>
      </c>
      <c r="N166" s="35">
        <f t="shared" ca="1" si="95"/>
        <v>9214.0165265966461</v>
      </c>
      <c r="O166" s="34">
        <f t="shared" ca="1" si="70"/>
        <v>12133.034823136968</v>
      </c>
      <c r="P166" s="35">
        <f t="shared" si="71"/>
        <v>399</v>
      </c>
      <c r="Q166" s="35">
        <f t="shared" si="72"/>
        <v>63.84</v>
      </c>
      <c r="R166" s="35">
        <f t="shared" si="73"/>
        <v>166.35080000000002</v>
      </c>
      <c r="S166" s="35">
        <f t="shared" si="74"/>
        <v>26.616128000000003</v>
      </c>
      <c r="T166" s="35">
        <f t="shared" ca="1" si="75"/>
        <v>1030.771100018716</v>
      </c>
      <c r="U166" s="35">
        <f t="shared" si="76"/>
        <v>84.482758620689665</v>
      </c>
      <c r="V166" s="35">
        <f t="shared" si="77"/>
        <v>13.517241379310347</v>
      </c>
      <c r="W166" s="35">
        <f t="shared" ca="1" si="78"/>
        <v>226.68996790197284</v>
      </c>
      <c r="X166" s="35">
        <f t="shared" ca="1" si="79"/>
        <v>36.270394864315655</v>
      </c>
      <c r="Y166" s="35">
        <f t="shared" ca="1" si="80"/>
        <v>23394.589740518619</v>
      </c>
      <c r="Z166" s="47">
        <f t="shared" si="81"/>
        <v>0.113</v>
      </c>
      <c r="AA166" s="34">
        <f t="shared" ca="1" si="82"/>
        <v>1288463.82</v>
      </c>
      <c r="AB166" s="34">
        <f t="shared" ca="1" si="83"/>
        <v>9214.0165265966461</v>
      </c>
      <c r="AC166" s="35">
        <f t="shared" ca="1" si="84"/>
        <v>12133.034304999999</v>
      </c>
      <c r="AD166" s="35">
        <f t="shared" ca="1" si="85"/>
        <v>1030.771056</v>
      </c>
      <c r="AE166" s="35">
        <f t="shared" ca="1" si="86"/>
        <v>23394.589178362934</v>
      </c>
      <c r="AF166" s="35">
        <f t="shared" si="87"/>
        <v>0</v>
      </c>
      <c r="AG166" s="249">
        <f>'Tabla Fijo'!E160+'Tabla Fijo'!H160</f>
        <v>0</v>
      </c>
      <c r="AH166" s="35">
        <f t="shared" ca="1" si="96"/>
        <v>23394.589178362934</v>
      </c>
      <c r="AJ166" s="35">
        <f t="shared" ca="1" si="88"/>
        <v>23254.345414119307</v>
      </c>
    </row>
    <row r="167" spans="2:36" x14ac:dyDescent="0.25">
      <c r="B167" s="30">
        <v>153</v>
      </c>
      <c r="C167" s="19">
        <f t="shared" ca="1" si="89"/>
        <v>50348</v>
      </c>
      <c r="D167" s="30">
        <f t="shared" ca="1" si="90"/>
        <v>31</v>
      </c>
      <c r="E167" s="31">
        <f t="shared" si="65"/>
        <v>0.113</v>
      </c>
      <c r="F167" s="33">
        <f t="shared" ca="1" si="66"/>
        <v>1.0105305555555555</v>
      </c>
      <c r="G167" s="33">
        <f t="shared" ca="1" si="91"/>
        <v>4.8342193746504529</v>
      </c>
      <c r="H167" s="33">
        <f t="shared" ca="1" si="92"/>
        <v>0.20685863062892276</v>
      </c>
      <c r="I167" s="30" t="b">
        <f t="shared" si="67"/>
        <v>0</v>
      </c>
      <c r="J167" s="33">
        <f t="shared" si="93"/>
        <v>1</v>
      </c>
      <c r="K167" s="33">
        <f t="shared" ca="1" si="68"/>
        <v>0.20685863062892276</v>
      </c>
      <c r="L167" s="32">
        <f t="shared" ca="1" si="69"/>
        <v>22377.82244975233</v>
      </c>
      <c r="M167" s="34">
        <f t="shared" ca="1" si="94"/>
        <v>1279249.8584967982</v>
      </c>
      <c r="N167" s="35">
        <f t="shared" ca="1" si="95"/>
        <v>8906.6107454152134</v>
      </c>
      <c r="O167" s="34">
        <f t="shared" ca="1" si="70"/>
        <v>12447.811817539678</v>
      </c>
      <c r="P167" s="35">
        <f t="shared" si="71"/>
        <v>399</v>
      </c>
      <c r="Q167" s="35">
        <f t="shared" si="72"/>
        <v>63.84</v>
      </c>
      <c r="R167" s="35">
        <f t="shared" si="73"/>
        <v>166.35080000000002</v>
      </c>
      <c r="S167" s="35">
        <f t="shared" si="74"/>
        <v>26.616128000000003</v>
      </c>
      <c r="T167" s="35">
        <f t="shared" ca="1" si="75"/>
        <v>1023.3998867974386</v>
      </c>
      <c r="U167" s="35">
        <f t="shared" si="76"/>
        <v>84.482758620689665</v>
      </c>
      <c r="V167" s="35">
        <f t="shared" si="77"/>
        <v>13.517241379310347</v>
      </c>
      <c r="W167" s="35">
        <f t="shared" ca="1" si="78"/>
        <v>226.68996790197281</v>
      </c>
      <c r="X167" s="35">
        <f t="shared" ca="1" si="79"/>
        <v>36.270394864315648</v>
      </c>
      <c r="Y167" s="35">
        <f t="shared" ca="1" si="80"/>
        <v>23394.589740518615</v>
      </c>
      <c r="Z167" s="47">
        <f t="shared" si="81"/>
        <v>0.113</v>
      </c>
      <c r="AA167" s="34">
        <f t="shared" ca="1" si="82"/>
        <v>1279249.8</v>
      </c>
      <c r="AB167" s="34">
        <f t="shared" ca="1" si="83"/>
        <v>8906.6107454152134</v>
      </c>
      <c r="AC167" s="35">
        <f t="shared" ca="1" si="84"/>
        <v>12447.811248333335</v>
      </c>
      <c r="AD167" s="35">
        <f t="shared" ca="1" si="85"/>
        <v>1023.39984</v>
      </c>
      <c r="AE167" s="35">
        <f t="shared" ca="1" si="86"/>
        <v>23394.589124514834</v>
      </c>
      <c r="AF167" s="35">
        <f t="shared" si="87"/>
        <v>0</v>
      </c>
      <c r="AG167" s="249">
        <f>'Tabla Fijo'!E161+'Tabla Fijo'!H161</f>
        <v>0</v>
      </c>
      <c r="AH167" s="35">
        <f t="shared" ca="1" si="96"/>
        <v>23394.589124514834</v>
      </c>
      <c r="AJ167" s="35">
        <f t="shared" ca="1" si="88"/>
        <v>23254.345360271207</v>
      </c>
    </row>
    <row r="168" spans="2:36" x14ac:dyDescent="0.25">
      <c r="B168" s="30">
        <v>154</v>
      </c>
      <c r="C168" s="19">
        <f t="shared" ca="1" si="89"/>
        <v>50378</v>
      </c>
      <c r="D168" s="30">
        <f t="shared" ca="1" si="90"/>
        <v>30</v>
      </c>
      <c r="E168" s="31">
        <f t="shared" si="65"/>
        <v>0.113</v>
      </c>
      <c r="F168" s="33">
        <f t="shared" ca="1" si="66"/>
        <v>1.0102166666666665</v>
      </c>
      <c r="G168" s="33">
        <f t="shared" ca="1" si="91"/>
        <v>4.8836089825947981</v>
      </c>
      <c r="H168" s="33">
        <f t="shared" ca="1" si="92"/>
        <v>0.20476659854709989</v>
      </c>
      <c r="I168" s="30" t="b">
        <f t="shared" si="67"/>
        <v>0</v>
      </c>
      <c r="J168" s="33">
        <f t="shared" si="93"/>
        <v>1</v>
      </c>
      <c r="K168" s="33">
        <f t="shared" ca="1" si="68"/>
        <v>0.20476659854709989</v>
      </c>
      <c r="L168" s="32">
        <f t="shared" ca="1" si="69"/>
        <v>22377.82244975233</v>
      </c>
      <c r="M168" s="34">
        <f t="shared" ca="1" si="94"/>
        <v>1270343.2477513829</v>
      </c>
      <c r="N168" s="35">
        <f t="shared" ca="1" si="95"/>
        <v>9399.1489352256995</v>
      </c>
      <c r="O168" s="34">
        <f t="shared" ca="1" si="70"/>
        <v>11962.398916325525</v>
      </c>
      <c r="P168" s="35">
        <f t="shared" si="71"/>
        <v>399</v>
      </c>
      <c r="Q168" s="35">
        <f t="shared" si="72"/>
        <v>63.84</v>
      </c>
      <c r="R168" s="35">
        <f t="shared" si="73"/>
        <v>166.35080000000002</v>
      </c>
      <c r="S168" s="35">
        <f t="shared" si="74"/>
        <v>26.616128000000003</v>
      </c>
      <c r="T168" s="35">
        <f t="shared" ca="1" si="75"/>
        <v>1016.2745982011063</v>
      </c>
      <c r="U168" s="35">
        <f t="shared" si="76"/>
        <v>84.482758620689665</v>
      </c>
      <c r="V168" s="35">
        <f t="shared" si="77"/>
        <v>13.517241379310347</v>
      </c>
      <c r="W168" s="35">
        <f t="shared" ca="1" si="78"/>
        <v>226.68996790197284</v>
      </c>
      <c r="X168" s="35">
        <f t="shared" ca="1" si="79"/>
        <v>36.270394864315655</v>
      </c>
      <c r="Y168" s="35">
        <f t="shared" ca="1" si="80"/>
        <v>23394.589740518619</v>
      </c>
      <c r="Z168" s="47">
        <f t="shared" si="81"/>
        <v>0.113</v>
      </c>
      <c r="AA168" s="34">
        <f t="shared" ca="1" si="82"/>
        <v>1270343.19</v>
      </c>
      <c r="AB168" s="34">
        <f t="shared" ca="1" si="83"/>
        <v>9399.1489352256995</v>
      </c>
      <c r="AC168" s="35">
        <f t="shared" ca="1" si="84"/>
        <v>11962.3983725</v>
      </c>
      <c r="AD168" s="35">
        <f t="shared" ca="1" si="85"/>
        <v>1016.274552</v>
      </c>
      <c r="AE168" s="35">
        <f t="shared" ca="1" si="86"/>
        <v>23394.589150491985</v>
      </c>
      <c r="AF168" s="35">
        <f t="shared" si="87"/>
        <v>0</v>
      </c>
      <c r="AG168" s="249">
        <f>'Tabla Fijo'!E162+'Tabla Fijo'!H162</f>
        <v>0</v>
      </c>
      <c r="AH168" s="35">
        <f t="shared" ca="1" si="96"/>
        <v>23394.589150491985</v>
      </c>
      <c r="AJ168" s="35">
        <f t="shared" ca="1" si="88"/>
        <v>23254.345386248358</v>
      </c>
    </row>
    <row r="169" spans="2:36" x14ac:dyDescent="0.25">
      <c r="B169" s="30">
        <v>155</v>
      </c>
      <c r="C169" s="19">
        <f t="shared" ca="1" si="89"/>
        <v>50409</v>
      </c>
      <c r="D169" s="30">
        <f t="shared" ca="1" si="90"/>
        <v>31</v>
      </c>
      <c r="E169" s="31">
        <f t="shared" si="65"/>
        <v>0.113</v>
      </c>
      <c r="F169" s="33">
        <f t="shared" ca="1" si="66"/>
        <v>1.0105305555555555</v>
      </c>
      <c r="G169" s="33">
        <f t="shared" ca="1" si="91"/>
        <v>4.9350360982976227</v>
      </c>
      <c r="H169" s="33">
        <f t="shared" ca="1" si="92"/>
        <v>0.20263276297917202</v>
      </c>
      <c r="I169" s="30" t="b">
        <f t="shared" si="67"/>
        <v>0</v>
      </c>
      <c r="J169" s="33">
        <f t="shared" si="93"/>
        <v>1</v>
      </c>
      <c r="K169" s="33">
        <f t="shared" ca="1" si="68"/>
        <v>0.20263276297917202</v>
      </c>
      <c r="L169" s="32">
        <f t="shared" ca="1" si="69"/>
        <v>22377.82244975233</v>
      </c>
      <c r="M169" s="34">
        <f t="shared" ca="1" si="94"/>
        <v>1260944.0988161571</v>
      </c>
      <c r="N169" s="35">
        <f t="shared" ca="1" si="95"/>
        <v>9099.380564718851</v>
      </c>
      <c r="O169" s="34">
        <f t="shared" ca="1" si="70"/>
        <v>12269.686605980552</v>
      </c>
      <c r="P169" s="35">
        <f t="shared" si="71"/>
        <v>399</v>
      </c>
      <c r="Q169" s="35">
        <f t="shared" si="72"/>
        <v>63.84</v>
      </c>
      <c r="R169" s="35">
        <f t="shared" si="73"/>
        <v>166.35080000000002</v>
      </c>
      <c r="S169" s="35">
        <f t="shared" si="74"/>
        <v>26.616128000000003</v>
      </c>
      <c r="T169" s="35">
        <f t="shared" ca="1" si="75"/>
        <v>1008.7552790529257</v>
      </c>
      <c r="U169" s="35">
        <f t="shared" si="76"/>
        <v>84.482758620689665</v>
      </c>
      <c r="V169" s="35">
        <f t="shared" si="77"/>
        <v>13.517241379310347</v>
      </c>
      <c r="W169" s="35">
        <f t="shared" ca="1" si="78"/>
        <v>226.68996790197284</v>
      </c>
      <c r="X169" s="35">
        <f t="shared" ca="1" si="79"/>
        <v>36.270394864315655</v>
      </c>
      <c r="Y169" s="35">
        <f t="shared" ca="1" si="80"/>
        <v>23394.589740518619</v>
      </c>
      <c r="Z169" s="47">
        <f t="shared" si="81"/>
        <v>0.113</v>
      </c>
      <c r="AA169" s="34">
        <f t="shared" ca="1" si="82"/>
        <v>1260944.04</v>
      </c>
      <c r="AB169" s="34">
        <f t="shared" ca="1" si="83"/>
        <v>9099.380564718851</v>
      </c>
      <c r="AC169" s="35">
        <f t="shared" ca="1" si="84"/>
        <v>12269.686033666667</v>
      </c>
      <c r="AD169" s="35">
        <f t="shared" ca="1" si="85"/>
        <v>1008.7552320000001</v>
      </c>
      <c r="AE169" s="35">
        <f t="shared" ca="1" si="86"/>
        <v>23394.589121151806</v>
      </c>
      <c r="AF169" s="35">
        <f t="shared" si="87"/>
        <v>0</v>
      </c>
      <c r="AG169" s="249">
        <f>'Tabla Fijo'!E163+'Tabla Fijo'!H163</f>
        <v>0</v>
      </c>
      <c r="AH169" s="35">
        <f t="shared" ca="1" si="96"/>
        <v>23394.589121151806</v>
      </c>
      <c r="AJ169" s="35">
        <f t="shared" ca="1" si="88"/>
        <v>23254.345356908179</v>
      </c>
    </row>
    <row r="170" spans="2:36" x14ac:dyDescent="0.25">
      <c r="B170" s="30">
        <v>156</v>
      </c>
      <c r="C170" s="19">
        <f t="shared" ca="1" si="89"/>
        <v>50440</v>
      </c>
      <c r="D170" s="30">
        <f t="shared" ca="1" si="90"/>
        <v>31</v>
      </c>
      <c r="E170" s="31">
        <f t="shared" si="65"/>
        <v>0.113</v>
      </c>
      <c r="F170" s="33">
        <f t="shared" ca="1" si="66"/>
        <v>1.0105305555555555</v>
      </c>
      <c r="G170" s="33">
        <f t="shared" ca="1" si="91"/>
        <v>4.9870047700994178</v>
      </c>
      <c r="H170" s="33">
        <f t="shared" ca="1" si="92"/>
        <v>0.20052116372450646</v>
      </c>
      <c r="I170" s="30" t="b">
        <f t="shared" si="67"/>
        <v>1</v>
      </c>
      <c r="J170" s="33">
        <f t="shared" si="93"/>
        <v>1</v>
      </c>
      <c r="K170" s="33">
        <f t="shared" ca="1" si="68"/>
        <v>0.20052116372450646</v>
      </c>
      <c r="L170" s="32">
        <f t="shared" ca="1" si="69"/>
        <v>22377.82244975233</v>
      </c>
      <c r="M170" s="34">
        <f t="shared" ca="1" si="94"/>
        <v>1251844.7182514383</v>
      </c>
      <c r="N170" s="35">
        <f t="shared" ca="1" si="95"/>
        <v>9195.2020972767641</v>
      </c>
      <c r="O170" s="34">
        <f t="shared" ca="1" si="70"/>
        <v>12181.144577874415</v>
      </c>
      <c r="P170" s="35">
        <f t="shared" si="71"/>
        <v>399</v>
      </c>
      <c r="Q170" s="35">
        <f t="shared" si="72"/>
        <v>63.84</v>
      </c>
      <c r="R170" s="35">
        <f t="shared" si="73"/>
        <v>166.35080000000002</v>
      </c>
      <c r="S170" s="35">
        <f t="shared" si="74"/>
        <v>26.616128000000003</v>
      </c>
      <c r="T170" s="35">
        <f t="shared" ca="1" si="75"/>
        <v>1001.4757746011508</v>
      </c>
      <c r="U170" s="35">
        <f t="shared" si="76"/>
        <v>84.482758620689665</v>
      </c>
      <c r="V170" s="35">
        <f t="shared" si="77"/>
        <v>13.517241379310347</v>
      </c>
      <c r="W170" s="35">
        <f t="shared" ca="1" si="78"/>
        <v>226.68996790197284</v>
      </c>
      <c r="X170" s="35">
        <f t="shared" ca="1" si="79"/>
        <v>36.270394864315655</v>
      </c>
      <c r="Y170" s="35">
        <f t="shared" ca="1" si="80"/>
        <v>23394.589740518619</v>
      </c>
      <c r="Z170" s="47">
        <f t="shared" si="81"/>
        <v>0.113</v>
      </c>
      <c r="AA170" s="34">
        <f t="shared" ca="1" si="82"/>
        <v>1251844.6599999999</v>
      </c>
      <c r="AB170" s="34">
        <f t="shared" ca="1" si="83"/>
        <v>9195.2020972767641</v>
      </c>
      <c r="AC170" s="35">
        <f t="shared" ca="1" si="84"/>
        <v>12181.144011055556</v>
      </c>
      <c r="AD170" s="35">
        <f t="shared" ca="1" si="85"/>
        <v>1001.475728</v>
      </c>
      <c r="AE170" s="35">
        <f t="shared" ca="1" si="86"/>
        <v>23394.58912709861</v>
      </c>
      <c r="AF170" s="35">
        <f t="shared" si="87"/>
        <v>0</v>
      </c>
      <c r="AG170" s="249">
        <f>'Tabla Fijo'!E164+'Tabla Fijo'!H164</f>
        <v>0</v>
      </c>
      <c r="AH170" s="35">
        <f t="shared" ca="1" si="96"/>
        <v>23394.58912709861</v>
      </c>
      <c r="AJ170" s="35">
        <f t="shared" ca="1" si="88"/>
        <v>23254.345362854983</v>
      </c>
    </row>
    <row r="171" spans="2:36" x14ac:dyDescent="0.25">
      <c r="B171" s="30">
        <v>157</v>
      </c>
      <c r="C171" s="19">
        <f t="shared" ca="1" si="89"/>
        <v>50468</v>
      </c>
      <c r="D171" s="30">
        <f t="shared" ca="1" si="90"/>
        <v>28</v>
      </c>
      <c r="E171" s="31">
        <f t="shared" si="65"/>
        <v>0.113</v>
      </c>
      <c r="F171" s="33">
        <f t="shared" ca="1" si="66"/>
        <v>1.0095888888888889</v>
      </c>
      <c r="G171" s="33">
        <f t="shared" ca="1" si="91"/>
        <v>5.0348246047282599</v>
      </c>
      <c r="H171" s="33">
        <f t="shared" ca="1" si="92"/>
        <v>0.19861665072918108</v>
      </c>
      <c r="I171" s="30" t="b">
        <f t="shared" si="67"/>
        <v>0</v>
      </c>
      <c r="J171" s="33">
        <f t="shared" si="93"/>
        <v>1</v>
      </c>
      <c r="K171" s="33">
        <f t="shared" ca="1" si="68"/>
        <v>0.19861665072918108</v>
      </c>
      <c r="L171" s="32">
        <f t="shared" ca="1" si="69"/>
        <v>22377.82244975233</v>
      </c>
      <c r="M171" s="34">
        <f t="shared" ca="1" si="94"/>
        <v>1242649.5161541617</v>
      </c>
      <c r="N171" s="35">
        <f t="shared" ca="1" si="95"/>
        <v>10462.194311518537</v>
      </c>
      <c r="O171" s="34">
        <f t="shared" ca="1" si="70"/>
        <v>10921.508525310464</v>
      </c>
      <c r="P171" s="35">
        <f t="shared" si="71"/>
        <v>399</v>
      </c>
      <c r="Q171" s="35">
        <f t="shared" si="72"/>
        <v>63.84</v>
      </c>
      <c r="R171" s="35">
        <f t="shared" si="73"/>
        <v>166.35080000000002</v>
      </c>
      <c r="S171" s="35">
        <f t="shared" si="74"/>
        <v>26.616128000000003</v>
      </c>
      <c r="T171" s="35">
        <f t="shared" ca="1" si="75"/>
        <v>994.11961292332933</v>
      </c>
      <c r="U171" s="35">
        <f t="shared" si="76"/>
        <v>84.482758620689665</v>
      </c>
      <c r="V171" s="35">
        <f t="shared" si="77"/>
        <v>13.517241379310347</v>
      </c>
      <c r="W171" s="35">
        <f t="shared" ca="1" si="78"/>
        <v>226.68996790197284</v>
      </c>
      <c r="X171" s="35">
        <f t="shared" ca="1" si="79"/>
        <v>36.270394864315655</v>
      </c>
      <c r="Y171" s="35">
        <f t="shared" ca="1" si="80"/>
        <v>23394.589740518619</v>
      </c>
      <c r="Z171" s="47">
        <f t="shared" si="81"/>
        <v>0.113</v>
      </c>
      <c r="AA171" s="34">
        <f t="shared" ca="1" si="82"/>
        <v>1242649.46</v>
      </c>
      <c r="AB171" s="34">
        <f t="shared" ca="1" si="83"/>
        <v>10462.194311518537</v>
      </c>
      <c r="AC171" s="35">
        <f t="shared" ca="1" si="84"/>
        <v>10921.508031777776</v>
      </c>
      <c r="AD171" s="35">
        <f t="shared" ca="1" si="85"/>
        <v>994.11956800000007</v>
      </c>
      <c r="AE171" s="35">
        <f t="shared" ca="1" si="86"/>
        <v>23394.589202062602</v>
      </c>
      <c r="AF171" s="35">
        <f t="shared" si="87"/>
        <v>0</v>
      </c>
      <c r="AG171" s="249">
        <f>'Tabla Fijo'!E165+'Tabla Fijo'!H165</f>
        <v>0</v>
      </c>
      <c r="AH171" s="35">
        <f t="shared" ca="1" si="96"/>
        <v>23394.589202062602</v>
      </c>
      <c r="AJ171" s="35">
        <f t="shared" ca="1" si="88"/>
        <v>23254.345437818974</v>
      </c>
    </row>
    <row r="172" spans="2:36" x14ac:dyDescent="0.25">
      <c r="B172" s="30">
        <v>158</v>
      </c>
      <c r="C172" s="19">
        <f t="shared" ca="1" si="89"/>
        <v>50499</v>
      </c>
      <c r="D172" s="30">
        <f t="shared" ca="1" si="90"/>
        <v>31</v>
      </c>
      <c r="E172" s="31">
        <f t="shared" si="65"/>
        <v>0.113</v>
      </c>
      <c r="F172" s="33">
        <f t="shared" ca="1" si="66"/>
        <v>1.0105305555555555</v>
      </c>
      <c r="G172" s="33">
        <f t="shared" ca="1" si="91"/>
        <v>5.0878441049408289</v>
      </c>
      <c r="H172" s="33">
        <f t="shared" ca="1" si="92"/>
        <v>0.19654690265153671</v>
      </c>
      <c r="I172" s="30" t="b">
        <f t="shared" si="67"/>
        <v>0</v>
      </c>
      <c r="J172" s="33">
        <f t="shared" si="93"/>
        <v>1</v>
      </c>
      <c r="K172" s="33">
        <f t="shared" ca="1" si="68"/>
        <v>0.19654690265153671</v>
      </c>
      <c r="L172" s="32">
        <f t="shared" ca="1" si="69"/>
        <v>22377.82244975233</v>
      </c>
      <c r="M172" s="34">
        <f t="shared" ca="1" si="94"/>
        <v>1232187.3218426432</v>
      </c>
      <c r="N172" s="35">
        <f t="shared" ca="1" si="95"/>
        <v>9402.2054022371613</v>
      </c>
      <c r="O172" s="34">
        <f t="shared" ca="1" si="70"/>
        <v>11989.867190041054</v>
      </c>
      <c r="P172" s="35">
        <f t="shared" si="71"/>
        <v>399</v>
      </c>
      <c r="Q172" s="35">
        <f t="shared" si="72"/>
        <v>63.84</v>
      </c>
      <c r="R172" s="35">
        <f t="shared" si="73"/>
        <v>166.35080000000002</v>
      </c>
      <c r="S172" s="35">
        <f t="shared" si="74"/>
        <v>26.616128000000003</v>
      </c>
      <c r="T172" s="35">
        <f t="shared" ca="1" si="75"/>
        <v>985.74985747411461</v>
      </c>
      <c r="U172" s="35">
        <f t="shared" si="76"/>
        <v>84.482758620689665</v>
      </c>
      <c r="V172" s="35">
        <f t="shared" si="77"/>
        <v>13.517241379310347</v>
      </c>
      <c r="W172" s="35">
        <f t="shared" ca="1" si="78"/>
        <v>226.68996790197284</v>
      </c>
      <c r="X172" s="35">
        <f t="shared" ca="1" si="79"/>
        <v>36.270394864315655</v>
      </c>
      <c r="Y172" s="35">
        <f t="shared" ca="1" si="80"/>
        <v>23394.589740518619</v>
      </c>
      <c r="Z172" s="47">
        <f t="shared" si="81"/>
        <v>0.113</v>
      </c>
      <c r="AA172" s="34">
        <f t="shared" ca="1" si="82"/>
        <v>1232187.27</v>
      </c>
      <c r="AB172" s="34">
        <f t="shared" ca="1" si="83"/>
        <v>9402.2054022371613</v>
      </c>
      <c r="AC172" s="35">
        <f t="shared" ca="1" si="84"/>
        <v>11989.866685583334</v>
      </c>
      <c r="AD172" s="35">
        <f t="shared" ca="1" si="85"/>
        <v>985.74981600000001</v>
      </c>
      <c r="AE172" s="35">
        <f t="shared" ca="1" si="86"/>
        <v>23394.589194586784</v>
      </c>
      <c r="AF172" s="35">
        <f t="shared" si="87"/>
        <v>0</v>
      </c>
      <c r="AG172" s="249">
        <f>'Tabla Fijo'!E166+'Tabla Fijo'!H166</f>
        <v>0</v>
      </c>
      <c r="AH172" s="35">
        <f t="shared" ca="1" si="96"/>
        <v>23394.589194586784</v>
      </c>
      <c r="AJ172" s="35">
        <f t="shared" ca="1" si="88"/>
        <v>23254.345430343157</v>
      </c>
    </row>
    <row r="173" spans="2:36" x14ac:dyDescent="0.25">
      <c r="B173" s="30">
        <v>159</v>
      </c>
      <c r="C173" s="19">
        <f t="shared" ca="1" si="89"/>
        <v>50529</v>
      </c>
      <c r="D173" s="30">
        <f t="shared" ca="1" si="90"/>
        <v>30</v>
      </c>
      <c r="E173" s="31">
        <f t="shared" si="65"/>
        <v>0.113</v>
      </c>
      <c r="F173" s="33">
        <f t="shared" ca="1" si="66"/>
        <v>1.0102166666666665</v>
      </c>
      <c r="G173" s="33">
        <f t="shared" ca="1" si="91"/>
        <v>5.1398249122129736</v>
      </c>
      <c r="H173" s="33">
        <f t="shared" ca="1" si="92"/>
        <v>0.19455915660159048</v>
      </c>
      <c r="I173" s="30" t="b">
        <f t="shared" si="67"/>
        <v>0</v>
      </c>
      <c r="J173" s="33">
        <f t="shared" si="93"/>
        <v>1</v>
      </c>
      <c r="K173" s="33">
        <f t="shared" ca="1" si="68"/>
        <v>0.19455915660159048</v>
      </c>
      <c r="L173" s="32">
        <f t="shared" ca="1" si="69"/>
        <v>22377.82244975233</v>
      </c>
      <c r="M173" s="34">
        <f t="shared" ca="1" si="94"/>
        <v>1222785.1164404061</v>
      </c>
      <c r="N173" s="35">
        <f t="shared" ca="1" si="95"/>
        <v>9885.0345101195144</v>
      </c>
      <c r="O173" s="34">
        <f t="shared" ca="1" si="70"/>
        <v>11514.55984648049</v>
      </c>
      <c r="P173" s="35">
        <f t="shared" si="71"/>
        <v>399</v>
      </c>
      <c r="Q173" s="35">
        <f t="shared" si="72"/>
        <v>63.84</v>
      </c>
      <c r="R173" s="35">
        <f t="shared" si="73"/>
        <v>166.35080000000002</v>
      </c>
      <c r="S173" s="35">
        <f t="shared" si="74"/>
        <v>26.616128000000003</v>
      </c>
      <c r="T173" s="35">
        <f t="shared" ca="1" si="75"/>
        <v>978.22809315232485</v>
      </c>
      <c r="U173" s="35">
        <f t="shared" si="76"/>
        <v>84.482758620689665</v>
      </c>
      <c r="V173" s="35">
        <f t="shared" si="77"/>
        <v>13.517241379310347</v>
      </c>
      <c r="W173" s="35">
        <f t="shared" ca="1" si="78"/>
        <v>226.68996790197284</v>
      </c>
      <c r="X173" s="35">
        <f t="shared" ca="1" si="79"/>
        <v>36.270394864315655</v>
      </c>
      <c r="Y173" s="35">
        <f t="shared" ca="1" si="80"/>
        <v>23394.589740518619</v>
      </c>
      <c r="Z173" s="47">
        <f t="shared" si="81"/>
        <v>0.113</v>
      </c>
      <c r="AA173" s="34">
        <f t="shared" ca="1" si="82"/>
        <v>1222785.06</v>
      </c>
      <c r="AB173" s="34">
        <f t="shared" ca="1" si="83"/>
        <v>9885.0345101195144</v>
      </c>
      <c r="AC173" s="35">
        <f t="shared" ca="1" si="84"/>
        <v>11514.559315000002</v>
      </c>
      <c r="AD173" s="35">
        <f t="shared" ca="1" si="85"/>
        <v>978.22804800000006</v>
      </c>
      <c r="AE173" s="35">
        <f t="shared" ca="1" si="86"/>
        <v>23394.589163885808</v>
      </c>
      <c r="AF173" s="35">
        <f t="shared" si="87"/>
        <v>0</v>
      </c>
      <c r="AG173" s="249">
        <f>'Tabla Fijo'!E167+'Tabla Fijo'!H167</f>
        <v>0</v>
      </c>
      <c r="AH173" s="35">
        <f t="shared" ca="1" si="96"/>
        <v>23394.589163885808</v>
      </c>
      <c r="AJ173" s="35">
        <f t="shared" ca="1" si="88"/>
        <v>23254.345399642181</v>
      </c>
    </row>
    <row r="174" spans="2:36" x14ac:dyDescent="0.25">
      <c r="B174" s="30">
        <v>160</v>
      </c>
      <c r="C174" s="19">
        <f t="shared" ca="1" si="89"/>
        <v>50560</v>
      </c>
      <c r="D174" s="30">
        <f t="shared" ca="1" si="90"/>
        <v>31</v>
      </c>
      <c r="E174" s="31">
        <f t="shared" si="65"/>
        <v>0.113</v>
      </c>
      <c r="F174" s="33">
        <f t="shared" ca="1" si="66"/>
        <v>1.0105305555555555</v>
      </c>
      <c r="G174" s="33">
        <f t="shared" ca="1" si="91"/>
        <v>5.19395012399686</v>
      </c>
      <c r="H174" s="33">
        <f t="shared" ca="1" si="92"/>
        <v>0.19253169093400493</v>
      </c>
      <c r="I174" s="30" t="b">
        <f t="shared" si="67"/>
        <v>0</v>
      </c>
      <c r="J174" s="33">
        <f t="shared" si="93"/>
        <v>1</v>
      </c>
      <c r="K174" s="33">
        <f t="shared" ca="1" si="68"/>
        <v>0.19253169093400493</v>
      </c>
      <c r="L174" s="32">
        <f t="shared" ca="1" si="69"/>
        <v>22377.82244975233</v>
      </c>
      <c r="M174" s="34">
        <f t="shared" ca="1" si="94"/>
        <v>1212900.0819302865</v>
      </c>
      <c r="N174" s="35">
        <f t="shared" ca="1" si="95"/>
        <v>9605.3107536475636</v>
      </c>
      <c r="O174" s="34">
        <f t="shared" ca="1" si="70"/>
        <v>11802.191630560537</v>
      </c>
      <c r="P174" s="35">
        <f t="shared" si="71"/>
        <v>399</v>
      </c>
      <c r="Q174" s="35">
        <f t="shared" si="72"/>
        <v>63.84</v>
      </c>
      <c r="R174" s="35">
        <f t="shared" si="73"/>
        <v>166.35080000000002</v>
      </c>
      <c r="S174" s="35">
        <f t="shared" si="74"/>
        <v>26.616128000000003</v>
      </c>
      <c r="T174" s="35">
        <f t="shared" ca="1" si="75"/>
        <v>970.32006554422924</v>
      </c>
      <c r="U174" s="35">
        <f t="shared" si="76"/>
        <v>84.482758620689665</v>
      </c>
      <c r="V174" s="35">
        <f t="shared" si="77"/>
        <v>13.517241379310347</v>
      </c>
      <c r="W174" s="35">
        <f t="shared" ca="1" si="78"/>
        <v>226.68996790197284</v>
      </c>
      <c r="X174" s="35">
        <f t="shared" ca="1" si="79"/>
        <v>36.270394864315655</v>
      </c>
      <c r="Y174" s="35">
        <f t="shared" ca="1" si="80"/>
        <v>23394.589740518619</v>
      </c>
      <c r="Z174" s="47">
        <f t="shared" si="81"/>
        <v>0.113</v>
      </c>
      <c r="AA174" s="34">
        <f t="shared" ca="1" si="82"/>
        <v>1212900.03</v>
      </c>
      <c r="AB174" s="34">
        <f t="shared" ca="1" si="83"/>
        <v>9605.3107536475636</v>
      </c>
      <c r="AC174" s="35">
        <f t="shared" ca="1" si="84"/>
        <v>11802.191125249999</v>
      </c>
      <c r="AD174" s="35">
        <f t="shared" ca="1" si="85"/>
        <v>970.3200240000001</v>
      </c>
      <c r="AE174" s="35">
        <f t="shared" ca="1" si="86"/>
        <v>23394.589193663855</v>
      </c>
      <c r="AF174" s="35">
        <f t="shared" si="87"/>
        <v>0</v>
      </c>
      <c r="AG174" s="249">
        <f>'Tabla Fijo'!E168+'Tabla Fijo'!H168</f>
        <v>0</v>
      </c>
      <c r="AH174" s="35">
        <f t="shared" ca="1" si="96"/>
        <v>23394.589193663855</v>
      </c>
      <c r="AJ174" s="35">
        <f t="shared" ca="1" si="88"/>
        <v>23254.345429420227</v>
      </c>
    </row>
    <row r="175" spans="2:36" x14ac:dyDescent="0.25">
      <c r="B175" s="30">
        <v>161</v>
      </c>
      <c r="C175" s="19">
        <f t="shared" ca="1" si="89"/>
        <v>50590</v>
      </c>
      <c r="D175" s="30">
        <f t="shared" ca="1" si="90"/>
        <v>30</v>
      </c>
      <c r="E175" s="31">
        <f t="shared" si="65"/>
        <v>0.113</v>
      </c>
      <c r="F175" s="33">
        <f t="shared" ca="1" si="66"/>
        <v>1.0102166666666665</v>
      </c>
      <c r="G175" s="33">
        <f t="shared" ca="1" si="91"/>
        <v>5.2470149810970268</v>
      </c>
      <c r="H175" s="33">
        <f t="shared" ca="1" si="92"/>
        <v>0.19058455209345021</v>
      </c>
      <c r="I175" s="30" t="b">
        <f t="shared" si="67"/>
        <v>0</v>
      </c>
      <c r="J175" s="33">
        <f t="shared" si="93"/>
        <v>1</v>
      </c>
      <c r="K175" s="33">
        <f t="shared" ca="1" si="68"/>
        <v>0.19058455209345021</v>
      </c>
      <c r="L175" s="32">
        <f t="shared" ca="1" si="69"/>
        <v>22377.82244975233</v>
      </c>
      <c r="M175" s="34">
        <f t="shared" ca="1" si="94"/>
        <v>1203294.771176639</v>
      </c>
      <c r="N175" s="35">
        <f t="shared" ca="1" si="95"/>
        <v>10084.160870897669</v>
      </c>
      <c r="O175" s="34">
        <f t="shared" ca="1" si="70"/>
        <v>11331.02576191335</v>
      </c>
      <c r="P175" s="35">
        <f t="shared" si="71"/>
        <v>399</v>
      </c>
      <c r="Q175" s="35">
        <f t="shared" si="72"/>
        <v>63.84</v>
      </c>
      <c r="R175" s="35">
        <f t="shared" si="73"/>
        <v>166.35080000000002</v>
      </c>
      <c r="S175" s="35">
        <f t="shared" si="74"/>
        <v>26.616128000000003</v>
      </c>
      <c r="T175" s="35">
        <f t="shared" ca="1" si="75"/>
        <v>962.6358169413113</v>
      </c>
      <c r="U175" s="35">
        <f t="shared" si="76"/>
        <v>84.482758620689665</v>
      </c>
      <c r="V175" s="35">
        <f t="shared" si="77"/>
        <v>13.517241379310347</v>
      </c>
      <c r="W175" s="35">
        <f t="shared" ca="1" si="78"/>
        <v>226.68996790197284</v>
      </c>
      <c r="X175" s="35">
        <f t="shared" ca="1" si="79"/>
        <v>36.270394864315655</v>
      </c>
      <c r="Y175" s="35">
        <f t="shared" ca="1" si="80"/>
        <v>23394.589740518619</v>
      </c>
      <c r="Z175" s="47">
        <f t="shared" si="81"/>
        <v>0.113</v>
      </c>
      <c r="AA175" s="34">
        <f t="shared" ca="1" si="82"/>
        <v>1203294.72</v>
      </c>
      <c r="AB175" s="34">
        <f t="shared" ca="1" si="83"/>
        <v>10084.160870897669</v>
      </c>
      <c r="AC175" s="35">
        <f t="shared" ca="1" si="84"/>
        <v>11331.02528</v>
      </c>
      <c r="AD175" s="35">
        <f t="shared" ca="1" si="85"/>
        <v>962.63577600000008</v>
      </c>
      <c r="AE175" s="35">
        <f t="shared" ca="1" si="86"/>
        <v>23394.589217663957</v>
      </c>
      <c r="AF175" s="35">
        <f t="shared" si="87"/>
        <v>0</v>
      </c>
      <c r="AG175" s="249">
        <f>'Tabla Fijo'!E169+'Tabla Fijo'!H169</f>
        <v>0</v>
      </c>
      <c r="AH175" s="35">
        <f t="shared" ca="1" si="96"/>
        <v>23394.589217663957</v>
      </c>
      <c r="AJ175" s="35">
        <f t="shared" ca="1" si="88"/>
        <v>23254.34545342033</v>
      </c>
    </row>
    <row r="176" spans="2:36" x14ac:dyDescent="0.25">
      <c r="B176" s="30">
        <v>162</v>
      </c>
      <c r="C176" s="19">
        <f t="shared" ca="1" si="89"/>
        <v>50621</v>
      </c>
      <c r="D176" s="30">
        <f t="shared" ca="1" si="90"/>
        <v>31</v>
      </c>
      <c r="E176" s="31">
        <f t="shared" si="65"/>
        <v>0.113</v>
      </c>
      <c r="F176" s="33">
        <f t="shared" ca="1" si="66"/>
        <v>1.0105305555555555</v>
      </c>
      <c r="G176" s="33">
        <f t="shared" ca="1" si="91"/>
        <v>5.3022689638563012</v>
      </c>
      <c r="H176" s="33">
        <f t="shared" ca="1" si="92"/>
        <v>0.18859850505823969</v>
      </c>
      <c r="I176" s="30" t="b">
        <f t="shared" si="67"/>
        <v>0</v>
      </c>
      <c r="J176" s="33">
        <f t="shared" si="93"/>
        <v>1</v>
      </c>
      <c r="K176" s="33">
        <f t="shared" ca="1" si="68"/>
        <v>0.18859850505823969</v>
      </c>
      <c r="L176" s="32">
        <f t="shared" ca="1" si="69"/>
        <v>22377.82244975233</v>
      </c>
      <c r="M176" s="34">
        <f t="shared" ca="1" si="94"/>
        <v>1193210.6103057414</v>
      </c>
      <c r="N176" s="35">
        <f t="shared" ca="1" si="95"/>
        <v>9812.6518284493686</v>
      </c>
      <c r="O176" s="34">
        <f t="shared" ca="1" si="70"/>
        <v>11610.602133058368</v>
      </c>
      <c r="P176" s="35">
        <f t="shared" si="71"/>
        <v>399</v>
      </c>
      <c r="Q176" s="35">
        <f t="shared" si="72"/>
        <v>63.84</v>
      </c>
      <c r="R176" s="35">
        <f t="shared" si="73"/>
        <v>166.35080000000002</v>
      </c>
      <c r="S176" s="35">
        <f t="shared" si="74"/>
        <v>26.616128000000003</v>
      </c>
      <c r="T176" s="35">
        <f t="shared" ca="1" si="75"/>
        <v>954.56848824459314</v>
      </c>
      <c r="U176" s="35">
        <f t="shared" si="76"/>
        <v>84.482758620689665</v>
      </c>
      <c r="V176" s="35">
        <f t="shared" si="77"/>
        <v>13.517241379310347</v>
      </c>
      <c r="W176" s="35">
        <f t="shared" ca="1" si="78"/>
        <v>226.68996790197284</v>
      </c>
      <c r="X176" s="35">
        <f t="shared" ca="1" si="79"/>
        <v>36.270394864315655</v>
      </c>
      <c r="Y176" s="35">
        <f t="shared" ca="1" si="80"/>
        <v>23394.589740518619</v>
      </c>
      <c r="Z176" s="47">
        <f t="shared" si="81"/>
        <v>0.113</v>
      </c>
      <c r="AA176" s="34">
        <f t="shared" ca="1" si="82"/>
        <v>1193210.56</v>
      </c>
      <c r="AB176" s="34">
        <f t="shared" ca="1" si="83"/>
        <v>9812.6518284493686</v>
      </c>
      <c r="AC176" s="35">
        <f t="shared" ca="1" si="84"/>
        <v>11610.601643555556</v>
      </c>
      <c r="AD176" s="35">
        <f t="shared" ca="1" si="85"/>
        <v>954.5684480000001</v>
      </c>
      <c r="AE176" s="35">
        <f t="shared" ca="1" si="86"/>
        <v>23394.589210771213</v>
      </c>
      <c r="AF176" s="35">
        <f t="shared" si="87"/>
        <v>0</v>
      </c>
      <c r="AG176" s="249">
        <f>'Tabla Fijo'!E170+'Tabla Fijo'!H170</f>
        <v>0</v>
      </c>
      <c r="AH176" s="35">
        <f t="shared" ca="1" si="96"/>
        <v>23394.589210771213</v>
      </c>
      <c r="AJ176" s="35">
        <f t="shared" ca="1" si="88"/>
        <v>23254.345446527586</v>
      </c>
    </row>
    <row r="177" spans="2:36" x14ac:dyDescent="0.25">
      <c r="B177" s="30">
        <v>163</v>
      </c>
      <c r="C177" s="19">
        <f t="shared" ca="1" si="89"/>
        <v>50652</v>
      </c>
      <c r="D177" s="30">
        <f t="shared" ca="1" si="90"/>
        <v>31</v>
      </c>
      <c r="E177" s="31">
        <f t="shared" si="65"/>
        <v>0.113</v>
      </c>
      <c r="F177" s="33">
        <f t="shared" ca="1" si="66"/>
        <v>1.0105305555555555</v>
      </c>
      <c r="G177" s="33">
        <f t="shared" ca="1" si="91"/>
        <v>5.358104801750688</v>
      </c>
      <c r="H177" s="33">
        <f t="shared" ca="1" si="92"/>
        <v>0.18663315425880875</v>
      </c>
      <c r="I177" s="30" t="b">
        <f t="shared" si="67"/>
        <v>0</v>
      </c>
      <c r="J177" s="33">
        <f t="shared" si="93"/>
        <v>1</v>
      </c>
      <c r="K177" s="33">
        <f t="shared" ca="1" si="68"/>
        <v>0.18663315425880875</v>
      </c>
      <c r="L177" s="32">
        <f t="shared" ca="1" si="69"/>
        <v>22377.82244975233</v>
      </c>
      <c r="M177" s="34">
        <f t="shared" ca="1" si="94"/>
        <v>1183397.958477292</v>
      </c>
      <c r="N177" s="35">
        <f t="shared" ca="1" si="95"/>
        <v>9915.9845036761781</v>
      </c>
      <c r="O177" s="34">
        <f t="shared" ca="1" si="70"/>
        <v>11515.119579294318</v>
      </c>
      <c r="P177" s="35">
        <f t="shared" si="71"/>
        <v>399</v>
      </c>
      <c r="Q177" s="35">
        <f t="shared" si="72"/>
        <v>63.84</v>
      </c>
      <c r="R177" s="35">
        <f t="shared" si="73"/>
        <v>166.35080000000002</v>
      </c>
      <c r="S177" s="35">
        <f t="shared" si="74"/>
        <v>26.616128000000003</v>
      </c>
      <c r="T177" s="35">
        <f t="shared" ca="1" si="75"/>
        <v>946.71836678183365</v>
      </c>
      <c r="U177" s="35">
        <f t="shared" si="76"/>
        <v>84.482758620689665</v>
      </c>
      <c r="V177" s="35">
        <f t="shared" si="77"/>
        <v>13.517241379310347</v>
      </c>
      <c r="W177" s="35">
        <f t="shared" ca="1" si="78"/>
        <v>226.68996790197284</v>
      </c>
      <c r="X177" s="35">
        <f t="shared" ca="1" si="79"/>
        <v>36.270394864315655</v>
      </c>
      <c r="Y177" s="35">
        <f t="shared" ca="1" si="80"/>
        <v>23394.589740518619</v>
      </c>
      <c r="Z177" s="47">
        <f t="shared" si="81"/>
        <v>0.113</v>
      </c>
      <c r="AA177" s="34">
        <f t="shared" ca="1" si="82"/>
        <v>1183397.9099999999</v>
      </c>
      <c r="AB177" s="34">
        <f t="shared" ca="1" si="83"/>
        <v>9915.9845036761781</v>
      </c>
      <c r="AC177" s="35">
        <f t="shared" ca="1" si="84"/>
        <v>11515.119107583334</v>
      </c>
      <c r="AD177" s="35">
        <f t="shared" ca="1" si="85"/>
        <v>946.71832799999993</v>
      </c>
      <c r="AE177" s="35">
        <f t="shared" ca="1" si="86"/>
        <v>23394.589230025798</v>
      </c>
      <c r="AF177" s="35">
        <f t="shared" si="87"/>
        <v>0</v>
      </c>
      <c r="AG177" s="249">
        <f>'Tabla Fijo'!E171+'Tabla Fijo'!H171</f>
        <v>0</v>
      </c>
      <c r="AH177" s="35">
        <f t="shared" ca="1" si="96"/>
        <v>23394.589230025798</v>
      </c>
      <c r="AJ177" s="35">
        <f t="shared" ca="1" si="88"/>
        <v>23254.345465782171</v>
      </c>
    </row>
    <row r="178" spans="2:36" x14ac:dyDescent="0.25">
      <c r="B178" s="30">
        <v>164</v>
      </c>
      <c r="C178" s="19">
        <f t="shared" ca="1" si="89"/>
        <v>50682</v>
      </c>
      <c r="D178" s="30">
        <f t="shared" ca="1" si="90"/>
        <v>30</v>
      </c>
      <c r="E178" s="31">
        <f t="shared" si="65"/>
        <v>0.113</v>
      </c>
      <c r="F178" s="33">
        <f t="shared" ca="1" si="66"/>
        <v>1.0102166666666665</v>
      </c>
      <c r="G178" s="33">
        <f t="shared" ca="1" si="91"/>
        <v>5.4128467724752403</v>
      </c>
      <c r="H178" s="33">
        <f t="shared" ca="1" si="92"/>
        <v>0.18474566933708159</v>
      </c>
      <c r="I178" s="30" t="b">
        <f t="shared" si="67"/>
        <v>0</v>
      </c>
      <c r="J178" s="33">
        <f t="shared" si="93"/>
        <v>1</v>
      </c>
      <c r="K178" s="33">
        <f t="shared" ca="1" si="68"/>
        <v>0.18474566933708159</v>
      </c>
      <c r="L178" s="32">
        <f t="shared" ca="1" si="69"/>
        <v>22377.82244975233</v>
      </c>
      <c r="M178" s="34">
        <f t="shared" ca="1" si="94"/>
        <v>1173481.9739736158</v>
      </c>
      <c r="N178" s="35">
        <f t="shared" ca="1" si="95"/>
        <v>10388.748282321887</v>
      </c>
      <c r="O178" s="34">
        <f t="shared" ca="1" si="70"/>
        <v>11050.288588251549</v>
      </c>
      <c r="P178" s="35">
        <f t="shared" si="71"/>
        <v>399</v>
      </c>
      <c r="Q178" s="35">
        <f t="shared" si="72"/>
        <v>63.84</v>
      </c>
      <c r="R178" s="35">
        <f t="shared" si="73"/>
        <v>166.35080000000002</v>
      </c>
      <c r="S178" s="35">
        <f t="shared" si="74"/>
        <v>26.616128000000003</v>
      </c>
      <c r="T178" s="35">
        <f t="shared" ca="1" si="75"/>
        <v>938.7855791788927</v>
      </c>
      <c r="U178" s="35">
        <f t="shared" si="76"/>
        <v>84.482758620689665</v>
      </c>
      <c r="V178" s="35">
        <f t="shared" si="77"/>
        <v>13.517241379310347</v>
      </c>
      <c r="W178" s="35">
        <f t="shared" ca="1" si="78"/>
        <v>226.68996790197284</v>
      </c>
      <c r="X178" s="35">
        <f t="shared" ca="1" si="79"/>
        <v>36.270394864315655</v>
      </c>
      <c r="Y178" s="35">
        <f t="shared" ca="1" si="80"/>
        <v>23394.589740518619</v>
      </c>
      <c r="Z178" s="47">
        <f t="shared" si="81"/>
        <v>0.113</v>
      </c>
      <c r="AA178" s="34">
        <f t="shared" ca="1" si="82"/>
        <v>1173481.93</v>
      </c>
      <c r="AB178" s="34">
        <f t="shared" ca="1" si="83"/>
        <v>10388.748282321887</v>
      </c>
      <c r="AC178" s="35">
        <f t="shared" ca="1" si="84"/>
        <v>11050.288174166666</v>
      </c>
      <c r="AD178" s="35">
        <f t="shared" ca="1" si="85"/>
        <v>938.78554399999996</v>
      </c>
      <c r="AE178" s="35">
        <f t="shared" ca="1" si="86"/>
        <v>23394.589291254841</v>
      </c>
      <c r="AF178" s="35">
        <f t="shared" si="87"/>
        <v>0</v>
      </c>
      <c r="AG178" s="249">
        <f>'Tabla Fijo'!E172+'Tabla Fijo'!H172</f>
        <v>0</v>
      </c>
      <c r="AH178" s="35">
        <f t="shared" ca="1" si="96"/>
        <v>23394.589291254841</v>
      </c>
      <c r="AJ178" s="35">
        <f t="shared" ca="1" si="88"/>
        <v>23254.345527011214</v>
      </c>
    </row>
    <row r="179" spans="2:36" x14ac:dyDescent="0.25">
      <c r="B179" s="30">
        <v>165</v>
      </c>
      <c r="C179" s="19">
        <f t="shared" ca="1" si="89"/>
        <v>50713</v>
      </c>
      <c r="D179" s="30">
        <f t="shared" ca="1" si="90"/>
        <v>31</v>
      </c>
      <c r="E179" s="31">
        <f t="shared" si="65"/>
        <v>0.113</v>
      </c>
      <c r="F179" s="33">
        <f t="shared" ca="1" si="66"/>
        <v>1.0105305555555555</v>
      </c>
      <c r="G179" s="33">
        <f t="shared" ca="1" si="91"/>
        <v>5.4698470561264996</v>
      </c>
      <c r="H179" s="33">
        <f t="shared" ca="1" si="92"/>
        <v>0.18282046823959192</v>
      </c>
      <c r="I179" s="30" t="b">
        <f t="shared" si="67"/>
        <v>0</v>
      </c>
      <c r="J179" s="33">
        <f t="shared" si="93"/>
        <v>1</v>
      </c>
      <c r="K179" s="33">
        <f t="shared" ca="1" si="68"/>
        <v>0.18282046823959192</v>
      </c>
      <c r="L179" s="32">
        <f t="shared" ca="1" si="69"/>
        <v>22377.82244975233</v>
      </c>
      <c r="M179" s="34">
        <f t="shared" ca="1" si="94"/>
        <v>1163093.2256912938</v>
      </c>
      <c r="N179" s="35">
        <f t="shared" ca="1" si="95"/>
        <v>10129.804620319845</v>
      </c>
      <c r="O179" s="34">
        <f t="shared" ca="1" si="70"/>
        <v>11317.54324887945</v>
      </c>
      <c r="P179" s="35">
        <f t="shared" si="71"/>
        <v>399</v>
      </c>
      <c r="Q179" s="35">
        <f t="shared" si="72"/>
        <v>63.84</v>
      </c>
      <c r="R179" s="35">
        <f t="shared" si="73"/>
        <v>166.35080000000002</v>
      </c>
      <c r="S179" s="35">
        <f t="shared" si="74"/>
        <v>26.616128000000003</v>
      </c>
      <c r="T179" s="35">
        <f t="shared" ca="1" si="75"/>
        <v>930.47458055303514</v>
      </c>
      <c r="U179" s="35">
        <f t="shared" si="76"/>
        <v>84.482758620689665</v>
      </c>
      <c r="V179" s="35">
        <f t="shared" si="77"/>
        <v>13.517241379310347</v>
      </c>
      <c r="W179" s="35">
        <f t="shared" ca="1" si="78"/>
        <v>226.68996790197284</v>
      </c>
      <c r="X179" s="35">
        <f t="shared" ca="1" si="79"/>
        <v>36.270394864315655</v>
      </c>
      <c r="Y179" s="35">
        <f t="shared" ca="1" si="80"/>
        <v>23394.589740518619</v>
      </c>
      <c r="Z179" s="47">
        <f t="shared" si="81"/>
        <v>0.113</v>
      </c>
      <c r="AA179" s="34">
        <f t="shared" ca="1" si="82"/>
        <v>1163093.18</v>
      </c>
      <c r="AB179" s="34">
        <f t="shared" ca="1" si="83"/>
        <v>10129.804620319845</v>
      </c>
      <c r="AC179" s="35">
        <f t="shared" ca="1" si="84"/>
        <v>11317.542804277777</v>
      </c>
      <c r="AD179" s="35">
        <f t="shared" ca="1" si="85"/>
        <v>930.47454400000004</v>
      </c>
      <c r="AE179" s="35">
        <f t="shared" ca="1" si="86"/>
        <v>23394.589259363911</v>
      </c>
      <c r="AF179" s="35">
        <f t="shared" si="87"/>
        <v>0</v>
      </c>
      <c r="AG179" s="249">
        <f>'Tabla Fijo'!E173+'Tabla Fijo'!H173</f>
        <v>0</v>
      </c>
      <c r="AH179" s="35">
        <f t="shared" ca="1" si="96"/>
        <v>23394.589259363911</v>
      </c>
      <c r="AJ179" s="35">
        <f t="shared" ca="1" si="88"/>
        <v>23254.345495120284</v>
      </c>
    </row>
    <row r="180" spans="2:36" x14ac:dyDescent="0.25">
      <c r="B180" s="30">
        <v>166</v>
      </c>
      <c r="C180" s="19">
        <f t="shared" ca="1" si="89"/>
        <v>50743</v>
      </c>
      <c r="D180" s="30">
        <f t="shared" ca="1" si="90"/>
        <v>30</v>
      </c>
      <c r="E180" s="31">
        <f t="shared" si="65"/>
        <v>0.113</v>
      </c>
      <c r="F180" s="33">
        <f t="shared" ca="1" si="66"/>
        <v>1.0102166666666665</v>
      </c>
      <c r="G180" s="33">
        <f t="shared" ca="1" si="91"/>
        <v>5.525730660216591</v>
      </c>
      <c r="H180" s="33">
        <f t="shared" ca="1" si="92"/>
        <v>0.18097154231560089</v>
      </c>
      <c r="I180" s="30" t="b">
        <f t="shared" si="67"/>
        <v>0</v>
      </c>
      <c r="J180" s="33">
        <f t="shared" si="93"/>
        <v>1</v>
      </c>
      <c r="K180" s="33">
        <f t="shared" ca="1" si="68"/>
        <v>0.18097154231560089</v>
      </c>
      <c r="L180" s="32">
        <f t="shared" ca="1" si="69"/>
        <v>22377.82244975233</v>
      </c>
      <c r="M180" s="34">
        <f t="shared" ca="1" si="94"/>
        <v>1152963.4210709741</v>
      </c>
      <c r="N180" s="35">
        <f t="shared" ca="1" si="95"/>
        <v>10598.379497810545</v>
      </c>
      <c r="O180" s="34">
        <f t="shared" ca="1" si="70"/>
        <v>10857.072215085005</v>
      </c>
      <c r="P180" s="35">
        <f t="shared" si="71"/>
        <v>399</v>
      </c>
      <c r="Q180" s="35">
        <f t="shared" si="72"/>
        <v>63.84</v>
      </c>
      <c r="R180" s="35">
        <f t="shared" si="73"/>
        <v>166.35080000000002</v>
      </c>
      <c r="S180" s="35">
        <f t="shared" si="74"/>
        <v>26.616128000000003</v>
      </c>
      <c r="T180" s="35">
        <f t="shared" ca="1" si="75"/>
        <v>922.37073685677933</v>
      </c>
      <c r="U180" s="35">
        <f t="shared" si="76"/>
        <v>84.482758620689665</v>
      </c>
      <c r="V180" s="35">
        <f t="shared" si="77"/>
        <v>13.517241379310347</v>
      </c>
      <c r="W180" s="35">
        <f t="shared" ca="1" si="78"/>
        <v>226.68996790197284</v>
      </c>
      <c r="X180" s="35">
        <f t="shared" ca="1" si="79"/>
        <v>36.270394864315655</v>
      </c>
      <c r="Y180" s="35">
        <f t="shared" ca="1" si="80"/>
        <v>23394.589740518619</v>
      </c>
      <c r="Z180" s="47">
        <f t="shared" si="81"/>
        <v>0.113</v>
      </c>
      <c r="AA180" s="34">
        <f t="shared" ca="1" si="82"/>
        <v>1152963.3799999999</v>
      </c>
      <c r="AB180" s="34">
        <f t="shared" ca="1" si="83"/>
        <v>10598.379497810545</v>
      </c>
      <c r="AC180" s="35">
        <f t="shared" ca="1" si="84"/>
        <v>10857.071828333334</v>
      </c>
      <c r="AD180" s="35">
        <f t="shared" ca="1" si="85"/>
        <v>922.37070399999993</v>
      </c>
      <c r="AE180" s="35">
        <f t="shared" ca="1" si="86"/>
        <v>23394.589320910167</v>
      </c>
      <c r="AF180" s="35">
        <f t="shared" si="87"/>
        <v>0</v>
      </c>
      <c r="AG180" s="249">
        <f>'Tabla Fijo'!E174+'Tabla Fijo'!H174</f>
        <v>0</v>
      </c>
      <c r="AH180" s="35">
        <f t="shared" ca="1" si="96"/>
        <v>23394.589320910167</v>
      </c>
      <c r="AJ180" s="35">
        <f t="shared" ca="1" si="88"/>
        <v>23254.34555666654</v>
      </c>
    </row>
    <row r="181" spans="2:36" x14ac:dyDescent="0.25">
      <c r="B181" s="30">
        <v>167</v>
      </c>
      <c r="C181" s="19">
        <f t="shared" ca="1" si="89"/>
        <v>50774</v>
      </c>
      <c r="D181" s="30">
        <f t="shared" ca="1" si="90"/>
        <v>31</v>
      </c>
      <c r="E181" s="31">
        <f t="shared" si="65"/>
        <v>0.113</v>
      </c>
      <c r="F181" s="33">
        <f t="shared" ca="1" si="66"/>
        <v>1.0105305555555555</v>
      </c>
      <c r="G181" s="33">
        <f t="shared" ca="1" si="91"/>
        <v>5.5839196739190378</v>
      </c>
      <c r="H181" s="33">
        <f t="shared" ca="1" si="92"/>
        <v>0.17908567071097506</v>
      </c>
      <c r="I181" s="30" t="b">
        <f t="shared" si="67"/>
        <v>0</v>
      </c>
      <c r="J181" s="33">
        <f t="shared" si="93"/>
        <v>1</v>
      </c>
      <c r="K181" s="33">
        <f t="shared" ca="1" si="68"/>
        <v>0.17908567071097506</v>
      </c>
      <c r="L181" s="32">
        <f t="shared" ca="1" si="69"/>
        <v>22377.82244975233</v>
      </c>
      <c r="M181" s="34">
        <f t="shared" ca="1" si="94"/>
        <v>1142365.0415731636</v>
      </c>
      <c r="N181" s="35">
        <f t="shared" ca="1" si="95"/>
        <v>10348.083914741599</v>
      </c>
      <c r="O181" s="34">
        <f t="shared" ca="1" si="70"/>
        <v>11115.846501752199</v>
      </c>
      <c r="P181" s="35">
        <f t="shared" si="71"/>
        <v>399</v>
      </c>
      <c r="Q181" s="35">
        <f t="shared" si="72"/>
        <v>63.84</v>
      </c>
      <c r="R181" s="35">
        <f t="shared" si="73"/>
        <v>166.35080000000002</v>
      </c>
      <c r="S181" s="35">
        <f t="shared" si="74"/>
        <v>26.616128000000003</v>
      </c>
      <c r="T181" s="35">
        <f t="shared" ca="1" si="75"/>
        <v>913.89203325853089</v>
      </c>
      <c r="U181" s="35">
        <f t="shared" si="76"/>
        <v>84.482758620689665</v>
      </c>
      <c r="V181" s="35">
        <f t="shared" si="77"/>
        <v>13.517241379310347</v>
      </c>
      <c r="W181" s="35">
        <f t="shared" ca="1" si="78"/>
        <v>226.68996790197284</v>
      </c>
      <c r="X181" s="35">
        <f t="shared" ca="1" si="79"/>
        <v>36.270394864315655</v>
      </c>
      <c r="Y181" s="35">
        <f t="shared" ca="1" si="80"/>
        <v>23394.589740518619</v>
      </c>
      <c r="Z181" s="47">
        <f t="shared" si="81"/>
        <v>0.113</v>
      </c>
      <c r="AA181" s="34">
        <f t="shared" ca="1" si="82"/>
        <v>1142365</v>
      </c>
      <c r="AB181" s="34">
        <f t="shared" ca="1" si="83"/>
        <v>10348.083914741599</v>
      </c>
      <c r="AC181" s="35">
        <f t="shared" ca="1" si="84"/>
        <v>11115.846097222222</v>
      </c>
      <c r="AD181" s="35">
        <f t="shared" ca="1" si="85"/>
        <v>913.89200000000005</v>
      </c>
      <c r="AE181" s="35">
        <f t="shared" ca="1" si="86"/>
        <v>23394.58930273011</v>
      </c>
      <c r="AF181" s="35">
        <f t="shared" si="87"/>
        <v>0</v>
      </c>
      <c r="AG181" s="249">
        <f>'Tabla Fijo'!E175+'Tabla Fijo'!H175</f>
        <v>0</v>
      </c>
      <c r="AH181" s="35">
        <f t="shared" ca="1" si="96"/>
        <v>23394.58930273011</v>
      </c>
      <c r="AJ181" s="35">
        <f t="shared" ca="1" si="88"/>
        <v>23254.345538486483</v>
      </c>
    </row>
    <row r="182" spans="2:36" x14ac:dyDescent="0.25">
      <c r="B182" s="30">
        <v>168</v>
      </c>
      <c r="C182" s="19">
        <f t="shared" ca="1" si="89"/>
        <v>50805</v>
      </c>
      <c r="D182" s="30">
        <f t="shared" ca="1" si="90"/>
        <v>31</v>
      </c>
      <c r="E182" s="31">
        <f t="shared" si="65"/>
        <v>0.113</v>
      </c>
      <c r="F182" s="33">
        <f t="shared" ca="1" si="66"/>
        <v>1.0105305555555555</v>
      </c>
      <c r="G182" s="33">
        <f t="shared" ca="1" si="91"/>
        <v>5.6427214502630019</v>
      </c>
      <c r="H182" s="33">
        <f t="shared" ca="1" si="92"/>
        <v>0.17721945143214379</v>
      </c>
      <c r="I182" s="30" t="b">
        <f t="shared" si="67"/>
        <v>1</v>
      </c>
      <c r="J182" s="33">
        <f t="shared" si="93"/>
        <v>1</v>
      </c>
      <c r="K182" s="33">
        <f t="shared" ca="1" si="68"/>
        <v>0.17721945143214379</v>
      </c>
      <c r="L182" s="32">
        <f t="shared" ca="1" si="69"/>
        <v>22377.82244975233</v>
      </c>
      <c r="M182" s="34">
        <f t="shared" ca="1" si="94"/>
        <v>1132016.9576584219</v>
      </c>
      <c r="N182" s="35">
        <f t="shared" ca="1" si="95"/>
        <v>10457.054987299336</v>
      </c>
      <c r="O182" s="34">
        <f t="shared" ca="1" si="70"/>
        <v>11015.153896326256</v>
      </c>
      <c r="P182" s="35">
        <f t="shared" si="71"/>
        <v>399</v>
      </c>
      <c r="Q182" s="35">
        <f t="shared" si="72"/>
        <v>63.84</v>
      </c>
      <c r="R182" s="35">
        <f t="shared" si="73"/>
        <v>166.35080000000002</v>
      </c>
      <c r="S182" s="35">
        <f t="shared" si="74"/>
        <v>26.616128000000003</v>
      </c>
      <c r="T182" s="35">
        <f t="shared" ca="1" si="75"/>
        <v>905.61356612673762</v>
      </c>
      <c r="U182" s="35">
        <f t="shared" si="76"/>
        <v>84.482758620689665</v>
      </c>
      <c r="V182" s="35">
        <f t="shared" si="77"/>
        <v>13.517241379310347</v>
      </c>
      <c r="W182" s="35">
        <f t="shared" ca="1" si="78"/>
        <v>226.68996790197284</v>
      </c>
      <c r="X182" s="35">
        <f t="shared" ca="1" si="79"/>
        <v>36.270394864315655</v>
      </c>
      <c r="Y182" s="35">
        <f t="shared" ca="1" si="80"/>
        <v>23394.589740518619</v>
      </c>
      <c r="Z182" s="47">
        <f t="shared" si="81"/>
        <v>0.113</v>
      </c>
      <c r="AA182" s="34">
        <f t="shared" ca="1" si="82"/>
        <v>1132016.92</v>
      </c>
      <c r="AB182" s="34">
        <f t="shared" ca="1" si="83"/>
        <v>10457.054987299336</v>
      </c>
      <c r="AC182" s="35">
        <f t="shared" ca="1" si="84"/>
        <v>11015.153529888888</v>
      </c>
      <c r="AD182" s="35">
        <f t="shared" ca="1" si="85"/>
        <v>905.61353599999995</v>
      </c>
      <c r="AE182" s="35">
        <f t="shared" ca="1" si="86"/>
        <v>23394.589343954514</v>
      </c>
      <c r="AF182" s="35">
        <f t="shared" si="87"/>
        <v>0</v>
      </c>
      <c r="AG182" s="249">
        <f>'Tabla Fijo'!E176+'Tabla Fijo'!H176</f>
        <v>0</v>
      </c>
      <c r="AH182" s="35">
        <f t="shared" ca="1" si="96"/>
        <v>23394.589343954514</v>
      </c>
      <c r="AJ182" s="35">
        <f t="shared" ca="1" si="88"/>
        <v>23254.345579710887</v>
      </c>
    </row>
    <row r="183" spans="2:36" x14ac:dyDescent="0.25">
      <c r="B183" s="30">
        <v>169</v>
      </c>
      <c r="C183" s="19">
        <f t="shared" ca="1" si="89"/>
        <v>50833</v>
      </c>
      <c r="D183" s="30">
        <f t="shared" ca="1" si="90"/>
        <v>28</v>
      </c>
      <c r="E183" s="31">
        <f t="shared" si="65"/>
        <v>0.113</v>
      </c>
      <c r="F183" s="33">
        <f t="shared" ca="1" si="66"/>
        <v>1.0095888888888889</v>
      </c>
      <c r="G183" s="33">
        <f t="shared" ca="1" si="91"/>
        <v>5.6968288792805239</v>
      </c>
      <c r="H183" s="33">
        <f t="shared" ca="1" si="92"/>
        <v>0.17553625379849819</v>
      </c>
      <c r="I183" s="30" t="b">
        <f t="shared" si="67"/>
        <v>0</v>
      </c>
      <c r="J183" s="33">
        <f t="shared" si="93"/>
        <v>1</v>
      </c>
      <c r="K183" s="33">
        <f t="shared" ca="1" si="68"/>
        <v>0.17553625379849819</v>
      </c>
      <c r="L183" s="32">
        <f t="shared" ca="1" si="69"/>
        <v>22377.82244975233</v>
      </c>
      <c r="M183" s="34">
        <f t="shared" ca="1" si="94"/>
        <v>1121559.9026711227</v>
      </c>
      <c r="N183" s="35">
        <f t="shared" ca="1" si="95"/>
        <v>11623.309160805899</v>
      </c>
      <c r="O183" s="34">
        <f t="shared" ca="1" si="70"/>
        <v>9857.2653668095336</v>
      </c>
      <c r="P183" s="35">
        <f t="shared" si="71"/>
        <v>399</v>
      </c>
      <c r="Q183" s="35">
        <f t="shared" si="72"/>
        <v>63.84</v>
      </c>
      <c r="R183" s="35">
        <f t="shared" si="73"/>
        <v>166.35080000000002</v>
      </c>
      <c r="S183" s="35">
        <f t="shared" si="74"/>
        <v>26.616128000000003</v>
      </c>
      <c r="T183" s="35">
        <f t="shared" ca="1" si="75"/>
        <v>897.24792213689818</v>
      </c>
      <c r="U183" s="35">
        <f t="shared" si="76"/>
        <v>84.482758620689665</v>
      </c>
      <c r="V183" s="35">
        <f t="shared" si="77"/>
        <v>13.517241379310347</v>
      </c>
      <c r="W183" s="35">
        <f t="shared" ca="1" si="78"/>
        <v>226.68996790197286</v>
      </c>
      <c r="X183" s="35">
        <f t="shared" ca="1" si="79"/>
        <v>36.270394864315662</v>
      </c>
      <c r="Y183" s="35">
        <f t="shared" ca="1" si="80"/>
        <v>23394.589740518622</v>
      </c>
      <c r="Z183" s="47">
        <f t="shared" si="81"/>
        <v>0.113</v>
      </c>
      <c r="AA183" s="34">
        <f t="shared" ca="1" si="82"/>
        <v>1121559.8700000001</v>
      </c>
      <c r="AB183" s="34">
        <f t="shared" ca="1" si="83"/>
        <v>11623.309160805899</v>
      </c>
      <c r="AC183" s="35">
        <f t="shared" ca="1" si="84"/>
        <v>9857.2650796666676</v>
      </c>
      <c r="AD183" s="35">
        <f t="shared" ca="1" si="85"/>
        <v>897.24789600000008</v>
      </c>
      <c r="AE183" s="35">
        <f t="shared" ca="1" si="86"/>
        <v>23394.589427238858</v>
      </c>
      <c r="AF183" s="35">
        <f t="shared" si="87"/>
        <v>0</v>
      </c>
      <c r="AG183" s="249">
        <f>'Tabla Fijo'!E177+'Tabla Fijo'!H177</f>
        <v>0</v>
      </c>
      <c r="AH183" s="35">
        <f t="shared" ca="1" si="96"/>
        <v>23394.589427238858</v>
      </c>
      <c r="AJ183" s="35">
        <f t="shared" ca="1" si="88"/>
        <v>23254.345662995231</v>
      </c>
    </row>
    <row r="184" spans="2:36" x14ac:dyDescent="0.25">
      <c r="B184" s="30">
        <v>170</v>
      </c>
      <c r="C184" s="19">
        <f t="shared" ca="1" si="89"/>
        <v>50864</v>
      </c>
      <c r="D184" s="30">
        <f t="shared" ca="1" si="90"/>
        <v>31</v>
      </c>
      <c r="E184" s="31">
        <f t="shared" si="65"/>
        <v>0.113</v>
      </c>
      <c r="F184" s="33">
        <f t="shared" ca="1" si="66"/>
        <v>1.0105305555555555</v>
      </c>
      <c r="G184" s="33">
        <f t="shared" ca="1" si="91"/>
        <v>5.7568196522842801</v>
      </c>
      <c r="H184" s="33">
        <f t="shared" ca="1" si="92"/>
        <v>0.17370702234925919</v>
      </c>
      <c r="I184" s="30" t="b">
        <f t="shared" si="67"/>
        <v>0</v>
      </c>
      <c r="J184" s="33">
        <f t="shared" si="93"/>
        <v>1</v>
      </c>
      <c r="K184" s="33">
        <f t="shared" ca="1" si="68"/>
        <v>0.17370702234925919</v>
      </c>
      <c r="L184" s="32">
        <f t="shared" ca="1" si="69"/>
        <v>22377.82244975233</v>
      </c>
      <c r="M184" s="34">
        <f t="shared" ca="1" si="94"/>
        <v>1109936.5935103167</v>
      </c>
      <c r="N184" s="35">
        <f t="shared" ca="1" si="95"/>
        <v>10689.573488647855</v>
      </c>
      <c r="O184" s="34">
        <f t="shared" ca="1" si="70"/>
        <v>10800.299686296221</v>
      </c>
      <c r="P184" s="35">
        <f t="shared" si="71"/>
        <v>399</v>
      </c>
      <c r="Q184" s="35">
        <f t="shared" si="72"/>
        <v>63.84</v>
      </c>
      <c r="R184" s="35">
        <f t="shared" si="73"/>
        <v>166.35080000000002</v>
      </c>
      <c r="S184" s="35">
        <f t="shared" si="74"/>
        <v>26.616128000000003</v>
      </c>
      <c r="T184" s="35">
        <f t="shared" ca="1" si="75"/>
        <v>887.94927480825334</v>
      </c>
      <c r="U184" s="35">
        <f t="shared" si="76"/>
        <v>84.482758620689665</v>
      </c>
      <c r="V184" s="35">
        <f t="shared" si="77"/>
        <v>13.517241379310347</v>
      </c>
      <c r="W184" s="35">
        <f t="shared" ca="1" si="78"/>
        <v>226.68996790197284</v>
      </c>
      <c r="X184" s="35">
        <f t="shared" ca="1" si="79"/>
        <v>36.270394864315655</v>
      </c>
      <c r="Y184" s="35">
        <f t="shared" ca="1" si="80"/>
        <v>23394.589740518619</v>
      </c>
      <c r="Z184" s="47">
        <f t="shared" si="81"/>
        <v>0.113</v>
      </c>
      <c r="AA184" s="34">
        <f t="shared" ca="1" si="82"/>
        <v>1109936.56</v>
      </c>
      <c r="AB184" s="34">
        <f t="shared" ca="1" si="83"/>
        <v>10689.573488647855</v>
      </c>
      <c r="AC184" s="35">
        <f t="shared" ca="1" si="84"/>
        <v>10800.299360222221</v>
      </c>
      <c r="AD184" s="35">
        <f t="shared" ca="1" si="85"/>
        <v>887.94924800000013</v>
      </c>
      <c r="AE184" s="35">
        <f t="shared" ca="1" si="86"/>
        <v>23394.589387636366</v>
      </c>
      <c r="AF184" s="35">
        <f t="shared" si="87"/>
        <v>0</v>
      </c>
      <c r="AG184" s="249">
        <f>'Tabla Fijo'!E178+'Tabla Fijo'!H178</f>
        <v>0</v>
      </c>
      <c r="AH184" s="35">
        <f t="shared" ca="1" si="96"/>
        <v>23394.589387636366</v>
      </c>
      <c r="AJ184" s="35">
        <f t="shared" ca="1" si="88"/>
        <v>23254.345623392739</v>
      </c>
    </row>
    <row r="185" spans="2:36" x14ac:dyDescent="0.25">
      <c r="B185" s="30">
        <v>171</v>
      </c>
      <c r="C185" s="19">
        <f t="shared" ca="1" si="89"/>
        <v>50894</v>
      </c>
      <c r="D185" s="30">
        <f t="shared" ca="1" si="90"/>
        <v>30</v>
      </c>
      <c r="E185" s="31">
        <f t="shared" si="65"/>
        <v>0.113</v>
      </c>
      <c r="F185" s="33">
        <f t="shared" ca="1" si="66"/>
        <v>1.0102166666666665</v>
      </c>
      <c r="G185" s="33">
        <f t="shared" ca="1" si="91"/>
        <v>5.8156351597317837</v>
      </c>
      <c r="H185" s="33">
        <f t="shared" ca="1" si="92"/>
        <v>0.17195026382055917</v>
      </c>
      <c r="I185" s="30" t="b">
        <f t="shared" si="67"/>
        <v>0</v>
      </c>
      <c r="J185" s="33">
        <f t="shared" si="93"/>
        <v>1</v>
      </c>
      <c r="K185" s="33">
        <f t="shared" ca="1" si="68"/>
        <v>0.17195026382055917</v>
      </c>
      <c r="L185" s="32">
        <f t="shared" ca="1" si="69"/>
        <v>22377.82244975233</v>
      </c>
      <c r="M185" s="34">
        <f t="shared" ca="1" si="94"/>
        <v>1099247.0200216689</v>
      </c>
      <c r="N185" s="35">
        <f t="shared" ca="1" si="95"/>
        <v>11147.18206186428</v>
      </c>
      <c r="O185" s="34">
        <f t="shared" ca="1" si="70"/>
        <v>10351.242771870715</v>
      </c>
      <c r="P185" s="35">
        <f t="shared" si="71"/>
        <v>399</v>
      </c>
      <c r="Q185" s="35">
        <f t="shared" si="72"/>
        <v>63.84</v>
      </c>
      <c r="R185" s="35">
        <f t="shared" si="73"/>
        <v>166.35080000000002</v>
      </c>
      <c r="S185" s="35">
        <f t="shared" si="74"/>
        <v>26.616128000000003</v>
      </c>
      <c r="T185" s="35">
        <f t="shared" ca="1" si="75"/>
        <v>879.39761601733517</v>
      </c>
      <c r="U185" s="35">
        <f t="shared" si="76"/>
        <v>84.482758620689665</v>
      </c>
      <c r="V185" s="35">
        <f t="shared" si="77"/>
        <v>13.517241379310347</v>
      </c>
      <c r="W185" s="35">
        <f t="shared" ca="1" si="78"/>
        <v>226.68996790197284</v>
      </c>
      <c r="X185" s="35">
        <f t="shared" ca="1" si="79"/>
        <v>36.270394864315655</v>
      </c>
      <c r="Y185" s="35">
        <f t="shared" ca="1" si="80"/>
        <v>23394.589740518619</v>
      </c>
      <c r="Z185" s="47">
        <f t="shared" si="81"/>
        <v>0.113</v>
      </c>
      <c r="AA185" s="34">
        <f t="shared" ca="1" si="82"/>
        <v>1099246.99</v>
      </c>
      <c r="AB185" s="34">
        <f t="shared" ca="1" si="83"/>
        <v>11147.18206186428</v>
      </c>
      <c r="AC185" s="35">
        <f t="shared" ca="1" si="84"/>
        <v>10351.242489166667</v>
      </c>
      <c r="AD185" s="35">
        <f t="shared" ca="1" si="85"/>
        <v>879.39759200000003</v>
      </c>
      <c r="AE185" s="35">
        <f t="shared" ca="1" si="86"/>
        <v>23394.589433797239</v>
      </c>
      <c r="AF185" s="35">
        <f t="shared" si="87"/>
        <v>0</v>
      </c>
      <c r="AG185" s="249">
        <f>'Tabla Fijo'!E179+'Tabla Fijo'!H179</f>
        <v>0</v>
      </c>
      <c r="AH185" s="35">
        <f t="shared" ca="1" si="96"/>
        <v>23394.589433797239</v>
      </c>
      <c r="AJ185" s="35">
        <f t="shared" ca="1" si="88"/>
        <v>23254.345669553612</v>
      </c>
    </row>
    <row r="186" spans="2:36" x14ac:dyDescent="0.25">
      <c r="B186" s="30">
        <v>172</v>
      </c>
      <c r="C186" s="19">
        <f t="shared" ca="1" si="89"/>
        <v>50925</v>
      </c>
      <c r="D186" s="30">
        <f t="shared" ca="1" si="90"/>
        <v>31</v>
      </c>
      <c r="E186" s="31">
        <f t="shared" si="65"/>
        <v>0.113</v>
      </c>
      <c r="F186" s="33">
        <f t="shared" ca="1" si="66"/>
        <v>1.0105305555555555</v>
      </c>
      <c r="G186" s="33">
        <f t="shared" ca="1" si="91"/>
        <v>5.8768770288721814</v>
      </c>
      <c r="H186" s="33">
        <f t="shared" ca="1" si="92"/>
        <v>0.17015840132219132</v>
      </c>
      <c r="I186" s="30" t="b">
        <f t="shared" si="67"/>
        <v>0</v>
      </c>
      <c r="J186" s="33">
        <f t="shared" si="93"/>
        <v>1</v>
      </c>
      <c r="K186" s="33">
        <f t="shared" ca="1" si="68"/>
        <v>0.17015840132219132</v>
      </c>
      <c r="L186" s="32">
        <f t="shared" ca="1" si="69"/>
        <v>22377.82244975233</v>
      </c>
      <c r="M186" s="34">
        <f t="shared" ca="1" si="94"/>
        <v>1088099.8379598046</v>
      </c>
      <c r="N186" s="35">
        <f t="shared" ca="1" si="95"/>
        <v>10919.526656125608</v>
      </c>
      <c r="O186" s="34">
        <f t="shared" ca="1" si="70"/>
        <v>10587.815923258877</v>
      </c>
      <c r="P186" s="35">
        <f t="shared" si="71"/>
        <v>399</v>
      </c>
      <c r="Q186" s="35">
        <f t="shared" si="72"/>
        <v>63.84</v>
      </c>
      <c r="R186" s="35">
        <f t="shared" si="73"/>
        <v>166.35080000000002</v>
      </c>
      <c r="S186" s="35">
        <f t="shared" si="74"/>
        <v>26.616128000000003</v>
      </c>
      <c r="T186" s="35">
        <f t="shared" ca="1" si="75"/>
        <v>870.47987036784366</v>
      </c>
      <c r="U186" s="35">
        <f t="shared" si="76"/>
        <v>84.482758620689665</v>
      </c>
      <c r="V186" s="35">
        <f t="shared" si="77"/>
        <v>13.517241379310347</v>
      </c>
      <c r="W186" s="35">
        <f t="shared" ca="1" si="78"/>
        <v>226.68996790197284</v>
      </c>
      <c r="X186" s="35">
        <f t="shared" ca="1" si="79"/>
        <v>36.270394864315655</v>
      </c>
      <c r="Y186" s="35">
        <f t="shared" ca="1" si="80"/>
        <v>23394.589740518619</v>
      </c>
      <c r="Z186" s="47">
        <f t="shared" si="81"/>
        <v>0.113</v>
      </c>
      <c r="AA186" s="34">
        <f t="shared" ca="1" si="82"/>
        <v>1088099.81</v>
      </c>
      <c r="AB186" s="34">
        <f t="shared" ca="1" si="83"/>
        <v>10919.526656125608</v>
      </c>
      <c r="AC186" s="35">
        <f t="shared" ca="1" si="84"/>
        <v>10587.815651194445</v>
      </c>
      <c r="AD186" s="35">
        <f t="shared" ca="1" si="85"/>
        <v>870.47984800000006</v>
      </c>
      <c r="AE186" s="35">
        <f t="shared" ca="1" si="86"/>
        <v>23394.589446086342</v>
      </c>
      <c r="AF186" s="35">
        <f t="shared" si="87"/>
        <v>0</v>
      </c>
      <c r="AG186" s="249">
        <f>'Tabla Fijo'!E180+'Tabla Fijo'!H180</f>
        <v>0</v>
      </c>
      <c r="AH186" s="35">
        <f t="shared" ca="1" si="96"/>
        <v>23394.589446086342</v>
      </c>
      <c r="AJ186" s="35">
        <f t="shared" ca="1" si="88"/>
        <v>23254.345681842715</v>
      </c>
    </row>
    <row r="187" spans="2:36" x14ac:dyDescent="0.25">
      <c r="B187" s="30">
        <v>173</v>
      </c>
      <c r="C187" s="19">
        <f t="shared" ca="1" si="89"/>
        <v>50955</v>
      </c>
      <c r="D187" s="30">
        <f t="shared" ca="1" si="90"/>
        <v>30</v>
      </c>
      <c r="E187" s="31">
        <f t="shared" si="65"/>
        <v>0.113</v>
      </c>
      <c r="F187" s="33">
        <f t="shared" ca="1" si="66"/>
        <v>1.0102166666666665</v>
      </c>
      <c r="G187" s="33">
        <f t="shared" ca="1" si="91"/>
        <v>5.9369191225171578</v>
      </c>
      <c r="H187" s="33">
        <f t="shared" ca="1" si="92"/>
        <v>0.1684375312116457</v>
      </c>
      <c r="I187" s="30" t="b">
        <f t="shared" si="67"/>
        <v>0</v>
      </c>
      <c r="J187" s="33">
        <f t="shared" si="93"/>
        <v>1</v>
      </c>
      <c r="K187" s="33">
        <f t="shared" ca="1" si="68"/>
        <v>0.1684375312116457</v>
      </c>
      <c r="L187" s="32">
        <f t="shared" ca="1" si="69"/>
        <v>22377.82244975233</v>
      </c>
      <c r="M187" s="34">
        <f t="shared" ca="1" si="94"/>
        <v>1077180.3113036789</v>
      </c>
      <c r="N187" s="35">
        <f t="shared" ca="1" si="95"/>
        <v>11372.63026926641</v>
      </c>
      <c r="O187" s="34">
        <f t="shared" ca="1" si="70"/>
        <v>10143.447931442975</v>
      </c>
      <c r="P187" s="35">
        <f t="shared" si="71"/>
        <v>399</v>
      </c>
      <c r="Q187" s="35">
        <f t="shared" si="72"/>
        <v>63.84</v>
      </c>
      <c r="R187" s="35">
        <f t="shared" si="73"/>
        <v>166.35080000000002</v>
      </c>
      <c r="S187" s="35">
        <f t="shared" si="74"/>
        <v>26.616128000000003</v>
      </c>
      <c r="T187" s="35">
        <f t="shared" ca="1" si="75"/>
        <v>861.74424904294312</v>
      </c>
      <c r="U187" s="35">
        <f t="shared" si="76"/>
        <v>84.482758620689665</v>
      </c>
      <c r="V187" s="35">
        <f t="shared" si="77"/>
        <v>13.517241379310347</v>
      </c>
      <c r="W187" s="35">
        <f t="shared" ca="1" si="78"/>
        <v>226.68996790197284</v>
      </c>
      <c r="X187" s="35">
        <f t="shared" ca="1" si="79"/>
        <v>36.270394864315655</v>
      </c>
      <c r="Y187" s="35">
        <f t="shared" ca="1" si="80"/>
        <v>23394.589740518619</v>
      </c>
      <c r="Z187" s="47">
        <f t="shared" si="81"/>
        <v>0.113</v>
      </c>
      <c r="AA187" s="34">
        <f t="shared" ca="1" si="82"/>
        <v>1077180.28</v>
      </c>
      <c r="AB187" s="34">
        <f t="shared" ca="1" si="83"/>
        <v>11372.63026926641</v>
      </c>
      <c r="AC187" s="35">
        <f t="shared" ca="1" si="84"/>
        <v>10143.447636666668</v>
      </c>
      <c r="AD187" s="35">
        <f t="shared" ca="1" si="85"/>
        <v>861.74422400000003</v>
      </c>
      <c r="AE187" s="35">
        <f t="shared" ca="1" si="86"/>
        <v>23394.589420699365</v>
      </c>
      <c r="AF187" s="35">
        <f t="shared" si="87"/>
        <v>0</v>
      </c>
      <c r="AG187" s="249">
        <f>'Tabla Fijo'!E181+'Tabla Fijo'!H181</f>
        <v>0</v>
      </c>
      <c r="AH187" s="35">
        <f t="shared" ca="1" si="96"/>
        <v>23394.589420699365</v>
      </c>
      <c r="AJ187" s="35">
        <f t="shared" ca="1" si="88"/>
        <v>23254.345656455738</v>
      </c>
    </row>
    <row r="188" spans="2:36" x14ac:dyDescent="0.25">
      <c r="B188" s="30">
        <v>174</v>
      </c>
      <c r="C188" s="19">
        <f t="shared" ca="1" si="89"/>
        <v>50986</v>
      </c>
      <c r="D188" s="30">
        <f t="shared" ca="1" si="90"/>
        <v>31</v>
      </c>
      <c r="E188" s="31">
        <f t="shared" si="65"/>
        <v>0.113</v>
      </c>
      <c r="F188" s="33">
        <f t="shared" ca="1" si="66"/>
        <v>1.0105305555555555</v>
      </c>
      <c r="G188" s="33">
        <f t="shared" ca="1" si="91"/>
        <v>5.9994381791656641</v>
      </c>
      <c r="H188" s="33">
        <f t="shared" ca="1" si="92"/>
        <v>0.16668227426239918</v>
      </c>
      <c r="I188" s="30" t="b">
        <f t="shared" si="67"/>
        <v>0</v>
      </c>
      <c r="J188" s="33">
        <f t="shared" si="93"/>
        <v>1</v>
      </c>
      <c r="K188" s="33">
        <f t="shared" ca="1" si="68"/>
        <v>0.16668227426239918</v>
      </c>
      <c r="L188" s="32">
        <f t="shared" ca="1" si="69"/>
        <v>22377.82244975233</v>
      </c>
      <c r="M188" s="34">
        <f t="shared" ca="1" si="94"/>
        <v>1065807.6810344125</v>
      </c>
      <c r="N188" s="35">
        <f t="shared" ca="1" si="95"/>
        <v>11154.275453081613</v>
      </c>
      <c r="O188" s="34">
        <f t="shared" ca="1" si="70"/>
        <v>10370.900851843187</v>
      </c>
      <c r="P188" s="35">
        <f t="shared" si="71"/>
        <v>399</v>
      </c>
      <c r="Q188" s="35">
        <f t="shared" si="72"/>
        <v>63.84</v>
      </c>
      <c r="R188" s="35">
        <f t="shared" si="73"/>
        <v>166.35080000000002</v>
      </c>
      <c r="S188" s="35">
        <f t="shared" si="74"/>
        <v>26.616128000000003</v>
      </c>
      <c r="T188" s="35">
        <f t="shared" ca="1" si="75"/>
        <v>852.64614482753007</v>
      </c>
      <c r="U188" s="35">
        <f t="shared" si="76"/>
        <v>84.482758620689665</v>
      </c>
      <c r="V188" s="35">
        <f t="shared" si="77"/>
        <v>13.517241379310347</v>
      </c>
      <c r="W188" s="35">
        <f t="shared" ca="1" si="78"/>
        <v>226.68996790197284</v>
      </c>
      <c r="X188" s="35">
        <f t="shared" ca="1" si="79"/>
        <v>36.270394864315655</v>
      </c>
      <c r="Y188" s="35">
        <f t="shared" ca="1" si="80"/>
        <v>23394.589740518619</v>
      </c>
      <c r="Z188" s="47">
        <f t="shared" si="81"/>
        <v>0.113</v>
      </c>
      <c r="AA188" s="34">
        <f t="shared" ca="1" si="82"/>
        <v>1065807.6499999999</v>
      </c>
      <c r="AB188" s="34">
        <f t="shared" ca="1" si="83"/>
        <v>11154.275453081613</v>
      </c>
      <c r="AC188" s="35">
        <f t="shared" ca="1" si="84"/>
        <v>10370.900549861111</v>
      </c>
      <c r="AD188" s="35">
        <f t="shared" ca="1" si="85"/>
        <v>852.64612</v>
      </c>
      <c r="AE188" s="35">
        <f t="shared" ca="1" si="86"/>
        <v>23394.589413709014</v>
      </c>
      <c r="AF188" s="35">
        <f t="shared" si="87"/>
        <v>0</v>
      </c>
      <c r="AG188" s="249">
        <f>'Tabla Fijo'!E182+'Tabla Fijo'!H182</f>
        <v>0</v>
      </c>
      <c r="AH188" s="35">
        <f t="shared" ca="1" si="96"/>
        <v>23394.589413709014</v>
      </c>
      <c r="AJ188" s="35">
        <f t="shared" ca="1" si="88"/>
        <v>23254.345649465387</v>
      </c>
    </row>
    <row r="189" spans="2:36" x14ac:dyDescent="0.25">
      <c r="B189" s="30">
        <v>175</v>
      </c>
      <c r="C189" s="19">
        <f t="shared" ca="1" si="89"/>
        <v>51017</v>
      </c>
      <c r="D189" s="30">
        <f t="shared" ca="1" si="90"/>
        <v>31</v>
      </c>
      <c r="E189" s="31">
        <f t="shared" si="65"/>
        <v>0.113</v>
      </c>
      <c r="F189" s="33">
        <f t="shared" ca="1" si="66"/>
        <v>1.0105305555555555</v>
      </c>
      <c r="G189" s="33">
        <f t="shared" ca="1" si="91"/>
        <v>6.0626155962134884</v>
      </c>
      <c r="H189" s="33">
        <f t="shared" ca="1" si="92"/>
        <v>0.16494530852732397</v>
      </c>
      <c r="I189" s="30" t="b">
        <f t="shared" si="67"/>
        <v>0</v>
      </c>
      <c r="J189" s="33">
        <f t="shared" si="93"/>
        <v>1</v>
      </c>
      <c r="K189" s="33">
        <f t="shared" ca="1" si="68"/>
        <v>0.16494530852732397</v>
      </c>
      <c r="L189" s="32">
        <f t="shared" ca="1" si="69"/>
        <v>22377.82244975233</v>
      </c>
      <c r="M189" s="34">
        <f t="shared" ca="1" si="94"/>
        <v>1054653.4055813309</v>
      </c>
      <c r="N189" s="35">
        <f t="shared" ca="1" si="95"/>
        <v>11271.73617042226</v>
      </c>
      <c r="O189" s="34">
        <f t="shared" ca="1" si="70"/>
        <v>10262.363554865005</v>
      </c>
      <c r="P189" s="35">
        <f t="shared" si="71"/>
        <v>399</v>
      </c>
      <c r="Q189" s="35">
        <f t="shared" si="72"/>
        <v>63.84</v>
      </c>
      <c r="R189" s="35">
        <f t="shared" si="73"/>
        <v>166.35080000000002</v>
      </c>
      <c r="S189" s="35">
        <f t="shared" si="74"/>
        <v>26.616128000000003</v>
      </c>
      <c r="T189" s="35">
        <f t="shared" ca="1" si="75"/>
        <v>843.72272446506474</v>
      </c>
      <c r="U189" s="35">
        <f t="shared" si="76"/>
        <v>84.482758620689665</v>
      </c>
      <c r="V189" s="35">
        <f t="shared" si="77"/>
        <v>13.517241379310347</v>
      </c>
      <c r="W189" s="35">
        <f t="shared" ca="1" si="78"/>
        <v>226.68996790197284</v>
      </c>
      <c r="X189" s="35">
        <f t="shared" ca="1" si="79"/>
        <v>36.270394864315655</v>
      </c>
      <c r="Y189" s="35">
        <f t="shared" ca="1" si="80"/>
        <v>23394.589740518619</v>
      </c>
      <c r="Z189" s="47">
        <f t="shared" si="81"/>
        <v>0.113</v>
      </c>
      <c r="AA189" s="34">
        <f t="shared" ca="1" si="82"/>
        <v>1054653.3700000001</v>
      </c>
      <c r="AB189" s="34">
        <f t="shared" ca="1" si="83"/>
        <v>11271.73617042226</v>
      </c>
      <c r="AC189" s="35">
        <f t="shared" ca="1" si="84"/>
        <v>10262.36320863889</v>
      </c>
      <c r="AD189" s="35">
        <f t="shared" ca="1" si="85"/>
        <v>843.72269600000016</v>
      </c>
      <c r="AE189" s="35">
        <f t="shared" ca="1" si="86"/>
        <v>23394.58936582744</v>
      </c>
      <c r="AF189" s="35">
        <f t="shared" si="87"/>
        <v>0</v>
      </c>
      <c r="AG189" s="249">
        <f>'Tabla Fijo'!E183+'Tabla Fijo'!H183</f>
        <v>0</v>
      </c>
      <c r="AH189" s="35">
        <f t="shared" ca="1" si="96"/>
        <v>23394.58936582744</v>
      </c>
      <c r="AJ189" s="35">
        <f t="shared" ca="1" si="88"/>
        <v>23254.345601583813</v>
      </c>
    </row>
    <row r="190" spans="2:36" x14ac:dyDescent="0.25">
      <c r="B190" s="30">
        <v>176</v>
      </c>
      <c r="C190" s="19">
        <f t="shared" ca="1" si="89"/>
        <v>51047</v>
      </c>
      <c r="D190" s="30">
        <f t="shared" ca="1" si="90"/>
        <v>30</v>
      </c>
      <c r="E190" s="31">
        <f t="shared" si="65"/>
        <v>0.113</v>
      </c>
      <c r="F190" s="33">
        <f t="shared" ca="1" si="66"/>
        <v>1.0102166666666665</v>
      </c>
      <c r="G190" s="33">
        <f t="shared" ca="1" si="91"/>
        <v>6.1245553188881354</v>
      </c>
      <c r="H190" s="33">
        <f t="shared" ca="1" si="92"/>
        <v>0.16327716020720703</v>
      </c>
      <c r="I190" s="30" t="b">
        <f t="shared" si="67"/>
        <v>0</v>
      </c>
      <c r="J190" s="33">
        <f t="shared" si="93"/>
        <v>1</v>
      </c>
      <c r="K190" s="33">
        <f t="shared" ca="1" si="68"/>
        <v>0.16327716020720703</v>
      </c>
      <c r="L190" s="32">
        <f t="shared" ca="1" si="69"/>
        <v>22377.82244975233</v>
      </c>
      <c r="M190" s="34">
        <f t="shared" ca="1" si="94"/>
        <v>1043381.6694109086</v>
      </c>
      <c r="N190" s="35">
        <f t="shared" ca="1" si="95"/>
        <v>11717.939727270881</v>
      </c>
      <c r="O190" s="34">
        <f t="shared" ca="1" si="70"/>
        <v>9825.1773869527224</v>
      </c>
      <c r="P190" s="35">
        <f t="shared" si="71"/>
        <v>399</v>
      </c>
      <c r="Q190" s="35">
        <f t="shared" si="72"/>
        <v>63.84</v>
      </c>
      <c r="R190" s="35">
        <f t="shared" si="73"/>
        <v>166.35080000000002</v>
      </c>
      <c r="S190" s="35">
        <f t="shared" si="74"/>
        <v>26.616128000000003</v>
      </c>
      <c r="T190" s="35">
        <f t="shared" ca="1" si="75"/>
        <v>834.70533552872689</v>
      </c>
      <c r="U190" s="35">
        <f t="shared" si="76"/>
        <v>84.482758620689665</v>
      </c>
      <c r="V190" s="35">
        <f t="shared" si="77"/>
        <v>13.517241379310347</v>
      </c>
      <c r="W190" s="35">
        <f t="shared" ca="1" si="78"/>
        <v>226.68996790197286</v>
      </c>
      <c r="X190" s="35">
        <f t="shared" ca="1" si="79"/>
        <v>36.270394864315662</v>
      </c>
      <c r="Y190" s="35">
        <f t="shared" ca="1" si="80"/>
        <v>23394.589740518622</v>
      </c>
      <c r="Z190" s="47">
        <f t="shared" si="81"/>
        <v>0.113</v>
      </c>
      <c r="AA190" s="34">
        <f t="shared" ca="1" si="82"/>
        <v>1043381.63</v>
      </c>
      <c r="AB190" s="34">
        <f t="shared" ca="1" si="83"/>
        <v>11717.939727270881</v>
      </c>
      <c r="AC190" s="35">
        <f t="shared" ca="1" si="84"/>
        <v>9825.1770158333329</v>
      </c>
      <c r="AD190" s="35">
        <f t="shared" ca="1" si="85"/>
        <v>834.70530400000007</v>
      </c>
      <c r="AE190" s="35">
        <f t="shared" ca="1" si="86"/>
        <v>23394.5893378705</v>
      </c>
      <c r="AF190" s="35">
        <f t="shared" si="87"/>
        <v>0</v>
      </c>
      <c r="AG190" s="249">
        <f>'Tabla Fijo'!E184+'Tabla Fijo'!H184</f>
        <v>0</v>
      </c>
      <c r="AH190" s="35">
        <f t="shared" ca="1" si="96"/>
        <v>23394.5893378705</v>
      </c>
      <c r="AJ190" s="35">
        <f t="shared" ca="1" si="88"/>
        <v>23254.345573626873</v>
      </c>
    </row>
    <row r="191" spans="2:36" x14ac:dyDescent="0.25">
      <c r="B191" s="30">
        <v>177</v>
      </c>
      <c r="C191" s="19">
        <f t="shared" ca="1" si="89"/>
        <v>51078</v>
      </c>
      <c r="D191" s="30">
        <f t="shared" ca="1" si="90"/>
        <v>31</v>
      </c>
      <c r="E191" s="31">
        <f t="shared" si="65"/>
        <v>0.113</v>
      </c>
      <c r="F191" s="33">
        <f t="shared" ca="1" si="66"/>
        <v>1.0105305555555555</v>
      </c>
      <c r="G191" s="33">
        <f t="shared" ca="1" si="91"/>
        <v>6.1890502889267598</v>
      </c>
      <c r="H191" s="33">
        <f t="shared" ca="1" si="92"/>
        <v>0.1615756785478325</v>
      </c>
      <c r="I191" s="30" t="b">
        <f t="shared" si="67"/>
        <v>0</v>
      </c>
      <c r="J191" s="33">
        <f t="shared" si="93"/>
        <v>1</v>
      </c>
      <c r="K191" s="33">
        <f t="shared" ca="1" si="68"/>
        <v>0.1615756785478325</v>
      </c>
      <c r="L191" s="32">
        <f t="shared" ca="1" si="69"/>
        <v>22377.82244975233</v>
      </c>
      <c r="M191" s="34">
        <f t="shared" ca="1" si="94"/>
        <v>1031663.7296836377</v>
      </c>
      <c r="N191" s="35">
        <f t="shared" ca="1" si="95"/>
        <v>11513.830229667134</v>
      </c>
      <c r="O191" s="34">
        <f t="shared" ca="1" si="70"/>
        <v>10038.661236338286</v>
      </c>
      <c r="P191" s="35">
        <f t="shared" si="71"/>
        <v>399</v>
      </c>
      <c r="Q191" s="35">
        <f t="shared" si="72"/>
        <v>63.84</v>
      </c>
      <c r="R191" s="35">
        <f t="shared" si="73"/>
        <v>166.35080000000002</v>
      </c>
      <c r="S191" s="35">
        <f t="shared" si="74"/>
        <v>26.616128000000003</v>
      </c>
      <c r="T191" s="35">
        <f t="shared" ca="1" si="75"/>
        <v>825.33098374691019</v>
      </c>
      <c r="U191" s="35">
        <f t="shared" si="76"/>
        <v>84.482758620689665</v>
      </c>
      <c r="V191" s="35">
        <f t="shared" si="77"/>
        <v>13.517241379310347</v>
      </c>
      <c r="W191" s="35">
        <f t="shared" ca="1" si="78"/>
        <v>226.68996790197284</v>
      </c>
      <c r="X191" s="35">
        <f t="shared" ca="1" si="79"/>
        <v>36.270394864315655</v>
      </c>
      <c r="Y191" s="35">
        <f t="shared" ca="1" si="80"/>
        <v>23394.589740518619</v>
      </c>
      <c r="Z191" s="47">
        <f t="shared" si="81"/>
        <v>0.113</v>
      </c>
      <c r="AA191" s="34">
        <f t="shared" ca="1" si="82"/>
        <v>1031663.69</v>
      </c>
      <c r="AB191" s="34">
        <f t="shared" ca="1" si="83"/>
        <v>11513.830229667134</v>
      </c>
      <c r="AC191" s="35">
        <f t="shared" ca="1" si="84"/>
        <v>10038.660850194443</v>
      </c>
      <c r="AD191" s="35">
        <f t="shared" ca="1" si="85"/>
        <v>825.33095200000002</v>
      </c>
      <c r="AE191" s="35">
        <f t="shared" ca="1" si="86"/>
        <v>23394.589322627864</v>
      </c>
      <c r="AF191" s="35">
        <f t="shared" si="87"/>
        <v>0</v>
      </c>
      <c r="AG191" s="249">
        <f>'Tabla Fijo'!E185+'Tabla Fijo'!H185</f>
        <v>0</v>
      </c>
      <c r="AH191" s="35">
        <f t="shared" ca="1" si="96"/>
        <v>23394.589322627864</v>
      </c>
      <c r="AJ191" s="35">
        <f t="shared" ca="1" si="88"/>
        <v>23254.345558384237</v>
      </c>
    </row>
    <row r="192" spans="2:36" x14ac:dyDescent="0.25">
      <c r="B192" s="30">
        <v>178</v>
      </c>
      <c r="C192" s="19">
        <f t="shared" ca="1" si="89"/>
        <v>51108</v>
      </c>
      <c r="D192" s="30">
        <f t="shared" ca="1" si="90"/>
        <v>30</v>
      </c>
      <c r="E192" s="31">
        <f t="shared" si="65"/>
        <v>0.113</v>
      </c>
      <c r="F192" s="33">
        <f t="shared" ca="1" si="66"/>
        <v>1.0102166666666665</v>
      </c>
      <c r="G192" s="33">
        <f t="shared" ca="1" si="91"/>
        <v>6.2522817527119612</v>
      </c>
      <c r="H192" s="33">
        <f t="shared" ca="1" si="92"/>
        <v>0.15994160844818686</v>
      </c>
      <c r="I192" s="30" t="b">
        <f t="shared" si="67"/>
        <v>0</v>
      </c>
      <c r="J192" s="33">
        <f t="shared" si="93"/>
        <v>1</v>
      </c>
      <c r="K192" s="33">
        <f t="shared" ca="1" si="68"/>
        <v>0.15994160844818686</v>
      </c>
      <c r="L192" s="32">
        <f t="shared" ca="1" si="69"/>
        <v>22377.82244975233</v>
      </c>
      <c r="M192" s="34">
        <f t="shared" ca="1" si="94"/>
        <v>1020149.8994539706</v>
      </c>
      <c r="N192" s="35">
        <f t="shared" ca="1" si="95"/>
        <v>11955.290976997598</v>
      </c>
      <c r="O192" s="34">
        <f t="shared" ca="1" si="70"/>
        <v>9606.4115531915559</v>
      </c>
      <c r="P192" s="35">
        <f t="shared" si="71"/>
        <v>399</v>
      </c>
      <c r="Q192" s="35">
        <f t="shared" si="72"/>
        <v>63.84</v>
      </c>
      <c r="R192" s="35">
        <f t="shared" si="73"/>
        <v>166.35080000000002</v>
      </c>
      <c r="S192" s="35">
        <f t="shared" si="74"/>
        <v>26.616128000000003</v>
      </c>
      <c r="T192" s="35">
        <f t="shared" ca="1" si="75"/>
        <v>816.1199195631765</v>
      </c>
      <c r="U192" s="35">
        <f t="shared" si="76"/>
        <v>84.482758620689665</v>
      </c>
      <c r="V192" s="35">
        <f t="shared" si="77"/>
        <v>13.517241379310347</v>
      </c>
      <c r="W192" s="35">
        <f t="shared" ca="1" si="78"/>
        <v>226.68996790197286</v>
      </c>
      <c r="X192" s="35">
        <f t="shared" ca="1" si="79"/>
        <v>36.270394864315662</v>
      </c>
      <c r="Y192" s="35">
        <f t="shared" ca="1" si="80"/>
        <v>23394.589740518622</v>
      </c>
      <c r="Z192" s="47">
        <f t="shared" si="81"/>
        <v>0.113</v>
      </c>
      <c r="AA192" s="34">
        <f t="shared" ca="1" si="82"/>
        <v>1020149.86</v>
      </c>
      <c r="AB192" s="34">
        <f t="shared" ca="1" si="83"/>
        <v>11955.290976997598</v>
      </c>
      <c r="AC192" s="35">
        <f t="shared" ca="1" si="84"/>
        <v>9606.4111816666664</v>
      </c>
      <c r="AD192" s="35">
        <f t="shared" ca="1" si="85"/>
        <v>816.11988800000006</v>
      </c>
      <c r="AE192" s="35">
        <f t="shared" ca="1" si="86"/>
        <v>23394.589337430556</v>
      </c>
      <c r="AF192" s="35">
        <f t="shared" si="87"/>
        <v>0</v>
      </c>
      <c r="AG192" s="249">
        <f>'Tabla Fijo'!E186+'Tabla Fijo'!H186</f>
        <v>0</v>
      </c>
      <c r="AH192" s="35">
        <f t="shared" ca="1" si="96"/>
        <v>23394.589337430556</v>
      </c>
      <c r="AJ192" s="35">
        <f t="shared" ca="1" si="88"/>
        <v>23254.345573186929</v>
      </c>
    </row>
    <row r="193" spans="2:36" x14ac:dyDescent="0.25">
      <c r="B193" s="30">
        <v>179</v>
      </c>
      <c r="C193" s="19">
        <f t="shared" ca="1" si="89"/>
        <v>51139</v>
      </c>
      <c r="D193" s="30">
        <f t="shared" ca="1" si="90"/>
        <v>31</v>
      </c>
      <c r="E193" s="31">
        <f t="shared" si="65"/>
        <v>0.113</v>
      </c>
      <c r="F193" s="33">
        <f t="shared" ca="1" si="66"/>
        <v>1.0105305555555555</v>
      </c>
      <c r="G193" s="33">
        <f t="shared" ca="1" si="91"/>
        <v>6.3181217530578806</v>
      </c>
      <c r="H193" s="33">
        <f t="shared" ca="1" si="92"/>
        <v>0.15827488596844691</v>
      </c>
      <c r="I193" s="30" t="b">
        <f t="shared" si="67"/>
        <v>0</v>
      </c>
      <c r="J193" s="33">
        <f t="shared" si="93"/>
        <v>1</v>
      </c>
      <c r="K193" s="33">
        <f t="shared" ca="1" si="68"/>
        <v>0.15827488596844691</v>
      </c>
      <c r="L193" s="32">
        <f t="shared" ca="1" si="69"/>
        <v>22377.82244975233</v>
      </c>
      <c r="M193" s="34">
        <f t="shared" ca="1" si="94"/>
        <v>1008194.608476973</v>
      </c>
      <c r="N193" s="35">
        <f t="shared" ca="1" si="95"/>
        <v>11760.973114373985</v>
      </c>
      <c r="O193" s="34">
        <f t="shared" ca="1" si="70"/>
        <v>9810.2936485967675</v>
      </c>
      <c r="P193" s="35">
        <f t="shared" si="71"/>
        <v>399</v>
      </c>
      <c r="Q193" s="35">
        <f t="shared" si="72"/>
        <v>63.84</v>
      </c>
      <c r="R193" s="35">
        <f t="shared" si="73"/>
        <v>166.35080000000002</v>
      </c>
      <c r="S193" s="35">
        <f t="shared" si="74"/>
        <v>26.616128000000003</v>
      </c>
      <c r="T193" s="35">
        <f t="shared" ca="1" si="75"/>
        <v>806.5556867815784</v>
      </c>
      <c r="U193" s="35">
        <f t="shared" si="76"/>
        <v>84.482758620689665</v>
      </c>
      <c r="V193" s="35">
        <f t="shared" si="77"/>
        <v>13.517241379310347</v>
      </c>
      <c r="W193" s="35">
        <f t="shared" ca="1" si="78"/>
        <v>226.68996790197284</v>
      </c>
      <c r="X193" s="35">
        <f t="shared" ca="1" si="79"/>
        <v>36.270394864315655</v>
      </c>
      <c r="Y193" s="35">
        <f t="shared" ca="1" si="80"/>
        <v>23394.589740518619</v>
      </c>
      <c r="Z193" s="47">
        <f t="shared" si="81"/>
        <v>0.113</v>
      </c>
      <c r="AA193" s="34">
        <f t="shared" ca="1" si="82"/>
        <v>1008194.57</v>
      </c>
      <c r="AB193" s="34">
        <f t="shared" ca="1" si="83"/>
        <v>11760.973114373985</v>
      </c>
      <c r="AC193" s="35">
        <f t="shared" ca="1" si="84"/>
        <v>9810.2932741944442</v>
      </c>
      <c r="AD193" s="35">
        <f t="shared" ca="1" si="85"/>
        <v>806.555656</v>
      </c>
      <c r="AE193" s="35">
        <f t="shared" ca="1" si="86"/>
        <v>23394.58933533472</v>
      </c>
      <c r="AF193" s="35">
        <f t="shared" si="87"/>
        <v>0</v>
      </c>
      <c r="AG193" s="249">
        <f>'Tabla Fijo'!E187+'Tabla Fijo'!H187</f>
        <v>0</v>
      </c>
      <c r="AH193" s="35">
        <f t="shared" ca="1" si="96"/>
        <v>23394.58933533472</v>
      </c>
      <c r="AJ193" s="35">
        <f t="shared" ca="1" si="88"/>
        <v>23254.345571091093</v>
      </c>
    </row>
    <row r="194" spans="2:36" x14ac:dyDescent="0.25">
      <c r="B194" s="30">
        <v>180</v>
      </c>
      <c r="C194" s="19">
        <f t="shared" ca="1" si="89"/>
        <v>51170</v>
      </c>
      <c r="D194" s="30">
        <f t="shared" ca="1" si="90"/>
        <v>31</v>
      </c>
      <c r="E194" s="31">
        <f t="shared" si="65"/>
        <v>0.113</v>
      </c>
      <c r="F194" s="33">
        <f t="shared" ca="1" si="66"/>
        <v>1.0105305555555555</v>
      </c>
      <c r="G194" s="33">
        <f t="shared" ca="1" si="91"/>
        <v>6.3846550851852202</v>
      </c>
      <c r="H194" s="33">
        <f t="shared" ca="1" si="92"/>
        <v>0.15662553210123642</v>
      </c>
      <c r="I194" s="30" t="b">
        <f t="shared" si="67"/>
        <v>1</v>
      </c>
      <c r="J194" s="33">
        <f t="shared" si="93"/>
        <v>1</v>
      </c>
      <c r="K194" s="33">
        <f t="shared" ca="1" si="68"/>
        <v>0.15662553210123642</v>
      </c>
      <c r="L194" s="32">
        <f t="shared" ca="1" si="69"/>
        <v>22377.82244975233</v>
      </c>
      <c r="M194" s="34">
        <f t="shared" ca="1" si="94"/>
        <v>996433.63536259905</v>
      </c>
      <c r="N194" s="35">
        <f t="shared" ca="1" si="95"/>
        <v>11884.822695142295</v>
      </c>
      <c r="O194" s="34">
        <f t="shared" ca="1" si="70"/>
        <v>9695.8528463199564</v>
      </c>
      <c r="P194" s="35">
        <f t="shared" si="71"/>
        <v>399</v>
      </c>
      <c r="Q194" s="35">
        <f t="shared" si="72"/>
        <v>63.84</v>
      </c>
      <c r="R194" s="35">
        <f t="shared" si="73"/>
        <v>166.35080000000002</v>
      </c>
      <c r="S194" s="35">
        <f t="shared" si="74"/>
        <v>26.616128000000003</v>
      </c>
      <c r="T194" s="35">
        <f t="shared" ca="1" si="75"/>
        <v>797.1469082900793</v>
      </c>
      <c r="U194" s="35">
        <f t="shared" si="76"/>
        <v>84.482758620689665</v>
      </c>
      <c r="V194" s="35">
        <f t="shared" si="77"/>
        <v>13.517241379310347</v>
      </c>
      <c r="W194" s="35">
        <f t="shared" ca="1" si="78"/>
        <v>226.68996790197286</v>
      </c>
      <c r="X194" s="35">
        <f t="shared" ca="1" si="79"/>
        <v>36.270394864315662</v>
      </c>
      <c r="Y194" s="35">
        <f t="shared" ca="1" si="80"/>
        <v>23394.589740518622</v>
      </c>
      <c r="Z194" s="47">
        <f t="shared" si="81"/>
        <v>0.113</v>
      </c>
      <c r="AA194" s="34">
        <f t="shared" ca="1" si="82"/>
        <v>996433.6</v>
      </c>
      <c r="AB194" s="34">
        <f t="shared" ca="1" si="83"/>
        <v>11884.822695142295</v>
      </c>
      <c r="AC194" s="35">
        <f t="shared" ca="1" si="84"/>
        <v>9695.852502222222</v>
      </c>
      <c r="AD194" s="35">
        <f t="shared" ca="1" si="85"/>
        <v>797.14688000000001</v>
      </c>
      <c r="AE194" s="35">
        <f t="shared" ca="1" si="86"/>
        <v>23394.589368130804</v>
      </c>
      <c r="AF194" s="35">
        <f t="shared" si="87"/>
        <v>0</v>
      </c>
      <c r="AG194" s="249">
        <f>'Tabla Fijo'!E188+'Tabla Fijo'!H188</f>
        <v>0</v>
      </c>
      <c r="AH194" s="35">
        <f t="shared" ca="1" si="96"/>
        <v>23394.589368130804</v>
      </c>
      <c r="AJ194" s="35">
        <f t="shared" ca="1" si="88"/>
        <v>23254.345603887177</v>
      </c>
    </row>
    <row r="195" spans="2:36" x14ac:dyDescent="0.25">
      <c r="B195" s="30">
        <v>181</v>
      </c>
      <c r="C195" s="19">
        <f t="shared" ca="1" si="89"/>
        <v>51199</v>
      </c>
      <c r="D195" s="30">
        <f t="shared" ca="1" si="90"/>
        <v>29</v>
      </c>
      <c r="E195" s="31">
        <f t="shared" si="65"/>
        <v>0.113</v>
      </c>
      <c r="F195" s="33">
        <f t="shared" ca="1" si="66"/>
        <v>1.0099027777777776</v>
      </c>
      <c r="G195" s="33">
        <f t="shared" ca="1" si="91"/>
        <v>6.4478809056815667</v>
      </c>
      <c r="H195" s="33">
        <f t="shared" ca="1" si="92"/>
        <v>0.15508971313642711</v>
      </c>
      <c r="I195" s="30" t="b">
        <f t="shared" si="67"/>
        <v>0</v>
      </c>
      <c r="J195" s="33">
        <f t="shared" si="93"/>
        <v>1</v>
      </c>
      <c r="K195" s="33">
        <f t="shared" ca="1" si="68"/>
        <v>0.15508971313642711</v>
      </c>
      <c r="L195" s="32">
        <f t="shared" ca="1" si="69"/>
        <v>22377.82244975233</v>
      </c>
      <c r="M195" s="34">
        <f t="shared" ca="1" si="94"/>
        <v>984548.8126674568</v>
      </c>
      <c r="N195" s="35">
        <f t="shared" ca="1" si="95"/>
        <v>12628.054346531542</v>
      </c>
      <c r="O195" s="34">
        <f t="shared" ca="1" si="70"/>
        <v>8962.1290530868228</v>
      </c>
      <c r="P195" s="35">
        <f t="shared" si="71"/>
        <v>399</v>
      </c>
      <c r="Q195" s="35">
        <f t="shared" si="72"/>
        <v>63.84</v>
      </c>
      <c r="R195" s="35">
        <f t="shared" si="73"/>
        <v>166.35080000000002</v>
      </c>
      <c r="S195" s="35">
        <f t="shared" si="74"/>
        <v>26.616128000000003</v>
      </c>
      <c r="T195" s="35">
        <f t="shared" ca="1" si="75"/>
        <v>787.6390501339655</v>
      </c>
      <c r="U195" s="35">
        <f t="shared" si="76"/>
        <v>84.482758620689665</v>
      </c>
      <c r="V195" s="35">
        <f t="shared" si="77"/>
        <v>13.517241379310347</v>
      </c>
      <c r="W195" s="35">
        <f t="shared" ca="1" si="78"/>
        <v>226.68996790197284</v>
      </c>
      <c r="X195" s="35">
        <f t="shared" ca="1" si="79"/>
        <v>36.270394864315655</v>
      </c>
      <c r="Y195" s="35">
        <f t="shared" ca="1" si="80"/>
        <v>23394.589740518619</v>
      </c>
      <c r="Z195" s="47">
        <f t="shared" si="81"/>
        <v>0.113</v>
      </c>
      <c r="AA195" s="34">
        <f t="shared" ca="1" si="82"/>
        <v>984548.78</v>
      </c>
      <c r="AB195" s="34">
        <f t="shared" ca="1" si="83"/>
        <v>12628.054346531542</v>
      </c>
      <c r="AC195" s="35">
        <f t="shared" ca="1" si="84"/>
        <v>8962.128755722224</v>
      </c>
      <c r="AD195" s="35">
        <f t="shared" ca="1" si="85"/>
        <v>787.63902400000006</v>
      </c>
      <c r="AE195" s="35">
        <f t="shared" ca="1" si="86"/>
        <v>23394.589417020055</v>
      </c>
      <c r="AF195" s="35">
        <f t="shared" si="87"/>
        <v>0</v>
      </c>
      <c r="AG195" s="249">
        <f>'Tabla Fijo'!E189+'Tabla Fijo'!H189</f>
        <v>0</v>
      </c>
      <c r="AH195" s="35">
        <f t="shared" ca="1" si="96"/>
        <v>23394.589417020055</v>
      </c>
      <c r="AJ195" s="35">
        <f t="shared" ca="1" si="88"/>
        <v>23254.345652776428</v>
      </c>
    </row>
    <row r="196" spans="2:36" x14ac:dyDescent="0.25">
      <c r="B196" s="30">
        <v>182</v>
      </c>
      <c r="C196" s="19">
        <f t="shared" ca="1" si="89"/>
        <v>51230</v>
      </c>
      <c r="D196" s="30">
        <f t="shared" ca="1" si="90"/>
        <v>31</v>
      </c>
      <c r="E196" s="31">
        <f t="shared" si="65"/>
        <v>0.113</v>
      </c>
      <c r="F196" s="33">
        <f t="shared" ca="1" si="66"/>
        <v>1.0105305555555555</v>
      </c>
      <c r="G196" s="33">
        <f t="shared" ca="1" si="91"/>
        <v>6.5157806737744517</v>
      </c>
      <c r="H196" s="33">
        <f t="shared" ca="1" si="92"/>
        <v>0.15347355137733965</v>
      </c>
      <c r="I196" s="30" t="b">
        <f t="shared" si="67"/>
        <v>0</v>
      </c>
      <c r="J196" s="33">
        <f t="shared" si="93"/>
        <v>1</v>
      </c>
      <c r="K196" s="33">
        <f t="shared" ca="1" si="68"/>
        <v>0.15347355137733965</v>
      </c>
      <c r="L196" s="32">
        <f t="shared" ca="1" si="69"/>
        <v>22377.82244975233</v>
      </c>
      <c r="M196" s="34">
        <f t="shared" ca="1" si="94"/>
        <v>971920.75832092529</v>
      </c>
      <c r="N196" s="35">
        <f t="shared" ca="1" si="95"/>
        <v>12142.956908656141</v>
      </c>
      <c r="O196" s="34">
        <f t="shared" ca="1" si="70"/>
        <v>9457.3289344394489</v>
      </c>
      <c r="P196" s="35">
        <f t="shared" si="71"/>
        <v>399</v>
      </c>
      <c r="Q196" s="35">
        <f t="shared" si="72"/>
        <v>63.84</v>
      </c>
      <c r="R196" s="35">
        <f t="shared" si="73"/>
        <v>166.35080000000002</v>
      </c>
      <c r="S196" s="35">
        <f t="shared" si="74"/>
        <v>26.616128000000003</v>
      </c>
      <c r="T196" s="35">
        <f t="shared" ca="1" si="75"/>
        <v>777.53660665674022</v>
      </c>
      <c r="U196" s="35">
        <f t="shared" si="76"/>
        <v>84.482758620689665</v>
      </c>
      <c r="V196" s="35">
        <f t="shared" si="77"/>
        <v>13.517241379310347</v>
      </c>
      <c r="W196" s="35">
        <f t="shared" ca="1" si="78"/>
        <v>226.68996790197284</v>
      </c>
      <c r="X196" s="35">
        <f t="shared" ca="1" si="79"/>
        <v>36.270394864315655</v>
      </c>
      <c r="Y196" s="35">
        <f t="shared" ca="1" si="80"/>
        <v>23394.589740518619</v>
      </c>
      <c r="Z196" s="47">
        <f t="shared" si="81"/>
        <v>0.113</v>
      </c>
      <c r="AA196" s="34">
        <f t="shared" ca="1" si="82"/>
        <v>971920.73</v>
      </c>
      <c r="AB196" s="34">
        <f t="shared" ca="1" si="83"/>
        <v>12142.956908656141</v>
      </c>
      <c r="AC196" s="35">
        <f t="shared" ca="1" si="84"/>
        <v>9457.3286588611099</v>
      </c>
      <c r="AD196" s="35">
        <f t="shared" ca="1" si="85"/>
        <v>777.53658400000006</v>
      </c>
      <c r="AE196" s="35">
        <f t="shared" ca="1" si="86"/>
        <v>23394.589442283541</v>
      </c>
      <c r="AF196" s="35">
        <f t="shared" si="87"/>
        <v>0</v>
      </c>
      <c r="AG196" s="249">
        <f>'Tabla Fijo'!E190+'Tabla Fijo'!H190</f>
        <v>0</v>
      </c>
      <c r="AH196" s="35">
        <f t="shared" ca="1" si="96"/>
        <v>23394.589442283541</v>
      </c>
      <c r="AJ196" s="35">
        <f t="shared" ca="1" si="88"/>
        <v>23254.345678039914</v>
      </c>
    </row>
    <row r="197" spans="2:36" x14ac:dyDescent="0.25">
      <c r="B197" s="30">
        <v>183</v>
      </c>
      <c r="C197" s="19">
        <f t="shared" ca="1" si="89"/>
        <v>51260</v>
      </c>
      <c r="D197" s="30">
        <f t="shared" ca="1" si="90"/>
        <v>30</v>
      </c>
      <c r="E197" s="31">
        <f t="shared" si="65"/>
        <v>0.113</v>
      </c>
      <c r="F197" s="33">
        <f t="shared" ca="1" si="66"/>
        <v>1.0102166666666665</v>
      </c>
      <c r="G197" s="33">
        <f t="shared" ca="1" si="91"/>
        <v>6.5823502329915131</v>
      </c>
      <c r="H197" s="33">
        <f t="shared" ca="1" si="92"/>
        <v>0.1519214208608777</v>
      </c>
      <c r="I197" s="30" t="b">
        <f t="shared" si="67"/>
        <v>0</v>
      </c>
      <c r="J197" s="33">
        <f t="shared" si="93"/>
        <v>1</v>
      </c>
      <c r="K197" s="33">
        <f t="shared" ca="1" si="68"/>
        <v>0.1519214208608777</v>
      </c>
      <c r="L197" s="32">
        <f t="shared" ca="1" si="69"/>
        <v>22377.82244975233</v>
      </c>
      <c r="M197" s="34">
        <f t="shared" ca="1" si="94"/>
        <v>959777.80141226912</v>
      </c>
      <c r="N197" s="35">
        <f t="shared" ca="1" si="95"/>
        <v>12572.092578656981</v>
      </c>
      <c r="O197" s="34">
        <f t="shared" ca="1" si="70"/>
        <v>9037.9076299655335</v>
      </c>
      <c r="P197" s="35">
        <f t="shared" si="71"/>
        <v>399</v>
      </c>
      <c r="Q197" s="35">
        <f t="shared" si="72"/>
        <v>63.84</v>
      </c>
      <c r="R197" s="35">
        <f t="shared" si="73"/>
        <v>166.35080000000002</v>
      </c>
      <c r="S197" s="35">
        <f t="shared" si="74"/>
        <v>26.616128000000003</v>
      </c>
      <c r="T197" s="35">
        <f t="shared" ca="1" si="75"/>
        <v>767.82224112981532</v>
      </c>
      <c r="U197" s="35">
        <f t="shared" si="76"/>
        <v>84.482758620689665</v>
      </c>
      <c r="V197" s="35">
        <f t="shared" si="77"/>
        <v>13.517241379310347</v>
      </c>
      <c r="W197" s="35">
        <f t="shared" ca="1" si="78"/>
        <v>226.68996790197284</v>
      </c>
      <c r="X197" s="35">
        <f t="shared" ca="1" si="79"/>
        <v>36.270394864315655</v>
      </c>
      <c r="Y197" s="35">
        <f t="shared" ca="1" si="80"/>
        <v>23394.589740518619</v>
      </c>
      <c r="Z197" s="47">
        <f t="shared" si="81"/>
        <v>0.113</v>
      </c>
      <c r="AA197" s="34">
        <f t="shared" ca="1" si="82"/>
        <v>959777.77</v>
      </c>
      <c r="AB197" s="34">
        <f t="shared" ca="1" si="83"/>
        <v>12572.092578656981</v>
      </c>
      <c r="AC197" s="35">
        <f t="shared" ca="1" si="84"/>
        <v>9037.9073341666663</v>
      </c>
      <c r="AD197" s="35">
        <f t="shared" ca="1" si="85"/>
        <v>767.82221600000003</v>
      </c>
      <c r="AE197" s="35">
        <f t="shared" ca="1" si="86"/>
        <v>23394.589419589935</v>
      </c>
      <c r="AF197" s="35">
        <f t="shared" si="87"/>
        <v>0</v>
      </c>
      <c r="AG197" s="249">
        <f>'Tabla Fijo'!E191+'Tabla Fijo'!H191</f>
        <v>0</v>
      </c>
      <c r="AH197" s="35">
        <f t="shared" ca="1" si="96"/>
        <v>23394.589419589935</v>
      </c>
      <c r="AJ197" s="35">
        <f t="shared" ca="1" si="88"/>
        <v>23254.345655346307</v>
      </c>
    </row>
    <row r="198" spans="2:36" x14ac:dyDescent="0.25">
      <c r="B198" s="30">
        <v>184</v>
      </c>
      <c r="C198" s="19">
        <f t="shared" ca="1" si="89"/>
        <v>51291</v>
      </c>
      <c r="D198" s="30">
        <f t="shared" ca="1" si="90"/>
        <v>31</v>
      </c>
      <c r="E198" s="31">
        <f t="shared" si="65"/>
        <v>0.113</v>
      </c>
      <c r="F198" s="33">
        <f t="shared" ca="1" si="66"/>
        <v>1.0105305555555555</v>
      </c>
      <c r="G198" s="33">
        <f t="shared" ca="1" si="91"/>
        <v>6.6516660378061543</v>
      </c>
      <c r="H198" s="33">
        <f t="shared" ca="1" si="92"/>
        <v>0.15033827530069729</v>
      </c>
      <c r="I198" s="30" t="b">
        <f t="shared" si="67"/>
        <v>0</v>
      </c>
      <c r="J198" s="33">
        <f t="shared" si="93"/>
        <v>1</v>
      </c>
      <c r="K198" s="33">
        <f t="shared" ca="1" si="68"/>
        <v>0.15033827530069729</v>
      </c>
      <c r="L198" s="32">
        <f t="shared" ca="1" si="69"/>
        <v>22377.82244975233</v>
      </c>
      <c r="M198" s="34">
        <f t="shared" ca="1" si="94"/>
        <v>947205.70883361215</v>
      </c>
      <c r="N198" s="35">
        <f t="shared" ca="1" si="95"/>
        <v>12403.220110340597</v>
      </c>
      <c r="O198" s="34">
        <f t="shared" ca="1" si="70"/>
        <v>9216.837772344843</v>
      </c>
      <c r="P198" s="35">
        <f t="shared" si="71"/>
        <v>399</v>
      </c>
      <c r="Q198" s="35">
        <f t="shared" si="72"/>
        <v>63.84</v>
      </c>
      <c r="R198" s="35">
        <f t="shared" si="73"/>
        <v>166.35080000000002</v>
      </c>
      <c r="S198" s="35">
        <f t="shared" si="74"/>
        <v>26.616128000000003</v>
      </c>
      <c r="T198" s="35">
        <f t="shared" ca="1" si="75"/>
        <v>757.76456706688975</v>
      </c>
      <c r="U198" s="35">
        <f t="shared" si="76"/>
        <v>84.482758620689665</v>
      </c>
      <c r="V198" s="35">
        <f t="shared" si="77"/>
        <v>13.517241379310347</v>
      </c>
      <c r="W198" s="35">
        <f t="shared" ca="1" si="78"/>
        <v>226.68996790197284</v>
      </c>
      <c r="X198" s="35">
        <f t="shared" ca="1" si="79"/>
        <v>36.270394864315655</v>
      </c>
      <c r="Y198" s="35">
        <f t="shared" ca="1" si="80"/>
        <v>23394.589740518619</v>
      </c>
      <c r="Z198" s="47">
        <f t="shared" si="81"/>
        <v>0.113</v>
      </c>
      <c r="AA198" s="34">
        <f t="shared" ca="1" si="82"/>
        <v>947205.68</v>
      </c>
      <c r="AB198" s="34">
        <f t="shared" ca="1" si="83"/>
        <v>12403.220110340597</v>
      </c>
      <c r="AC198" s="35">
        <f t="shared" ca="1" si="84"/>
        <v>9216.8374917777783</v>
      </c>
      <c r="AD198" s="35">
        <f t="shared" ca="1" si="85"/>
        <v>757.76454400000011</v>
      </c>
      <c r="AE198" s="35">
        <f t="shared" ca="1" si="86"/>
        <v>23394.589436884664</v>
      </c>
      <c r="AF198" s="35">
        <f t="shared" si="87"/>
        <v>0</v>
      </c>
      <c r="AG198" s="249">
        <f>'Tabla Fijo'!E192+'Tabla Fijo'!H192</f>
        <v>0</v>
      </c>
      <c r="AH198" s="35">
        <f t="shared" ca="1" si="96"/>
        <v>23394.589436884664</v>
      </c>
      <c r="AJ198" s="35">
        <f t="shared" ca="1" si="88"/>
        <v>23254.345672641037</v>
      </c>
    </row>
    <row r="199" spans="2:36" x14ac:dyDescent="0.25">
      <c r="B199" s="30">
        <v>185</v>
      </c>
      <c r="C199" s="19">
        <f t="shared" ca="1" si="89"/>
        <v>51321</v>
      </c>
      <c r="D199" s="30">
        <f t="shared" ca="1" si="90"/>
        <v>30</v>
      </c>
      <c r="E199" s="31">
        <f t="shared" si="65"/>
        <v>0.113</v>
      </c>
      <c r="F199" s="33">
        <f t="shared" ca="1" si="66"/>
        <v>1.0102166666666665</v>
      </c>
      <c r="G199" s="33">
        <f t="shared" ca="1" si="91"/>
        <v>6.7196238924924065</v>
      </c>
      <c r="H199" s="33">
        <f t="shared" ca="1" si="92"/>
        <v>0.14881785290353289</v>
      </c>
      <c r="I199" s="30" t="b">
        <f t="shared" si="67"/>
        <v>0</v>
      </c>
      <c r="J199" s="33">
        <f t="shared" si="93"/>
        <v>1</v>
      </c>
      <c r="K199" s="33">
        <f t="shared" ca="1" si="68"/>
        <v>0.14881785290353289</v>
      </c>
      <c r="L199" s="32">
        <f t="shared" ca="1" si="69"/>
        <v>22377.82244975233</v>
      </c>
      <c r="M199" s="34">
        <f t="shared" ca="1" si="94"/>
        <v>934802.48872327153</v>
      </c>
      <c r="N199" s="35">
        <f t="shared" ca="1" si="95"/>
        <v>12827.257023296239</v>
      </c>
      <c r="O199" s="34">
        <f t="shared" ca="1" si="70"/>
        <v>8802.7234354774737</v>
      </c>
      <c r="P199" s="35">
        <f t="shared" si="71"/>
        <v>399</v>
      </c>
      <c r="Q199" s="35">
        <f t="shared" si="72"/>
        <v>63.84</v>
      </c>
      <c r="R199" s="35">
        <f t="shared" si="73"/>
        <v>166.35080000000002</v>
      </c>
      <c r="S199" s="35">
        <f t="shared" si="74"/>
        <v>26.616128000000003</v>
      </c>
      <c r="T199" s="35">
        <f t="shared" ca="1" si="75"/>
        <v>747.84199097861722</v>
      </c>
      <c r="U199" s="35">
        <f t="shared" si="76"/>
        <v>84.482758620689665</v>
      </c>
      <c r="V199" s="35">
        <f t="shared" si="77"/>
        <v>13.517241379310347</v>
      </c>
      <c r="W199" s="35">
        <f t="shared" ca="1" si="78"/>
        <v>226.68996790197284</v>
      </c>
      <c r="X199" s="35">
        <f t="shared" ca="1" si="79"/>
        <v>36.270394864315655</v>
      </c>
      <c r="Y199" s="35">
        <f t="shared" ca="1" si="80"/>
        <v>23394.589740518619</v>
      </c>
      <c r="Z199" s="47">
        <f t="shared" si="81"/>
        <v>0.113</v>
      </c>
      <c r="AA199" s="34">
        <f t="shared" ca="1" si="82"/>
        <v>934802.46</v>
      </c>
      <c r="AB199" s="34">
        <f t="shared" ca="1" si="83"/>
        <v>12827.257023296239</v>
      </c>
      <c r="AC199" s="35">
        <f t="shared" ca="1" si="84"/>
        <v>8802.7231649999994</v>
      </c>
      <c r="AD199" s="35">
        <f t="shared" ca="1" si="85"/>
        <v>747.84196799999995</v>
      </c>
      <c r="AE199" s="35">
        <f t="shared" ca="1" si="86"/>
        <v>23394.589447062528</v>
      </c>
      <c r="AF199" s="35">
        <f t="shared" si="87"/>
        <v>0</v>
      </c>
      <c r="AG199" s="249">
        <f>'Tabla Fijo'!E193+'Tabla Fijo'!H193</f>
        <v>0</v>
      </c>
      <c r="AH199" s="35">
        <f t="shared" ca="1" si="96"/>
        <v>23394.589447062528</v>
      </c>
      <c r="AJ199" s="35">
        <f t="shared" ca="1" si="88"/>
        <v>23254.345682818901</v>
      </c>
    </row>
    <row r="200" spans="2:36" x14ac:dyDescent="0.25">
      <c r="B200" s="30">
        <v>186</v>
      </c>
      <c r="C200" s="19">
        <f t="shared" ca="1" si="89"/>
        <v>51352</v>
      </c>
      <c r="D200" s="30">
        <f t="shared" ca="1" si="90"/>
        <v>31</v>
      </c>
      <c r="E200" s="31">
        <f t="shared" si="65"/>
        <v>0.113</v>
      </c>
      <c r="F200" s="33">
        <f t="shared" ca="1" si="66"/>
        <v>1.0105305555555555</v>
      </c>
      <c r="G200" s="33">
        <f t="shared" ca="1" si="91"/>
        <v>6.7903852652047361</v>
      </c>
      <c r="H200" s="33">
        <f t="shared" ca="1" si="92"/>
        <v>0.14726704906188398</v>
      </c>
      <c r="I200" s="30" t="b">
        <f t="shared" si="67"/>
        <v>0</v>
      </c>
      <c r="J200" s="33">
        <f t="shared" si="93"/>
        <v>1</v>
      </c>
      <c r="K200" s="33">
        <f t="shared" ca="1" si="68"/>
        <v>0.14726704906188398</v>
      </c>
      <c r="L200" s="32">
        <f t="shared" ca="1" si="69"/>
        <v>22377.82244975233</v>
      </c>
      <c r="M200" s="34">
        <f t="shared" ca="1" si="94"/>
        <v>921975.23169997532</v>
      </c>
      <c r="N200" s="35">
        <f t="shared" ca="1" si="95"/>
        <v>12668.911051489533</v>
      </c>
      <c r="O200" s="34">
        <f t="shared" ca="1" si="70"/>
        <v>8971.3312129028163</v>
      </c>
      <c r="P200" s="35">
        <f t="shared" si="71"/>
        <v>399</v>
      </c>
      <c r="Q200" s="35">
        <f t="shared" si="72"/>
        <v>63.84</v>
      </c>
      <c r="R200" s="35">
        <f t="shared" si="73"/>
        <v>166.35080000000002</v>
      </c>
      <c r="S200" s="35">
        <f t="shared" si="74"/>
        <v>26.616128000000003</v>
      </c>
      <c r="T200" s="35">
        <f t="shared" ca="1" si="75"/>
        <v>737.58018535998031</v>
      </c>
      <c r="U200" s="35">
        <f t="shared" si="76"/>
        <v>84.482758620689665</v>
      </c>
      <c r="V200" s="35">
        <f t="shared" si="77"/>
        <v>13.517241379310347</v>
      </c>
      <c r="W200" s="35">
        <f t="shared" ca="1" si="78"/>
        <v>226.68996790197284</v>
      </c>
      <c r="X200" s="35">
        <f t="shared" ca="1" si="79"/>
        <v>36.270394864315655</v>
      </c>
      <c r="Y200" s="35">
        <f t="shared" ca="1" si="80"/>
        <v>23394.589740518619</v>
      </c>
      <c r="Z200" s="47">
        <f t="shared" si="81"/>
        <v>0.113</v>
      </c>
      <c r="AA200" s="34">
        <f t="shared" ca="1" si="82"/>
        <v>921975.2</v>
      </c>
      <c r="AB200" s="34">
        <f t="shared" ca="1" si="83"/>
        <v>12668.911051489533</v>
      </c>
      <c r="AC200" s="35">
        <f t="shared" ca="1" si="84"/>
        <v>8971.330904444445</v>
      </c>
      <c r="AD200" s="35">
        <f t="shared" ca="1" si="85"/>
        <v>737.58015999999998</v>
      </c>
      <c r="AE200" s="35">
        <f t="shared" ca="1" si="86"/>
        <v>23394.589406700266</v>
      </c>
      <c r="AF200" s="35">
        <f t="shared" si="87"/>
        <v>0</v>
      </c>
      <c r="AG200" s="249">
        <f>'Tabla Fijo'!E194+'Tabla Fijo'!H194</f>
        <v>0</v>
      </c>
      <c r="AH200" s="35">
        <f t="shared" ca="1" si="96"/>
        <v>23394.589406700266</v>
      </c>
      <c r="AJ200" s="35">
        <f t="shared" ca="1" si="88"/>
        <v>23254.345642456639</v>
      </c>
    </row>
    <row r="201" spans="2:36" x14ac:dyDescent="0.25">
      <c r="B201" s="30">
        <v>187</v>
      </c>
      <c r="C201" s="19">
        <f t="shared" ca="1" si="89"/>
        <v>51383</v>
      </c>
      <c r="D201" s="30">
        <f t="shared" ca="1" si="90"/>
        <v>31</v>
      </c>
      <c r="E201" s="31">
        <f t="shared" si="65"/>
        <v>0.113</v>
      </c>
      <c r="F201" s="33">
        <f t="shared" ca="1" si="66"/>
        <v>1.0105305555555555</v>
      </c>
      <c r="G201" s="33">
        <f t="shared" ca="1" si="91"/>
        <v>6.8618917944835998</v>
      </c>
      <c r="H201" s="33">
        <f t="shared" ca="1" si="92"/>
        <v>0.14573240586567079</v>
      </c>
      <c r="I201" s="30" t="b">
        <f t="shared" si="67"/>
        <v>0</v>
      </c>
      <c r="J201" s="33">
        <f t="shared" si="93"/>
        <v>1</v>
      </c>
      <c r="K201" s="33">
        <f t="shared" ca="1" si="68"/>
        <v>0.14573240586567079</v>
      </c>
      <c r="L201" s="32">
        <f t="shared" ca="1" si="69"/>
        <v>22377.82244975233</v>
      </c>
      <c r="M201" s="34">
        <f t="shared" ca="1" si="94"/>
        <v>909306.32064848579</v>
      </c>
      <c r="N201" s="35">
        <f t="shared" ca="1" si="95"/>
        <v>12802.321723145635</v>
      </c>
      <c r="O201" s="34">
        <f t="shared" ca="1" si="70"/>
        <v>8848.055670087906</v>
      </c>
      <c r="P201" s="35">
        <f t="shared" si="71"/>
        <v>399</v>
      </c>
      <c r="Q201" s="35">
        <f t="shared" si="72"/>
        <v>63.84</v>
      </c>
      <c r="R201" s="35">
        <f t="shared" si="73"/>
        <v>166.35080000000002</v>
      </c>
      <c r="S201" s="35">
        <f t="shared" si="74"/>
        <v>26.616128000000003</v>
      </c>
      <c r="T201" s="35">
        <f t="shared" ca="1" si="75"/>
        <v>727.44505651878865</v>
      </c>
      <c r="U201" s="35">
        <f t="shared" si="76"/>
        <v>84.482758620689665</v>
      </c>
      <c r="V201" s="35">
        <f t="shared" si="77"/>
        <v>13.517241379310347</v>
      </c>
      <c r="W201" s="35">
        <f t="shared" ca="1" si="78"/>
        <v>226.68996790197281</v>
      </c>
      <c r="X201" s="35">
        <f t="shared" ca="1" si="79"/>
        <v>36.270394864315648</v>
      </c>
      <c r="Y201" s="35">
        <f t="shared" ca="1" si="80"/>
        <v>23394.589740518615</v>
      </c>
      <c r="Z201" s="47">
        <f t="shared" si="81"/>
        <v>0.113</v>
      </c>
      <c r="AA201" s="34">
        <f t="shared" ca="1" si="82"/>
        <v>909306.29</v>
      </c>
      <c r="AB201" s="34">
        <f t="shared" ca="1" si="83"/>
        <v>12802.321723145635</v>
      </c>
      <c r="AC201" s="35">
        <f t="shared" ca="1" si="84"/>
        <v>8848.0553718611118</v>
      </c>
      <c r="AD201" s="35">
        <f t="shared" ca="1" si="85"/>
        <v>727.44503200000008</v>
      </c>
      <c r="AE201" s="35">
        <f t="shared" ca="1" si="86"/>
        <v>23394.589417773037</v>
      </c>
      <c r="AF201" s="35">
        <f t="shared" si="87"/>
        <v>0</v>
      </c>
      <c r="AG201" s="249">
        <f>'Tabla Fijo'!E195+'Tabla Fijo'!H195</f>
        <v>0</v>
      </c>
      <c r="AH201" s="35">
        <f t="shared" ca="1" si="96"/>
        <v>23394.589417773037</v>
      </c>
      <c r="AJ201" s="35">
        <f t="shared" ca="1" si="88"/>
        <v>23254.34565352941</v>
      </c>
    </row>
    <row r="202" spans="2:36" x14ac:dyDescent="0.25">
      <c r="B202" s="30">
        <v>188</v>
      </c>
      <c r="C202" s="19">
        <f t="shared" ca="1" si="89"/>
        <v>51413</v>
      </c>
      <c r="D202" s="30">
        <f t="shared" ca="1" si="90"/>
        <v>30</v>
      </c>
      <c r="E202" s="31">
        <f t="shared" si="65"/>
        <v>0.113</v>
      </c>
      <c r="F202" s="33">
        <f t="shared" ca="1" si="66"/>
        <v>1.0102166666666665</v>
      </c>
      <c r="G202" s="33">
        <f t="shared" ca="1" si="91"/>
        <v>6.9319974556505732</v>
      </c>
      <c r="H202" s="33">
        <f t="shared" ca="1" si="92"/>
        <v>0.14425856420141303</v>
      </c>
      <c r="I202" s="30" t="b">
        <f t="shared" si="67"/>
        <v>0</v>
      </c>
      <c r="J202" s="33">
        <f t="shared" si="93"/>
        <v>1</v>
      </c>
      <c r="K202" s="33">
        <f t="shared" ca="1" si="68"/>
        <v>0.14425856420141303</v>
      </c>
      <c r="L202" s="32">
        <f t="shared" ca="1" si="69"/>
        <v>22377.82244975233</v>
      </c>
      <c r="M202" s="34">
        <f t="shared" ca="1" si="94"/>
        <v>896503.99892534013</v>
      </c>
      <c r="N202" s="35">
        <f t="shared" ca="1" si="95"/>
        <v>13218.539927398437</v>
      </c>
      <c r="O202" s="34">
        <f t="shared" ca="1" si="70"/>
        <v>8442.0793232136202</v>
      </c>
      <c r="P202" s="35">
        <f t="shared" si="71"/>
        <v>399</v>
      </c>
      <c r="Q202" s="35">
        <f t="shared" si="72"/>
        <v>63.84</v>
      </c>
      <c r="R202" s="35">
        <f t="shared" si="73"/>
        <v>166.35080000000002</v>
      </c>
      <c r="S202" s="35">
        <f t="shared" si="74"/>
        <v>26.616128000000003</v>
      </c>
      <c r="T202" s="35">
        <f t="shared" ca="1" si="75"/>
        <v>717.20319914027209</v>
      </c>
      <c r="U202" s="35">
        <f t="shared" si="76"/>
        <v>84.482758620689665</v>
      </c>
      <c r="V202" s="35">
        <f t="shared" si="77"/>
        <v>13.517241379310347</v>
      </c>
      <c r="W202" s="35">
        <f t="shared" ca="1" si="78"/>
        <v>226.68996790197284</v>
      </c>
      <c r="X202" s="35">
        <f t="shared" ca="1" si="79"/>
        <v>36.270394864315655</v>
      </c>
      <c r="Y202" s="35">
        <f t="shared" ca="1" si="80"/>
        <v>23394.589740518619</v>
      </c>
      <c r="Z202" s="47">
        <f t="shared" si="81"/>
        <v>0.113</v>
      </c>
      <c r="AA202" s="34">
        <f t="shared" ca="1" si="82"/>
        <v>896503.97</v>
      </c>
      <c r="AB202" s="34">
        <f t="shared" ca="1" si="83"/>
        <v>13218.539927398437</v>
      </c>
      <c r="AC202" s="35">
        <f t="shared" ca="1" si="84"/>
        <v>8442.0790508333339</v>
      </c>
      <c r="AD202" s="35">
        <f t="shared" ca="1" si="85"/>
        <v>717.20317599999998</v>
      </c>
      <c r="AE202" s="35">
        <f t="shared" ca="1" si="86"/>
        <v>23394.589444998059</v>
      </c>
      <c r="AF202" s="35">
        <f t="shared" si="87"/>
        <v>0</v>
      </c>
      <c r="AG202" s="249">
        <f>'Tabla Fijo'!E196+'Tabla Fijo'!H196</f>
        <v>0</v>
      </c>
      <c r="AH202" s="35">
        <f t="shared" ca="1" si="96"/>
        <v>23394.589444998059</v>
      </c>
      <c r="AJ202" s="35">
        <f t="shared" ca="1" si="88"/>
        <v>23254.345680754432</v>
      </c>
    </row>
    <row r="203" spans="2:36" x14ac:dyDescent="0.25">
      <c r="B203" s="30">
        <v>189</v>
      </c>
      <c r="C203" s="19">
        <f t="shared" ca="1" si="89"/>
        <v>51444</v>
      </c>
      <c r="D203" s="30">
        <f t="shared" ca="1" si="90"/>
        <v>31</v>
      </c>
      <c r="E203" s="31">
        <f t="shared" si="65"/>
        <v>0.113</v>
      </c>
      <c r="F203" s="33">
        <f t="shared" ca="1" si="66"/>
        <v>1.0105305555555555</v>
      </c>
      <c r="G203" s="33">
        <f t="shared" ca="1" si="91"/>
        <v>7.0049952399682711</v>
      </c>
      <c r="H203" s="33">
        <f t="shared" ca="1" si="92"/>
        <v>0.14275527188003193</v>
      </c>
      <c r="I203" s="30" t="b">
        <f t="shared" si="67"/>
        <v>0</v>
      </c>
      <c r="J203" s="33">
        <f t="shared" si="93"/>
        <v>1</v>
      </c>
      <c r="K203" s="33">
        <f t="shared" ca="1" si="68"/>
        <v>0.14275527188003193</v>
      </c>
      <c r="L203" s="32">
        <f t="shared" ca="1" si="69"/>
        <v>22377.82244975233</v>
      </c>
      <c r="M203" s="34">
        <f t="shared" ca="1" si="94"/>
        <v>883285.45899794169</v>
      </c>
      <c r="N203" s="35">
        <f t="shared" ca="1" si="95"/>
        <v>13076.335852360116</v>
      </c>
      <c r="O203" s="34">
        <f t="shared" ca="1" si="70"/>
        <v>8594.8582301938604</v>
      </c>
      <c r="P203" s="35">
        <f t="shared" si="71"/>
        <v>399</v>
      </c>
      <c r="Q203" s="35">
        <f t="shared" si="72"/>
        <v>63.84</v>
      </c>
      <c r="R203" s="35">
        <f t="shared" si="73"/>
        <v>166.35080000000002</v>
      </c>
      <c r="S203" s="35">
        <f t="shared" si="74"/>
        <v>26.616128000000003</v>
      </c>
      <c r="T203" s="35">
        <f t="shared" ca="1" si="75"/>
        <v>706.62836719835343</v>
      </c>
      <c r="U203" s="35">
        <f t="shared" si="76"/>
        <v>84.482758620689665</v>
      </c>
      <c r="V203" s="35">
        <f t="shared" si="77"/>
        <v>13.517241379310347</v>
      </c>
      <c r="W203" s="35">
        <f t="shared" ca="1" si="78"/>
        <v>226.68996790197286</v>
      </c>
      <c r="X203" s="35">
        <f t="shared" ca="1" si="79"/>
        <v>36.270394864315662</v>
      </c>
      <c r="Y203" s="35">
        <f t="shared" ca="1" si="80"/>
        <v>23394.589740518622</v>
      </c>
      <c r="Z203" s="47">
        <f t="shared" si="81"/>
        <v>0.113</v>
      </c>
      <c r="AA203" s="34">
        <f t="shared" ca="1" si="82"/>
        <v>883285.43</v>
      </c>
      <c r="AB203" s="34">
        <f t="shared" ca="1" si="83"/>
        <v>13076.335852360116</v>
      </c>
      <c r="AC203" s="35">
        <f t="shared" ca="1" si="84"/>
        <v>8594.8579480277785</v>
      </c>
      <c r="AD203" s="35">
        <f t="shared" ca="1" si="85"/>
        <v>706.62834400000008</v>
      </c>
      <c r="AE203" s="35">
        <f t="shared" ca="1" si="86"/>
        <v>23394.589435154187</v>
      </c>
      <c r="AF203" s="35">
        <f t="shared" si="87"/>
        <v>0</v>
      </c>
      <c r="AG203" s="249">
        <f>'Tabla Fijo'!E197+'Tabla Fijo'!H197</f>
        <v>0</v>
      </c>
      <c r="AH203" s="35">
        <f t="shared" ca="1" si="96"/>
        <v>23394.589435154187</v>
      </c>
      <c r="AJ203" s="35">
        <f t="shared" ca="1" si="88"/>
        <v>23254.345670910559</v>
      </c>
    </row>
    <row r="204" spans="2:36" x14ac:dyDescent="0.25">
      <c r="B204" s="30">
        <v>190</v>
      </c>
      <c r="C204" s="19">
        <f t="shared" ca="1" si="89"/>
        <v>51474</v>
      </c>
      <c r="D204" s="30">
        <f t="shared" ca="1" si="90"/>
        <v>30</v>
      </c>
      <c r="E204" s="31">
        <f t="shared" si="65"/>
        <v>0.113</v>
      </c>
      <c r="F204" s="33">
        <f t="shared" ca="1" si="66"/>
        <v>1.0102166666666665</v>
      </c>
      <c r="G204" s="33">
        <f t="shared" ca="1" si="91"/>
        <v>7.0765629413366131</v>
      </c>
      <c r="H204" s="33">
        <f t="shared" ca="1" si="92"/>
        <v>0.14131153899001725</v>
      </c>
      <c r="I204" s="30" t="b">
        <f t="shared" si="67"/>
        <v>0</v>
      </c>
      <c r="J204" s="33">
        <f t="shared" si="93"/>
        <v>1</v>
      </c>
      <c r="K204" s="33">
        <f t="shared" ca="1" si="68"/>
        <v>0.14131153899001725</v>
      </c>
      <c r="L204" s="32">
        <f t="shared" ca="1" si="69"/>
        <v>22377.82244975233</v>
      </c>
      <c r="M204" s="34">
        <f t="shared" ca="1" si="94"/>
        <v>870209.12314558157</v>
      </c>
      <c r="N204" s="35">
        <f t="shared" ca="1" si="95"/>
        <v>13487.185908281637</v>
      </c>
      <c r="O204" s="34">
        <f t="shared" ca="1" si="70"/>
        <v>8194.4692429542265</v>
      </c>
      <c r="P204" s="35">
        <f t="shared" si="71"/>
        <v>399</v>
      </c>
      <c r="Q204" s="35">
        <f t="shared" si="72"/>
        <v>63.84</v>
      </c>
      <c r="R204" s="35">
        <f t="shared" si="73"/>
        <v>166.35080000000002</v>
      </c>
      <c r="S204" s="35">
        <f t="shared" si="74"/>
        <v>26.616128000000003</v>
      </c>
      <c r="T204" s="35">
        <f t="shared" ca="1" si="75"/>
        <v>696.16729851646528</v>
      </c>
      <c r="U204" s="35">
        <f t="shared" si="76"/>
        <v>84.482758620689665</v>
      </c>
      <c r="V204" s="35">
        <f t="shared" si="77"/>
        <v>13.517241379310347</v>
      </c>
      <c r="W204" s="35">
        <f t="shared" ca="1" si="78"/>
        <v>226.68996790197284</v>
      </c>
      <c r="X204" s="35">
        <f t="shared" ca="1" si="79"/>
        <v>36.270394864315655</v>
      </c>
      <c r="Y204" s="35">
        <f t="shared" ca="1" si="80"/>
        <v>23394.589740518619</v>
      </c>
      <c r="Z204" s="47">
        <f t="shared" si="81"/>
        <v>0.113</v>
      </c>
      <c r="AA204" s="34">
        <f t="shared" ca="1" si="82"/>
        <v>870209.09</v>
      </c>
      <c r="AB204" s="34">
        <f t="shared" ca="1" si="83"/>
        <v>13487.185908281637</v>
      </c>
      <c r="AC204" s="35">
        <f t="shared" ca="1" si="84"/>
        <v>8194.4689308333327</v>
      </c>
      <c r="AD204" s="35">
        <f t="shared" ca="1" si="85"/>
        <v>696.16727200000003</v>
      </c>
      <c r="AE204" s="35">
        <f t="shared" ca="1" si="86"/>
        <v>23394.589401881258</v>
      </c>
      <c r="AF204" s="35">
        <f t="shared" si="87"/>
        <v>0</v>
      </c>
      <c r="AG204" s="249">
        <f>'Tabla Fijo'!E198+'Tabla Fijo'!H198</f>
        <v>0</v>
      </c>
      <c r="AH204" s="35">
        <f t="shared" ca="1" si="96"/>
        <v>23394.589401881258</v>
      </c>
      <c r="AJ204" s="35">
        <f t="shared" ca="1" si="88"/>
        <v>23254.345637637631</v>
      </c>
    </row>
    <row r="205" spans="2:36" x14ac:dyDescent="0.25">
      <c r="B205" s="30">
        <v>191</v>
      </c>
      <c r="C205" s="19">
        <f t="shared" ca="1" si="89"/>
        <v>51505</v>
      </c>
      <c r="D205" s="30">
        <f t="shared" ca="1" si="90"/>
        <v>31</v>
      </c>
      <c r="E205" s="31">
        <f t="shared" si="65"/>
        <v>0.113</v>
      </c>
      <c r="F205" s="33">
        <f t="shared" ca="1" si="66"/>
        <v>1.0105305555555555</v>
      </c>
      <c r="G205" s="33">
        <f t="shared" ca="1" si="91"/>
        <v>7.1510830805327439</v>
      </c>
      <c r="H205" s="33">
        <f t="shared" ca="1" si="92"/>
        <v>0.13983895708361727</v>
      </c>
      <c r="I205" s="30" t="b">
        <f t="shared" si="67"/>
        <v>0</v>
      </c>
      <c r="J205" s="33">
        <f t="shared" si="93"/>
        <v>1</v>
      </c>
      <c r="K205" s="33">
        <f t="shared" ca="1" si="68"/>
        <v>0.13983895708361727</v>
      </c>
      <c r="L205" s="32">
        <f t="shared" ca="1" si="69"/>
        <v>22377.82244975233</v>
      </c>
      <c r="M205" s="34">
        <f t="shared" ca="1" si="94"/>
        <v>856721.93723729998</v>
      </c>
      <c r="N205" s="35">
        <f t="shared" ca="1" si="95"/>
        <v>13356.064494011762</v>
      </c>
      <c r="O205" s="34">
        <f t="shared" ca="1" si="70"/>
        <v>8336.3804059507274</v>
      </c>
      <c r="P205" s="35">
        <f t="shared" si="71"/>
        <v>399</v>
      </c>
      <c r="Q205" s="35">
        <f t="shared" si="72"/>
        <v>63.84</v>
      </c>
      <c r="R205" s="35">
        <f t="shared" si="73"/>
        <v>166.35080000000002</v>
      </c>
      <c r="S205" s="35">
        <f t="shared" si="74"/>
        <v>26.616128000000003</v>
      </c>
      <c r="T205" s="35">
        <f t="shared" ca="1" si="75"/>
        <v>685.37754978984003</v>
      </c>
      <c r="U205" s="35">
        <f t="shared" si="76"/>
        <v>84.482758620689665</v>
      </c>
      <c r="V205" s="35">
        <f t="shared" si="77"/>
        <v>13.517241379310347</v>
      </c>
      <c r="W205" s="35">
        <f t="shared" ca="1" si="78"/>
        <v>226.68996790197281</v>
      </c>
      <c r="X205" s="35">
        <f t="shared" ca="1" si="79"/>
        <v>36.270394864315648</v>
      </c>
      <c r="Y205" s="35">
        <f t="shared" ca="1" si="80"/>
        <v>23394.589740518615</v>
      </c>
      <c r="Z205" s="47">
        <f t="shared" si="81"/>
        <v>0.113</v>
      </c>
      <c r="AA205" s="34">
        <f t="shared" ca="1" si="82"/>
        <v>856721.9</v>
      </c>
      <c r="AB205" s="34">
        <f t="shared" ca="1" si="83"/>
        <v>13356.064494011762</v>
      </c>
      <c r="AC205" s="35">
        <f t="shared" ca="1" si="84"/>
        <v>8336.3800436111123</v>
      </c>
      <c r="AD205" s="35">
        <f t="shared" ca="1" si="85"/>
        <v>685.37752</v>
      </c>
      <c r="AE205" s="35">
        <f t="shared" ca="1" si="86"/>
        <v>23394.589348389167</v>
      </c>
      <c r="AF205" s="35">
        <f t="shared" si="87"/>
        <v>0</v>
      </c>
      <c r="AG205" s="249">
        <f>'Tabla Fijo'!E199+'Tabla Fijo'!H199</f>
        <v>0</v>
      </c>
      <c r="AH205" s="35">
        <f t="shared" ca="1" si="96"/>
        <v>23394.589348389167</v>
      </c>
      <c r="AJ205" s="35">
        <f t="shared" ca="1" si="88"/>
        <v>23254.34558414554</v>
      </c>
    </row>
    <row r="206" spans="2:36" x14ac:dyDescent="0.25">
      <c r="B206" s="30">
        <v>192</v>
      </c>
      <c r="C206" s="19">
        <f t="shared" ca="1" si="89"/>
        <v>51536</v>
      </c>
      <c r="D206" s="30">
        <f t="shared" ca="1" si="90"/>
        <v>31</v>
      </c>
      <c r="E206" s="31">
        <f t="shared" ref="E206:E259" si="97">IF(B206=0,TASA,IF(B206=MESES_INC_TASA,E205+INCREMENTO_TASA,E205))</f>
        <v>0.113</v>
      </c>
      <c r="F206" s="33">
        <f t="shared" ref="F206:F259" ca="1" si="98">1 + D206 * E206 / 360 + FACTOR_SEG_DEUD</f>
        <v>1.0105305555555555</v>
      </c>
      <c r="G206" s="33">
        <f t="shared" ca="1" si="91"/>
        <v>7.226387958194687</v>
      </c>
      <c r="H206" s="33">
        <f t="shared" ca="1" si="92"/>
        <v>0.13838172068605936</v>
      </c>
      <c r="I206" s="30" t="b">
        <f t="shared" ref="I206:I259" si="99">MOD(B206, MESES_INC)=0</f>
        <v>1</v>
      </c>
      <c r="J206" s="33">
        <f t="shared" si="93"/>
        <v>1</v>
      </c>
      <c r="K206" s="33">
        <f t="shared" ref="K206:K259" ca="1" si="100">H206*J206</f>
        <v>0.13838172068605936</v>
      </c>
      <c r="L206" s="32">
        <f t="shared" ref="L206:L259" ca="1" si="101">CUOTA_INIT*J206</f>
        <v>22377.82244975233</v>
      </c>
      <c r="M206" s="34">
        <f t="shared" ca="1" si="94"/>
        <v>843365.87274328817</v>
      </c>
      <c r="N206" s="35">
        <f t="shared" ca="1" si="95"/>
        <v>13496.711273169536</v>
      </c>
      <c r="O206" s="34">
        <f t="shared" ref="O206:O259" ca="1" si="102">M206 * D206 * E206 /360</f>
        <v>8206.4184783881628</v>
      </c>
      <c r="P206" s="35">
        <f t="shared" ref="P206:P259" si="103">COMISION_AMORT</f>
        <v>399</v>
      </c>
      <c r="Q206" s="35">
        <f t="shared" ref="Q206:Q259" si="104">P206*IVA</f>
        <v>63.84</v>
      </c>
      <c r="R206" s="35">
        <f t="shared" ref="R206:R259" si="105">SEGURO_DAÑOS_MENS</f>
        <v>166.35080000000002</v>
      </c>
      <c r="S206" s="35">
        <f t="shared" ref="S206:S259" si="106">R206*IVA</f>
        <v>26.616128000000003</v>
      </c>
      <c r="T206" s="35">
        <f t="shared" ref="T206:T259" ca="1" si="107">M206 * FACTOR_SEG_DEUD</f>
        <v>674.69269819463057</v>
      </c>
      <c r="U206" s="35">
        <f t="shared" ref="U206:U259" si="108">SEGURO_INTERIORES</f>
        <v>84.482758620689665</v>
      </c>
      <c r="V206" s="35">
        <f t="shared" ref="V206:V259" si="109">U206*IVA</f>
        <v>13.517241379310347</v>
      </c>
      <c r="W206" s="35">
        <f t="shared" ref="W206:W259" ca="1" si="110">SUM(N206:V206) * FACTOR_SEG_DESEMPLEO</f>
        <v>226.68996790197284</v>
      </c>
      <c r="X206" s="35">
        <f t="shared" ref="X206:X259" ca="1" si="111">W206*IVA</f>
        <v>36.270394864315655</v>
      </c>
      <c r="Y206" s="35">
        <f t="shared" ref="Y206:Y259" ca="1" si="112">IF(B206&gt;=PLAZO, 0, SUM(N206:X206))</f>
        <v>23394.589740518619</v>
      </c>
      <c r="Z206" s="47">
        <f t="shared" ref="Z206:Z259" si="113">ESQUEMA</f>
        <v>0.113</v>
      </c>
      <c r="AA206" s="34">
        <f t="shared" ref="AA206:AA259" ca="1" si="114">IF(B206=0,TOTAL_FINANCIADO, MAX(ROUND(AA205-N205-AF205-AG205,2), 0))</f>
        <v>843365.84</v>
      </c>
      <c r="AB206" s="34">
        <f t="shared" ref="AB206:AB259" ca="1" si="115">MIN(AA206,N206)</f>
        <v>13496.711273169536</v>
      </c>
      <c r="AC206" s="35">
        <f t="shared" ref="AC206:AC259" ca="1" si="116">AA206 * D206 * Z206 /360</f>
        <v>8206.418159777777</v>
      </c>
      <c r="AD206" s="35">
        <f t="shared" ref="AD206:AD259" ca="1" si="117">AA206 * FACTOR_SEG_DEUD</f>
        <v>674.69267200000002</v>
      </c>
      <c r="AE206" s="35">
        <f t="shared" ref="AE206:AE259" ca="1" si="118">IF(AA206&gt;0, AB206+AC206+AD206+P206+Q206+R206+S206+U206+V206+W206+X206, 0)</f>
        <v>23394.589395713603</v>
      </c>
      <c r="AF206" s="35">
        <f t="shared" ref="AF206:AF259" si="119">IF(ACCION_EXCEDENTE_PP="MENOS PLAZO", IF(AA206&gt;N206, ROUND(Y206-AE206, 2), 0), 0)</f>
        <v>0</v>
      </c>
      <c r="AG206" s="249">
        <f>'Tabla Fijo'!E200+'Tabla Fijo'!H200</f>
        <v>0</v>
      </c>
      <c r="AH206" s="35">
        <f t="shared" ca="1" si="96"/>
        <v>23394.589395713603</v>
      </c>
      <c r="AJ206" s="35">
        <f t="shared" ref="AJ206:AJ259" ca="1" si="120">IF(AA206&gt; 0,AB206+AC206+AD206+P206+R206+U206+W206, 0)</f>
        <v>23254.345631469976</v>
      </c>
    </row>
    <row r="207" spans="2:36" x14ac:dyDescent="0.25">
      <c r="B207" s="30">
        <v>193</v>
      </c>
      <c r="C207" s="19">
        <f t="shared" ref="C207:C259" ca="1" si="121">IF(B207=0,FECHA_1ER_PAGO,DATE(YEAR(C206),MONTH(C206)+1,4))</f>
        <v>51564</v>
      </c>
      <c r="D207" s="30">
        <f t="shared" ref="D207:D259" ca="1" si="122">IF(B207=0,C207-C199+1, C207-C206)</f>
        <v>28</v>
      </c>
      <c r="E207" s="31">
        <f t="shared" si="97"/>
        <v>0.113</v>
      </c>
      <c r="F207" s="33">
        <f t="shared" ca="1" si="98"/>
        <v>1.0095888888888889</v>
      </c>
      <c r="G207" s="33">
        <f t="shared" ref="G207:G259" ca="1" si="123">IF(B207 = 0, 0,
            IF(G206=0, F207, G206 * F207 ))</f>
        <v>7.2956809893938201</v>
      </c>
      <c r="H207" s="33">
        <f t="shared" ref="H207:H259" ca="1" si="124">IF(G207=0, 0, 1/G207)</f>
        <v>0.13706739664929998</v>
      </c>
      <c r="I207" s="30" t="b">
        <f t="shared" si="99"/>
        <v>0</v>
      </c>
      <c r="J207" s="33">
        <f t="shared" ref="J207:J259" si="125">IF(B207=0, 1, IF(I207,J206*(1+INCREMENTO),J206))</f>
        <v>1</v>
      </c>
      <c r="K207" s="33">
        <f t="shared" ca="1" si="100"/>
        <v>0.13706739664929998</v>
      </c>
      <c r="L207" s="32">
        <f t="shared" ca="1" si="101"/>
        <v>22377.82244975233</v>
      </c>
      <c r="M207" s="34">
        <f t="shared" ref="M207:M259" ca="1" si="126">IF(B207=0,TOTAL_FINANCIADO, M206-N206)</f>
        <v>829869.16147011868</v>
      </c>
      <c r="N207" s="35">
        <f t="shared" ref="N207:N259" ca="1" si="127">IF(B207=0, 0, L207-O207-T207)</f>
        <v>14420.299268099969</v>
      </c>
      <c r="O207" s="34">
        <f t="shared" ca="1" si="102"/>
        <v>7293.6278524762656</v>
      </c>
      <c r="P207" s="35">
        <f t="shared" si="103"/>
        <v>399</v>
      </c>
      <c r="Q207" s="35">
        <f t="shared" si="104"/>
        <v>63.84</v>
      </c>
      <c r="R207" s="35">
        <f t="shared" si="105"/>
        <v>166.35080000000002</v>
      </c>
      <c r="S207" s="35">
        <f t="shared" si="106"/>
        <v>26.616128000000003</v>
      </c>
      <c r="T207" s="35">
        <f t="shared" ca="1" si="107"/>
        <v>663.89532917609495</v>
      </c>
      <c r="U207" s="35">
        <f t="shared" si="108"/>
        <v>84.482758620689665</v>
      </c>
      <c r="V207" s="35">
        <f t="shared" si="109"/>
        <v>13.517241379310347</v>
      </c>
      <c r="W207" s="35">
        <f t="shared" ca="1" si="110"/>
        <v>226.68996790197284</v>
      </c>
      <c r="X207" s="35">
        <f t="shared" ca="1" si="111"/>
        <v>36.270394864315655</v>
      </c>
      <c r="Y207" s="35">
        <f t="shared" ca="1" si="112"/>
        <v>23394.589740518619</v>
      </c>
      <c r="Z207" s="47">
        <f t="shared" si="113"/>
        <v>0.113</v>
      </c>
      <c r="AA207" s="34">
        <f t="shared" ca="1" si="114"/>
        <v>829869.13</v>
      </c>
      <c r="AB207" s="34">
        <f t="shared" ca="1" si="115"/>
        <v>14420.299268099969</v>
      </c>
      <c r="AC207" s="35">
        <f t="shared" ca="1" si="116"/>
        <v>7293.6275758888896</v>
      </c>
      <c r="AD207" s="35">
        <f t="shared" ca="1" si="117"/>
        <v>663.89530400000001</v>
      </c>
      <c r="AE207" s="35">
        <f t="shared" ca="1" si="118"/>
        <v>23394.589438755149</v>
      </c>
      <c r="AF207" s="35">
        <f t="shared" si="119"/>
        <v>0</v>
      </c>
      <c r="AG207" s="249">
        <f>'Tabla Fijo'!E201+'Tabla Fijo'!H201</f>
        <v>0</v>
      </c>
      <c r="AH207" s="35">
        <f t="shared" ref="AH207:AH259" ca="1" si="128">AE207+AF207</f>
        <v>23394.589438755149</v>
      </c>
      <c r="AJ207" s="35">
        <f t="shared" ca="1" si="120"/>
        <v>23254.345674511522</v>
      </c>
    </row>
    <row r="208" spans="2:36" x14ac:dyDescent="0.25">
      <c r="B208" s="30">
        <v>194</v>
      </c>
      <c r="C208" s="19">
        <f t="shared" ca="1" si="121"/>
        <v>51595</v>
      </c>
      <c r="D208" s="30">
        <f t="shared" ca="1" si="122"/>
        <v>31</v>
      </c>
      <c r="E208" s="31">
        <f t="shared" si="97"/>
        <v>0.113</v>
      </c>
      <c r="F208" s="33">
        <f t="shared" ca="1" si="98"/>
        <v>1.0105305555555555</v>
      </c>
      <c r="G208" s="33">
        <f t="shared" ca="1" si="123"/>
        <v>7.3725085633682417</v>
      </c>
      <c r="H208" s="33">
        <f t="shared" ca="1" si="124"/>
        <v>0.13563904218011988</v>
      </c>
      <c r="I208" s="30" t="b">
        <f t="shared" si="99"/>
        <v>0</v>
      </c>
      <c r="J208" s="33">
        <f t="shared" si="125"/>
        <v>1</v>
      </c>
      <c r="K208" s="33">
        <f t="shared" ca="1" si="100"/>
        <v>0.13563904218011988</v>
      </c>
      <c r="L208" s="32">
        <f t="shared" ca="1" si="101"/>
        <v>22377.82244975233</v>
      </c>
      <c r="M208" s="34">
        <f t="shared" ca="1" si="126"/>
        <v>815448.86220201873</v>
      </c>
      <c r="N208" s="35">
        <f t="shared" ca="1" si="127"/>
        <v>13790.692903619405</v>
      </c>
      <c r="O208" s="34">
        <f t="shared" ca="1" si="102"/>
        <v>7934.7704563713105</v>
      </c>
      <c r="P208" s="35">
        <f t="shared" si="103"/>
        <v>399</v>
      </c>
      <c r="Q208" s="35">
        <f t="shared" si="104"/>
        <v>63.84</v>
      </c>
      <c r="R208" s="35">
        <f t="shared" si="105"/>
        <v>166.35080000000002</v>
      </c>
      <c r="S208" s="35">
        <f t="shared" si="106"/>
        <v>26.616128000000003</v>
      </c>
      <c r="T208" s="35">
        <f t="shared" ca="1" si="107"/>
        <v>652.359089761615</v>
      </c>
      <c r="U208" s="35">
        <f t="shared" si="108"/>
        <v>84.482758620689665</v>
      </c>
      <c r="V208" s="35">
        <f t="shared" si="109"/>
        <v>13.517241379310347</v>
      </c>
      <c r="W208" s="35">
        <f t="shared" ca="1" si="110"/>
        <v>226.68996790197286</v>
      </c>
      <c r="X208" s="35">
        <f t="shared" ca="1" si="111"/>
        <v>36.270394864315662</v>
      </c>
      <c r="Y208" s="35">
        <f t="shared" ca="1" si="112"/>
        <v>23394.589740518622</v>
      </c>
      <c r="Z208" s="47">
        <f t="shared" si="113"/>
        <v>0.113</v>
      </c>
      <c r="AA208" s="34">
        <f t="shared" ca="1" si="114"/>
        <v>815448.83</v>
      </c>
      <c r="AB208" s="34">
        <f t="shared" ca="1" si="115"/>
        <v>13790.692903619405</v>
      </c>
      <c r="AC208" s="35">
        <f t="shared" ca="1" si="116"/>
        <v>7934.7701430277784</v>
      </c>
      <c r="AD208" s="35">
        <f t="shared" ca="1" si="117"/>
        <v>652.35906399999999</v>
      </c>
      <c r="AE208" s="35">
        <f t="shared" ca="1" si="118"/>
        <v>23394.589401413472</v>
      </c>
      <c r="AF208" s="35">
        <f t="shared" si="119"/>
        <v>0</v>
      </c>
      <c r="AG208" s="249">
        <f>'Tabla Fijo'!E202+'Tabla Fijo'!H202</f>
        <v>0</v>
      </c>
      <c r="AH208" s="35">
        <f t="shared" ca="1" si="128"/>
        <v>23394.589401413472</v>
      </c>
      <c r="AJ208" s="35">
        <f t="shared" ca="1" si="120"/>
        <v>23254.345637169845</v>
      </c>
    </row>
    <row r="209" spans="2:36" x14ac:dyDescent="0.25">
      <c r="B209" s="30">
        <v>195</v>
      </c>
      <c r="C209" s="19">
        <f t="shared" ca="1" si="121"/>
        <v>51625</v>
      </c>
      <c r="D209" s="30">
        <f t="shared" ca="1" si="122"/>
        <v>30</v>
      </c>
      <c r="E209" s="31">
        <f t="shared" si="97"/>
        <v>0.113</v>
      </c>
      <c r="F209" s="33">
        <f t="shared" ca="1" si="98"/>
        <v>1.0102166666666665</v>
      </c>
      <c r="G209" s="33">
        <f t="shared" ca="1" si="123"/>
        <v>7.4478310258573197</v>
      </c>
      <c r="H209" s="33">
        <f t="shared" ca="1" si="124"/>
        <v>0.13426727815496997</v>
      </c>
      <c r="I209" s="30" t="b">
        <f t="shared" si="99"/>
        <v>0</v>
      </c>
      <c r="J209" s="33">
        <f t="shared" si="125"/>
        <v>1</v>
      </c>
      <c r="K209" s="33">
        <f t="shared" ca="1" si="100"/>
        <v>0.13426727815496997</v>
      </c>
      <c r="L209" s="32">
        <f t="shared" ca="1" si="101"/>
        <v>22377.82244975233</v>
      </c>
      <c r="M209" s="34">
        <f t="shared" ca="1" si="126"/>
        <v>801658.16929839936</v>
      </c>
      <c r="N209" s="35">
        <f t="shared" ca="1" si="127"/>
        <v>14187.54815342035</v>
      </c>
      <c r="O209" s="34">
        <f t="shared" ca="1" si="102"/>
        <v>7548.9477608932611</v>
      </c>
      <c r="P209" s="35">
        <f t="shared" si="103"/>
        <v>399</v>
      </c>
      <c r="Q209" s="35">
        <f t="shared" si="104"/>
        <v>63.84</v>
      </c>
      <c r="R209" s="35">
        <f t="shared" si="105"/>
        <v>166.35080000000002</v>
      </c>
      <c r="S209" s="35">
        <f t="shared" si="106"/>
        <v>26.616128000000003</v>
      </c>
      <c r="T209" s="35">
        <f t="shared" ca="1" si="107"/>
        <v>641.32653543871947</v>
      </c>
      <c r="U209" s="35">
        <f t="shared" si="108"/>
        <v>84.482758620689665</v>
      </c>
      <c r="V209" s="35">
        <f t="shared" si="109"/>
        <v>13.517241379310347</v>
      </c>
      <c r="W209" s="35">
        <f t="shared" ca="1" si="110"/>
        <v>226.68996790197284</v>
      </c>
      <c r="X209" s="35">
        <f t="shared" ca="1" si="111"/>
        <v>36.270394864315655</v>
      </c>
      <c r="Y209" s="35">
        <f t="shared" ca="1" si="112"/>
        <v>23394.589740518619</v>
      </c>
      <c r="Z209" s="47">
        <f t="shared" si="113"/>
        <v>0.113</v>
      </c>
      <c r="AA209" s="34">
        <f t="shared" ca="1" si="114"/>
        <v>801658.14</v>
      </c>
      <c r="AB209" s="34">
        <f t="shared" ca="1" si="115"/>
        <v>14187.54815342035</v>
      </c>
      <c r="AC209" s="35">
        <f t="shared" ca="1" si="116"/>
        <v>7548.9474849999997</v>
      </c>
      <c r="AD209" s="35">
        <f t="shared" ca="1" si="117"/>
        <v>641.32651200000009</v>
      </c>
      <c r="AE209" s="35">
        <f t="shared" ca="1" si="118"/>
        <v>23394.589441186639</v>
      </c>
      <c r="AF209" s="35">
        <f t="shared" si="119"/>
        <v>0</v>
      </c>
      <c r="AG209" s="249">
        <f>'Tabla Fijo'!E203+'Tabla Fijo'!H203</f>
        <v>0</v>
      </c>
      <c r="AH209" s="35">
        <f t="shared" ca="1" si="128"/>
        <v>23394.589441186639</v>
      </c>
      <c r="AJ209" s="35">
        <f t="shared" ca="1" si="120"/>
        <v>23254.345676943012</v>
      </c>
    </row>
    <row r="210" spans="2:36" x14ac:dyDescent="0.25">
      <c r="B210" s="30">
        <v>196</v>
      </c>
      <c r="C210" s="19">
        <f t="shared" ca="1" si="121"/>
        <v>51656</v>
      </c>
      <c r="D210" s="30">
        <f t="shared" ca="1" si="122"/>
        <v>31</v>
      </c>
      <c r="E210" s="31">
        <f t="shared" si="97"/>
        <v>0.113</v>
      </c>
      <c r="F210" s="33">
        <f t="shared" ca="1" si="98"/>
        <v>1.0105305555555555</v>
      </c>
      <c r="G210" s="33">
        <f t="shared" ca="1" si="123"/>
        <v>7.5262608242434998</v>
      </c>
      <c r="H210" s="33">
        <f t="shared" ca="1" si="124"/>
        <v>0.13286810321252915</v>
      </c>
      <c r="I210" s="30" t="b">
        <f t="shared" si="99"/>
        <v>0</v>
      </c>
      <c r="J210" s="33">
        <f t="shared" si="125"/>
        <v>1</v>
      </c>
      <c r="K210" s="33">
        <f t="shared" ca="1" si="100"/>
        <v>0.13286810321252915</v>
      </c>
      <c r="L210" s="32">
        <f t="shared" ca="1" si="101"/>
        <v>22377.82244975233</v>
      </c>
      <c r="M210" s="34">
        <f t="shared" ca="1" si="126"/>
        <v>787470.62114497903</v>
      </c>
      <c r="N210" s="35">
        <f t="shared" ca="1" si="127"/>
        <v>14085.319325417287</v>
      </c>
      <c r="O210" s="34">
        <f t="shared" ca="1" si="102"/>
        <v>7662.5266274190599</v>
      </c>
      <c r="P210" s="35">
        <f t="shared" si="103"/>
        <v>399</v>
      </c>
      <c r="Q210" s="35">
        <f t="shared" si="104"/>
        <v>63.84</v>
      </c>
      <c r="R210" s="35">
        <f t="shared" si="105"/>
        <v>166.35080000000002</v>
      </c>
      <c r="S210" s="35">
        <f t="shared" si="106"/>
        <v>26.616128000000003</v>
      </c>
      <c r="T210" s="35">
        <f t="shared" ca="1" si="107"/>
        <v>629.97649691598326</v>
      </c>
      <c r="U210" s="35">
        <f t="shared" si="108"/>
        <v>84.482758620689665</v>
      </c>
      <c r="V210" s="35">
        <f t="shared" si="109"/>
        <v>13.517241379310347</v>
      </c>
      <c r="W210" s="35">
        <f t="shared" ca="1" si="110"/>
        <v>226.68996790197284</v>
      </c>
      <c r="X210" s="35">
        <f t="shared" ca="1" si="111"/>
        <v>36.270394864315655</v>
      </c>
      <c r="Y210" s="35">
        <f t="shared" ca="1" si="112"/>
        <v>23394.589740518619</v>
      </c>
      <c r="Z210" s="47">
        <f t="shared" si="113"/>
        <v>0.113</v>
      </c>
      <c r="AA210" s="34">
        <f t="shared" ca="1" si="114"/>
        <v>787470.59</v>
      </c>
      <c r="AB210" s="34">
        <f t="shared" ca="1" si="115"/>
        <v>14085.319325417287</v>
      </c>
      <c r="AC210" s="35">
        <f t="shared" ca="1" si="116"/>
        <v>7662.5263243611116</v>
      </c>
      <c r="AD210" s="35">
        <f t="shared" ca="1" si="117"/>
        <v>629.97647200000006</v>
      </c>
      <c r="AE210" s="35">
        <f t="shared" ca="1" si="118"/>
        <v>23394.589412544687</v>
      </c>
      <c r="AF210" s="35">
        <f t="shared" si="119"/>
        <v>0</v>
      </c>
      <c r="AG210" s="249">
        <f>'Tabla Fijo'!E204+'Tabla Fijo'!H204</f>
        <v>0</v>
      </c>
      <c r="AH210" s="35">
        <f t="shared" ca="1" si="128"/>
        <v>23394.589412544687</v>
      </c>
      <c r="AJ210" s="35">
        <f t="shared" ca="1" si="120"/>
        <v>23254.34564830106</v>
      </c>
    </row>
    <row r="211" spans="2:36" x14ac:dyDescent="0.25">
      <c r="B211" s="30">
        <v>197</v>
      </c>
      <c r="C211" s="19">
        <f t="shared" ca="1" si="121"/>
        <v>51686</v>
      </c>
      <c r="D211" s="30">
        <f t="shared" ca="1" si="122"/>
        <v>30</v>
      </c>
      <c r="E211" s="31">
        <f t="shared" si="97"/>
        <v>0.113</v>
      </c>
      <c r="F211" s="33">
        <f t="shared" ca="1" si="98"/>
        <v>1.0102166666666665</v>
      </c>
      <c r="G211" s="33">
        <f t="shared" ca="1" si="123"/>
        <v>7.6031541223311869</v>
      </c>
      <c r="H211" s="33">
        <f t="shared" ca="1" si="124"/>
        <v>0.13152436264088149</v>
      </c>
      <c r="I211" s="30" t="b">
        <f t="shared" si="99"/>
        <v>0</v>
      </c>
      <c r="J211" s="33">
        <f t="shared" si="125"/>
        <v>1</v>
      </c>
      <c r="K211" s="33">
        <f t="shared" ca="1" si="100"/>
        <v>0.13152436264088149</v>
      </c>
      <c r="L211" s="32">
        <f t="shared" ca="1" si="101"/>
        <v>22377.82244975233</v>
      </c>
      <c r="M211" s="34">
        <f t="shared" ca="1" si="126"/>
        <v>773385.30181956175</v>
      </c>
      <c r="N211" s="35">
        <f t="shared" ca="1" si="127"/>
        <v>14476.402616162472</v>
      </c>
      <c r="O211" s="34">
        <f t="shared" ca="1" si="102"/>
        <v>7282.7115921342074</v>
      </c>
      <c r="P211" s="35">
        <f t="shared" si="103"/>
        <v>399</v>
      </c>
      <c r="Q211" s="35">
        <f t="shared" si="104"/>
        <v>63.84</v>
      </c>
      <c r="R211" s="35">
        <f t="shared" si="105"/>
        <v>166.35080000000002</v>
      </c>
      <c r="S211" s="35">
        <f t="shared" si="106"/>
        <v>26.616128000000003</v>
      </c>
      <c r="T211" s="35">
        <f t="shared" ca="1" si="107"/>
        <v>618.70824145564939</v>
      </c>
      <c r="U211" s="35">
        <f t="shared" si="108"/>
        <v>84.482758620689665</v>
      </c>
      <c r="V211" s="35">
        <f t="shared" si="109"/>
        <v>13.517241379310347</v>
      </c>
      <c r="W211" s="35">
        <f t="shared" ca="1" si="110"/>
        <v>226.68996790197284</v>
      </c>
      <c r="X211" s="35">
        <f t="shared" ca="1" si="111"/>
        <v>36.270394864315655</v>
      </c>
      <c r="Y211" s="35">
        <f t="shared" ca="1" si="112"/>
        <v>23394.589740518619</v>
      </c>
      <c r="Z211" s="47">
        <f t="shared" si="113"/>
        <v>0.113</v>
      </c>
      <c r="AA211" s="34">
        <f t="shared" ca="1" si="114"/>
        <v>773385.27</v>
      </c>
      <c r="AB211" s="34">
        <f t="shared" ca="1" si="115"/>
        <v>14476.402616162472</v>
      </c>
      <c r="AC211" s="35">
        <f t="shared" ca="1" si="116"/>
        <v>7282.711292500001</v>
      </c>
      <c r="AD211" s="35">
        <f t="shared" ca="1" si="117"/>
        <v>618.70821599999999</v>
      </c>
      <c r="AE211" s="35">
        <f t="shared" ca="1" si="118"/>
        <v>23394.58941542876</v>
      </c>
      <c r="AF211" s="35">
        <f t="shared" si="119"/>
        <v>0</v>
      </c>
      <c r="AG211" s="249">
        <f>'Tabla Fijo'!E205+'Tabla Fijo'!H205</f>
        <v>0</v>
      </c>
      <c r="AH211" s="35">
        <f t="shared" ca="1" si="128"/>
        <v>23394.58941542876</v>
      </c>
      <c r="AJ211" s="35">
        <f t="shared" ca="1" si="120"/>
        <v>23254.345651185133</v>
      </c>
    </row>
    <row r="212" spans="2:36" x14ac:dyDescent="0.25">
      <c r="B212" s="30">
        <v>198</v>
      </c>
      <c r="C212" s="19">
        <f t="shared" ca="1" si="121"/>
        <v>51717</v>
      </c>
      <c r="D212" s="30">
        <f t="shared" ca="1" si="122"/>
        <v>31</v>
      </c>
      <c r="E212" s="31">
        <f t="shared" si="97"/>
        <v>0.113</v>
      </c>
      <c r="F212" s="33">
        <f t="shared" ca="1" si="98"/>
        <v>1.0105305555555555</v>
      </c>
      <c r="G212" s="33">
        <f t="shared" ca="1" si="123"/>
        <v>7.6832195592138461</v>
      </c>
      <c r="H212" s="33">
        <f t="shared" ca="1" si="124"/>
        <v>0.13015377112330248</v>
      </c>
      <c r="I212" s="30" t="b">
        <f t="shared" si="99"/>
        <v>0</v>
      </c>
      <c r="J212" s="33">
        <f t="shared" si="125"/>
        <v>1</v>
      </c>
      <c r="K212" s="33">
        <f t="shared" ca="1" si="100"/>
        <v>0.13015377112330248</v>
      </c>
      <c r="L212" s="32">
        <f t="shared" ca="1" si="101"/>
        <v>22377.82244975233</v>
      </c>
      <c r="M212" s="34">
        <f t="shared" ca="1" si="126"/>
        <v>758908.89920339931</v>
      </c>
      <c r="N212" s="35">
        <f t="shared" ca="1" si="127"/>
        <v>14386.09012508542</v>
      </c>
      <c r="O212" s="34">
        <f t="shared" ca="1" si="102"/>
        <v>7384.6052053041885</v>
      </c>
      <c r="P212" s="35">
        <f t="shared" si="103"/>
        <v>399</v>
      </c>
      <c r="Q212" s="35">
        <f t="shared" si="104"/>
        <v>63.84</v>
      </c>
      <c r="R212" s="35">
        <f t="shared" si="105"/>
        <v>166.35080000000002</v>
      </c>
      <c r="S212" s="35">
        <f t="shared" si="106"/>
        <v>26.616128000000003</v>
      </c>
      <c r="T212" s="35">
        <f t="shared" ca="1" si="107"/>
        <v>607.12711936271944</v>
      </c>
      <c r="U212" s="35">
        <f t="shared" si="108"/>
        <v>84.482758620689665</v>
      </c>
      <c r="V212" s="35">
        <f t="shared" si="109"/>
        <v>13.517241379310347</v>
      </c>
      <c r="W212" s="35">
        <f t="shared" ca="1" si="110"/>
        <v>226.68996790197281</v>
      </c>
      <c r="X212" s="35">
        <f t="shared" ca="1" si="111"/>
        <v>36.270394864315648</v>
      </c>
      <c r="Y212" s="35">
        <f t="shared" ca="1" si="112"/>
        <v>23394.589740518615</v>
      </c>
      <c r="Z212" s="47">
        <f t="shared" si="113"/>
        <v>0.113</v>
      </c>
      <c r="AA212" s="34">
        <f t="shared" ca="1" si="114"/>
        <v>758908.87</v>
      </c>
      <c r="AB212" s="34">
        <f t="shared" ca="1" si="115"/>
        <v>14386.09012508542</v>
      </c>
      <c r="AC212" s="35">
        <f t="shared" ca="1" si="116"/>
        <v>7384.604921138889</v>
      </c>
      <c r="AD212" s="35">
        <f t="shared" ca="1" si="117"/>
        <v>607.12709600000005</v>
      </c>
      <c r="AE212" s="35">
        <f t="shared" ca="1" si="118"/>
        <v>23394.5894329906</v>
      </c>
      <c r="AF212" s="35">
        <f t="shared" si="119"/>
        <v>0</v>
      </c>
      <c r="AG212" s="249">
        <f>'Tabla Fijo'!E206+'Tabla Fijo'!H206</f>
        <v>0</v>
      </c>
      <c r="AH212" s="35">
        <f t="shared" ca="1" si="128"/>
        <v>23394.5894329906</v>
      </c>
      <c r="AJ212" s="35">
        <f t="shared" ca="1" si="120"/>
        <v>23254.345668746973</v>
      </c>
    </row>
    <row r="213" spans="2:36" x14ac:dyDescent="0.25">
      <c r="B213" s="30">
        <v>199</v>
      </c>
      <c r="C213" s="19">
        <f t="shared" ca="1" si="121"/>
        <v>51748</v>
      </c>
      <c r="D213" s="30">
        <f t="shared" ca="1" si="122"/>
        <v>31</v>
      </c>
      <c r="E213" s="31">
        <f t="shared" si="97"/>
        <v>0.113</v>
      </c>
      <c r="F213" s="33">
        <f t="shared" ca="1" si="98"/>
        <v>1.0105305555555555</v>
      </c>
      <c r="G213" s="33">
        <f t="shared" ca="1" si="123"/>
        <v>7.7641281296276778</v>
      </c>
      <c r="H213" s="33">
        <f t="shared" ca="1" si="124"/>
        <v>0.12879746229123012</v>
      </c>
      <c r="I213" s="30" t="b">
        <f t="shared" si="99"/>
        <v>0</v>
      </c>
      <c r="J213" s="33">
        <f t="shared" si="125"/>
        <v>1</v>
      </c>
      <c r="K213" s="33">
        <f t="shared" ca="1" si="100"/>
        <v>0.12879746229123012</v>
      </c>
      <c r="L213" s="32">
        <f t="shared" ca="1" si="101"/>
        <v>22377.82244975233</v>
      </c>
      <c r="M213" s="34">
        <f t="shared" ca="1" si="126"/>
        <v>744522.80907831388</v>
      </c>
      <c r="N213" s="35">
        <f t="shared" ca="1" si="127"/>
        <v>14537.583646374862</v>
      </c>
      <c r="O213" s="34">
        <f t="shared" ca="1" si="102"/>
        <v>7244.6205561148154</v>
      </c>
      <c r="P213" s="35">
        <f t="shared" si="103"/>
        <v>399</v>
      </c>
      <c r="Q213" s="35">
        <f t="shared" si="104"/>
        <v>63.84</v>
      </c>
      <c r="R213" s="35">
        <f t="shared" si="105"/>
        <v>166.35080000000002</v>
      </c>
      <c r="S213" s="35">
        <f t="shared" si="106"/>
        <v>26.616128000000003</v>
      </c>
      <c r="T213" s="35">
        <f t="shared" ca="1" si="107"/>
        <v>595.61824726265115</v>
      </c>
      <c r="U213" s="35">
        <f t="shared" si="108"/>
        <v>84.482758620689665</v>
      </c>
      <c r="V213" s="35">
        <f t="shared" si="109"/>
        <v>13.517241379310347</v>
      </c>
      <c r="W213" s="35">
        <f t="shared" ca="1" si="110"/>
        <v>226.68996790197281</v>
      </c>
      <c r="X213" s="35">
        <f t="shared" ca="1" si="111"/>
        <v>36.270394864315648</v>
      </c>
      <c r="Y213" s="35">
        <f t="shared" ca="1" si="112"/>
        <v>23394.589740518615</v>
      </c>
      <c r="Z213" s="47">
        <f t="shared" si="113"/>
        <v>0.113</v>
      </c>
      <c r="AA213" s="34">
        <f t="shared" ca="1" si="114"/>
        <v>744522.78</v>
      </c>
      <c r="AB213" s="34">
        <f t="shared" ca="1" si="115"/>
        <v>14537.583646374862</v>
      </c>
      <c r="AC213" s="35">
        <f t="shared" ca="1" si="116"/>
        <v>7244.6202731666672</v>
      </c>
      <c r="AD213" s="35">
        <f t="shared" ca="1" si="117"/>
        <v>595.61822400000005</v>
      </c>
      <c r="AE213" s="35">
        <f t="shared" ca="1" si="118"/>
        <v>23394.589434307818</v>
      </c>
      <c r="AF213" s="35">
        <f t="shared" si="119"/>
        <v>0</v>
      </c>
      <c r="AG213" s="249">
        <f>'Tabla Fijo'!E207+'Tabla Fijo'!H207</f>
        <v>0</v>
      </c>
      <c r="AH213" s="35">
        <f t="shared" ca="1" si="128"/>
        <v>23394.589434307818</v>
      </c>
      <c r="AJ213" s="35">
        <f t="shared" ca="1" si="120"/>
        <v>23254.345670064191</v>
      </c>
    </row>
    <row r="214" spans="2:36" x14ac:dyDescent="0.25">
      <c r="B214" s="30">
        <v>200</v>
      </c>
      <c r="C214" s="19">
        <f t="shared" ca="1" si="121"/>
        <v>51778</v>
      </c>
      <c r="D214" s="30">
        <f t="shared" ca="1" si="122"/>
        <v>30</v>
      </c>
      <c r="E214" s="31">
        <f t="shared" si="97"/>
        <v>0.113</v>
      </c>
      <c r="F214" s="33">
        <f t="shared" ca="1" si="98"/>
        <v>1.0102166666666665</v>
      </c>
      <c r="G214" s="33">
        <f t="shared" ca="1" si="123"/>
        <v>7.843451638685373</v>
      </c>
      <c r="H214" s="33">
        <f t="shared" ca="1" si="124"/>
        <v>0.12749488950346971</v>
      </c>
      <c r="I214" s="30" t="b">
        <f t="shared" si="99"/>
        <v>0</v>
      </c>
      <c r="J214" s="33">
        <f t="shared" si="125"/>
        <v>1</v>
      </c>
      <c r="K214" s="33">
        <f t="shared" ca="1" si="100"/>
        <v>0.12749488950346971</v>
      </c>
      <c r="L214" s="32">
        <f t="shared" ca="1" si="101"/>
        <v>22377.82244975233</v>
      </c>
      <c r="M214" s="34">
        <f t="shared" ca="1" si="126"/>
        <v>729985.225431939</v>
      </c>
      <c r="N214" s="35">
        <f t="shared" ca="1" si="127"/>
        <v>14919.806729922686</v>
      </c>
      <c r="O214" s="34">
        <f t="shared" ca="1" si="102"/>
        <v>6874.0275394840919</v>
      </c>
      <c r="P214" s="35">
        <f t="shared" si="103"/>
        <v>399</v>
      </c>
      <c r="Q214" s="35">
        <f t="shared" si="104"/>
        <v>63.84</v>
      </c>
      <c r="R214" s="35">
        <f t="shared" si="105"/>
        <v>166.35080000000002</v>
      </c>
      <c r="S214" s="35">
        <f t="shared" si="106"/>
        <v>26.616128000000003</v>
      </c>
      <c r="T214" s="35">
        <f t="shared" ca="1" si="107"/>
        <v>583.9881803455512</v>
      </c>
      <c r="U214" s="35">
        <f t="shared" si="108"/>
        <v>84.482758620689665</v>
      </c>
      <c r="V214" s="35">
        <f t="shared" si="109"/>
        <v>13.517241379310347</v>
      </c>
      <c r="W214" s="35">
        <f t="shared" ca="1" si="110"/>
        <v>226.68996790197281</v>
      </c>
      <c r="X214" s="35">
        <f t="shared" ca="1" si="111"/>
        <v>36.270394864315648</v>
      </c>
      <c r="Y214" s="35">
        <f t="shared" ca="1" si="112"/>
        <v>23394.589740518615</v>
      </c>
      <c r="Z214" s="47">
        <f t="shared" si="113"/>
        <v>0.113</v>
      </c>
      <c r="AA214" s="34">
        <f t="shared" ca="1" si="114"/>
        <v>729985.2</v>
      </c>
      <c r="AB214" s="34">
        <f t="shared" ca="1" si="115"/>
        <v>14919.806729922686</v>
      </c>
      <c r="AC214" s="35">
        <f t="shared" ca="1" si="116"/>
        <v>6874.0273000000007</v>
      </c>
      <c r="AD214" s="35">
        <f t="shared" ca="1" si="117"/>
        <v>583.98815999999999</v>
      </c>
      <c r="AE214" s="35">
        <f t="shared" ca="1" si="118"/>
        <v>23394.589480688977</v>
      </c>
      <c r="AF214" s="35">
        <f t="shared" si="119"/>
        <v>0</v>
      </c>
      <c r="AG214" s="249">
        <f>'Tabla Fijo'!E208+'Tabla Fijo'!H208</f>
        <v>0</v>
      </c>
      <c r="AH214" s="35">
        <f t="shared" ca="1" si="128"/>
        <v>23394.589480688977</v>
      </c>
      <c r="AJ214" s="35">
        <f t="shared" ca="1" si="120"/>
        <v>23254.34571644535</v>
      </c>
    </row>
    <row r="215" spans="2:36" x14ac:dyDescent="0.25">
      <c r="B215" s="30">
        <v>201</v>
      </c>
      <c r="C215" s="19">
        <f t="shared" ca="1" si="121"/>
        <v>51809</v>
      </c>
      <c r="D215" s="30">
        <f t="shared" ca="1" si="122"/>
        <v>31</v>
      </c>
      <c r="E215" s="31">
        <f t="shared" si="97"/>
        <v>0.113</v>
      </c>
      <c r="F215" s="33">
        <f t="shared" ca="1" si="98"/>
        <v>1.0105305555555555</v>
      </c>
      <c r="G215" s="33">
        <f t="shared" ca="1" si="123"/>
        <v>7.9260475419138618</v>
      </c>
      <c r="H215" s="33">
        <f t="shared" ca="1" si="124"/>
        <v>0.12616628839429533</v>
      </c>
      <c r="I215" s="30" t="b">
        <f t="shared" si="99"/>
        <v>0</v>
      </c>
      <c r="J215" s="33">
        <f t="shared" si="125"/>
        <v>1</v>
      </c>
      <c r="K215" s="33">
        <f t="shared" ca="1" si="100"/>
        <v>0.12616628839429533</v>
      </c>
      <c r="L215" s="32">
        <f t="shared" ca="1" si="101"/>
        <v>22377.82244975233</v>
      </c>
      <c r="M215" s="34">
        <f t="shared" ca="1" si="126"/>
        <v>715065.41870201635</v>
      </c>
      <c r="N215" s="35">
        <f t="shared" ca="1" si="127"/>
        <v>14847.786332254153</v>
      </c>
      <c r="O215" s="34">
        <f t="shared" ca="1" si="102"/>
        <v>6957.9837825365648</v>
      </c>
      <c r="P215" s="35">
        <f t="shared" si="103"/>
        <v>399</v>
      </c>
      <c r="Q215" s="35">
        <f t="shared" si="104"/>
        <v>63.84</v>
      </c>
      <c r="R215" s="35">
        <f t="shared" si="105"/>
        <v>166.35080000000002</v>
      </c>
      <c r="S215" s="35">
        <f t="shared" si="106"/>
        <v>26.616128000000003</v>
      </c>
      <c r="T215" s="35">
        <f t="shared" ca="1" si="107"/>
        <v>572.05233496161316</v>
      </c>
      <c r="U215" s="35">
        <f t="shared" si="108"/>
        <v>84.482758620689665</v>
      </c>
      <c r="V215" s="35">
        <f t="shared" si="109"/>
        <v>13.517241379310347</v>
      </c>
      <c r="W215" s="35">
        <f t="shared" ca="1" si="110"/>
        <v>226.68996790197284</v>
      </c>
      <c r="X215" s="35">
        <f t="shared" ca="1" si="111"/>
        <v>36.270394864315655</v>
      </c>
      <c r="Y215" s="35">
        <f t="shared" ca="1" si="112"/>
        <v>23394.589740518619</v>
      </c>
      <c r="Z215" s="47">
        <f t="shared" si="113"/>
        <v>0.113</v>
      </c>
      <c r="AA215" s="34">
        <f t="shared" ca="1" si="114"/>
        <v>715065.39</v>
      </c>
      <c r="AB215" s="34">
        <f t="shared" ca="1" si="115"/>
        <v>14847.786332254153</v>
      </c>
      <c r="AC215" s="35">
        <f t="shared" ca="1" si="116"/>
        <v>6957.9835032500005</v>
      </c>
      <c r="AD215" s="35">
        <f t="shared" ca="1" si="117"/>
        <v>572.05231200000003</v>
      </c>
      <c r="AE215" s="35">
        <f t="shared" ca="1" si="118"/>
        <v>23394.589438270443</v>
      </c>
      <c r="AF215" s="35">
        <f t="shared" si="119"/>
        <v>0</v>
      </c>
      <c r="AG215" s="249">
        <f>'Tabla Fijo'!E209+'Tabla Fijo'!H209</f>
        <v>0</v>
      </c>
      <c r="AH215" s="35">
        <f t="shared" ca="1" si="128"/>
        <v>23394.589438270443</v>
      </c>
      <c r="AJ215" s="35">
        <f t="shared" ca="1" si="120"/>
        <v>23254.345674026816</v>
      </c>
    </row>
    <row r="216" spans="2:36" x14ac:dyDescent="0.25">
      <c r="B216" s="30">
        <v>202</v>
      </c>
      <c r="C216" s="19">
        <f t="shared" ca="1" si="121"/>
        <v>51839</v>
      </c>
      <c r="D216" s="30">
        <f t="shared" ca="1" si="122"/>
        <v>30</v>
      </c>
      <c r="E216" s="31">
        <f t="shared" si="97"/>
        <v>0.113</v>
      </c>
      <c r="F216" s="33">
        <f t="shared" ca="1" si="98"/>
        <v>1.0102166666666665</v>
      </c>
      <c r="G216" s="33">
        <f t="shared" ca="1" si="123"/>
        <v>8.0070253276337482</v>
      </c>
      <c r="H216" s="33">
        <f t="shared" ca="1" si="124"/>
        <v>0.12489032556807485</v>
      </c>
      <c r="I216" s="30" t="b">
        <f t="shared" si="99"/>
        <v>0</v>
      </c>
      <c r="J216" s="33">
        <f t="shared" si="125"/>
        <v>1</v>
      </c>
      <c r="K216" s="33">
        <f t="shared" ca="1" si="100"/>
        <v>0.12489032556807485</v>
      </c>
      <c r="L216" s="32">
        <f t="shared" ca="1" si="101"/>
        <v>22377.82244975233</v>
      </c>
      <c r="M216" s="34">
        <f t="shared" ca="1" si="126"/>
        <v>700217.63236976217</v>
      </c>
      <c r="N216" s="35">
        <f t="shared" ca="1" si="127"/>
        <v>15223.932305707925</v>
      </c>
      <c r="O216" s="34">
        <f t="shared" ca="1" si="102"/>
        <v>6593.7160381485937</v>
      </c>
      <c r="P216" s="35">
        <f t="shared" si="103"/>
        <v>399</v>
      </c>
      <c r="Q216" s="35">
        <f t="shared" si="104"/>
        <v>63.84</v>
      </c>
      <c r="R216" s="35">
        <f t="shared" si="105"/>
        <v>166.35080000000002</v>
      </c>
      <c r="S216" s="35">
        <f t="shared" si="106"/>
        <v>26.616128000000003</v>
      </c>
      <c r="T216" s="35">
        <f t="shared" ca="1" si="107"/>
        <v>560.17410589580982</v>
      </c>
      <c r="U216" s="35">
        <f t="shared" si="108"/>
        <v>84.482758620689665</v>
      </c>
      <c r="V216" s="35">
        <f t="shared" si="109"/>
        <v>13.517241379310347</v>
      </c>
      <c r="W216" s="35">
        <f t="shared" ca="1" si="110"/>
        <v>226.68996790197284</v>
      </c>
      <c r="X216" s="35">
        <f t="shared" ca="1" si="111"/>
        <v>36.270394864315655</v>
      </c>
      <c r="Y216" s="35">
        <f t="shared" ca="1" si="112"/>
        <v>23394.589740518619</v>
      </c>
      <c r="Z216" s="47">
        <f t="shared" si="113"/>
        <v>0.113</v>
      </c>
      <c r="AA216" s="34">
        <f t="shared" ca="1" si="114"/>
        <v>700217.6</v>
      </c>
      <c r="AB216" s="34">
        <f t="shared" ca="1" si="115"/>
        <v>15223.932305707925</v>
      </c>
      <c r="AC216" s="35">
        <f t="shared" ca="1" si="116"/>
        <v>6593.7157333333325</v>
      </c>
      <c r="AD216" s="35">
        <f t="shared" ca="1" si="117"/>
        <v>560.17408</v>
      </c>
      <c r="AE216" s="35">
        <f t="shared" ca="1" si="118"/>
        <v>23394.589409807548</v>
      </c>
      <c r="AF216" s="35">
        <f t="shared" si="119"/>
        <v>0</v>
      </c>
      <c r="AG216" s="249">
        <f>'Tabla Fijo'!E210+'Tabla Fijo'!H210</f>
        <v>0</v>
      </c>
      <c r="AH216" s="35">
        <f t="shared" ca="1" si="128"/>
        <v>23394.589409807548</v>
      </c>
      <c r="AJ216" s="35">
        <f t="shared" ca="1" si="120"/>
        <v>23254.345645563921</v>
      </c>
    </row>
    <row r="217" spans="2:36" x14ac:dyDescent="0.25">
      <c r="B217" s="30">
        <v>203</v>
      </c>
      <c r="C217" s="19">
        <f t="shared" ca="1" si="121"/>
        <v>51870</v>
      </c>
      <c r="D217" s="30">
        <f t="shared" ca="1" si="122"/>
        <v>31</v>
      </c>
      <c r="E217" s="31">
        <f t="shared" si="97"/>
        <v>0.113</v>
      </c>
      <c r="F217" s="33">
        <f t="shared" ca="1" si="98"/>
        <v>1.0105305555555555</v>
      </c>
      <c r="G217" s="33">
        <f t="shared" ca="1" si="123"/>
        <v>8.0913437526811354</v>
      </c>
      <c r="H217" s="33">
        <f t="shared" ca="1" si="124"/>
        <v>0.12358886614706507</v>
      </c>
      <c r="I217" s="30" t="b">
        <f t="shared" si="99"/>
        <v>0</v>
      </c>
      <c r="J217" s="33">
        <f t="shared" si="125"/>
        <v>1</v>
      </c>
      <c r="K217" s="33">
        <f t="shared" ca="1" si="100"/>
        <v>0.12358886614706507</v>
      </c>
      <c r="L217" s="32">
        <f t="shared" ca="1" si="101"/>
        <v>22377.82244975233</v>
      </c>
      <c r="M217" s="34">
        <f t="shared" ca="1" si="126"/>
        <v>684993.70006405422</v>
      </c>
      <c r="N217" s="35">
        <f t="shared" ca="1" si="127"/>
        <v>15164.458236022248</v>
      </c>
      <c r="O217" s="34">
        <f t="shared" ca="1" si="102"/>
        <v>6665.3692536788385</v>
      </c>
      <c r="P217" s="35">
        <f t="shared" si="103"/>
        <v>399</v>
      </c>
      <c r="Q217" s="35">
        <f t="shared" si="104"/>
        <v>63.84</v>
      </c>
      <c r="R217" s="35">
        <f t="shared" si="105"/>
        <v>166.35080000000002</v>
      </c>
      <c r="S217" s="35">
        <f t="shared" si="106"/>
        <v>26.616128000000003</v>
      </c>
      <c r="T217" s="35">
        <f t="shared" ca="1" si="107"/>
        <v>547.99496005124342</v>
      </c>
      <c r="U217" s="35">
        <f t="shared" si="108"/>
        <v>84.482758620689665</v>
      </c>
      <c r="V217" s="35">
        <f t="shared" si="109"/>
        <v>13.517241379310347</v>
      </c>
      <c r="W217" s="35">
        <f t="shared" ca="1" si="110"/>
        <v>226.68996790197284</v>
      </c>
      <c r="X217" s="35">
        <f t="shared" ca="1" si="111"/>
        <v>36.270394864315655</v>
      </c>
      <c r="Y217" s="35">
        <f t="shared" ca="1" si="112"/>
        <v>23394.589740518619</v>
      </c>
      <c r="Z217" s="47">
        <f t="shared" si="113"/>
        <v>0.113</v>
      </c>
      <c r="AA217" s="34">
        <f t="shared" ca="1" si="114"/>
        <v>684993.67</v>
      </c>
      <c r="AB217" s="34">
        <f t="shared" ca="1" si="115"/>
        <v>15164.458236022248</v>
      </c>
      <c r="AC217" s="35">
        <f t="shared" ca="1" si="116"/>
        <v>6665.3689611388891</v>
      </c>
      <c r="AD217" s="35">
        <f t="shared" ca="1" si="117"/>
        <v>547.99493600000005</v>
      </c>
      <c r="AE217" s="35">
        <f t="shared" ca="1" si="118"/>
        <v>23394.589423927428</v>
      </c>
      <c r="AF217" s="35">
        <f t="shared" si="119"/>
        <v>0</v>
      </c>
      <c r="AG217" s="249">
        <f>'Tabla Fijo'!E211+'Tabla Fijo'!H211</f>
        <v>0</v>
      </c>
      <c r="AH217" s="35">
        <f t="shared" ca="1" si="128"/>
        <v>23394.589423927428</v>
      </c>
      <c r="AJ217" s="35">
        <f t="shared" ca="1" si="120"/>
        <v>23254.3456596838</v>
      </c>
    </row>
    <row r="218" spans="2:36" x14ac:dyDescent="0.25">
      <c r="B218" s="30">
        <v>204</v>
      </c>
      <c r="C218" s="19">
        <f t="shared" ca="1" si="121"/>
        <v>51901</v>
      </c>
      <c r="D218" s="30">
        <f t="shared" ca="1" si="122"/>
        <v>31</v>
      </c>
      <c r="E218" s="31">
        <f t="shared" si="97"/>
        <v>0.113</v>
      </c>
      <c r="F218" s="33">
        <f t="shared" ca="1" si="98"/>
        <v>1.0105305555555555</v>
      </c>
      <c r="G218" s="33">
        <f t="shared" ca="1" si="123"/>
        <v>8.1765500975878407</v>
      </c>
      <c r="H218" s="33">
        <f t="shared" ca="1" si="124"/>
        <v>0.1223009689985278</v>
      </c>
      <c r="I218" s="30" t="b">
        <f t="shared" si="99"/>
        <v>1</v>
      </c>
      <c r="J218" s="33">
        <f t="shared" si="125"/>
        <v>1</v>
      </c>
      <c r="K218" s="33">
        <f t="shared" ca="1" si="100"/>
        <v>0.1223009689985278</v>
      </c>
      <c r="L218" s="32">
        <f t="shared" ca="1" si="101"/>
        <v>22377.82244975233</v>
      </c>
      <c r="M218" s="34">
        <f t="shared" ca="1" si="126"/>
        <v>669829.24182803195</v>
      </c>
      <c r="N218" s="35">
        <f t="shared" ca="1" si="127"/>
        <v>15324.148405946582</v>
      </c>
      <c r="O218" s="34">
        <f t="shared" ca="1" si="102"/>
        <v>6517.8106503433228</v>
      </c>
      <c r="P218" s="35">
        <f t="shared" si="103"/>
        <v>399</v>
      </c>
      <c r="Q218" s="35">
        <f t="shared" si="104"/>
        <v>63.84</v>
      </c>
      <c r="R218" s="35">
        <f t="shared" si="105"/>
        <v>166.35080000000002</v>
      </c>
      <c r="S218" s="35">
        <f t="shared" si="106"/>
        <v>26.616128000000003</v>
      </c>
      <c r="T218" s="35">
        <f t="shared" ca="1" si="107"/>
        <v>535.86339346242562</v>
      </c>
      <c r="U218" s="35">
        <f t="shared" si="108"/>
        <v>84.482758620689665</v>
      </c>
      <c r="V218" s="35">
        <f t="shared" si="109"/>
        <v>13.517241379310347</v>
      </c>
      <c r="W218" s="35">
        <f t="shared" ca="1" si="110"/>
        <v>226.68996790197284</v>
      </c>
      <c r="X218" s="35">
        <f t="shared" ca="1" si="111"/>
        <v>36.270394864315655</v>
      </c>
      <c r="Y218" s="35">
        <f t="shared" ca="1" si="112"/>
        <v>23394.589740518619</v>
      </c>
      <c r="Z218" s="47">
        <f t="shared" si="113"/>
        <v>0.113</v>
      </c>
      <c r="AA218" s="34">
        <f t="shared" ca="1" si="114"/>
        <v>669829.21</v>
      </c>
      <c r="AB218" s="34">
        <f t="shared" ca="1" si="115"/>
        <v>15324.148405946582</v>
      </c>
      <c r="AC218" s="35">
        <f t="shared" ca="1" si="116"/>
        <v>6517.8103406388882</v>
      </c>
      <c r="AD218" s="35">
        <f t="shared" ca="1" si="117"/>
        <v>535.86336800000004</v>
      </c>
      <c r="AE218" s="35">
        <f t="shared" ca="1" si="118"/>
        <v>23394.589405351759</v>
      </c>
      <c r="AF218" s="35">
        <f t="shared" si="119"/>
        <v>0</v>
      </c>
      <c r="AG218" s="249">
        <f>'Tabla Fijo'!E212+'Tabla Fijo'!H212</f>
        <v>0</v>
      </c>
      <c r="AH218" s="35">
        <f t="shared" ca="1" si="128"/>
        <v>23394.589405351759</v>
      </c>
      <c r="AJ218" s="35">
        <f t="shared" ca="1" si="120"/>
        <v>23254.345641108132</v>
      </c>
    </row>
    <row r="219" spans="2:36" x14ac:dyDescent="0.25">
      <c r="B219" s="30">
        <v>205</v>
      </c>
      <c r="C219" s="19">
        <f t="shared" ca="1" si="121"/>
        <v>51929</v>
      </c>
      <c r="D219" s="30">
        <f t="shared" ca="1" si="122"/>
        <v>28</v>
      </c>
      <c r="E219" s="31">
        <f t="shared" si="97"/>
        <v>0.113</v>
      </c>
      <c r="F219" s="33">
        <f t="shared" ca="1" si="98"/>
        <v>1.0095888888888889</v>
      </c>
      <c r="G219" s="33">
        <f t="shared" ca="1" si="123"/>
        <v>8.2549541279680447</v>
      </c>
      <c r="H219" s="33">
        <f t="shared" ca="1" si="124"/>
        <v>0.12113937697266766</v>
      </c>
      <c r="I219" s="30" t="b">
        <f t="shared" si="99"/>
        <v>0</v>
      </c>
      <c r="J219" s="33">
        <f t="shared" si="125"/>
        <v>1</v>
      </c>
      <c r="K219" s="33">
        <f t="shared" ca="1" si="100"/>
        <v>0.12113937697266766</v>
      </c>
      <c r="L219" s="32">
        <f t="shared" ca="1" si="101"/>
        <v>22377.82244975233</v>
      </c>
      <c r="M219" s="34">
        <f t="shared" ca="1" si="126"/>
        <v>654505.0934220854</v>
      </c>
      <c r="N219" s="35">
        <f t="shared" ca="1" si="127"/>
        <v>16101.845831716109</v>
      </c>
      <c r="O219" s="34">
        <f t="shared" ca="1" si="102"/>
        <v>5752.3725432985511</v>
      </c>
      <c r="P219" s="35">
        <f t="shared" si="103"/>
        <v>399</v>
      </c>
      <c r="Q219" s="35">
        <f t="shared" si="104"/>
        <v>63.84</v>
      </c>
      <c r="R219" s="35">
        <f t="shared" si="105"/>
        <v>166.35080000000002</v>
      </c>
      <c r="S219" s="35">
        <f t="shared" si="106"/>
        <v>26.616128000000003</v>
      </c>
      <c r="T219" s="35">
        <f t="shared" ca="1" si="107"/>
        <v>523.60407473766838</v>
      </c>
      <c r="U219" s="35">
        <f t="shared" si="108"/>
        <v>84.482758620689665</v>
      </c>
      <c r="V219" s="35">
        <f t="shared" si="109"/>
        <v>13.517241379310347</v>
      </c>
      <c r="W219" s="35">
        <f t="shared" ca="1" si="110"/>
        <v>226.68996790197284</v>
      </c>
      <c r="X219" s="35">
        <f t="shared" ca="1" si="111"/>
        <v>36.270394864315655</v>
      </c>
      <c r="Y219" s="35">
        <f t="shared" ca="1" si="112"/>
        <v>23394.589740518619</v>
      </c>
      <c r="Z219" s="47">
        <f t="shared" si="113"/>
        <v>0.113</v>
      </c>
      <c r="AA219" s="34">
        <f t="shared" ca="1" si="114"/>
        <v>654505.06000000006</v>
      </c>
      <c r="AB219" s="34">
        <f t="shared" ca="1" si="115"/>
        <v>16101.845831716109</v>
      </c>
      <c r="AC219" s="35">
        <f t="shared" ca="1" si="116"/>
        <v>5752.3722495555558</v>
      </c>
      <c r="AD219" s="35">
        <f t="shared" ca="1" si="117"/>
        <v>523.60404800000003</v>
      </c>
      <c r="AE219" s="35">
        <f t="shared" ca="1" si="118"/>
        <v>23394.589420037955</v>
      </c>
      <c r="AF219" s="35">
        <f t="shared" si="119"/>
        <v>0</v>
      </c>
      <c r="AG219" s="249">
        <f>'Tabla Fijo'!E213+'Tabla Fijo'!H213</f>
        <v>0</v>
      </c>
      <c r="AH219" s="35">
        <f t="shared" ca="1" si="128"/>
        <v>23394.589420037955</v>
      </c>
      <c r="AJ219" s="35">
        <f t="shared" ca="1" si="120"/>
        <v>23254.345655794328</v>
      </c>
    </row>
    <row r="220" spans="2:36" x14ac:dyDescent="0.25">
      <c r="B220" s="30">
        <v>206</v>
      </c>
      <c r="C220" s="19">
        <f t="shared" ca="1" si="121"/>
        <v>51960</v>
      </c>
      <c r="D220" s="30">
        <f t="shared" ca="1" si="122"/>
        <v>31</v>
      </c>
      <c r="E220" s="31">
        <f t="shared" si="97"/>
        <v>0.113</v>
      </c>
      <c r="F220" s="33">
        <f t="shared" ca="1" si="98"/>
        <v>1.0105305555555555</v>
      </c>
      <c r="G220" s="33">
        <f t="shared" ca="1" si="123"/>
        <v>8.3418833810211748</v>
      </c>
      <c r="H220" s="33">
        <f t="shared" ca="1" si="124"/>
        <v>0.11987700550634942</v>
      </c>
      <c r="I220" s="30" t="b">
        <f t="shared" si="99"/>
        <v>0</v>
      </c>
      <c r="J220" s="33">
        <f t="shared" si="125"/>
        <v>1</v>
      </c>
      <c r="K220" s="33">
        <f t="shared" ca="1" si="100"/>
        <v>0.11987700550634942</v>
      </c>
      <c r="L220" s="32">
        <f t="shared" ca="1" si="101"/>
        <v>22377.82244975233</v>
      </c>
      <c r="M220" s="34">
        <f t="shared" ca="1" si="126"/>
        <v>638403.24759036931</v>
      </c>
      <c r="N220" s="35">
        <f t="shared" ca="1" si="127"/>
        <v>15655.081584154857</v>
      </c>
      <c r="O220" s="34">
        <f t="shared" ca="1" si="102"/>
        <v>6212.0182675251763</v>
      </c>
      <c r="P220" s="35">
        <f t="shared" si="103"/>
        <v>399</v>
      </c>
      <c r="Q220" s="35">
        <f t="shared" si="104"/>
        <v>63.84</v>
      </c>
      <c r="R220" s="35">
        <f t="shared" si="105"/>
        <v>166.35080000000002</v>
      </c>
      <c r="S220" s="35">
        <f t="shared" si="106"/>
        <v>26.616128000000003</v>
      </c>
      <c r="T220" s="35">
        <f t="shared" ca="1" si="107"/>
        <v>510.72259807229545</v>
      </c>
      <c r="U220" s="35">
        <f t="shared" si="108"/>
        <v>84.482758620689665</v>
      </c>
      <c r="V220" s="35">
        <f t="shared" si="109"/>
        <v>13.517241379310347</v>
      </c>
      <c r="W220" s="35">
        <f t="shared" ca="1" si="110"/>
        <v>226.68996790197281</v>
      </c>
      <c r="X220" s="35">
        <f t="shared" ca="1" si="111"/>
        <v>36.270394864315648</v>
      </c>
      <c r="Y220" s="35">
        <f t="shared" ca="1" si="112"/>
        <v>23394.589740518615</v>
      </c>
      <c r="Z220" s="47">
        <f t="shared" si="113"/>
        <v>0.113</v>
      </c>
      <c r="AA220" s="34">
        <f t="shared" ca="1" si="114"/>
        <v>638403.21</v>
      </c>
      <c r="AB220" s="34">
        <f t="shared" ca="1" si="115"/>
        <v>15655.081584154857</v>
      </c>
      <c r="AC220" s="35">
        <f t="shared" ca="1" si="116"/>
        <v>6212.0179017499995</v>
      </c>
      <c r="AD220" s="35">
        <f t="shared" ca="1" si="117"/>
        <v>510.72256799999997</v>
      </c>
      <c r="AE220" s="35">
        <f t="shared" ca="1" si="118"/>
        <v>23394.589344671149</v>
      </c>
      <c r="AF220" s="35">
        <f t="shared" si="119"/>
        <v>0</v>
      </c>
      <c r="AG220" s="249">
        <f>'Tabla Fijo'!E214+'Tabla Fijo'!H214</f>
        <v>0</v>
      </c>
      <c r="AH220" s="35">
        <f t="shared" ca="1" si="128"/>
        <v>23394.589344671149</v>
      </c>
      <c r="AJ220" s="35">
        <f t="shared" ca="1" si="120"/>
        <v>23254.345580427522</v>
      </c>
    </row>
    <row r="221" spans="2:36" x14ac:dyDescent="0.25">
      <c r="B221" s="30">
        <v>207</v>
      </c>
      <c r="C221" s="19">
        <f t="shared" ca="1" si="121"/>
        <v>51990</v>
      </c>
      <c r="D221" s="30">
        <f t="shared" ca="1" si="122"/>
        <v>30</v>
      </c>
      <c r="E221" s="31">
        <f t="shared" si="97"/>
        <v>0.113</v>
      </c>
      <c r="F221" s="33">
        <f t="shared" ca="1" si="98"/>
        <v>1.0102166666666665</v>
      </c>
      <c r="G221" s="33">
        <f t="shared" ca="1" si="123"/>
        <v>8.4271096228972731</v>
      </c>
      <c r="H221" s="33">
        <f t="shared" ca="1" si="124"/>
        <v>0.11866464834904997</v>
      </c>
      <c r="I221" s="30" t="b">
        <f t="shared" si="99"/>
        <v>0</v>
      </c>
      <c r="J221" s="33">
        <f t="shared" si="125"/>
        <v>1</v>
      </c>
      <c r="K221" s="33">
        <f t="shared" ca="1" si="100"/>
        <v>0.11866464834904997</v>
      </c>
      <c r="L221" s="32">
        <f t="shared" ca="1" si="101"/>
        <v>22377.82244975233</v>
      </c>
      <c r="M221" s="34">
        <f t="shared" ca="1" si="126"/>
        <v>622748.16600621445</v>
      </c>
      <c r="N221" s="35">
        <f t="shared" ca="1" si="127"/>
        <v>16015.412020388836</v>
      </c>
      <c r="O221" s="34">
        <f t="shared" ca="1" si="102"/>
        <v>5864.2118965585196</v>
      </c>
      <c r="P221" s="35">
        <f t="shared" si="103"/>
        <v>399</v>
      </c>
      <c r="Q221" s="35">
        <f t="shared" si="104"/>
        <v>63.84</v>
      </c>
      <c r="R221" s="35">
        <f t="shared" si="105"/>
        <v>166.35080000000002</v>
      </c>
      <c r="S221" s="35">
        <f t="shared" si="106"/>
        <v>26.616128000000003</v>
      </c>
      <c r="T221" s="35">
        <f t="shared" ca="1" si="107"/>
        <v>498.19853280497159</v>
      </c>
      <c r="U221" s="35">
        <f t="shared" si="108"/>
        <v>84.482758620689665</v>
      </c>
      <c r="V221" s="35">
        <f t="shared" si="109"/>
        <v>13.517241379310347</v>
      </c>
      <c r="W221" s="35">
        <f t="shared" ca="1" si="110"/>
        <v>226.68996790197281</v>
      </c>
      <c r="X221" s="35">
        <f t="shared" ca="1" si="111"/>
        <v>36.270394864315648</v>
      </c>
      <c r="Y221" s="35">
        <f t="shared" ca="1" si="112"/>
        <v>23394.589740518615</v>
      </c>
      <c r="Z221" s="47">
        <f t="shared" si="113"/>
        <v>0.113</v>
      </c>
      <c r="AA221" s="34">
        <f t="shared" ca="1" si="114"/>
        <v>622748.13</v>
      </c>
      <c r="AB221" s="34">
        <f t="shared" ca="1" si="115"/>
        <v>16015.412020388836</v>
      </c>
      <c r="AC221" s="35">
        <f t="shared" ca="1" si="116"/>
        <v>5864.2115574999998</v>
      </c>
      <c r="AD221" s="35">
        <f t="shared" ca="1" si="117"/>
        <v>498.19850400000001</v>
      </c>
      <c r="AE221" s="35">
        <f t="shared" ca="1" si="118"/>
        <v>23394.589372655126</v>
      </c>
      <c r="AF221" s="35">
        <f t="shared" si="119"/>
        <v>0</v>
      </c>
      <c r="AG221" s="249">
        <f>'Tabla Fijo'!E215+'Tabla Fijo'!H215</f>
        <v>0</v>
      </c>
      <c r="AH221" s="35">
        <f t="shared" ca="1" si="128"/>
        <v>23394.589372655126</v>
      </c>
      <c r="AJ221" s="35">
        <f t="shared" ca="1" si="120"/>
        <v>23254.345608411499</v>
      </c>
    </row>
    <row r="222" spans="2:36" x14ac:dyDescent="0.25">
      <c r="B222" s="30">
        <v>208</v>
      </c>
      <c r="C222" s="19">
        <f t="shared" ca="1" si="121"/>
        <v>52021</v>
      </c>
      <c r="D222" s="30">
        <f t="shared" ca="1" si="122"/>
        <v>31</v>
      </c>
      <c r="E222" s="31">
        <f t="shared" si="97"/>
        <v>0.113</v>
      </c>
      <c r="F222" s="33">
        <f t="shared" ca="1" si="98"/>
        <v>1.0105305555555555</v>
      </c>
      <c r="G222" s="33">
        <f t="shared" ca="1" si="123"/>
        <v>8.515851768953949</v>
      </c>
      <c r="H222" s="33">
        <f t="shared" ca="1" si="124"/>
        <v>0.1174280655806713</v>
      </c>
      <c r="I222" s="30" t="b">
        <f t="shared" si="99"/>
        <v>0</v>
      </c>
      <c r="J222" s="33">
        <f t="shared" si="125"/>
        <v>1</v>
      </c>
      <c r="K222" s="33">
        <f t="shared" ca="1" si="100"/>
        <v>0.1174280655806713</v>
      </c>
      <c r="L222" s="32">
        <f t="shared" ca="1" si="101"/>
        <v>22377.82244975233</v>
      </c>
      <c r="M222" s="34">
        <f t="shared" ca="1" si="126"/>
        <v>606732.75398582558</v>
      </c>
      <c r="N222" s="35">
        <f t="shared" ca="1" si="127"/>
        <v>15988.589476529371</v>
      </c>
      <c r="O222" s="34">
        <f t="shared" ca="1" si="102"/>
        <v>5903.8467700342972</v>
      </c>
      <c r="P222" s="35">
        <f t="shared" si="103"/>
        <v>399</v>
      </c>
      <c r="Q222" s="35">
        <f t="shared" si="104"/>
        <v>63.84</v>
      </c>
      <c r="R222" s="35">
        <f t="shared" si="105"/>
        <v>166.35080000000002</v>
      </c>
      <c r="S222" s="35">
        <f t="shared" si="106"/>
        <v>26.616128000000003</v>
      </c>
      <c r="T222" s="35">
        <f t="shared" ca="1" si="107"/>
        <v>485.38620318866049</v>
      </c>
      <c r="U222" s="35">
        <f t="shared" si="108"/>
        <v>84.482758620689665</v>
      </c>
      <c r="V222" s="35">
        <f t="shared" si="109"/>
        <v>13.517241379310347</v>
      </c>
      <c r="W222" s="35">
        <f t="shared" ca="1" si="110"/>
        <v>226.68996790197281</v>
      </c>
      <c r="X222" s="35">
        <f t="shared" ca="1" si="111"/>
        <v>36.270394864315648</v>
      </c>
      <c r="Y222" s="35">
        <f t="shared" ca="1" si="112"/>
        <v>23394.589740518615</v>
      </c>
      <c r="Z222" s="47">
        <f t="shared" si="113"/>
        <v>0.113</v>
      </c>
      <c r="AA222" s="34">
        <f t="shared" ca="1" si="114"/>
        <v>606732.72</v>
      </c>
      <c r="AB222" s="34">
        <f t="shared" ca="1" si="115"/>
        <v>15988.589476529371</v>
      </c>
      <c r="AC222" s="35">
        <f t="shared" ca="1" si="116"/>
        <v>5903.8464393333334</v>
      </c>
      <c r="AD222" s="35">
        <f t="shared" ca="1" si="117"/>
        <v>485.38617599999998</v>
      </c>
      <c r="AE222" s="35">
        <f t="shared" ca="1" si="118"/>
        <v>23394.589382628994</v>
      </c>
      <c r="AF222" s="35">
        <f t="shared" si="119"/>
        <v>0</v>
      </c>
      <c r="AG222" s="249">
        <f>'Tabla Fijo'!E216+'Tabla Fijo'!H216</f>
        <v>0</v>
      </c>
      <c r="AH222" s="35">
        <f t="shared" ca="1" si="128"/>
        <v>23394.589382628994</v>
      </c>
      <c r="AJ222" s="35">
        <f t="shared" ca="1" si="120"/>
        <v>23254.345618385367</v>
      </c>
    </row>
    <row r="223" spans="2:36" x14ac:dyDescent="0.25">
      <c r="B223" s="30">
        <v>209</v>
      </c>
      <c r="C223" s="19">
        <f t="shared" ca="1" si="121"/>
        <v>52051</v>
      </c>
      <c r="D223" s="30">
        <f t="shared" ca="1" si="122"/>
        <v>30</v>
      </c>
      <c r="E223" s="31">
        <f t="shared" si="97"/>
        <v>0.113</v>
      </c>
      <c r="F223" s="33">
        <f t="shared" ca="1" si="98"/>
        <v>1.0102166666666665</v>
      </c>
      <c r="G223" s="33">
        <f t="shared" ca="1" si="123"/>
        <v>8.6028553878600942</v>
      </c>
      <c r="H223" s="33">
        <f t="shared" ca="1" si="124"/>
        <v>0.11624047539043239</v>
      </c>
      <c r="I223" s="30" t="b">
        <f t="shared" si="99"/>
        <v>0</v>
      </c>
      <c r="J223" s="33">
        <f t="shared" si="125"/>
        <v>1</v>
      </c>
      <c r="K223" s="33">
        <f t="shared" ca="1" si="100"/>
        <v>0.11624047539043239</v>
      </c>
      <c r="L223" s="32">
        <f t="shared" ca="1" si="101"/>
        <v>22377.82244975233</v>
      </c>
      <c r="M223" s="34">
        <f t="shared" ca="1" si="126"/>
        <v>590744.16450929618</v>
      </c>
      <c r="N223" s="35">
        <f t="shared" ca="1" si="127"/>
        <v>16342.386235682352</v>
      </c>
      <c r="O223" s="34">
        <f t="shared" ca="1" si="102"/>
        <v>5562.8408824625394</v>
      </c>
      <c r="P223" s="35">
        <f t="shared" si="103"/>
        <v>399</v>
      </c>
      <c r="Q223" s="35">
        <f t="shared" si="104"/>
        <v>63.84</v>
      </c>
      <c r="R223" s="35">
        <f t="shared" si="105"/>
        <v>166.35080000000002</v>
      </c>
      <c r="S223" s="35">
        <f t="shared" si="106"/>
        <v>26.616128000000003</v>
      </c>
      <c r="T223" s="35">
        <f t="shared" ca="1" si="107"/>
        <v>472.59533160743695</v>
      </c>
      <c r="U223" s="35">
        <f t="shared" si="108"/>
        <v>84.482758620689665</v>
      </c>
      <c r="V223" s="35">
        <f t="shared" si="109"/>
        <v>13.517241379310347</v>
      </c>
      <c r="W223" s="35">
        <f t="shared" ca="1" si="110"/>
        <v>226.68996790197284</v>
      </c>
      <c r="X223" s="35">
        <f t="shared" ca="1" si="111"/>
        <v>36.270394864315655</v>
      </c>
      <c r="Y223" s="35">
        <f t="shared" ca="1" si="112"/>
        <v>23394.589740518619</v>
      </c>
      <c r="Z223" s="47">
        <f t="shared" si="113"/>
        <v>0.113</v>
      </c>
      <c r="AA223" s="34">
        <f t="shared" ca="1" si="114"/>
        <v>590744.13</v>
      </c>
      <c r="AB223" s="34">
        <f t="shared" ca="1" si="115"/>
        <v>16342.386235682352</v>
      </c>
      <c r="AC223" s="35">
        <f t="shared" ca="1" si="116"/>
        <v>5562.8405574999997</v>
      </c>
      <c r="AD223" s="35">
        <f t="shared" ca="1" si="117"/>
        <v>472.595304</v>
      </c>
      <c r="AE223" s="35">
        <f t="shared" ca="1" si="118"/>
        <v>23394.589387948639</v>
      </c>
      <c r="AF223" s="35">
        <f t="shared" si="119"/>
        <v>0</v>
      </c>
      <c r="AG223" s="249">
        <f>'Tabla Fijo'!E217+'Tabla Fijo'!H217</f>
        <v>0</v>
      </c>
      <c r="AH223" s="35">
        <f t="shared" ca="1" si="128"/>
        <v>23394.589387948639</v>
      </c>
      <c r="AJ223" s="35">
        <f t="shared" ca="1" si="120"/>
        <v>23254.345623705012</v>
      </c>
    </row>
    <row r="224" spans="2:36" x14ac:dyDescent="0.25">
      <c r="B224" s="30">
        <v>210</v>
      </c>
      <c r="C224" s="19">
        <f t="shared" ca="1" si="121"/>
        <v>52082</v>
      </c>
      <c r="D224" s="30">
        <f t="shared" ca="1" si="122"/>
        <v>31</v>
      </c>
      <c r="E224" s="31">
        <f t="shared" si="97"/>
        <v>0.113</v>
      </c>
      <c r="F224" s="33">
        <f t="shared" ca="1" si="98"/>
        <v>1.0105305555555555</v>
      </c>
      <c r="G224" s="33">
        <f t="shared" ca="1" si="123"/>
        <v>8.6934482344583639</v>
      </c>
      <c r="H224" s="33">
        <f t="shared" ca="1" si="124"/>
        <v>0.11502915448858182</v>
      </c>
      <c r="I224" s="30" t="b">
        <f t="shared" si="99"/>
        <v>0</v>
      </c>
      <c r="J224" s="33">
        <f t="shared" si="125"/>
        <v>1</v>
      </c>
      <c r="K224" s="33">
        <f t="shared" ca="1" si="100"/>
        <v>0.11502915448858182</v>
      </c>
      <c r="L224" s="32">
        <f t="shared" ca="1" si="101"/>
        <v>22377.82244975233</v>
      </c>
      <c r="M224" s="34">
        <f t="shared" ca="1" si="126"/>
        <v>574401.77827361389</v>
      </c>
      <c r="N224" s="35">
        <f t="shared" ca="1" si="127"/>
        <v>16329.052612432133</v>
      </c>
      <c r="O224" s="34">
        <f t="shared" ca="1" si="102"/>
        <v>5589.2484147013047</v>
      </c>
      <c r="P224" s="35">
        <f t="shared" si="103"/>
        <v>399</v>
      </c>
      <c r="Q224" s="35">
        <f t="shared" si="104"/>
        <v>63.84</v>
      </c>
      <c r="R224" s="35">
        <f t="shared" si="105"/>
        <v>166.35080000000002</v>
      </c>
      <c r="S224" s="35">
        <f t="shared" si="106"/>
        <v>26.616128000000003</v>
      </c>
      <c r="T224" s="35">
        <f t="shared" ca="1" si="107"/>
        <v>459.52142261889111</v>
      </c>
      <c r="U224" s="35">
        <f t="shared" si="108"/>
        <v>84.482758620689665</v>
      </c>
      <c r="V224" s="35">
        <f t="shared" si="109"/>
        <v>13.517241379310347</v>
      </c>
      <c r="W224" s="35">
        <f t="shared" ca="1" si="110"/>
        <v>226.68996790197284</v>
      </c>
      <c r="X224" s="35">
        <f t="shared" ca="1" si="111"/>
        <v>36.270394864315655</v>
      </c>
      <c r="Y224" s="35">
        <f t="shared" ca="1" si="112"/>
        <v>23394.589740518619</v>
      </c>
      <c r="Z224" s="47">
        <f t="shared" si="113"/>
        <v>0.113</v>
      </c>
      <c r="AA224" s="34">
        <f t="shared" ca="1" si="114"/>
        <v>574401.74</v>
      </c>
      <c r="AB224" s="34">
        <f t="shared" ca="1" si="115"/>
        <v>16329.052612432133</v>
      </c>
      <c r="AC224" s="35">
        <f t="shared" ca="1" si="116"/>
        <v>5589.248042277778</v>
      </c>
      <c r="AD224" s="35">
        <f t="shared" ca="1" si="117"/>
        <v>459.52139199999999</v>
      </c>
      <c r="AE224" s="35">
        <f t="shared" ca="1" si="118"/>
        <v>23394.589337476198</v>
      </c>
      <c r="AF224" s="35">
        <f t="shared" si="119"/>
        <v>0</v>
      </c>
      <c r="AG224" s="249">
        <f>'Tabla Fijo'!E218+'Tabla Fijo'!H218</f>
        <v>0</v>
      </c>
      <c r="AH224" s="35">
        <f t="shared" ca="1" si="128"/>
        <v>23394.589337476198</v>
      </c>
      <c r="AJ224" s="35">
        <f t="shared" ca="1" si="120"/>
        <v>23254.345573232571</v>
      </c>
    </row>
    <row r="225" spans="2:37" x14ac:dyDescent="0.25">
      <c r="B225" s="30">
        <v>211</v>
      </c>
      <c r="C225" s="19">
        <f t="shared" ca="1" si="121"/>
        <v>52113</v>
      </c>
      <c r="D225" s="30">
        <f t="shared" ca="1" si="122"/>
        <v>31</v>
      </c>
      <c r="E225" s="31">
        <f t="shared" si="97"/>
        <v>0.113</v>
      </c>
      <c r="F225" s="33">
        <f t="shared" ca="1" si="98"/>
        <v>1.0105305555555555</v>
      </c>
      <c r="G225" s="33">
        <f t="shared" ca="1" si="123"/>
        <v>8.7849950740606726</v>
      </c>
      <c r="H225" s="33">
        <f t="shared" ca="1" si="124"/>
        <v>0.11383045654205151</v>
      </c>
      <c r="I225" s="30" t="b">
        <f t="shared" si="99"/>
        <v>0</v>
      </c>
      <c r="J225" s="33">
        <f t="shared" si="125"/>
        <v>1</v>
      </c>
      <c r="K225" s="33">
        <f t="shared" ca="1" si="100"/>
        <v>0.11383045654205151</v>
      </c>
      <c r="L225" s="32">
        <f t="shared" ca="1" si="101"/>
        <v>22377.82244975233</v>
      </c>
      <c r="M225" s="34">
        <f t="shared" ca="1" si="126"/>
        <v>558072.72566118173</v>
      </c>
      <c r="N225" s="35">
        <f t="shared" ca="1" si="127"/>
        <v>16501.00660813694</v>
      </c>
      <c r="O225" s="34">
        <f t="shared" ca="1" si="102"/>
        <v>5430.3576610864438</v>
      </c>
      <c r="P225" s="35">
        <f t="shared" si="103"/>
        <v>399</v>
      </c>
      <c r="Q225" s="35">
        <f t="shared" si="104"/>
        <v>63.84</v>
      </c>
      <c r="R225" s="35">
        <f t="shared" si="105"/>
        <v>166.35080000000002</v>
      </c>
      <c r="S225" s="35">
        <f t="shared" si="106"/>
        <v>26.616128000000003</v>
      </c>
      <c r="T225" s="35">
        <f t="shared" ca="1" si="107"/>
        <v>446.45818052894538</v>
      </c>
      <c r="U225" s="35">
        <f t="shared" si="108"/>
        <v>84.482758620689665</v>
      </c>
      <c r="V225" s="35">
        <f t="shared" si="109"/>
        <v>13.517241379310347</v>
      </c>
      <c r="W225" s="35">
        <f t="shared" ca="1" si="110"/>
        <v>226.68996790197284</v>
      </c>
      <c r="X225" s="35">
        <f t="shared" ca="1" si="111"/>
        <v>36.270394864315655</v>
      </c>
      <c r="Y225" s="35">
        <f t="shared" ca="1" si="112"/>
        <v>23394.589740518619</v>
      </c>
      <c r="Z225" s="47">
        <f t="shared" si="113"/>
        <v>0.113</v>
      </c>
      <c r="AA225" s="34">
        <f t="shared" ca="1" si="114"/>
        <v>558072.68999999994</v>
      </c>
      <c r="AB225" s="34">
        <f t="shared" ca="1" si="115"/>
        <v>16501.00660813694</v>
      </c>
      <c r="AC225" s="35">
        <f t="shared" ca="1" si="116"/>
        <v>5430.3573140833323</v>
      </c>
      <c r="AD225" s="35">
        <f t="shared" ca="1" si="117"/>
        <v>446.45815199999998</v>
      </c>
      <c r="AE225" s="35">
        <f t="shared" ca="1" si="118"/>
        <v>23394.589364986561</v>
      </c>
      <c r="AF225" s="35">
        <f t="shared" si="119"/>
        <v>0</v>
      </c>
      <c r="AG225" s="249">
        <f>'Tabla Fijo'!E219+'Tabla Fijo'!H219</f>
        <v>0</v>
      </c>
      <c r="AH225" s="35">
        <f t="shared" ca="1" si="128"/>
        <v>23394.589364986561</v>
      </c>
      <c r="AJ225" s="35">
        <f t="shared" ca="1" si="120"/>
        <v>23254.345600742934</v>
      </c>
    </row>
    <row r="226" spans="2:37" x14ac:dyDescent="0.25">
      <c r="B226" s="30">
        <v>212</v>
      </c>
      <c r="C226" s="19">
        <f t="shared" ca="1" si="121"/>
        <v>52143</v>
      </c>
      <c r="D226" s="30">
        <f t="shared" ca="1" si="122"/>
        <v>30</v>
      </c>
      <c r="E226" s="31">
        <f t="shared" si="97"/>
        <v>0.113</v>
      </c>
      <c r="F226" s="33">
        <f t="shared" ca="1" si="98"/>
        <v>1.0102166666666665</v>
      </c>
      <c r="G226" s="33">
        <f t="shared" ca="1" si="123"/>
        <v>8.8747484404006585</v>
      </c>
      <c r="H226" s="33">
        <f t="shared" ca="1" si="124"/>
        <v>0.11267925020248282</v>
      </c>
      <c r="I226" s="30" t="b">
        <f t="shared" si="99"/>
        <v>0</v>
      </c>
      <c r="J226" s="33">
        <f t="shared" si="125"/>
        <v>1</v>
      </c>
      <c r="K226" s="33">
        <f t="shared" ca="1" si="100"/>
        <v>0.11267925020248282</v>
      </c>
      <c r="L226" s="32">
        <f t="shared" ca="1" si="101"/>
        <v>22377.82244975233</v>
      </c>
      <c r="M226" s="34">
        <f t="shared" ca="1" si="126"/>
        <v>541571.7190530448</v>
      </c>
      <c r="N226" s="35">
        <f t="shared" ca="1" si="127"/>
        <v>16844.764720093721</v>
      </c>
      <c r="O226" s="34">
        <f t="shared" ca="1" si="102"/>
        <v>5099.800354416172</v>
      </c>
      <c r="P226" s="35">
        <f t="shared" si="103"/>
        <v>399</v>
      </c>
      <c r="Q226" s="35">
        <f t="shared" si="104"/>
        <v>63.84</v>
      </c>
      <c r="R226" s="35">
        <f t="shared" si="105"/>
        <v>166.35080000000002</v>
      </c>
      <c r="S226" s="35">
        <f t="shared" si="106"/>
        <v>26.616128000000003</v>
      </c>
      <c r="T226" s="35">
        <f t="shared" ca="1" si="107"/>
        <v>433.25737524243584</v>
      </c>
      <c r="U226" s="35">
        <f t="shared" si="108"/>
        <v>84.482758620689665</v>
      </c>
      <c r="V226" s="35">
        <f t="shared" si="109"/>
        <v>13.517241379310347</v>
      </c>
      <c r="W226" s="35">
        <f t="shared" ca="1" si="110"/>
        <v>226.68996790197284</v>
      </c>
      <c r="X226" s="35">
        <f t="shared" ca="1" si="111"/>
        <v>36.270394864315655</v>
      </c>
      <c r="Y226" s="35">
        <f t="shared" ca="1" si="112"/>
        <v>23394.589740518619</v>
      </c>
      <c r="Z226" s="47">
        <f t="shared" si="113"/>
        <v>0.113</v>
      </c>
      <c r="AA226" s="34">
        <f t="shared" ca="1" si="114"/>
        <v>541571.68000000005</v>
      </c>
      <c r="AB226" s="34">
        <f t="shared" ca="1" si="115"/>
        <v>16844.764720093721</v>
      </c>
      <c r="AC226" s="35">
        <f t="shared" ca="1" si="116"/>
        <v>5099.7999866666669</v>
      </c>
      <c r="AD226" s="35">
        <f t="shared" ca="1" si="117"/>
        <v>433.25734400000005</v>
      </c>
      <c r="AE226" s="35">
        <f t="shared" ca="1" si="118"/>
        <v>23394.589341526676</v>
      </c>
      <c r="AF226" s="35">
        <f t="shared" si="119"/>
        <v>0</v>
      </c>
      <c r="AG226" s="249">
        <f>'Tabla Fijo'!E220+'Tabla Fijo'!H220</f>
        <v>0</v>
      </c>
      <c r="AH226" s="35">
        <f t="shared" ca="1" si="128"/>
        <v>23394.589341526676</v>
      </c>
      <c r="AJ226" s="35">
        <f t="shared" ca="1" si="120"/>
        <v>23254.345577283049</v>
      </c>
    </row>
    <row r="227" spans="2:37" x14ac:dyDescent="0.25">
      <c r="B227" s="30">
        <v>213</v>
      </c>
      <c r="C227" s="19">
        <f t="shared" ca="1" si="121"/>
        <v>52174</v>
      </c>
      <c r="D227" s="30">
        <f t="shared" ca="1" si="122"/>
        <v>31</v>
      </c>
      <c r="E227" s="31">
        <f t="shared" si="97"/>
        <v>0.113</v>
      </c>
      <c r="F227" s="33">
        <f t="shared" ca="1" si="98"/>
        <v>1.0105305555555555</v>
      </c>
      <c r="G227" s="33">
        <f t="shared" ca="1" si="123"/>
        <v>8.9682044718938769</v>
      </c>
      <c r="H227" s="33">
        <f t="shared" ca="1" si="124"/>
        <v>0.11150504018212055</v>
      </c>
      <c r="I227" s="30" t="b">
        <f t="shared" si="99"/>
        <v>0</v>
      </c>
      <c r="J227" s="33">
        <f t="shared" si="125"/>
        <v>1</v>
      </c>
      <c r="K227" s="33">
        <f t="shared" ca="1" si="100"/>
        <v>0.11150504018212055</v>
      </c>
      <c r="L227" s="32">
        <f t="shared" ca="1" si="101"/>
        <v>22377.82244975233</v>
      </c>
      <c r="M227" s="34">
        <f t="shared" ca="1" si="126"/>
        <v>524726.95433295111</v>
      </c>
      <c r="N227" s="35">
        <f t="shared" ca="1" si="127"/>
        <v>16852.156105651728</v>
      </c>
      <c r="O227" s="34">
        <f t="shared" ca="1" si="102"/>
        <v>5105.8847806342437</v>
      </c>
      <c r="P227" s="35">
        <f t="shared" si="103"/>
        <v>399</v>
      </c>
      <c r="Q227" s="35">
        <f t="shared" si="104"/>
        <v>63.84</v>
      </c>
      <c r="R227" s="35">
        <f t="shared" si="105"/>
        <v>166.35080000000002</v>
      </c>
      <c r="S227" s="35">
        <f t="shared" si="106"/>
        <v>26.616128000000003</v>
      </c>
      <c r="T227" s="35">
        <f t="shared" ca="1" si="107"/>
        <v>419.78156346636092</v>
      </c>
      <c r="U227" s="35">
        <f t="shared" si="108"/>
        <v>84.482758620689665</v>
      </c>
      <c r="V227" s="35">
        <f t="shared" si="109"/>
        <v>13.517241379310347</v>
      </c>
      <c r="W227" s="35">
        <f t="shared" ca="1" si="110"/>
        <v>226.68996790197284</v>
      </c>
      <c r="X227" s="35">
        <f t="shared" ca="1" si="111"/>
        <v>36.270394864315655</v>
      </c>
      <c r="Y227" s="35">
        <f t="shared" ca="1" si="112"/>
        <v>23394.589740518619</v>
      </c>
      <c r="Z227" s="47">
        <f t="shared" si="113"/>
        <v>0.113</v>
      </c>
      <c r="AA227" s="34">
        <f t="shared" ca="1" si="114"/>
        <v>524726.92000000004</v>
      </c>
      <c r="AB227" s="34">
        <f t="shared" ca="1" si="115"/>
        <v>16852.156105651728</v>
      </c>
      <c r="AC227" s="35">
        <f t="shared" ca="1" si="116"/>
        <v>5105.8844465555558</v>
      </c>
      <c r="AD227" s="35">
        <f t="shared" ca="1" si="117"/>
        <v>419.78153600000007</v>
      </c>
      <c r="AE227" s="35">
        <f t="shared" ca="1" si="118"/>
        <v>23394.589378973571</v>
      </c>
      <c r="AF227" s="35">
        <f t="shared" si="119"/>
        <v>0</v>
      </c>
      <c r="AG227" s="249">
        <f>'Tabla Fijo'!E221+'Tabla Fijo'!H221</f>
        <v>0</v>
      </c>
      <c r="AH227" s="35">
        <f t="shared" ca="1" si="128"/>
        <v>23394.589378973571</v>
      </c>
      <c r="AJ227" s="35">
        <f t="shared" ca="1" si="120"/>
        <v>23254.345614729944</v>
      </c>
    </row>
    <row r="228" spans="2:37" x14ac:dyDescent="0.25">
      <c r="B228" s="30">
        <v>214</v>
      </c>
      <c r="C228" s="19">
        <f t="shared" ca="1" si="121"/>
        <v>52204</v>
      </c>
      <c r="D228" s="30">
        <f t="shared" ca="1" si="122"/>
        <v>30</v>
      </c>
      <c r="E228" s="31">
        <f t="shared" si="97"/>
        <v>0.113</v>
      </c>
      <c r="F228" s="33">
        <f t="shared" ca="1" si="98"/>
        <v>1.0102166666666665</v>
      </c>
      <c r="G228" s="33">
        <f t="shared" ca="1" si="123"/>
        <v>9.0598296275817241</v>
      </c>
      <c r="H228" s="33">
        <f t="shared" ca="1" si="124"/>
        <v>0.1103773515735442</v>
      </c>
      <c r="I228" s="30" t="b">
        <f t="shared" si="99"/>
        <v>0</v>
      </c>
      <c r="J228" s="33">
        <f t="shared" si="125"/>
        <v>1</v>
      </c>
      <c r="K228" s="33">
        <f t="shared" ca="1" si="100"/>
        <v>0.1103773515735442</v>
      </c>
      <c r="L228" s="32">
        <f t="shared" ca="1" si="101"/>
        <v>22377.82244975233</v>
      </c>
      <c r="M228" s="34">
        <f t="shared" ca="1" si="126"/>
        <v>507874.79822729935</v>
      </c>
      <c r="N228" s="35">
        <f t="shared" ca="1" si="127"/>
        <v>17189.03492786342</v>
      </c>
      <c r="O228" s="34">
        <f t="shared" ca="1" si="102"/>
        <v>4782.4876833070693</v>
      </c>
      <c r="P228" s="35">
        <f t="shared" si="103"/>
        <v>399</v>
      </c>
      <c r="Q228" s="35">
        <f t="shared" si="104"/>
        <v>63.84</v>
      </c>
      <c r="R228" s="35">
        <f t="shared" si="105"/>
        <v>166.35080000000002</v>
      </c>
      <c r="S228" s="35">
        <f t="shared" si="106"/>
        <v>26.616128000000003</v>
      </c>
      <c r="T228" s="35">
        <f t="shared" ca="1" si="107"/>
        <v>406.29983858183948</v>
      </c>
      <c r="U228" s="35">
        <f t="shared" si="108"/>
        <v>84.482758620689665</v>
      </c>
      <c r="V228" s="35">
        <f t="shared" si="109"/>
        <v>13.517241379310347</v>
      </c>
      <c r="W228" s="35">
        <f t="shared" ca="1" si="110"/>
        <v>226.68996790197284</v>
      </c>
      <c r="X228" s="35">
        <f t="shared" ca="1" si="111"/>
        <v>36.270394864315655</v>
      </c>
      <c r="Y228" s="35">
        <f t="shared" ca="1" si="112"/>
        <v>23394.589740518619</v>
      </c>
      <c r="Z228" s="47">
        <f t="shared" si="113"/>
        <v>0.113</v>
      </c>
      <c r="AA228" s="34">
        <f t="shared" ca="1" si="114"/>
        <v>507874.76</v>
      </c>
      <c r="AB228" s="34">
        <f t="shared" ca="1" si="115"/>
        <v>17189.03492786342</v>
      </c>
      <c r="AC228" s="35">
        <f t="shared" ca="1" si="116"/>
        <v>4782.4873233333337</v>
      </c>
      <c r="AD228" s="35">
        <f t="shared" ca="1" si="117"/>
        <v>406.29980800000004</v>
      </c>
      <c r="AE228" s="35">
        <f t="shared" ca="1" si="118"/>
        <v>23394.589349963044</v>
      </c>
      <c r="AF228" s="35">
        <f t="shared" si="119"/>
        <v>0</v>
      </c>
      <c r="AG228" s="249">
        <f>'Tabla Fijo'!E222+'Tabla Fijo'!H222</f>
        <v>0</v>
      </c>
      <c r="AH228" s="35">
        <f t="shared" ca="1" si="128"/>
        <v>23394.589349963044</v>
      </c>
      <c r="AJ228" s="35">
        <f t="shared" ca="1" si="120"/>
        <v>23254.345585719417</v>
      </c>
    </row>
    <row r="229" spans="2:37" x14ac:dyDescent="0.25">
      <c r="B229" s="30">
        <v>215</v>
      </c>
      <c r="C229" s="19">
        <f t="shared" ca="1" si="121"/>
        <v>52235</v>
      </c>
      <c r="D229" s="30">
        <f t="shared" ca="1" si="122"/>
        <v>31</v>
      </c>
      <c r="E229" s="31">
        <f t="shared" si="97"/>
        <v>0.113</v>
      </c>
      <c r="F229" s="33">
        <f t="shared" ca="1" si="98"/>
        <v>1.0105305555555555</v>
      </c>
      <c r="G229" s="33">
        <f t="shared" ca="1" si="123"/>
        <v>9.1552346667988402</v>
      </c>
      <c r="H229" s="33">
        <f t="shared" ca="1" si="124"/>
        <v>0.1092271292211075</v>
      </c>
      <c r="I229" s="30" t="b">
        <f t="shared" si="99"/>
        <v>0</v>
      </c>
      <c r="J229" s="33">
        <f t="shared" si="125"/>
        <v>1</v>
      </c>
      <c r="K229" s="33">
        <f t="shared" ca="1" si="100"/>
        <v>0.1092271292211075</v>
      </c>
      <c r="L229" s="32">
        <f t="shared" ca="1" si="101"/>
        <v>22377.82244975233</v>
      </c>
      <c r="M229" s="34">
        <f t="shared" ca="1" si="126"/>
        <v>490685.76329943596</v>
      </c>
      <c r="N229" s="35">
        <f t="shared" ca="1" si="127"/>
        <v>17210.628759007435</v>
      </c>
      <c r="O229" s="34">
        <f t="shared" ca="1" si="102"/>
        <v>4774.6450801053452</v>
      </c>
      <c r="P229" s="35">
        <f t="shared" si="103"/>
        <v>399</v>
      </c>
      <c r="Q229" s="35">
        <f t="shared" si="104"/>
        <v>63.84</v>
      </c>
      <c r="R229" s="35">
        <f t="shared" si="105"/>
        <v>166.35080000000002</v>
      </c>
      <c r="S229" s="35">
        <f t="shared" si="106"/>
        <v>26.616128000000003</v>
      </c>
      <c r="T229" s="35">
        <f t="shared" ca="1" si="107"/>
        <v>392.54861063954877</v>
      </c>
      <c r="U229" s="35">
        <f t="shared" si="108"/>
        <v>84.482758620689665</v>
      </c>
      <c r="V229" s="35">
        <f t="shared" si="109"/>
        <v>13.517241379310347</v>
      </c>
      <c r="W229" s="35">
        <f t="shared" ca="1" si="110"/>
        <v>226.68996790197281</v>
      </c>
      <c r="X229" s="35">
        <f t="shared" ca="1" si="111"/>
        <v>36.270394864315648</v>
      </c>
      <c r="Y229" s="35">
        <f t="shared" ca="1" si="112"/>
        <v>23394.589740518615</v>
      </c>
      <c r="Z229" s="47">
        <f t="shared" si="113"/>
        <v>0.113</v>
      </c>
      <c r="AA229" s="34">
        <f t="shared" ca="1" si="114"/>
        <v>490685.73</v>
      </c>
      <c r="AB229" s="34">
        <f t="shared" ca="1" si="115"/>
        <v>17210.628759007435</v>
      </c>
      <c r="AC229" s="35">
        <f t="shared" ca="1" si="116"/>
        <v>4774.644756083333</v>
      </c>
      <c r="AD229" s="35">
        <f t="shared" ca="1" si="117"/>
        <v>392.54858400000001</v>
      </c>
      <c r="AE229" s="35">
        <f t="shared" ca="1" si="118"/>
        <v>23394.589389857058</v>
      </c>
      <c r="AF229" s="35">
        <f t="shared" si="119"/>
        <v>0</v>
      </c>
      <c r="AG229" s="249">
        <f>'Tabla Fijo'!E223+'Tabla Fijo'!H223</f>
        <v>0</v>
      </c>
      <c r="AH229" s="35">
        <f t="shared" ca="1" si="128"/>
        <v>23394.589389857058</v>
      </c>
      <c r="AJ229" s="35">
        <f t="shared" ca="1" si="120"/>
        <v>23254.34562561343</v>
      </c>
    </row>
    <row r="230" spans="2:37" x14ac:dyDescent="0.25">
      <c r="B230" s="30">
        <v>216</v>
      </c>
      <c r="C230" s="19">
        <f t="shared" ca="1" si="121"/>
        <v>52266</v>
      </c>
      <c r="D230" s="30">
        <f t="shared" ca="1" si="122"/>
        <v>31</v>
      </c>
      <c r="E230" s="31">
        <f t="shared" si="97"/>
        <v>0.113</v>
      </c>
      <c r="F230" s="33">
        <f t="shared" ca="1" si="98"/>
        <v>1.0105305555555555</v>
      </c>
      <c r="G230" s="33">
        <f t="shared" ca="1" si="123"/>
        <v>9.2516443740817138</v>
      </c>
      <c r="H230" s="33">
        <f t="shared" ca="1" si="124"/>
        <v>0.10808889312709413</v>
      </c>
      <c r="I230" s="30" t="b">
        <f t="shared" si="99"/>
        <v>1</v>
      </c>
      <c r="J230" s="33">
        <f t="shared" si="125"/>
        <v>1</v>
      </c>
      <c r="K230" s="33">
        <f t="shared" ca="1" si="100"/>
        <v>0.10808889312709413</v>
      </c>
      <c r="L230" s="32">
        <f t="shared" ca="1" si="101"/>
        <v>22377.82244975233</v>
      </c>
      <c r="M230" s="34">
        <f t="shared" ca="1" si="126"/>
        <v>473475.13454042852</v>
      </c>
      <c r="N230" s="35">
        <f t="shared" ca="1" si="127"/>
        <v>17391.866241300206</v>
      </c>
      <c r="O230" s="34">
        <f t="shared" ca="1" si="102"/>
        <v>4607.1761008197809</v>
      </c>
      <c r="P230" s="35">
        <f t="shared" si="103"/>
        <v>399</v>
      </c>
      <c r="Q230" s="35">
        <f t="shared" si="104"/>
        <v>63.84</v>
      </c>
      <c r="R230" s="35">
        <f t="shared" si="105"/>
        <v>166.35080000000002</v>
      </c>
      <c r="S230" s="35">
        <f t="shared" si="106"/>
        <v>26.616128000000003</v>
      </c>
      <c r="T230" s="35">
        <f t="shared" ca="1" si="107"/>
        <v>378.78010763234283</v>
      </c>
      <c r="U230" s="35">
        <f t="shared" si="108"/>
        <v>84.482758620689665</v>
      </c>
      <c r="V230" s="35">
        <f t="shared" si="109"/>
        <v>13.517241379310347</v>
      </c>
      <c r="W230" s="35">
        <f t="shared" ca="1" si="110"/>
        <v>226.68996790197284</v>
      </c>
      <c r="X230" s="35">
        <f t="shared" ca="1" si="111"/>
        <v>36.270394864315655</v>
      </c>
      <c r="Y230" s="35">
        <f t="shared" ca="1" si="112"/>
        <v>23394.589740518619</v>
      </c>
      <c r="Z230" s="47">
        <f t="shared" si="113"/>
        <v>0.113</v>
      </c>
      <c r="AA230" s="34">
        <f t="shared" ca="1" si="114"/>
        <v>473475.1</v>
      </c>
      <c r="AB230" s="34">
        <f t="shared" ca="1" si="115"/>
        <v>17391.866241300206</v>
      </c>
      <c r="AC230" s="35">
        <f t="shared" ca="1" si="116"/>
        <v>4607.1757647222221</v>
      </c>
      <c r="AD230" s="35">
        <f t="shared" ca="1" si="117"/>
        <v>378.78008</v>
      </c>
      <c r="AE230" s="35">
        <f t="shared" ca="1" si="118"/>
        <v>23394.589376788717</v>
      </c>
      <c r="AF230" s="35">
        <f t="shared" si="119"/>
        <v>0</v>
      </c>
      <c r="AG230" s="249">
        <f>'Tabla Fijo'!E224+'Tabla Fijo'!H224</f>
        <v>0</v>
      </c>
      <c r="AH230" s="35">
        <f t="shared" ca="1" si="128"/>
        <v>23394.589376788717</v>
      </c>
      <c r="AJ230" s="35">
        <f t="shared" ca="1" si="120"/>
        <v>23254.34561254509</v>
      </c>
    </row>
    <row r="231" spans="2:37" x14ac:dyDescent="0.25">
      <c r="B231" s="30">
        <v>217</v>
      </c>
      <c r="C231" s="19">
        <f t="shared" ca="1" si="121"/>
        <v>52294</v>
      </c>
      <c r="D231" s="30">
        <f t="shared" ca="1" si="122"/>
        <v>28</v>
      </c>
      <c r="E231" s="31">
        <f t="shared" si="97"/>
        <v>0.113</v>
      </c>
      <c r="F231" s="33">
        <f t="shared" ca="1" si="98"/>
        <v>1.0095888888888889</v>
      </c>
      <c r="G231" s="33">
        <f t="shared" ca="1" si="123"/>
        <v>9.3403573640242978</v>
      </c>
      <c r="H231" s="33">
        <f t="shared" ca="1" si="124"/>
        <v>0.10706228477420369</v>
      </c>
      <c r="I231" s="30" t="b">
        <f t="shared" si="99"/>
        <v>0</v>
      </c>
      <c r="J231" s="33">
        <f t="shared" si="125"/>
        <v>1</v>
      </c>
      <c r="K231" s="33">
        <f t="shared" ca="1" si="100"/>
        <v>0.10706228477420369</v>
      </c>
      <c r="L231" s="32">
        <f t="shared" ca="1" si="101"/>
        <v>22377.82244975233</v>
      </c>
      <c r="M231" s="34">
        <f t="shared" ca="1" si="126"/>
        <v>456083.26829912834</v>
      </c>
      <c r="N231" s="35">
        <f t="shared" ca="1" si="127"/>
        <v>18004.490665950685</v>
      </c>
      <c r="O231" s="34">
        <f t="shared" ca="1" si="102"/>
        <v>4008.465169162339</v>
      </c>
      <c r="P231" s="35">
        <f t="shared" si="103"/>
        <v>399</v>
      </c>
      <c r="Q231" s="35">
        <f t="shared" si="104"/>
        <v>63.84</v>
      </c>
      <c r="R231" s="35">
        <f t="shared" si="105"/>
        <v>166.35080000000002</v>
      </c>
      <c r="S231" s="35">
        <f t="shared" si="106"/>
        <v>26.616128000000003</v>
      </c>
      <c r="T231" s="35">
        <f t="shared" ca="1" si="107"/>
        <v>364.86661463930267</v>
      </c>
      <c r="U231" s="35">
        <f t="shared" si="108"/>
        <v>84.482758620689665</v>
      </c>
      <c r="V231" s="35">
        <f t="shared" si="109"/>
        <v>13.517241379310347</v>
      </c>
      <c r="W231" s="35">
        <f t="shared" ca="1" si="110"/>
        <v>226.68996790197284</v>
      </c>
      <c r="X231" s="35">
        <f t="shared" ca="1" si="111"/>
        <v>36.270394864315655</v>
      </c>
      <c r="Y231" s="35">
        <f t="shared" ca="1" si="112"/>
        <v>23394.589740518619</v>
      </c>
      <c r="Z231" s="47">
        <f t="shared" si="113"/>
        <v>0.113</v>
      </c>
      <c r="AA231" s="34">
        <f t="shared" ca="1" si="114"/>
        <v>456083.23</v>
      </c>
      <c r="AB231" s="34">
        <f t="shared" ca="1" si="115"/>
        <v>18004.490665950685</v>
      </c>
      <c r="AC231" s="35">
        <f t="shared" ca="1" si="116"/>
        <v>4008.4648325555559</v>
      </c>
      <c r="AD231" s="35">
        <f t="shared" ca="1" si="117"/>
        <v>364.86658399999999</v>
      </c>
      <c r="AE231" s="35">
        <f t="shared" ca="1" si="118"/>
        <v>23394.589373272531</v>
      </c>
      <c r="AF231" s="35">
        <f t="shared" si="119"/>
        <v>0</v>
      </c>
      <c r="AG231" s="249">
        <f>'Tabla Fijo'!E225+'Tabla Fijo'!H225</f>
        <v>0</v>
      </c>
      <c r="AH231" s="35">
        <f t="shared" ca="1" si="128"/>
        <v>23394.589373272531</v>
      </c>
      <c r="AJ231" s="35">
        <f t="shared" ca="1" si="120"/>
        <v>23254.345609028904</v>
      </c>
    </row>
    <row r="232" spans="2:37" x14ac:dyDescent="0.25">
      <c r="B232" s="30">
        <v>218</v>
      </c>
      <c r="C232" s="19">
        <f t="shared" ca="1" si="121"/>
        <v>52325</v>
      </c>
      <c r="D232" s="30">
        <f t="shared" ca="1" si="122"/>
        <v>31</v>
      </c>
      <c r="E232" s="31">
        <f t="shared" si="97"/>
        <v>0.113</v>
      </c>
      <c r="F232" s="33">
        <f t="shared" ca="1" si="98"/>
        <v>1.0105305555555555</v>
      </c>
      <c r="G232" s="33">
        <f t="shared" ca="1" si="123"/>
        <v>9.4387165161548978</v>
      </c>
      <c r="H232" s="33">
        <f t="shared" ca="1" si="124"/>
        <v>0.10594660813135381</v>
      </c>
      <c r="I232" s="30" t="b">
        <f t="shared" si="99"/>
        <v>0</v>
      </c>
      <c r="J232" s="33">
        <f t="shared" si="125"/>
        <v>1</v>
      </c>
      <c r="K232" s="33">
        <f t="shared" ca="1" si="100"/>
        <v>0.10594660813135381</v>
      </c>
      <c r="L232" s="32">
        <f t="shared" ca="1" si="101"/>
        <v>22377.82244975233</v>
      </c>
      <c r="M232" s="34">
        <f t="shared" ca="1" si="126"/>
        <v>438078.77763317764</v>
      </c>
      <c r="N232" s="35">
        <f t="shared" ca="1" si="127"/>
        <v>17764.609544176285</v>
      </c>
      <c r="O232" s="34">
        <f t="shared" ca="1" si="102"/>
        <v>4262.7498834695043</v>
      </c>
      <c r="P232" s="35">
        <f t="shared" si="103"/>
        <v>399</v>
      </c>
      <c r="Q232" s="35">
        <f t="shared" si="104"/>
        <v>63.84</v>
      </c>
      <c r="R232" s="35">
        <f t="shared" si="105"/>
        <v>166.35080000000002</v>
      </c>
      <c r="S232" s="35">
        <f t="shared" si="106"/>
        <v>26.616128000000003</v>
      </c>
      <c r="T232" s="35">
        <f t="shared" ca="1" si="107"/>
        <v>350.46302210654216</v>
      </c>
      <c r="U232" s="35">
        <f t="shared" si="108"/>
        <v>84.482758620689665</v>
      </c>
      <c r="V232" s="35">
        <f t="shared" si="109"/>
        <v>13.517241379310347</v>
      </c>
      <c r="W232" s="35">
        <f t="shared" ca="1" si="110"/>
        <v>226.68996790197284</v>
      </c>
      <c r="X232" s="35">
        <f t="shared" ca="1" si="111"/>
        <v>36.270394864315655</v>
      </c>
      <c r="Y232" s="35">
        <f t="shared" ca="1" si="112"/>
        <v>23394.589740518619</v>
      </c>
      <c r="Z232" s="47">
        <f t="shared" si="113"/>
        <v>0.113</v>
      </c>
      <c r="AA232" s="34">
        <f t="shared" ca="1" si="114"/>
        <v>438078.74</v>
      </c>
      <c r="AB232" s="34">
        <f t="shared" ca="1" si="115"/>
        <v>17764.609544176285</v>
      </c>
      <c r="AC232" s="35">
        <f t="shared" ca="1" si="116"/>
        <v>4262.7495172777772</v>
      </c>
      <c r="AD232" s="35">
        <f t="shared" ca="1" si="117"/>
        <v>350.46299199999999</v>
      </c>
      <c r="AE232" s="35">
        <f t="shared" ca="1" si="118"/>
        <v>23394.589344220352</v>
      </c>
      <c r="AF232" s="35">
        <f t="shared" si="119"/>
        <v>0</v>
      </c>
      <c r="AG232" s="249">
        <f>'Tabla Fijo'!E226+'Tabla Fijo'!H226</f>
        <v>0</v>
      </c>
      <c r="AH232" s="35">
        <f t="shared" ca="1" si="128"/>
        <v>23394.589344220352</v>
      </c>
      <c r="AJ232" s="35">
        <f t="shared" ca="1" si="120"/>
        <v>23254.345579976725</v>
      </c>
    </row>
    <row r="233" spans="2:37" x14ac:dyDescent="0.25">
      <c r="B233" s="30">
        <v>219</v>
      </c>
      <c r="C233" s="19">
        <f t="shared" ca="1" si="121"/>
        <v>52355</v>
      </c>
      <c r="D233" s="30">
        <f t="shared" ca="1" si="122"/>
        <v>30</v>
      </c>
      <c r="E233" s="31">
        <f t="shared" si="97"/>
        <v>0.113</v>
      </c>
      <c r="F233" s="33">
        <f t="shared" ca="1" si="98"/>
        <v>1.0102166666666665</v>
      </c>
      <c r="G233" s="33">
        <f t="shared" ca="1" si="123"/>
        <v>9.535148736561613</v>
      </c>
      <c r="H233" s="33">
        <f t="shared" ca="1" si="124"/>
        <v>0.10487513384721478</v>
      </c>
      <c r="I233" s="30" t="b">
        <f t="shared" si="99"/>
        <v>0</v>
      </c>
      <c r="J233" s="33">
        <f t="shared" si="125"/>
        <v>1</v>
      </c>
      <c r="K233" s="33">
        <f t="shared" ca="1" si="100"/>
        <v>0.10487513384721478</v>
      </c>
      <c r="L233" s="32">
        <f t="shared" ca="1" si="101"/>
        <v>22377.82244975233</v>
      </c>
      <c r="M233" s="34">
        <f t="shared" ca="1" si="126"/>
        <v>420314.16808900138</v>
      </c>
      <c r="N233" s="35">
        <f t="shared" ca="1" si="127"/>
        <v>18083.612699109697</v>
      </c>
      <c r="O233" s="34">
        <f t="shared" ca="1" si="102"/>
        <v>3957.9584161714297</v>
      </c>
      <c r="P233" s="35">
        <f t="shared" si="103"/>
        <v>399</v>
      </c>
      <c r="Q233" s="35">
        <f t="shared" si="104"/>
        <v>63.84</v>
      </c>
      <c r="R233" s="35">
        <f t="shared" si="105"/>
        <v>166.35080000000002</v>
      </c>
      <c r="S233" s="35">
        <f t="shared" si="106"/>
        <v>26.616128000000003</v>
      </c>
      <c r="T233" s="35">
        <f t="shared" ca="1" si="107"/>
        <v>336.25133447120112</v>
      </c>
      <c r="U233" s="35">
        <f t="shared" si="108"/>
        <v>84.482758620689665</v>
      </c>
      <c r="V233" s="35">
        <f t="shared" si="109"/>
        <v>13.517241379310347</v>
      </c>
      <c r="W233" s="35">
        <f t="shared" ca="1" si="110"/>
        <v>226.68996790197284</v>
      </c>
      <c r="X233" s="35">
        <f t="shared" ca="1" si="111"/>
        <v>36.270394864315655</v>
      </c>
      <c r="Y233" s="35">
        <f t="shared" ca="1" si="112"/>
        <v>23394.589740518619</v>
      </c>
      <c r="Z233" s="47">
        <f t="shared" si="113"/>
        <v>0.113</v>
      </c>
      <c r="AA233" s="34">
        <f t="shared" ca="1" si="114"/>
        <v>420314.13</v>
      </c>
      <c r="AB233" s="34">
        <f t="shared" ca="1" si="115"/>
        <v>18083.612699109697</v>
      </c>
      <c r="AC233" s="35">
        <f t="shared" ca="1" si="116"/>
        <v>3957.9580575000005</v>
      </c>
      <c r="AD233" s="35">
        <f t="shared" ca="1" si="117"/>
        <v>336.251304</v>
      </c>
      <c r="AE233" s="35">
        <f t="shared" ca="1" si="118"/>
        <v>23394.589351375987</v>
      </c>
      <c r="AF233" s="35">
        <f t="shared" si="119"/>
        <v>0</v>
      </c>
      <c r="AG233" s="249">
        <f>'Tabla Fijo'!E227+'Tabla Fijo'!H227</f>
        <v>0</v>
      </c>
      <c r="AH233" s="35">
        <f t="shared" ca="1" si="128"/>
        <v>23394.589351375987</v>
      </c>
      <c r="AJ233" s="35">
        <f t="shared" ca="1" si="120"/>
        <v>23254.34558713236</v>
      </c>
    </row>
    <row r="234" spans="2:37" x14ac:dyDescent="0.25">
      <c r="B234" s="30">
        <v>220</v>
      </c>
      <c r="C234" s="19">
        <f t="shared" ca="1" si="121"/>
        <v>52386</v>
      </c>
      <c r="D234" s="30">
        <f t="shared" ca="1" si="122"/>
        <v>31</v>
      </c>
      <c r="E234" s="31">
        <f t="shared" si="97"/>
        <v>0.113</v>
      </c>
      <c r="F234" s="33">
        <f t="shared" ca="1" si="98"/>
        <v>1.0105305555555555</v>
      </c>
      <c r="G234" s="33">
        <f t="shared" ca="1" si="123"/>
        <v>9.6355591500624591</v>
      </c>
      <c r="H234" s="33">
        <f t="shared" ca="1" si="124"/>
        <v>0.10378224910730975</v>
      </c>
      <c r="I234" s="30" t="b">
        <f t="shared" si="99"/>
        <v>0</v>
      </c>
      <c r="J234" s="33">
        <f t="shared" si="125"/>
        <v>1</v>
      </c>
      <c r="K234" s="33">
        <f t="shared" ca="1" si="100"/>
        <v>0.10378224910730975</v>
      </c>
      <c r="L234" s="32">
        <f t="shared" ca="1" si="101"/>
        <v>22377.82244975233</v>
      </c>
      <c r="M234" s="34">
        <f t="shared" ca="1" si="126"/>
        <v>402230.55538989167</v>
      </c>
      <c r="N234" s="35">
        <f t="shared" ca="1" si="127"/>
        <v>18142.111240077109</v>
      </c>
      <c r="O234" s="34">
        <f t="shared" ca="1" si="102"/>
        <v>3913.9267653633069</v>
      </c>
      <c r="P234" s="35">
        <f t="shared" si="103"/>
        <v>399</v>
      </c>
      <c r="Q234" s="35">
        <f t="shared" si="104"/>
        <v>63.84</v>
      </c>
      <c r="R234" s="35">
        <f t="shared" si="105"/>
        <v>166.35080000000002</v>
      </c>
      <c r="S234" s="35">
        <f t="shared" si="106"/>
        <v>26.616128000000003</v>
      </c>
      <c r="T234" s="35">
        <f t="shared" ca="1" si="107"/>
        <v>321.78444431191338</v>
      </c>
      <c r="U234" s="35">
        <f t="shared" si="108"/>
        <v>84.482758620689665</v>
      </c>
      <c r="V234" s="35">
        <f t="shared" si="109"/>
        <v>13.517241379310347</v>
      </c>
      <c r="W234" s="35">
        <f t="shared" ca="1" si="110"/>
        <v>226.68996790197284</v>
      </c>
      <c r="X234" s="35">
        <f t="shared" ca="1" si="111"/>
        <v>36.270394864315655</v>
      </c>
      <c r="Y234" s="35">
        <f t="shared" ca="1" si="112"/>
        <v>23394.589740518619</v>
      </c>
      <c r="Z234" s="47">
        <f t="shared" si="113"/>
        <v>0.113</v>
      </c>
      <c r="AA234" s="34">
        <f t="shared" ca="1" si="114"/>
        <v>402230.52</v>
      </c>
      <c r="AB234" s="34">
        <f t="shared" ca="1" si="115"/>
        <v>18142.111240077109</v>
      </c>
      <c r="AC234" s="35">
        <f t="shared" ca="1" si="116"/>
        <v>3913.9264210000006</v>
      </c>
      <c r="AD234" s="35">
        <f t="shared" ca="1" si="117"/>
        <v>321.78441600000002</v>
      </c>
      <c r="AE234" s="35">
        <f t="shared" ca="1" si="118"/>
        <v>23394.589367843397</v>
      </c>
      <c r="AF234" s="35">
        <f t="shared" si="119"/>
        <v>0</v>
      </c>
      <c r="AG234" s="249">
        <f>'Tabla Fijo'!E228+'Tabla Fijo'!H228</f>
        <v>0</v>
      </c>
      <c r="AH234" s="35">
        <f t="shared" ca="1" si="128"/>
        <v>23394.589367843397</v>
      </c>
      <c r="AJ234" s="35">
        <f t="shared" ca="1" si="120"/>
        <v>23254.34560359977</v>
      </c>
    </row>
    <row r="235" spans="2:37" x14ac:dyDescent="0.25">
      <c r="B235" s="30">
        <v>221</v>
      </c>
      <c r="C235" s="19">
        <f t="shared" ca="1" si="121"/>
        <v>52416</v>
      </c>
      <c r="D235" s="30">
        <f t="shared" ca="1" si="122"/>
        <v>30</v>
      </c>
      <c r="E235" s="31">
        <f t="shared" si="97"/>
        <v>0.113</v>
      </c>
      <c r="F235" s="33">
        <f t="shared" ca="1" si="98"/>
        <v>1.0102166666666665</v>
      </c>
      <c r="G235" s="33">
        <f t="shared" ca="1" si="123"/>
        <v>9.7340024460455954</v>
      </c>
      <c r="H235" s="33">
        <f t="shared" ca="1" si="124"/>
        <v>0.10273266372624003</v>
      </c>
      <c r="I235" s="30" t="b">
        <f t="shared" si="99"/>
        <v>0</v>
      </c>
      <c r="J235" s="33">
        <f t="shared" si="125"/>
        <v>1</v>
      </c>
      <c r="K235" s="33">
        <f t="shared" ca="1" si="100"/>
        <v>0.10273266372624003</v>
      </c>
      <c r="L235" s="32">
        <f t="shared" ca="1" si="101"/>
        <v>22377.82244975233</v>
      </c>
      <c r="M235" s="34">
        <f t="shared" ca="1" si="126"/>
        <v>384088.44414981455</v>
      </c>
      <c r="N235" s="35">
        <f t="shared" ca="1" si="127"/>
        <v>18453.718845355055</v>
      </c>
      <c r="O235" s="34">
        <f t="shared" ca="1" si="102"/>
        <v>3616.8328490774206</v>
      </c>
      <c r="P235" s="35">
        <f t="shared" si="103"/>
        <v>399</v>
      </c>
      <c r="Q235" s="35">
        <f t="shared" si="104"/>
        <v>63.84</v>
      </c>
      <c r="R235" s="35">
        <f t="shared" si="105"/>
        <v>166.35080000000002</v>
      </c>
      <c r="S235" s="35">
        <f t="shared" si="106"/>
        <v>26.616128000000003</v>
      </c>
      <c r="T235" s="35">
        <f t="shared" ca="1" si="107"/>
        <v>307.27075531985167</v>
      </c>
      <c r="U235" s="35">
        <f t="shared" si="108"/>
        <v>84.482758620689665</v>
      </c>
      <c r="V235" s="35">
        <f t="shared" si="109"/>
        <v>13.517241379310347</v>
      </c>
      <c r="W235" s="35">
        <f t="shared" ca="1" si="110"/>
        <v>226.68996790197284</v>
      </c>
      <c r="X235" s="35">
        <f t="shared" ca="1" si="111"/>
        <v>36.270394864315655</v>
      </c>
      <c r="Y235" s="35">
        <f t="shared" ca="1" si="112"/>
        <v>23394.589740518619</v>
      </c>
      <c r="Z235" s="47">
        <f t="shared" si="113"/>
        <v>0.113</v>
      </c>
      <c r="AA235" s="34">
        <f t="shared" ca="1" si="114"/>
        <v>384088.41</v>
      </c>
      <c r="AB235" s="34">
        <f t="shared" ca="1" si="115"/>
        <v>18453.718845355055</v>
      </c>
      <c r="AC235" s="35">
        <f t="shared" ca="1" si="116"/>
        <v>3616.8325274999997</v>
      </c>
      <c r="AD235" s="35">
        <f t="shared" ca="1" si="117"/>
        <v>307.27072800000002</v>
      </c>
      <c r="AE235" s="35">
        <f t="shared" ca="1" si="118"/>
        <v>23394.589391621343</v>
      </c>
      <c r="AF235" s="35">
        <f t="shared" si="119"/>
        <v>0</v>
      </c>
      <c r="AG235" s="249">
        <f>'Tabla Fijo'!E229+'Tabla Fijo'!H229</f>
        <v>0</v>
      </c>
      <c r="AH235" s="35">
        <f t="shared" ca="1" si="128"/>
        <v>23394.589391621343</v>
      </c>
      <c r="AJ235" s="35">
        <f t="shared" ca="1" si="120"/>
        <v>23254.345627377716</v>
      </c>
    </row>
    <row r="236" spans="2:37" x14ac:dyDescent="0.25">
      <c r="B236" s="30">
        <v>222</v>
      </c>
      <c r="C236" s="19">
        <f t="shared" ca="1" si="121"/>
        <v>52447</v>
      </c>
      <c r="D236" s="30">
        <f t="shared" ca="1" si="122"/>
        <v>31</v>
      </c>
      <c r="E236" s="31">
        <f t="shared" si="97"/>
        <v>0.113</v>
      </c>
      <c r="F236" s="33">
        <f t="shared" ca="1" si="98"/>
        <v>1.0105305555555555</v>
      </c>
      <c r="G236" s="33">
        <f t="shared" ca="1" si="123"/>
        <v>9.8365068995815914</v>
      </c>
      <c r="H236" s="33">
        <f t="shared" ca="1" si="124"/>
        <v>0.10166210527870786</v>
      </c>
      <c r="I236" s="30" t="b">
        <f t="shared" si="99"/>
        <v>0</v>
      </c>
      <c r="J236" s="33">
        <f t="shared" si="125"/>
        <v>1</v>
      </c>
      <c r="K236" s="33">
        <f t="shared" ca="1" si="100"/>
        <v>0.10166210527870786</v>
      </c>
      <c r="L236" s="32">
        <f t="shared" ca="1" si="101"/>
        <v>22377.82244975233</v>
      </c>
      <c r="M236" s="34">
        <f t="shared" ca="1" si="126"/>
        <v>365634.72530445951</v>
      </c>
      <c r="N236" s="35">
        <f t="shared" ca="1" si="127"/>
        <v>18527.485661893425</v>
      </c>
      <c r="O236" s="34">
        <f t="shared" ca="1" si="102"/>
        <v>3557.829007615338</v>
      </c>
      <c r="P236" s="35">
        <f t="shared" si="103"/>
        <v>399</v>
      </c>
      <c r="Q236" s="35">
        <f t="shared" si="104"/>
        <v>63.84</v>
      </c>
      <c r="R236" s="35">
        <f t="shared" si="105"/>
        <v>166.35080000000002</v>
      </c>
      <c r="S236" s="35">
        <f t="shared" si="106"/>
        <v>26.616128000000003</v>
      </c>
      <c r="T236" s="35">
        <f t="shared" ca="1" si="107"/>
        <v>292.50778024356765</v>
      </c>
      <c r="U236" s="35">
        <f t="shared" si="108"/>
        <v>84.482758620689665</v>
      </c>
      <c r="V236" s="35">
        <f t="shared" si="109"/>
        <v>13.517241379310347</v>
      </c>
      <c r="W236" s="35">
        <f t="shared" ca="1" si="110"/>
        <v>226.68996790197284</v>
      </c>
      <c r="X236" s="35">
        <f t="shared" ca="1" si="111"/>
        <v>36.270394864315655</v>
      </c>
      <c r="Y236" s="35">
        <f t="shared" ca="1" si="112"/>
        <v>23394.589740518619</v>
      </c>
      <c r="Z236" s="47">
        <f t="shared" si="113"/>
        <v>0.113</v>
      </c>
      <c r="AA236" s="34">
        <f t="shared" ca="1" si="114"/>
        <v>365634.69</v>
      </c>
      <c r="AB236" s="34">
        <f t="shared" ca="1" si="115"/>
        <v>18527.485661893425</v>
      </c>
      <c r="AC236" s="35">
        <f t="shared" ca="1" si="116"/>
        <v>3557.8286640833339</v>
      </c>
      <c r="AD236" s="35">
        <f t="shared" ca="1" si="117"/>
        <v>292.50775200000004</v>
      </c>
      <c r="AE236" s="35">
        <f t="shared" ca="1" si="118"/>
        <v>23394.589368743051</v>
      </c>
      <c r="AF236" s="35">
        <f t="shared" si="119"/>
        <v>0</v>
      </c>
      <c r="AG236" s="249">
        <f>'Tabla Fijo'!E230+'Tabla Fijo'!H230</f>
        <v>0</v>
      </c>
      <c r="AH236" s="35">
        <f t="shared" ca="1" si="128"/>
        <v>23394.589368743051</v>
      </c>
      <c r="AJ236" s="35">
        <f t="shared" ca="1" si="120"/>
        <v>23254.345604499424</v>
      </c>
    </row>
    <row r="237" spans="2:37" x14ac:dyDescent="0.25">
      <c r="B237" s="30">
        <v>223</v>
      </c>
      <c r="C237" s="19">
        <f t="shared" ca="1" si="121"/>
        <v>52478</v>
      </c>
      <c r="D237" s="30">
        <f t="shared" ca="1" si="122"/>
        <v>31</v>
      </c>
      <c r="E237" s="31">
        <f t="shared" si="97"/>
        <v>0.113</v>
      </c>
      <c r="F237" s="33">
        <f t="shared" ca="1" si="98"/>
        <v>1.0105305555555555</v>
      </c>
      <c r="G237" s="33">
        <f t="shared" ca="1" si="123"/>
        <v>9.9400907819602402</v>
      </c>
      <c r="H237" s="33">
        <f t="shared" ca="1" si="124"/>
        <v>0.10060270292650129</v>
      </c>
      <c r="I237" s="30" t="b">
        <f t="shared" si="99"/>
        <v>0</v>
      </c>
      <c r="J237" s="33">
        <f t="shared" si="125"/>
        <v>1</v>
      </c>
      <c r="K237" s="33">
        <f t="shared" ca="1" si="100"/>
        <v>0.10060270292650129</v>
      </c>
      <c r="L237" s="32">
        <f t="shared" ca="1" si="101"/>
        <v>22377.82244975233</v>
      </c>
      <c r="M237" s="34">
        <f t="shared" ca="1" si="126"/>
        <v>347107.23964256607</v>
      </c>
      <c r="N237" s="35">
        <f t="shared" ca="1" si="127"/>
        <v>18722.590378960755</v>
      </c>
      <c r="O237" s="34">
        <f t="shared" ca="1" si="102"/>
        <v>3377.546279077525</v>
      </c>
      <c r="P237" s="35">
        <f t="shared" si="103"/>
        <v>399</v>
      </c>
      <c r="Q237" s="35">
        <f t="shared" si="104"/>
        <v>63.84</v>
      </c>
      <c r="R237" s="35">
        <f t="shared" si="105"/>
        <v>166.35080000000002</v>
      </c>
      <c r="S237" s="35">
        <f t="shared" si="106"/>
        <v>26.616128000000003</v>
      </c>
      <c r="T237" s="35">
        <f t="shared" ca="1" si="107"/>
        <v>277.68579171405287</v>
      </c>
      <c r="U237" s="35">
        <f t="shared" si="108"/>
        <v>84.482758620689665</v>
      </c>
      <c r="V237" s="35">
        <f t="shared" si="109"/>
        <v>13.517241379310347</v>
      </c>
      <c r="W237" s="35">
        <f t="shared" ca="1" si="110"/>
        <v>226.68996790197284</v>
      </c>
      <c r="X237" s="35">
        <f t="shared" ca="1" si="111"/>
        <v>36.270394864315655</v>
      </c>
      <c r="Y237" s="35">
        <f t="shared" ca="1" si="112"/>
        <v>23394.589740518619</v>
      </c>
      <c r="Z237" s="47">
        <f t="shared" si="113"/>
        <v>0.113</v>
      </c>
      <c r="AA237" s="34">
        <f t="shared" ca="1" si="114"/>
        <v>347107.2</v>
      </c>
      <c r="AB237" s="34">
        <f t="shared" ca="1" si="115"/>
        <v>18722.590378960755</v>
      </c>
      <c r="AC237" s="35">
        <f t="shared" ca="1" si="116"/>
        <v>3377.5458933333334</v>
      </c>
      <c r="AD237" s="35">
        <f t="shared" ca="1" si="117"/>
        <v>277.68576000000002</v>
      </c>
      <c r="AE237" s="35">
        <f t="shared" ca="1" si="118"/>
        <v>23394.589323060376</v>
      </c>
      <c r="AF237" s="35">
        <f t="shared" si="119"/>
        <v>0</v>
      </c>
      <c r="AG237" s="249">
        <f>'Tabla Fijo'!E231+'Tabla Fijo'!H231</f>
        <v>0</v>
      </c>
      <c r="AH237" s="35">
        <f t="shared" ca="1" si="128"/>
        <v>23394.589323060376</v>
      </c>
      <c r="AJ237" s="35">
        <f t="shared" ca="1" si="120"/>
        <v>23254.345558816749</v>
      </c>
    </row>
    <row r="238" spans="2:37" x14ac:dyDescent="0.25">
      <c r="B238" s="30">
        <v>224</v>
      </c>
      <c r="C238" s="19">
        <f t="shared" ca="1" si="121"/>
        <v>52508</v>
      </c>
      <c r="D238" s="30">
        <f t="shared" ca="1" si="122"/>
        <v>30</v>
      </c>
      <c r="E238" s="31">
        <f t="shared" si="97"/>
        <v>0.113</v>
      </c>
      <c r="F238" s="33">
        <f t="shared" ca="1" si="98"/>
        <v>1.0102166666666665</v>
      </c>
      <c r="G238" s="33">
        <f t="shared" ca="1" si="123"/>
        <v>10.041645376115932</v>
      </c>
      <c r="H238" s="33">
        <f t="shared" ca="1" si="124"/>
        <v>9.9585273383433898E-2</v>
      </c>
      <c r="I238" s="30" t="b">
        <f t="shared" si="99"/>
        <v>0</v>
      </c>
      <c r="J238" s="33">
        <f t="shared" si="125"/>
        <v>1</v>
      </c>
      <c r="K238" s="33">
        <f t="shared" ca="1" si="100"/>
        <v>9.9585273383433898E-2</v>
      </c>
      <c r="L238" s="32">
        <f t="shared" ca="1" si="101"/>
        <v>22377.82244975233</v>
      </c>
      <c r="M238" s="34">
        <f t="shared" ca="1" si="126"/>
        <v>328384.6492636053</v>
      </c>
      <c r="N238" s="35">
        <f t="shared" ca="1" si="127"/>
        <v>19022.825949775826</v>
      </c>
      <c r="O238" s="34">
        <f t="shared" ca="1" si="102"/>
        <v>3092.2887805656169</v>
      </c>
      <c r="P238" s="35">
        <f t="shared" si="103"/>
        <v>399</v>
      </c>
      <c r="Q238" s="35">
        <f t="shared" si="104"/>
        <v>63.84</v>
      </c>
      <c r="R238" s="35">
        <f t="shared" si="105"/>
        <v>166.35080000000002</v>
      </c>
      <c r="S238" s="35">
        <f t="shared" si="106"/>
        <v>26.616128000000003</v>
      </c>
      <c r="T238" s="35">
        <f t="shared" ca="1" si="107"/>
        <v>262.70771941088424</v>
      </c>
      <c r="U238" s="35">
        <f t="shared" si="108"/>
        <v>84.482758620689665</v>
      </c>
      <c r="V238" s="35">
        <f t="shared" si="109"/>
        <v>13.517241379310347</v>
      </c>
      <c r="W238" s="35">
        <f t="shared" ca="1" si="110"/>
        <v>226.68996790197284</v>
      </c>
      <c r="X238" s="35">
        <f t="shared" ca="1" si="111"/>
        <v>36.270394864315655</v>
      </c>
      <c r="Y238" s="35">
        <f t="shared" ca="1" si="112"/>
        <v>23394.589740518619</v>
      </c>
      <c r="Z238" s="47">
        <f t="shared" si="113"/>
        <v>0.113</v>
      </c>
      <c r="AA238" s="34">
        <f t="shared" ca="1" si="114"/>
        <v>328384.61</v>
      </c>
      <c r="AB238" s="34">
        <f t="shared" ca="1" si="115"/>
        <v>19022.825949775826</v>
      </c>
      <c r="AC238" s="35">
        <f t="shared" ca="1" si="116"/>
        <v>3092.2884108333333</v>
      </c>
      <c r="AD238" s="35">
        <f t="shared" ca="1" si="117"/>
        <v>262.70768800000002</v>
      </c>
      <c r="AE238" s="35">
        <f t="shared" ca="1" si="118"/>
        <v>23394.589339375449</v>
      </c>
      <c r="AF238" s="35">
        <f t="shared" si="119"/>
        <v>0</v>
      </c>
      <c r="AG238" s="249">
        <f>'Tabla Fijo'!E232+'Tabla Fijo'!H232</f>
        <v>0</v>
      </c>
      <c r="AH238" s="35">
        <f t="shared" ca="1" si="128"/>
        <v>23394.589339375449</v>
      </c>
      <c r="AJ238" s="35">
        <f t="shared" ca="1" si="120"/>
        <v>23254.345575131822</v>
      </c>
    </row>
    <row r="239" spans="2:37" x14ac:dyDescent="0.25">
      <c r="B239" s="30">
        <v>225</v>
      </c>
      <c r="C239" s="19">
        <f t="shared" ca="1" si="121"/>
        <v>52539</v>
      </c>
      <c r="D239" s="30">
        <f t="shared" ca="1" si="122"/>
        <v>31</v>
      </c>
      <c r="E239" s="31">
        <f t="shared" si="97"/>
        <v>0.113</v>
      </c>
      <c r="F239" s="33">
        <f t="shared" ca="1" si="98"/>
        <v>1.0105305555555555</v>
      </c>
      <c r="G239" s="33">
        <f t="shared" ca="1" si="123"/>
        <v>10.147389480618308</v>
      </c>
      <c r="H239" s="33">
        <f t="shared" ca="1" si="124"/>
        <v>9.8547513319560423E-2</v>
      </c>
      <c r="I239" s="30" t="b">
        <f t="shared" si="99"/>
        <v>0</v>
      </c>
      <c r="J239" s="33">
        <f t="shared" si="125"/>
        <v>1</v>
      </c>
      <c r="K239" s="33">
        <f t="shared" ca="1" si="100"/>
        <v>9.8547513319560423E-2</v>
      </c>
      <c r="L239" s="32">
        <f t="shared" ca="1" si="101"/>
        <v>22377.82244975233</v>
      </c>
      <c r="M239" s="34">
        <f t="shared" ca="1" si="126"/>
        <v>309361.82331382949</v>
      </c>
      <c r="N239" s="35">
        <f t="shared" ca="1" si="127"/>
        <v>19120.070582578086</v>
      </c>
      <c r="O239" s="34">
        <f t="shared" ca="1" si="102"/>
        <v>3010.2624085231801</v>
      </c>
      <c r="P239" s="35">
        <f t="shared" si="103"/>
        <v>399</v>
      </c>
      <c r="Q239" s="35">
        <f t="shared" si="104"/>
        <v>63.84</v>
      </c>
      <c r="R239" s="35">
        <f t="shared" si="105"/>
        <v>166.35080000000002</v>
      </c>
      <c r="S239" s="35">
        <f t="shared" si="106"/>
        <v>26.616128000000003</v>
      </c>
      <c r="T239" s="35">
        <f t="shared" ca="1" si="107"/>
        <v>247.48945865106361</v>
      </c>
      <c r="U239" s="35">
        <f t="shared" si="108"/>
        <v>84.482758620689665</v>
      </c>
      <c r="V239" s="35">
        <f t="shared" si="109"/>
        <v>13.517241379310347</v>
      </c>
      <c r="W239" s="35">
        <f t="shared" ca="1" si="110"/>
        <v>226.68996790197284</v>
      </c>
      <c r="X239" s="35">
        <f t="shared" ca="1" si="111"/>
        <v>36.270394864315655</v>
      </c>
      <c r="Y239" s="35">
        <f t="shared" ca="1" si="112"/>
        <v>23394.589740518619</v>
      </c>
      <c r="Z239" s="47">
        <f t="shared" si="113"/>
        <v>0.113</v>
      </c>
      <c r="AA239" s="34">
        <f t="shared" ca="1" si="114"/>
        <v>309361.78000000003</v>
      </c>
      <c r="AB239" s="34">
        <f t="shared" ca="1" si="115"/>
        <v>19120.070582578086</v>
      </c>
      <c r="AC239" s="35">
        <f t="shared" ca="1" si="116"/>
        <v>3010.2619870555563</v>
      </c>
      <c r="AD239" s="35">
        <f t="shared" ca="1" si="117"/>
        <v>247.48942400000004</v>
      </c>
      <c r="AE239" s="35">
        <f t="shared" ca="1" si="118"/>
        <v>23394.589284399932</v>
      </c>
      <c r="AF239" s="35">
        <f t="shared" si="119"/>
        <v>0</v>
      </c>
      <c r="AG239" s="249">
        <f>'Tabla Fijo'!E233+'Tabla Fijo'!H233</f>
        <v>0</v>
      </c>
      <c r="AH239" s="35">
        <f t="shared" ca="1" si="128"/>
        <v>23394.589284399932</v>
      </c>
      <c r="AJ239" s="35">
        <f t="shared" ca="1" si="120"/>
        <v>23254.345520156305</v>
      </c>
      <c r="AK239" s="7">
        <v>4527.9306125484045</v>
      </c>
    </row>
    <row r="240" spans="2:37" x14ac:dyDescent="0.25">
      <c r="B240" s="30">
        <v>226</v>
      </c>
      <c r="C240" s="19">
        <f t="shared" ca="1" si="121"/>
        <v>52569</v>
      </c>
      <c r="D240" s="30">
        <f t="shared" ca="1" si="122"/>
        <v>30</v>
      </c>
      <c r="E240" s="31">
        <f t="shared" si="97"/>
        <v>0.113</v>
      </c>
      <c r="F240" s="33">
        <f t="shared" ca="1" si="98"/>
        <v>1.0102166666666665</v>
      </c>
      <c r="G240" s="33">
        <f t="shared" ca="1" si="123"/>
        <v>10.251061976478624</v>
      </c>
      <c r="H240" s="33">
        <f t="shared" ca="1" si="124"/>
        <v>9.7550868611908759E-2</v>
      </c>
      <c r="I240" s="30" t="b">
        <f t="shared" si="99"/>
        <v>0</v>
      </c>
      <c r="J240" s="33">
        <f t="shared" si="125"/>
        <v>1</v>
      </c>
      <c r="K240" s="33">
        <f t="shared" ca="1" si="100"/>
        <v>9.7550868611908759E-2</v>
      </c>
      <c r="L240" s="32">
        <f t="shared" ca="1" si="101"/>
        <v>22377.82244975233</v>
      </c>
      <c r="M240" s="34">
        <f t="shared" ca="1" si="126"/>
        <v>290241.75273125141</v>
      </c>
      <c r="N240" s="35">
        <f t="shared" ca="1" si="127"/>
        <v>19412.519209348044</v>
      </c>
      <c r="O240" s="34">
        <f t="shared" ca="1" si="102"/>
        <v>2733.109838219284</v>
      </c>
      <c r="P240" s="35">
        <f t="shared" si="103"/>
        <v>399</v>
      </c>
      <c r="Q240" s="35">
        <f t="shared" si="104"/>
        <v>63.84</v>
      </c>
      <c r="R240" s="35">
        <f t="shared" si="105"/>
        <v>166.35080000000002</v>
      </c>
      <c r="S240" s="35">
        <f t="shared" si="106"/>
        <v>26.616128000000003</v>
      </c>
      <c r="T240" s="35">
        <f t="shared" ca="1" si="107"/>
        <v>232.19340218500113</v>
      </c>
      <c r="U240" s="35">
        <f t="shared" si="108"/>
        <v>84.482758620689665</v>
      </c>
      <c r="V240" s="35">
        <f t="shared" si="109"/>
        <v>13.517241379310347</v>
      </c>
      <c r="W240" s="35">
        <f t="shared" ca="1" si="110"/>
        <v>226.68996790197284</v>
      </c>
      <c r="X240" s="35">
        <f t="shared" ca="1" si="111"/>
        <v>36.270394864315655</v>
      </c>
      <c r="Y240" s="35">
        <f t="shared" ca="1" si="112"/>
        <v>23394.589740518619</v>
      </c>
      <c r="Z240" s="47">
        <f t="shared" si="113"/>
        <v>0.113</v>
      </c>
      <c r="AA240" s="34">
        <f t="shared" ca="1" si="114"/>
        <v>290241.71000000002</v>
      </c>
      <c r="AB240" s="34">
        <f t="shared" ca="1" si="115"/>
        <v>19412.519209348044</v>
      </c>
      <c r="AC240" s="35">
        <f t="shared" ca="1" si="116"/>
        <v>2733.1094358333339</v>
      </c>
      <c r="AD240" s="35">
        <f t="shared" ca="1" si="117"/>
        <v>232.19336800000002</v>
      </c>
      <c r="AE240" s="35">
        <f t="shared" ca="1" si="118"/>
        <v>23394.589303947669</v>
      </c>
      <c r="AF240" s="35">
        <f t="shared" si="119"/>
        <v>0</v>
      </c>
      <c r="AG240" s="249">
        <f>'Tabla Fijo'!E234+'Tabla Fijo'!H234</f>
        <v>0</v>
      </c>
      <c r="AH240" s="35">
        <f t="shared" ca="1" si="128"/>
        <v>23394.589303947669</v>
      </c>
      <c r="AJ240" s="35">
        <f t="shared" ca="1" si="120"/>
        <v>23254.345539704042</v>
      </c>
    </row>
    <row r="241" spans="2:36" x14ac:dyDescent="0.25">
      <c r="B241" s="30">
        <v>227</v>
      </c>
      <c r="C241" s="19">
        <f t="shared" ca="1" si="121"/>
        <v>52600</v>
      </c>
      <c r="D241" s="30">
        <f t="shared" ca="1" si="122"/>
        <v>31</v>
      </c>
      <c r="E241" s="31">
        <f t="shared" si="97"/>
        <v>0.113</v>
      </c>
      <c r="F241" s="33">
        <f t="shared" ca="1" si="98"/>
        <v>1.0105305555555555</v>
      </c>
      <c r="G241" s="33">
        <f t="shared" ca="1" si="123"/>
        <v>10.359011354125375</v>
      </c>
      <c r="H241" s="33">
        <f t="shared" ca="1" si="124"/>
        <v>9.6534308711010319E-2</v>
      </c>
      <c r="I241" s="30" t="b">
        <f t="shared" si="99"/>
        <v>0</v>
      </c>
      <c r="J241" s="33">
        <f t="shared" si="125"/>
        <v>1</v>
      </c>
      <c r="K241" s="33">
        <f t="shared" ca="1" si="100"/>
        <v>9.6534308711010319E-2</v>
      </c>
      <c r="L241" s="32">
        <f t="shared" ca="1" si="101"/>
        <v>22377.82244975233</v>
      </c>
      <c r="M241" s="34">
        <f t="shared" ca="1" si="126"/>
        <v>270829.2335219034</v>
      </c>
      <c r="N241" s="35">
        <f t="shared" ca="1" si="127"/>
        <v>19525.840160081396</v>
      </c>
      <c r="O241" s="34">
        <f t="shared" ca="1" si="102"/>
        <v>2635.3189028534102</v>
      </c>
      <c r="P241" s="35">
        <f t="shared" si="103"/>
        <v>399</v>
      </c>
      <c r="Q241" s="35">
        <f t="shared" si="104"/>
        <v>63.84</v>
      </c>
      <c r="R241" s="35">
        <f t="shared" si="105"/>
        <v>166.35080000000002</v>
      </c>
      <c r="S241" s="35">
        <f t="shared" si="106"/>
        <v>26.616128000000003</v>
      </c>
      <c r="T241" s="35">
        <f t="shared" ca="1" si="107"/>
        <v>216.66338681752273</v>
      </c>
      <c r="U241" s="35">
        <f t="shared" si="108"/>
        <v>84.482758620689665</v>
      </c>
      <c r="V241" s="35">
        <f t="shared" si="109"/>
        <v>13.517241379310347</v>
      </c>
      <c r="W241" s="35">
        <f t="shared" ca="1" si="110"/>
        <v>226.68996790197284</v>
      </c>
      <c r="X241" s="35">
        <f t="shared" ca="1" si="111"/>
        <v>36.270394864315655</v>
      </c>
      <c r="Y241" s="35">
        <f t="shared" ca="1" si="112"/>
        <v>23394.589740518619</v>
      </c>
      <c r="Z241" s="47">
        <f t="shared" si="113"/>
        <v>0.113</v>
      </c>
      <c r="AA241" s="34">
        <f t="shared" ca="1" si="114"/>
        <v>270829.19</v>
      </c>
      <c r="AB241" s="34">
        <f t="shared" ca="1" si="115"/>
        <v>19525.840160081396</v>
      </c>
      <c r="AC241" s="35">
        <f t="shared" ca="1" si="116"/>
        <v>2635.3184793611117</v>
      </c>
      <c r="AD241" s="35">
        <f t="shared" ca="1" si="117"/>
        <v>216.663352</v>
      </c>
      <c r="AE241" s="35">
        <f t="shared" ca="1" si="118"/>
        <v>23394.589282208795</v>
      </c>
      <c r="AF241" s="35">
        <f t="shared" si="119"/>
        <v>0</v>
      </c>
      <c r="AG241" s="249">
        <f>'Tabla Fijo'!E235+'Tabla Fijo'!H235</f>
        <v>0</v>
      </c>
      <c r="AH241" s="35">
        <f t="shared" ca="1" si="128"/>
        <v>23394.589282208795</v>
      </c>
      <c r="AJ241" s="35">
        <f t="shared" ca="1" si="120"/>
        <v>23254.345517965168</v>
      </c>
    </row>
    <row r="242" spans="2:36" x14ac:dyDescent="0.25">
      <c r="B242" s="30">
        <v>228</v>
      </c>
      <c r="C242" s="19">
        <f t="shared" ca="1" si="121"/>
        <v>52631</v>
      </c>
      <c r="D242" s="30">
        <f t="shared" ca="1" si="122"/>
        <v>31</v>
      </c>
      <c r="E242" s="31">
        <f t="shared" si="97"/>
        <v>0.113</v>
      </c>
      <c r="F242" s="33">
        <f t="shared" ca="1" si="98"/>
        <v>1.0105305555555555</v>
      </c>
      <c r="G242" s="33">
        <f t="shared" ca="1" si="123"/>
        <v>10.468097498690621</v>
      </c>
      <c r="H242" s="33">
        <f t="shared" ca="1" si="124"/>
        <v>9.5528342196381219E-2</v>
      </c>
      <c r="I242" s="30" t="b">
        <f t="shared" si="99"/>
        <v>1</v>
      </c>
      <c r="J242" s="33">
        <f t="shared" si="125"/>
        <v>1</v>
      </c>
      <c r="K242" s="33">
        <f t="shared" ca="1" si="100"/>
        <v>9.5528342196381219E-2</v>
      </c>
      <c r="L242" s="32">
        <f t="shared" ca="1" si="101"/>
        <v>22377.82244975233</v>
      </c>
      <c r="M242" s="34">
        <f t="shared" ca="1" si="126"/>
        <v>251303.393361822</v>
      </c>
      <c r="N242" s="35">
        <f t="shared" ca="1" si="127"/>
        <v>19731.458104656031</v>
      </c>
      <c r="O242" s="34">
        <f t="shared" ca="1" si="102"/>
        <v>2445.3216304068405</v>
      </c>
      <c r="P242" s="35">
        <f t="shared" si="103"/>
        <v>399</v>
      </c>
      <c r="Q242" s="35">
        <f t="shared" si="104"/>
        <v>63.84</v>
      </c>
      <c r="R242" s="35">
        <f t="shared" si="105"/>
        <v>166.35080000000002</v>
      </c>
      <c r="S242" s="35">
        <f t="shared" si="106"/>
        <v>26.616128000000003</v>
      </c>
      <c r="T242" s="35">
        <f t="shared" ca="1" si="107"/>
        <v>201.04271468945763</v>
      </c>
      <c r="U242" s="35">
        <f t="shared" si="108"/>
        <v>84.482758620689665</v>
      </c>
      <c r="V242" s="35">
        <f t="shared" si="109"/>
        <v>13.517241379310347</v>
      </c>
      <c r="W242" s="35">
        <f t="shared" ca="1" si="110"/>
        <v>226.68996790197284</v>
      </c>
      <c r="X242" s="35">
        <f t="shared" ca="1" si="111"/>
        <v>36.270394864315655</v>
      </c>
      <c r="Y242" s="35">
        <f t="shared" ca="1" si="112"/>
        <v>23394.589740518619</v>
      </c>
      <c r="Z242" s="47">
        <f t="shared" si="113"/>
        <v>0.113</v>
      </c>
      <c r="AA242" s="34">
        <f t="shared" ca="1" si="114"/>
        <v>251303.35</v>
      </c>
      <c r="AB242" s="34">
        <f t="shared" ca="1" si="115"/>
        <v>19731.458104656031</v>
      </c>
      <c r="AC242" s="35">
        <f t="shared" ca="1" si="116"/>
        <v>2445.3212084722222</v>
      </c>
      <c r="AD242" s="35">
        <f t="shared" ca="1" si="117"/>
        <v>201.04268000000002</v>
      </c>
      <c r="AE242" s="35">
        <f t="shared" ca="1" si="118"/>
        <v>23394.58928389454</v>
      </c>
      <c r="AF242" s="35">
        <f t="shared" si="119"/>
        <v>0</v>
      </c>
      <c r="AG242" s="249">
        <f>'Tabla Fijo'!E236+'Tabla Fijo'!H236</f>
        <v>0</v>
      </c>
      <c r="AH242" s="35">
        <f t="shared" ca="1" si="128"/>
        <v>23394.58928389454</v>
      </c>
      <c r="AJ242" s="35">
        <f t="shared" ca="1" si="120"/>
        <v>23254.345519650913</v>
      </c>
    </row>
    <row r="243" spans="2:36" x14ac:dyDescent="0.25">
      <c r="B243" s="30">
        <v>229</v>
      </c>
      <c r="C243" s="19">
        <f t="shared" ca="1" si="121"/>
        <v>52660</v>
      </c>
      <c r="D243" s="30">
        <f t="shared" ca="1" si="122"/>
        <v>29</v>
      </c>
      <c r="E243" s="31">
        <f t="shared" si="97"/>
        <v>0.113</v>
      </c>
      <c r="F243" s="33">
        <f t="shared" ca="1" si="98"/>
        <v>1.0099027777777776</v>
      </c>
      <c r="G243" s="33">
        <f t="shared" ca="1" si="123"/>
        <v>10.571760741976265</v>
      </c>
      <c r="H243" s="33">
        <f t="shared" ca="1" si="124"/>
        <v>9.4591622380309562E-2</v>
      </c>
      <c r="I243" s="30" t="b">
        <f t="shared" si="99"/>
        <v>0</v>
      </c>
      <c r="J243" s="33">
        <f t="shared" si="125"/>
        <v>1</v>
      </c>
      <c r="K243" s="33">
        <f t="shared" ca="1" si="100"/>
        <v>9.4591622380309562E-2</v>
      </c>
      <c r="L243" s="32">
        <f t="shared" ca="1" si="101"/>
        <v>22377.82244975233</v>
      </c>
      <c r="M243" s="34">
        <f t="shared" ca="1" si="126"/>
        <v>231571.93525716598</v>
      </c>
      <c r="N243" s="35">
        <f t="shared" ca="1" si="127"/>
        <v>20084.617035330673</v>
      </c>
      <c r="O243" s="34">
        <f t="shared" ca="1" si="102"/>
        <v>2107.9478662159249</v>
      </c>
      <c r="P243" s="35">
        <f t="shared" si="103"/>
        <v>399</v>
      </c>
      <c r="Q243" s="35">
        <f t="shared" si="104"/>
        <v>63.84</v>
      </c>
      <c r="R243" s="35">
        <f t="shared" si="105"/>
        <v>166.35080000000002</v>
      </c>
      <c r="S243" s="35">
        <f t="shared" si="106"/>
        <v>26.616128000000003</v>
      </c>
      <c r="T243" s="35">
        <f t="shared" ca="1" si="107"/>
        <v>185.2575482057328</v>
      </c>
      <c r="U243" s="35">
        <f t="shared" si="108"/>
        <v>84.482758620689665</v>
      </c>
      <c r="V243" s="35">
        <f t="shared" si="109"/>
        <v>13.517241379310347</v>
      </c>
      <c r="W243" s="35">
        <f t="shared" ca="1" si="110"/>
        <v>226.68996790197284</v>
      </c>
      <c r="X243" s="35">
        <f t="shared" ca="1" si="111"/>
        <v>36.270394864315655</v>
      </c>
      <c r="Y243" s="35">
        <f t="shared" ca="1" si="112"/>
        <v>23394.589740518619</v>
      </c>
      <c r="Z243" s="47">
        <f t="shared" si="113"/>
        <v>0.113</v>
      </c>
      <c r="AA243" s="34">
        <f t="shared" ca="1" si="114"/>
        <v>231571.89</v>
      </c>
      <c r="AB243" s="34">
        <f t="shared" ca="1" si="115"/>
        <v>20084.617035330673</v>
      </c>
      <c r="AC243" s="35">
        <f t="shared" ca="1" si="116"/>
        <v>2107.9474542500002</v>
      </c>
      <c r="AD243" s="35">
        <f t="shared" ca="1" si="117"/>
        <v>185.25751200000002</v>
      </c>
      <c r="AE243" s="35">
        <f t="shared" ca="1" si="118"/>
        <v>23394.589292346962</v>
      </c>
      <c r="AF243" s="35">
        <f t="shared" si="119"/>
        <v>0</v>
      </c>
      <c r="AG243" s="249">
        <f>'Tabla Fijo'!E237+'Tabla Fijo'!H237</f>
        <v>0</v>
      </c>
      <c r="AH243" s="35">
        <f t="shared" ca="1" si="128"/>
        <v>23394.589292346962</v>
      </c>
      <c r="AJ243" s="35">
        <f t="shared" ca="1" si="120"/>
        <v>23254.345528103335</v>
      </c>
    </row>
    <row r="244" spans="2:36" x14ac:dyDescent="0.25">
      <c r="B244" s="30">
        <v>230</v>
      </c>
      <c r="C244" s="19">
        <f t="shared" ca="1" si="121"/>
        <v>52691</v>
      </c>
      <c r="D244" s="30">
        <f t="shared" ca="1" si="122"/>
        <v>31</v>
      </c>
      <c r="E244" s="31">
        <f t="shared" si="97"/>
        <v>0.113</v>
      </c>
      <c r="F244" s="33">
        <f t="shared" ca="1" si="98"/>
        <v>1.0105305555555555</v>
      </c>
      <c r="G244" s="33">
        <f t="shared" ca="1" si="123"/>
        <v>10.683087255789687</v>
      </c>
      <c r="H244" s="33">
        <f t="shared" ca="1" si="124"/>
        <v>9.3605900247426238E-2</v>
      </c>
      <c r="I244" s="30" t="b">
        <f t="shared" si="99"/>
        <v>0</v>
      </c>
      <c r="J244" s="33">
        <f t="shared" si="125"/>
        <v>1</v>
      </c>
      <c r="K244" s="33">
        <f t="shared" ca="1" si="100"/>
        <v>9.3605900247426238E-2</v>
      </c>
      <c r="L244" s="32">
        <f t="shared" ca="1" si="101"/>
        <v>22377.82244975233</v>
      </c>
      <c r="M244" s="34">
        <f t="shared" ca="1" si="126"/>
        <v>211487.3182218353</v>
      </c>
      <c r="N244" s="35">
        <f t="shared" ca="1" si="127"/>
        <v>20150.743495921837</v>
      </c>
      <c r="O244" s="34">
        <f t="shared" ca="1" si="102"/>
        <v>2057.8890992530255</v>
      </c>
      <c r="P244" s="35">
        <f t="shared" si="103"/>
        <v>399</v>
      </c>
      <c r="Q244" s="35">
        <f t="shared" si="104"/>
        <v>63.84</v>
      </c>
      <c r="R244" s="35">
        <f t="shared" si="105"/>
        <v>166.35080000000002</v>
      </c>
      <c r="S244" s="35">
        <f t="shared" si="106"/>
        <v>26.616128000000003</v>
      </c>
      <c r="T244" s="35">
        <f t="shared" ca="1" si="107"/>
        <v>169.18985457746825</v>
      </c>
      <c r="U244" s="35">
        <f t="shared" si="108"/>
        <v>84.482758620689665</v>
      </c>
      <c r="V244" s="35">
        <f t="shared" si="109"/>
        <v>13.517241379310347</v>
      </c>
      <c r="W244" s="35">
        <f t="shared" ca="1" si="110"/>
        <v>226.68996790197284</v>
      </c>
      <c r="X244" s="35">
        <f t="shared" ca="1" si="111"/>
        <v>36.270394864315655</v>
      </c>
      <c r="Y244" s="35">
        <f t="shared" ca="1" si="112"/>
        <v>23394.589740518619</v>
      </c>
      <c r="Z244" s="47">
        <f t="shared" si="113"/>
        <v>0.113</v>
      </c>
      <c r="AA244" s="34">
        <f t="shared" ca="1" si="114"/>
        <v>211487.27</v>
      </c>
      <c r="AB244" s="34">
        <f t="shared" ca="1" si="115"/>
        <v>20150.743495921837</v>
      </c>
      <c r="AC244" s="35">
        <f t="shared" ca="1" si="116"/>
        <v>2057.8886300277782</v>
      </c>
      <c r="AD244" s="35">
        <f t="shared" ca="1" si="117"/>
        <v>169.18981600000001</v>
      </c>
      <c r="AE244" s="35">
        <f t="shared" ca="1" si="118"/>
        <v>23394.589232715902</v>
      </c>
      <c r="AF244" s="35">
        <f t="shared" si="119"/>
        <v>0</v>
      </c>
      <c r="AG244" s="249">
        <f>'Tabla Fijo'!E238+'Tabla Fijo'!H238</f>
        <v>0</v>
      </c>
      <c r="AH244" s="35">
        <f t="shared" ca="1" si="128"/>
        <v>23394.589232715902</v>
      </c>
      <c r="AJ244" s="35">
        <f t="shared" ca="1" si="120"/>
        <v>23254.345468472275</v>
      </c>
    </row>
    <row r="245" spans="2:36" x14ac:dyDescent="0.25">
      <c r="B245" s="30">
        <v>231</v>
      </c>
      <c r="C245" s="19">
        <f t="shared" ca="1" si="121"/>
        <v>52721</v>
      </c>
      <c r="D245" s="30">
        <f t="shared" ca="1" si="122"/>
        <v>30</v>
      </c>
      <c r="E245" s="31">
        <f t="shared" si="97"/>
        <v>0.113</v>
      </c>
      <c r="F245" s="33">
        <f t="shared" ca="1" si="98"/>
        <v>1.0102166666666665</v>
      </c>
      <c r="G245" s="33">
        <f t="shared" ca="1" si="123"/>
        <v>10.792232797253003</v>
      </c>
      <c r="H245" s="33">
        <f t="shared" ca="1" si="124"/>
        <v>9.2659231762915142E-2</v>
      </c>
      <c r="I245" s="30" t="b">
        <f t="shared" si="99"/>
        <v>0</v>
      </c>
      <c r="J245" s="33">
        <f t="shared" si="125"/>
        <v>1</v>
      </c>
      <c r="K245" s="33">
        <f t="shared" ca="1" si="100"/>
        <v>9.2659231762915142E-2</v>
      </c>
      <c r="L245" s="32">
        <f t="shared" ca="1" si="101"/>
        <v>22377.82244975233</v>
      </c>
      <c r="M245" s="34">
        <f t="shared" ca="1" si="126"/>
        <v>191336.57472591347</v>
      </c>
      <c r="N245" s="35">
        <f t="shared" ca="1" si="127"/>
        <v>20423.000444635913</v>
      </c>
      <c r="O245" s="34">
        <f t="shared" ca="1" si="102"/>
        <v>1801.7527453356852</v>
      </c>
      <c r="P245" s="35">
        <f t="shared" si="103"/>
        <v>399</v>
      </c>
      <c r="Q245" s="35">
        <f t="shared" si="104"/>
        <v>63.84</v>
      </c>
      <c r="R245" s="35">
        <f t="shared" si="105"/>
        <v>166.35080000000002</v>
      </c>
      <c r="S245" s="35">
        <f t="shared" si="106"/>
        <v>26.616128000000003</v>
      </c>
      <c r="T245" s="35">
        <f t="shared" ca="1" si="107"/>
        <v>153.06925978073079</v>
      </c>
      <c r="U245" s="35">
        <f t="shared" si="108"/>
        <v>84.482758620689665</v>
      </c>
      <c r="V245" s="35">
        <f t="shared" si="109"/>
        <v>13.517241379310347</v>
      </c>
      <c r="W245" s="35">
        <f t="shared" ca="1" si="110"/>
        <v>226.68996790197284</v>
      </c>
      <c r="X245" s="35">
        <f t="shared" ca="1" si="111"/>
        <v>36.270394864315655</v>
      </c>
      <c r="Y245" s="35">
        <f t="shared" ca="1" si="112"/>
        <v>23394.589740518619</v>
      </c>
      <c r="Z245" s="47">
        <f t="shared" si="113"/>
        <v>0.113</v>
      </c>
      <c r="AA245" s="34">
        <f t="shared" ca="1" si="114"/>
        <v>191336.53</v>
      </c>
      <c r="AB245" s="34">
        <f t="shared" ca="1" si="115"/>
        <v>20423.000444635913</v>
      </c>
      <c r="AC245" s="35">
        <f t="shared" ca="1" si="116"/>
        <v>1801.752324166667</v>
      </c>
      <c r="AD245" s="35">
        <f t="shared" ca="1" si="117"/>
        <v>153.06922400000002</v>
      </c>
      <c r="AE245" s="35">
        <f t="shared" ca="1" si="118"/>
        <v>23394.589283568868</v>
      </c>
      <c r="AF245" s="35">
        <f t="shared" si="119"/>
        <v>0</v>
      </c>
      <c r="AG245" s="249">
        <f>'Tabla Fijo'!E239+'Tabla Fijo'!H239</f>
        <v>0</v>
      </c>
      <c r="AH245" s="35">
        <f t="shared" ca="1" si="128"/>
        <v>23394.589283568868</v>
      </c>
      <c r="AJ245" s="35">
        <f t="shared" ca="1" si="120"/>
        <v>23254.345519325241</v>
      </c>
    </row>
    <row r="246" spans="2:36" x14ac:dyDescent="0.25">
      <c r="B246" s="30">
        <v>232</v>
      </c>
      <c r="C246" s="19">
        <f t="shared" ca="1" si="121"/>
        <v>52752</v>
      </c>
      <c r="D246" s="30">
        <f t="shared" ca="1" si="122"/>
        <v>31</v>
      </c>
      <c r="E246" s="31">
        <f t="shared" si="97"/>
        <v>0.113</v>
      </c>
      <c r="F246" s="33">
        <f t="shared" ca="1" si="98"/>
        <v>1.0105305555555555</v>
      </c>
      <c r="G246" s="33">
        <f t="shared" ca="1" si="123"/>
        <v>10.905881004292965</v>
      </c>
      <c r="H246" s="33">
        <f t="shared" ca="1" si="124"/>
        <v>9.1693646722017449E-2</v>
      </c>
      <c r="I246" s="30" t="b">
        <f t="shared" si="99"/>
        <v>0</v>
      </c>
      <c r="J246" s="33">
        <f t="shared" si="125"/>
        <v>1</v>
      </c>
      <c r="K246" s="33">
        <f t="shared" ca="1" si="100"/>
        <v>9.1693646722017449E-2</v>
      </c>
      <c r="L246" s="32">
        <f t="shared" ca="1" si="101"/>
        <v>22377.82244975233</v>
      </c>
      <c r="M246" s="34">
        <f t="shared" ca="1" si="126"/>
        <v>170913.57428127754</v>
      </c>
      <c r="N246" s="35">
        <f t="shared" ca="1" si="127"/>
        <v>20578.007560584767</v>
      </c>
      <c r="O246" s="34">
        <f t="shared" ca="1" si="102"/>
        <v>1663.0840297425425</v>
      </c>
      <c r="P246" s="35">
        <f t="shared" si="103"/>
        <v>399</v>
      </c>
      <c r="Q246" s="35">
        <f t="shared" si="104"/>
        <v>63.84</v>
      </c>
      <c r="R246" s="35">
        <f t="shared" si="105"/>
        <v>166.35080000000002</v>
      </c>
      <c r="S246" s="35">
        <f t="shared" si="106"/>
        <v>26.616128000000003</v>
      </c>
      <c r="T246" s="35">
        <f t="shared" ca="1" si="107"/>
        <v>136.73085942502203</v>
      </c>
      <c r="U246" s="35">
        <f t="shared" si="108"/>
        <v>84.482758620689665</v>
      </c>
      <c r="V246" s="35">
        <f t="shared" si="109"/>
        <v>13.517241379310347</v>
      </c>
      <c r="W246" s="35">
        <f t="shared" ca="1" si="110"/>
        <v>226.68996790197284</v>
      </c>
      <c r="X246" s="35">
        <f t="shared" ca="1" si="111"/>
        <v>36.270394864315655</v>
      </c>
      <c r="Y246" s="35">
        <f t="shared" ca="1" si="112"/>
        <v>23394.589740518619</v>
      </c>
      <c r="Z246" s="47">
        <f t="shared" si="113"/>
        <v>0.113</v>
      </c>
      <c r="AA246" s="34">
        <f t="shared" ca="1" si="114"/>
        <v>170913.53</v>
      </c>
      <c r="AB246" s="34">
        <f t="shared" ca="1" si="115"/>
        <v>20578.007560584767</v>
      </c>
      <c r="AC246" s="35">
        <f t="shared" ca="1" si="116"/>
        <v>1663.0835988611111</v>
      </c>
      <c r="AD246" s="35">
        <f t="shared" ca="1" si="117"/>
        <v>136.73082400000001</v>
      </c>
      <c r="AE246" s="35">
        <f t="shared" ca="1" si="118"/>
        <v>23394.589274212165</v>
      </c>
      <c r="AF246" s="35">
        <f t="shared" si="119"/>
        <v>0</v>
      </c>
      <c r="AG246" s="249">
        <f>'Tabla Fijo'!E240+'Tabla Fijo'!H240</f>
        <v>0</v>
      </c>
      <c r="AH246" s="35">
        <f t="shared" ca="1" si="128"/>
        <v>23394.589274212165</v>
      </c>
      <c r="AJ246" s="35">
        <f t="shared" ca="1" si="120"/>
        <v>23254.345509968538</v>
      </c>
    </row>
    <row r="247" spans="2:36" x14ac:dyDescent="0.25">
      <c r="B247" s="30">
        <v>233</v>
      </c>
      <c r="C247" s="19">
        <f t="shared" ca="1" si="121"/>
        <v>52782</v>
      </c>
      <c r="D247" s="30">
        <f t="shared" ca="1" si="122"/>
        <v>30</v>
      </c>
      <c r="E247" s="31">
        <f t="shared" si="97"/>
        <v>0.113</v>
      </c>
      <c r="F247" s="33">
        <f t="shared" ca="1" si="98"/>
        <v>1.0102166666666665</v>
      </c>
      <c r="G247" s="33">
        <f t="shared" ca="1" si="123"/>
        <v>11.017302755220157</v>
      </c>
      <c r="H247" s="33">
        <f t="shared" ca="1" si="124"/>
        <v>9.0766317511442221E-2</v>
      </c>
      <c r="I247" s="30" t="b">
        <f t="shared" si="99"/>
        <v>0</v>
      </c>
      <c r="J247" s="33">
        <f t="shared" si="125"/>
        <v>1</v>
      </c>
      <c r="K247" s="33">
        <f t="shared" ca="1" si="100"/>
        <v>9.0766317511442221E-2</v>
      </c>
      <c r="L247" s="32">
        <f t="shared" ca="1" si="101"/>
        <v>22377.82244975233</v>
      </c>
      <c r="M247" s="34">
        <f t="shared" ca="1" si="126"/>
        <v>150335.56672069279</v>
      </c>
      <c r="N247" s="35">
        <f t="shared" ca="1" si="127"/>
        <v>20841.894076422584</v>
      </c>
      <c r="O247" s="34">
        <f t="shared" ca="1" si="102"/>
        <v>1415.6599199531904</v>
      </c>
      <c r="P247" s="35">
        <f t="shared" si="103"/>
        <v>399</v>
      </c>
      <c r="Q247" s="35">
        <f t="shared" si="104"/>
        <v>63.84</v>
      </c>
      <c r="R247" s="35">
        <f t="shared" si="105"/>
        <v>166.35080000000002</v>
      </c>
      <c r="S247" s="35">
        <f t="shared" si="106"/>
        <v>26.616128000000003</v>
      </c>
      <c r="T247" s="35">
        <f t="shared" ca="1" si="107"/>
        <v>120.26845337655423</v>
      </c>
      <c r="U247" s="35">
        <f t="shared" si="108"/>
        <v>84.482758620689665</v>
      </c>
      <c r="V247" s="35">
        <f t="shared" si="109"/>
        <v>13.517241379310347</v>
      </c>
      <c r="W247" s="35">
        <f t="shared" ca="1" si="110"/>
        <v>226.68996790197284</v>
      </c>
      <c r="X247" s="35">
        <f t="shared" ca="1" si="111"/>
        <v>36.270394864315655</v>
      </c>
      <c r="Y247" s="35">
        <f t="shared" ca="1" si="112"/>
        <v>23394.589740518619</v>
      </c>
      <c r="Z247" s="47">
        <f t="shared" si="113"/>
        <v>0.113</v>
      </c>
      <c r="AA247" s="34">
        <f t="shared" ca="1" si="114"/>
        <v>150335.51999999999</v>
      </c>
      <c r="AB247" s="34">
        <f t="shared" ca="1" si="115"/>
        <v>20841.894076422584</v>
      </c>
      <c r="AC247" s="35">
        <f t="shared" ca="1" si="116"/>
        <v>1415.65948</v>
      </c>
      <c r="AD247" s="35">
        <f t="shared" ca="1" si="117"/>
        <v>120.268416</v>
      </c>
      <c r="AE247" s="35">
        <f t="shared" ca="1" si="118"/>
        <v>23394.589263188871</v>
      </c>
      <c r="AF247" s="35">
        <f t="shared" si="119"/>
        <v>0</v>
      </c>
      <c r="AG247" s="249">
        <f>'Tabla Fijo'!E241+'Tabla Fijo'!H241</f>
        <v>0</v>
      </c>
      <c r="AH247" s="35">
        <f t="shared" ca="1" si="128"/>
        <v>23394.589263188871</v>
      </c>
      <c r="AJ247" s="35">
        <f t="shared" ca="1" si="120"/>
        <v>23254.345498945244</v>
      </c>
    </row>
    <row r="248" spans="2:36" x14ac:dyDescent="0.25">
      <c r="B248" s="30">
        <v>234</v>
      </c>
      <c r="C248" s="19">
        <f t="shared" ca="1" si="121"/>
        <v>52813</v>
      </c>
      <c r="D248" s="30">
        <f t="shared" ca="1" si="122"/>
        <v>31</v>
      </c>
      <c r="E248" s="31">
        <f t="shared" si="97"/>
        <v>0.113</v>
      </c>
      <c r="F248" s="33">
        <f t="shared" ca="1" si="98"/>
        <v>1.0105305555555555</v>
      </c>
      <c r="G248" s="33">
        <f t="shared" ca="1" si="123"/>
        <v>11.133321073956377</v>
      </c>
      <c r="H248" s="33">
        <f t="shared" ca="1" si="124"/>
        <v>8.9820458186484001E-2</v>
      </c>
      <c r="I248" s="30" t="b">
        <f t="shared" si="99"/>
        <v>0</v>
      </c>
      <c r="J248" s="33">
        <f t="shared" si="125"/>
        <v>1</v>
      </c>
      <c r="K248" s="33">
        <f t="shared" ca="1" si="100"/>
        <v>8.9820458186484001E-2</v>
      </c>
      <c r="L248" s="32">
        <f t="shared" ca="1" si="101"/>
        <v>22377.82244975233</v>
      </c>
      <c r="M248" s="34">
        <f t="shared" ca="1" si="126"/>
        <v>129493.67264427021</v>
      </c>
      <c r="N248" s="35">
        <f t="shared" ca="1" si="127"/>
        <v>21014.182135878917</v>
      </c>
      <c r="O248" s="34">
        <f t="shared" ca="1" si="102"/>
        <v>1260.045375757996</v>
      </c>
      <c r="P248" s="35">
        <f t="shared" si="103"/>
        <v>399</v>
      </c>
      <c r="Q248" s="35">
        <f t="shared" si="104"/>
        <v>63.84</v>
      </c>
      <c r="R248" s="35">
        <f t="shared" si="105"/>
        <v>166.35080000000002</v>
      </c>
      <c r="S248" s="35">
        <f t="shared" si="106"/>
        <v>26.616128000000003</v>
      </c>
      <c r="T248" s="35">
        <f t="shared" ca="1" si="107"/>
        <v>103.59493811541617</v>
      </c>
      <c r="U248" s="35">
        <f t="shared" si="108"/>
        <v>84.482758620689665</v>
      </c>
      <c r="V248" s="35">
        <f t="shared" si="109"/>
        <v>13.517241379310347</v>
      </c>
      <c r="W248" s="35">
        <f t="shared" ca="1" si="110"/>
        <v>226.68996790197284</v>
      </c>
      <c r="X248" s="35">
        <f t="shared" ca="1" si="111"/>
        <v>36.270394864315655</v>
      </c>
      <c r="Y248" s="35">
        <f t="shared" ca="1" si="112"/>
        <v>23394.589740518619</v>
      </c>
      <c r="Z248" s="47">
        <f t="shared" si="113"/>
        <v>0.113</v>
      </c>
      <c r="AA248" s="34">
        <f t="shared" ca="1" si="114"/>
        <v>129493.63</v>
      </c>
      <c r="AB248" s="34">
        <f t="shared" ca="1" si="115"/>
        <v>21014.182135878917</v>
      </c>
      <c r="AC248" s="35">
        <f t="shared" ca="1" si="116"/>
        <v>1260.0449608055555</v>
      </c>
      <c r="AD248" s="35">
        <f t="shared" ca="1" si="117"/>
        <v>103.59490400000001</v>
      </c>
      <c r="AE248" s="35">
        <f t="shared" ca="1" si="118"/>
        <v>23394.589291450764</v>
      </c>
      <c r="AF248" s="35">
        <f t="shared" si="119"/>
        <v>0</v>
      </c>
      <c r="AG248" s="249">
        <f>'Tabla Fijo'!E242+'Tabla Fijo'!H242</f>
        <v>0</v>
      </c>
      <c r="AH248" s="35">
        <f t="shared" ca="1" si="128"/>
        <v>23394.589291450764</v>
      </c>
      <c r="AJ248" s="35">
        <f t="shared" ca="1" si="120"/>
        <v>23254.345527207137</v>
      </c>
    </row>
    <row r="249" spans="2:36" x14ac:dyDescent="0.25">
      <c r="B249" s="30">
        <v>235</v>
      </c>
      <c r="C249" s="19">
        <f t="shared" ca="1" si="121"/>
        <v>52844</v>
      </c>
      <c r="D249" s="30">
        <f t="shared" ca="1" si="122"/>
        <v>31</v>
      </c>
      <c r="E249" s="31">
        <f t="shared" si="97"/>
        <v>0.113</v>
      </c>
      <c r="F249" s="33">
        <f t="shared" ca="1" si="98"/>
        <v>1.0105305555555555</v>
      </c>
      <c r="G249" s="33">
        <f t="shared" ca="1" si="123"/>
        <v>11.250561130043511</v>
      </c>
      <c r="H249" s="33">
        <f t="shared" ca="1" si="124"/>
        <v>8.888445548992209E-2</v>
      </c>
      <c r="I249" s="30" t="b">
        <f t="shared" si="99"/>
        <v>0</v>
      </c>
      <c r="J249" s="33">
        <f t="shared" si="125"/>
        <v>1</v>
      </c>
      <c r="K249" s="33">
        <f t="shared" ca="1" si="100"/>
        <v>8.888445548992209E-2</v>
      </c>
      <c r="L249" s="32">
        <f t="shared" ca="1" si="101"/>
        <v>22377.82244975233</v>
      </c>
      <c r="M249" s="34">
        <f t="shared" ca="1" si="126"/>
        <v>108479.49050839129</v>
      </c>
      <c r="N249" s="35">
        <f t="shared" ca="1" si="127"/>
        <v>21235.473148315356</v>
      </c>
      <c r="O249" s="34">
        <f t="shared" ca="1" si="102"/>
        <v>1055.565709030263</v>
      </c>
      <c r="P249" s="35">
        <f t="shared" si="103"/>
        <v>399</v>
      </c>
      <c r="Q249" s="35">
        <f t="shared" si="104"/>
        <v>63.84</v>
      </c>
      <c r="R249" s="35">
        <f t="shared" si="105"/>
        <v>166.35080000000002</v>
      </c>
      <c r="S249" s="35">
        <f t="shared" si="106"/>
        <v>26.616128000000003</v>
      </c>
      <c r="T249" s="35">
        <f t="shared" ca="1" si="107"/>
        <v>86.783592406713041</v>
      </c>
      <c r="U249" s="35">
        <f t="shared" si="108"/>
        <v>84.482758620689665</v>
      </c>
      <c r="V249" s="35">
        <f t="shared" si="109"/>
        <v>13.517241379310347</v>
      </c>
      <c r="W249" s="35">
        <f t="shared" ca="1" si="110"/>
        <v>226.68996790197284</v>
      </c>
      <c r="X249" s="35">
        <f t="shared" ca="1" si="111"/>
        <v>36.270394864315655</v>
      </c>
      <c r="Y249" s="35">
        <f t="shared" ca="1" si="112"/>
        <v>23394.589740518619</v>
      </c>
      <c r="Z249" s="47">
        <f t="shared" si="113"/>
        <v>0.113</v>
      </c>
      <c r="AA249" s="34">
        <f t="shared" ca="1" si="114"/>
        <v>108479.45</v>
      </c>
      <c r="AB249" s="34">
        <f t="shared" ca="1" si="115"/>
        <v>21235.473148315356</v>
      </c>
      <c r="AC249" s="35">
        <f t="shared" ca="1" si="116"/>
        <v>1055.5653148611111</v>
      </c>
      <c r="AD249" s="35">
        <f t="shared" ca="1" si="117"/>
        <v>86.783560000000008</v>
      </c>
      <c r="AE249" s="35">
        <f t="shared" ca="1" si="118"/>
        <v>23394.589313942757</v>
      </c>
      <c r="AF249" s="35">
        <f t="shared" si="119"/>
        <v>0</v>
      </c>
      <c r="AG249" s="249">
        <f>'Tabla Fijo'!E243+'Tabla Fijo'!H243</f>
        <v>0</v>
      </c>
      <c r="AH249" s="35">
        <f t="shared" ca="1" si="128"/>
        <v>23394.589313942757</v>
      </c>
      <c r="AJ249" s="35">
        <f t="shared" ca="1" si="120"/>
        <v>23254.34554969913</v>
      </c>
    </row>
    <row r="250" spans="2:36" x14ac:dyDescent="0.25">
      <c r="B250" s="30">
        <v>236</v>
      </c>
      <c r="C250" s="19">
        <f t="shared" ca="1" si="121"/>
        <v>52874</v>
      </c>
      <c r="D250" s="30">
        <f t="shared" ca="1" si="122"/>
        <v>30</v>
      </c>
      <c r="E250" s="31">
        <f t="shared" si="97"/>
        <v>0.113</v>
      </c>
      <c r="F250" s="33">
        <f t="shared" ca="1" si="98"/>
        <v>1.0102166666666665</v>
      </c>
      <c r="G250" s="33">
        <f t="shared" ca="1" si="123"/>
        <v>11.36550436292212</v>
      </c>
      <c r="H250" s="33">
        <f t="shared" ca="1" si="124"/>
        <v>8.7985536591083199E-2</v>
      </c>
      <c r="I250" s="30" t="b">
        <f t="shared" si="99"/>
        <v>0</v>
      </c>
      <c r="J250" s="33">
        <f t="shared" si="125"/>
        <v>1</v>
      </c>
      <c r="K250" s="33">
        <f t="shared" ca="1" si="100"/>
        <v>8.7985536591083199E-2</v>
      </c>
      <c r="L250" s="32">
        <f t="shared" ca="1" si="101"/>
        <v>22377.82244975233</v>
      </c>
      <c r="M250" s="34">
        <f t="shared" ca="1" si="126"/>
        <v>87244.01736007593</v>
      </c>
      <c r="N250" s="35">
        <f t="shared" ca="1" si="127"/>
        <v>21486.479405723552</v>
      </c>
      <c r="O250" s="34">
        <f t="shared" ca="1" si="102"/>
        <v>821.54783014071495</v>
      </c>
      <c r="P250" s="35">
        <f t="shared" si="103"/>
        <v>399</v>
      </c>
      <c r="Q250" s="35">
        <f t="shared" si="104"/>
        <v>63.84</v>
      </c>
      <c r="R250" s="35">
        <f t="shared" si="105"/>
        <v>166.35080000000002</v>
      </c>
      <c r="S250" s="35">
        <f t="shared" si="106"/>
        <v>26.616128000000003</v>
      </c>
      <c r="T250" s="35">
        <f t="shared" ca="1" si="107"/>
        <v>69.795213888060744</v>
      </c>
      <c r="U250" s="35">
        <f t="shared" si="108"/>
        <v>84.482758620689665</v>
      </c>
      <c r="V250" s="35">
        <f t="shared" si="109"/>
        <v>13.517241379310347</v>
      </c>
      <c r="W250" s="35">
        <f t="shared" ca="1" si="110"/>
        <v>226.68996790197284</v>
      </c>
      <c r="X250" s="35">
        <f t="shared" ca="1" si="111"/>
        <v>36.270394864315655</v>
      </c>
      <c r="Y250" s="35">
        <f t="shared" ca="1" si="112"/>
        <v>23394.589740518619</v>
      </c>
      <c r="Z250" s="47">
        <f t="shared" si="113"/>
        <v>0.113</v>
      </c>
      <c r="AA250" s="34">
        <f t="shared" ca="1" si="114"/>
        <v>87243.98</v>
      </c>
      <c r="AB250" s="34">
        <f t="shared" ca="1" si="115"/>
        <v>21486.479405723552</v>
      </c>
      <c r="AC250" s="35">
        <f t="shared" ca="1" si="116"/>
        <v>821.5474783333334</v>
      </c>
      <c r="AD250" s="35">
        <f t="shared" ca="1" si="117"/>
        <v>69.795184000000006</v>
      </c>
      <c r="AE250" s="35">
        <f t="shared" ca="1" si="118"/>
        <v>23394.589358823174</v>
      </c>
      <c r="AF250" s="35">
        <f t="shared" si="119"/>
        <v>0</v>
      </c>
      <c r="AG250" s="249">
        <f>'Tabla Fijo'!E244+'Tabla Fijo'!H244</f>
        <v>0</v>
      </c>
      <c r="AH250" s="35">
        <f t="shared" ca="1" si="128"/>
        <v>23394.589358823174</v>
      </c>
      <c r="AJ250" s="35">
        <f t="shared" ca="1" si="120"/>
        <v>23254.345594579547</v>
      </c>
    </row>
    <row r="251" spans="2:36" x14ac:dyDescent="0.25">
      <c r="B251" s="30">
        <v>237</v>
      </c>
      <c r="C251" s="19">
        <f t="shared" ca="1" si="121"/>
        <v>52905</v>
      </c>
      <c r="D251" s="30">
        <f t="shared" ca="1" si="122"/>
        <v>31</v>
      </c>
      <c r="E251" s="31">
        <f t="shared" si="97"/>
        <v>0.113</v>
      </c>
      <c r="F251" s="33">
        <f t="shared" ca="1" si="98"/>
        <v>1.0105305555555555</v>
      </c>
      <c r="G251" s="33">
        <f t="shared" ca="1" si="123"/>
        <v>11.48518943803278</v>
      </c>
      <c r="H251" s="33">
        <f t="shared" ca="1" si="124"/>
        <v>8.7068655279514767E-2</v>
      </c>
      <c r="I251" s="30" t="b">
        <f t="shared" si="99"/>
        <v>0</v>
      </c>
      <c r="J251" s="33">
        <f t="shared" si="125"/>
        <v>1</v>
      </c>
      <c r="K251" s="33">
        <f t="shared" ca="1" si="100"/>
        <v>8.7068655279514767E-2</v>
      </c>
      <c r="L251" s="32">
        <f t="shared" ca="1" si="101"/>
        <v>22377.82244975233</v>
      </c>
      <c r="M251" s="34">
        <f t="shared" ca="1" si="126"/>
        <v>65757.537954352374</v>
      </c>
      <c r="N251" s="35">
        <f t="shared" ca="1" si="127"/>
        <v>21685.359043127472</v>
      </c>
      <c r="O251" s="34">
        <f t="shared" ca="1" si="102"/>
        <v>639.85737626137882</v>
      </c>
      <c r="P251" s="35">
        <f t="shared" si="103"/>
        <v>399</v>
      </c>
      <c r="Q251" s="35">
        <f t="shared" si="104"/>
        <v>63.84</v>
      </c>
      <c r="R251" s="35">
        <f t="shared" si="105"/>
        <v>166.35080000000002</v>
      </c>
      <c r="S251" s="35">
        <f t="shared" si="106"/>
        <v>26.616128000000003</v>
      </c>
      <c r="T251" s="35">
        <f t="shared" ca="1" si="107"/>
        <v>52.606030363481899</v>
      </c>
      <c r="U251" s="35">
        <f t="shared" si="108"/>
        <v>84.482758620689665</v>
      </c>
      <c r="V251" s="35">
        <f t="shared" si="109"/>
        <v>13.517241379310347</v>
      </c>
      <c r="W251" s="35">
        <f t="shared" ca="1" si="110"/>
        <v>226.68996790197284</v>
      </c>
      <c r="X251" s="35">
        <f t="shared" ca="1" si="111"/>
        <v>36.270394864315655</v>
      </c>
      <c r="Y251" s="35">
        <f t="shared" ca="1" si="112"/>
        <v>23394.589740518619</v>
      </c>
      <c r="Z251" s="47">
        <f t="shared" si="113"/>
        <v>0.113</v>
      </c>
      <c r="AA251" s="34">
        <f t="shared" ca="1" si="114"/>
        <v>65757.5</v>
      </c>
      <c r="AB251" s="34">
        <f t="shared" ca="1" si="115"/>
        <v>21685.359043127472</v>
      </c>
      <c r="AC251" s="35">
        <f t="shared" ca="1" si="116"/>
        <v>639.85700694444449</v>
      </c>
      <c r="AD251" s="35">
        <f t="shared" ca="1" si="117"/>
        <v>52.606000000000002</v>
      </c>
      <c r="AE251" s="35">
        <f t="shared" ca="1" si="118"/>
        <v>23394.589340838203</v>
      </c>
      <c r="AF251" s="35">
        <f t="shared" si="119"/>
        <v>0</v>
      </c>
      <c r="AG251" s="249">
        <f>'Tabla Fijo'!E245+'Tabla Fijo'!H245</f>
        <v>0</v>
      </c>
      <c r="AH251" s="35">
        <f t="shared" ca="1" si="128"/>
        <v>23394.589340838203</v>
      </c>
      <c r="AJ251" s="35">
        <f t="shared" ca="1" si="120"/>
        <v>23254.345576594576</v>
      </c>
    </row>
    <row r="252" spans="2:36" x14ac:dyDescent="0.25">
      <c r="B252" s="30">
        <v>238</v>
      </c>
      <c r="C252" s="19">
        <f t="shared" ca="1" si="121"/>
        <v>52935</v>
      </c>
      <c r="D252" s="30">
        <f t="shared" ca="1" si="122"/>
        <v>30</v>
      </c>
      <c r="E252" s="31">
        <f t="shared" si="97"/>
        <v>0.113</v>
      </c>
      <c r="F252" s="33">
        <f t="shared" ca="1" si="98"/>
        <v>1.0102166666666665</v>
      </c>
      <c r="G252" s="33">
        <f t="shared" ca="1" si="123"/>
        <v>11.602529790124681</v>
      </c>
      <c r="H252" s="33">
        <f t="shared" ca="1" si="124"/>
        <v>8.6188100189247954E-2</v>
      </c>
      <c r="I252" s="30" t="b">
        <f t="shared" si="99"/>
        <v>0</v>
      </c>
      <c r="J252" s="33">
        <f t="shared" si="125"/>
        <v>1</v>
      </c>
      <c r="K252" s="33">
        <f t="shared" ca="1" si="100"/>
        <v>8.6188100189247954E-2</v>
      </c>
      <c r="L252" s="32">
        <f t="shared" ca="1" si="101"/>
        <v>22377.82244975233</v>
      </c>
      <c r="M252" s="34">
        <f t="shared" ca="1" si="126"/>
        <v>44072.178911224903</v>
      </c>
      <c r="N252" s="35">
        <f t="shared" ca="1" si="127"/>
        <v>21927.551688542648</v>
      </c>
      <c r="O252" s="34">
        <f t="shared" ca="1" si="102"/>
        <v>415.01301808070116</v>
      </c>
      <c r="P252" s="35">
        <f t="shared" si="103"/>
        <v>399</v>
      </c>
      <c r="Q252" s="35">
        <f t="shared" si="104"/>
        <v>63.84</v>
      </c>
      <c r="R252" s="35">
        <f t="shared" si="105"/>
        <v>166.35080000000002</v>
      </c>
      <c r="S252" s="35">
        <f t="shared" si="106"/>
        <v>26.616128000000003</v>
      </c>
      <c r="T252" s="35">
        <f t="shared" ca="1" si="107"/>
        <v>35.257743128979925</v>
      </c>
      <c r="U252" s="35">
        <f t="shared" si="108"/>
        <v>84.482758620689665</v>
      </c>
      <c r="V252" s="35">
        <f t="shared" si="109"/>
        <v>13.517241379310347</v>
      </c>
      <c r="W252" s="35">
        <f t="shared" ca="1" si="110"/>
        <v>226.68996790197284</v>
      </c>
      <c r="X252" s="35">
        <f t="shared" ca="1" si="111"/>
        <v>36.270394864315655</v>
      </c>
      <c r="Y252" s="35">
        <f t="shared" ca="1" si="112"/>
        <v>23394.589740518619</v>
      </c>
      <c r="Z252" s="47">
        <f t="shared" si="113"/>
        <v>0.113</v>
      </c>
      <c r="AA252" s="34">
        <f t="shared" ca="1" si="114"/>
        <v>44072.14</v>
      </c>
      <c r="AB252" s="34">
        <f t="shared" ca="1" si="115"/>
        <v>21927.551688542648</v>
      </c>
      <c r="AC252" s="35">
        <f t="shared" ca="1" si="116"/>
        <v>415.01265166666667</v>
      </c>
      <c r="AD252" s="35">
        <f t="shared" ca="1" si="117"/>
        <v>35.257711999999998</v>
      </c>
      <c r="AE252" s="35">
        <f t="shared" ca="1" si="118"/>
        <v>23394.589342975603</v>
      </c>
      <c r="AF252" s="35">
        <f t="shared" si="119"/>
        <v>0</v>
      </c>
      <c r="AG252" s="249">
        <f>'Tabla Fijo'!E246+'Tabla Fijo'!H246</f>
        <v>0</v>
      </c>
      <c r="AH252" s="35">
        <f t="shared" ca="1" si="128"/>
        <v>23394.589342975603</v>
      </c>
      <c r="AJ252" s="35">
        <f t="shared" ca="1" si="120"/>
        <v>23254.345578731976</v>
      </c>
    </row>
    <row r="253" spans="2:36" x14ac:dyDescent="0.25">
      <c r="B253" s="30">
        <v>239</v>
      </c>
      <c r="C253" s="19">
        <f t="shared" ca="1" si="121"/>
        <v>52966</v>
      </c>
      <c r="D253" s="30">
        <f t="shared" ca="1" si="122"/>
        <v>31</v>
      </c>
      <c r="E253" s="31">
        <f t="shared" si="97"/>
        <v>0.113</v>
      </c>
      <c r="F253" s="33">
        <f t="shared" ca="1" si="98"/>
        <v>1.0105305555555555</v>
      </c>
      <c r="G253" s="33">
        <f t="shared" ca="1" si="123"/>
        <v>11.724710874664577</v>
      </c>
      <c r="H253" s="33">
        <f t="shared" ca="1" si="124"/>
        <v>8.5289949636272649E-2</v>
      </c>
      <c r="I253" s="30" t="b">
        <f t="shared" si="99"/>
        <v>0</v>
      </c>
      <c r="J253" s="33">
        <f t="shared" si="125"/>
        <v>1</v>
      </c>
      <c r="K253" s="33">
        <f t="shared" ca="1" si="100"/>
        <v>8.5289949636272649E-2</v>
      </c>
      <c r="L253" s="32">
        <f t="shared" ca="1" si="101"/>
        <v>22377.82244975233</v>
      </c>
      <c r="M253" s="34">
        <f t="shared" ca="1" si="126"/>
        <v>22144.627222682255</v>
      </c>
      <c r="N253" s="35">
        <f t="shared" ca="1" si="127"/>
        <v>22144.627222526804</v>
      </c>
      <c r="O253" s="34">
        <f t="shared" ca="1" si="102"/>
        <v>215.47952544737763</v>
      </c>
      <c r="P253" s="35">
        <f t="shared" si="103"/>
        <v>399</v>
      </c>
      <c r="Q253" s="35">
        <f t="shared" si="104"/>
        <v>63.84</v>
      </c>
      <c r="R253" s="35">
        <f t="shared" si="105"/>
        <v>166.35080000000002</v>
      </c>
      <c r="S253" s="35">
        <f t="shared" si="106"/>
        <v>26.616128000000003</v>
      </c>
      <c r="T253" s="35">
        <f t="shared" ca="1" si="107"/>
        <v>17.715701778145803</v>
      </c>
      <c r="U253" s="35">
        <f t="shared" si="108"/>
        <v>84.482758620689665</v>
      </c>
      <c r="V253" s="35">
        <f t="shared" si="109"/>
        <v>13.517241379310347</v>
      </c>
      <c r="W253" s="35">
        <f t="shared" ca="1" si="110"/>
        <v>226.68996790197284</v>
      </c>
      <c r="X253" s="35">
        <f t="shared" ca="1" si="111"/>
        <v>36.270394864315655</v>
      </c>
      <c r="Y253" s="35">
        <f t="shared" ca="1" si="112"/>
        <v>23394.589740518619</v>
      </c>
      <c r="Z253" s="47">
        <f t="shared" si="113"/>
        <v>0.113</v>
      </c>
      <c r="AA253" s="34">
        <f t="shared" ca="1" si="114"/>
        <v>22144.59</v>
      </c>
      <c r="AB253" s="34">
        <f t="shared" ca="1" si="115"/>
        <v>22144.59</v>
      </c>
      <c r="AC253" s="35">
        <f t="shared" ca="1" si="116"/>
        <v>215.47916325000003</v>
      </c>
      <c r="AD253" s="35">
        <f t="shared" ca="1" si="117"/>
        <v>17.715672000000001</v>
      </c>
      <c r="AE253" s="35">
        <f t="shared" ca="1" si="118"/>
        <v>23394.552126016286</v>
      </c>
      <c r="AF253" s="35">
        <f t="shared" si="119"/>
        <v>0</v>
      </c>
      <c r="AG253" s="249">
        <f>'Tabla Fijo'!E247+'Tabla Fijo'!H247</f>
        <v>0</v>
      </c>
      <c r="AH253" s="35">
        <f t="shared" ca="1" si="128"/>
        <v>23394.552126016286</v>
      </c>
      <c r="AJ253" s="35">
        <f t="shared" ca="1" si="120"/>
        <v>23254.308361772659</v>
      </c>
    </row>
    <row r="254" spans="2:36" x14ac:dyDescent="0.25">
      <c r="B254" s="30">
        <v>240</v>
      </c>
      <c r="C254" s="19">
        <f t="shared" ca="1" si="121"/>
        <v>52997</v>
      </c>
      <c r="D254" s="30">
        <f t="shared" ca="1" si="122"/>
        <v>31</v>
      </c>
      <c r="E254" s="31">
        <f t="shared" si="97"/>
        <v>0.113</v>
      </c>
      <c r="F254" s="33">
        <f t="shared" ca="1" si="98"/>
        <v>1.0105305555555555</v>
      </c>
      <c r="G254" s="33">
        <f t="shared" ca="1" si="123"/>
        <v>11.848178593903057</v>
      </c>
      <c r="H254" s="33">
        <f t="shared" ca="1" si="124"/>
        <v>8.4401158547237717E-2</v>
      </c>
      <c r="I254" s="30" t="b">
        <f t="shared" si="99"/>
        <v>1</v>
      </c>
      <c r="J254" s="33">
        <f t="shared" si="125"/>
        <v>1</v>
      </c>
      <c r="K254" s="33">
        <f t="shared" ca="1" si="100"/>
        <v>8.4401158547237717E-2</v>
      </c>
      <c r="L254" s="32">
        <f t="shared" ca="1" si="101"/>
        <v>22377.82244975233</v>
      </c>
      <c r="M254" s="34">
        <f t="shared" ca="1" si="126"/>
        <v>1.5545083442702889E-7</v>
      </c>
      <c r="N254" s="35">
        <f t="shared" ca="1" si="127"/>
        <v>22377.822449750693</v>
      </c>
      <c r="O254" s="34">
        <f t="shared" ca="1" si="102"/>
        <v>1.5126229805496728E-9</v>
      </c>
      <c r="P254" s="35">
        <f t="shared" si="103"/>
        <v>399</v>
      </c>
      <c r="Q254" s="35">
        <f t="shared" si="104"/>
        <v>63.84</v>
      </c>
      <c r="R254" s="35">
        <f t="shared" si="105"/>
        <v>166.35080000000002</v>
      </c>
      <c r="S254" s="35">
        <f t="shared" si="106"/>
        <v>26.616128000000003</v>
      </c>
      <c r="T254" s="35">
        <f t="shared" ca="1" si="107"/>
        <v>1.2436066754162313E-10</v>
      </c>
      <c r="U254" s="35">
        <f t="shared" si="108"/>
        <v>84.482758620689665</v>
      </c>
      <c r="V254" s="35">
        <f t="shared" si="109"/>
        <v>13.517241379310347</v>
      </c>
      <c r="W254" s="35">
        <f t="shared" ca="1" si="110"/>
        <v>226.68996790197284</v>
      </c>
      <c r="X254" s="35">
        <f t="shared" ca="1" si="111"/>
        <v>36.270394864315655</v>
      </c>
      <c r="Y254" s="35">
        <f t="shared" si="112"/>
        <v>0</v>
      </c>
      <c r="Z254" s="47">
        <f t="shared" si="113"/>
        <v>0.113</v>
      </c>
      <c r="AA254" s="34">
        <f t="shared" ca="1" si="114"/>
        <v>0</v>
      </c>
      <c r="AB254" s="34">
        <f t="shared" ca="1" si="115"/>
        <v>0</v>
      </c>
      <c r="AC254" s="35">
        <f t="shared" ca="1" si="116"/>
        <v>0</v>
      </c>
      <c r="AD254" s="35">
        <f t="shared" ca="1" si="117"/>
        <v>0</v>
      </c>
      <c r="AE254" s="35">
        <f t="shared" ca="1" si="118"/>
        <v>0</v>
      </c>
      <c r="AF254" s="35">
        <f t="shared" si="119"/>
        <v>0</v>
      </c>
      <c r="AG254" s="249">
        <f>'Tabla Fijo'!E248+'Tabla Fijo'!H248</f>
        <v>0</v>
      </c>
      <c r="AH254" s="35">
        <f t="shared" ca="1" si="128"/>
        <v>0</v>
      </c>
      <c r="AJ254" s="35">
        <f t="shared" ca="1" si="120"/>
        <v>0</v>
      </c>
    </row>
    <row r="255" spans="2:36" x14ac:dyDescent="0.25">
      <c r="B255" s="30">
        <v>241</v>
      </c>
      <c r="C255" s="19">
        <f t="shared" ca="1" si="121"/>
        <v>53025</v>
      </c>
      <c r="D255" s="30">
        <f t="shared" ca="1" si="122"/>
        <v>28</v>
      </c>
      <c r="E255" s="31">
        <f t="shared" si="97"/>
        <v>0.113</v>
      </c>
      <c r="F255" s="33">
        <f t="shared" ca="1" si="98"/>
        <v>1.0095888888888889</v>
      </c>
      <c r="G255" s="33">
        <f t="shared" ca="1" si="123"/>
        <v>11.961789461975705</v>
      </c>
      <c r="H255" s="33">
        <f t="shared" ca="1" si="124"/>
        <v>8.3599531924451034E-2</v>
      </c>
      <c r="I255" s="30" t="b">
        <f t="shared" si="99"/>
        <v>0</v>
      </c>
      <c r="J255" s="33">
        <f t="shared" si="125"/>
        <v>1</v>
      </c>
      <c r="K255" s="33">
        <f t="shared" ca="1" si="100"/>
        <v>8.3599531924451034E-2</v>
      </c>
      <c r="L255" s="32">
        <f t="shared" ca="1" si="101"/>
        <v>22377.82244975233</v>
      </c>
      <c r="M255" s="34">
        <f t="shared" ca="1" si="126"/>
        <v>-22377.822449595242</v>
      </c>
      <c r="N255" s="35">
        <f t="shared" ca="1" si="127"/>
        <v>22592.40090279678</v>
      </c>
      <c r="O255" s="34">
        <f t="shared" ca="1" si="102"/>
        <v>-196.676195084776</v>
      </c>
      <c r="P255" s="35">
        <f t="shared" si="103"/>
        <v>399</v>
      </c>
      <c r="Q255" s="35">
        <f t="shared" si="104"/>
        <v>63.84</v>
      </c>
      <c r="R255" s="35">
        <f t="shared" si="105"/>
        <v>166.35080000000002</v>
      </c>
      <c r="S255" s="35">
        <f t="shared" si="106"/>
        <v>26.616128000000003</v>
      </c>
      <c r="T255" s="35">
        <f t="shared" ca="1" si="107"/>
        <v>-17.902257959676195</v>
      </c>
      <c r="U255" s="35">
        <f t="shared" si="108"/>
        <v>84.482758620689665</v>
      </c>
      <c r="V255" s="35">
        <f t="shared" si="109"/>
        <v>13.517241379310347</v>
      </c>
      <c r="W255" s="35">
        <f t="shared" ca="1" si="110"/>
        <v>226.68996790197284</v>
      </c>
      <c r="X255" s="35">
        <f t="shared" ca="1" si="111"/>
        <v>36.270394864315655</v>
      </c>
      <c r="Y255" s="35">
        <f t="shared" si="112"/>
        <v>0</v>
      </c>
      <c r="Z255" s="47">
        <f t="shared" si="113"/>
        <v>0.113</v>
      </c>
      <c r="AA255" s="34">
        <f t="shared" ca="1" si="114"/>
        <v>0</v>
      </c>
      <c r="AB255" s="34">
        <f t="shared" ca="1" si="115"/>
        <v>0</v>
      </c>
      <c r="AC255" s="35">
        <f t="shared" ca="1" si="116"/>
        <v>0</v>
      </c>
      <c r="AD255" s="35">
        <f t="shared" ca="1" si="117"/>
        <v>0</v>
      </c>
      <c r="AE255" s="35">
        <f t="shared" ca="1" si="118"/>
        <v>0</v>
      </c>
      <c r="AF255" s="35">
        <f t="shared" si="119"/>
        <v>0</v>
      </c>
      <c r="AG255" s="249">
        <f>'Tabla Fijo'!E249+'Tabla Fijo'!H249</f>
        <v>0</v>
      </c>
      <c r="AH255" s="35">
        <f t="shared" ca="1" si="128"/>
        <v>0</v>
      </c>
      <c r="AJ255" s="35">
        <f t="shared" ca="1" si="120"/>
        <v>0</v>
      </c>
    </row>
    <row r="256" spans="2:36" x14ac:dyDescent="0.25">
      <c r="B256" s="30">
        <v>242</v>
      </c>
      <c r="C256" s="19">
        <f t="shared" ca="1" si="121"/>
        <v>53056</v>
      </c>
      <c r="D256" s="30">
        <f t="shared" ca="1" si="122"/>
        <v>31</v>
      </c>
      <c r="E256" s="31">
        <f t="shared" si="97"/>
        <v>0.113</v>
      </c>
      <c r="F256" s="33">
        <f t="shared" ca="1" si="98"/>
        <v>1.0105305555555555</v>
      </c>
      <c r="G256" s="33">
        <f t="shared" ca="1" si="123"/>
        <v>12.087753750448899</v>
      </c>
      <c r="H256" s="33">
        <f t="shared" ca="1" si="124"/>
        <v>8.2728356371659484E-2</v>
      </c>
      <c r="I256" s="30" t="b">
        <f t="shared" si="99"/>
        <v>0</v>
      </c>
      <c r="J256" s="33">
        <f t="shared" si="125"/>
        <v>1</v>
      </c>
      <c r="K256" s="33">
        <f t="shared" ca="1" si="100"/>
        <v>8.2728356371659484E-2</v>
      </c>
      <c r="L256" s="32">
        <f t="shared" ca="1" si="101"/>
        <v>22377.82244975233</v>
      </c>
      <c r="M256" s="34">
        <f t="shared" ca="1" si="126"/>
        <v>-44970.223352392022</v>
      </c>
      <c r="N256" s="35">
        <f t="shared" ca="1" si="127"/>
        <v>22851.383885110437</v>
      </c>
      <c r="O256" s="34">
        <f t="shared" ca="1" si="102"/>
        <v>-437.58525667619244</v>
      </c>
      <c r="P256" s="35">
        <f t="shared" si="103"/>
        <v>399</v>
      </c>
      <c r="Q256" s="35">
        <f t="shared" si="104"/>
        <v>63.84</v>
      </c>
      <c r="R256" s="35">
        <f t="shared" si="105"/>
        <v>166.35080000000002</v>
      </c>
      <c r="S256" s="35">
        <f t="shared" si="106"/>
        <v>26.616128000000003</v>
      </c>
      <c r="T256" s="35">
        <f t="shared" ca="1" si="107"/>
        <v>-35.976178681913616</v>
      </c>
      <c r="U256" s="35">
        <f t="shared" si="108"/>
        <v>84.482758620689665</v>
      </c>
      <c r="V256" s="35">
        <f t="shared" si="109"/>
        <v>13.517241379310347</v>
      </c>
      <c r="W256" s="35">
        <f t="shared" ca="1" si="110"/>
        <v>226.68996790197284</v>
      </c>
      <c r="X256" s="35">
        <f t="shared" ca="1" si="111"/>
        <v>36.270394864315655</v>
      </c>
      <c r="Y256" s="35">
        <f t="shared" si="112"/>
        <v>0</v>
      </c>
      <c r="Z256" s="47">
        <f t="shared" si="113"/>
        <v>0.113</v>
      </c>
      <c r="AA256" s="34">
        <f t="shared" ca="1" si="114"/>
        <v>0</v>
      </c>
      <c r="AB256" s="34">
        <f t="shared" ca="1" si="115"/>
        <v>0</v>
      </c>
      <c r="AC256" s="35">
        <f t="shared" ca="1" si="116"/>
        <v>0</v>
      </c>
      <c r="AD256" s="35">
        <f t="shared" ca="1" si="117"/>
        <v>0</v>
      </c>
      <c r="AE256" s="35">
        <f t="shared" ca="1" si="118"/>
        <v>0</v>
      </c>
      <c r="AF256" s="35">
        <f t="shared" si="119"/>
        <v>0</v>
      </c>
      <c r="AG256" s="249">
        <f>'Tabla Fijo'!E250+'Tabla Fijo'!H250</f>
        <v>0</v>
      </c>
      <c r="AH256" s="35">
        <f t="shared" ca="1" si="128"/>
        <v>0</v>
      </c>
      <c r="AJ256" s="35">
        <f t="shared" ca="1" si="120"/>
        <v>0</v>
      </c>
    </row>
    <row r="257" spans="2:36" x14ac:dyDescent="0.25">
      <c r="B257" s="30">
        <v>243</v>
      </c>
      <c r="C257" s="19">
        <f t="shared" ca="1" si="121"/>
        <v>53086</v>
      </c>
      <c r="D257" s="30">
        <f t="shared" ca="1" si="122"/>
        <v>30</v>
      </c>
      <c r="E257" s="31">
        <f t="shared" si="97"/>
        <v>0.113</v>
      </c>
      <c r="F257" s="33">
        <f t="shared" ca="1" si="98"/>
        <v>1.0102166666666665</v>
      </c>
      <c r="G257" s="33">
        <f t="shared" ca="1" si="123"/>
        <v>12.211250301265984</v>
      </c>
      <c r="H257" s="33">
        <f t="shared" ca="1" si="124"/>
        <v>8.1891696208726994E-2</v>
      </c>
      <c r="I257" s="30" t="b">
        <f t="shared" si="99"/>
        <v>0</v>
      </c>
      <c r="J257" s="33">
        <f t="shared" si="125"/>
        <v>1</v>
      </c>
      <c r="K257" s="33">
        <f t="shared" ca="1" si="100"/>
        <v>8.1891696208726994E-2</v>
      </c>
      <c r="L257" s="32">
        <f t="shared" ca="1" si="101"/>
        <v>22377.82244975233</v>
      </c>
      <c r="M257" s="34">
        <f t="shared" ca="1" si="126"/>
        <v>-67821.607237502467</v>
      </c>
      <c r="N257" s="35">
        <f t="shared" ca="1" si="127"/>
        <v>23070.733203695479</v>
      </c>
      <c r="O257" s="34">
        <f t="shared" ca="1" si="102"/>
        <v>-638.65346815314831</v>
      </c>
      <c r="P257" s="35">
        <f t="shared" si="103"/>
        <v>399</v>
      </c>
      <c r="Q257" s="35">
        <f t="shared" si="104"/>
        <v>63.84</v>
      </c>
      <c r="R257" s="35">
        <f t="shared" si="105"/>
        <v>166.35080000000002</v>
      </c>
      <c r="S257" s="35">
        <f t="shared" si="106"/>
        <v>26.616128000000003</v>
      </c>
      <c r="T257" s="35">
        <f t="shared" ca="1" si="107"/>
        <v>-54.257285790001973</v>
      </c>
      <c r="U257" s="35">
        <f t="shared" si="108"/>
        <v>84.482758620689665</v>
      </c>
      <c r="V257" s="35">
        <f t="shared" si="109"/>
        <v>13.517241379310347</v>
      </c>
      <c r="W257" s="35">
        <f t="shared" ca="1" si="110"/>
        <v>226.68996790197284</v>
      </c>
      <c r="X257" s="35">
        <f t="shared" ca="1" si="111"/>
        <v>36.270394864315655</v>
      </c>
      <c r="Y257" s="35">
        <f t="shared" si="112"/>
        <v>0</v>
      </c>
      <c r="Z257" s="47">
        <f t="shared" si="113"/>
        <v>0.113</v>
      </c>
      <c r="AA257" s="34">
        <f t="shared" ca="1" si="114"/>
        <v>0</v>
      </c>
      <c r="AB257" s="34">
        <f t="shared" ca="1" si="115"/>
        <v>0</v>
      </c>
      <c r="AC257" s="35">
        <f t="shared" ca="1" si="116"/>
        <v>0</v>
      </c>
      <c r="AD257" s="35">
        <f t="shared" ca="1" si="117"/>
        <v>0</v>
      </c>
      <c r="AE257" s="35">
        <f t="shared" ca="1" si="118"/>
        <v>0</v>
      </c>
      <c r="AF257" s="35">
        <f t="shared" si="119"/>
        <v>0</v>
      </c>
      <c r="AG257" s="249">
        <f>'Tabla Fijo'!E251+'Tabla Fijo'!H251</f>
        <v>0</v>
      </c>
      <c r="AH257" s="35">
        <f t="shared" ca="1" si="128"/>
        <v>0</v>
      </c>
      <c r="AJ257" s="35">
        <f t="shared" ca="1" si="120"/>
        <v>0</v>
      </c>
    </row>
    <row r="258" spans="2:36" x14ac:dyDescent="0.25">
      <c r="B258" s="30">
        <v>244</v>
      </c>
      <c r="C258" s="19">
        <f t="shared" ca="1" si="121"/>
        <v>53117</v>
      </c>
      <c r="D258" s="30">
        <f t="shared" ca="1" si="122"/>
        <v>31</v>
      </c>
      <c r="E258" s="31">
        <f t="shared" si="97"/>
        <v>0.113</v>
      </c>
      <c r="F258" s="33">
        <f t="shared" ca="1" si="98"/>
        <v>1.0105305555555555</v>
      </c>
      <c r="G258" s="33">
        <f t="shared" ca="1" si="123"/>
        <v>12.339841550966259</v>
      </c>
      <c r="H258" s="33">
        <f t="shared" ca="1" si="124"/>
        <v>8.1038317702036941E-2</v>
      </c>
      <c r="I258" s="30" t="b">
        <f t="shared" si="99"/>
        <v>0</v>
      </c>
      <c r="J258" s="33">
        <f t="shared" si="125"/>
        <v>1</v>
      </c>
      <c r="K258" s="33">
        <f t="shared" ca="1" si="100"/>
        <v>8.1038317702036941E-2</v>
      </c>
      <c r="L258" s="32">
        <f t="shared" ca="1" si="101"/>
        <v>22377.82244975233</v>
      </c>
      <c r="M258" s="34">
        <f t="shared" ca="1" si="126"/>
        <v>-90892.340441197943</v>
      </c>
      <c r="N258" s="35">
        <f t="shared" ca="1" si="127"/>
        <v>23334.969290342833</v>
      </c>
      <c r="O258" s="34">
        <f t="shared" ca="1" si="102"/>
        <v>-884.43296823754542</v>
      </c>
      <c r="P258" s="35">
        <f t="shared" si="103"/>
        <v>399</v>
      </c>
      <c r="Q258" s="35">
        <f t="shared" si="104"/>
        <v>63.84</v>
      </c>
      <c r="R258" s="35">
        <f t="shared" si="105"/>
        <v>166.35080000000002</v>
      </c>
      <c r="S258" s="35">
        <f t="shared" si="106"/>
        <v>26.616128000000003</v>
      </c>
      <c r="T258" s="35">
        <f t="shared" ca="1" si="107"/>
        <v>-72.713872352958361</v>
      </c>
      <c r="U258" s="35">
        <f t="shared" si="108"/>
        <v>84.482758620689665</v>
      </c>
      <c r="V258" s="35">
        <f t="shared" si="109"/>
        <v>13.517241379310347</v>
      </c>
      <c r="W258" s="35">
        <f t="shared" ca="1" si="110"/>
        <v>226.68996790197284</v>
      </c>
      <c r="X258" s="35">
        <f t="shared" ca="1" si="111"/>
        <v>36.270394864315655</v>
      </c>
      <c r="Y258" s="35">
        <f t="shared" si="112"/>
        <v>0</v>
      </c>
      <c r="Z258" s="47">
        <f t="shared" si="113"/>
        <v>0.113</v>
      </c>
      <c r="AA258" s="34">
        <f t="shared" ca="1" si="114"/>
        <v>0</v>
      </c>
      <c r="AB258" s="34">
        <f t="shared" ca="1" si="115"/>
        <v>0</v>
      </c>
      <c r="AC258" s="35">
        <f t="shared" ca="1" si="116"/>
        <v>0</v>
      </c>
      <c r="AD258" s="35">
        <f t="shared" ca="1" si="117"/>
        <v>0</v>
      </c>
      <c r="AE258" s="35">
        <f t="shared" ca="1" si="118"/>
        <v>0</v>
      </c>
      <c r="AF258" s="35">
        <f t="shared" si="119"/>
        <v>0</v>
      </c>
      <c r="AG258" s="249">
        <f>'Tabla Fijo'!E252+'Tabla Fijo'!H252</f>
        <v>0</v>
      </c>
      <c r="AH258" s="35">
        <f t="shared" ca="1" si="128"/>
        <v>0</v>
      </c>
      <c r="AJ258" s="35">
        <f t="shared" ca="1" si="120"/>
        <v>0</v>
      </c>
    </row>
    <row r="259" spans="2:36" x14ac:dyDescent="0.25">
      <c r="B259" s="30">
        <v>245</v>
      </c>
      <c r="C259" s="19">
        <f t="shared" ca="1" si="121"/>
        <v>53147</v>
      </c>
      <c r="D259" s="30">
        <f t="shared" ca="1" si="122"/>
        <v>30</v>
      </c>
      <c r="E259" s="31">
        <f t="shared" si="97"/>
        <v>0.113</v>
      </c>
      <c r="F259" s="33">
        <f t="shared" ca="1" si="98"/>
        <v>1.0102166666666665</v>
      </c>
      <c r="G259" s="33">
        <f t="shared" ca="1" si="123"/>
        <v>12.465913598811962</v>
      </c>
      <c r="H259" s="33">
        <f t="shared" ca="1" si="124"/>
        <v>8.0218749478201332E-2</v>
      </c>
      <c r="I259" s="30" t="b">
        <f t="shared" si="99"/>
        <v>0</v>
      </c>
      <c r="J259" s="33">
        <f t="shared" si="125"/>
        <v>1</v>
      </c>
      <c r="K259" s="33">
        <f t="shared" ca="1" si="100"/>
        <v>8.0218749478201332E-2</v>
      </c>
      <c r="L259" s="32">
        <f t="shared" ca="1" si="101"/>
        <v>22377.82244975233</v>
      </c>
      <c r="M259" s="34">
        <f t="shared" ca="1" si="126"/>
        <v>-114227.30973154078</v>
      </c>
      <c r="N259" s="35">
        <f t="shared" ca="1" si="127"/>
        <v>23544.844797509573</v>
      </c>
      <c r="O259" s="34">
        <f t="shared" ca="1" si="102"/>
        <v>-1075.6404999720091</v>
      </c>
      <c r="P259" s="35">
        <f t="shared" si="103"/>
        <v>399</v>
      </c>
      <c r="Q259" s="35">
        <f t="shared" si="104"/>
        <v>63.84</v>
      </c>
      <c r="R259" s="35">
        <f t="shared" si="105"/>
        <v>166.35080000000002</v>
      </c>
      <c r="S259" s="35">
        <f t="shared" si="106"/>
        <v>26.616128000000003</v>
      </c>
      <c r="T259" s="35">
        <f t="shared" ca="1" si="107"/>
        <v>-91.381847785232623</v>
      </c>
      <c r="U259" s="35">
        <f t="shared" si="108"/>
        <v>84.482758620689665</v>
      </c>
      <c r="V259" s="35">
        <f t="shared" si="109"/>
        <v>13.517241379310347</v>
      </c>
      <c r="W259" s="35">
        <f t="shared" ca="1" si="110"/>
        <v>226.68996790197284</v>
      </c>
      <c r="X259" s="35">
        <f t="shared" ca="1" si="111"/>
        <v>36.270394864315655</v>
      </c>
      <c r="Y259" s="35">
        <f t="shared" si="112"/>
        <v>0</v>
      </c>
      <c r="Z259" s="47">
        <f t="shared" si="113"/>
        <v>0.113</v>
      </c>
      <c r="AA259" s="34">
        <f t="shared" ca="1" si="114"/>
        <v>0</v>
      </c>
      <c r="AB259" s="34">
        <f t="shared" ca="1" si="115"/>
        <v>0</v>
      </c>
      <c r="AC259" s="35">
        <f t="shared" ca="1" si="116"/>
        <v>0</v>
      </c>
      <c r="AD259" s="35">
        <f t="shared" ca="1" si="117"/>
        <v>0</v>
      </c>
      <c r="AE259" s="35">
        <f t="shared" ca="1" si="118"/>
        <v>0</v>
      </c>
      <c r="AF259" s="35">
        <f t="shared" si="119"/>
        <v>0</v>
      </c>
      <c r="AG259" s="249">
        <f>'Tabla Fijo'!E253+'Tabla Fijo'!H253</f>
        <v>0</v>
      </c>
      <c r="AH259" s="35">
        <f t="shared" ca="1" si="128"/>
        <v>0</v>
      </c>
      <c r="AJ259" s="35">
        <f t="shared" ca="1" si="120"/>
        <v>0</v>
      </c>
    </row>
  </sheetData>
  <customSheetViews>
    <customSheetView guid="{2895BDFA-91D6-4BDF-AC0D-65BC924663AC}" state="hidden">
      <selection activeCell="E15" sqref="E15"/>
      <pageMargins left="0.7" right="0.7" top="0.75" bottom="0.75" header="0.3" footer="0.3"/>
      <pageSetup orientation="portrait" r:id="rId1"/>
    </customSheetView>
  </customSheetViews>
  <mergeCells count="1">
    <mergeCell ref="B1:F2"/>
  </mergeCells>
  <conditionalFormatting sqref="AJ14:AJ259 B14:AH259">
    <cfRule type="expression" dxfId="9" priority="22">
      <formula>($B14 +1 )&gt; $D$4</formula>
    </cfRule>
  </conditionalFormatting>
  <pageMargins left="0.7" right="0.7" top="0.75" bottom="0.75" header="0.3" footer="0.3"/>
  <pageSetup orientation="portrait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S256"/>
  <sheetViews>
    <sheetView zoomScale="85" zoomScaleNormal="85" workbookViewId="0">
      <pane xSplit="1" ySplit="7" topLeftCell="B8" activePane="bottomRight" state="frozen"/>
      <selection activeCell="G27" sqref="F27:G29"/>
      <selection pane="topRight" activeCell="G27" sqref="F27:G29"/>
      <selection pane="bottomLeft" activeCell="G27" sqref="F27:G29"/>
      <selection pane="bottomRight" activeCell="E8" sqref="E8"/>
    </sheetView>
  </sheetViews>
  <sheetFormatPr baseColWidth="10" defaultColWidth="0" defaultRowHeight="0" customHeight="1" zeroHeight="1" x14ac:dyDescent="0.25"/>
  <cols>
    <col min="1" max="1" width="5.42578125" style="136" customWidth="1"/>
    <col min="2" max="2" width="12.140625" style="136" customWidth="1"/>
    <col min="3" max="3" width="15.5703125" style="136" customWidth="1"/>
    <col min="4" max="4" width="15.85546875" style="134" bestFit="1" customWidth="1"/>
    <col min="5" max="5" width="15.5703125" style="134" customWidth="1"/>
    <col min="6" max="6" width="16.5703125" style="136" customWidth="1"/>
    <col min="7" max="7" width="17" style="136" bestFit="1" customWidth="1"/>
    <col min="8" max="9" width="14.85546875" style="136" customWidth="1"/>
    <col min="10" max="11" width="13.5703125" style="136" bestFit="1" customWidth="1"/>
    <col min="12" max="12" width="15.42578125" style="136" customWidth="1"/>
    <col min="13" max="13" width="13.85546875" style="136" customWidth="1"/>
    <col min="14" max="14" width="16.5703125" style="136" bestFit="1" customWidth="1"/>
    <col min="15" max="15" width="6.5703125" style="136" customWidth="1"/>
    <col min="16" max="17" width="15" style="76" hidden="1" customWidth="1"/>
    <col min="18" max="18" width="11.42578125" style="76" hidden="1" customWidth="1"/>
    <col min="19" max="19" width="0" style="76" hidden="1" customWidth="1"/>
    <col min="20" max="16384" width="11.42578125" style="76" hidden="1"/>
  </cols>
  <sheetData>
    <row r="1" spans="1:19" ht="20.25" customHeight="1" x14ac:dyDescent="0.3">
      <c r="A1" s="134"/>
      <c r="B1" s="134"/>
      <c r="C1" s="134"/>
      <c r="E1" s="848" t="s">
        <v>119</v>
      </c>
      <c r="F1" s="849"/>
      <c r="G1" s="849"/>
      <c r="H1" s="849"/>
      <c r="I1" s="849"/>
      <c r="J1" s="849"/>
      <c r="K1" s="849"/>
      <c r="L1" s="850"/>
      <c r="M1" s="134"/>
      <c r="N1" s="134"/>
      <c r="O1" s="134"/>
      <c r="P1" s="72"/>
      <c r="Q1" s="72"/>
      <c r="R1" s="72"/>
      <c r="S1" s="72"/>
    </row>
    <row r="2" spans="1:19" ht="20.25" customHeight="1" x14ac:dyDescent="0.35">
      <c r="A2" s="134"/>
      <c r="B2" s="134"/>
      <c r="C2" s="134"/>
      <c r="D2" s="264" t="b">
        <f>IF(Simulación!J21="SI", 1)</f>
        <v>0</v>
      </c>
      <c r="E2" s="855" t="str">
        <f>IF(D2=1, "Crédito de Sustitución combinado con Liquidez (porción Sustitución Pago Fijo)","CREDITO HIPOTECARIO PAGOS FIJOS")</f>
        <v>CREDITO HIPOTECARIO PAGOS FIJOS</v>
      </c>
      <c r="F2" s="855"/>
      <c r="G2" s="855"/>
      <c r="H2" s="855"/>
      <c r="I2" s="855"/>
      <c r="J2" s="855"/>
      <c r="K2" s="855"/>
      <c r="L2" s="855"/>
      <c r="M2" s="657"/>
      <c r="N2" s="134"/>
      <c r="O2" s="134"/>
      <c r="P2" s="72"/>
      <c r="Q2" s="72"/>
      <c r="R2" s="72"/>
      <c r="S2" s="72"/>
    </row>
    <row r="3" spans="1:19" ht="15" x14ac:dyDescent="0.25">
      <c r="A3" s="134"/>
      <c r="B3" s="134"/>
      <c r="C3" s="134"/>
      <c r="F3" s="134"/>
      <c r="G3" s="145"/>
      <c r="H3" s="134"/>
      <c r="I3" s="134"/>
      <c r="J3" s="134"/>
      <c r="K3" s="134"/>
      <c r="L3" s="134"/>
      <c r="M3" s="135"/>
      <c r="N3" s="134"/>
      <c r="O3" s="134"/>
      <c r="P3" s="72"/>
      <c r="Q3" s="72"/>
      <c r="R3" s="72"/>
      <c r="S3" s="72"/>
    </row>
    <row r="4" spans="1:19" ht="15" x14ac:dyDescent="0.25">
      <c r="A4" s="134"/>
      <c r="B4" s="134"/>
      <c r="C4" s="208" t="s">
        <v>217</v>
      </c>
      <c r="D4" s="254" t="str">
        <f>IF(D2=1,"Sustitución combinado con Liquidez",'Parametros Fijo'!E27)</f>
        <v>SUSTITUCION</v>
      </c>
      <c r="F4" s="208" t="s">
        <v>218</v>
      </c>
      <c r="G4" s="255">
        <f>ESQUEMA</f>
        <v>0.113</v>
      </c>
      <c r="H4" s="134"/>
      <c r="I4" s="208"/>
      <c r="J4" s="256"/>
      <c r="K4" s="235"/>
      <c r="L4" s="154" t="str">
        <f ca="1">IF(M4="","","CAT")</f>
        <v>CAT</v>
      </c>
      <c r="M4" s="216">
        <f ca="1">IF(E248&lt;&gt;0,"",'Tabla Amortización Fijo'!M4)</f>
        <v>0.14109559024889062</v>
      </c>
      <c r="N4" s="134"/>
      <c r="O4" s="134"/>
      <c r="P4" s="72" t="s">
        <v>89</v>
      </c>
      <c r="Q4" s="72"/>
      <c r="R4" s="72"/>
      <c r="S4" s="72"/>
    </row>
    <row r="5" spans="1:19" ht="14.25" customHeight="1" x14ac:dyDescent="0.25">
      <c r="A5" s="134"/>
      <c r="B5" s="134"/>
      <c r="C5" s="134"/>
      <c r="D5" s="207"/>
      <c r="F5" s="208" t="s">
        <v>219</v>
      </c>
      <c r="G5" s="257">
        <f>PLAZO_SIMULACION</f>
        <v>20</v>
      </c>
      <c r="H5" s="209"/>
      <c r="I5" s="134"/>
      <c r="J5" s="134"/>
      <c r="K5" s="134"/>
      <c r="L5" s="134"/>
      <c r="M5" s="134"/>
      <c r="N5" s="134"/>
      <c r="O5" s="134"/>
      <c r="P5" s="72" t="s">
        <v>88</v>
      </c>
      <c r="Q5" s="137">
        <f ca="1">IRR(Q7:Q247,0)</f>
        <v>1.101731357122171E-2</v>
      </c>
      <c r="R5" s="72"/>
      <c r="S5" s="72"/>
    </row>
    <row r="6" spans="1:19" ht="15.75" hidden="1" thickTop="1" x14ac:dyDescent="0.25">
      <c r="A6" s="134"/>
      <c r="B6" s="134"/>
      <c r="C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72"/>
      <c r="Q6" s="72"/>
      <c r="R6" s="72"/>
      <c r="S6" s="72"/>
    </row>
    <row r="7" spans="1:19" ht="51" customHeight="1" thickBot="1" x14ac:dyDescent="0.3">
      <c r="A7" s="138" t="s">
        <v>120</v>
      </c>
      <c r="B7" s="138" t="s">
        <v>215</v>
      </c>
      <c r="C7" s="138" t="s">
        <v>3</v>
      </c>
      <c r="D7" s="138" t="s">
        <v>121</v>
      </c>
      <c r="E7" s="138" t="s">
        <v>122</v>
      </c>
      <c r="F7" s="138" t="s">
        <v>123</v>
      </c>
      <c r="G7" s="138" t="s">
        <v>124</v>
      </c>
      <c r="H7" s="138" t="s">
        <v>142</v>
      </c>
      <c r="I7" s="138" t="s">
        <v>125</v>
      </c>
      <c r="J7" s="138" t="s">
        <v>126</v>
      </c>
      <c r="K7" s="138" t="str">
        <f>IF('Parametros Fijo'!E27="TERRENO","Seguro de  desempleo","Seguro de  desempleo y contenidos")</f>
        <v>Seguro de  desempleo y contenidos</v>
      </c>
      <c r="L7" s="138" t="s">
        <v>182</v>
      </c>
      <c r="M7" s="138" t="s">
        <v>127</v>
      </c>
      <c r="N7" s="138" t="s">
        <v>128</v>
      </c>
      <c r="O7" s="139"/>
      <c r="P7" s="72"/>
      <c r="Q7" s="140">
        <f>-C8+Simulación!M87+Simulación!M88</f>
        <v>-1958220</v>
      </c>
      <c r="R7" s="72"/>
      <c r="S7" s="72"/>
    </row>
    <row r="8" spans="1:19" s="72" customFormat="1" ht="15.75" thickTop="1" x14ac:dyDescent="0.25">
      <c r="A8" s="155">
        <v>1</v>
      </c>
      <c r="B8" s="244">
        <f ca="1">'Tabla Amortización Fijo'!C14</f>
        <v>45692</v>
      </c>
      <c r="C8" s="141">
        <f>MTO_SOLICITADO</f>
        <v>1978000</v>
      </c>
      <c r="D8" s="141">
        <f>'Tabla Amortización Fijo'!AB14</f>
        <v>0</v>
      </c>
      <c r="E8" s="156"/>
      <c r="F8" s="141">
        <f ca="1">'Tabla Amortización Fijo'!AC14</f>
        <v>20488.783333333333</v>
      </c>
      <c r="G8" s="141">
        <f t="shared" ref="G8:G71" ca="1" si="0">D8+F8</f>
        <v>20488.783333333333</v>
      </c>
      <c r="H8" s="449"/>
      <c r="I8" s="141">
        <f>(C8*0.8/1000)</f>
        <v>1582.4</v>
      </c>
      <c r="J8" s="141">
        <f>'Tabla Amortización Fijo'!R14</f>
        <v>166.35080000000002</v>
      </c>
      <c r="K8" s="141">
        <f ca="1">'Tabla Amortización Fijo'!W14+'Tabla Amortización Fijo'!U14</f>
        <v>308.16766318175632</v>
      </c>
      <c r="L8" s="141">
        <f>IF(C8&lt;=0,,399)</f>
        <v>399</v>
      </c>
      <c r="M8" s="141">
        <f ca="1">IF(C8=0,0,'Tabla Amortización Fijo'!X14+'Tabla Amortización Fijo'!V14+'Tabla Amortización Fijo'!S14+'Tabla Amortización Fijo'!Q14)</f>
        <v>139.76295410908102</v>
      </c>
      <c r="N8" s="141">
        <f ca="1">G8+K8+J8+L8+M8+I8</f>
        <v>23084.464750624174</v>
      </c>
      <c r="O8" s="142"/>
      <c r="P8" s="140">
        <f>C8-D8-E8-H8</f>
        <v>1978000</v>
      </c>
      <c r="Q8" s="140">
        <f ca="1">N8-M8+H8+E8</f>
        <v>22944.701796515092</v>
      </c>
      <c r="S8" s="143"/>
    </row>
    <row r="9" spans="1:19" s="72" customFormat="1" ht="15" x14ac:dyDescent="0.25">
      <c r="A9" s="155">
        <v>2</v>
      </c>
      <c r="B9" s="244">
        <f ca="1">'Tabla Amortización Fijo'!C15</f>
        <v>45720</v>
      </c>
      <c r="C9" s="141">
        <f>IF(P8&lt;0.01,0,P8)</f>
        <v>1978000</v>
      </c>
      <c r="D9" s="141">
        <f ca="1">IF(C9&lt;=0,0,IF(C9&lt;D8,C9,'Tabla Amortización Fijo'!AB15))</f>
        <v>3411.0002275301063</v>
      </c>
      <c r="E9" s="156"/>
      <c r="F9" s="141">
        <f ca="1">IF(C9&lt;=0,0,'Tabla Amortización Fijo'!AC15)</f>
        <v>17384.422222222223</v>
      </c>
      <c r="G9" s="141">
        <f t="shared" ca="1" si="0"/>
        <v>20795.422449752328</v>
      </c>
      <c r="H9" s="449"/>
      <c r="I9" s="141">
        <f t="shared" ref="I9:I72" si="1">IF(C9&lt;=0,0,(C9*0.8/1000))</f>
        <v>1582.4</v>
      </c>
      <c r="J9" s="141">
        <f>IF(P8&lt;=0.01,0,'Tabla Amortización Fijo'!R15)</f>
        <v>166.35080000000002</v>
      </c>
      <c r="K9" s="141">
        <f ca="1">IF(D9&lt;=0,0,'Tabla Amortización Fijo'!W15+'Tabla Amortización Fijo'!U15)</f>
        <v>311.17272652266251</v>
      </c>
      <c r="L9" s="141">
        <f t="shared" ref="L9:L72" si="2">IF(C9&lt;=0,,399)</f>
        <v>399</v>
      </c>
      <c r="M9" s="141">
        <f ca="1">IF(C9=0,0,'Tabla Amortización Fijo'!X15+'Tabla Amortización Fijo'!V15+'Tabla Amortización Fijo'!S15+'Tabla Amortización Fijo'!Q15)</f>
        <v>140.243764243626</v>
      </c>
      <c r="N9" s="141">
        <f ca="1">G9+K9+J9+L9+M9+I9</f>
        <v>23394.589740518619</v>
      </c>
      <c r="O9" s="142"/>
      <c r="P9" s="140">
        <f ca="1">C9-D9-E9-H9</f>
        <v>1974588.99977247</v>
      </c>
      <c r="Q9" s="140">
        <f ca="1">N9-M9+H9+E9</f>
        <v>23254.345976274992</v>
      </c>
    </row>
    <row r="10" spans="1:19" s="72" customFormat="1" ht="15" x14ac:dyDescent="0.25">
      <c r="A10" s="155">
        <v>3</v>
      </c>
      <c r="B10" s="244">
        <f ca="1">'Tabla Amortización Fijo'!C16</f>
        <v>45751</v>
      </c>
      <c r="C10" s="141">
        <f ca="1">IF(P9&lt;=0.01,0,P9)</f>
        <v>1974588.99977247</v>
      </c>
      <c r="D10" s="141">
        <f ca="1">IF(C10&lt;=0,0,IF(C10&lt;D9,C10,'Tabla Amortización Fijo'!AB16))</f>
        <v>1584.3032882594582</v>
      </c>
      <c r="E10" s="156"/>
      <c r="F10" s="141">
        <f ca="1">IF(C10&lt;=0,0,'Tabla Amortización Fijo'!AC16)</f>
        <v>19213.847963888889</v>
      </c>
      <c r="G10" s="141">
        <f t="shared" ca="1" si="0"/>
        <v>20798.151252148349</v>
      </c>
      <c r="H10" s="449"/>
      <c r="I10" s="141">
        <f t="shared" ca="1" si="1"/>
        <v>1579.671199817976</v>
      </c>
      <c r="J10" s="141">
        <f ca="1">IF(P9&lt;=0.01,0,'Tabla Amortización Fijo'!R16)</f>
        <v>166.35080000000002</v>
      </c>
      <c r="K10" s="141">
        <f ca="1">IF(D10&lt;=0,0,'Tabla Amortización Fijo'!W16+'Tabla Amortización Fijo'!U16)</f>
        <v>311.17272652266251</v>
      </c>
      <c r="L10" s="141">
        <f t="shared" ca="1" si="2"/>
        <v>399</v>
      </c>
      <c r="M10" s="141">
        <f ca="1">IF(C10=0,0,'Tabla Amortización Fijo'!X16+'Tabla Amortización Fijo'!V16+'Tabla Amortización Fijo'!S16+'Tabla Amortización Fijo'!Q16)</f>
        <v>140.243764243626</v>
      </c>
      <c r="N10" s="141">
        <f ca="1">G10+K10+J10+L10+M10+I10</f>
        <v>23394.589742732613</v>
      </c>
      <c r="O10" s="142"/>
      <c r="P10" s="140">
        <f t="shared" ref="P10:P71" ca="1" si="3">C10-D10-E10-H10</f>
        <v>1973004.6964842104</v>
      </c>
      <c r="Q10" s="140">
        <f t="shared" ref="Q10:Q73" ca="1" si="4">N10-M10+H10+E10</f>
        <v>23254.345978488986</v>
      </c>
    </row>
    <row r="11" spans="1:19" s="72" customFormat="1" ht="15" x14ac:dyDescent="0.25">
      <c r="A11" s="155">
        <v>4</v>
      </c>
      <c r="B11" s="244">
        <f ca="1">'Tabla Amortización Fijo'!C17</f>
        <v>45781</v>
      </c>
      <c r="C11" s="141">
        <f t="shared" ref="C11:C74" ca="1" si="5">IF(P10&lt;=0.01,0,P10)</f>
        <v>1973004.6964842104</v>
      </c>
      <c r="D11" s="141">
        <f ca="1">IF(C11&lt;=0,0,IF(C11&lt;D10,C11,'Tabla Amortización Fijo'!AB17))</f>
        <v>2220.2911340053124</v>
      </c>
      <c r="E11" s="156"/>
      <c r="F11" s="141">
        <f ca="1">IF(C11&lt;=0,0,'Tabla Amortización Fijo'!AC17)</f>
        <v>18579.127591666667</v>
      </c>
      <c r="G11" s="141">
        <f t="shared" ca="1" si="0"/>
        <v>20799.418725671982</v>
      </c>
      <c r="H11" s="449"/>
      <c r="I11" s="141">
        <f t="shared" ca="1" si="1"/>
        <v>1578.4037571873685</v>
      </c>
      <c r="J11" s="141">
        <f ca="1">IF(P10&lt;=0.01,0,'Tabla Amortización Fijo'!R17)</f>
        <v>166.35080000000002</v>
      </c>
      <c r="K11" s="141">
        <f ca="1">IF(D11&lt;=0,0,'Tabla Amortización Fijo'!W17+'Tabla Amortización Fijo'!U17)</f>
        <v>311.17272652266251</v>
      </c>
      <c r="L11" s="141">
        <f t="shared" ca="1" si="2"/>
        <v>399</v>
      </c>
      <c r="M11" s="141">
        <f ca="1">IF(C11=0,0,'Tabla Amortización Fijo'!X17+'Tabla Amortización Fijo'!V17+'Tabla Amortización Fijo'!S17+'Tabla Amortización Fijo'!Q17)</f>
        <v>140.243764243626</v>
      </c>
      <c r="N11" s="141">
        <f ca="1">G11+K11+J11+L11+M11+I11</f>
        <v>23394.589773625637</v>
      </c>
      <c r="O11" s="142"/>
      <c r="P11" s="140">
        <f t="shared" ca="1" si="3"/>
        <v>1970784.405350205</v>
      </c>
      <c r="Q11" s="140">
        <f t="shared" ca="1" si="4"/>
        <v>23254.34600938201</v>
      </c>
    </row>
    <row r="12" spans="1:19" ht="15" x14ac:dyDescent="0.25">
      <c r="A12" s="155">
        <v>5</v>
      </c>
      <c r="B12" s="244">
        <f ca="1">'Tabla Amortización Fijo'!C18</f>
        <v>45812</v>
      </c>
      <c r="C12" s="141">
        <f t="shared" ca="1" si="5"/>
        <v>1970784.405350205</v>
      </c>
      <c r="D12" s="141">
        <f ca="1">IF(C12&lt;=0,0,IF(C12&lt;D11,C12,'Tabla Amortización Fijo'!AB18))</f>
        <v>1624.3677811894775</v>
      </c>
      <c r="E12" s="156"/>
      <c r="F12" s="141">
        <f ca="1">IF(C12&lt;=0,0,'Tabla Amortización Fijo'!AC18)</f>
        <v>19176.827189527779</v>
      </c>
      <c r="G12" s="141">
        <f t="shared" ca="1" si="0"/>
        <v>20801.194970717257</v>
      </c>
      <c r="H12" s="449"/>
      <c r="I12" s="141">
        <f t="shared" ca="1" si="1"/>
        <v>1576.6275242801642</v>
      </c>
      <c r="J12" s="141">
        <f ca="1">IF(P11&lt;=0.01,0,'Tabla Amortización Fijo'!R18)</f>
        <v>166.35080000000002</v>
      </c>
      <c r="K12" s="141">
        <f ca="1">IF(D12&lt;=0,0,'Tabla Amortización Fijo'!W18+'Tabla Amortización Fijo'!U18)</f>
        <v>311.17272652266251</v>
      </c>
      <c r="L12" s="141">
        <f t="shared" ca="1" si="2"/>
        <v>399</v>
      </c>
      <c r="M12" s="141">
        <f ca="1">IF(C12=0,0,'Tabla Amortización Fijo'!X18+'Tabla Amortización Fijo'!V18+'Tabla Amortización Fijo'!S18+'Tabla Amortización Fijo'!Q18)</f>
        <v>140.243764243626</v>
      </c>
      <c r="N12" s="141">
        <f t="shared" ref="N12:N75" ca="1" si="6">G12+K12+J12+L12+M12+I12</f>
        <v>23394.58978576371</v>
      </c>
      <c r="O12" s="142"/>
      <c r="P12" s="140">
        <f t="shared" ca="1" si="3"/>
        <v>1969160.0375690155</v>
      </c>
      <c r="Q12" s="140">
        <f ca="1">N12-M12+H12+E12</f>
        <v>23254.346021520083</v>
      </c>
      <c r="R12" s="72"/>
      <c r="S12" s="72"/>
    </row>
    <row r="13" spans="1:19" ht="15" x14ac:dyDescent="0.25">
      <c r="A13" s="155">
        <v>6</v>
      </c>
      <c r="B13" s="244">
        <f ca="1">'Tabla Amortización Fijo'!C19</f>
        <v>45842</v>
      </c>
      <c r="C13" s="141">
        <f t="shared" ca="1" si="5"/>
        <v>1969160.0375690155</v>
      </c>
      <c r="D13" s="141">
        <f ca="1">IF(C13&lt;=0,0,IF(C13&lt;D12,C13,'Tabla Amortización Fijo'!AB19))</f>
        <v>2259.5707325888889</v>
      </c>
      <c r="E13" s="156"/>
      <c r="F13" s="141">
        <f ca="1">IF(C13&lt;=0,0,'Tabla Amortización Fijo'!AC19)</f>
        <v>18542.923710000003</v>
      </c>
      <c r="G13" s="141">
        <f t="shared" ca="1" si="0"/>
        <v>20802.49444258889</v>
      </c>
      <c r="H13" s="449"/>
      <c r="I13" s="141">
        <f t="shared" ca="1" si="1"/>
        <v>1575.3280300552126</v>
      </c>
      <c r="J13" s="141">
        <f ca="1">IF(P12&lt;=0.01,0,'Tabla Amortización Fijo'!R19)</f>
        <v>166.35080000000002</v>
      </c>
      <c r="K13" s="141">
        <f ca="1">IF(D13&lt;=0,0,'Tabla Amortización Fijo'!W19+'Tabla Amortización Fijo'!U19)</f>
        <v>311.17272652266251</v>
      </c>
      <c r="L13" s="141">
        <f t="shared" ca="1" si="2"/>
        <v>399</v>
      </c>
      <c r="M13" s="141">
        <f ca="1">IF(C13=0,0,'Tabla Amortización Fijo'!X19+'Tabla Amortización Fijo'!V19+'Tabla Amortización Fijo'!S19+'Tabla Amortización Fijo'!Q19)</f>
        <v>140.243764243626</v>
      </c>
      <c r="N13" s="141">
        <f t="shared" ca="1" si="6"/>
        <v>23394.589763410393</v>
      </c>
      <c r="O13" s="142"/>
      <c r="P13" s="140">
        <f t="shared" ca="1" si="3"/>
        <v>1966900.4668364266</v>
      </c>
      <c r="Q13" s="140">
        <f t="shared" ca="1" si="4"/>
        <v>23254.345999166766</v>
      </c>
      <c r="R13" s="72"/>
      <c r="S13" s="72"/>
    </row>
    <row r="14" spans="1:19" ht="15" x14ac:dyDescent="0.25">
      <c r="A14" s="155">
        <v>7</v>
      </c>
      <c r="B14" s="244">
        <f ca="1">'Tabla Amortización Fijo'!C20</f>
        <v>45873</v>
      </c>
      <c r="C14" s="141">
        <f t="shared" ca="1" si="5"/>
        <v>1966900.4668364266</v>
      </c>
      <c r="D14" s="141">
        <f ca="1">IF(C14&lt;=0,0,IF(C14&lt;D13,C14,'Tabla Amortización Fijo'!AB20))</f>
        <v>1665.2678114831806</v>
      </c>
      <c r="E14" s="156"/>
      <c r="F14" s="141">
        <f ca="1">IF(C14&lt;=0,0,'Tabla Amortización Fijo'!AC20)</f>
        <v>19139.034295583333</v>
      </c>
      <c r="G14" s="141">
        <f t="shared" ca="1" si="0"/>
        <v>20804.302107066513</v>
      </c>
      <c r="H14" s="449"/>
      <c r="I14" s="141">
        <f t="shared" ca="1" si="1"/>
        <v>1573.5203734691413</v>
      </c>
      <c r="J14" s="141">
        <f ca="1">IF(P13&lt;=0.01,0,'Tabla Amortización Fijo'!R20)</f>
        <v>166.35080000000002</v>
      </c>
      <c r="K14" s="141">
        <f ca="1">IF(D14&lt;=0,0,'Tabla Amortización Fijo'!W20+'Tabla Amortización Fijo'!U20)</f>
        <v>311.17272652266251</v>
      </c>
      <c r="L14" s="141">
        <f t="shared" ca="1" si="2"/>
        <v>399</v>
      </c>
      <c r="M14" s="141">
        <f ca="1">IF(C14=0,0,'Tabla Amortización Fijo'!X20+'Tabla Amortización Fijo'!V20+'Tabla Amortización Fijo'!S20+'Tabla Amortización Fijo'!Q20)</f>
        <v>140.243764243626</v>
      </c>
      <c r="N14" s="141">
        <f t="shared" ca="1" si="6"/>
        <v>23394.589771301944</v>
      </c>
      <c r="O14" s="142"/>
      <c r="P14" s="140">
        <f t="shared" ca="1" si="3"/>
        <v>1965235.1990249434</v>
      </c>
      <c r="Q14" s="140">
        <f t="shared" ca="1" si="4"/>
        <v>23254.346007058317</v>
      </c>
      <c r="R14" s="72"/>
      <c r="S14" s="72"/>
    </row>
    <row r="15" spans="1:19" ht="15" x14ac:dyDescent="0.25">
      <c r="A15" s="155">
        <v>8</v>
      </c>
      <c r="B15" s="244">
        <f ca="1">'Tabla Amortización Fijo'!C21</f>
        <v>45904</v>
      </c>
      <c r="C15" s="141">
        <f t="shared" ca="1" si="5"/>
        <v>1965235.1990249434</v>
      </c>
      <c r="D15" s="141">
        <f ca="1">IF(C15&lt;=0,0,IF(C15&lt;D14,C15,'Tabla Amortización Fijo'!AB21))</f>
        <v>1682.8040066868839</v>
      </c>
      <c r="E15" s="156"/>
      <c r="F15" s="141">
        <f ca="1">IF(C15&lt;=0,0,'Tabla Amortización Fijo'!AC21)</f>
        <v>19122.830293333333</v>
      </c>
      <c r="G15" s="141">
        <f t="shared" ca="1" si="0"/>
        <v>20805.634300020218</v>
      </c>
      <c r="H15" s="449"/>
      <c r="I15" s="141">
        <f t="shared" ca="1" si="1"/>
        <v>1572.188159219955</v>
      </c>
      <c r="J15" s="141">
        <f ca="1">IF(P14&lt;=0.01,0,'Tabla Amortización Fijo'!R21)</f>
        <v>166.35080000000002</v>
      </c>
      <c r="K15" s="141">
        <f ca="1">IF(D15&lt;=0,0,'Tabla Amortización Fijo'!W21+'Tabla Amortización Fijo'!U21)</f>
        <v>311.17272652266251</v>
      </c>
      <c r="L15" s="141">
        <f t="shared" ca="1" si="2"/>
        <v>399</v>
      </c>
      <c r="M15" s="141">
        <f ca="1">IF(C15=0,0,'Tabla Amortización Fijo'!X21+'Tabla Amortización Fijo'!V21+'Tabla Amortización Fijo'!S21+'Tabla Amortización Fijo'!Q21)</f>
        <v>140.243764243626</v>
      </c>
      <c r="N15" s="141">
        <f t="shared" ca="1" si="6"/>
        <v>23394.58975000646</v>
      </c>
      <c r="O15" s="142"/>
      <c r="P15" s="140">
        <f t="shared" ca="1" si="3"/>
        <v>1963552.3950182565</v>
      </c>
      <c r="Q15" s="140">
        <f t="shared" ca="1" si="4"/>
        <v>23254.345985762833</v>
      </c>
      <c r="R15" s="72"/>
      <c r="S15" s="72"/>
    </row>
    <row r="16" spans="1:19" ht="15" x14ac:dyDescent="0.25">
      <c r="A16" s="155">
        <v>9</v>
      </c>
      <c r="B16" s="244">
        <f ca="1">'Tabla Amortización Fijo'!C22</f>
        <v>45934</v>
      </c>
      <c r="C16" s="141">
        <f t="shared" ca="1" si="5"/>
        <v>1963552.3950182565</v>
      </c>
      <c r="D16" s="141">
        <f ca="1">IF(C16&lt;=0,0,IF(C16&lt;D15,C16,'Tabla Amortización Fijo'!AB22))</f>
        <v>2316.8621473158082</v>
      </c>
      <c r="E16" s="156"/>
      <c r="F16" s="141">
        <f ca="1">IF(C16&lt;=0,0,'Tabla Amortización Fijo'!AC22)</f>
        <v>18490.118433333333</v>
      </c>
      <c r="G16" s="141">
        <f t="shared" ca="1" si="0"/>
        <v>20806.980580649142</v>
      </c>
      <c r="H16" s="449"/>
      <c r="I16" s="141">
        <f t="shared" ca="1" si="1"/>
        <v>1570.8419160146052</v>
      </c>
      <c r="J16" s="141">
        <f ca="1">IF(P15&lt;=0.01,0,'Tabla Amortización Fijo'!R22)</f>
        <v>166.35080000000002</v>
      </c>
      <c r="K16" s="141">
        <f ca="1">IF(D16&lt;=0,0,'Tabla Amortización Fijo'!W22+'Tabla Amortización Fijo'!U22)</f>
        <v>311.17272652266251</v>
      </c>
      <c r="L16" s="141">
        <f t="shared" ca="1" si="2"/>
        <v>399</v>
      </c>
      <c r="M16" s="141">
        <f ca="1">IF(C16=0,0,'Tabla Amortización Fijo'!X22+'Tabla Amortización Fijo'!V22+'Tabla Amortización Fijo'!S22+'Tabla Amortización Fijo'!Q22)</f>
        <v>140.243764243626</v>
      </c>
      <c r="N16" s="141">
        <f t="shared" ca="1" si="6"/>
        <v>23394.589787430035</v>
      </c>
      <c r="O16" s="142"/>
      <c r="P16" s="140">
        <f t="shared" ca="1" si="3"/>
        <v>1961235.5328709406</v>
      </c>
      <c r="Q16" s="140">
        <f t="shared" ca="1" si="4"/>
        <v>23254.346023186408</v>
      </c>
      <c r="R16" s="72"/>
      <c r="S16" s="72"/>
    </row>
    <row r="17" spans="1:19" ht="15" x14ac:dyDescent="0.25">
      <c r="A17" s="155">
        <v>10</v>
      </c>
      <c r="B17" s="244">
        <f ca="1">'Tabla Amortización Fijo'!C23</f>
        <v>45965</v>
      </c>
      <c r="C17" s="141">
        <f t="shared" ca="1" si="5"/>
        <v>1961235.5328709406</v>
      </c>
      <c r="D17" s="141">
        <f ca="1">IF(C17&lt;=0,0,IF(C17&lt;D16,C17,'Tabla Amortización Fijo'!AB23))</f>
        <v>1724.9227133252834</v>
      </c>
      <c r="E17" s="156"/>
      <c r="F17" s="141">
        <f ca="1">IF(C17&lt;=0,0,'Tabla Amortización Fijo'!AC23)</f>
        <v>19083.911379500001</v>
      </c>
      <c r="G17" s="141">
        <f t="shared" ca="1" si="0"/>
        <v>20808.834092825284</v>
      </c>
      <c r="H17" s="449"/>
      <c r="I17" s="141">
        <f t="shared" ca="1" si="1"/>
        <v>1568.9884262967526</v>
      </c>
      <c r="J17" s="141">
        <f ca="1">IF(P16&lt;=0.01,0,'Tabla Amortización Fijo'!R23)</f>
        <v>166.35080000000002</v>
      </c>
      <c r="K17" s="141">
        <f ca="1">IF(D17&lt;=0,0,'Tabla Amortización Fijo'!W23+'Tabla Amortización Fijo'!U23)</f>
        <v>311.17272652266251</v>
      </c>
      <c r="L17" s="141">
        <f t="shared" ca="1" si="2"/>
        <v>399</v>
      </c>
      <c r="M17" s="141">
        <f ca="1">IF(C17=0,0,'Tabla Amortización Fijo'!X23+'Tabla Amortización Fijo'!V23+'Tabla Amortización Fijo'!S23+'Tabla Amortización Fijo'!Q23)</f>
        <v>140.243764243626</v>
      </c>
      <c r="N17" s="141">
        <f t="shared" ca="1" si="6"/>
        <v>23394.589809888326</v>
      </c>
      <c r="O17" s="142"/>
      <c r="P17" s="140">
        <f t="shared" ca="1" si="3"/>
        <v>1959510.6101576153</v>
      </c>
      <c r="Q17" s="140">
        <f t="shared" ca="1" si="4"/>
        <v>23254.346045644699</v>
      </c>
      <c r="R17" s="72"/>
      <c r="S17" s="72"/>
    </row>
    <row r="18" spans="1:19" ht="15" x14ac:dyDescent="0.25">
      <c r="A18" s="155">
        <v>11</v>
      </c>
      <c r="B18" s="244">
        <f ca="1">'Tabla Amortización Fijo'!C24</f>
        <v>45995</v>
      </c>
      <c r="C18" s="141">
        <f t="shared" ca="1" si="5"/>
        <v>1959510.6101576153</v>
      </c>
      <c r="D18" s="141">
        <f ca="1">IF(C18&lt;=0,0,IF(C18&lt;D17,C18,'Tabla Amortización Fijo'!AB24))</f>
        <v>2358.1557159753593</v>
      </c>
      <c r="E18" s="156"/>
      <c r="F18" s="141">
        <f ca="1">IF(C18&lt;=0,0,'Tabla Amortización Fijo'!AC24)</f>
        <v>18452.058338333336</v>
      </c>
      <c r="G18" s="141">
        <f t="shared" ca="1" si="0"/>
        <v>20810.214054308693</v>
      </c>
      <c r="H18" s="449"/>
      <c r="I18" s="141">
        <f t="shared" ca="1" si="1"/>
        <v>1567.6084881260924</v>
      </c>
      <c r="J18" s="141">
        <f ca="1">IF(P17&lt;=0.01,0,'Tabla Amortización Fijo'!R24)</f>
        <v>166.35080000000002</v>
      </c>
      <c r="K18" s="141">
        <f ca="1">IF(D18&lt;=0,0,'Tabla Amortización Fijo'!W24+'Tabla Amortización Fijo'!U24)</f>
        <v>311.17272652266251</v>
      </c>
      <c r="L18" s="141">
        <f t="shared" ca="1" si="2"/>
        <v>399</v>
      </c>
      <c r="M18" s="141">
        <f ca="1">IF(C18=0,0,'Tabla Amortización Fijo'!X24+'Tabla Amortización Fijo'!V24+'Tabla Amortización Fijo'!S24+'Tabla Amortización Fijo'!Q24)</f>
        <v>140.243764243626</v>
      </c>
      <c r="N18" s="141">
        <f t="shared" ca="1" si="6"/>
        <v>23394.589833201077</v>
      </c>
      <c r="O18" s="142"/>
      <c r="P18" s="140">
        <f t="shared" ca="1" si="3"/>
        <v>1957152.4544416398</v>
      </c>
      <c r="Q18" s="140">
        <f t="shared" ca="1" si="4"/>
        <v>23254.346068957449</v>
      </c>
      <c r="R18" s="72"/>
      <c r="S18" s="72"/>
    </row>
    <row r="19" spans="1:19" ht="15" x14ac:dyDescent="0.25">
      <c r="A19" s="155">
        <v>12</v>
      </c>
      <c r="B19" s="244">
        <f ca="1">'Tabla Amortización Fijo'!C25</f>
        <v>46026</v>
      </c>
      <c r="C19" s="141">
        <f t="shared" ca="1" si="5"/>
        <v>1957152.4544416398</v>
      </c>
      <c r="D19" s="141">
        <f ca="1">IF(C19&lt;=0,0,IF(C19&lt;D18,C19,'Tabla Amortización Fijo'!AB25))</f>
        <v>1767.9197975627239</v>
      </c>
      <c r="E19" s="156"/>
      <c r="F19" s="141">
        <f ca="1">IF(C19&lt;=0,0,'Tabla Amortización Fijo'!AC25)</f>
        <v>19044.180742722223</v>
      </c>
      <c r="G19" s="141">
        <f t="shared" ca="1" si="0"/>
        <v>20812.100540284948</v>
      </c>
      <c r="H19" s="449"/>
      <c r="I19" s="141">
        <f t="shared" ca="1" si="1"/>
        <v>1565.721963553312</v>
      </c>
      <c r="J19" s="141">
        <f ca="1">IF(P18&lt;=0.01,0,'Tabla Amortización Fijo'!R25)</f>
        <v>166.35080000000002</v>
      </c>
      <c r="K19" s="141">
        <f ca="1">IF(D19&lt;=0,0,'Tabla Amortización Fijo'!W25+'Tabla Amortización Fijo'!U25)</f>
        <v>311.17272652266251</v>
      </c>
      <c r="L19" s="141">
        <f t="shared" ca="1" si="2"/>
        <v>399</v>
      </c>
      <c r="M19" s="141">
        <f ca="1">IF(C19=0,0,'Tabla Amortización Fijo'!X25+'Tabla Amortización Fijo'!V25+'Tabla Amortización Fijo'!S25+'Tabla Amortización Fijo'!Q25)</f>
        <v>140.243764243626</v>
      </c>
      <c r="N19" s="141">
        <f t="shared" ca="1" si="6"/>
        <v>23394.589794604548</v>
      </c>
      <c r="O19" s="142"/>
      <c r="P19" s="140">
        <f t="shared" ca="1" si="3"/>
        <v>1955384.5346440771</v>
      </c>
      <c r="Q19" s="140">
        <f t="shared" ca="1" si="4"/>
        <v>23254.346030360921</v>
      </c>
      <c r="R19" s="72"/>
      <c r="S19" s="72"/>
    </row>
    <row r="20" spans="1:19" ht="15" x14ac:dyDescent="0.25">
      <c r="A20" s="155">
        <v>13</v>
      </c>
      <c r="B20" s="244">
        <f ca="1">'Tabla Amortización Fijo'!C26</f>
        <v>46057</v>
      </c>
      <c r="C20" s="141">
        <f t="shared" ca="1" si="5"/>
        <v>1955384.5346440771</v>
      </c>
      <c r="D20" s="141">
        <f ca="1">IF(C20&lt;=0,0,IF(C20&lt;D19,C20,'Tabla Amortización Fijo'!AB26))</f>
        <v>1786.5369752087277</v>
      </c>
      <c r="E20" s="156"/>
      <c r="F20" s="141">
        <f ca="1">IF(C20&lt;=0,0,'Tabla Amortización Fijo'!AC26)</f>
        <v>19026.977898944446</v>
      </c>
      <c r="G20" s="141">
        <f t="shared" ca="1" si="0"/>
        <v>20813.514874153174</v>
      </c>
      <c r="H20" s="449"/>
      <c r="I20" s="141">
        <f t="shared" ca="1" si="1"/>
        <v>1564.3076277152616</v>
      </c>
      <c r="J20" s="141">
        <f ca="1">IF(P19&lt;=0.01,0,'Tabla Amortización Fijo'!R26)</f>
        <v>166.35080000000002</v>
      </c>
      <c r="K20" s="141">
        <f ca="1">IF(D20&lt;=0,0,'Tabla Amortización Fijo'!W26+'Tabla Amortización Fijo'!U26)</f>
        <v>311.17272652266251</v>
      </c>
      <c r="L20" s="141">
        <f t="shared" ca="1" si="2"/>
        <v>399</v>
      </c>
      <c r="M20" s="141">
        <f ca="1">IF(C20=0,0,'Tabla Amortización Fijo'!X26+'Tabla Amortización Fijo'!V26+'Tabla Amortización Fijo'!S26+'Tabla Amortización Fijo'!Q26)</f>
        <v>140.243764243626</v>
      </c>
      <c r="N20" s="141">
        <f t="shared" ca="1" si="6"/>
        <v>23394.589792634724</v>
      </c>
      <c r="O20" s="142"/>
      <c r="P20" s="140">
        <f t="shared" ca="1" si="3"/>
        <v>1953597.9976688684</v>
      </c>
      <c r="Q20" s="140">
        <f t="shared" ca="1" si="4"/>
        <v>23254.346028391097</v>
      </c>
      <c r="R20" s="72"/>
      <c r="S20" s="72"/>
    </row>
    <row r="21" spans="1:19" ht="15" x14ac:dyDescent="0.25">
      <c r="A21" s="155">
        <v>14</v>
      </c>
      <c r="B21" s="244">
        <f ca="1">'Tabla Amortización Fijo'!C27</f>
        <v>46085</v>
      </c>
      <c r="C21" s="141">
        <f t="shared" ca="1" si="5"/>
        <v>1953597.9976688684</v>
      </c>
      <c r="D21" s="141">
        <f ca="1">IF(C21&lt;=0,0,IF(C21&lt;D20,C21,'Tabla Amortización Fijo'!AB27))</f>
        <v>3644.9883165497326</v>
      </c>
      <c r="E21" s="156"/>
      <c r="F21" s="141">
        <f ca="1">IF(C21&lt;=0,0,'Tabla Amortización Fijo'!AC27)</f>
        <v>17169.955755555558</v>
      </c>
      <c r="G21" s="141">
        <f t="shared" ca="1" si="0"/>
        <v>20814.944072105292</v>
      </c>
      <c r="H21" s="449"/>
      <c r="I21" s="141">
        <f t="shared" ca="1" si="1"/>
        <v>1562.8783981350948</v>
      </c>
      <c r="J21" s="141">
        <f ca="1">IF(P20&lt;=0.01,0,'Tabla Amortización Fijo'!R27)</f>
        <v>166.35080000000002</v>
      </c>
      <c r="K21" s="141">
        <f ca="1">IF(D21&lt;=0,0,'Tabla Amortización Fijo'!W27+'Tabla Amortización Fijo'!U27)</f>
        <v>311.17272652266251</v>
      </c>
      <c r="L21" s="141">
        <f t="shared" ca="1" si="2"/>
        <v>399</v>
      </c>
      <c r="M21" s="141">
        <f ca="1">IF(C21=0,0,'Tabla Amortización Fijo'!X27+'Tabla Amortización Fijo'!V27+'Tabla Amortización Fijo'!S27+'Tabla Amortización Fijo'!Q27)</f>
        <v>140.243764243626</v>
      </c>
      <c r="N21" s="141">
        <f t="shared" ca="1" si="6"/>
        <v>23394.589761006675</v>
      </c>
      <c r="O21" s="142"/>
      <c r="P21" s="140">
        <f t="shared" ca="1" si="3"/>
        <v>1949953.0093523187</v>
      </c>
      <c r="Q21" s="140">
        <f t="shared" ca="1" si="4"/>
        <v>23254.345996763048</v>
      </c>
      <c r="R21" s="72"/>
      <c r="S21" s="72"/>
    </row>
    <row r="22" spans="1:19" ht="15" x14ac:dyDescent="0.25">
      <c r="A22" s="155">
        <v>15</v>
      </c>
      <c r="B22" s="244">
        <f ca="1">'Tabla Amortización Fijo'!C28</f>
        <v>46116</v>
      </c>
      <c r="C22" s="141">
        <f t="shared" ca="1" si="5"/>
        <v>1949953.0093523187</v>
      </c>
      <c r="D22" s="141">
        <f ca="1">IF(C22&lt;=0,0,IF(C22&lt;D21,C22,'Tabla Amortización Fijo'!AB28))</f>
        <v>1843.7339540449955</v>
      </c>
      <c r="E22" s="156"/>
      <c r="F22" s="141">
        <f ca="1">IF(C22&lt;=0,0,'Tabla Amortización Fijo'!AC28)</f>
        <v>18974.126094527779</v>
      </c>
      <c r="G22" s="141">
        <f t="shared" ca="1" si="0"/>
        <v>20817.860048572773</v>
      </c>
      <c r="H22" s="449"/>
      <c r="I22" s="141">
        <f t="shared" ca="1" si="1"/>
        <v>1559.9624074818551</v>
      </c>
      <c r="J22" s="141">
        <f ca="1">IF(P21&lt;=0.01,0,'Tabla Amortización Fijo'!R28)</f>
        <v>166.35080000000002</v>
      </c>
      <c r="K22" s="141">
        <f ca="1">IF(D22&lt;=0,0,'Tabla Amortización Fijo'!W28+'Tabla Amortización Fijo'!U28)</f>
        <v>311.17272652266251</v>
      </c>
      <c r="L22" s="141">
        <f t="shared" ca="1" si="2"/>
        <v>399</v>
      </c>
      <c r="M22" s="141">
        <f ca="1">IF(C22=0,0,'Tabla Amortización Fijo'!X28+'Tabla Amortización Fijo'!V28+'Tabla Amortización Fijo'!S28+'Tabla Amortización Fijo'!Q28)</f>
        <v>140.243764243626</v>
      </c>
      <c r="N22" s="141">
        <f t="shared" ca="1" si="6"/>
        <v>23394.589746820919</v>
      </c>
      <c r="O22" s="142"/>
      <c r="P22" s="140">
        <f t="shared" ca="1" si="3"/>
        <v>1948109.2753982737</v>
      </c>
      <c r="Q22" s="140">
        <f t="shared" ca="1" si="4"/>
        <v>23254.345982577292</v>
      </c>
      <c r="R22" s="72"/>
      <c r="S22" s="72"/>
    </row>
    <row r="23" spans="1:19" ht="15" x14ac:dyDescent="0.25">
      <c r="A23" s="155">
        <v>16</v>
      </c>
      <c r="B23" s="244">
        <f ca="1">'Tabla Amortización Fijo'!C29</f>
        <v>46146</v>
      </c>
      <c r="C23" s="141">
        <f t="shared" ca="1" si="5"/>
        <v>1948109.2753982737</v>
      </c>
      <c r="D23" s="141">
        <f ca="1">IF(C23&lt;=0,0,IF(C23&lt;D22,C23,'Tabla Amortización Fijo'!AB29))</f>
        <v>2474.6393527666332</v>
      </c>
      <c r="E23" s="156"/>
      <c r="F23" s="141">
        <f ca="1">IF(C23&lt;=0,0,'Tabla Amortización Fijo'!AC29)</f>
        <v>18344.69572</v>
      </c>
      <c r="G23" s="141">
        <f t="shared" ca="1" si="0"/>
        <v>20819.335072766633</v>
      </c>
      <c r="H23" s="449"/>
      <c r="I23" s="141">
        <f t="shared" ca="1" si="1"/>
        <v>1558.4874203186191</v>
      </c>
      <c r="J23" s="141">
        <f ca="1">IF(P22&lt;=0.01,0,'Tabla Amortización Fijo'!R29)</f>
        <v>166.35080000000002</v>
      </c>
      <c r="K23" s="141">
        <f ca="1">IF(D23&lt;=0,0,'Tabla Amortización Fijo'!W29+'Tabla Amortización Fijo'!U29)</f>
        <v>311.17272652266251</v>
      </c>
      <c r="L23" s="141">
        <f t="shared" ca="1" si="2"/>
        <v>399</v>
      </c>
      <c r="M23" s="141">
        <f ca="1">IF(C23=0,0,'Tabla Amortización Fijo'!X29+'Tabla Amortización Fijo'!V29+'Tabla Amortización Fijo'!S29+'Tabla Amortización Fijo'!Q29)</f>
        <v>140.243764243626</v>
      </c>
      <c r="N23" s="141">
        <f t="shared" ca="1" si="6"/>
        <v>23394.589783851541</v>
      </c>
      <c r="O23" s="142"/>
      <c r="P23" s="140">
        <f t="shared" ca="1" si="3"/>
        <v>1945634.6360455072</v>
      </c>
      <c r="Q23" s="140">
        <f t="shared" ca="1" si="4"/>
        <v>23254.346019607914</v>
      </c>
      <c r="R23" s="72"/>
      <c r="S23" s="72"/>
    </row>
    <row r="24" spans="1:19" ht="15" x14ac:dyDescent="0.25">
      <c r="A24" s="155">
        <v>17</v>
      </c>
      <c r="B24" s="244">
        <f ca="1">'Tabla Amortización Fijo'!C30</f>
        <v>46177</v>
      </c>
      <c r="C24" s="141">
        <f t="shared" ca="1" si="5"/>
        <v>1945634.6360455072</v>
      </c>
      <c r="D24" s="141">
        <f ca="1">IF(C24&lt;=0,0,IF(C24&lt;D23,C24,'Tabla Amortización Fijo'!AB30))</f>
        <v>1889.2088240620026</v>
      </c>
      <c r="E24" s="156"/>
      <c r="F24" s="141">
        <f ca="1">IF(C24&lt;=0,0,'Tabla Amortización Fijo'!AC30)</f>
        <v>18932.105955333333</v>
      </c>
      <c r="G24" s="141">
        <f t="shared" ca="1" si="0"/>
        <v>20821.314779395336</v>
      </c>
      <c r="H24" s="449"/>
      <c r="I24" s="141">
        <f t="shared" ca="1" si="1"/>
        <v>1556.5077088364058</v>
      </c>
      <c r="J24" s="141">
        <f ca="1">IF(P23&lt;=0.01,0,'Tabla Amortización Fijo'!R30)</f>
        <v>166.35080000000002</v>
      </c>
      <c r="K24" s="141">
        <f ca="1">IF(D24&lt;=0,0,'Tabla Amortización Fijo'!W30+'Tabla Amortización Fijo'!U30)</f>
        <v>311.17272652266251</v>
      </c>
      <c r="L24" s="141">
        <f t="shared" ca="1" si="2"/>
        <v>399</v>
      </c>
      <c r="M24" s="141">
        <f ca="1">IF(C24=0,0,'Tabla Amortización Fijo'!X30+'Tabla Amortización Fijo'!V30+'Tabla Amortización Fijo'!S30+'Tabla Amortización Fijo'!Q30)</f>
        <v>140.243764243626</v>
      </c>
      <c r="N24" s="141">
        <f t="shared" ca="1" si="6"/>
        <v>23394.58977899803</v>
      </c>
      <c r="O24" s="142"/>
      <c r="P24" s="140">
        <f t="shared" ca="1" si="3"/>
        <v>1943745.4272214451</v>
      </c>
      <c r="Q24" s="140">
        <f t="shared" ca="1" si="4"/>
        <v>23254.346014754403</v>
      </c>
      <c r="R24" s="72"/>
      <c r="S24" s="72"/>
    </row>
    <row r="25" spans="1:19" ht="15" x14ac:dyDescent="0.25">
      <c r="A25" s="155">
        <v>18</v>
      </c>
      <c r="B25" s="244">
        <f ca="1">'Tabla Amortización Fijo'!C31</f>
        <v>46207</v>
      </c>
      <c r="C25" s="141">
        <f t="shared" ca="1" si="5"/>
        <v>1943745.4272214451</v>
      </c>
      <c r="D25" s="141">
        <f ca="1">IF(C25&lt;=0,0,IF(C25&lt;D24,C25,'Tabla Amortización Fijo'!AB31))</f>
        <v>2519.2233349732323</v>
      </c>
      <c r="E25" s="156"/>
      <c r="F25" s="141">
        <f ca="1">IF(C25&lt;=0,0,'Tabla Amortización Fijo'!AC31)</f>
        <v>18303.602799166667</v>
      </c>
      <c r="G25" s="141">
        <f t="shared" ca="1" si="0"/>
        <v>20822.826134139897</v>
      </c>
      <c r="H25" s="449"/>
      <c r="I25" s="141">
        <f t="shared" ca="1" si="1"/>
        <v>1554.9963417771562</v>
      </c>
      <c r="J25" s="141">
        <f ca="1">IF(P24&lt;=0.01,0,'Tabla Amortización Fijo'!R31)</f>
        <v>166.35080000000002</v>
      </c>
      <c r="K25" s="141">
        <f ca="1">IF(D25&lt;=0,0,'Tabla Amortización Fijo'!W31+'Tabla Amortización Fijo'!U31)</f>
        <v>311.17272652266251</v>
      </c>
      <c r="L25" s="141">
        <f t="shared" ca="1" si="2"/>
        <v>399</v>
      </c>
      <c r="M25" s="141">
        <f ca="1">IF(C25=0,0,'Tabla Amortización Fijo'!X31+'Tabla Amortización Fijo'!V31+'Tabla Amortización Fijo'!S31+'Tabla Amortización Fijo'!Q31)</f>
        <v>140.243764243626</v>
      </c>
      <c r="N25" s="141">
        <f t="shared" ca="1" si="6"/>
        <v>23394.589766683344</v>
      </c>
      <c r="O25" s="142"/>
      <c r="P25" s="140">
        <f t="shared" ca="1" si="3"/>
        <v>1941226.2038864719</v>
      </c>
      <c r="Q25" s="140">
        <f t="shared" ca="1" si="4"/>
        <v>23254.346002439717</v>
      </c>
      <c r="R25" s="72"/>
      <c r="S25" s="72"/>
    </row>
    <row r="26" spans="1:19" ht="15" x14ac:dyDescent="0.25">
      <c r="A26" s="155">
        <v>19</v>
      </c>
      <c r="B26" s="244">
        <f ca="1">'Tabla Amortización Fijo'!C32</f>
        <v>46238</v>
      </c>
      <c r="C26" s="141">
        <f t="shared" ca="1" si="5"/>
        <v>1941226.2038864719</v>
      </c>
      <c r="D26" s="141">
        <f ca="1">IF(C26&lt;=0,0,IF(C26&lt;D25,C26,'Tabla Amortización Fijo'!AB32))</f>
        <v>1935.632063825622</v>
      </c>
      <c r="E26" s="156"/>
      <c r="F26" s="141">
        <f ca="1">IF(C26&lt;=0,0,'Tabla Amortización Fijo'!AC32)</f>
        <v>18889.209482305556</v>
      </c>
      <c r="G26" s="141">
        <f t="shared" ca="1" si="0"/>
        <v>20824.841546131178</v>
      </c>
      <c r="H26" s="449"/>
      <c r="I26" s="141">
        <f t="shared" ca="1" si="1"/>
        <v>1552.9809631091775</v>
      </c>
      <c r="J26" s="141">
        <f ca="1">IF(P25&lt;=0.01,0,'Tabla Amortización Fijo'!R32)</f>
        <v>166.35080000000002</v>
      </c>
      <c r="K26" s="141">
        <f ca="1">IF(D26&lt;=0,0,'Tabla Amortización Fijo'!W32+'Tabla Amortización Fijo'!U32)</f>
        <v>311.17272652266251</v>
      </c>
      <c r="L26" s="141">
        <f t="shared" ca="1" si="2"/>
        <v>399</v>
      </c>
      <c r="M26" s="141">
        <f ca="1">IF(C26=0,0,'Tabla Amortización Fijo'!X32+'Tabla Amortización Fijo'!V32+'Tabla Amortización Fijo'!S32+'Tabla Amortización Fijo'!Q32)</f>
        <v>140.243764243626</v>
      </c>
      <c r="N26" s="141">
        <f t="shared" ca="1" si="6"/>
        <v>23394.589800006645</v>
      </c>
      <c r="O26" s="142"/>
      <c r="P26" s="140">
        <f t="shared" ca="1" si="3"/>
        <v>1939290.5718226463</v>
      </c>
      <c r="Q26" s="140">
        <f t="shared" ca="1" si="4"/>
        <v>23254.346035763017</v>
      </c>
      <c r="R26" s="72"/>
      <c r="S26" s="72"/>
    </row>
    <row r="27" spans="1:19" ht="15" x14ac:dyDescent="0.25">
      <c r="A27" s="155">
        <v>20</v>
      </c>
      <c r="B27" s="244">
        <f ca="1">'Tabla Amortización Fijo'!C33</f>
        <v>46269</v>
      </c>
      <c r="C27" s="141">
        <f t="shared" ca="1" si="5"/>
        <v>1939290.5718226463</v>
      </c>
      <c r="D27" s="141">
        <f ca="1">IF(C27&lt;=0,0,IF(C27&lt;D26,C27,'Tabla Amortización Fijo'!AB33))</f>
        <v>1956.0153448088474</v>
      </c>
      <c r="E27" s="156"/>
      <c r="F27" s="141">
        <f ca="1">IF(C27&lt;=0,0,'Tabla Amortización Fijo'!AC33)</f>
        <v>18870.374727055558</v>
      </c>
      <c r="G27" s="141">
        <f t="shared" ca="1" si="0"/>
        <v>20826.390071864404</v>
      </c>
      <c r="H27" s="449"/>
      <c r="I27" s="141">
        <f t="shared" ca="1" si="1"/>
        <v>1551.4324574581171</v>
      </c>
      <c r="J27" s="141">
        <f ca="1">IF(P26&lt;=0.01,0,'Tabla Amortización Fijo'!R33)</f>
        <v>166.35080000000002</v>
      </c>
      <c r="K27" s="141">
        <f ca="1">IF(D27&lt;=0,0,'Tabla Amortización Fijo'!W33+'Tabla Amortización Fijo'!U33)</f>
        <v>311.17272652266251</v>
      </c>
      <c r="L27" s="141">
        <f t="shared" ca="1" si="2"/>
        <v>399</v>
      </c>
      <c r="M27" s="141">
        <f ca="1">IF(C27=0,0,'Tabla Amortización Fijo'!X33+'Tabla Amortización Fijo'!V33+'Tabla Amortización Fijo'!S33+'Tabla Amortización Fijo'!Q33)</f>
        <v>140.243764243626</v>
      </c>
      <c r="N27" s="141">
        <f t="shared" ca="1" si="6"/>
        <v>23394.589820088811</v>
      </c>
      <c r="O27" s="142"/>
      <c r="P27" s="140">
        <f t="shared" ca="1" si="3"/>
        <v>1937334.5564778375</v>
      </c>
      <c r="Q27" s="140">
        <f t="shared" ca="1" si="4"/>
        <v>23254.346055845184</v>
      </c>
      <c r="R27" s="72"/>
      <c r="S27" s="72"/>
    </row>
    <row r="28" spans="1:19" ht="15" x14ac:dyDescent="0.25">
      <c r="A28" s="155">
        <v>21</v>
      </c>
      <c r="B28" s="244">
        <f ca="1">'Tabla Amortización Fijo'!C34</f>
        <v>46299</v>
      </c>
      <c r="C28" s="141">
        <f t="shared" ca="1" si="5"/>
        <v>1937334.5564778375</v>
      </c>
      <c r="D28" s="141">
        <f ca="1">IF(C28&lt;=0,0,IF(C28&lt;D27,C28,'Tabla Amortización Fijo'!AB34))</f>
        <v>2584.7210644037568</v>
      </c>
      <c r="E28" s="156"/>
      <c r="F28" s="141">
        <f ca="1">IF(C28&lt;=0,0,'Tabla Amortización Fijo'!AC34)</f>
        <v>18243.233773333337</v>
      </c>
      <c r="G28" s="141">
        <f t="shared" ca="1" si="0"/>
        <v>20827.954837737096</v>
      </c>
      <c r="H28" s="449"/>
      <c r="I28" s="141">
        <f t="shared" ca="1" si="1"/>
        <v>1549.8676451822701</v>
      </c>
      <c r="J28" s="141">
        <f ca="1">IF(P27&lt;=0.01,0,'Tabla Amortización Fijo'!R34)</f>
        <v>166.35080000000002</v>
      </c>
      <c r="K28" s="141">
        <f ca="1">IF(D28&lt;=0,0,'Tabla Amortización Fijo'!W34+'Tabla Amortización Fijo'!U34)</f>
        <v>311.17272652266246</v>
      </c>
      <c r="L28" s="141">
        <f t="shared" ca="1" si="2"/>
        <v>399</v>
      </c>
      <c r="M28" s="141">
        <f ca="1">IF(C28=0,0,'Tabla Amortización Fijo'!X34+'Tabla Amortización Fijo'!V34+'Tabla Amortización Fijo'!S34+'Tabla Amortización Fijo'!Q34)</f>
        <v>140.243764243626</v>
      </c>
      <c r="N28" s="141">
        <f t="shared" ca="1" si="6"/>
        <v>23394.589773685653</v>
      </c>
      <c r="O28" s="142"/>
      <c r="P28" s="140">
        <f t="shared" ca="1" si="3"/>
        <v>1934749.8354134338</v>
      </c>
      <c r="Q28" s="140">
        <f t="shared" ca="1" si="4"/>
        <v>23254.346009442026</v>
      </c>
      <c r="R28" s="72"/>
      <c r="S28" s="72"/>
    </row>
    <row r="29" spans="1:19" ht="15" x14ac:dyDescent="0.25">
      <c r="A29" s="155">
        <v>22</v>
      </c>
      <c r="B29" s="244">
        <f ca="1">'Tabla Amortización Fijo'!C35</f>
        <v>46330</v>
      </c>
      <c r="C29" s="141">
        <f t="shared" ca="1" si="5"/>
        <v>1934749.8354134338</v>
      </c>
      <c r="D29" s="141">
        <f ca="1">IF(C29&lt;=0,0,IF(C29&lt;D28,C29,'Tabla Amortización Fijo'!AB35))</f>
        <v>2003.831821829195</v>
      </c>
      <c r="E29" s="156"/>
      <c r="F29" s="141">
        <f ca="1">IF(C29&lt;=0,0,'Tabla Amortización Fijo'!AC35)</f>
        <v>18826.190804222224</v>
      </c>
      <c r="G29" s="141">
        <f t="shared" ca="1" si="0"/>
        <v>20830.022626051417</v>
      </c>
      <c r="H29" s="449"/>
      <c r="I29" s="141">
        <f t="shared" ca="1" si="1"/>
        <v>1547.7998683307471</v>
      </c>
      <c r="J29" s="141">
        <f ca="1">IF(P28&lt;=0.01,0,'Tabla Amortización Fijo'!R35)</f>
        <v>166.35080000000002</v>
      </c>
      <c r="K29" s="141">
        <f ca="1">IF(D29&lt;=0,0,'Tabla Amortización Fijo'!W35+'Tabla Amortización Fijo'!U35)</f>
        <v>311.17272652266251</v>
      </c>
      <c r="L29" s="141">
        <f t="shared" ca="1" si="2"/>
        <v>399</v>
      </c>
      <c r="M29" s="141">
        <f ca="1">IF(C29=0,0,'Tabla Amortización Fijo'!X35+'Tabla Amortización Fijo'!V35+'Tabla Amortización Fijo'!S35+'Tabla Amortización Fijo'!Q35)</f>
        <v>140.243764243626</v>
      </c>
      <c r="N29" s="141">
        <f t="shared" ca="1" si="6"/>
        <v>23394.589785148455</v>
      </c>
      <c r="O29" s="142"/>
      <c r="P29" s="140">
        <f t="shared" ca="1" si="3"/>
        <v>1932746.0035916048</v>
      </c>
      <c r="Q29" s="140">
        <f t="shared" ca="1" si="4"/>
        <v>23254.346020904828</v>
      </c>
      <c r="R29" s="72"/>
      <c r="S29" s="72"/>
    </row>
    <row r="30" spans="1:19" ht="15" x14ac:dyDescent="0.25">
      <c r="A30" s="155">
        <v>23</v>
      </c>
      <c r="B30" s="244">
        <f ca="1">'Tabla Amortización Fijo'!C36</f>
        <v>46360</v>
      </c>
      <c r="C30" s="141">
        <f t="shared" ca="1" si="5"/>
        <v>1932746.0035916048</v>
      </c>
      <c r="D30" s="141">
        <f ca="1">IF(C30&lt;=0,0,IF(C30&lt;D29,C30,'Tabla Amortización Fijo'!AB36))</f>
        <v>2631.6007797247667</v>
      </c>
      <c r="E30" s="156"/>
      <c r="F30" s="141">
        <f ca="1">IF(C30&lt;=0,0,'Tabla Amortización Fijo'!AC36)</f>
        <v>18200.024927499999</v>
      </c>
      <c r="G30" s="141">
        <f t="shared" ca="1" si="0"/>
        <v>20831.625707224764</v>
      </c>
      <c r="H30" s="449"/>
      <c r="I30" s="141">
        <f t="shared" ca="1" si="1"/>
        <v>1546.1968028732838</v>
      </c>
      <c r="J30" s="141">
        <f ca="1">IF(P29&lt;=0.01,0,'Tabla Amortización Fijo'!R36)</f>
        <v>166.35080000000002</v>
      </c>
      <c r="K30" s="141">
        <f ca="1">IF(D30&lt;=0,0,'Tabla Amortización Fijo'!W36+'Tabla Amortización Fijo'!U36)</f>
        <v>311.17272652266251</v>
      </c>
      <c r="L30" s="141">
        <f t="shared" ca="1" si="2"/>
        <v>399</v>
      </c>
      <c r="M30" s="141">
        <f ca="1">IF(C30=0,0,'Tabla Amortización Fijo'!X36+'Tabla Amortización Fijo'!V36+'Tabla Amortización Fijo'!S36+'Tabla Amortización Fijo'!Q36)</f>
        <v>140.243764243626</v>
      </c>
      <c r="N30" s="141">
        <f t="shared" ca="1" si="6"/>
        <v>23394.589800864338</v>
      </c>
      <c r="O30" s="142"/>
      <c r="P30" s="140">
        <f t="shared" ca="1" si="3"/>
        <v>1930114.40281188</v>
      </c>
      <c r="Q30" s="140">
        <f t="shared" ca="1" si="4"/>
        <v>23254.346036620711</v>
      </c>
      <c r="R30" s="72"/>
      <c r="S30" s="72"/>
    </row>
    <row r="31" spans="1:19" ht="15" x14ac:dyDescent="0.25">
      <c r="A31" s="155">
        <v>24</v>
      </c>
      <c r="B31" s="244">
        <f ca="1">'Tabla Amortización Fijo'!C37</f>
        <v>46391</v>
      </c>
      <c r="C31" s="141">
        <f t="shared" ca="1" si="5"/>
        <v>1930114.40281188</v>
      </c>
      <c r="D31" s="141">
        <f ca="1">IF(C31&lt;=0,0,IF(C31&lt;D30,C31,'Tabla Amortización Fijo'!AB37))</f>
        <v>2052.64550236389</v>
      </c>
      <c r="E31" s="156"/>
      <c r="F31" s="141">
        <f ca="1">IF(C31&lt;=0,0,'Tabla Amortización Fijo'!AC37)</f>
        <v>18781.085495083335</v>
      </c>
      <c r="G31" s="141">
        <f t="shared" ca="1" si="0"/>
        <v>20833.730997447223</v>
      </c>
      <c r="H31" s="449"/>
      <c r="I31" s="141">
        <f t="shared" ca="1" si="1"/>
        <v>1544.0915222495039</v>
      </c>
      <c r="J31" s="141">
        <f ca="1">IF(P30&lt;=0.01,0,'Tabla Amortización Fijo'!R37)</f>
        <v>166.35080000000002</v>
      </c>
      <c r="K31" s="141">
        <f ca="1">IF(D31&lt;=0,0,'Tabla Amortización Fijo'!W37+'Tabla Amortización Fijo'!U37)</f>
        <v>311.17272652266251</v>
      </c>
      <c r="L31" s="141">
        <f t="shared" ca="1" si="2"/>
        <v>399</v>
      </c>
      <c r="M31" s="141">
        <f ca="1">IF(C31=0,0,'Tabla Amortización Fijo'!X37+'Tabla Amortización Fijo'!V37+'Tabla Amortización Fijo'!S37+'Tabla Amortización Fijo'!Q37)</f>
        <v>140.243764243626</v>
      </c>
      <c r="N31" s="141">
        <f t="shared" ca="1" si="6"/>
        <v>23394.589810463014</v>
      </c>
      <c r="O31" s="142"/>
      <c r="P31" s="140">
        <f t="shared" ca="1" si="3"/>
        <v>1928061.7573095162</v>
      </c>
      <c r="Q31" s="140">
        <f t="shared" ca="1" si="4"/>
        <v>23254.346046219387</v>
      </c>
      <c r="R31" s="72"/>
      <c r="S31" s="72"/>
    </row>
    <row r="32" spans="1:19" ht="15" x14ac:dyDescent="0.25">
      <c r="A32" s="155">
        <v>25</v>
      </c>
      <c r="B32" s="244">
        <f ca="1">'Tabla Amortización Fijo'!C38</f>
        <v>46422</v>
      </c>
      <c r="C32" s="141">
        <f t="shared" ca="1" si="5"/>
        <v>1928061.7573095162</v>
      </c>
      <c r="D32" s="141">
        <f ca="1">IF(C32&lt;=0,0,IF(C32&lt;D31,C32,'Tabla Amortización Fijo'!AB38))</f>
        <v>2074.2609998623948</v>
      </c>
      <c r="E32" s="156"/>
      <c r="F32" s="141">
        <f ca="1">IF(C32&lt;=0,0,'Tabla Amortización Fijo'!AC38)</f>
        <v>18761.112070222222</v>
      </c>
      <c r="G32" s="141">
        <f t="shared" ca="1" si="0"/>
        <v>20835.373070084617</v>
      </c>
      <c r="H32" s="449"/>
      <c r="I32" s="141">
        <f t="shared" ca="1" si="1"/>
        <v>1542.449405847613</v>
      </c>
      <c r="J32" s="141">
        <f ca="1">IF(P31&lt;=0.01,0,'Tabla Amortización Fijo'!R38)</f>
        <v>166.35080000000002</v>
      </c>
      <c r="K32" s="141">
        <f ca="1">IF(D32&lt;=0,0,'Tabla Amortización Fijo'!W38+'Tabla Amortización Fijo'!U38)</f>
        <v>311.17272652266251</v>
      </c>
      <c r="L32" s="141">
        <f t="shared" ca="1" si="2"/>
        <v>399</v>
      </c>
      <c r="M32" s="141">
        <f ca="1">IF(C32=0,0,'Tabla Amortización Fijo'!X38+'Tabla Amortización Fijo'!V38+'Tabla Amortización Fijo'!S38+'Tabla Amortización Fijo'!Q38)</f>
        <v>140.243764243626</v>
      </c>
      <c r="N32" s="141">
        <f t="shared" ca="1" si="6"/>
        <v>23394.589766698518</v>
      </c>
      <c r="O32" s="142"/>
      <c r="P32" s="140">
        <f t="shared" ca="1" si="3"/>
        <v>1925987.4963096539</v>
      </c>
      <c r="Q32" s="140">
        <f t="shared" ca="1" si="4"/>
        <v>23254.346002454891</v>
      </c>
      <c r="R32" s="72"/>
      <c r="S32" s="72"/>
    </row>
    <row r="33" spans="1:19" ht="15" x14ac:dyDescent="0.25">
      <c r="A33" s="155">
        <v>26</v>
      </c>
      <c r="B33" s="244">
        <f ca="1">'Tabla Amortización Fijo'!C39</f>
        <v>46450</v>
      </c>
      <c r="C33" s="141">
        <f t="shared" ca="1" si="5"/>
        <v>1925987.4963096539</v>
      </c>
      <c r="D33" s="141">
        <f ca="1">IF(C33&lt;=0,0,IF(C33&lt;D32,C33,'Tabla Amortización Fijo'!AB39))</f>
        <v>3909.7423462497572</v>
      </c>
      <c r="E33" s="156"/>
      <c r="F33" s="141">
        <f ca="1">IF(C33&lt;=0,0,'Tabla Amortización Fijo'!AC39)</f>
        <v>16927.290138888889</v>
      </c>
      <c r="G33" s="141">
        <f t="shared" ca="1" si="0"/>
        <v>20837.032485138647</v>
      </c>
      <c r="H33" s="449"/>
      <c r="I33" s="141">
        <f t="shared" ca="1" si="1"/>
        <v>1540.7899970477233</v>
      </c>
      <c r="J33" s="141">
        <f ca="1">IF(P32&lt;=0.01,0,'Tabla Amortización Fijo'!R39)</f>
        <v>166.35080000000002</v>
      </c>
      <c r="K33" s="141">
        <f ca="1">IF(D33&lt;=0,0,'Tabla Amortización Fijo'!W39+'Tabla Amortización Fijo'!U39)</f>
        <v>311.17272652266251</v>
      </c>
      <c r="L33" s="141">
        <f t="shared" ca="1" si="2"/>
        <v>399</v>
      </c>
      <c r="M33" s="141">
        <f ca="1">IF(C33=0,0,'Tabla Amortización Fijo'!X39+'Tabla Amortización Fijo'!V39+'Tabla Amortización Fijo'!S39+'Tabla Amortización Fijo'!Q39)</f>
        <v>140.243764243626</v>
      </c>
      <c r="N33" s="141">
        <f t="shared" ca="1" si="6"/>
        <v>23394.589772952659</v>
      </c>
      <c r="O33" s="142"/>
      <c r="P33" s="140">
        <f t="shared" ca="1" si="3"/>
        <v>1922077.7539634041</v>
      </c>
      <c r="Q33" s="140">
        <f t="shared" ca="1" si="4"/>
        <v>23254.346008709032</v>
      </c>
      <c r="R33" s="72"/>
      <c r="S33" s="72"/>
    </row>
    <row r="34" spans="1:19" ht="15" x14ac:dyDescent="0.25">
      <c r="A34" s="155">
        <v>27</v>
      </c>
      <c r="B34" s="244">
        <f ca="1">'Tabla Amortización Fijo'!C40</f>
        <v>46481</v>
      </c>
      <c r="C34" s="141">
        <f t="shared" ca="1" si="5"/>
        <v>1922077.7539634041</v>
      </c>
      <c r="D34" s="141">
        <f ca="1">IF(C34&lt;=0,0,IF(C34&lt;D33,C34,'Tabla Amortización Fijo'!AB40))</f>
        <v>2137.2758795432596</v>
      </c>
      <c r="E34" s="156"/>
      <c r="F34" s="141">
        <f ca="1">IF(C34&lt;=0,0,'Tabla Amortización Fijo'!AC40)</f>
        <v>18702.884425777778</v>
      </c>
      <c r="G34" s="141">
        <f t="shared" ca="1" si="0"/>
        <v>20840.160305321038</v>
      </c>
      <c r="H34" s="449"/>
      <c r="I34" s="141">
        <f t="shared" ca="1" si="1"/>
        <v>1537.6622031707234</v>
      </c>
      <c r="J34" s="141">
        <f ca="1">IF(P33&lt;=0.01,0,'Tabla Amortización Fijo'!R40)</f>
        <v>166.35080000000002</v>
      </c>
      <c r="K34" s="141">
        <f ca="1">IF(D34&lt;=0,0,'Tabla Amortización Fijo'!W40+'Tabla Amortización Fijo'!U40)</f>
        <v>311.17272652266251</v>
      </c>
      <c r="L34" s="141">
        <f t="shared" ca="1" si="2"/>
        <v>399</v>
      </c>
      <c r="M34" s="141">
        <f ca="1">IF(C34=0,0,'Tabla Amortización Fijo'!X40+'Tabla Amortización Fijo'!V40+'Tabla Amortización Fijo'!S40+'Tabla Amortización Fijo'!Q40)</f>
        <v>140.243764243626</v>
      </c>
      <c r="N34" s="141">
        <f t="shared" ca="1" si="6"/>
        <v>23394.58979925805</v>
      </c>
      <c r="O34" s="142"/>
      <c r="P34" s="140">
        <f t="shared" ca="1" si="3"/>
        <v>1919940.4780838608</v>
      </c>
      <c r="Q34" s="140">
        <f t="shared" ca="1" si="4"/>
        <v>23254.346035014423</v>
      </c>
      <c r="R34" s="72"/>
      <c r="S34" s="72"/>
    </row>
    <row r="35" spans="1:19" ht="15" x14ac:dyDescent="0.25">
      <c r="A35" s="155">
        <v>28</v>
      </c>
      <c r="B35" s="244">
        <f ca="1">'Tabla Amortización Fijo'!C41</f>
        <v>46511</v>
      </c>
      <c r="C35" s="141">
        <f t="shared" ca="1" si="5"/>
        <v>1919940.4780838608</v>
      </c>
      <c r="D35" s="141">
        <f ca="1">IF(C35&lt;=0,0,IF(C35&lt;D34,C35,'Tabla Amortización Fijo'!AB41))</f>
        <v>2762.4305653288848</v>
      </c>
      <c r="E35" s="156"/>
      <c r="F35" s="141">
        <f ca="1">IF(C35&lt;=0,0,'Tabla Amortización Fijo'!AC41)</f>
        <v>18079.43952</v>
      </c>
      <c r="G35" s="141">
        <f t="shared" ca="1" si="0"/>
        <v>20841.870085328883</v>
      </c>
      <c r="H35" s="449"/>
      <c r="I35" s="141">
        <f t="shared" ca="1" si="1"/>
        <v>1535.9523824670887</v>
      </c>
      <c r="J35" s="141">
        <f ca="1">IF(P34&lt;=0.01,0,'Tabla Amortización Fijo'!R41)</f>
        <v>166.35080000000002</v>
      </c>
      <c r="K35" s="141">
        <f ca="1">IF(D35&lt;=0,0,'Tabla Amortización Fijo'!W41+'Tabla Amortización Fijo'!U41)</f>
        <v>311.17272652266251</v>
      </c>
      <c r="L35" s="141">
        <f t="shared" ca="1" si="2"/>
        <v>399</v>
      </c>
      <c r="M35" s="141">
        <f ca="1">IF(C35=0,0,'Tabla Amortización Fijo'!X41+'Tabla Amortización Fijo'!V41+'Tabla Amortización Fijo'!S41+'Tabla Amortización Fijo'!Q41)</f>
        <v>140.243764243626</v>
      </c>
      <c r="N35" s="141">
        <f t="shared" ca="1" si="6"/>
        <v>23394.589758562259</v>
      </c>
      <c r="O35" s="142"/>
      <c r="P35" s="140">
        <f t="shared" ca="1" si="3"/>
        <v>1917178.047518532</v>
      </c>
      <c r="Q35" s="140">
        <f t="shared" ca="1" si="4"/>
        <v>23254.345994318632</v>
      </c>
      <c r="R35" s="72"/>
      <c r="S35" s="72"/>
    </row>
    <row r="36" spans="1:19" ht="15" x14ac:dyDescent="0.25">
      <c r="A36" s="155">
        <v>29</v>
      </c>
      <c r="B36" s="244">
        <f ca="1">'Tabla Amortización Fijo'!C42</f>
        <v>46542</v>
      </c>
      <c r="C36" s="141">
        <f t="shared" ca="1" si="5"/>
        <v>1917178.047518532</v>
      </c>
      <c r="D36" s="141">
        <f ca="1">IF(C36&lt;=0,0,IF(C36&lt;D35,C36,'Tabla Amortización Fijo'!AB42))</f>
        <v>2188.8725104668956</v>
      </c>
      <c r="E36" s="156"/>
      <c r="F36" s="141">
        <f ca="1">IF(C36&lt;=0,0,'Tabla Amortización Fijo'!AC42)</f>
        <v>18655.207525416667</v>
      </c>
      <c r="G36" s="141">
        <f t="shared" ca="1" si="0"/>
        <v>20844.080035883562</v>
      </c>
      <c r="H36" s="449"/>
      <c r="I36" s="141">
        <f t="shared" ca="1" si="1"/>
        <v>1533.7424380148259</v>
      </c>
      <c r="J36" s="141">
        <f ca="1">IF(P35&lt;=0.01,0,'Tabla Amortización Fijo'!R42)</f>
        <v>166.35080000000002</v>
      </c>
      <c r="K36" s="141">
        <f ca="1">IF(D36&lt;=0,0,'Tabla Amortización Fijo'!W42+'Tabla Amortización Fijo'!U42)</f>
        <v>311.17272652266251</v>
      </c>
      <c r="L36" s="141">
        <f t="shared" ca="1" si="2"/>
        <v>399</v>
      </c>
      <c r="M36" s="141">
        <f ca="1">IF(C36=0,0,'Tabla Amortización Fijo'!X42+'Tabla Amortización Fijo'!V42+'Tabla Amortización Fijo'!S42+'Tabla Amortización Fijo'!Q42)</f>
        <v>140.243764243626</v>
      </c>
      <c r="N36" s="141">
        <f t="shared" ca="1" si="6"/>
        <v>23394.589764664677</v>
      </c>
      <c r="O36" s="142"/>
      <c r="P36" s="140">
        <f t="shared" ca="1" si="3"/>
        <v>1914989.1750080651</v>
      </c>
      <c r="Q36" s="140">
        <f t="shared" ca="1" si="4"/>
        <v>23254.34600042105</v>
      </c>
      <c r="R36" s="72"/>
      <c r="S36" s="72"/>
    </row>
    <row r="37" spans="1:19" ht="15" x14ac:dyDescent="0.25">
      <c r="A37" s="155">
        <v>30</v>
      </c>
      <c r="B37" s="244">
        <f ca="1">'Tabla Amortización Fijo'!C43</f>
        <v>46572</v>
      </c>
      <c r="C37" s="141">
        <f t="shared" ca="1" si="5"/>
        <v>1914989.1750080651</v>
      </c>
      <c r="D37" s="141">
        <f ca="1">IF(C37&lt;=0,0,IF(C37&lt;D36,C37,'Tabla Amortización Fijo'!AB43))</f>
        <v>2813.0163784199303</v>
      </c>
      <c r="E37" s="156"/>
      <c r="F37" s="141">
        <f ca="1">IF(C37&lt;=0,0,'Tabla Amortización Fijo'!AC43)</f>
        <v>18032.814778333333</v>
      </c>
      <c r="G37" s="141">
        <f t="shared" ca="1" si="0"/>
        <v>20845.831156753266</v>
      </c>
      <c r="H37" s="449"/>
      <c r="I37" s="141">
        <f t="shared" ca="1" si="1"/>
        <v>1531.991340006452</v>
      </c>
      <c r="J37" s="141">
        <f ca="1">IF(P36&lt;=0.01,0,'Tabla Amortización Fijo'!R43)</f>
        <v>166.35080000000002</v>
      </c>
      <c r="K37" s="141">
        <f ca="1">IF(D37&lt;=0,0,'Tabla Amortización Fijo'!W43+'Tabla Amortización Fijo'!U43)</f>
        <v>311.17272652266251</v>
      </c>
      <c r="L37" s="141">
        <f t="shared" ca="1" si="2"/>
        <v>399</v>
      </c>
      <c r="M37" s="141">
        <f ca="1">IF(C37=0,0,'Tabla Amortización Fijo'!X43+'Tabla Amortización Fijo'!V43+'Tabla Amortización Fijo'!S43+'Tabla Amortización Fijo'!Q43)</f>
        <v>140.243764243626</v>
      </c>
      <c r="N37" s="141">
        <f t="shared" ca="1" si="6"/>
        <v>23394.589787526005</v>
      </c>
      <c r="O37" s="142"/>
      <c r="P37" s="140">
        <f t="shared" ca="1" si="3"/>
        <v>1912176.1586296451</v>
      </c>
      <c r="Q37" s="140">
        <f t="shared" ca="1" si="4"/>
        <v>23254.346023282378</v>
      </c>
      <c r="R37" s="72"/>
      <c r="S37" s="72"/>
    </row>
    <row r="38" spans="1:19" ht="15" x14ac:dyDescent="0.25">
      <c r="A38" s="155">
        <v>31</v>
      </c>
      <c r="B38" s="244">
        <f ca="1">'Tabla Amortización Fijo'!C44</f>
        <v>46603</v>
      </c>
      <c r="C38" s="141">
        <f t="shared" ca="1" si="5"/>
        <v>1912176.1586296451</v>
      </c>
      <c r="D38" s="141">
        <f ca="1">IF(C38&lt;=0,0,IF(C38&lt;D37,C38,'Tabla Amortización Fijo'!AB44))</f>
        <v>2241.5451792940403</v>
      </c>
      <c r="E38" s="156"/>
      <c r="F38" s="141">
        <f ca="1">IF(C38&lt;=0,0,'Tabla Amortización Fijo'!AC44)</f>
        <v>18606.53635688889</v>
      </c>
      <c r="G38" s="141">
        <f t="shared" ca="1" si="0"/>
        <v>20848.08153618293</v>
      </c>
      <c r="H38" s="449"/>
      <c r="I38" s="141">
        <f t="shared" ca="1" si="1"/>
        <v>1529.7409269037164</v>
      </c>
      <c r="J38" s="141">
        <f ca="1">IF(P37&lt;=0.01,0,'Tabla Amortización Fijo'!R44)</f>
        <v>166.35080000000002</v>
      </c>
      <c r="K38" s="141">
        <f ca="1">IF(D38&lt;=0,0,'Tabla Amortización Fijo'!W44+'Tabla Amortización Fijo'!U44)</f>
        <v>311.17272652266251</v>
      </c>
      <c r="L38" s="141">
        <f t="shared" ca="1" si="2"/>
        <v>399</v>
      </c>
      <c r="M38" s="141">
        <f ca="1">IF(C38=0,0,'Tabla Amortización Fijo'!X44+'Tabla Amortización Fijo'!V44+'Tabla Amortización Fijo'!S44+'Tabla Amortización Fijo'!Q44)</f>
        <v>140.243764243626</v>
      </c>
      <c r="N38" s="141">
        <f t="shared" ca="1" si="6"/>
        <v>23394.589753852935</v>
      </c>
      <c r="O38" s="142"/>
      <c r="P38" s="140">
        <f t="shared" ca="1" si="3"/>
        <v>1909934.6134503512</v>
      </c>
      <c r="Q38" s="140">
        <f t="shared" ca="1" si="4"/>
        <v>23254.345989609308</v>
      </c>
      <c r="R38" s="72"/>
      <c r="S38" s="72"/>
    </row>
    <row r="39" spans="1:19" ht="15" x14ac:dyDescent="0.25">
      <c r="A39" s="155">
        <v>32</v>
      </c>
      <c r="B39" s="244">
        <f ca="1">'Tabla Amortización Fijo'!C45</f>
        <v>46634</v>
      </c>
      <c r="C39" s="141">
        <f t="shared" ca="1" si="5"/>
        <v>1909934.6134503512</v>
      </c>
      <c r="D39" s="141">
        <f ca="1">IF(C39&lt;=0,0,IF(C39&lt;D38,C39,'Tabla Amortización Fijo'!AB45))</f>
        <v>2265.149895334881</v>
      </c>
      <c r="E39" s="156"/>
      <c r="F39" s="141">
        <f ca="1">IF(C39&lt;=0,0,'Tabla Amortización Fijo'!AC45)</f>
        <v>18584.724830083334</v>
      </c>
      <c r="G39" s="141">
        <f t="shared" ca="1" si="0"/>
        <v>20849.874725418216</v>
      </c>
      <c r="H39" s="449"/>
      <c r="I39" s="141">
        <f t="shared" ca="1" si="1"/>
        <v>1527.9476907602809</v>
      </c>
      <c r="J39" s="141">
        <f ca="1">IF(P38&lt;=0.01,0,'Tabla Amortización Fijo'!R45)</f>
        <v>166.35080000000002</v>
      </c>
      <c r="K39" s="141">
        <f ca="1">IF(D39&lt;=0,0,'Tabla Amortización Fijo'!W45+'Tabla Amortización Fijo'!U45)</f>
        <v>311.17272652266251</v>
      </c>
      <c r="L39" s="141">
        <f t="shared" ca="1" si="2"/>
        <v>399</v>
      </c>
      <c r="M39" s="141">
        <f ca="1">IF(C39=0,0,'Tabla Amortización Fijo'!X45+'Tabla Amortización Fijo'!V45+'Tabla Amortización Fijo'!S45+'Tabla Amortización Fijo'!Q45)</f>
        <v>140.243764243626</v>
      </c>
      <c r="N39" s="141">
        <f t="shared" ca="1" si="6"/>
        <v>23394.589706944786</v>
      </c>
      <c r="O39" s="142"/>
      <c r="P39" s="140">
        <f t="shared" ca="1" si="3"/>
        <v>1907669.4635550163</v>
      </c>
      <c r="Q39" s="140">
        <f t="shared" ca="1" si="4"/>
        <v>23254.345942701158</v>
      </c>
      <c r="R39" s="72"/>
      <c r="S39" s="72"/>
    </row>
    <row r="40" spans="1:19" ht="15" x14ac:dyDescent="0.25">
      <c r="A40" s="155">
        <v>33</v>
      </c>
      <c r="B40" s="244">
        <f ca="1">'Tabla Amortización Fijo'!C46</f>
        <v>46664</v>
      </c>
      <c r="C40" s="141">
        <f t="shared" ca="1" si="5"/>
        <v>1907669.4635550163</v>
      </c>
      <c r="D40" s="141">
        <f ca="1">IF(C40&lt;=0,0,IF(C40&lt;D39,C40,'Tabla Amortización Fijo'!AB46))</f>
        <v>2887.7994304319109</v>
      </c>
      <c r="E40" s="156"/>
      <c r="F40" s="141">
        <f ca="1">IF(C40&lt;=0,0,'Tabla Amortización Fijo'!AC46)</f>
        <v>17963.887415000001</v>
      </c>
      <c r="G40" s="141">
        <f t="shared" ca="1" si="0"/>
        <v>20851.686845431912</v>
      </c>
      <c r="H40" s="449"/>
      <c r="I40" s="141">
        <f t="shared" ca="1" si="1"/>
        <v>1526.1355708440133</v>
      </c>
      <c r="J40" s="141">
        <f ca="1">IF(P39&lt;=0.01,0,'Tabla Amortización Fijo'!R46)</f>
        <v>166.35080000000002</v>
      </c>
      <c r="K40" s="141">
        <f ca="1">IF(D40&lt;=0,0,'Tabla Amortización Fijo'!W46+'Tabla Amortización Fijo'!U46)</f>
        <v>311.17272652266251</v>
      </c>
      <c r="L40" s="141">
        <f t="shared" ca="1" si="2"/>
        <v>399</v>
      </c>
      <c r="M40" s="141">
        <f ca="1">IF(C40=0,0,'Tabla Amortización Fijo'!X46+'Tabla Amortización Fijo'!V46+'Tabla Amortización Fijo'!S46+'Tabla Amortización Fijo'!Q46)</f>
        <v>140.243764243626</v>
      </c>
      <c r="N40" s="141">
        <f t="shared" ca="1" si="6"/>
        <v>23394.589707042214</v>
      </c>
      <c r="O40" s="142"/>
      <c r="P40" s="140">
        <f t="shared" ca="1" si="3"/>
        <v>1904781.6641245845</v>
      </c>
      <c r="Q40" s="140">
        <f t="shared" ca="1" si="4"/>
        <v>23254.345942798587</v>
      </c>
      <c r="R40" s="72"/>
      <c r="S40" s="72"/>
    </row>
    <row r="41" spans="1:19" ht="15" x14ac:dyDescent="0.25">
      <c r="A41" s="155">
        <v>34</v>
      </c>
      <c r="B41" s="244">
        <f ca="1">'Tabla Amortización Fijo'!C47</f>
        <v>46695</v>
      </c>
      <c r="C41" s="141">
        <f t="shared" ca="1" si="5"/>
        <v>1904781.6641245845</v>
      </c>
      <c r="D41" s="141">
        <f ca="1">IF(C41&lt;=0,0,IF(C41&lt;D40,C41,'Tabla Amortización Fijo'!AB47))</f>
        <v>2319.4133144848311</v>
      </c>
      <c r="E41" s="156"/>
      <c r="F41" s="141">
        <f ca="1">IF(C41&lt;=0,0,'Tabla Amortización Fijo'!AC47)</f>
        <v>18534.583763833332</v>
      </c>
      <c r="G41" s="141">
        <f t="shared" ca="1" si="0"/>
        <v>20853.997078318163</v>
      </c>
      <c r="H41" s="449"/>
      <c r="I41" s="141">
        <f t="shared" ca="1" si="1"/>
        <v>1523.8253312996678</v>
      </c>
      <c r="J41" s="141">
        <f ca="1">IF(P40&lt;=0.01,0,'Tabla Amortización Fijo'!R47)</f>
        <v>166.35080000000002</v>
      </c>
      <c r="K41" s="141">
        <f ca="1">IF(D41&lt;=0,0,'Tabla Amortización Fijo'!W47+'Tabla Amortización Fijo'!U47)</f>
        <v>311.17272652266251</v>
      </c>
      <c r="L41" s="141">
        <f t="shared" ca="1" si="2"/>
        <v>399</v>
      </c>
      <c r="M41" s="141">
        <f ca="1">IF(C41=0,0,'Tabla Amortización Fijo'!X47+'Tabla Amortización Fijo'!V47+'Tabla Amortización Fijo'!S47+'Tabla Amortización Fijo'!Q47)</f>
        <v>140.243764243626</v>
      </c>
      <c r="N41" s="141">
        <f t="shared" ca="1" si="6"/>
        <v>23394.58970038412</v>
      </c>
      <c r="O41" s="142"/>
      <c r="P41" s="140">
        <f t="shared" ca="1" si="3"/>
        <v>1902462.2508100998</v>
      </c>
      <c r="Q41" s="140">
        <f t="shared" ca="1" si="4"/>
        <v>23254.345936140493</v>
      </c>
      <c r="R41" s="72"/>
      <c r="S41" s="72"/>
    </row>
    <row r="42" spans="1:19" ht="15" x14ac:dyDescent="0.25">
      <c r="A42" s="155">
        <v>35</v>
      </c>
      <c r="B42" s="244">
        <f ca="1">'Tabla Amortización Fijo'!C48</f>
        <v>46725</v>
      </c>
      <c r="C42" s="141">
        <f t="shared" ca="1" si="5"/>
        <v>1902462.2508100998</v>
      </c>
      <c r="D42" s="141">
        <f ca="1">IF(C42&lt;=0,0,IF(C42&lt;D41,C42,'Tabla Amortización Fijo'!AB48))</f>
        <v>2940.9997873091447</v>
      </c>
      <c r="E42" s="156"/>
      <c r="F42" s="141">
        <f ca="1">IF(C42&lt;=0,0,'Tabla Amortización Fijo'!AC48)</f>
        <v>17914.852854166667</v>
      </c>
      <c r="G42" s="141">
        <f t="shared" ca="1" si="0"/>
        <v>20855.852641475813</v>
      </c>
      <c r="H42" s="449"/>
      <c r="I42" s="141">
        <f t="shared" ca="1" si="1"/>
        <v>1521.9698006480799</v>
      </c>
      <c r="J42" s="141">
        <f ca="1">IF(P41&lt;=0.01,0,'Tabla Amortización Fijo'!R48)</f>
        <v>166.35080000000002</v>
      </c>
      <c r="K42" s="141">
        <f ca="1">IF(D42&lt;=0,0,'Tabla Amortización Fijo'!W48+'Tabla Amortización Fijo'!U48)</f>
        <v>311.17272652266251</v>
      </c>
      <c r="L42" s="141">
        <f t="shared" ca="1" si="2"/>
        <v>399</v>
      </c>
      <c r="M42" s="141">
        <f ca="1">IF(C42=0,0,'Tabla Amortización Fijo'!X48+'Tabla Amortización Fijo'!V48+'Tabla Amortización Fijo'!S48+'Tabla Amortización Fijo'!Q48)</f>
        <v>140.243764243626</v>
      </c>
      <c r="N42" s="141">
        <f t="shared" ca="1" si="6"/>
        <v>23394.589732890181</v>
      </c>
      <c r="O42" s="142"/>
      <c r="P42" s="140">
        <f t="shared" ca="1" si="3"/>
        <v>1899521.2510227906</v>
      </c>
      <c r="Q42" s="140">
        <f t="shared" ca="1" si="4"/>
        <v>23254.345968646554</v>
      </c>
      <c r="R42" s="72"/>
      <c r="S42" s="72"/>
    </row>
    <row r="43" spans="1:19" ht="15" x14ac:dyDescent="0.25">
      <c r="A43" s="155">
        <v>36</v>
      </c>
      <c r="B43" s="244">
        <f ca="1">'Tabla Amortización Fijo'!C49</f>
        <v>46756</v>
      </c>
      <c r="C43" s="141">
        <f t="shared" ca="1" si="5"/>
        <v>1899521.2510227906</v>
      </c>
      <c r="D43" s="141">
        <f ca="1">IF(C43&lt;=0,0,IF(C43&lt;D42,C43,'Tabla Amortización Fijo'!AB49))</f>
        <v>2374.808386898445</v>
      </c>
      <c r="E43" s="156"/>
      <c r="F43" s="141">
        <f ca="1">IF(C43&lt;=0,0,'Tabla Amortización Fijo'!AC49)</f>
        <v>18483.397052083332</v>
      </c>
      <c r="G43" s="141">
        <f t="shared" ca="1" si="0"/>
        <v>20858.205438981779</v>
      </c>
      <c r="H43" s="449"/>
      <c r="I43" s="141">
        <f t="shared" ca="1" si="1"/>
        <v>1519.6170008182326</v>
      </c>
      <c r="J43" s="141">
        <f ca="1">IF(P42&lt;=0.01,0,'Tabla Amortización Fijo'!R49)</f>
        <v>166.35080000000002</v>
      </c>
      <c r="K43" s="141">
        <f ca="1">IF(D43&lt;=0,0,'Tabla Amortización Fijo'!W49+'Tabla Amortización Fijo'!U49)</f>
        <v>311.17272652266251</v>
      </c>
      <c r="L43" s="141">
        <f t="shared" ca="1" si="2"/>
        <v>399</v>
      </c>
      <c r="M43" s="141">
        <f ca="1">IF(C43=0,0,'Tabla Amortización Fijo'!X49+'Tabla Amortización Fijo'!V49+'Tabla Amortización Fijo'!S49+'Tabla Amortización Fijo'!Q49)</f>
        <v>140.243764243626</v>
      </c>
      <c r="N43" s="141">
        <f t="shared" ca="1" si="6"/>
        <v>23394.589730566302</v>
      </c>
      <c r="O43" s="142"/>
      <c r="P43" s="140">
        <f t="shared" ca="1" si="3"/>
        <v>1897146.4426358922</v>
      </c>
      <c r="Q43" s="140">
        <f t="shared" ca="1" si="4"/>
        <v>23254.345966322675</v>
      </c>
      <c r="R43" s="72"/>
      <c r="S43" s="72"/>
    </row>
    <row r="44" spans="1:19" ht="15" x14ac:dyDescent="0.25">
      <c r="A44" s="155">
        <v>37</v>
      </c>
      <c r="B44" s="244">
        <f ca="1">'Tabla Amortización Fijo'!C50</f>
        <v>46787</v>
      </c>
      <c r="C44" s="141">
        <f t="shared" ca="1" si="5"/>
        <v>1897146.4426358922</v>
      </c>
      <c r="D44" s="141">
        <f ca="1">IF(C44&lt;=0,0,IF(C44&lt;D43,C44,'Tabla Amortización Fijo'!AB50))</f>
        <v>2399.816438550477</v>
      </c>
      <c r="E44" s="156"/>
      <c r="F44" s="141">
        <f ca="1">IF(C44&lt;=0,0,'Tabla Amortización Fijo'!AC50)</f>
        <v>18460.288831444443</v>
      </c>
      <c r="G44" s="141">
        <f t="shared" ca="1" si="0"/>
        <v>20860.105269994921</v>
      </c>
      <c r="H44" s="449"/>
      <c r="I44" s="141">
        <f t="shared" ca="1" si="1"/>
        <v>1517.7171541087139</v>
      </c>
      <c r="J44" s="141">
        <f ca="1">IF(P43&lt;=0.01,0,'Tabla Amortización Fijo'!R50)</f>
        <v>166.35080000000002</v>
      </c>
      <c r="K44" s="141">
        <f ca="1">IF(D44&lt;=0,0,'Tabla Amortización Fijo'!W50+'Tabla Amortización Fijo'!U50)</f>
        <v>311.17272652266251</v>
      </c>
      <c r="L44" s="141">
        <f t="shared" ca="1" si="2"/>
        <v>399</v>
      </c>
      <c r="M44" s="141">
        <f ca="1">IF(C44=0,0,'Tabla Amortización Fijo'!X50+'Tabla Amortización Fijo'!V50+'Tabla Amortización Fijo'!S50+'Tabla Amortización Fijo'!Q50)</f>
        <v>140.243764243626</v>
      </c>
      <c r="N44" s="141">
        <f t="shared" ca="1" si="6"/>
        <v>23394.589714869926</v>
      </c>
      <c r="O44" s="142"/>
      <c r="P44" s="140">
        <f t="shared" ca="1" si="3"/>
        <v>1894746.6261973418</v>
      </c>
      <c r="Q44" s="140">
        <f t="shared" ca="1" si="4"/>
        <v>23254.345950626299</v>
      </c>
      <c r="R44" s="72"/>
      <c r="S44" s="72"/>
    </row>
    <row r="45" spans="1:19" ht="15" x14ac:dyDescent="0.25">
      <c r="A45" s="155">
        <v>38</v>
      </c>
      <c r="B45" s="244">
        <f ca="1">'Tabla Amortización Fijo'!C51</f>
        <v>46816</v>
      </c>
      <c r="C45" s="141">
        <f t="shared" ca="1" si="5"/>
        <v>1894746.6261973418</v>
      </c>
      <c r="D45" s="141">
        <f ca="1">IF(C45&lt;=0,0,IF(C45&lt;D44,C45,'Tabla Amortización Fijo'!AB51))</f>
        <v>3614.5676653258752</v>
      </c>
      <c r="E45" s="156"/>
      <c r="F45" s="141">
        <f ca="1">IF(C45&lt;=0,0,'Tabla Amortización Fijo'!AC51)</f>
        <v>17247.457427055557</v>
      </c>
      <c r="G45" s="141">
        <f t="shared" ca="1" si="0"/>
        <v>20862.025092381431</v>
      </c>
      <c r="H45" s="449"/>
      <c r="I45" s="141">
        <f t="shared" ca="1" si="1"/>
        <v>1515.7973009578734</v>
      </c>
      <c r="J45" s="141">
        <f ca="1">IF(P44&lt;=0.01,0,'Tabla Amortización Fijo'!R51)</f>
        <v>166.35080000000002</v>
      </c>
      <c r="K45" s="141">
        <f ca="1">IF(D45&lt;=0,0,'Tabla Amortización Fijo'!W51+'Tabla Amortización Fijo'!U51)</f>
        <v>311.17272652266251</v>
      </c>
      <c r="L45" s="141">
        <f t="shared" ca="1" si="2"/>
        <v>399</v>
      </c>
      <c r="M45" s="141">
        <f ca="1">IF(C45=0,0,'Tabla Amortización Fijo'!X51+'Tabla Amortización Fijo'!V51+'Tabla Amortización Fijo'!S51+'Tabla Amortización Fijo'!Q51)</f>
        <v>140.243764243626</v>
      </c>
      <c r="N45" s="141">
        <f t="shared" ca="1" si="6"/>
        <v>23394.589684105595</v>
      </c>
      <c r="O45" s="142"/>
      <c r="P45" s="140">
        <f t="shared" ca="1" si="3"/>
        <v>1891132.0585320159</v>
      </c>
      <c r="Q45" s="140">
        <f t="shared" ca="1" si="4"/>
        <v>23254.345919861968</v>
      </c>
      <c r="R45" s="72"/>
      <c r="S45" s="72"/>
    </row>
    <row r="46" spans="1:19" ht="15" x14ac:dyDescent="0.25">
      <c r="A46" s="155">
        <v>39</v>
      </c>
      <c r="B46" s="244">
        <f ca="1">'Tabla Amortización Fijo'!C52</f>
        <v>46847</v>
      </c>
      <c r="C46" s="141">
        <f t="shared" ca="1" si="5"/>
        <v>1891132.0585320159</v>
      </c>
      <c r="D46" s="141">
        <f ca="1">IF(C46&lt;=0,0,IF(C46&lt;D45,C46,'Tabla Amortización Fijo'!AB52))</f>
        <v>2463.1512444887921</v>
      </c>
      <c r="E46" s="156"/>
      <c r="F46" s="141">
        <f ca="1">IF(C46&lt;=0,0,'Tabla Amortización Fijo'!AC52)</f>
        <v>18401.765475416669</v>
      </c>
      <c r="G46" s="141">
        <f t="shared" ca="1" si="0"/>
        <v>20864.916719905461</v>
      </c>
      <c r="H46" s="449"/>
      <c r="I46" s="141">
        <f t="shared" ca="1" si="1"/>
        <v>1512.9056468256128</v>
      </c>
      <c r="J46" s="141">
        <f ca="1">IF(P45&lt;=0.01,0,'Tabla Amortización Fijo'!R52)</f>
        <v>166.35080000000002</v>
      </c>
      <c r="K46" s="141">
        <f ca="1">IF(D46&lt;=0,0,'Tabla Amortización Fijo'!W52+'Tabla Amortización Fijo'!U52)</f>
        <v>311.17272652266251</v>
      </c>
      <c r="L46" s="141">
        <f t="shared" ca="1" si="2"/>
        <v>399</v>
      </c>
      <c r="M46" s="141">
        <f ca="1">IF(C46=0,0,'Tabla Amortización Fijo'!X52+'Tabla Amortización Fijo'!V52+'Tabla Amortización Fijo'!S52+'Tabla Amortización Fijo'!Q52)</f>
        <v>140.243764243626</v>
      </c>
      <c r="N46" s="141">
        <f t="shared" ca="1" si="6"/>
        <v>23394.589657497363</v>
      </c>
      <c r="O46" s="142"/>
      <c r="P46" s="140">
        <f t="shared" ca="1" si="3"/>
        <v>1888668.9072875271</v>
      </c>
      <c r="Q46" s="140">
        <f t="shared" ca="1" si="4"/>
        <v>23254.345893253736</v>
      </c>
      <c r="R46" s="72"/>
      <c r="S46" s="72"/>
    </row>
    <row r="47" spans="1:19" ht="15" x14ac:dyDescent="0.25">
      <c r="A47" s="155">
        <v>40</v>
      </c>
      <c r="B47" s="244">
        <f ca="1">'Tabla Amortización Fijo'!C53</f>
        <v>46877</v>
      </c>
      <c r="C47" s="141">
        <f t="shared" ca="1" si="5"/>
        <v>1888668.9072875271</v>
      </c>
      <c r="D47" s="141">
        <f ca="1">IF(C47&lt;=0,0,IF(C47&lt;D46,C47,'Tabla Amortización Fijo'!AB53))</f>
        <v>3081.9217802980943</v>
      </c>
      <c r="E47" s="156"/>
      <c r="F47" s="141">
        <f ca="1">IF(C47&lt;=0,0,'Tabla Amortización Fijo'!AC53)</f>
        <v>17784.965475000001</v>
      </c>
      <c r="G47" s="141">
        <f t="shared" ca="1" si="0"/>
        <v>20866.887255298094</v>
      </c>
      <c r="H47" s="449"/>
      <c r="I47" s="141">
        <f t="shared" ca="1" si="1"/>
        <v>1510.9351258300217</v>
      </c>
      <c r="J47" s="141">
        <f ca="1">IF(P46&lt;=0.01,0,'Tabla Amortización Fijo'!R53)</f>
        <v>166.35080000000002</v>
      </c>
      <c r="K47" s="141">
        <f ca="1">IF(D47&lt;=0,0,'Tabla Amortización Fijo'!W53+'Tabla Amortización Fijo'!U53)</f>
        <v>311.17272652266251</v>
      </c>
      <c r="L47" s="141">
        <f t="shared" ca="1" si="2"/>
        <v>399</v>
      </c>
      <c r="M47" s="141">
        <f ca="1">IF(C47=0,0,'Tabla Amortización Fijo'!X53+'Tabla Amortización Fijo'!V53+'Tabla Amortización Fijo'!S53+'Tabla Amortización Fijo'!Q53)</f>
        <v>140.243764243626</v>
      </c>
      <c r="N47" s="141">
        <f t="shared" ca="1" si="6"/>
        <v>23394.589671894406</v>
      </c>
      <c r="O47" s="142"/>
      <c r="P47" s="140">
        <f t="shared" ca="1" si="3"/>
        <v>1885586.9855072291</v>
      </c>
      <c r="Q47" s="140">
        <f t="shared" ca="1" si="4"/>
        <v>23254.345907650779</v>
      </c>
      <c r="R47" s="72"/>
      <c r="S47" s="72"/>
    </row>
    <row r="48" spans="1:19" ht="15" x14ac:dyDescent="0.25">
      <c r="A48" s="155">
        <v>41</v>
      </c>
      <c r="B48" s="244">
        <f ca="1">'Tabla Amortización Fijo'!C54</f>
        <v>46908</v>
      </c>
      <c r="C48" s="141">
        <f t="shared" ca="1" si="5"/>
        <v>1885586.9855072291</v>
      </c>
      <c r="D48" s="141">
        <f ca="1">IF(C48&lt;=0,0,IF(C48&lt;D47,C48,'Tabla Amortización Fijo'!AB54))</f>
        <v>2521.5439440359264</v>
      </c>
      <c r="E48" s="156"/>
      <c r="F48" s="141">
        <f ca="1">IF(C48&lt;=0,0,'Tabla Amortización Fijo'!AC54)</f>
        <v>18347.808863722221</v>
      </c>
      <c r="G48" s="141">
        <f t="shared" ca="1" si="0"/>
        <v>20869.352807758147</v>
      </c>
      <c r="H48" s="449"/>
      <c r="I48" s="141">
        <f t="shared" ca="1" si="1"/>
        <v>1508.4695884057833</v>
      </c>
      <c r="J48" s="141">
        <f ca="1">IF(P47&lt;=0.01,0,'Tabla Amortización Fijo'!R54)</f>
        <v>166.35080000000002</v>
      </c>
      <c r="K48" s="141">
        <f ca="1">IF(D48&lt;=0,0,'Tabla Amortización Fijo'!W54+'Tabla Amortización Fijo'!U54)</f>
        <v>311.17272652266251</v>
      </c>
      <c r="L48" s="141">
        <f t="shared" ca="1" si="2"/>
        <v>399</v>
      </c>
      <c r="M48" s="141">
        <f ca="1">IF(C48=0,0,'Tabla Amortización Fijo'!X54+'Tabla Amortización Fijo'!V54+'Tabla Amortización Fijo'!S54+'Tabla Amortización Fijo'!Q54)</f>
        <v>140.243764243626</v>
      </c>
      <c r="N48" s="141">
        <f t="shared" ca="1" si="6"/>
        <v>23394.58968693022</v>
      </c>
      <c r="O48" s="142"/>
      <c r="P48" s="140">
        <f t="shared" ca="1" si="3"/>
        <v>1883065.4415631932</v>
      </c>
      <c r="Q48" s="140">
        <f t="shared" ca="1" si="4"/>
        <v>23254.345922686593</v>
      </c>
      <c r="R48" s="72"/>
      <c r="S48" s="72"/>
    </row>
    <row r="49" spans="1:19" ht="15" x14ac:dyDescent="0.25">
      <c r="A49" s="155">
        <v>42</v>
      </c>
      <c r="B49" s="244">
        <f ca="1">'Tabla Amortización Fijo'!C55</f>
        <v>46938</v>
      </c>
      <c r="C49" s="141">
        <f t="shared" ca="1" si="5"/>
        <v>1883065.4415631932</v>
      </c>
      <c r="D49" s="141">
        <f ca="1">IF(C49&lt;=0,0,IF(C49&lt;D48,C49,'Tabla Amortización Fijo'!AB55))</f>
        <v>3139.1705217817043</v>
      </c>
      <c r="E49" s="156"/>
      <c r="F49" s="141">
        <f ca="1">IF(C49&lt;=0,0,'Tabla Amortización Fijo'!AC55)</f>
        <v>17732.199560000001</v>
      </c>
      <c r="G49" s="141">
        <f t="shared" ca="1" si="0"/>
        <v>20871.370081781704</v>
      </c>
      <c r="H49" s="449"/>
      <c r="I49" s="141">
        <f t="shared" ca="1" si="1"/>
        <v>1506.4523532505548</v>
      </c>
      <c r="J49" s="141">
        <f ca="1">IF(P48&lt;=0.01,0,'Tabla Amortización Fijo'!R55)</f>
        <v>166.35080000000002</v>
      </c>
      <c r="K49" s="141">
        <f ca="1">IF(D49&lt;=0,0,'Tabla Amortización Fijo'!W55+'Tabla Amortización Fijo'!U55)</f>
        <v>311.17272652266251</v>
      </c>
      <c r="L49" s="141">
        <f t="shared" ca="1" si="2"/>
        <v>399</v>
      </c>
      <c r="M49" s="141">
        <f ca="1">IF(C49=0,0,'Tabla Amortización Fijo'!X55+'Tabla Amortización Fijo'!V55+'Tabla Amortización Fijo'!S55+'Tabla Amortización Fijo'!Q55)</f>
        <v>140.243764243626</v>
      </c>
      <c r="N49" s="141">
        <f t="shared" ca="1" si="6"/>
        <v>23394.589725798549</v>
      </c>
      <c r="O49" s="142"/>
      <c r="P49" s="140">
        <f t="shared" ca="1" si="3"/>
        <v>1879926.2710414114</v>
      </c>
      <c r="Q49" s="140">
        <f t="shared" ca="1" si="4"/>
        <v>23254.345961554922</v>
      </c>
      <c r="R49" s="72"/>
      <c r="S49" s="72"/>
    </row>
    <row r="50" spans="1:19" ht="15" x14ac:dyDescent="0.25">
      <c r="A50" s="155">
        <v>43</v>
      </c>
      <c r="B50" s="244">
        <f ca="1">'Tabla Amortización Fijo'!C56</f>
        <v>46969</v>
      </c>
      <c r="C50" s="141">
        <f t="shared" ca="1" si="5"/>
        <v>1879926.2710414114</v>
      </c>
      <c r="D50" s="141">
        <f ca="1">IF(C50&lt;=0,0,IF(C50&lt;D49,C50,'Tabla Amortización Fijo'!AB56))</f>
        <v>2581.1544122023565</v>
      </c>
      <c r="E50" s="156"/>
      <c r="F50" s="141">
        <f ca="1">IF(C50&lt;=0,0,'Tabla Amortización Fijo'!AC56)</f>
        <v>18292.727010583334</v>
      </c>
      <c r="G50" s="141">
        <f t="shared" ca="1" si="0"/>
        <v>20873.881422785689</v>
      </c>
      <c r="H50" s="449"/>
      <c r="I50" s="141">
        <f t="shared" ca="1" si="1"/>
        <v>1503.9410168331294</v>
      </c>
      <c r="J50" s="141">
        <f ca="1">IF(P49&lt;=0.01,0,'Tabla Amortización Fijo'!R56)</f>
        <v>166.35080000000002</v>
      </c>
      <c r="K50" s="141">
        <f ca="1">IF(D50&lt;=0,0,'Tabla Amortización Fijo'!W56+'Tabla Amortización Fijo'!U56)</f>
        <v>311.17272652266251</v>
      </c>
      <c r="L50" s="141">
        <f t="shared" ca="1" si="2"/>
        <v>399</v>
      </c>
      <c r="M50" s="141">
        <f ca="1">IF(C50=0,0,'Tabla Amortización Fijo'!X56+'Tabla Amortización Fijo'!V56+'Tabla Amortización Fijo'!S56+'Tabla Amortización Fijo'!Q56)</f>
        <v>140.243764243626</v>
      </c>
      <c r="N50" s="141">
        <f t="shared" ca="1" si="6"/>
        <v>23394.589730385109</v>
      </c>
      <c r="O50" s="142"/>
      <c r="P50" s="140">
        <f t="shared" ca="1" si="3"/>
        <v>1877345.1166292091</v>
      </c>
      <c r="Q50" s="140">
        <f t="shared" ca="1" si="4"/>
        <v>23254.345966141482</v>
      </c>
      <c r="R50" s="72"/>
      <c r="S50" s="72"/>
    </row>
    <row r="51" spans="1:19" ht="15" x14ac:dyDescent="0.25">
      <c r="A51" s="155">
        <v>44</v>
      </c>
      <c r="B51" s="244">
        <f ca="1">'Tabla Amortización Fijo'!C57</f>
        <v>47000</v>
      </c>
      <c r="C51" s="141">
        <f t="shared" ca="1" si="5"/>
        <v>1877345.1166292091</v>
      </c>
      <c r="D51" s="141">
        <f ca="1">IF(C51&lt;=0,0,IF(C51&lt;D50,C51,'Tabla Amortización Fijo'!AB57))</f>
        <v>2608.3354021375153</v>
      </c>
      <c r="E51" s="156"/>
      <c r="F51" s="141">
        <f ca="1">IF(C51&lt;=0,0,'Tabla Amortización Fijo'!AC57)</f>
        <v>18267.610987111115</v>
      </c>
      <c r="G51" s="141">
        <f t="shared" ca="1" si="0"/>
        <v>20875.946389248631</v>
      </c>
      <c r="H51" s="449"/>
      <c r="I51" s="141">
        <f t="shared" ca="1" si="1"/>
        <v>1501.8760933033675</v>
      </c>
      <c r="J51" s="141">
        <f ca="1">IF(P50&lt;=0.01,0,'Tabla Amortización Fijo'!R57)</f>
        <v>166.35080000000002</v>
      </c>
      <c r="K51" s="141">
        <f ca="1">IF(D51&lt;=0,0,'Tabla Amortización Fijo'!W57+'Tabla Amortización Fijo'!U57)</f>
        <v>311.17272652266251</v>
      </c>
      <c r="L51" s="141">
        <f t="shared" ca="1" si="2"/>
        <v>399</v>
      </c>
      <c r="M51" s="141">
        <f ca="1">IF(C51=0,0,'Tabla Amortización Fijo'!X57+'Tabla Amortización Fijo'!V57+'Tabla Amortización Fijo'!S57+'Tabla Amortización Fijo'!Q57)</f>
        <v>140.243764243626</v>
      </c>
      <c r="N51" s="141">
        <f t="shared" ca="1" si="6"/>
        <v>23394.589773318286</v>
      </c>
      <c r="O51" s="142"/>
      <c r="P51" s="140">
        <f t="shared" ca="1" si="3"/>
        <v>1874736.7812270715</v>
      </c>
      <c r="Q51" s="140">
        <f t="shared" ca="1" si="4"/>
        <v>23254.346009074659</v>
      </c>
      <c r="R51" s="72"/>
      <c r="S51" s="72"/>
    </row>
    <row r="52" spans="1:19" ht="15" x14ac:dyDescent="0.25">
      <c r="A52" s="155">
        <v>45</v>
      </c>
      <c r="B52" s="244">
        <f ca="1">'Tabla Amortización Fijo'!C58</f>
        <v>47030</v>
      </c>
      <c r="C52" s="141">
        <f t="shared" ca="1" si="5"/>
        <v>1874736.7812270715</v>
      </c>
      <c r="D52" s="141">
        <f ca="1">IF(C52&lt;=0,0,IF(C52&lt;D51,C52,'Tabla Amortización Fijo'!AB58))</f>
        <v>3224.2616682157486</v>
      </c>
      <c r="E52" s="156"/>
      <c r="F52" s="141">
        <f ca="1">IF(C52&lt;=0,0,'Tabla Amortización Fijo'!AC58)</f>
        <v>17653.771345000001</v>
      </c>
      <c r="G52" s="141">
        <f t="shared" ca="1" si="0"/>
        <v>20878.033013215751</v>
      </c>
      <c r="H52" s="449"/>
      <c r="I52" s="141">
        <f t="shared" ca="1" si="1"/>
        <v>1499.7894249816575</v>
      </c>
      <c r="J52" s="141">
        <f ca="1">IF(P51&lt;=0.01,0,'Tabla Amortización Fijo'!R58)</f>
        <v>166.35080000000002</v>
      </c>
      <c r="K52" s="141">
        <f ca="1">IF(D52&lt;=0,0,'Tabla Amortización Fijo'!W58+'Tabla Amortización Fijo'!U58)</f>
        <v>311.17272652266251</v>
      </c>
      <c r="L52" s="141">
        <f t="shared" ca="1" si="2"/>
        <v>399</v>
      </c>
      <c r="M52" s="141">
        <f ca="1">IF(C52=0,0,'Tabla Amortización Fijo'!X58+'Tabla Amortización Fijo'!V58+'Tabla Amortización Fijo'!S58+'Tabla Amortización Fijo'!Q58)</f>
        <v>140.243764243626</v>
      </c>
      <c r="N52" s="141">
        <f t="shared" ca="1" si="6"/>
        <v>23394.589728963696</v>
      </c>
      <c r="O52" s="142"/>
      <c r="P52" s="140">
        <f t="shared" ca="1" si="3"/>
        <v>1871512.5195588558</v>
      </c>
      <c r="Q52" s="140">
        <f t="shared" ca="1" si="4"/>
        <v>23254.345964720069</v>
      </c>
      <c r="R52" s="72"/>
      <c r="S52" s="72"/>
    </row>
    <row r="53" spans="1:19" ht="15" x14ac:dyDescent="0.25">
      <c r="A53" s="155">
        <v>46</v>
      </c>
      <c r="B53" s="244">
        <f ca="1">'Tabla Amortización Fijo'!C59</f>
        <v>47061</v>
      </c>
      <c r="C53" s="141">
        <f t="shared" ca="1" si="5"/>
        <v>1871512.5195588558</v>
      </c>
      <c r="D53" s="141">
        <f ca="1">IF(C53&lt;=0,0,IF(C53&lt;D52,C53,'Tabla Amortización Fijo'!AB59))</f>
        <v>2669.7558896200421</v>
      </c>
      <c r="E53" s="156"/>
      <c r="F53" s="141">
        <f ca="1">IF(C53&lt;=0,0,'Tabla Amortización Fijo'!AC59)</f>
        <v>18210.856548777778</v>
      </c>
      <c r="G53" s="141">
        <f t="shared" ca="1" si="0"/>
        <v>20880.61243839782</v>
      </c>
      <c r="H53" s="449"/>
      <c r="I53" s="141">
        <f t="shared" ca="1" si="1"/>
        <v>1497.2100156470847</v>
      </c>
      <c r="J53" s="141">
        <f ca="1">IF(P52&lt;=0.01,0,'Tabla Amortización Fijo'!R59)</f>
        <v>166.35080000000002</v>
      </c>
      <c r="K53" s="141">
        <f ca="1">IF(D53&lt;=0,0,'Tabla Amortización Fijo'!W59+'Tabla Amortización Fijo'!U59)</f>
        <v>311.17272652266251</v>
      </c>
      <c r="L53" s="141">
        <f t="shared" ca="1" si="2"/>
        <v>399</v>
      </c>
      <c r="M53" s="141">
        <f ca="1">IF(C53=0,0,'Tabla Amortización Fijo'!X59+'Tabla Amortización Fijo'!V59+'Tabla Amortización Fijo'!S59+'Tabla Amortización Fijo'!Q59)</f>
        <v>140.243764243626</v>
      </c>
      <c r="N53" s="141">
        <f t="shared" ca="1" si="6"/>
        <v>23394.589744811194</v>
      </c>
      <c r="O53" s="142"/>
      <c r="P53" s="140">
        <f t="shared" ca="1" si="3"/>
        <v>1868842.7636692359</v>
      </c>
      <c r="Q53" s="140">
        <f t="shared" ca="1" si="4"/>
        <v>23254.345980567567</v>
      </c>
      <c r="R53" s="72"/>
      <c r="S53" s="72"/>
    </row>
    <row r="54" spans="1:19" ht="15" x14ac:dyDescent="0.25">
      <c r="A54" s="155">
        <v>47</v>
      </c>
      <c r="B54" s="244">
        <f ca="1">'Tabla Amortización Fijo'!C60</f>
        <v>47091</v>
      </c>
      <c r="C54" s="141">
        <f t="shared" ca="1" si="5"/>
        <v>1868842.7636692359</v>
      </c>
      <c r="D54" s="141">
        <f ca="1">IF(C54&lt;=0,0,IF(C54&lt;D53,C54,'Tabla Amortización Fijo'!AB60))</f>
        <v>3284.4788809316378</v>
      </c>
      <c r="E54" s="156"/>
      <c r="F54" s="141">
        <f ca="1">IF(C54&lt;=0,0,'Tabla Amortización Fijo'!AC60)</f>
        <v>17598.269323333334</v>
      </c>
      <c r="G54" s="141">
        <f t="shared" ca="1" si="0"/>
        <v>20882.748204264972</v>
      </c>
      <c r="H54" s="449"/>
      <c r="I54" s="141">
        <f t="shared" ca="1" si="1"/>
        <v>1495.0742109353887</v>
      </c>
      <c r="J54" s="141">
        <f ca="1">IF(P53&lt;=0.01,0,'Tabla Amortización Fijo'!R60)</f>
        <v>166.35080000000002</v>
      </c>
      <c r="K54" s="141">
        <f ca="1">IF(D54&lt;=0,0,'Tabla Amortización Fijo'!W60+'Tabla Amortización Fijo'!U60)</f>
        <v>311.17272652266251</v>
      </c>
      <c r="L54" s="141">
        <f t="shared" ca="1" si="2"/>
        <v>399</v>
      </c>
      <c r="M54" s="141">
        <f ca="1">IF(C54=0,0,'Tabla Amortización Fijo'!X60+'Tabla Amortización Fijo'!V60+'Tabla Amortización Fijo'!S60+'Tabla Amortización Fijo'!Q60)</f>
        <v>140.243764243626</v>
      </c>
      <c r="N54" s="141">
        <f t="shared" ca="1" si="6"/>
        <v>23394.589705966649</v>
      </c>
      <c r="O54" s="142"/>
      <c r="P54" s="140">
        <f t="shared" ca="1" si="3"/>
        <v>1865558.2847883042</v>
      </c>
      <c r="Q54" s="140">
        <f t="shared" ca="1" si="4"/>
        <v>23254.345941723022</v>
      </c>
      <c r="R54" s="72"/>
      <c r="S54" s="72"/>
    </row>
    <row r="55" spans="1:19" ht="15" x14ac:dyDescent="0.25">
      <c r="A55" s="155">
        <v>48</v>
      </c>
      <c r="B55" s="244">
        <f ca="1">'Tabla Amortización Fijo'!C61</f>
        <v>47122</v>
      </c>
      <c r="C55" s="141">
        <f t="shared" ca="1" si="5"/>
        <v>1865558.2847883042</v>
      </c>
      <c r="D55" s="141">
        <f ca="1">IF(C55&lt;=0,0,IF(C55&lt;D54,C55,'Tabla Amortización Fijo'!AB61))</f>
        <v>2732.4572896621603</v>
      </c>
      <c r="E55" s="156"/>
      <c r="F55" s="141">
        <f ca="1">IF(C55&lt;=0,0,'Tabla Amortización Fijo'!AC61)</f>
        <v>18152.918485666665</v>
      </c>
      <c r="G55" s="141">
        <f t="shared" ca="1" si="0"/>
        <v>20885.375775328826</v>
      </c>
      <c r="H55" s="449"/>
      <c r="I55" s="141">
        <f t="shared" ca="1" si="1"/>
        <v>1492.4466278306434</v>
      </c>
      <c r="J55" s="141">
        <f ca="1">IF(P54&lt;=0.01,0,'Tabla Amortización Fijo'!R61)</f>
        <v>166.35080000000002</v>
      </c>
      <c r="K55" s="141">
        <f ca="1">IF(D55&lt;=0,0,'Tabla Amortización Fijo'!W61+'Tabla Amortización Fijo'!U61)</f>
        <v>311.17272652266251</v>
      </c>
      <c r="L55" s="141">
        <f t="shared" ca="1" si="2"/>
        <v>399</v>
      </c>
      <c r="M55" s="141">
        <f ca="1">IF(C55=0,0,'Tabla Amortización Fijo'!X61+'Tabla Amortización Fijo'!V61+'Tabla Amortización Fijo'!S61+'Tabla Amortización Fijo'!Q61)</f>
        <v>140.243764243626</v>
      </c>
      <c r="N55" s="141">
        <f t="shared" ca="1" si="6"/>
        <v>23394.589693925758</v>
      </c>
      <c r="O55" s="142"/>
      <c r="P55" s="140">
        <f t="shared" ca="1" si="3"/>
        <v>1862825.827498642</v>
      </c>
      <c r="Q55" s="140">
        <f t="shared" ca="1" si="4"/>
        <v>23254.345929682131</v>
      </c>
      <c r="R55" s="72"/>
      <c r="S55" s="72"/>
    </row>
    <row r="56" spans="1:19" ht="15" x14ac:dyDescent="0.25">
      <c r="A56" s="155">
        <v>49</v>
      </c>
      <c r="B56" s="244">
        <f ca="1">'Tabla Amortización Fijo'!C62</f>
        <v>47153</v>
      </c>
      <c r="C56" s="141">
        <f t="shared" ca="1" si="5"/>
        <v>1862825.827498642</v>
      </c>
      <c r="D56" s="141">
        <f ca="1">IF(C56&lt;=0,0,IF(C56&lt;D55,C56,'Tabla Amortización Fijo'!AB62))</f>
        <v>2761.2315829541321</v>
      </c>
      <c r="E56" s="156"/>
      <c r="F56" s="141">
        <f ca="1">IF(C56&lt;=0,0,'Tabla Amortización Fijo'!AC62)</f>
        <v>18126.330131833336</v>
      </c>
      <c r="G56" s="141">
        <f t="shared" ca="1" si="0"/>
        <v>20887.561714787469</v>
      </c>
      <c r="H56" s="449"/>
      <c r="I56" s="141">
        <f t="shared" ca="1" si="1"/>
        <v>1490.2606619989135</v>
      </c>
      <c r="J56" s="141">
        <f ca="1">IF(P55&lt;=0.01,0,'Tabla Amortización Fijo'!R62)</f>
        <v>166.35080000000002</v>
      </c>
      <c r="K56" s="141">
        <f ca="1">IF(D56&lt;=0,0,'Tabla Amortización Fijo'!W62+'Tabla Amortización Fijo'!U62)</f>
        <v>311.17272652266251</v>
      </c>
      <c r="L56" s="141">
        <f t="shared" ca="1" si="2"/>
        <v>399</v>
      </c>
      <c r="M56" s="141">
        <f ca="1">IF(C56=0,0,'Tabla Amortización Fijo'!X62+'Tabla Amortización Fijo'!V62+'Tabla Amortización Fijo'!S62+'Tabla Amortización Fijo'!Q62)</f>
        <v>140.243764243626</v>
      </c>
      <c r="N56" s="141">
        <f t="shared" ca="1" si="6"/>
        <v>23394.589667552671</v>
      </c>
      <c r="O56" s="142"/>
      <c r="P56" s="140">
        <f t="shared" ca="1" si="3"/>
        <v>1860064.595915688</v>
      </c>
      <c r="Q56" s="140">
        <f t="shared" ca="1" si="4"/>
        <v>23254.345903309044</v>
      </c>
      <c r="R56" s="72"/>
      <c r="S56" s="72"/>
    </row>
    <row r="57" spans="1:19" ht="15" x14ac:dyDescent="0.25">
      <c r="A57" s="155">
        <v>50</v>
      </c>
      <c r="B57" s="244">
        <f ca="1">'Tabla Amortización Fijo'!C63</f>
        <v>47181</v>
      </c>
      <c r="C57" s="141">
        <f t="shared" ca="1" si="5"/>
        <v>1860064.595915688</v>
      </c>
      <c r="D57" s="141">
        <f ca="1">IF(C57&lt;=0,0,IF(C57&lt;D56,C57,'Tabla Amortización Fijo'!AB63))</f>
        <v>4541.8697133607884</v>
      </c>
      <c r="E57" s="156"/>
      <c r="F57" s="141">
        <f ca="1">IF(C57&lt;=0,0,'Tabla Amortización Fijo'!AC63)</f>
        <v>16347.901007666669</v>
      </c>
      <c r="G57" s="141">
        <f t="shared" ca="1" si="0"/>
        <v>20889.770721027457</v>
      </c>
      <c r="H57" s="449"/>
      <c r="I57" s="141">
        <f t="shared" ca="1" si="1"/>
        <v>1488.0516767325503</v>
      </c>
      <c r="J57" s="141">
        <f ca="1">IF(P56&lt;=0.01,0,'Tabla Amortización Fijo'!R63)</f>
        <v>166.35080000000002</v>
      </c>
      <c r="K57" s="141">
        <f ca="1">IF(D57&lt;=0,0,'Tabla Amortización Fijo'!W63+'Tabla Amortización Fijo'!U63)</f>
        <v>311.17272652266251</v>
      </c>
      <c r="L57" s="141">
        <f t="shared" ca="1" si="2"/>
        <v>399</v>
      </c>
      <c r="M57" s="141">
        <f ca="1">IF(C57=0,0,'Tabla Amortización Fijo'!X63+'Tabla Amortización Fijo'!V63+'Tabla Amortización Fijo'!S63+'Tabla Amortización Fijo'!Q63)</f>
        <v>140.243764243626</v>
      </c>
      <c r="N57" s="141">
        <f t="shared" ca="1" si="6"/>
        <v>23394.589688526296</v>
      </c>
      <c r="O57" s="142"/>
      <c r="P57" s="140">
        <f t="shared" ca="1" si="3"/>
        <v>1855522.7262023273</v>
      </c>
      <c r="Q57" s="140">
        <f t="shared" ca="1" si="4"/>
        <v>23254.345924282668</v>
      </c>
      <c r="R57" s="72"/>
      <c r="S57" s="72"/>
    </row>
    <row r="58" spans="1:19" ht="15" x14ac:dyDescent="0.25">
      <c r="A58" s="155">
        <v>51</v>
      </c>
      <c r="B58" s="244">
        <f ca="1">'Tabla Amortización Fijo'!C64</f>
        <v>47212</v>
      </c>
      <c r="C58" s="141">
        <f t="shared" ca="1" si="5"/>
        <v>1855522.7262023273</v>
      </c>
      <c r="D58" s="141">
        <f ca="1">IF(C58&lt;=0,0,IF(C58&lt;D57,C58,'Tabla Amortización Fijo'!AB64))</f>
        <v>2838.13729688282</v>
      </c>
      <c r="E58" s="156"/>
      <c r="F58" s="141">
        <f ca="1">IF(C58&lt;=0,0,'Tabla Amortización Fijo'!AC64)</f>
        <v>18055.266911555555</v>
      </c>
      <c r="G58" s="141">
        <f t="shared" ca="1" si="0"/>
        <v>20893.404208438376</v>
      </c>
      <c r="H58" s="449"/>
      <c r="I58" s="141">
        <f t="shared" ca="1" si="1"/>
        <v>1484.4181809618619</v>
      </c>
      <c r="J58" s="141">
        <f ca="1">IF(P57&lt;=0.01,0,'Tabla Amortización Fijo'!R64)</f>
        <v>166.35080000000002</v>
      </c>
      <c r="K58" s="141">
        <f ca="1">IF(D58&lt;=0,0,'Tabla Amortización Fijo'!W64+'Tabla Amortización Fijo'!U64)</f>
        <v>311.17272652266246</v>
      </c>
      <c r="L58" s="141">
        <f t="shared" ca="1" si="2"/>
        <v>399</v>
      </c>
      <c r="M58" s="141">
        <f ca="1">IF(C58=0,0,'Tabla Amortización Fijo'!X64+'Tabla Amortización Fijo'!V64+'Tabla Amortización Fijo'!S64+'Tabla Amortización Fijo'!Q64)</f>
        <v>140.243764243626</v>
      </c>
      <c r="N58" s="141">
        <f t="shared" ca="1" si="6"/>
        <v>23394.589680166526</v>
      </c>
      <c r="O58" s="142"/>
      <c r="P58" s="140">
        <f t="shared" ca="1" si="3"/>
        <v>1852684.5889054444</v>
      </c>
      <c r="Q58" s="140">
        <f t="shared" ca="1" si="4"/>
        <v>23254.345915922899</v>
      </c>
      <c r="R58" s="72"/>
      <c r="S58" s="72"/>
    </row>
    <row r="59" spans="1:19" ht="15" x14ac:dyDescent="0.25">
      <c r="A59" s="155">
        <v>52</v>
      </c>
      <c r="B59" s="244">
        <f ca="1">'Tabla Amortización Fijo'!C65</f>
        <v>47242</v>
      </c>
      <c r="C59" s="141">
        <f t="shared" ca="1" si="5"/>
        <v>1852684.5889054444</v>
      </c>
      <c r="D59" s="141">
        <f ca="1">IF(C59&lt;=0,0,IF(C59&lt;D58,C59,'Tabla Amortización Fijo'!AB65))</f>
        <v>3449.5615664350407</v>
      </c>
      <c r="E59" s="156"/>
      <c r="F59" s="141">
        <f ca="1">IF(C59&lt;=0,0,'Tabla Amortización Fijo'!AC65)</f>
        <v>17446.113128333338</v>
      </c>
      <c r="G59" s="141">
        <f t="shared" ca="1" si="0"/>
        <v>20895.674694768379</v>
      </c>
      <c r="H59" s="449"/>
      <c r="I59" s="141">
        <f t="shared" ca="1" si="1"/>
        <v>1482.1476711243556</v>
      </c>
      <c r="J59" s="141">
        <f ca="1">IF(P58&lt;=0.01,0,'Tabla Amortización Fijo'!R65)</f>
        <v>166.35080000000002</v>
      </c>
      <c r="K59" s="141">
        <f ca="1">IF(D59&lt;=0,0,'Tabla Amortización Fijo'!W65+'Tabla Amortización Fijo'!U65)</f>
        <v>311.17272652266251</v>
      </c>
      <c r="L59" s="141">
        <f t="shared" ca="1" si="2"/>
        <v>399</v>
      </c>
      <c r="M59" s="141">
        <f ca="1">IF(C59=0,0,'Tabla Amortización Fijo'!X65+'Tabla Amortización Fijo'!V65+'Tabla Amortización Fijo'!S65+'Tabla Amortización Fijo'!Q65)</f>
        <v>140.243764243626</v>
      </c>
      <c r="N59" s="141">
        <f t="shared" ca="1" si="6"/>
        <v>23394.589656659024</v>
      </c>
      <c r="O59" s="142"/>
      <c r="P59" s="140">
        <f t="shared" ca="1" si="3"/>
        <v>1849235.0273390093</v>
      </c>
      <c r="Q59" s="140">
        <f t="shared" ca="1" si="4"/>
        <v>23254.345892415397</v>
      </c>
      <c r="R59" s="72"/>
      <c r="S59" s="72"/>
    </row>
    <row r="60" spans="1:19" ht="15" x14ac:dyDescent="0.25">
      <c r="A60" s="155">
        <v>53</v>
      </c>
      <c r="B60" s="244">
        <f ca="1">'Tabla Amortización Fijo'!C66</f>
        <v>47273</v>
      </c>
      <c r="C60" s="141">
        <f t="shared" ca="1" si="5"/>
        <v>1849235.0273390093</v>
      </c>
      <c r="D60" s="141">
        <f ca="1">IF(C60&lt;=0,0,IF(C60&lt;D59,C60,'Tabla Amortización Fijo'!AB66))</f>
        <v>2904.3502590795943</v>
      </c>
      <c r="E60" s="156"/>
      <c r="F60" s="141">
        <f ca="1">IF(C60&lt;=0,0,'Tabla Amortización Fijo'!AC66)</f>
        <v>17994.084097388888</v>
      </c>
      <c r="G60" s="141">
        <f t="shared" ca="1" si="0"/>
        <v>20898.434356468482</v>
      </c>
      <c r="H60" s="449"/>
      <c r="I60" s="141">
        <f t="shared" ca="1" si="1"/>
        <v>1479.3880218712075</v>
      </c>
      <c r="J60" s="141">
        <f ca="1">IF(P59&lt;=0.01,0,'Tabla Amortización Fijo'!R66)</f>
        <v>166.35080000000002</v>
      </c>
      <c r="K60" s="141">
        <f ca="1">IF(D60&lt;=0,0,'Tabla Amortización Fijo'!W66+'Tabla Amortización Fijo'!U66)</f>
        <v>311.17272652266251</v>
      </c>
      <c r="L60" s="141">
        <f t="shared" ca="1" si="2"/>
        <v>399</v>
      </c>
      <c r="M60" s="141">
        <f ca="1">IF(C60=0,0,'Tabla Amortización Fijo'!X66+'Tabla Amortización Fijo'!V66+'Tabla Amortización Fijo'!S66+'Tabla Amortización Fijo'!Q66)</f>
        <v>140.243764243626</v>
      </c>
      <c r="N60" s="141">
        <f t="shared" ca="1" si="6"/>
        <v>23394.589669105979</v>
      </c>
      <c r="O60" s="142"/>
      <c r="P60" s="140">
        <f t="shared" ca="1" si="3"/>
        <v>1846330.6770799297</v>
      </c>
      <c r="Q60" s="140">
        <f t="shared" ca="1" si="4"/>
        <v>23254.345904862352</v>
      </c>
      <c r="R60" s="72"/>
      <c r="S60" s="72"/>
    </row>
    <row r="61" spans="1:19" ht="15" x14ac:dyDescent="0.25">
      <c r="A61" s="155">
        <v>54</v>
      </c>
      <c r="B61" s="244">
        <f ca="1">'Tabla Amortización Fijo'!C67</f>
        <v>47303</v>
      </c>
      <c r="C61" s="141">
        <f t="shared" ca="1" si="5"/>
        <v>1846330.6770799297</v>
      </c>
      <c r="D61" s="141">
        <f ca="1">IF(C61&lt;=0,0,IF(C61&lt;D60,C61,'Tabla Amortización Fijo'!AB67))</f>
        <v>3514.4773655857152</v>
      </c>
      <c r="E61" s="156"/>
      <c r="F61" s="141">
        <f ca="1">IF(C61&lt;=0,0,'Tabla Amortización Fijo'!AC67)</f>
        <v>17386.280475833333</v>
      </c>
      <c r="G61" s="141">
        <f t="shared" ca="1" si="0"/>
        <v>20900.75784141905</v>
      </c>
      <c r="H61" s="449"/>
      <c r="I61" s="141">
        <f t="shared" ca="1" si="1"/>
        <v>1477.0645416639438</v>
      </c>
      <c r="J61" s="141">
        <f ca="1">IF(P60&lt;=0.01,0,'Tabla Amortización Fijo'!R67)</f>
        <v>166.35080000000002</v>
      </c>
      <c r="K61" s="141">
        <f ca="1">IF(D61&lt;=0,0,'Tabla Amortización Fijo'!W67+'Tabla Amortización Fijo'!U67)</f>
        <v>311.17272652266251</v>
      </c>
      <c r="L61" s="141">
        <f t="shared" ca="1" si="2"/>
        <v>399</v>
      </c>
      <c r="M61" s="141">
        <f ca="1">IF(C61=0,0,'Tabla Amortización Fijo'!X67+'Tabla Amortización Fijo'!V67+'Tabla Amortización Fijo'!S67+'Tabla Amortización Fijo'!Q67)</f>
        <v>140.243764243626</v>
      </c>
      <c r="N61" s="141">
        <f t="shared" ca="1" si="6"/>
        <v>23394.589673849285</v>
      </c>
      <c r="O61" s="142"/>
      <c r="P61" s="140">
        <f t="shared" ca="1" si="3"/>
        <v>1842816.199714344</v>
      </c>
      <c r="Q61" s="140">
        <f t="shared" ca="1" si="4"/>
        <v>23254.345909605658</v>
      </c>
      <c r="R61" s="72"/>
      <c r="S61" s="72"/>
    </row>
    <row r="62" spans="1:19" ht="15" x14ac:dyDescent="0.25">
      <c r="A62" s="155">
        <v>55</v>
      </c>
      <c r="B62" s="244">
        <f ca="1">'Tabla Amortización Fijo'!C68</f>
        <v>47334</v>
      </c>
      <c r="C62" s="141">
        <f t="shared" ca="1" si="5"/>
        <v>1842816.199714344</v>
      </c>
      <c r="D62" s="141">
        <f ca="1">IF(C62&lt;=0,0,IF(C62&lt;D61,C62,'Tabla Amortización Fijo'!AB68))</f>
        <v>2971.9440799826693</v>
      </c>
      <c r="E62" s="156"/>
      <c r="F62" s="141">
        <f ca="1">IF(C62&lt;=0,0,'Tabla Amortización Fijo'!AC68)</f>
        <v>17931.625315472222</v>
      </c>
      <c r="G62" s="141">
        <f t="shared" ca="1" si="0"/>
        <v>20903.569395454891</v>
      </c>
      <c r="H62" s="449"/>
      <c r="I62" s="141">
        <f t="shared" ca="1" si="1"/>
        <v>1474.2529597714754</v>
      </c>
      <c r="J62" s="141">
        <f ca="1">IF(P61&lt;=0.01,0,'Tabla Amortización Fijo'!R68)</f>
        <v>166.35080000000002</v>
      </c>
      <c r="K62" s="141">
        <f ca="1">IF(D62&lt;=0,0,'Tabla Amortización Fijo'!W68+'Tabla Amortización Fijo'!U68)</f>
        <v>311.17272652266251</v>
      </c>
      <c r="L62" s="141">
        <f t="shared" ca="1" si="2"/>
        <v>399</v>
      </c>
      <c r="M62" s="141">
        <f ca="1">IF(C62=0,0,'Tabla Amortización Fijo'!X68+'Tabla Amortización Fijo'!V68+'Tabla Amortización Fijo'!S68+'Tabla Amortización Fijo'!Q68)</f>
        <v>140.243764243626</v>
      </c>
      <c r="N62" s="141">
        <f t="shared" ca="1" si="6"/>
        <v>23394.589645992655</v>
      </c>
      <c r="O62" s="142"/>
      <c r="P62" s="140">
        <f t="shared" ca="1" si="3"/>
        <v>1839844.2556343614</v>
      </c>
      <c r="Q62" s="140">
        <f t="shared" ca="1" si="4"/>
        <v>23254.345881749028</v>
      </c>
      <c r="R62" s="72"/>
      <c r="S62" s="72"/>
    </row>
    <row r="63" spans="1:19" ht="15" x14ac:dyDescent="0.25">
      <c r="A63" s="155">
        <v>56</v>
      </c>
      <c r="B63" s="244">
        <f ca="1">'Tabla Amortización Fijo'!C69</f>
        <v>47365</v>
      </c>
      <c r="C63" s="141">
        <f t="shared" ca="1" si="5"/>
        <v>1839844.2556343614</v>
      </c>
      <c r="D63" s="141">
        <f ca="1">IF(C63&lt;=0,0,IF(C63&lt;D62,C63,'Tabla Amortización Fijo'!AB69))</f>
        <v>3003.2403022249273</v>
      </c>
      <c r="E63" s="156"/>
      <c r="F63" s="141">
        <f ca="1">IF(C63&lt;=0,0,'Tabla Amortización Fijo'!AC69)</f>
        <v>17902.706688194445</v>
      </c>
      <c r="G63" s="141">
        <f t="shared" ca="1" si="0"/>
        <v>20905.946990419372</v>
      </c>
      <c r="H63" s="449"/>
      <c r="I63" s="141">
        <f t="shared" ca="1" si="1"/>
        <v>1471.8754045074891</v>
      </c>
      <c r="J63" s="141">
        <f ca="1">IF(P62&lt;=0.01,0,'Tabla Amortización Fijo'!R69)</f>
        <v>166.35080000000002</v>
      </c>
      <c r="K63" s="141">
        <f ca="1">IF(D63&lt;=0,0,'Tabla Amortización Fijo'!W69+'Tabla Amortización Fijo'!U69)</f>
        <v>311.17272652266251</v>
      </c>
      <c r="L63" s="141">
        <f t="shared" ca="1" si="2"/>
        <v>399</v>
      </c>
      <c r="M63" s="141">
        <f ca="1">IF(C63=0,0,'Tabla Amortización Fijo'!X69+'Tabla Amortización Fijo'!V69+'Tabla Amortización Fijo'!S69+'Tabla Amortización Fijo'!Q69)</f>
        <v>140.243764243626</v>
      </c>
      <c r="N63" s="141">
        <f t="shared" ca="1" si="6"/>
        <v>23394.58968569315</v>
      </c>
      <c r="O63" s="142"/>
      <c r="P63" s="140">
        <f t="shared" ca="1" si="3"/>
        <v>1836841.0153321365</v>
      </c>
      <c r="Q63" s="140">
        <f t="shared" ca="1" si="4"/>
        <v>23254.345921449523</v>
      </c>
      <c r="R63" s="72"/>
      <c r="S63" s="72"/>
    </row>
    <row r="64" spans="1:19" ht="15" x14ac:dyDescent="0.25">
      <c r="A64" s="155">
        <v>57</v>
      </c>
      <c r="B64" s="244">
        <f ca="1">'Tabla Amortización Fijo'!C70</f>
        <v>47395</v>
      </c>
      <c r="C64" s="141">
        <f t="shared" ca="1" si="5"/>
        <v>1836841.0153321365</v>
      </c>
      <c r="D64" s="141">
        <f ca="1">IF(C64&lt;=0,0,IF(C64&lt;D63,C64,'Tabla Amortización Fijo'!AB70))</f>
        <v>3611.4300764423328</v>
      </c>
      <c r="E64" s="156"/>
      <c r="F64" s="141">
        <f ca="1">IF(C64&lt;=0,0,'Tabla Amortización Fijo'!AC70)</f>
        <v>17296.919510833333</v>
      </c>
      <c r="G64" s="141">
        <f t="shared" ca="1" si="0"/>
        <v>20908.349587275665</v>
      </c>
      <c r="H64" s="449"/>
      <c r="I64" s="141">
        <f t="shared" ca="1" si="1"/>
        <v>1469.4728122657093</v>
      </c>
      <c r="J64" s="141">
        <f ca="1">IF(P63&lt;=0.01,0,'Tabla Amortización Fijo'!R70)</f>
        <v>166.35080000000002</v>
      </c>
      <c r="K64" s="141">
        <f ca="1">IF(D64&lt;=0,0,'Tabla Amortización Fijo'!W70+'Tabla Amortización Fijo'!U70)</f>
        <v>311.17272652266251</v>
      </c>
      <c r="L64" s="141">
        <f t="shared" ca="1" si="2"/>
        <v>399</v>
      </c>
      <c r="M64" s="141">
        <f ca="1">IF(C64=0,0,'Tabla Amortización Fijo'!X70+'Tabla Amortización Fijo'!V70+'Tabla Amortización Fijo'!S70+'Tabla Amortización Fijo'!Q70)</f>
        <v>140.243764243626</v>
      </c>
      <c r="N64" s="141">
        <f t="shared" ca="1" si="6"/>
        <v>23394.589690307665</v>
      </c>
      <c r="O64" s="142"/>
      <c r="P64" s="140">
        <f t="shared" ca="1" si="3"/>
        <v>1833229.5852556941</v>
      </c>
      <c r="Q64" s="140">
        <f t="shared" ca="1" si="4"/>
        <v>23254.345926064037</v>
      </c>
      <c r="R64" s="72"/>
      <c r="S64" s="72"/>
    </row>
    <row r="65" spans="1:19" ht="15" x14ac:dyDescent="0.25">
      <c r="A65" s="155">
        <v>58</v>
      </c>
      <c r="B65" s="244">
        <f ca="1">'Tabla Amortización Fijo'!C71</f>
        <v>47426</v>
      </c>
      <c r="C65" s="141">
        <f t="shared" ca="1" si="5"/>
        <v>1833229.5852556941</v>
      </c>
      <c r="D65" s="141">
        <f ca="1">IF(C65&lt;=0,0,IF(C65&lt;D64,C65,'Tabla Amortización Fijo'!AB71))</f>
        <v>3072.8964561291723</v>
      </c>
      <c r="E65" s="156"/>
      <c r="F65" s="141">
        <f ca="1">IF(C65&lt;=0,0,'Tabla Amortización Fijo'!AC71)</f>
        <v>17838.34227427778</v>
      </c>
      <c r="G65" s="141">
        <f t="shared" ca="1" si="0"/>
        <v>20911.238730406953</v>
      </c>
      <c r="H65" s="449"/>
      <c r="I65" s="141">
        <f t="shared" ca="1" si="1"/>
        <v>1466.5836682045554</v>
      </c>
      <c r="J65" s="141">
        <f ca="1">IF(P64&lt;=0.01,0,'Tabla Amortización Fijo'!R71)</f>
        <v>166.35080000000002</v>
      </c>
      <c r="K65" s="141">
        <f ca="1">IF(D65&lt;=0,0,'Tabla Amortización Fijo'!W71+'Tabla Amortización Fijo'!U71)</f>
        <v>311.17272652266251</v>
      </c>
      <c r="L65" s="141">
        <f t="shared" ca="1" si="2"/>
        <v>399</v>
      </c>
      <c r="M65" s="141">
        <f ca="1">IF(C65=0,0,'Tabla Amortización Fijo'!X71+'Tabla Amortización Fijo'!V71+'Tabla Amortización Fijo'!S71+'Tabla Amortización Fijo'!Q71)</f>
        <v>140.243764243626</v>
      </c>
      <c r="N65" s="141">
        <f t="shared" ca="1" si="6"/>
        <v>23394.589689377797</v>
      </c>
      <c r="O65" s="142"/>
      <c r="P65" s="140">
        <f t="shared" ca="1" si="3"/>
        <v>1830156.688799565</v>
      </c>
      <c r="Q65" s="140">
        <f t="shared" ca="1" si="4"/>
        <v>23254.34592513417</v>
      </c>
      <c r="R65" s="72"/>
      <c r="S65" s="72"/>
    </row>
    <row r="66" spans="1:19" ht="15" x14ac:dyDescent="0.25">
      <c r="A66" s="155">
        <v>59</v>
      </c>
      <c r="B66" s="244">
        <f ca="1">'Tabla Amortización Fijo'!C72</f>
        <v>47456</v>
      </c>
      <c r="C66" s="141">
        <f t="shared" ca="1" si="5"/>
        <v>1830156.688799565</v>
      </c>
      <c r="D66" s="141">
        <f ca="1">IF(C66&lt;=0,0,IF(C66&lt;D65,C66,'Tabla Amortización Fijo'!AB72))</f>
        <v>3679.7216125167733</v>
      </c>
      <c r="E66" s="156"/>
      <c r="F66" s="141">
        <f ca="1">IF(C66&lt;=0,0,'Tabla Amortización Fijo'!AC72)</f>
        <v>17233.975403333334</v>
      </c>
      <c r="G66" s="141">
        <f t="shared" ca="1" si="0"/>
        <v>20913.697015850106</v>
      </c>
      <c r="H66" s="449"/>
      <c r="I66" s="141">
        <f t="shared" ca="1" si="1"/>
        <v>1464.1253510396521</v>
      </c>
      <c r="J66" s="141">
        <f ca="1">IF(P65&lt;=0.01,0,'Tabla Amortización Fijo'!R72)</f>
        <v>166.35080000000002</v>
      </c>
      <c r="K66" s="141">
        <f ca="1">IF(D66&lt;=0,0,'Tabla Amortización Fijo'!W72+'Tabla Amortización Fijo'!U72)</f>
        <v>311.17272652266251</v>
      </c>
      <c r="L66" s="141">
        <f t="shared" ca="1" si="2"/>
        <v>399</v>
      </c>
      <c r="M66" s="141">
        <f ca="1">IF(C66=0,0,'Tabla Amortización Fijo'!X72+'Tabla Amortización Fijo'!V72+'Tabla Amortización Fijo'!S72+'Tabla Amortización Fijo'!Q72)</f>
        <v>140.243764243626</v>
      </c>
      <c r="N66" s="141">
        <f t="shared" ca="1" si="6"/>
        <v>23394.589657656048</v>
      </c>
      <c r="O66" s="142"/>
      <c r="P66" s="140">
        <f t="shared" ca="1" si="3"/>
        <v>1826476.9671870482</v>
      </c>
      <c r="Q66" s="140">
        <f t="shared" ca="1" si="4"/>
        <v>23254.345893412421</v>
      </c>
      <c r="R66" s="72"/>
      <c r="S66" s="72"/>
    </row>
    <row r="67" spans="1:19" ht="15" x14ac:dyDescent="0.25">
      <c r="A67" s="155">
        <v>60</v>
      </c>
      <c r="B67" s="244">
        <f ca="1">'Tabla Amortización Fijo'!C73</f>
        <v>47487</v>
      </c>
      <c r="C67" s="141">
        <f t="shared" ca="1" si="5"/>
        <v>1826476.9671870482</v>
      </c>
      <c r="D67" s="141">
        <f ca="1">IF(C67&lt;=0,0,IF(C67&lt;D66,C67,'Tabla Amortización Fijo'!AB73))</f>
        <v>3144.0052758464967</v>
      </c>
      <c r="E67" s="156"/>
      <c r="F67" s="141">
        <f ca="1">IF(C67&lt;=0,0,'Tabla Amortización Fijo'!AC73)</f>
        <v>17772.635530222222</v>
      </c>
      <c r="G67" s="141">
        <f t="shared" ca="1" si="0"/>
        <v>20916.640806068717</v>
      </c>
      <c r="H67" s="449"/>
      <c r="I67" s="141">
        <f t="shared" ca="1" si="1"/>
        <v>1461.1815737496386</v>
      </c>
      <c r="J67" s="141">
        <f ca="1">IF(P66&lt;=0.01,0,'Tabla Amortización Fijo'!R73)</f>
        <v>166.35080000000002</v>
      </c>
      <c r="K67" s="141">
        <f ca="1">IF(D67&lt;=0,0,'Tabla Amortización Fijo'!W73+'Tabla Amortización Fijo'!U73)</f>
        <v>311.17272652266251</v>
      </c>
      <c r="L67" s="141">
        <f t="shared" ca="1" si="2"/>
        <v>399</v>
      </c>
      <c r="M67" s="141">
        <f ca="1">IF(C67=0,0,'Tabla Amortización Fijo'!X73+'Tabla Amortización Fijo'!V73+'Tabla Amortización Fijo'!S73+'Tabla Amortización Fijo'!Q73)</f>
        <v>140.243764243626</v>
      </c>
      <c r="N67" s="141">
        <f t="shared" ca="1" si="6"/>
        <v>23394.589670584646</v>
      </c>
      <c r="O67" s="142"/>
      <c r="P67" s="140">
        <f t="shared" ca="1" si="3"/>
        <v>1823332.9619112017</v>
      </c>
      <c r="Q67" s="140">
        <f t="shared" ca="1" si="4"/>
        <v>23254.345906341019</v>
      </c>
      <c r="R67" s="72"/>
      <c r="S67" s="72"/>
    </row>
    <row r="68" spans="1:19" s="72" customFormat="1" ht="15" x14ac:dyDescent="0.25">
      <c r="A68" s="155">
        <v>61</v>
      </c>
      <c r="B68" s="244">
        <f ca="1">'Tabla Amortización Fijo'!C74</f>
        <v>47518</v>
      </c>
      <c r="C68" s="141">
        <f t="shared" ca="1" si="5"/>
        <v>1823332.9619112017</v>
      </c>
      <c r="D68" s="141">
        <f ca="1">IF(C68&lt;=0,0,IF(C68&lt;D67,C68,'Tabla Amortización Fijo'!AB74))</f>
        <v>3177.1133980707555</v>
      </c>
      <c r="E68" s="156"/>
      <c r="F68" s="141">
        <f ca="1">IF(C68&lt;=0,0,'Tabla Amortización Fijo'!AC74)</f>
        <v>17742.042566249998</v>
      </c>
      <c r="G68" s="141">
        <f t="shared" ca="1" si="0"/>
        <v>20919.155964320755</v>
      </c>
      <c r="H68" s="449"/>
      <c r="I68" s="141">
        <f t="shared" ca="1" si="1"/>
        <v>1458.6663695289615</v>
      </c>
      <c r="J68" s="141">
        <f ca="1">IF(P67&lt;=0.01,0,'Tabla Amortización Fijo'!R74)</f>
        <v>166.35080000000002</v>
      </c>
      <c r="K68" s="141">
        <f ca="1">IF(D68&lt;=0,0,'Tabla Amortización Fijo'!W74+'Tabla Amortización Fijo'!U74)</f>
        <v>311.17272652266251</v>
      </c>
      <c r="L68" s="141">
        <f t="shared" ca="1" si="2"/>
        <v>399</v>
      </c>
      <c r="M68" s="141">
        <f ca="1">IF(C68=0,0,'Tabla Amortización Fijo'!X74+'Tabla Amortización Fijo'!V74+'Tabla Amortización Fijo'!S74+'Tabla Amortización Fijo'!Q74)</f>
        <v>140.243764243626</v>
      </c>
      <c r="N68" s="141">
        <f t="shared" ca="1" si="6"/>
        <v>23394.589624616005</v>
      </c>
      <c r="O68" s="142"/>
      <c r="P68" s="140">
        <f t="shared" ca="1" si="3"/>
        <v>1820155.848513131</v>
      </c>
      <c r="Q68" s="140">
        <f t="shared" ca="1" si="4"/>
        <v>23254.345860372378</v>
      </c>
    </row>
    <row r="69" spans="1:19" ht="15" x14ac:dyDescent="0.25">
      <c r="A69" s="155">
        <v>62</v>
      </c>
      <c r="B69" s="244">
        <f ca="1">'Tabla Amortización Fijo'!C75</f>
        <v>47546</v>
      </c>
      <c r="C69" s="141">
        <f t="shared" ca="1" si="5"/>
        <v>1820155.848513131</v>
      </c>
      <c r="D69" s="141">
        <f ca="1">IF(C69&lt;=0,0,IF(C69&lt;D68,C69,'Tabla Amortización Fijo'!AB75))</f>
        <v>4924.5502578986379</v>
      </c>
      <c r="E69" s="156"/>
      <c r="F69" s="141">
        <f ca="1">IF(C69&lt;=0,0,'Tabla Amortización Fijo'!AC75)</f>
        <v>15997.147438222224</v>
      </c>
      <c r="G69" s="141">
        <f t="shared" ca="1" si="0"/>
        <v>20921.697696120864</v>
      </c>
      <c r="H69" s="449"/>
      <c r="I69" s="141">
        <f t="shared" ca="1" si="1"/>
        <v>1456.124678810505</v>
      </c>
      <c r="J69" s="141">
        <f ca="1">IF(P68&lt;=0.01,0,'Tabla Amortización Fijo'!R75)</f>
        <v>166.35080000000002</v>
      </c>
      <c r="K69" s="141">
        <f ca="1">IF(D69&lt;=0,0,'Tabla Amortización Fijo'!W75+'Tabla Amortización Fijo'!U75)</f>
        <v>311.17272652266251</v>
      </c>
      <c r="L69" s="141">
        <f t="shared" ca="1" si="2"/>
        <v>399</v>
      </c>
      <c r="M69" s="141">
        <f ca="1">IF(C69=0,0,'Tabla Amortización Fijo'!X75+'Tabla Amortización Fijo'!V75+'Tabla Amortización Fijo'!S75+'Tabla Amortización Fijo'!Q75)</f>
        <v>140.243764243626</v>
      </c>
      <c r="N69" s="141">
        <f t="shared" ca="1" si="6"/>
        <v>23394.589665697658</v>
      </c>
      <c r="O69" s="142"/>
      <c r="P69" s="140">
        <f t="shared" ca="1" si="3"/>
        <v>1815231.2982552324</v>
      </c>
      <c r="Q69" s="140">
        <f t="shared" ca="1" si="4"/>
        <v>23254.345901454031</v>
      </c>
      <c r="R69" s="72"/>
      <c r="S69" s="72"/>
    </row>
    <row r="70" spans="1:19" ht="15" x14ac:dyDescent="0.25">
      <c r="A70" s="155">
        <v>63</v>
      </c>
      <c r="B70" s="244">
        <f ca="1">'Tabla Amortización Fijo'!C76</f>
        <v>47577</v>
      </c>
      <c r="C70" s="141">
        <f t="shared" ca="1" si="5"/>
        <v>1815231.2982552324</v>
      </c>
      <c r="D70" s="141">
        <f ca="1">IF(C70&lt;=0,0,IF(C70&lt;D69,C70,'Tabla Amortización Fijo'!AB76))</f>
        <v>3262.4284172923672</v>
      </c>
      <c r="E70" s="156"/>
      <c r="F70" s="141">
        <f ca="1">IF(C70&lt;=0,0,'Tabla Amortización Fijo'!AC76)</f>
        <v>17663.208913527778</v>
      </c>
      <c r="G70" s="141">
        <f t="shared" ca="1" si="0"/>
        <v>20925.637330820144</v>
      </c>
      <c r="H70" s="449"/>
      <c r="I70" s="141">
        <f t="shared" ca="1" si="1"/>
        <v>1452.1850386041858</v>
      </c>
      <c r="J70" s="141">
        <f ca="1">IF(P69&lt;=0.01,0,'Tabla Amortización Fijo'!R76)</f>
        <v>166.35080000000002</v>
      </c>
      <c r="K70" s="141">
        <f ca="1">IF(D70&lt;=0,0,'Tabla Amortización Fijo'!W76+'Tabla Amortización Fijo'!U76)</f>
        <v>311.17272652266251</v>
      </c>
      <c r="L70" s="141">
        <f t="shared" ca="1" si="2"/>
        <v>399</v>
      </c>
      <c r="M70" s="141">
        <f ca="1">IF(C70=0,0,'Tabla Amortización Fijo'!X76+'Tabla Amortización Fijo'!V76+'Tabla Amortización Fijo'!S76+'Tabla Amortización Fijo'!Q76)</f>
        <v>140.243764243626</v>
      </c>
      <c r="N70" s="141">
        <f t="shared" ca="1" si="6"/>
        <v>23394.589660190617</v>
      </c>
      <c r="O70" s="142"/>
      <c r="P70" s="140">
        <f t="shared" ca="1" si="3"/>
        <v>1811968.86983794</v>
      </c>
      <c r="Q70" s="140">
        <f t="shared" ca="1" si="4"/>
        <v>23254.34589594699</v>
      </c>
      <c r="R70" s="72"/>
      <c r="S70" s="72"/>
    </row>
    <row r="71" spans="1:19" ht="15" x14ac:dyDescent="0.25">
      <c r="A71" s="155">
        <v>64</v>
      </c>
      <c r="B71" s="244">
        <f ca="1">'Tabla Amortización Fijo'!C77</f>
        <v>47607</v>
      </c>
      <c r="C71" s="141">
        <f t="shared" ca="1" si="5"/>
        <v>1811968.86983794</v>
      </c>
      <c r="D71" s="141">
        <f ca="1">IF(C71&lt;=0,0,IF(C71&lt;D70,C71,'Tabla Amortización Fijo'!AB77))</f>
        <v>3865.5404962413759</v>
      </c>
      <c r="E71" s="156"/>
      <c r="F71" s="141">
        <f ca="1">IF(C71&lt;=0,0,'Tabla Amortización Fijo'!AC77)</f>
        <v>17062.706765000003</v>
      </c>
      <c r="G71" s="141">
        <f t="shared" ca="1" si="0"/>
        <v>20928.247261241377</v>
      </c>
      <c r="H71" s="449"/>
      <c r="I71" s="141">
        <f t="shared" ca="1" si="1"/>
        <v>1449.575095870352</v>
      </c>
      <c r="J71" s="141">
        <f ca="1">IF(P70&lt;=0.01,0,'Tabla Amortización Fijo'!R77)</f>
        <v>166.35080000000002</v>
      </c>
      <c r="K71" s="141">
        <f ca="1">IF(D71&lt;=0,0,'Tabla Amortización Fijo'!W77+'Tabla Amortización Fijo'!U77)</f>
        <v>311.17272652266251</v>
      </c>
      <c r="L71" s="141">
        <f t="shared" ca="1" si="2"/>
        <v>399</v>
      </c>
      <c r="M71" s="141">
        <f ca="1">IF(C71=0,0,'Tabla Amortización Fijo'!X77+'Tabla Amortización Fijo'!V77+'Tabla Amortización Fijo'!S77+'Tabla Amortización Fijo'!Q77)</f>
        <v>140.243764243626</v>
      </c>
      <c r="N71" s="141">
        <f t="shared" ca="1" si="6"/>
        <v>23394.58964787802</v>
      </c>
      <c r="O71" s="142"/>
      <c r="P71" s="140">
        <f t="shared" ca="1" si="3"/>
        <v>1808103.3293416987</v>
      </c>
      <c r="Q71" s="140">
        <f t="shared" ca="1" si="4"/>
        <v>23254.345883634393</v>
      </c>
      <c r="R71" s="72"/>
      <c r="S71" s="72"/>
    </row>
    <row r="72" spans="1:19" ht="15" x14ac:dyDescent="0.25">
      <c r="A72" s="155">
        <v>65</v>
      </c>
      <c r="B72" s="244">
        <f ca="1">'Tabla Amortización Fijo'!C78</f>
        <v>47638</v>
      </c>
      <c r="C72" s="141">
        <f t="shared" ca="1" si="5"/>
        <v>1808103.3293416987</v>
      </c>
      <c r="D72" s="141">
        <f ca="1">IF(C72&lt;=0,0,IF(C72&lt;D71,C72,'Tabla Amortización Fijo'!AB78))</f>
        <v>3337.4898899346108</v>
      </c>
      <c r="E72" s="156"/>
      <c r="F72" s="141">
        <f ca="1">IF(C72&lt;=0,0,'Tabla Amortización Fijo'!AC78)</f>
        <v>17593.849805444446</v>
      </c>
      <c r="G72" s="141">
        <f t="shared" ref="G72:G135" ca="1" si="7">D72+F72</f>
        <v>20931.339695379058</v>
      </c>
      <c r="H72" s="449"/>
      <c r="I72" s="141">
        <f t="shared" ca="1" si="1"/>
        <v>1446.482663473359</v>
      </c>
      <c r="J72" s="141">
        <f ca="1">IF(P71&lt;=0.01,0,'Tabla Amortización Fijo'!R78)</f>
        <v>166.35080000000002</v>
      </c>
      <c r="K72" s="141">
        <f ca="1">IF(D72&lt;=0,0,'Tabla Amortización Fijo'!W78+'Tabla Amortización Fijo'!U78)</f>
        <v>311.17272652266251</v>
      </c>
      <c r="L72" s="141">
        <f t="shared" ca="1" si="2"/>
        <v>399</v>
      </c>
      <c r="M72" s="141">
        <f ca="1">IF(C72=0,0,'Tabla Amortización Fijo'!X78+'Tabla Amortización Fijo'!V78+'Tabla Amortización Fijo'!S78+'Tabla Amortización Fijo'!Q78)</f>
        <v>140.243764243626</v>
      </c>
      <c r="N72" s="141">
        <f t="shared" ca="1" si="6"/>
        <v>23394.589649618705</v>
      </c>
      <c r="O72" s="142"/>
      <c r="P72" s="140">
        <f t="shared" ref="P72:P135" ca="1" si="8">C72-D72-E72-H72</f>
        <v>1804765.839451764</v>
      </c>
      <c r="Q72" s="140">
        <f t="shared" ca="1" si="4"/>
        <v>23254.345885375078</v>
      </c>
      <c r="R72" s="72"/>
      <c r="S72" s="72"/>
    </row>
    <row r="73" spans="1:19" ht="15" x14ac:dyDescent="0.25">
      <c r="A73" s="155">
        <v>66</v>
      </c>
      <c r="B73" s="244">
        <f ca="1">'Tabla Amortización Fijo'!C79</f>
        <v>47668</v>
      </c>
      <c r="C73" s="141">
        <f t="shared" ca="1" si="5"/>
        <v>1804765.839451764</v>
      </c>
      <c r="D73" s="141">
        <f ca="1">IF(C73&lt;=0,0,IF(C73&lt;D72,C73,'Tabla Amortización Fijo'!AB79))</f>
        <v>3939.1314566868073</v>
      </c>
      <c r="E73" s="156"/>
      <c r="F73" s="141">
        <f ca="1">IF(C73&lt;=0,0,'Tabla Amortización Fijo'!AC79)</f>
        <v>16994.878232499999</v>
      </c>
      <c r="G73" s="141">
        <f t="shared" ca="1" si="7"/>
        <v>20934.009689186805</v>
      </c>
      <c r="H73" s="449"/>
      <c r="I73" s="141">
        <f t="shared" ref="I73:I136" ca="1" si="9">IF(C73&lt;=0,0,(C73*0.8/1000))</f>
        <v>1443.8126715614114</v>
      </c>
      <c r="J73" s="141">
        <f ca="1">IF(P72&lt;=0.01,0,'Tabla Amortización Fijo'!R79)</f>
        <v>166.35080000000002</v>
      </c>
      <c r="K73" s="141">
        <f ca="1">IF(D73&lt;=0,0,'Tabla Amortización Fijo'!W79+'Tabla Amortización Fijo'!U79)</f>
        <v>311.17272652266251</v>
      </c>
      <c r="L73" s="141">
        <f t="shared" ref="L73:L136" ca="1" si="10">IF(C73&lt;=0,,399)</f>
        <v>399</v>
      </c>
      <c r="M73" s="141">
        <f ca="1">IF(C73=0,0,'Tabla Amortización Fijo'!X79+'Tabla Amortización Fijo'!V79+'Tabla Amortización Fijo'!S79+'Tabla Amortización Fijo'!Q79)</f>
        <v>140.243764243626</v>
      </c>
      <c r="N73" s="141">
        <f t="shared" ca="1" si="6"/>
        <v>23394.589651514507</v>
      </c>
      <c r="O73" s="142"/>
      <c r="P73" s="140">
        <f t="shared" ca="1" si="8"/>
        <v>1800826.7079950771</v>
      </c>
      <c r="Q73" s="140">
        <f t="shared" ca="1" si="4"/>
        <v>23254.34588727088</v>
      </c>
      <c r="R73" s="72"/>
      <c r="S73" s="72"/>
    </row>
    <row r="74" spans="1:19" ht="15" x14ac:dyDescent="0.25">
      <c r="A74" s="155">
        <v>67</v>
      </c>
      <c r="B74" s="244">
        <f ca="1">'Tabla Amortización Fijo'!C80</f>
        <v>47699</v>
      </c>
      <c r="C74" s="141">
        <f t="shared" ca="1" si="5"/>
        <v>1800826.7079950771</v>
      </c>
      <c r="D74" s="141">
        <f ca="1">IF(C74&lt;=0,0,IF(C74&lt;D73,C74,'Tabla Amortización Fijo'!AB80))</f>
        <v>3414.1167552819479</v>
      </c>
      <c r="E74" s="156"/>
      <c r="F74" s="141">
        <f ca="1">IF(C74&lt;=0,0,'Tabla Amortización Fijo'!AC80)</f>
        <v>17523.044250277777</v>
      </c>
      <c r="G74" s="141">
        <f t="shared" ca="1" si="7"/>
        <v>20937.161005559727</v>
      </c>
      <c r="H74" s="449"/>
      <c r="I74" s="141">
        <f t="shared" ca="1" si="9"/>
        <v>1440.6613663960618</v>
      </c>
      <c r="J74" s="141">
        <f ca="1">IF(P73&lt;=0.01,0,'Tabla Amortización Fijo'!R80)</f>
        <v>166.35080000000002</v>
      </c>
      <c r="K74" s="141">
        <f ca="1">IF(D74&lt;=0,0,'Tabla Amortización Fijo'!W80+'Tabla Amortización Fijo'!U80)</f>
        <v>311.17272652266251</v>
      </c>
      <c r="L74" s="141">
        <f t="shared" ca="1" si="10"/>
        <v>399</v>
      </c>
      <c r="M74" s="141">
        <f ca="1">IF(C74=0,0,'Tabla Amortización Fijo'!X80+'Tabla Amortización Fijo'!V80+'Tabla Amortización Fijo'!S80+'Tabla Amortización Fijo'!Q80)</f>
        <v>140.243764243626</v>
      </c>
      <c r="N74" s="141">
        <f t="shared" ca="1" si="6"/>
        <v>23394.589662722079</v>
      </c>
      <c r="O74" s="142"/>
      <c r="P74" s="140">
        <f t="shared" ca="1" si="8"/>
        <v>1797412.5912397951</v>
      </c>
      <c r="Q74" s="140">
        <f t="shared" ref="Q74:Q137" ca="1" si="11">N74-M74+H74+E74</f>
        <v>23254.345898478452</v>
      </c>
      <c r="R74" s="72"/>
      <c r="S74" s="72"/>
    </row>
    <row r="75" spans="1:19" ht="15" x14ac:dyDescent="0.25">
      <c r="A75" s="155">
        <v>68</v>
      </c>
      <c r="B75" s="244">
        <f ca="1">'Tabla Amortización Fijo'!C81</f>
        <v>47730</v>
      </c>
      <c r="C75" s="141">
        <f t="shared" ref="C75:C138" ca="1" si="12">IF(P74&lt;=0.01,0,P74)</f>
        <v>1797412.5912397951</v>
      </c>
      <c r="D75" s="141">
        <f ca="1">IF(C75&lt;=0,0,IF(C75&lt;D74,C75,'Tabla Amortización Fijo'!AB81))</f>
        <v>3450.0693014465978</v>
      </c>
      <c r="E75" s="156"/>
      <c r="F75" s="141">
        <f ca="1">IF(C75&lt;=0,0,'Tabla Amortización Fijo'!AC81)</f>
        <v>17489.822965944448</v>
      </c>
      <c r="G75" s="141">
        <f t="shared" ca="1" si="7"/>
        <v>20939.892267391046</v>
      </c>
      <c r="H75" s="449"/>
      <c r="I75" s="141">
        <f t="shared" ca="1" si="9"/>
        <v>1437.9300729918361</v>
      </c>
      <c r="J75" s="141">
        <f ca="1">IF(P74&lt;=0.01,0,'Tabla Amortización Fijo'!R81)</f>
        <v>166.35080000000002</v>
      </c>
      <c r="K75" s="141">
        <f ca="1">IF(D75&lt;=0,0,'Tabla Amortización Fijo'!W81+'Tabla Amortización Fijo'!U81)</f>
        <v>311.17272652266251</v>
      </c>
      <c r="L75" s="141">
        <f t="shared" ca="1" si="10"/>
        <v>399</v>
      </c>
      <c r="M75" s="141">
        <f ca="1">IF(C75=0,0,'Tabla Amortización Fijo'!X81+'Tabla Amortización Fijo'!V81+'Tabla Amortización Fijo'!S81+'Tabla Amortización Fijo'!Q81)</f>
        <v>140.243764243626</v>
      </c>
      <c r="N75" s="141">
        <f t="shared" ca="1" si="6"/>
        <v>23394.589631149171</v>
      </c>
      <c r="O75" s="142"/>
      <c r="P75" s="140">
        <f t="shared" ca="1" si="8"/>
        <v>1793962.5219383484</v>
      </c>
      <c r="Q75" s="140">
        <f t="shared" ca="1" si="11"/>
        <v>23254.345866905544</v>
      </c>
      <c r="R75" s="72"/>
      <c r="S75" s="72"/>
    </row>
    <row r="76" spans="1:19" ht="15" x14ac:dyDescent="0.25">
      <c r="A76" s="155">
        <v>69</v>
      </c>
      <c r="B76" s="244">
        <f ca="1">'Tabla Amortización Fijo'!C82</f>
        <v>47760</v>
      </c>
      <c r="C76" s="141">
        <f t="shared" ca="1" si="12"/>
        <v>1793962.5219383484</v>
      </c>
      <c r="D76" s="141">
        <f ca="1">IF(C76&lt;=0,0,IF(C76&lt;D75,C76,'Tabla Amortización Fijo'!AB82))</f>
        <v>4049.5053506155373</v>
      </c>
      <c r="E76" s="156"/>
      <c r="F76" s="141">
        <f ca="1">IF(C76&lt;=0,0,'Tabla Amortización Fijo'!AC82)</f>
        <v>16893.146969166668</v>
      </c>
      <c r="G76" s="141">
        <f t="shared" ca="1" si="7"/>
        <v>20942.652319782206</v>
      </c>
      <c r="H76" s="449"/>
      <c r="I76" s="141">
        <f t="shared" ca="1" si="9"/>
        <v>1435.1700175506789</v>
      </c>
      <c r="J76" s="141">
        <f ca="1">IF(P75&lt;=0.01,0,'Tabla Amortización Fijo'!R82)</f>
        <v>166.35080000000002</v>
      </c>
      <c r="K76" s="141">
        <f ca="1">IF(D76&lt;=0,0,'Tabla Amortización Fijo'!W82+'Tabla Amortización Fijo'!U82)</f>
        <v>311.17272652266251</v>
      </c>
      <c r="L76" s="141">
        <f t="shared" ca="1" si="10"/>
        <v>399</v>
      </c>
      <c r="M76" s="141">
        <f ca="1">IF(C76=0,0,'Tabla Amortización Fijo'!X82+'Tabla Amortización Fijo'!V82+'Tabla Amortización Fijo'!S82+'Tabla Amortización Fijo'!Q82)</f>
        <v>140.243764243626</v>
      </c>
      <c r="N76" s="141">
        <f t="shared" ref="N76:N139" ca="1" si="13">G76+K76+J76+L76+M76+I76</f>
        <v>23394.589628099173</v>
      </c>
      <c r="O76" s="142"/>
      <c r="P76" s="140">
        <f t="shared" ca="1" si="8"/>
        <v>1789913.0165877328</v>
      </c>
      <c r="Q76" s="140">
        <f t="shared" ca="1" si="11"/>
        <v>23254.345863855546</v>
      </c>
      <c r="R76" s="72"/>
      <c r="S76" s="72"/>
    </row>
    <row r="77" spans="1:19" ht="15" x14ac:dyDescent="0.25">
      <c r="A77" s="155">
        <v>70</v>
      </c>
      <c r="B77" s="244">
        <f ca="1">'Tabla Amortización Fijo'!C83</f>
        <v>47791</v>
      </c>
      <c r="C77" s="141">
        <f t="shared" ca="1" si="12"/>
        <v>1789913.0165877328</v>
      </c>
      <c r="D77" s="141">
        <f ca="1">IF(C77&lt;=0,0,IF(C77&lt;D76,C77,'Tabla Amortización Fijo'!AB83))</f>
        <v>3529.0439889631753</v>
      </c>
      <c r="E77" s="156"/>
      <c r="F77" s="141">
        <f ca="1">IF(C77&lt;=0,0,'Tabla Amortización Fijo'!AC83)</f>
        <v>17416.847886111111</v>
      </c>
      <c r="G77" s="141">
        <f t="shared" ca="1" si="7"/>
        <v>20945.891875074285</v>
      </c>
      <c r="H77" s="449"/>
      <c r="I77" s="141">
        <f t="shared" ca="1" si="9"/>
        <v>1431.9304132701864</v>
      </c>
      <c r="J77" s="141">
        <f ca="1">IF(P76&lt;=0.01,0,'Tabla Amortización Fijo'!R83)</f>
        <v>166.35080000000002</v>
      </c>
      <c r="K77" s="141">
        <f ca="1">IF(D77&lt;=0,0,'Tabla Amortización Fijo'!W83+'Tabla Amortización Fijo'!U83)</f>
        <v>311.17272652266251</v>
      </c>
      <c r="L77" s="141">
        <f t="shared" ca="1" si="10"/>
        <v>399</v>
      </c>
      <c r="M77" s="141">
        <f ca="1">IF(C77=0,0,'Tabla Amortización Fijo'!X83+'Tabla Amortización Fijo'!V83+'Tabla Amortización Fijo'!S83+'Tabla Amortización Fijo'!Q83)</f>
        <v>140.243764243626</v>
      </c>
      <c r="N77" s="141">
        <f t="shared" ca="1" si="13"/>
        <v>23394.589579110761</v>
      </c>
      <c r="O77" s="142"/>
      <c r="P77" s="140">
        <f t="shared" ca="1" si="8"/>
        <v>1786383.9725987697</v>
      </c>
      <c r="Q77" s="140">
        <f t="shared" ca="1" si="11"/>
        <v>23254.345814867134</v>
      </c>
      <c r="R77" s="72"/>
      <c r="S77" s="72"/>
    </row>
    <row r="78" spans="1:19" ht="15" x14ac:dyDescent="0.25">
      <c r="A78" s="155">
        <v>71</v>
      </c>
      <c r="B78" s="244">
        <f ca="1">'Tabla Amortización Fijo'!C84</f>
        <v>47821</v>
      </c>
      <c r="C78" s="141">
        <f t="shared" ca="1" si="12"/>
        <v>1786383.9725987697</v>
      </c>
      <c r="D78" s="141">
        <f ca="1">IF(C78&lt;=0,0,IF(C78&lt;D77,C78,'Tabla Amortización Fijo'!AB84))</f>
        <v>4126.9328630349009</v>
      </c>
      <c r="E78" s="156"/>
      <c r="F78" s="141">
        <f ca="1">IF(C78&lt;=0,0,'Tabla Amortización Fijo'!AC84)</f>
        <v>16821.782289999999</v>
      </c>
      <c r="G78" s="141">
        <f t="shared" ca="1" si="7"/>
        <v>20948.7151530349</v>
      </c>
      <c r="H78" s="449"/>
      <c r="I78" s="141">
        <f t="shared" ca="1" si="9"/>
        <v>1429.1071780790157</v>
      </c>
      <c r="J78" s="141">
        <f ca="1">IF(P77&lt;=0.01,0,'Tabla Amortización Fijo'!R84)</f>
        <v>166.35080000000002</v>
      </c>
      <c r="K78" s="141">
        <f ca="1">IF(D78&lt;=0,0,'Tabla Amortización Fijo'!W84+'Tabla Amortización Fijo'!U84)</f>
        <v>311.17272652266251</v>
      </c>
      <c r="L78" s="141">
        <f t="shared" ca="1" si="10"/>
        <v>399</v>
      </c>
      <c r="M78" s="141">
        <f ca="1">IF(C78=0,0,'Tabla Amortización Fijo'!X84+'Tabla Amortización Fijo'!V84+'Tabla Amortización Fijo'!S84+'Tabla Amortización Fijo'!Q84)</f>
        <v>140.243764243626</v>
      </c>
      <c r="N78" s="141">
        <f t="shared" ca="1" si="13"/>
        <v>23394.589621880205</v>
      </c>
      <c r="O78" s="142"/>
      <c r="P78" s="140">
        <f t="shared" ca="1" si="8"/>
        <v>1782257.0397357347</v>
      </c>
      <c r="Q78" s="140">
        <f t="shared" ca="1" si="11"/>
        <v>23254.345857636577</v>
      </c>
      <c r="R78" s="72"/>
      <c r="S78" s="72"/>
    </row>
    <row r="79" spans="1:19" ht="15" x14ac:dyDescent="0.25">
      <c r="A79" s="155">
        <v>72</v>
      </c>
      <c r="B79" s="244">
        <f ca="1">'Tabla Amortización Fijo'!C85</f>
        <v>47852</v>
      </c>
      <c r="C79" s="141">
        <f t="shared" ca="1" si="12"/>
        <v>1782257.0397357347</v>
      </c>
      <c r="D79" s="141">
        <f ca="1">IF(C79&lt;=0,0,IF(C79&lt;D78,C79,'Tabla Amortización Fijo'!AB85))</f>
        <v>3609.6656785351897</v>
      </c>
      <c r="E79" s="156"/>
      <c r="F79" s="141">
        <f ca="1">IF(C79&lt;=0,0,'Tabla Amortización Fijo'!AC85)</f>
        <v>17342.351044694446</v>
      </c>
      <c r="G79" s="141">
        <f t="shared" ca="1" si="7"/>
        <v>20952.016723229637</v>
      </c>
      <c r="H79" s="449"/>
      <c r="I79" s="141">
        <f t="shared" ca="1" si="9"/>
        <v>1425.8056317885878</v>
      </c>
      <c r="J79" s="141">
        <f ca="1">IF(P78&lt;=0.01,0,'Tabla Amortización Fijo'!R85)</f>
        <v>166.35080000000002</v>
      </c>
      <c r="K79" s="141">
        <f ca="1">IF(D79&lt;=0,0,'Tabla Amortización Fijo'!W85+'Tabla Amortización Fijo'!U85)</f>
        <v>311.17272652266251</v>
      </c>
      <c r="L79" s="141">
        <f t="shared" ca="1" si="10"/>
        <v>399</v>
      </c>
      <c r="M79" s="141">
        <f ca="1">IF(C79=0,0,'Tabla Amortización Fijo'!X85+'Tabla Amortización Fijo'!V85+'Tabla Amortización Fijo'!S85+'Tabla Amortización Fijo'!Q85)</f>
        <v>140.243764243626</v>
      </c>
      <c r="N79" s="141">
        <f t="shared" ca="1" si="13"/>
        <v>23394.589645784516</v>
      </c>
      <c r="O79" s="142"/>
      <c r="P79" s="140">
        <f t="shared" ca="1" si="8"/>
        <v>1778647.3740571996</v>
      </c>
      <c r="Q79" s="140">
        <f t="shared" ca="1" si="11"/>
        <v>23254.345881540889</v>
      </c>
      <c r="R79" s="72"/>
      <c r="S79" s="72"/>
    </row>
    <row r="80" spans="1:19" ht="15" x14ac:dyDescent="0.25">
      <c r="A80" s="155">
        <v>73</v>
      </c>
      <c r="B80" s="244">
        <f ca="1">'Tabla Amortización Fijo'!C86</f>
        <v>47883</v>
      </c>
      <c r="C80" s="141">
        <f t="shared" ca="1" si="12"/>
        <v>1778647.3740571996</v>
      </c>
      <c r="D80" s="141">
        <f ca="1">IF(C80&lt;=0,0,IF(C80&lt;D79,C80,'Tabla Amortización Fijo'!AB86))</f>
        <v>3647.677463499982</v>
      </c>
      <c r="E80" s="156"/>
      <c r="F80" s="141">
        <f ca="1">IF(C80&lt;=0,0,'Tabla Amortización Fijo'!AC86)</f>
        <v>17307.226950222223</v>
      </c>
      <c r="G80" s="141">
        <f t="shared" ca="1" si="7"/>
        <v>20954.904413722204</v>
      </c>
      <c r="H80" s="449"/>
      <c r="I80" s="141">
        <f t="shared" ca="1" si="9"/>
        <v>1422.9178992457596</v>
      </c>
      <c r="J80" s="141">
        <f ca="1">IF(P79&lt;=0.01,0,'Tabla Amortización Fijo'!R86)</f>
        <v>166.35080000000002</v>
      </c>
      <c r="K80" s="141">
        <f ca="1">IF(D80&lt;=0,0,'Tabla Amortización Fijo'!W86+'Tabla Amortización Fijo'!U86)</f>
        <v>311.17272652266251</v>
      </c>
      <c r="L80" s="141">
        <f t="shared" ca="1" si="10"/>
        <v>399</v>
      </c>
      <c r="M80" s="141">
        <f ca="1">IF(C80=0,0,'Tabla Amortización Fijo'!X86+'Tabla Amortización Fijo'!V86+'Tabla Amortización Fijo'!S86+'Tabla Amortización Fijo'!Q86)</f>
        <v>140.243764243626</v>
      </c>
      <c r="N80" s="141">
        <f t="shared" ca="1" si="13"/>
        <v>23394.589603734254</v>
      </c>
      <c r="O80" s="142"/>
      <c r="P80" s="140">
        <f t="shared" ca="1" si="8"/>
        <v>1774999.6965936995</v>
      </c>
      <c r="Q80" s="140">
        <f t="shared" ca="1" si="11"/>
        <v>23254.345839490627</v>
      </c>
      <c r="R80" s="72"/>
      <c r="S80" s="72"/>
    </row>
    <row r="81" spans="1:19" ht="15" x14ac:dyDescent="0.25">
      <c r="A81" s="155">
        <v>74</v>
      </c>
      <c r="B81" s="244">
        <f ca="1">'Tabla Amortización Fijo'!C87</f>
        <v>47911</v>
      </c>
      <c r="C81" s="141">
        <f t="shared" ca="1" si="12"/>
        <v>1774999.6965936995</v>
      </c>
      <c r="D81" s="141">
        <f ca="1">IF(C81&lt;=0,0,IF(C81&lt;D80,C81,'Tabla Amortización Fijo'!AB87))</f>
        <v>5357.5475813038556</v>
      </c>
      <c r="E81" s="156"/>
      <c r="F81" s="141">
        <f ca="1">IF(C81&lt;=0,0,'Tabla Amortización Fijo'!AC87)</f>
        <v>15600.274965333334</v>
      </c>
      <c r="G81" s="141">
        <f t="shared" ca="1" si="7"/>
        <v>20957.822546637188</v>
      </c>
      <c r="H81" s="449"/>
      <c r="I81" s="141">
        <f t="shared" ca="1" si="9"/>
        <v>1419.9997572749596</v>
      </c>
      <c r="J81" s="141">
        <f ca="1">IF(P80&lt;=0.01,0,'Tabla Amortización Fijo'!R87)</f>
        <v>166.35080000000002</v>
      </c>
      <c r="K81" s="141">
        <f ca="1">IF(D81&lt;=0,0,'Tabla Amortización Fijo'!W87+'Tabla Amortización Fijo'!U87)</f>
        <v>311.17272652266251</v>
      </c>
      <c r="L81" s="141">
        <f t="shared" ca="1" si="10"/>
        <v>399</v>
      </c>
      <c r="M81" s="141">
        <f ca="1">IF(C81=0,0,'Tabla Amortización Fijo'!X87+'Tabla Amortización Fijo'!V87+'Tabla Amortización Fijo'!S87+'Tabla Amortización Fijo'!Q87)</f>
        <v>140.243764243626</v>
      </c>
      <c r="N81" s="141">
        <f t="shared" ca="1" si="13"/>
        <v>23394.589594678437</v>
      </c>
      <c r="O81" s="142"/>
      <c r="P81" s="140">
        <f t="shared" ca="1" si="8"/>
        <v>1769642.1490123956</v>
      </c>
      <c r="Q81" s="140">
        <f t="shared" ca="1" si="11"/>
        <v>23254.34583043481</v>
      </c>
      <c r="R81" s="72"/>
      <c r="S81" s="72"/>
    </row>
    <row r="82" spans="1:19" ht="15" x14ac:dyDescent="0.25">
      <c r="A82" s="155">
        <v>75</v>
      </c>
      <c r="B82" s="244">
        <f ca="1">'Tabla Amortización Fijo'!C88</f>
        <v>47942</v>
      </c>
      <c r="C82" s="141">
        <f t="shared" ca="1" si="12"/>
        <v>1769642.1490123956</v>
      </c>
      <c r="D82" s="141">
        <f ca="1">IF(C82&lt;=0,0,IF(C82&lt;D81,C82,'Tabla Amortización Fijo'!AB88))</f>
        <v>3742.5074861245753</v>
      </c>
      <c r="E82" s="156"/>
      <c r="F82" s="141">
        <f ca="1">IF(C82&lt;=0,0,'Tabla Amortización Fijo'!AC88)</f>
        <v>17219.601059416666</v>
      </c>
      <c r="G82" s="141">
        <f t="shared" ca="1" si="7"/>
        <v>20962.108545541239</v>
      </c>
      <c r="H82" s="449"/>
      <c r="I82" s="141">
        <f t="shared" ca="1" si="9"/>
        <v>1415.7137192099167</v>
      </c>
      <c r="J82" s="141">
        <f ca="1">IF(P81&lt;=0.01,0,'Tabla Amortización Fijo'!R88)</f>
        <v>166.35080000000002</v>
      </c>
      <c r="K82" s="141">
        <f ca="1">IF(D82&lt;=0,0,'Tabla Amortización Fijo'!W88+'Tabla Amortización Fijo'!U88)</f>
        <v>311.17272652266251</v>
      </c>
      <c r="L82" s="141">
        <f t="shared" ca="1" si="10"/>
        <v>399</v>
      </c>
      <c r="M82" s="141">
        <f ca="1">IF(C82=0,0,'Tabla Amortización Fijo'!X88+'Tabla Amortización Fijo'!V88+'Tabla Amortización Fijo'!S88+'Tabla Amortización Fijo'!Q88)</f>
        <v>140.243764243626</v>
      </c>
      <c r="N82" s="141">
        <f t="shared" ca="1" si="13"/>
        <v>23394.589555517447</v>
      </c>
      <c r="O82" s="142"/>
      <c r="P82" s="140">
        <f t="shared" ca="1" si="8"/>
        <v>1765899.6415262711</v>
      </c>
      <c r="Q82" s="140">
        <f t="shared" ca="1" si="11"/>
        <v>23254.345791273819</v>
      </c>
      <c r="R82" s="72"/>
      <c r="S82" s="72"/>
    </row>
    <row r="83" spans="1:19" ht="15" x14ac:dyDescent="0.25">
      <c r="A83" s="155">
        <v>76</v>
      </c>
      <c r="B83" s="244">
        <f ca="1">'Tabla Amortización Fijo'!C89</f>
        <v>47972</v>
      </c>
      <c r="C83" s="141">
        <f t="shared" ca="1" si="12"/>
        <v>1765899.6415262711</v>
      </c>
      <c r="D83" s="141">
        <f ca="1">IF(C83&lt;=0,0,IF(C83&lt;D82,C83,'Tabla Amortización Fijo'!AB89))</f>
        <v>4336.21444549226</v>
      </c>
      <c r="E83" s="156"/>
      <c r="F83" s="141">
        <f ca="1">IF(C83&lt;=0,0,'Tabla Amortización Fijo'!AC89)</f>
        <v>16628.888088333337</v>
      </c>
      <c r="G83" s="141">
        <f t="shared" ca="1" si="7"/>
        <v>20965.102533825597</v>
      </c>
      <c r="H83" s="449"/>
      <c r="I83" s="141">
        <f t="shared" ca="1" si="9"/>
        <v>1412.7197132210169</v>
      </c>
      <c r="J83" s="141">
        <f ca="1">IF(P82&lt;=0.01,0,'Tabla Amortización Fijo'!R89)</f>
        <v>166.35080000000002</v>
      </c>
      <c r="K83" s="141">
        <f ca="1">IF(D83&lt;=0,0,'Tabla Amortización Fijo'!W89+'Tabla Amortización Fijo'!U89)</f>
        <v>311.17272652266251</v>
      </c>
      <c r="L83" s="141">
        <f t="shared" ca="1" si="10"/>
        <v>399</v>
      </c>
      <c r="M83" s="141">
        <f ca="1">IF(C83=0,0,'Tabla Amortización Fijo'!X89+'Tabla Amortización Fijo'!V89+'Tabla Amortización Fijo'!S89+'Tabla Amortización Fijo'!Q89)</f>
        <v>140.243764243626</v>
      </c>
      <c r="N83" s="141">
        <f t="shared" ca="1" si="13"/>
        <v>23394.589537812903</v>
      </c>
      <c r="O83" s="142"/>
      <c r="P83" s="140">
        <f t="shared" ca="1" si="8"/>
        <v>1761563.4270807789</v>
      </c>
      <c r="Q83" s="140">
        <f t="shared" ca="1" si="11"/>
        <v>23254.345773569275</v>
      </c>
      <c r="R83" s="72"/>
      <c r="S83" s="72"/>
    </row>
    <row r="84" spans="1:19" ht="15" x14ac:dyDescent="0.25">
      <c r="A84" s="155">
        <v>77</v>
      </c>
      <c r="B84" s="244">
        <f ca="1">'Tabla Amortización Fijo'!C90</f>
        <v>48003</v>
      </c>
      <c r="C84" s="141">
        <f t="shared" ca="1" si="12"/>
        <v>1761563.4270807789</v>
      </c>
      <c r="D84" s="141">
        <f ca="1">IF(C84&lt;=0,0,IF(C84&lt;D83,C84,'Tabla Amortización Fijo'!AB90))</f>
        <v>3827.5809162433497</v>
      </c>
      <c r="E84" s="156"/>
      <c r="F84" s="141">
        <f ca="1">IF(C84&lt;=0,0,'Tabla Amortización Fijo'!AC90)</f>
        <v>17140.990625638889</v>
      </c>
      <c r="G84" s="141">
        <f t="shared" ca="1" si="7"/>
        <v>20968.57154188224</v>
      </c>
      <c r="H84" s="449"/>
      <c r="I84" s="141">
        <f t="shared" ca="1" si="9"/>
        <v>1409.2507416646231</v>
      </c>
      <c r="J84" s="141">
        <f ca="1">IF(P83&lt;=0.01,0,'Tabla Amortización Fijo'!R90)</f>
        <v>166.35080000000002</v>
      </c>
      <c r="K84" s="141">
        <f ca="1">IF(D84&lt;=0,0,'Tabla Amortización Fijo'!W90+'Tabla Amortización Fijo'!U90)</f>
        <v>311.17272652266251</v>
      </c>
      <c r="L84" s="141">
        <f t="shared" ca="1" si="10"/>
        <v>399</v>
      </c>
      <c r="M84" s="141">
        <f ca="1">IF(C84=0,0,'Tabla Amortización Fijo'!X90+'Tabla Amortización Fijo'!V90+'Tabla Amortización Fijo'!S90+'Tabla Amortización Fijo'!Q90)</f>
        <v>140.243764243626</v>
      </c>
      <c r="N84" s="141">
        <f t="shared" ca="1" si="13"/>
        <v>23394.589574313151</v>
      </c>
      <c r="O84" s="142"/>
      <c r="P84" s="140">
        <f t="shared" ca="1" si="8"/>
        <v>1757735.8461645355</v>
      </c>
      <c r="Q84" s="140">
        <f t="shared" ca="1" si="11"/>
        <v>23254.345810069524</v>
      </c>
      <c r="R84" s="72"/>
      <c r="S84" s="72"/>
    </row>
    <row r="85" spans="1:19" ht="15" x14ac:dyDescent="0.25">
      <c r="A85" s="155">
        <v>78</v>
      </c>
      <c r="B85" s="244">
        <f ca="1">'Tabla Amortización Fijo'!C91</f>
        <v>48033</v>
      </c>
      <c r="C85" s="141">
        <f t="shared" ca="1" si="12"/>
        <v>1757735.8461645355</v>
      </c>
      <c r="D85" s="141">
        <f ca="1">IF(C85&lt;=0,0,IF(C85&lt;D84,C85,'Tabla Amortización Fijo'!AB91))</f>
        <v>4419.6212214379939</v>
      </c>
      <c r="E85" s="156"/>
      <c r="F85" s="141">
        <f ca="1">IF(C85&lt;=0,0,'Tabla Amortización Fijo'!AC91)</f>
        <v>16552.01239916667</v>
      </c>
      <c r="G85" s="141">
        <f t="shared" ca="1" si="7"/>
        <v>20971.633620604662</v>
      </c>
      <c r="H85" s="449"/>
      <c r="I85" s="141">
        <f t="shared" ca="1" si="9"/>
        <v>1406.1886769316284</v>
      </c>
      <c r="J85" s="141">
        <f ca="1">IF(P84&lt;=0.01,0,'Tabla Amortización Fijo'!R91)</f>
        <v>166.35080000000002</v>
      </c>
      <c r="K85" s="141">
        <f ca="1">IF(D85&lt;=0,0,'Tabla Amortización Fijo'!W91+'Tabla Amortización Fijo'!U91)</f>
        <v>311.17272652266251</v>
      </c>
      <c r="L85" s="141">
        <f t="shared" ca="1" si="10"/>
        <v>399</v>
      </c>
      <c r="M85" s="141">
        <f ca="1">IF(C85=0,0,'Tabla Amortización Fijo'!X91+'Tabla Amortización Fijo'!V91+'Tabla Amortización Fijo'!S91+'Tabla Amortización Fijo'!Q91)</f>
        <v>140.243764243626</v>
      </c>
      <c r="N85" s="141">
        <f t="shared" ca="1" si="13"/>
        <v>23394.589588302581</v>
      </c>
      <c r="O85" s="142"/>
      <c r="P85" s="140">
        <f t="shared" ca="1" si="8"/>
        <v>1753316.2249430974</v>
      </c>
      <c r="Q85" s="140">
        <f t="shared" ca="1" si="11"/>
        <v>23254.345824058953</v>
      </c>
      <c r="R85" s="72"/>
      <c r="S85" s="72"/>
    </row>
    <row r="86" spans="1:19" ht="15" x14ac:dyDescent="0.25">
      <c r="A86" s="155">
        <v>79</v>
      </c>
      <c r="B86" s="244">
        <f ca="1">'Tabla Amortización Fijo'!C92</f>
        <v>48064</v>
      </c>
      <c r="C86" s="141">
        <f t="shared" ca="1" si="12"/>
        <v>1753316.2249430974</v>
      </c>
      <c r="D86" s="141">
        <f ca="1">IF(C86&lt;=0,0,IF(C86&lt;D85,C86,'Tabla Amortización Fijo'!AB92))</f>
        <v>3914.4285365321002</v>
      </c>
      <c r="E86" s="156"/>
      <c r="F86" s="141">
        <f ca="1">IF(C86&lt;=0,0,'Tabla Amortización Fijo'!AC92)</f>
        <v>17060.740787861112</v>
      </c>
      <c r="G86" s="141">
        <f t="shared" ca="1" si="7"/>
        <v>20975.169324393213</v>
      </c>
      <c r="H86" s="449"/>
      <c r="I86" s="141">
        <f t="shared" ca="1" si="9"/>
        <v>1402.652979954478</v>
      </c>
      <c r="J86" s="141">
        <f ca="1">IF(P85&lt;=0.01,0,'Tabla Amortización Fijo'!R92)</f>
        <v>166.35080000000002</v>
      </c>
      <c r="K86" s="141">
        <f ca="1">IF(D86&lt;=0,0,'Tabla Amortización Fijo'!W92+'Tabla Amortización Fijo'!U92)</f>
        <v>311.17272652266251</v>
      </c>
      <c r="L86" s="141">
        <f t="shared" ca="1" si="10"/>
        <v>399</v>
      </c>
      <c r="M86" s="141">
        <f ca="1">IF(C86=0,0,'Tabla Amortización Fijo'!X92+'Tabla Amortización Fijo'!V92+'Tabla Amortización Fijo'!S92+'Tabla Amortización Fijo'!Q92)</f>
        <v>140.243764243626</v>
      </c>
      <c r="N86" s="141">
        <f t="shared" ca="1" si="13"/>
        <v>23394.589595113979</v>
      </c>
      <c r="O86" s="142"/>
      <c r="P86" s="140">
        <f t="shared" ca="1" si="8"/>
        <v>1749401.7964065652</v>
      </c>
      <c r="Q86" s="140">
        <f t="shared" ca="1" si="11"/>
        <v>23254.345830870352</v>
      </c>
      <c r="R86" s="72"/>
      <c r="S86" s="72"/>
    </row>
    <row r="87" spans="1:19" ht="15" x14ac:dyDescent="0.25">
      <c r="A87" s="155">
        <v>80</v>
      </c>
      <c r="B87" s="244">
        <f ca="1">'Tabla Amortización Fijo'!C93</f>
        <v>48095</v>
      </c>
      <c r="C87" s="141">
        <f t="shared" ca="1" si="12"/>
        <v>1749401.7964065652</v>
      </c>
      <c r="D87" s="141">
        <f ca="1">IF(C87&lt;=0,0,IF(C87&lt;D86,C87,'Tabla Amortización Fijo'!AB93))</f>
        <v>3955.6496437043052</v>
      </c>
      <c r="E87" s="156"/>
      <c r="F87" s="141">
        <f ca="1">IF(C87&lt;=0,0,'Tabla Amortización Fijo'!AC93)</f>
        <v>17022.651209277778</v>
      </c>
      <c r="G87" s="141">
        <f t="shared" ca="1" si="7"/>
        <v>20978.300852982084</v>
      </c>
      <c r="H87" s="449"/>
      <c r="I87" s="141">
        <f t="shared" ca="1" si="9"/>
        <v>1399.5214371252523</v>
      </c>
      <c r="J87" s="141">
        <f ca="1">IF(P86&lt;=0.01,0,'Tabla Amortización Fijo'!R93)</f>
        <v>166.35080000000002</v>
      </c>
      <c r="K87" s="141">
        <f ca="1">IF(D87&lt;=0,0,'Tabla Amortización Fijo'!W93+'Tabla Amortización Fijo'!U93)</f>
        <v>311.17272652266251</v>
      </c>
      <c r="L87" s="141">
        <f t="shared" ca="1" si="10"/>
        <v>399</v>
      </c>
      <c r="M87" s="141">
        <f ca="1">IF(C87=0,0,'Tabla Amortización Fijo'!X93+'Tabla Amortización Fijo'!V93+'Tabla Amortización Fijo'!S93+'Tabla Amortización Fijo'!Q93)</f>
        <v>140.243764243626</v>
      </c>
      <c r="N87" s="141">
        <f t="shared" ca="1" si="13"/>
        <v>23394.589580873624</v>
      </c>
      <c r="O87" s="142"/>
      <c r="P87" s="140">
        <f t="shared" ca="1" si="8"/>
        <v>1745446.1467628609</v>
      </c>
      <c r="Q87" s="140">
        <f t="shared" ca="1" si="11"/>
        <v>23254.345816629997</v>
      </c>
      <c r="R87" s="72"/>
      <c r="S87" s="72"/>
    </row>
    <row r="88" spans="1:19" ht="15" x14ac:dyDescent="0.25">
      <c r="A88" s="155">
        <v>81</v>
      </c>
      <c r="B88" s="244">
        <f ca="1">'Tabla Amortización Fijo'!C94</f>
        <v>48125</v>
      </c>
      <c r="C88" s="141">
        <f t="shared" ca="1" si="12"/>
        <v>1745446.1467628609</v>
      </c>
      <c r="D88" s="141">
        <f ca="1">IF(C88&lt;=0,0,IF(C88&lt;D87,C88,'Tabla Amortización Fijo'!AB94))</f>
        <v>4545.1809836584325</v>
      </c>
      <c r="E88" s="156"/>
      <c r="F88" s="141">
        <f ca="1">IF(C88&lt;=0,0,'Tabla Amortización Fijo'!AC94)</f>
        <v>16436.284390833331</v>
      </c>
      <c r="G88" s="141">
        <f t="shared" ca="1" si="7"/>
        <v>20981.465374491763</v>
      </c>
      <c r="H88" s="449"/>
      <c r="I88" s="141">
        <f t="shared" ca="1" si="9"/>
        <v>1396.356917410289</v>
      </c>
      <c r="J88" s="141">
        <f ca="1">IF(P87&lt;=0.01,0,'Tabla Amortización Fijo'!R94)</f>
        <v>166.35080000000002</v>
      </c>
      <c r="K88" s="141">
        <f ca="1">IF(D88&lt;=0,0,'Tabla Amortización Fijo'!W94+'Tabla Amortización Fijo'!U94)</f>
        <v>311.17272652266251</v>
      </c>
      <c r="L88" s="141">
        <f t="shared" ca="1" si="10"/>
        <v>399</v>
      </c>
      <c r="M88" s="141">
        <f ca="1">IF(C88=0,0,'Tabla Amortización Fijo'!X94+'Tabla Amortización Fijo'!V94+'Tabla Amortización Fijo'!S94+'Tabla Amortización Fijo'!Q94)</f>
        <v>140.243764243626</v>
      </c>
      <c r="N88" s="141">
        <f t="shared" ca="1" si="13"/>
        <v>23394.589582668341</v>
      </c>
      <c r="O88" s="142"/>
      <c r="P88" s="140">
        <f t="shared" ca="1" si="8"/>
        <v>1740900.9657792025</v>
      </c>
      <c r="Q88" s="140">
        <f t="shared" ca="1" si="11"/>
        <v>23254.345818424714</v>
      </c>
      <c r="R88" s="72"/>
      <c r="S88" s="72"/>
    </row>
    <row r="89" spans="1:19" ht="15" x14ac:dyDescent="0.25">
      <c r="A89" s="155">
        <v>82</v>
      </c>
      <c r="B89" s="244">
        <f ca="1">'Tabla Amortización Fijo'!C95</f>
        <v>48156</v>
      </c>
      <c r="C89" s="141">
        <f t="shared" ca="1" si="12"/>
        <v>1740900.9657792025</v>
      </c>
      <c r="D89" s="141">
        <f ca="1">IF(C89&lt;=0,0,IF(C89&lt;D88,C89,'Tabla Amortización Fijo'!AB95))</f>
        <v>4045.1681128941154</v>
      </c>
      <c r="E89" s="156"/>
      <c r="F89" s="141">
        <f ca="1">IF(C89&lt;=0,0,'Tabla Amortización Fijo'!AC95)</f>
        <v>16939.933410694441</v>
      </c>
      <c r="G89" s="141">
        <f t="shared" ca="1" si="7"/>
        <v>20985.101523588557</v>
      </c>
      <c r="H89" s="449"/>
      <c r="I89" s="141">
        <f t="shared" ca="1" si="9"/>
        <v>1392.7207726233621</v>
      </c>
      <c r="J89" s="141">
        <f ca="1">IF(P88&lt;=0.01,0,'Tabla Amortización Fijo'!R95)</f>
        <v>166.35080000000002</v>
      </c>
      <c r="K89" s="141">
        <f ca="1">IF(D89&lt;=0,0,'Tabla Amortización Fijo'!W95+'Tabla Amortización Fijo'!U95)</f>
        <v>311.17272652266251</v>
      </c>
      <c r="L89" s="141">
        <f t="shared" ca="1" si="10"/>
        <v>399</v>
      </c>
      <c r="M89" s="141">
        <f ca="1">IF(C89=0,0,'Tabla Amortización Fijo'!X95+'Tabla Amortización Fijo'!V95+'Tabla Amortización Fijo'!S95+'Tabla Amortización Fijo'!Q95)</f>
        <v>140.243764243626</v>
      </c>
      <c r="N89" s="141">
        <f t="shared" ca="1" si="13"/>
        <v>23394.589586978207</v>
      </c>
      <c r="O89" s="142"/>
      <c r="P89" s="140">
        <f t="shared" ca="1" si="8"/>
        <v>1736855.7976663085</v>
      </c>
      <c r="Q89" s="140">
        <f t="shared" ca="1" si="11"/>
        <v>23254.34582273458</v>
      </c>
      <c r="R89" s="72"/>
      <c r="S89" s="72"/>
    </row>
    <row r="90" spans="1:19" ht="15" x14ac:dyDescent="0.25">
      <c r="A90" s="155">
        <v>83</v>
      </c>
      <c r="B90" s="244">
        <f ca="1">'Tabla Amortización Fijo'!C96</f>
        <v>48186</v>
      </c>
      <c r="C90" s="141">
        <f t="shared" ca="1" si="12"/>
        <v>1736855.7976663085</v>
      </c>
      <c r="D90" s="141">
        <f ca="1">IF(C90&lt;=0,0,IF(C90&lt;D89,C90,'Tabla Amortización Fijo'!AB96))</f>
        <v>4632.9457169282114</v>
      </c>
      <c r="E90" s="156"/>
      <c r="F90" s="141">
        <f ca="1">IF(C90&lt;=0,0,'Tabla Amortización Fijo'!AC96)</f>
        <v>16355.391928333334</v>
      </c>
      <c r="G90" s="141">
        <f t="shared" ca="1" si="7"/>
        <v>20988.337645261545</v>
      </c>
      <c r="H90" s="449"/>
      <c r="I90" s="141">
        <f t="shared" ca="1" si="9"/>
        <v>1389.4846381330469</v>
      </c>
      <c r="J90" s="141">
        <f ca="1">IF(P89&lt;=0.01,0,'Tabla Amortización Fijo'!R96)</f>
        <v>166.35080000000002</v>
      </c>
      <c r="K90" s="141">
        <f ca="1">IF(D90&lt;=0,0,'Tabla Amortización Fijo'!W96+'Tabla Amortización Fijo'!U96)</f>
        <v>311.17272652266251</v>
      </c>
      <c r="L90" s="141">
        <f t="shared" ca="1" si="10"/>
        <v>399</v>
      </c>
      <c r="M90" s="141">
        <f ca="1">IF(C90=0,0,'Tabla Amortización Fijo'!X96+'Tabla Amortización Fijo'!V96+'Tabla Amortización Fijo'!S96+'Tabla Amortización Fijo'!Q96)</f>
        <v>140.243764243626</v>
      </c>
      <c r="N90" s="141">
        <f t="shared" ca="1" si="13"/>
        <v>23394.58957416088</v>
      </c>
      <c r="O90" s="142"/>
      <c r="P90" s="140">
        <f t="shared" ca="1" si="8"/>
        <v>1732222.8519493802</v>
      </c>
      <c r="Q90" s="140">
        <f t="shared" ca="1" si="11"/>
        <v>23254.345809917253</v>
      </c>
      <c r="R90" s="72"/>
      <c r="S90" s="72"/>
    </row>
    <row r="91" spans="1:19" ht="15" x14ac:dyDescent="0.25">
      <c r="A91" s="155">
        <v>84</v>
      </c>
      <c r="B91" s="244">
        <f ca="1">'Tabla Amortización Fijo'!C97</f>
        <v>48217</v>
      </c>
      <c r="C91" s="141">
        <f t="shared" ca="1" si="12"/>
        <v>1732222.8519493802</v>
      </c>
      <c r="D91" s="141">
        <f ca="1">IF(C91&lt;=0,0,IF(C91&lt;D90,C91,'Tabla Amortización Fijo'!AB97))</f>
        <v>4136.5534726964961</v>
      </c>
      <c r="E91" s="156"/>
      <c r="F91" s="141">
        <f ca="1">IF(C91&lt;=0,0,'Tabla Amortización Fijo'!AC97)</f>
        <v>16855.490481916666</v>
      </c>
      <c r="G91" s="141">
        <f t="shared" ca="1" si="7"/>
        <v>20992.04395461316</v>
      </c>
      <c r="H91" s="449"/>
      <c r="I91" s="141">
        <f t="shared" ca="1" si="9"/>
        <v>1385.7782815595044</v>
      </c>
      <c r="J91" s="141">
        <f ca="1">IF(P90&lt;=0.01,0,'Tabla Amortización Fijo'!R97)</f>
        <v>166.35080000000002</v>
      </c>
      <c r="K91" s="141">
        <f ca="1">IF(D91&lt;=0,0,'Tabla Amortización Fijo'!W97+'Tabla Amortización Fijo'!U97)</f>
        <v>311.17272652266251</v>
      </c>
      <c r="L91" s="141">
        <f t="shared" ca="1" si="10"/>
        <v>399</v>
      </c>
      <c r="M91" s="141">
        <f ca="1">IF(C91=0,0,'Tabla Amortización Fijo'!X97+'Tabla Amortización Fijo'!V97+'Tabla Amortización Fijo'!S97+'Tabla Amortización Fijo'!Q97)</f>
        <v>140.243764243626</v>
      </c>
      <c r="N91" s="141">
        <f t="shared" ca="1" si="13"/>
        <v>23394.589526938955</v>
      </c>
      <c r="O91" s="142"/>
      <c r="P91" s="140">
        <f t="shared" ca="1" si="8"/>
        <v>1728086.2984766837</v>
      </c>
      <c r="Q91" s="140">
        <f t="shared" ca="1" si="11"/>
        <v>23254.345762695328</v>
      </c>
      <c r="R91" s="72"/>
      <c r="S91" s="72"/>
    </row>
    <row r="92" spans="1:19" ht="15" x14ac:dyDescent="0.25">
      <c r="A92" s="155">
        <v>85</v>
      </c>
      <c r="B92" s="244">
        <f ca="1">'Tabla Amortización Fijo'!C98</f>
        <v>48248</v>
      </c>
      <c r="C92" s="141">
        <f t="shared" ca="1" si="12"/>
        <v>1728086.2984766837</v>
      </c>
      <c r="D92" s="141">
        <f ca="1">IF(C92&lt;=0,0,IF(C92&lt;D91,C92,'Tabla Amortización Fijo'!AB98))</f>
        <v>4180.1136788492504</v>
      </c>
      <c r="E92" s="156"/>
      <c r="F92" s="141">
        <f ca="1">IF(C92&lt;=0,0,'Tabla Amortización Fijo'!AC98)</f>
        <v>16815.239552333333</v>
      </c>
      <c r="G92" s="141">
        <f t="shared" ca="1" si="7"/>
        <v>20995.353231182584</v>
      </c>
      <c r="H92" s="449"/>
      <c r="I92" s="141">
        <f t="shared" ca="1" si="9"/>
        <v>1382.4690387813471</v>
      </c>
      <c r="J92" s="141">
        <f ca="1">IF(P91&lt;=0.01,0,'Tabla Amortización Fijo'!R98)</f>
        <v>166.35080000000002</v>
      </c>
      <c r="K92" s="141">
        <f ca="1">IF(D92&lt;=0,0,'Tabla Amortización Fijo'!W98+'Tabla Amortización Fijo'!U98)</f>
        <v>311.17272652266251</v>
      </c>
      <c r="L92" s="141">
        <f t="shared" ca="1" si="10"/>
        <v>399</v>
      </c>
      <c r="M92" s="141">
        <f ca="1">IF(C92=0,0,'Tabla Amortización Fijo'!X98+'Tabla Amortización Fijo'!V98+'Tabla Amortización Fijo'!S98+'Tabla Amortización Fijo'!Q98)</f>
        <v>140.243764243626</v>
      </c>
      <c r="N92" s="141">
        <f t="shared" ca="1" si="13"/>
        <v>23394.589560730219</v>
      </c>
      <c r="O92" s="142"/>
      <c r="P92" s="140">
        <f t="shared" ca="1" si="8"/>
        <v>1723906.1847978344</v>
      </c>
      <c r="Q92" s="140">
        <f t="shared" ca="1" si="11"/>
        <v>23254.345796486592</v>
      </c>
      <c r="R92" s="72"/>
      <c r="S92" s="72"/>
    </row>
    <row r="93" spans="1:19" ht="15" x14ac:dyDescent="0.25">
      <c r="A93" s="155">
        <v>86</v>
      </c>
      <c r="B93" s="244">
        <f ca="1">'Tabla Amortización Fijo'!C99</f>
        <v>48277</v>
      </c>
      <c r="C93" s="141">
        <f t="shared" ca="1" si="12"/>
        <v>1723906.1847978344</v>
      </c>
      <c r="D93" s="141">
        <f ca="1">IF(C93&lt;=0,0,IF(C93&lt;D92,C93,'Tabla Amortización Fijo'!AB99))</f>
        <v>5306.362591962662</v>
      </c>
      <c r="E93" s="156"/>
      <c r="F93" s="141">
        <f ca="1">IF(C93&lt;=0,0,'Tabla Amortización Fijo'!AC99)</f>
        <v>15692.334775250001</v>
      </c>
      <c r="G93" s="141">
        <f t="shared" ca="1" si="7"/>
        <v>20998.697367212662</v>
      </c>
      <c r="H93" s="449"/>
      <c r="I93" s="141">
        <f t="shared" ca="1" si="9"/>
        <v>1379.1249478382676</v>
      </c>
      <c r="J93" s="141">
        <f ca="1">IF(P92&lt;=0.01,0,'Tabla Amortización Fijo'!R99)</f>
        <v>166.35080000000002</v>
      </c>
      <c r="K93" s="141">
        <f ca="1">IF(D93&lt;=0,0,'Tabla Amortización Fijo'!W99+'Tabla Amortización Fijo'!U99)</f>
        <v>311.17272652266251</v>
      </c>
      <c r="L93" s="141">
        <f t="shared" ca="1" si="10"/>
        <v>399</v>
      </c>
      <c r="M93" s="141">
        <f ca="1">IF(C93=0,0,'Tabla Amortización Fijo'!X99+'Tabla Amortización Fijo'!V99+'Tabla Amortización Fijo'!S99+'Tabla Amortización Fijo'!Q99)</f>
        <v>140.243764243626</v>
      </c>
      <c r="N93" s="141">
        <f t="shared" ca="1" si="13"/>
        <v>23394.589605817218</v>
      </c>
      <c r="O93" s="142"/>
      <c r="P93" s="140">
        <f t="shared" ca="1" si="8"/>
        <v>1718599.8222058718</v>
      </c>
      <c r="Q93" s="140">
        <f t="shared" ca="1" si="11"/>
        <v>23254.345841573591</v>
      </c>
      <c r="R93" s="72"/>
      <c r="S93" s="72"/>
    </row>
    <row r="94" spans="1:19" ht="15" x14ac:dyDescent="0.25">
      <c r="A94" s="155">
        <v>87</v>
      </c>
      <c r="B94" s="244">
        <f ca="1">'Tabla Amortización Fijo'!C100</f>
        <v>48308</v>
      </c>
      <c r="C94" s="141">
        <f t="shared" ca="1" si="12"/>
        <v>1718599.8222058718</v>
      </c>
      <c r="D94" s="141">
        <f ca="1">IF(C94&lt;=0,0,IF(C94&lt;D93,C94,'Tabla Amortización Fijo'!AB100))</f>
        <v>4280.0115442454971</v>
      </c>
      <c r="E94" s="156"/>
      <c r="F94" s="141">
        <f ca="1">IF(C94&lt;=0,0,'Tabla Amortización Fijo'!AC100)</f>
        <v>16722.930928972222</v>
      </c>
      <c r="G94" s="141">
        <f t="shared" ca="1" si="7"/>
        <v>21002.942473217721</v>
      </c>
      <c r="H94" s="449"/>
      <c r="I94" s="141">
        <f t="shared" ca="1" si="9"/>
        <v>1374.8798577646976</v>
      </c>
      <c r="J94" s="141">
        <f ca="1">IF(P93&lt;=0.01,0,'Tabla Amortización Fijo'!R100)</f>
        <v>166.35080000000002</v>
      </c>
      <c r="K94" s="141">
        <f ca="1">IF(D94&lt;=0,0,'Tabla Amortización Fijo'!W100+'Tabla Amortización Fijo'!U100)</f>
        <v>311.17272652266251</v>
      </c>
      <c r="L94" s="141">
        <f t="shared" ca="1" si="10"/>
        <v>399</v>
      </c>
      <c r="M94" s="141">
        <f ca="1">IF(C94=0,0,'Tabla Amortización Fijo'!X100+'Tabla Amortización Fijo'!V100+'Tabla Amortización Fijo'!S100+'Tabla Amortización Fijo'!Q100)</f>
        <v>140.243764243626</v>
      </c>
      <c r="N94" s="141">
        <f t="shared" ca="1" si="13"/>
        <v>23394.58962174871</v>
      </c>
      <c r="O94" s="142"/>
      <c r="P94" s="140">
        <f t="shared" ca="1" si="8"/>
        <v>1714319.8106616263</v>
      </c>
      <c r="Q94" s="140">
        <f t="shared" ca="1" si="11"/>
        <v>23254.345857505083</v>
      </c>
      <c r="R94" s="72"/>
      <c r="S94" s="72"/>
    </row>
    <row r="95" spans="1:19" ht="15" x14ac:dyDescent="0.25">
      <c r="A95" s="155">
        <v>88</v>
      </c>
      <c r="B95" s="244">
        <f ca="1">'Tabla Amortización Fijo'!C101</f>
        <v>48338</v>
      </c>
      <c r="C95" s="141">
        <f t="shared" ca="1" si="12"/>
        <v>1714319.8106616263</v>
      </c>
      <c r="D95" s="141">
        <f ca="1">IF(C95&lt;=0,0,IF(C95&lt;D94,C95,'Tabla Amortización Fijo'!AB101))</f>
        <v>4863.1883841593817</v>
      </c>
      <c r="E95" s="156"/>
      <c r="F95" s="141">
        <f ca="1">IF(C95&lt;=0,0,'Tabla Amortización Fijo'!AC101)</f>
        <v>16143.178116666668</v>
      </c>
      <c r="G95" s="141">
        <f t="shared" ca="1" si="7"/>
        <v>21006.36650082605</v>
      </c>
      <c r="H95" s="449"/>
      <c r="I95" s="141">
        <f t="shared" ca="1" si="9"/>
        <v>1371.4558485293012</v>
      </c>
      <c r="J95" s="141">
        <f ca="1">IF(P94&lt;=0.01,0,'Tabla Amortización Fijo'!R101)</f>
        <v>166.35080000000002</v>
      </c>
      <c r="K95" s="141">
        <f ca="1">IF(D95&lt;=0,0,'Tabla Amortización Fijo'!W101+'Tabla Amortización Fijo'!U101)</f>
        <v>311.17272652266251</v>
      </c>
      <c r="L95" s="141">
        <f t="shared" ca="1" si="10"/>
        <v>399</v>
      </c>
      <c r="M95" s="141">
        <f ca="1">IF(C95=0,0,'Tabla Amortización Fijo'!X101+'Tabla Amortización Fijo'!V101+'Tabla Amortización Fijo'!S101+'Tabla Amortización Fijo'!Q101)</f>
        <v>140.243764243626</v>
      </c>
      <c r="N95" s="141">
        <f t="shared" ca="1" si="13"/>
        <v>23394.589640121641</v>
      </c>
      <c r="O95" s="142"/>
      <c r="P95" s="140">
        <f t="shared" ca="1" si="8"/>
        <v>1709456.6222774668</v>
      </c>
      <c r="Q95" s="140">
        <f t="shared" ca="1" si="11"/>
        <v>23254.345875878014</v>
      </c>
      <c r="R95" s="72"/>
      <c r="S95" s="72"/>
    </row>
    <row r="96" spans="1:19" ht="15" x14ac:dyDescent="0.25">
      <c r="A96" s="155">
        <v>89</v>
      </c>
      <c r="B96" s="244">
        <f ca="1">'Tabla Amortización Fijo'!C102</f>
        <v>48369</v>
      </c>
      <c r="C96" s="141">
        <f t="shared" ca="1" si="12"/>
        <v>1709456.6222774668</v>
      </c>
      <c r="D96" s="141">
        <f ca="1">IF(C96&lt;=0,0,IF(C96&lt;D95,C96,'Tabla Amortización Fijo'!AB102))</f>
        <v>4376.2945190471182</v>
      </c>
      <c r="E96" s="156"/>
      <c r="F96" s="141">
        <f ca="1">IF(C96&lt;=0,0,'Tabla Amortización Fijo'!AC102)</f>
        <v>16633.962513416671</v>
      </c>
      <c r="G96" s="141">
        <f t="shared" ca="1" si="7"/>
        <v>21010.257032463789</v>
      </c>
      <c r="H96" s="449"/>
      <c r="I96" s="141">
        <f t="shared" ca="1" si="9"/>
        <v>1367.5652978219734</v>
      </c>
      <c r="J96" s="141">
        <f ca="1">IF(P95&lt;=0.01,0,'Tabla Amortización Fijo'!R102)</f>
        <v>166.35080000000002</v>
      </c>
      <c r="K96" s="141">
        <f ca="1">IF(D96&lt;=0,0,'Tabla Amortización Fijo'!W102+'Tabla Amortización Fijo'!U102)</f>
        <v>311.17272652266251</v>
      </c>
      <c r="L96" s="141">
        <f t="shared" ca="1" si="10"/>
        <v>399</v>
      </c>
      <c r="M96" s="141">
        <f ca="1">IF(C96=0,0,'Tabla Amortización Fijo'!X102+'Tabla Amortización Fijo'!V102+'Tabla Amortización Fijo'!S102+'Tabla Amortización Fijo'!Q102)</f>
        <v>140.243764243626</v>
      </c>
      <c r="N96" s="141">
        <f t="shared" ca="1" si="13"/>
        <v>23394.589621052051</v>
      </c>
      <c r="O96" s="142"/>
      <c r="P96" s="140">
        <f t="shared" ca="1" si="8"/>
        <v>1705080.3277584198</v>
      </c>
      <c r="Q96" s="140">
        <f t="shared" ca="1" si="11"/>
        <v>23254.345856808424</v>
      </c>
      <c r="R96" s="72"/>
      <c r="S96" s="72"/>
    </row>
    <row r="97" spans="1:19" ht="15" x14ac:dyDescent="0.25">
      <c r="A97" s="155">
        <v>90</v>
      </c>
      <c r="B97" s="244">
        <f ca="1">'Tabla Amortización Fijo'!C103</f>
        <v>48399</v>
      </c>
      <c r="C97" s="141">
        <f t="shared" ca="1" si="12"/>
        <v>1705080.3277584198</v>
      </c>
      <c r="D97" s="141">
        <f ca="1">IF(C97&lt;=0,0,IF(C97&lt;D96,C97,'Tabla Amortización Fijo'!AB103))</f>
        <v>4957.5851011538061</v>
      </c>
      <c r="E97" s="156"/>
      <c r="F97" s="141">
        <f ca="1">IF(C97&lt;=0,0,'Tabla Amortización Fijo'!AC103)</f>
        <v>16056.173013333335</v>
      </c>
      <c r="G97" s="141">
        <f t="shared" ca="1" si="7"/>
        <v>21013.75811448714</v>
      </c>
      <c r="H97" s="449"/>
      <c r="I97" s="141">
        <f t="shared" ca="1" si="9"/>
        <v>1364.064262206736</v>
      </c>
      <c r="J97" s="141">
        <f ca="1">IF(P96&lt;=0.01,0,'Tabla Amortización Fijo'!R103)</f>
        <v>166.35080000000002</v>
      </c>
      <c r="K97" s="141">
        <f ca="1">IF(D97&lt;=0,0,'Tabla Amortización Fijo'!W103+'Tabla Amortización Fijo'!U103)</f>
        <v>311.17272652266251</v>
      </c>
      <c r="L97" s="141">
        <f t="shared" ca="1" si="10"/>
        <v>399</v>
      </c>
      <c r="M97" s="141">
        <f ca="1">IF(C97=0,0,'Tabla Amortización Fijo'!X103+'Tabla Amortización Fijo'!V103+'Tabla Amortización Fijo'!S103+'Tabla Amortización Fijo'!Q103)</f>
        <v>140.243764243626</v>
      </c>
      <c r="N97" s="141">
        <f t="shared" ca="1" si="13"/>
        <v>23394.589667460164</v>
      </c>
      <c r="O97" s="142"/>
      <c r="P97" s="140">
        <f t="shared" ca="1" si="8"/>
        <v>1700122.7426572661</v>
      </c>
      <c r="Q97" s="140">
        <f t="shared" ca="1" si="11"/>
        <v>23254.345903216537</v>
      </c>
      <c r="R97" s="72"/>
      <c r="S97" s="72"/>
    </row>
    <row r="98" spans="1:19" ht="15" x14ac:dyDescent="0.25">
      <c r="A98" s="155">
        <v>91</v>
      </c>
      <c r="B98" s="244">
        <f ca="1">'Tabla Amortización Fijo'!C104</f>
        <v>48430</v>
      </c>
      <c r="C98" s="141">
        <f t="shared" ca="1" si="12"/>
        <v>1700122.7426572661</v>
      </c>
      <c r="D98" s="141">
        <f ca="1">IF(C98&lt;=0,0,IF(C98&lt;D97,C98,'Tabla Amortización Fijo'!AB104))</f>
        <v>4474.5854569365083</v>
      </c>
      <c r="E98" s="156"/>
      <c r="F98" s="141">
        <f ca="1">IF(C98&lt;=0,0,'Tabla Amortización Fijo'!AC104)</f>
        <v>16543.138675527778</v>
      </c>
      <c r="G98" s="141">
        <f t="shared" ca="1" si="7"/>
        <v>21017.724132464286</v>
      </c>
      <c r="H98" s="449"/>
      <c r="I98" s="141">
        <f t="shared" ca="1" si="9"/>
        <v>1360.0981941258131</v>
      </c>
      <c r="J98" s="141">
        <f ca="1">IF(P97&lt;=0.01,0,'Tabla Amortización Fijo'!R104)</f>
        <v>166.35080000000002</v>
      </c>
      <c r="K98" s="141">
        <f ca="1">IF(D98&lt;=0,0,'Tabla Amortización Fijo'!W104+'Tabla Amortización Fijo'!U104)</f>
        <v>311.17272652266251</v>
      </c>
      <c r="L98" s="141">
        <f t="shared" ca="1" si="10"/>
        <v>399</v>
      </c>
      <c r="M98" s="141">
        <f ca="1">IF(C98=0,0,'Tabla Amortización Fijo'!X104+'Tabla Amortización Fijo'!V104+'Tabla Amortización Fijo'!S104+'Tabla Amortización Fijo'!Q104)</f>
        <v>140.243764243626</v>
      </c>
      <c r="N98" s="141">
        <f t="shared" ca="1" si="13"/>
        <v>23394.589617356389</v>
      </c>
      <c r="O98" s="142"/>
      <c r="P98" s="140">
        <f t="shared" ca="1" si="8"/>
        <v>1695648.1572003295</v>
      </c>
      <c r="Q98" s="140">
        <f t="shared" ca="1" si="11"/>
        <v>23254.345853112762</v>
      </c>
      <c r="R98" s="72"/>
      <c r="S98" s="72"/>
    </row>
    <row r="99" spans="1:19" ht="15" x14ac:dyDescent="0.25">
      <c r="A99" s="155">
        <v>92</v>
      </c>
      <c r="B99" s="244">
        <f ca="1">'Tabla Amortización Fijo'!C105</f>
        <v>48461</v>
      </c>
      <c r="C99" s="141">
        <f t="shared" ca="1" si="12"/>
        <v>1695648.1572003295</v>
      </c>
      <c r="D99" s="141">
        <f ca="1">IF(C99&lt;=0,0,IF(C99&lt;D98,C99,'Tabla Amortización Fijo'!AB105))</f>
        <v>4521.7053276788583</v>
      </c>
      <c r="E99" s="156"/>
      <c r="F99" s="141">
        <f ca="1">IF(C99&lt;=0,0,'Tabla Amortización Fijo'!AC105)</f>
        <v>16499.598428944442</v>
      </c>
      <c r="G99" s="141">
        <f t="shared" ca="1" si="7"/>
        <v>21021.3037566233</v>
      </c>
      <c r="H99" s="449"/>
      <c r="I99" s="141">
        <f t="shared" ca="1" si="9"/>
        <v>1356.5185257602636</v>
      </c>
      <c r="J99" s="141">
        <f ca="1">IF(P98&lt;=0.01,0,'Tabla Amortización Fijo'!R105)</f>
        <v>166.35080000000002</v>
      </c>
      <c r="K99" s="141">
        <f ca="1">IF(D99&lt;=0,0,'Tabla Amortización Fijo'!W105+'Tabla Amortización Fijo'!U105)</f>
        <v>311.17272652266251</v>
      </c>
      <c r="L99" s="141">
        <f t="shared" ca="1" si="10"/>
        <v>399</v>
      </c>
      <c r="M99" s="141">
        <f ca="1">IF(C99=0,0,'Tabla Amortización Fijo'!X105+'Tabla Amortización Fijo'!V105+'Tabla Amortización Fijo'!S105+'Tabla Amortización Fijo'!Q105)</f>
        <v>140.243764243626</v>
      </c>
      <c r="N99" s="141">
        <f t="shared" ca="1" si="13"/>
        <v>23394.589573149853</v>
      </c>
      <c r="O99" s="142"/>
      <c r="P99" s="140">
        <f t="shared" ca="1" si="8"/>
        <v>1691126.4518726505</v>
      </c>
      <c r="Q99" s="140">
        <f t="shared" ca="1" si="11"/>
        <v>23254.345808906226</v>
      </c>
      <c r="R99" s="72"/>
      <c r="S99" s="72"/>
    </row>
    <row r="100" spans="1:19" ht="15" x14ac:dyDescent="0.25">
      <c r="A100" s="155">
        <v>93</v>
      </c>
      <c r="B100" s="244">
        <f ca="1">'Tabla Amortización Fijo'!C106</f>
        <v>48491</v>
      </c>
      <c r="C100" s="141">
        <f t="shared" ca="1" si="12"/>
        <v>1691126.4518726505</v>
      </c>
      <c r="D100" s="141">
        <f ca="1">IF(C100&lt;=0,0,IF(C100&lt;D99,C100,'Tabla Amortización Fijo'!AB106))</f>
        <v>5100.1471997867502</v>
      </c>
      <c r="E100" s="156"/>
      <c r="F100" s="141">
        <f ca="1">IF(C100&lt;=0,0,'Tabla Amortización Fijo'!AC106)</f>
        <v>15924.7738825</v>
      </c>
      <c r="G100" s="141">
        <f t="shared" ca="1" si="7"/>
        <v>21024.92108228675</v>
      </c>
      <c r="H100" s="449"/>
      <c r="I100" s="141">
        <f t="shared" ca="1" si="9"/>
        <v>1352.9011614981205</v>
      </c>
      <c r="J100" s="141">
        <f ca="1">IF(P99&lt;=0.01,0,'Tabla Amortización Fijo'!R106)</f>
        <v>166.35080000000002</v>
      </c>
      <c r="K100" s="141">
        <f ca="1">IF(D100&lt;=0,0,'Tabla Amortización Fijo'!W106+'Tabla Amortización Fijo'!U106)</f>
        <v>311.17272652266251</v>
      </c>
      <c r="L100" s="141">
        <f t="shared" ca="1" si="10"/>
        <v>399</v>
      </c>
      <c r="M100" s="141">
        <f ca="1">IF(C100=0,0,'Tabla Amortización Fijo'!X106+'Tabla Amortización Fijo'!V106+'Tabla Amortización Fijo'!S106+'Tabla Amortización Fijo'!Q106)</f>
        <v>140.243764243626</v>
      </c>
      <c r="N100" s="141">
        <f t="shared" ca="1" si="13"/>
        <v>23394.58953455116</v>
      </c>
      <c r="O100" s="142"/>
      <c r="P100" s="140">
        <f t="shared" ca="1" si="8"/>
        <v>1686026.3046728638</v>
      </c>
      <c r="Q100" s="140">
        <f t="shared" ca="1" si="11"/>
        <v>23254.345770307533</v>
      </c>
      <c r="R100" s="72"/>
      <c r="S100" s="72"/>
    </row>
    <row r="101" spans="1:19" ht="15" x14ac:dyDescent="0.25">
      <c r="A101" s="155">
        <v>94</v>
      </c>
      <c r="B101" s="244">
        <f ca="1">'Tabla Amortización Fijo'!C107</f>
        <v>48522</v>
      </c>
      <c r="C101" s="141">
        <f t="shared" ca="1" si="12"/>
        <v>1686026.3046728638</v>
      </c>
      <c r="D101" s="141">
        <f ca="1">IF(C101&lt;=0,0,IF(C101&lt;D100,C101,'Tabla Amortización Fijo'!AB107))</f>
        <v>4623.0287802667008</v>
      </c>
      <c r="E101" s="156"/>
      <c r="F101" s="141">
        <f ca="1">IF(C101&lt;=0,0,'Tabla Amortización Fijo'!AC107)</f>
        <v>16405.972385666668</v>
      </c>
      <c r="G101" s="141">
        <f t="shared" ca="1" si="7"/>
        <v>21029.001165933369</v>
      </c>
      <c r="H101" s="449"/>
      <c r="I101" s="141">
        <f t="shared" ca="1" si="9"/>
        <v>1348.8210437382911</v>
      </c>
      <c r="J101" s="141">
        <f ca="1">IF(P100&lt;=0.01,0,'Tabla Amortización Fijo'!R107)</f>
        <v>166.35080000000002</v>
      </c>
      <c r="K101" s="141">
        <f ca="1">IF(D101&lt;=0,0,'Tabla Amortización Fijo'!W107+'Tabla Amortización Fijo'!U107)</f>
        <v>311.17272652266251</v>
      </c>
      <c r="L101" s="141">
        <f t="shared" ca="1" si="10"/>
        <v>399</v>
      </c>
      <c r="M101" s="141">
        <f ca="1">IF(C101=0,0,'Tabla Amortización Fijo'!X107+'Tabla Amortización Fijo'!V107+'Tabla Amortización Fijo'!S107+'Tabla Amortización Fijo'!Q107)</f>
        <v>140.243764243626</v>
      </c>
      <c r="N101" s="141">
        <f t="shared" ca="1" si="13"/>
        <v>23394.589500437949</v>
      </c>
      <c r="O101" s="142"/>
      <c r="P101" s="140">
        <f t="shared" ca="1" si="8"/>
        <v>1681403.2758925972</v>
      </c>
      <c r="Q101" s="140">
        <f t="shared" ca="1" si="11"/>
        <v>23254.345736194322</v>
      </c>
      <c r="R101" s="72"/>
      <c r="S101" s="72"/>
    </row>
    <row r="102" spans="1:19" ht="15" x14ac:dyDescent="0.25">
      <c r="A102" s="155">
        <v>95</v>
      </c>
      <c r="B102" s="244">
        <f ca="1">'Tabla Amortización Fijo'!C108</f>
        <v>48552</v>
      </c>
      <c r="C102" s="141">
        <f t="shared" ca="1" si="12"/>
        <v>1681403.2758925972</v>
      </c>
      <c r="D102" s="141">
        <f ca="1">IF(C102&lt;=0,0,IF(C102&lt;D101,C102,'Tabla Amortización Fijo'!AB108))</f>
        <v>5199.4856477162948</v>
      </c>
      <c r="E102" s="156"/>
      <c r="F102" s="141">
        <f ca="1">IF(C102&lt;=0,0,'Tabla Amortización Fijo'!AC108)</f>
        <v>15833.213937500001</v>
      </c>
      <c r="G102" s="141">
        <f t="shared" ca="1" si="7"/>
        <v>21032.699585216295</v>
      </c>
      <c r="H102" s="449"/>
      <c r="I102" s="141">
        <f t="shared" ca="1" si="9"/>
        <v>1345.1226207140778</v>
      </c>
      <c r="J102" s="141">
        <f ca="1">IF(P101&lt;=0.01,0,'Tabla Amortización Fijo'!R108)</f>
        <v>166.35080000000002</v>
      </c>
      <c r="K102" s="141">
        <f ca="1">IF(D102&lt;=0,0,'Tabla Amortización Fijo'!W108+'Tabla Amortización Fijo'!U108)</f>
        <v>311.17272652266251</v>
      </c>
      <c r="L102" s="141">
        <f t="shared" ca="1" si="10"/>
        <v>399</v>
      </c>
      <c r="M102" s="141">
        <f ca="1">IF(C102=0,0,'Tabla Amortización Fijo'!X108+'Tabla Amortización Fijo'!V108+'Tabla Amortización Fijo'!S108+'Tabla Amortización Fijo'!Q108)</f>
        <v>140.243764243626</v>
      </c>
      <c r="N102" s="141">
        <f t="shared" ca="1" si="13"/>
        <v>23394.589496696663</v>
      </c>
      <c r="O102" s="142"/>
      <c r="P102" s="140">
        <f t="shared" ca="1" si="8"/>
        <v>1676203.7902448808</v>
      </c>
      <c r="Q102" s="140">
        <f t="shared" ca="1" si="11"/>
        <v>23254.345732453035</v>
      </c>
      <c r="R102" s="72"/>
      <c r="S102" s="72"/>
    </row>
    <row r="103" spans="1:19" ht="15" x14ac:dyDescent="0.25">
      <c r="A103" s="155">
        <v>96</v>
      </c>
      <c r="B103" s="244">
        <f ca="1">'Tabla Amortización Fijo'!C109</f>
        <v>48583</v>
      </c>
      <c r="C103" s="141">
        <f t="shared" ca="1" si="12"/>
        <v>1676203.7902448808</v>
      </c>
      <c r="D103" s="141">
        <f ca="1">IF(C103&lt;=0,0,IF(C103&lt;D102,C103,'Tabla Amortización Fijo'!AB109))</f>
        <v>4726.4653141458202</v>
      </c>
      <c r="E103" s="156"/>
      <c r="F103" s="141">
        <f ca="1">IF(C103&lt;=0,0,'Tabla Amortización Fijo'!AC109)</f>
        <v>16310.39380911111</v>
      </c>
      <c r="G103" s="141">
        <f t="shared" ca="1" si="7"/>
        <v>21036.859123256931</v>
      </c>
      <c r="H103" s="449"/>
      <c r="I103" s="141">
        <f t="shared" ca="1" si="9"/>
        <v>1340.9630321959048</v>
      </c>
      <c r="J103" s="141">
        <f ca="1">IF(P102&lt;=0.01,0,'Tabla Amortización Fijo'!R109)</f>
        <v>166.35080000000002</v>
      </c>
      <c r="K103" s="141">
        <f ca="1">IF(D103&lt;=0,0,'Tabla Amortización Fijo'!W109+'Tabla Amortización Fijo'!U109)</f>
        <v>311.17272652266251</v>
      </c>
      <c r="L103" s="141">
        <f t="shared" ca="1" si="10"/>
        <v>399</v>
      </c>
      <c r="M103" s="141">
        <f ca="1">IF(C103=0,0,'Tabla Amortización Fijo'!X109+'Tabla Amortización Fijo'!V109+'Tabla Amortización Fijo'!S109+'Tabla Amortización Fijo'!Q109)</f>
        <v>140.243764243626</v>
      </c>
      <c r="N103" s="141">
        <f t="shared" ca="1" si="13"/>
        <v>23394.589446219125</v>
      </c>
      <c r="O103" s="142"/>
      <c r="P103" s="140">
        <f t="shared" ca="1" si="8"/>
        <v>1671477.3249307349</v>
      </c>
      <c r="Q103" s="140">
        <f t="shared" ca="1" si="11"/>
        <v>23254.345681975497</v>
      </c>
      <c r="R103" s="72"/>
      <c r="S103" s="72"/>
    </row>
    <row r="104" spans="1:19" ht="15" x14ac:dyDescent="0.25">
      <c r="A104" s="155">
        <v>97</v>
      </c>
      <c r="B104" s="244">
        <f ca="1">'Tabla Amortización Fijo'!C110</f>
        <v>48614</v>
      </c>
      <c r="C104" s="141">
        <f t="shared" ca="1" si="12"/>
        <v>1671477.3249307349</v>
      </c>
      <c r="D104" s="141">
        <f ca="1">IF(C104&lt;=0,0,IF(C104&lt;D103,C104,'Tabla Amortización Fijo'!AB110))</f>
        <v>4776.237619717841</v>
      </c>
      <c r="E104" s="156"/>
      <c r="F104" s="141">
        <f ca="1">IF(C104&lt;=0,0,'Tabla Amortización Fijo'!AC110)</f>
        <v>16264.402630194445</v>
      </c>
      <c r="G104" s="141">
        <f t="shared" ca="1" si="7"/>
        <v>21040.640249912285</v>
      </c>
      <c r="H104" s="449"/>
      <c r="I104" s="141">
        <f t="shared" ca="1" si="9"/>
        <v>1337.181859944588</v>
      </c>
      <c r="J104" s="141">
        <f ca="1">IF(P103&lt;=0.01,0,'Tabla Amortización Fijo'!R110)</f>
        <v>166.35080000000002</v>
      </c>
      <c r="K104" s="141">
        <f ca="1">IF(D104&lt;=0,0,'Tabla Amortización Fijo'!W110+'Tabla Amortización Fijo'!U110)</f>
        <v>311.17272652266251</v>
      </c>
      <c r="L104" s="141">
        <f t="shared" ca="1" si="10"/>
        <v>399</v>
      </c>
      <c r="M104" s="141">
        <f ca="1">IF(C104=0,0,'Tabla Amortización Fijo'!X110+'Tabla Amortización Fijo'!V110+'Tabla Amortización Fijo'!S110+'Tabla Amortización Fijo'!Q110)</f>
        <v>140.243764243626</v>
      </c>
      <c r="N104" s="141">
        <f t="shared" ca="1" si="13"/>
        <v>23394.589400623161</v>
      </c>
      <c r="O104" s="142"/>
      <c r="P104" s="140">
        <f t="shared" ca="1" si="8"/>
        <v>1666701.0873110171</v>
      </c>
      <c r="Q104" s="140">
        <f t="shared" ca="1" si="11"/>
        <v>23254.345636379534</v>
      </c>
      <c r="R104" s="72"/>
      <c r="S104" s="72"/>
    </row>
    <row r="105" spans="1:19" ht="15" x14ac:dyDescent="0.25">
      <c r="A105" s="155">
        <v>98</v>
      </c>
      <c r="B105" s="244">
        <f ca="1">'Tabla Amortización Fijo'!C111</f>
        <v>48642</v>
      </c>
      <c r="C105" s="141">
        <f t="shared" ca="1" si="12"/>
        <v>1666701.0873110171</v>
      </c>
      <c r="D105" s="141">
        <f ca="1">IF(C105&lt;=0,0,IF(C105&lt;D104,C105,'Tabla Amortización Fijo'!AB111))</f>
        <v>6396.0109125366853</v>
      </c>
      <c r="E105" s="156"/>
      <c r="F105" s="141">
        <f ca="1">IF(C105&lt;=0,0,'Tabla Amortización Fijo'!AC111)</f>
        <v>14648.450339444445</v>
      </c>
      <c r="G105" s="141">
        <f t="shared" ca="1" si="7"/>
        <v>21044.461251981131</v>
      </c>
      <c r="H105" s="449"/>
      <c r="I105" s="141">
        <f t="shared" ca="1" si="9"/>
        <v>1333.3608698488138</v>
      </c>
      <c r="J105" s="141">
        <f ca="1">IF(P104&lt;=0.01,0,'Tabla Amortización Fijo'!R111)</f>
        <v>166.35080000000002</v>
      </c>
      <c r="K105" s="141">
        <f ca="1">IF(D105&lt;=0,0,'Tabla Amortización Fijo'!W111+'Tabla Amortización Fijo'!U111)</f>
        <v>311.17272652266251</v>
      </c>
      <c r="L105" s="141">
        <f t="shared" ca="1" si="10"/>
        <v>399</v>
      </c>
      <c r="M105" s="141">
        <f ca="1">IF(C105=0,0,'Tabla Amortización Fijo'!X111+'Tabla Amortización Fijo'!V111+'Tabla Amortización Fijo'!S111+'Tabla Amortización Fijo'!Q111)</f>
        <v>140.243764243626</v>
      </c>
      <c r="N105" s="141">
        <f t="shared" ca="1" si="13"/>
        <v>23394.589412596233</v>
      </c>
      <c r="O105" s="142"/>
      <c r="P105" s="140">
        <f t="shared" ca="1" si="8"/>
        <v>1660305.0763984805</v>
      </c>
      <c r="Q105" s="140">
        <f t="shared" ca="1" si="11"/>
        <v>23254.345648352606</v>
      </c>
      <c r="R105" s="72"/>
      <c r="S105" s="72"/>
    </row>
    <row r="106" spans="1:19" ht="15" x14ac:dyDescent="0.25">
      <c r="A106" s="155">
        <v>99</v>
      </c>
      <c r="B106" s="244">
        <f ca="1">'Tabla Amortización Fijo'!C112</f>
        <v>48673</v>
      </c>
      <c r="C106" s="141">
        <f t="shared" ca="1" si="12"/>
        <v>1660305.0763984805</v>
      </c>
      <c r="D106" s="141">
        <f ca="1">IF(C106&lt;=0,0,IF(C106&lt;D105,C106,'Tabla Amortización Fijo'!AB112))</f>
        <v>4893.8876035672201</v>
      </c>
      <c r="E106" s="156"/>
      <c r="F106" s="141">
        <f ca="1">IF(C106&lt;=0,0,'Tabla Amortización Fijo'!AC112)</f>
        <v>16155.69043088889</v>
      </c>
      <c r="G106" s="141">
        <f t="shared" ca="1" si="7"/>
        <v>21049.57803445611</v>
      </c>
      <c r="H106" s="449"/>
      <c r="I106" s="141">
        <f t="shared" ca="1" si="9"/>
        <v>1328.2440611187844</v>
      </c>
      <c r="J106" s="141">
        <f ca="1">IF(P105&lt;=0.01,0,'Tabla Amortización Fijo'!R112)</f>
        <v>166.35080000000002</v>
      </c>
      <c r="K106" s="141">
        <f ca="1">IF(D106&lt;=0,0,'Tabla Amortización Fijo'!W112+'Tabla Amortización Fijo'!U112)</f>
        <v>311.17272652266251</v>
      </c>
      <c r="L106" s="141">
        <f t="shared" ca="1" si="10"/>
        <v>399</v>
      </c>
      <c r="M106" s="141">
        <f ca="1">IF(C106=0,0,'Tabla Amortización Fijo'!X112+'Tabla Amortización Fijo'!V112+'Tabla Amortización Fijo'!S112+'Tabla Amortización Fijo'!Q112)</f>
        <v>140.243764243626</v>
      </c>
      <c r="N106" s="141">
        <f t="shared" ca="1" si="13"/>
        <v>23394.589386341184</v>
      </c>
      <c r="O106" s="142"/>
      <c r="P106" s="140">
        <f t="shared" ca="1" si="8"/>
        <v>1655411.1887949132</v>
      </c>
      <c r="Q106" s="140">
        <f t="shared" ca="1" si="11"/>
        <v>23254.345622097557</v>
      </c>
      <c r="R106" s="72"/>
      <c r="S106" s="72"/>
    </row>
    <row r="107" spans="1:19" ht="15" x14ac:dyDescent="0.25">
      <c r="A107" s="155">
        <v>100</v>
      </c>
      <c r="B107" s="244">
        <f ca="1">'Tabla Amortización Fijo'!C113</f>
        <v>48703</v>
      </c>
      <c r="C107" s="141">
        <f t="shared" ca="1" si="12"/>
        <v>1655411.1887949132</v>
      </c>
      <c r="D107" s="141">
        <f ca="1">IF(C107&lt;=0,0,IF(C107&lt;D106,C107,'Tabla Amortización Fijo'!AB113))</f>
        <v>5465.0381375643001</v>
      </c>
      <c r="E107" s="156"/>
      <c r="F107" s="141">
        <f ca="1">IF(C107&lt;=0,0,'Tabla Amortización Fijo'!AC113)</f>
        <v>15588.454995833335</v>
      </c>
      <c r="G107" s="141">
        <f t="shared" ca="1" si="7"/>
        <v>21053.493133397635</v>
      </c>
      <c r="H107" s="449"/>
      <c r="I107" s="141">
        <f t="shared" ca="1" si="9"/>
        <v>1324.3289510359307</v>
      </c>
      <c r="J107" s="141">
        <f ca="1">IF(P106&lt;=0.01,0,'Tabla Amortización Fijo'!R113)</f>
        <v>166.35080000000002</v>
      </c>
      <c r="K107" s="141">
        <f ca="1">IF(D107&lt;=0,0,'Tabla Amortización Fijo'!W113+'Tabla Amortización Fijo'!U113)</f>
        <v>311.17272652266251</v>
      </c>
      <c r="L107" s="141">
        <f t="shared" ca="1" si="10"/>
        <v>399</v>
      </c>
      <c r="M107" s="141">
        <f ca="1">IF(C107=0,0,'Tabla Amortización Fijo'!X113+'Tabla Amortización Fijo'!V113+'Tabla Amortización Fijo'!S113+'Tabla Amortización Fijo'!Q113)</f>
        <v>140.243764243626</v>
      </c>
      <c r="N107" s="141">
        <f t="shared" ca="1" si="13"/>
        <v>23394.589375199856</v>
      </c>
      <c r="O107" s="142"/>
      <c r="P107" s="140">
        <f t="shared" ca="1" si="8"/>
        <v>1649946.150657349</v>
      </c>
      <c r="Q107" s="140">
        <f t="shared" ca="1" si="11"/>
        <v>23254.345610956228</v>
      </c>
      <c r="R107" s="72"/>
      <c r="S107" s="72"/>
    </row>
    <row r="108" spans="1:19" ht="15" x14ac:dyDescent="0.25">
      <c r="A108" s="155">
        <v>101</v>
      </c>
      <c r="B108" s="244">
        <f ca="1">'Tabla Amortización Fijo'!C114</f>
        <v>48734</v>
      </c>
      <c r="C108" s="141">
        <f t="shared" ca="1" si="12"/>
        <v>1649946.150657349</v>
      </c>
      <c r="D108" s="141">
        <f ca="1">IF(C108&lt;=0,0,IF(C108&lt;D107,C108,'Tabla Amortización Fijo'!AB114))</f>
        <v>5002.9728465800781</v>
      </c>
      <c r="E108" s="156"/>
      <c r="F108" s="141">
        <f ca="1">IF(C108&lt;=0,0,'Tabla Amortización Fijo'!AC114)</f>
        <v>16054.892287027778</v>
      </c>
      <c r="G108" s="141">
        <f t="shared" ca="1" si="7"/>
        <v>21057.865133607855</v>
      </c>
      <c r="H108" s="449"/>
      <c r="I108" s="141">
        <f t="shared" ca="1" si="9"/>
        <v>1319.9569205258795</v>
      </c>
      <c r="J108" s="141">
        <f ca="1">IF(P107&lt;=0.01,0,'Tabla Amortización Fijo'!R114)</f>
        <v>166.35080000000002</v>
      </c>
      <c r="K108" s="141">
        <f ca="1">IF(D108&lt;=0,0,'Tabla Amortización Fijo'!W114+'Tabla Amortización Fijo'!U114)</f>
        <v>311.17272652266251</v>
      </c>
      <c r="L108" s="141">
        <f t="shared" ca="1" si="10"/>
        <v>399</v>
      </c>
      <c r="M108" s="141">
        <f ca="1">IF(C108=0,0,'Tabla Amortización Fijo'!X114+'Tabla Amortización Fijo'!V114+'Tabla Amortización Fijo'!S114+'Tabla Amortización Fijo'!Q114)</f>
        <v>140.243764243626</v>
      </c>
      <c r="N108" s="141">
        <f t="shared" ca="1" si="13"/>
        <v>23394.589344900021</v>
      </c>
      <c r="O108" s="142"/>
      <c r="P108" s="140">
        <f t="shared" ca="1" si="8"/>
        <v>1644943.1778107691</v>
      </c>
      <c r="Q108" s="140">
        <f t="shared" ca="1" si="11"/>
        <v>23254.345580656394</v>
      </c>
      <c r="R108" s="72"/>
      <c r="S108" s="72"/>
    </row>
    <row r="109" spans="1:19" ht="15" x14ac:dyDescent="0.25">
      <c r="A109" s="155">
        <v>102</v>
      </c>
      <c r="B109" s="244">
        <f ca="1">'Tabla Amortización Fijo'!C115</f>
        <v>48764</v>
      </c>
      <c r="C109" s="141">
        <f t="shared" ca="1" si="12"/>
        <v>1644943.1778107691</v>
      </c>
      <c r="D109" s="141">
        <f ca="1">IF(C109&lt;=0,0,IF(C109&lt;D108,C109,'Tabla Amortización Fijo'!AB115))</f>
        <v>5571.9863164523067</v>
      </c>
      <c r="E109" s="156"/>
      <c r="F109" s="141">
        <f ca="1">IF(C109&lt;=0,0,'Tabla Amortización Fijo'!AC115)</f>
        <v>15489.881234999999</v>
      </c>
      <c r="G109" s="141">
        <f t="shared" ca="1" si="7"/>
        <v>21061.867551452306</v>
      </c>
      <c r="H109" s="449"/>
      <c r="I109" s="141">
        <f t="shared" ca="1" si="9"/>
        <v>1315.9545422486153</v>
      </c>
      <c r="J109" s="141">
        <f ca="1">IF(P108&lt;=0.01,0,'Tabla Amortización Fijo'!R115)</f>
        <v>166.35080000000002</v>
      </c>
      <c r="K109" s="141">
        <f ca="1">IF(D109&lt;=0,0,'Tabla Amortización Fijo'!W115+'Tabla Amortización Fijo'!U115)</f>
        <v>311.17272652266251</v>
      </c>
      <c r="L109" s="141">
        <f t="shared" ca="1" si="10"/>
        <v>399</v>
      </c>
      <c r="M109" s="141">
        <f ca="1">IF(C109=0,0,'Tabla Amortización Fijo'!X115+'Tabla Amortización Fijo'!V115+'Tabla Amortización Fijo'!S115+'Tabla Amortización Fijo'!Q115)</f>
        <v>140.243764243626</v>
      </c>
      <c r="N109" s="141">
        <f t="shared" ca="1" si="13"/>
        <v>23394.58938446721</v>
      </c>
      <c r="O109" s="142"/>
      <c r="P109" s="140">
        <f t="shared" ca="1" si="8"/>
        <v>1639371.1914943168</v>
      </c>
      <c r="Q109" s="140">
        <f t="shared" ca="1" si="11"/>
        <v>23254.345620223583</v>
      </c>
      <c r="R109" s="72"/>
      <c r="S109" s="72"/>
    </row>
    <row r="110" spans="1:19" ht="15" x14ac:dyDescent="0.25">
      <c r="A110" s="155">
        <v>103</v>
      </c>
      <c r="B110" s="244">
        <f ca="1">'Tabla Amortización Fijo'!C116</f>
        <v>48795</v>
      </c>
      <c r="C110" s="141">
        <f t="shared" ca="1" si="12"/>
        <v>1639371.1914943168</v>
      </c>
      <c r="D110" s="141">
        <f ca="1">IF(C110&lt;=0,0,IF(C110&lt;D109,C110,'Tabla Amortización Fijo'!AB116))</f>
        <v>5114.3330415441214</v>
      </c>
      <c r="E110" s="156"/>
      <c r="F110" s="141">
        <f ca="1">IF(C110&lt;=0,0,'Tabla Amortización Fijo'!AC116)</f>
        <v>15951.992051250001</v>
      </c>
      <c r="G110" s="141">
        <f t="shared" ca="1" si="7"/>
        <v>21066.325092794123</v>
      </c>
      <c r="H110" s="449"/>
      <c r="I110" s="141">
        <f t="shared" ca="1" si="9"/>
        <v>1311.4969531954537</v>
      </c>
      <c r="J110" s="141">
        <f ca="1">IF(P109&lt;=0.01,0,'Tabla Amortización Fijo'!R116)</f>
        <v>166.35080000000002</v>
      </c>
      <c r="K110" s="141">
        <f ca="1">IF(D110&lt;=0,0,'Tabla Amortización Fijo'!W116+'Tabla Amortización Fijo'!U116)</f>
        <v>311.17272652266251</v>
      </c>
      <c r="L110" s="141">
        <f t="shared" ca="1" si="10"/>
        <v>399</v>
      </c>
      <c r="M110" s="141">
        <f ca="1">IF(C110=0,0,'Tabla Amortización Fijo'!X116+'Tabla Amortización Fijo'!V116+'Tabla Amortización Fijo'!S116+'Tabla Amortización Fijo'!Q116)</f>
        <v>140.243764243626</v>
      </c>
      <c r="N110" s="141">
        <f t="shared" ca="1" si="13"/>
        <v>23394.589336755864</v>
      </c>
      <c r="O110" s="142"/>
      <c r="P110" s="140">
        <f t="shared" ca="1" si="8"/>
        <v>1634256.8584527727</v>
      </c>
      <c r="Q110" s="140">
        <f t="shared" ca="1" si="11"/>
        <v>23254.345572512237</v>
      </c>
      <c r="R110" s="72"/>
      <c r="S110" s="72"/>
    </row>
    <row r="111" spans="1:19" ht="15" x14ac:dyDescent="0.25">
      <c r="A111" s="155">
        <v>104</v>
      </c>
      <c r="B111" s="244">
        <f ca="1">'Tabla Amortización Fijo'!C117</f>
        <v>48826</v>
      </c>
      <c r="C111" s="141">
        <f t="shared" ca="1" si="12"/>
        <v>1634256.8584527727</v>
      </c>
      <c r="D111" s="141">
        <f ca="1">IF(C111&lt;=0,0,IF(C111&lt;D110,C111,'Tabla Amortización Fijo'!AB117))</f>
        <v>5168.1898097677149</v>
      </c>
      <c r="E111" s="156"/>
      <c r="F111" s="141">
        <f ca="1">IF(C111&lt;=0,0,'Tabla Amortización Fijo'!AC117)</f>
        <v>15902.226779055556</v>
      </c>
      <c r="G111" s="141">
        <f t="shared" ca="1" si="7"/>
        <v>21070.416588823271</v>
      </c>
      <c r="H111" s="449"/>
      <c r="I111" s="141">
        <f t="shared" ca="1" si="9"/>
        <v>1307.4054867622183</v>
      </c>
      <c r="J111" s="141">
        <f ca="1">IF(P110&lt;=0.01,0,'Tabla Amortización Fijo'!R117)</f>
        <v>166.35080000000002</v>
      </c>
      <c r="K111" s="141">
        <f ca="1">IF(D111&lt;=0,0,'Tabla Amortización Fijo'!W117+'Tabla Amortización Fijo'!U117)</f>
        <v>311.17272652266251</v>
      </c>
      <c r="L111" s="141">
        <f t="shared" ca="1" si="10"/>
        <v>399</v>
      </c>
      <c r="M111" s="141">
        <f ca="1">IF(C111=0,0,'Tabla Amortización Fijo'!X117+'Tabla Amortización Fijo'!V117+'Tabla Amortización Fijo'!S117+'Tabla Amortización Fijo'!Q117)</f>
        <v>140.243764243626</v>
      </c>
      <c r="N111" s="141">
        <f t="shared" ca="1" si="13"/>
        <v>23394.589366351778</v>
      </c>
      <c r="O111" s="142"/>
      <c r="P111" s="140">
        <f t="shared" ca="1" si="8"/>
        <v>1629088.668643005</v>
      </c>
      <c r="Q111" s="140">
        <f t="shared" ca="1" si="11"/>
        <v>23254.345602108151</v>
      </c>
      <c r="R111" s="72"/>
      <c r="S111" s="72"/>
    </row>
    <row r="112" spans="1:19" ht="15" x14ac:dyDescent="0.25">
      <c r="A112" s="155">
        <v>105</v>
      </c>
      <c r="B112" s="244">
        <f ca="1">'Tabla Amortización Fijo'!C118</f>
        <v>48856</v>
      </c>
      <c r="C112" s="141">
        <f t="shared" ca="1" si="12"/>
        <v>1629088.668643005</v>
      </c>
      <c r="D112" s="141">
        <f ca="1">IF(C112&lt;=0,0,IF(C112&lt;D111,C112,'Tabla Amortización Fijo'!AB118))</f>
        <v>5733.9665517829635</v>
      </c>
      <c r="E112" s="156"/>
      <c r="F112" s="141">
        <f ca="1">IF(C112&lt;=0,0,'Tabla Amortización Fijo'!AC118)</f>
        <v>15340.584599166667</v>
      </c>
      <c r="G112" s="141">
        <f t="shared" ca="1" si="7"/>
        <v>21074.551150949628</v>
      </c>
      <c r="H112" s="449"/>
      <c r="I112" s="141">
        <f t="shared" ca="1" si="9"/>
        <v>1303.2709349144041</v>
      </c>
      <c r="J112" s="141">
        <f ca="1">IF(P111&lt;=0.01,0,'Tabla Amortización Fijo'!R118)</f>
        <v>166.35080000000002</v>
      </c>
      <c r="K112" s="141">
        <f ca="1">IF(D112&lt;=0,0,'Tabla Amortización Fijo'!W118+'Tabla Amortización Fijo'!U118)</f>
        <v>311.17272652266251</v>
      </c>
      <c r="L112" s="141">
        <f t="shared" ca="1" si="10"/>
        <v>399</v>
      </c>
      <c r="M112" s="141">
        <f ca="1">IF(C112=0,0,'Tabla Amortización Fijo'!X118+'Tabla Amortización Fijo'!V118+'Tabla Amortización Fijo'!S118+'Tabla Amortización Fijo'!Q118)</f>
        <v>140.243764243626</v>
      </c>
      <c r="N112" s="141">
        <f t="shared" ca="1" si="13"/>
        <v>23394.58937663032</v>
      </c>
      <c r="O112" s="142"/>
      <c r="P112" s="140">
        <f t="shared" ca="1" si="8"/>
        <v>1623354.7020912219</v>
      </c>
      <c r="Q112" s="140">
        <f t="shared" ca="1" si="11"/>
        <v>23254.345612386693</v>
      </c>
      <c r="R112" s="72"/>
      <c r="S112" s="72"/>
    </row>
    <row r="113" spans="1:19" ht="15" x14ac:dyDescent="0.25">
      <c r="A113" s="155">
        <v>106</v>
      </c>
      <c r="B113" s="244">
        <f ca="1">'Tabla Amortización Fijo'!C119</f>
        <v>48887</v>
      </c>
      <c r="C113" s="141">
        <f t="shared" ca="1" si="12"/>
        <v>1623354.7020912219</v>
      </c>
      <c r="D113" s="141">
        <f ca="1">IF(C113&lt;=0,0,IF(C113&lt;D112,C113,'Tabla Amortización Fijo'!AB119))</f>
        <v>5282.9955730083802</v>
      </c>
      <c r="E113" s="156"/>
      <c r="F113" s="141">
        <f ca="1">IF(C113&lt;=0,0,'Tabla Amortización Fijo'!AC119)</f>
        <v>15796.142705500002</v>
      </c>
      <c r="G113" s="141">
        <f t="shared" ca="1" si="7"/>
        <v>21079.138278508384</v>
      </c>
      <c r="H113" s="449"/>
      <c r="I113" s="141">
        <f t="shared" ca="1" si="9"/>
        <v>1298.6837616729777</v>
      </c>
      <c r="J113" s="141">
        <f ca="1">IF(P112&lt;=0.01,0,'Tabla Amortización Fijo'!R119)</f>
        <v>166.35080000000002</v>
      </c>
      <c r="K113" s="141">
        <f ca="1">IF(D113&lt;=0,0,'Tabla Amortización Fijo'!W119+'Tabla Amortización Fijo'!U119)</f>
        <v>311.17272652266251</v>
      </c>
      <c r="L113" s="141">
        <f t="shared" ca="1" si="10"/>
        <v>399</v>
      </c>
      <c r="M113" s="141">
        <f ca="1">IF(C113=0,0,'Tabla Amortización Fijo'!X119+'Tabla Amortización Fijo'!V119+'Tabla Amortización Fijo'!S119+'Tabla Amortización Fijo'!Q119)</f>
        <v>140.243764243626</v>
      </c>
      <c r="N113" s="141">
        <f t="shared" ca="1" si="13"/>
        <v>23394.589330947652</v>
      </c>
      <c r="O113" s="142"/>
      <c r="P113" s="140">
        <f t="shared" ca="1" si="8"/>
        <v>1618071.7065182135</v>
      </c>
      <c r="Q113" s="140">
        <f t="shared" ca="1" si="11"/>
        <v>23254.345566704025</v>
      </c>
      <c r="R113" s="72"/>
      <c r="S113" s="72"/>
    </row>
    <row r="114" spans="1:19" ht="15" x14ac:dyDescent="0.25">
      <c r="A114" s="155">
        <v>107</v>
      </c>
      <c r="B114" s="244">
        <f ca="1">'Tabla Amortización Fijo'!C120</f>
        <v>48917</v>
      </c>
      <c r="C114" s="141">
        <f t="shared" ca="1" si="12"/>
        <v>1618071.7065182135</v>
      </c>
      <c r="D114" s="141">
        <f ca="1">IF(C114&lt;=0,0,IF(C114&lt;D113,C114,'Tabla Amortización Fijo'!AB120))</f>
        <v>5846.5231814912486</v>
      </c>
      <c r="E114" s="156"/>
      <c r="F114" s="141">
        <f ca="1">IF(C114&lt;=0,0,'Tabla Amortización Fijo'!AC120)</f>
        <v>15236.841464999998</v>
      </c>
      <c r="G114" s="141">
        <f t="shared" ca="1" si="7"/>
        <v>21083.364646491245</v>
      </c>
      <c r="H114" s="449"/>
      <c r="I114" s="141">
        <f t="shared" ca="1" si="9"/>
        <v>1294.4573652145709</v>
      </c>
      <c r="J114" s="141">
        <f ca="1">IF(P113&lt;=0.01,0,'Tabla Amortización Fijo'!R120)</f>
        <v>166.35080000000002</v>
      </c>
      <c r="K114" s="141">
        <f ca="1">IF(D114&lt;=0,0,'Tabla Amortización Fijo'!W120+'Tabla Amortización Fijo'!U120)</f>
        <v>311.17272652266251</v>
      </c>
      <c r="L114" s="141">
        <f t="shared" ca="1" si="10"/>
        <v>399</v>
      </c>
      <c r="M114" s="141">
        <f ca="1">IF(C114=0,0,'Tabla Amortización Fijo'!X120+'Tabla Amortización Fijo'!V120+'Tabla Amortización Fijo'!S120+'Tabla Amortización Fijo'!Q120)</f>
        <v>140.243764243626</v>
      </c>
      <c r="N114" s="141">
        <f t="shared" ca="1" si="13"/>
        <v>23394.589302472104</v>
      </c>
      <c r="O114" s="142"/>
      <c r="P114" s="140">
        <f t="shared" ca="1" si="8"/>
        <v>1612225.1833367222</v>
      </c>
      <c r="Q114" s="140">
        <f t="shared" ca="1" si="11"/>
        <v>23254.345538228477</v>
      </c>
      <c r="R114" s="72"/>
      <c r="S114" s="72"/>
    </row>
    <row r="115" spans="1:19" ht="15" x14ac:dyDescent="0.25">
      <c r="A115" s="155">
        <v>108</v>
      </c>
      <c r="B115" s="244">
        <f ca="1">'Tabla Amortización Fijo'!C121</f>
        <v>48948</v>
      </c>
      <c r="C115" s="141">
        <f t="shared" ca="1" si="12"/>
        <v>1612225.1833367222</v>
      </c>
      <c r="D115" s="141">
        <f ca="1">IF(C115&lt;=0,0,IF(C115&lt;D114,C115,'Tabla Amortización Fijo'!AB121))</f>
        <v>5400.1955885592342</v>
      </c>
      <c r="E115" s="156"/>
      <c r="F115" s="141">
        <f ca="1">IF(C115&lt;=0,0,'Tabla Amortización Fijo'!AC121)</f>
        <v>15687.846292833332</v>
      </c>
      <c r="G115" s="141">
        <f t="shared" ca="1" si="7"/>
        <v>21088.041881392564</v>
      </c>
      <c r="H115" s="449"/>
      <c r="I115" s="141">
        <f t="shared" ca="1" si="9"/>
        <v>1289.7801466693777</v>
      </c>
      <c r="J115" s="141">
        <f ca="1">IF(P114&lt;=0.01,0,'Tabla Amortización Fijo'!R121)</f>
        <v>166.35080000000002</v>
      </c>
      <c r="K115" s="141">
        <f ca="1">IF(D115&lt;=0,0,'Tabla Amortización Fijo'!W121+'Tabla Amortización Fijo'!U121)</f>
        <v>311.17272652266251</v>
      </c>
      <c r="L115" s="141">
        <f t="shared" ca="1" si="10"/>
        <v>399</v>
      </c>
      <c r="M115" s="141">
        <f ca="1">IF(C115=0,0,'Tabla Amortización Fijo'!X121+'Tabla Amortización Fijo'!V121+'Tabla Amortización Fijo'!S121+'Tabla Amortización Fijo'!Q121)</f>
        <v>140.243764243626</v>
      </c>
      <c r="N115" s="141">
        <f t="shared" ca="1" si="13"/>
        <v>23394.589318828232</v>
      </c>
      <c r="O115" s="142"/>
      <c r="P115" s="140">
        <f t="shared" ca="1" si="8"/>
        <v>1606824.9877481631</v>
      </c>
      <c r="Q115" s="140">
        <f t="shared" ca="1" si="11"/>
        <v>23254.345554584605</v>
      </c>
      <c r="R115" s="72"/>
      <c r="S115" s="72"/>
    </row>
    <row r="116" spans="1:19" ht="15" x14ac:dyDescent="0.25">
      <c r="A116" s="155">
        <v>109</v>
      </c>
      <c r="B116" s="244">
        <f ca="1">'Tabla Amortización Fijo'!C122</f>
        <v>48979</v>
      </c>
      <c r="C116" s="141">
        <f t="shared" ca="1" si="12"/>
        <v>1606824.9877481631</v>
      </c>
      <c r="D116" s="141">
        <f ca="1">IF(C116&lt;=0,0,IF(C116&lt;D115,C116,'Tabla Amortización Fijo'!AB122))</f>
        <v>5457.062648215423</v>
      </c>
      <c r="E116" s="156"/>
      <c r="F116" s="141">
        <f ca="1">IF(C116&lt;=0,0,'Tabla Amortización Fijo'!AC122)</f>
        <v>15635.299346722222</v>
      </c>
      <c r="G116" s="141">
        <f t="shared" ca="1" si="7"/>
        <v>21092.361994937644</v>
      </c>
      <c r="H116" s="449"/>
      <c r="I116" s="141">
        <f t="shared" ca="1" si="9"/>
        <v>1285.4599901985305</v>
      </c>
      <c r="J116" s="141">
        <f ca="1">IF(P115&lt;=0.01,0,'Tabla Amortización Fijo'!R122)</f>
        <v>166.35080000000002</v>
      </c>
      <c r="K116" s="141">
        <f ca="1">IF(D116&lt;=0,0,'Tabla Amortización Fijo'!W122+'Tabla Amortización Fijo'!U122)</f>
        <v>311.17272652266251</v>
      </c>
      <c r="L116" s="141">
        <f t="shared" ca="1" si="10"/>
        <v>399</v>
      </c>
      <c r="M116" s="141">
        <f ca="1">IF(C116=0,0,'Tabla Amortización Fijo'!X122+'Tabla Amortización Fijo'!V122+'Tabla Amortización Fijo'!S122+'Tabla Amortización Fijo'!Q122)</f>
        <v>140.243764243626</v>
      </c>
      <c r="N116" s="141">
        <f t="shared" ca="1" si="13"/>
        <v>23394.589275902465</v>
      </c>
      <c r="O116" s="142"/>
      <c r="P116" s="140">
        <f t="shared" ca="1" si="8"/>
        <v>1601367.9250999477</v>
      </c>
      <c r="Q116" s="140">
        <f t="shared" ca="1" si="11"/>
        <v>23254.345511658837</v>
      </c>
      <c r="R116" s="72"/>
      <c r="S116" s="72"/>
    </row>
    <row r="117" spans="1:19" ht="15" x14ac:dyDescent="0.25">
      <c r="A117" s="155">
        <v>110</v>
      </c>
      <c r="B117" s="244">
        <f ca="1">'Tabla Amortización Fijo'!C123</f>
        <v>49007</v>
      </c>
      <c r="C117" s="141">
        <f t="shared" ca="1" si="12"/>
        <v>1601367.9250999477</v>
      </c>
      <c r="D117" s="141">
        <f ca="1">IF(C117&lt;=0,0,IF(C117&lt;D116,C117,'Tabla Amortización Fijo'!AB123))</f>
        <v>7022.4833457383866</v>
      </c>
      <c r="E117" s="156"/>
      <c r="F117" s="141">
        <f ca="1">IF(C117&lt;=0,0,'Tabla Amortización Fijo'!AC123)</f>
        <v>14074.244367555557</v>
      </c>
      <c r="G117" s="141">
        <f t="shared" ca="1" si="7"/>
        <v>21096.727713293942</v>
      </c>
      <c r="H117" s="449"/>
      <c r="I117" s="141">
        <f t="shared" ca="1" si="9"/>
        <v>1281.0943400799583</v>
      </c>
      <c r="J117" s="141">
        <f ca="1">IF(P116&lt;=0.01,0,'Tabla Amortización Fijo'!R123)</f>
        <v>166.35080000000002</v>
      </c>
      <c r="K117" s="141">
        <f ca="1">IF(D117&lt;=0,0,'Tabla Amortización Fijo'!W123+'Tabla Amortización Fijo'!U123)</f>
        <v>311.17272652266251</v>
      </c>
      <c r="L117" s="141">
        <f t="shared" ca="1" si="10"/>
        <v>399</v>
      </c>
      <c r="M117" s="141">
        <f ca="1">IF(C117=0,0,'Tabla Amortización Fijo'!X123+'Tabla Amortización Fijo'!V123+'Tabla Amortización Fijo'!S123+'Tabla Amortización Fijo'!Q123)</f>
        <v>140.243764243626</v>
      </c>
      <c r="N117" s="141">
        <f t="shared" ca="1" si="13"/>
        <v>23394.589344140189</v>
      </c>
      <c r="O117" s="142"/>
      <c r="P117" s="140">
        <f t="shared" ca="1" si="8"/>
        <v>1594345.4417542093</v>
      </c>
      <c r="Q117" s="140">
        <f t="shared" ca="1" si="11"/>
        <v>23254.345579896562</v>
      </c>
      <c r="R117" s="72"/>
      <c r="S117" s="72"/>
    </row>
    <row r="118" spans="1:19" ht="15" x14ac:dyDescent="0.25">
      <c r="A118" s="155">
        <v>111</v>
      </c>
      <c r="B118" s="244">
        <f ca="1">'Tabla Amortización Fijo'!C124</f>
        <v>49038</v>
      </c>
      <c r="C118" s="141">
        <f t="shared" ca="1" si="12"/>
        <v>1594345.4417542093</v>
      </c>
      <c r="D118" s="141">
        <f ca="1">IF(C118&lt;=0,0,IF(C118&lt;D117,C118,'Tabla Amortización Fijo'!AB124))</f>
        <v>5588.4792006128637</v>
      </c>
      <c r="E118" s="156"/>
      <c r="F118" s="141">
        <f ca="1">IF(C118&lt;=0,0,'Tabla Amortización Fijo'!AC124)</f>
        <v>15513.866489444445</v>
      </c>
      <c r="G118" s="141">
        <f t="shared" ca="1" si="7"/>
        <v>21102.345690057307</v>
      </c>
      <c r="H118" s="449"/>
      <c r="I118" s="141">
        <f t="shared" ca="1" si="9"/>
        <v>1275.4763534033675</v>
      </c>
      <c r="J118" s="141">
        <f ca="1">IF(P117&lt;=0.01,0,'Tabla Amortización Fijo'!R124)</f>
        <v>166.35080000000002</v>
      </c>
      <c r="K118" s="141">
        <f ca="1">IF(D118&lt;=0,0,'Tabla Amortización Fijo'!W124+'Tabla Amortización Fijo'!U124)</f>
        <v>311.17272652266251</v>
      </c>
      <c r="L118" s="141">
        <f t="shared" ca="1" si="10"/>
        <v>399</v>
      </c>
      <c r="M118" s="141">
        <f ca="1">IF(C118=0,0,'Tabla Amortización Fijo'!X124+'Tabla Amortización Fijo'!V124+'Tabla Amortización Fijo'!S124+'Tabla Amortización Fijo'!Q124)</f>
        <v>140.243764243626</v>
      </c>
      <c r="N118" s="141">
        <f t="shared" ca="1" si="13"/>
        <v>23394.589334226963</v>
      </c>
      <c r="O118" s="142"/>
      <c r="P118" s="140">
        <f t="shared" ca="1" si="8"/>
        <v>1588756.9625535966</v>
      </c>
      <c r="Q118" s="140">
        <f t="shared" ca="1" si="11"/>
        <v>23254.345569983336</v>
      </c>
      <c r="R118" s="72"/>
      <c r="S118" s="72"/>
    </row>
    <row r="119" spans="1:19" ht="15" x14ac:dyDescent="0.25">
      <c r="A119" s="155">
        <v>112</v>
      </c>
      <c r="B119" s="244">
        <f ca="1">'Tabla Amortización Fijo'!C125</f>
        <v>49068</v>
      </c>
      <c r="C119" s="141">
        <f t="shared" ca="1" si="12"/>
        <v>1588756.9625535966</v>
      </c>
      <c r="D119" s="141">
        <f ca="1">IF(C119&lt;=0,0,IF(C119&lt;D118,C119,'Tabla Amortización Fijo'!AB125))</f>
        <v>6146.0221489964179</v>
      </c>
      <c r="E119" s="156"/>
      <c r="F119" s="141">
        <f ca="1">IF(C119&lt;=0,0,'Tabla Amortización Fijo'!AC125)</f>
        <v>14960.794329999997</v>
      </c>
      <c r="G119" s="141">
        <f t="shared" ca="1" si="7"/>
        <v>21106.816478996414</v>
      </c>
      <c r="H119" s="449"/>
      <c r="I119" s="141">
        <f t="shared" ca="1" si="9"/>
        <v>1271.0055700428775</v>
      </c>
      <c r="J119" s="141">
        <f ca="1">IF(P118&lt;=0.01,0,'Tabla Amortización Fijo'!R125)</f>
        <v>166.35080000000002</v>
      </c>
      <c r="K119" s="141">
        <f ca="1">IF(D119&lt;=0,0,'Tabla Amortización Fijo'!W125+'Tabla Amortización Fijo'!U125)</f>
        <v>311.17272652266251</v>
      </c>
      <c r="L119" s="141">
        <f t="shared" ca="1" si="10"/>
        <v>399</v>
      </c>
      <c r="M119" s="141">
        <f ca="1">IF(C119=0,0,'Tabla Amortización Fijo'!X125+'Tabla Amortización Fijo'!V125+'Tabla Amortización Fijo'!S125+'Tabla Amortización Fijo'!Q125)</f>
        <v>140.243764243626</v>
      </c>
      <c r="N119" s="141">
        <f t="shared" ca="1" si="13"/>
        <v>23394.589339805581</v>
      </c>
      <c r="O119" s="142"/>
      <c r="P119" s="140">
        <f t="shared" ca="1" si="8"/>
        <v>1582610.9404046002</v>
      </c>
      <c r="Q119" s="140">
        <f t="shared" ca="1" si="11"/>
        <v>23254.345575561954</v>
      </c>
      <c r="R119" s="72"/>
      <c r="S119" s="72"/>
    </row>
    <row r="120" spans="1:19" ht="15" x14ac:dyDescent="0.25">
      <c r="A120" s="155">
        <v>113</v>
      </c>
      <c r="B120" s="244">
        <f ca="1">'Tabla Amortización Fijo'!C126</f>
        <v>49099</v>
      </c>
      <c r="C120" s="141">
        <f t="shared" ca="1" si="12"/>
        <v>1582610.9404046002</v>
      </c>
      <c r="D120" s="141">
        <f ca="1">IF(C120&lt;=0,0,IF(C120&lt;D119,C120,'Tabla Amortización Fijo'!AB126))</f>
        <v>5712.0500189916638</v>
      </c>
      <c r="E120" s="156"/>
      <c r="F120" s="141">
        <f ca="1">IF(C120&lt;=0,0,'Tabla Amortización Fijo'!AC126)</f>
        <v>15399.683285277777</v>
      </c>
      <c r="G120" s="141">
        <f t="shared" ca="1" si="7"/>
        <v>21111.733304269441</v>
      </c>
      <c r="H120" s="449"/>
      <c r="I120" s="141">
        <f t="shared" ca="1" si="9"/>
        <v>1266.0887523236804</v>
      </c>
      <c r="J120" s="141">
        <f ca="1">IF(P119&lt;=0.01,0,'Tabla Amortización Fijo'!R126)</f>
        <v>166.35080000000002</v>
      </c>
      <c r="K120" s="141">
        <f ca="1">IF(D120&lt;=0,0,'Tabla Amortización Fijo'!W126+'Tabla Amortización Fijo'!U126)</f>
        <v>311.17272652266251</v>
      </c>
      <c r="L120" s="141">
        <f t="shared" ca="1" si="10"/>
        <v>399</v>
      </c>
      <c r="M120" s="141">
        <f ca="1">IF(C120=0,0,'Tabla Amortización Fijo'!X126+'Tabla Amortización Fijo'!V126+'Tabla Amortización Fijo'!S126+'Tabla Amortización Fijo'!Q126)</f>
        <v>140.243764243626</v>
      </c>
      <c r="N120" s="141">
        <f t="shared" ca="1" si="13"/>
        <v>23394.589347359411</v>
      </c>
      <c r="O120" s="142"/>
      <c r="P120" s="140">
        <f t="shared" ca="1" si="8"/>
        <v>1576898.8903856087</v>
      </c>
      <c r="Q120" s="140">
        <f t="shared" ca="1" si="11"/>
        <v>23254.345583115784</v>
      </c>
      <c r="R120" s="72"/>
      <c r="S120" s="72"/>
    </row>
    <row r="121" spans="1:19" ht="15" x14ac:dyDescent="0.25">
      <c r="A121" s="155">
        <v>114</v>
      </c>
      <c r="B121" s="244">
        <f ca="1">'Tabla Amortización Fijo'!C127</f>
        <v>49129</v>
      </c>
      <c r="C121" s="141">
        <f t="shared" ca="1" si="12"/>
        <v>1576898.8903856087</v>
      </c>
      <c r="D121" s="141">
        <f ca="1">IF(C121&lt;=0,0,IF(C121&lt;D120,C121,'Tabla Amortización Fijo'!AB127))</f>
        <v>6267.1721196460285</v>
      </c>
      <c r="E121" s="156"/>
      <c r="F121" s="141">
        <f ca="1">IF(C121&lt;=0,0,'Tabla Amortización Fijo'!AC127)</f>
        <v>14849.130837499999</v>
      </c>
      <c r="G121" s="141">
        <f t="shared" ca="1" si="7"/>
        <v>21116.302957146028</v>
      </c>
      <c r="H121" s="449"/>
      <c r="I121" s="141">
        <f t="shared" ca="1" si="9"/>
        <v>1261.5191123084871</v>
      </c>
      <c r="J121" s="141">
        <f ca="1">IF(P120&lt;=0.01,0,'Tabla Amortización Fijo'!R127)</f>
        <v>166.35080000000002</v>
      </c>
      <c r="K121" s="141">
        <f ca="1">IF(D121&lt;=0,0,'Tabla Amortización Fijo'!W127+'Tabla Amortización Fijo'!U127)</f>
        <v>311.17272652266251</v>
      </c>
      <c r="L121" s="141">
        <f t="shared" ca="1" si="10"/>
        <v>399</v>
      </c>
      <c r="M121" s="141">
        <f ca="1">IF(C121=0,0,'Tabla Amortización Fijo'!X127+'Tabla Amortización Fijo'!V127+'Tabla Amortización Fijo'!S127+'Tabla Amortización Fijo'!Q127)</f>
        <v>140.243764243626</v>
      </c>
      <c r="N121" s="141">
        <f t="shared" ca="1" si="13"/>
        <v>23394.589360220805</v>
      </c>
      <c r="O121" s="142"/>
      <c r="P121" s="140">
        <f t="shared" ca="1" si="8"/>
        <v>1570631.7182659626</v>
      </c>
      <c r="Q121" s="140">
        <f t="shared" ca="1" si="11"/>
        <v>23254.345595977178</v>
      </c>
      <c r="R121" s="72"/>
      <c r="S121" s="72"/>
    </row>
    <row r="122" spans="1:19" ht="15" x14ac:dyDescent="0.25">
      <c r="A122" s="155">
        <v>115</v>
      </c>
      <c r="B122" s="244">
        <f ca="1">'Tabla Amortización Fijo'!C128</f>
        <v>49160</v>
      </c>
      <c r="C122" s="141">
        <f t="shared" ca="1" si="12"/>
        <v>1570631.7182659626</v>
      </c>
      <c r="D122" s="141">
        <f ca="1">IF(C122&lt;=0,0,IF(C122&lt;D121,C122,'Tabla Amortización Fijo'!AB128))</f>
        <v>5838.1978832349287</v>
      </c>
      <c r="E122" s="156"/>
      <c r="F122" s="141">
        <f ca="1">IF(C122&lt;=0,0,'Tabla Amortización Fijo'!AC128)</f>
        <v>15283.118819555555</v>
      </c>
      <c r="G122" s="141">
        <f t="shared" ca="1" si="7"/>
        <v>21121.316702790486</v>
      </c>
      <c r="H122" s="449"/>
      <c r="I122" s="141">
        <f t="shared" ca="1" si="9"/>
        <v>1256.5053746127701</v>
      </c>
      <c r="J122" s="141">
        <f ca="1">IF(P121&lt;=0.01,0,'Tabla Amortización Fijo'!R128)</f>
        <v>166.35080000000002</v>
      </c>
      <c r="K122" s="141">
        <f ca="1">IF(D122&lt;=0,0,'Tabla Amortización Fijo'!W128+'Tabla Amortización Fijo'!U128)</f>
        <v>311.17272652266251</v>
      </c>
      <c r="L122" s="141">
        <f t="shared" ca="1" si="10"/>
        <v>399</v>
      </c>
      <c r="M122" s="141">
        <f ca="1">IF(C122=0,0,'Tabla Amortización Fijo'!X128+'Tabla Amortización Fijo'!V128+'Tabla Amortización Fijo'!S128+'Tabla Amortización Fijo'!Q128)</f>
        <v>140.243764243626</v>
      </c>
      <c r="N122" s="141">
        <f t="shared" ca="1" si="13"/>
        <v>23394.589368169545</v>
      </c>
      <c r="O122" s="142"/>
      <c r="P122" s="140">
        <f t="shared" ca="1" si="8"/>
        <v>1564793.5203827277</v>
      </c>
      <c r="Q122" s="140">
        <f t="shared" ca="1" si="11"/>
        <v>23254.345603925918</v>
      </c>
      <c r="R122" s="72"/>
      <c r="S122" s="72"/>
    </row>
    <row r="123" spans="1:19" ht="15" x14ac:dyDescent="0.25">
      <c r="A123" s="155">
        <v>116</v>
      </c>
      <c r="B123" s="244">
        <f ca="1">'Tabla Amortización Fijo'!C129</f>
        <v>49191</v>
      </c>
      <c r="C123" s="141">
        <f t="shared" ca="1" si="12"/>
        <v>1564793.5203827277</v>
      </c>
      <c r="D123" s="141">
        <f ca="1">IF(C123&lt;=0,0,IF(C123&lt;D122,C123,'Tabla Amortización Fijo'!AB129))</f>
        <v>5899.6773503886598</v>
      </c>
      <c r="E123" s="156"/>
      <c r="F123" s="141">
        <f ca="1">IF(C123&lt;=0,0,'Tabla Amortización Fijo'!AC129)</f>
        <v>15226.309890111112</v>
      </c>
      <c r="G123" s="141">
        <f t="shared" ca="1" si="7"/>
        <v>21125.987240499773</v>
      </c>
      <c r="H123" s="449"/>
      <c r="I123" s="141">
        <f t="shared" ca="1" si="9"/>
        <v>1251.8348163061821</v>
      </c>
      <c r="J123" s="141">
        <f ca="1">IF(P122&lt;=0.01,0,'Tabla Amortización Fijo'!R129)</f>
        <v>166.35080000000002</v>
      </c>
      <c r="K123" s="141">
        <f ca="1">IF(D123&lt;=0,0,'Tabla Amortización Fijo'!W129+'Tabla Amortización Fijo'!U129)</f>
        <v>311.17272652266251</v>
      </c>
      <c r="L123" s="141">
        <f t="shared" ca="1" si="10"/>
        <v>399</v>
      </c>
      <c r="M123" s="141">
        <f ca="1">IF(C123=0,0,'Tabla Amortización Fijo'!X129+'Tabla Amortización Fijo'!V129+'Tabla Amortización Fijo'!S129+'Tabla Amortización Fijo'!Q129)</f>
        <v>140.243764243626</v>
      </c>
      <c r="N123" s="141">
        <f t="shared" ca="1" si="13"/>
        <v>23394.589347572244</v>
      </c>
      <c r="O123" s="142"/>
      <c r="P123" s="140">
        <f t="shared" ca="1" si="8"/>
        <v>1558893.8430323391</v>
      </c>
      <c r="Q123" s="140">
        <f t="shared" ca="1" si="11"/>
        <v>23254.345583328617</v>
      </c>
      <c r="R123" s="72"/>
      <c r="S123" s="72"/>
    </row>
    <row r="124" spans="1:19" ht="15" x14ac:dyDescent="0.25">
      <c r="A124" s="155">
        <v>117</v>
      </c>
      <c r="B124" s="244">
        <f ca="1">'Tabla Amortización Fijo'!C130</f>
        <v>49221</v>
      </c>
      <c r="C124" s="141">
        <f t="shared" ca="1" si="12"/>
        <v>1558893.8430323391</v>
      </c>
      <c r="D124" s="141">
        <f ca="1">IF(C124&lt;=0,0,IF(C124&lt;D123,C124,'Tabla Amortización Fijo'!AB130))</f>
        <v>6451.1236867719317</v>
      </c>
      <c r="E124" s="156"/>
      <c r="F124" s="141">
        <f ca="1">IF(C124&lt;=0,0,'Tabla Amortización Fijo'!AC130)</f>
        <v>14679.583283333333</v>
      </c>
      <c r="G124" s="141">
        <f t="shared" ca="1" si="7"/>
        <v>21130.706970105264</v>
      </c>
      <c r="H124" s="449"/>
      <c r="I124" s="141">
        <f t="shared" ca="1" si="9"/>
        <v>1247.1150744258712</v>
      </c>
      <c r="J124" s="141">
        <f ca="1">IF(P123&lt;=0.01,0,'Tabla Amortización Fijo'!R130)</f>
        <v>166.35080000000002</v>
      </c>
      <c r="K124" s="141">
        <f ca="1">IF(D124&lt;=0,0,'Tabla Amortización Fijo'!W130+'Tabla Amortización Fijo'!U130)</f>
        <v>311.17272652266251</v>
      </c>
      <c r="L124" s="141">
        <f t="shared" ca="1" si="10"/>
        <v>399</v>
      </c>
      <c r="M124" s="141">
        <f ca="1">IF(C124=0,0,'Tabla Amortización Fijo'!X130+'Tabla Amortización Fijo'!V130+'Tabla Amortización Fijo'!S130+'Tabla Amortización Fijo'!Q130)</f>
        <v>140.243764243626</v>
      </c>
      <c r="N124" s="141">
        <f t="shared" ca="1" si="13"/>
        <v>23394.589335297424</v>
      </c>
      <c r="O124" s="142"/>
      <c r="P124" s="140">
        <f t="shared" ca="1" si="8"/>
        <v>1552442.7193455673</v>
      </c>
      <c r="Q124" s="140">
        <f t="shared" ca="1" si="11"/>
        <v>23254.345571053796</v>
      </c>
      <c r="R124" s="72"/>
      <c r="S124" s="72"/>
    </row>
    <row r="125" spans="1:19" ht="15" x14ac:dyDescent="0.25">
      <c r="A125" s="155">
        <v>118</v>
      </c>
      <c r="B125" s="244">
        <f ca="1">'Tabla Amortización Fijo'!C131</f>
        <v>49252</v>
      </c>
      <c r="C125" s="141">
        <f t="shared" ca="1" si="12"/>
        <v>1552442.7193455673</v>
      </c>
      <c r="D125" s="141">
        <f ca="1">IF(C125&lt;=0,0,IF(C125&lt;D124,C125,'Tabla Amortización Fijo'!AB131))</f>
        <v>6029.7381468660915</v>
      </c>
      <c r="E125" s="156"/>
      <c r="F125" s="141">
        <f ca="1">IF(C125&lt;=0,0,'Tabla Amortización Fijo'!AC131)</f>
        <v>15106.129744555556</v>
      </c>
      <c r="G125" s="141">
        <f t="shared" ca="1" si="7"/>
        <v>21135.867891421647</v>
      </c>
      <c r="H125" s="449"/>
      <c r="I125" s="141">
        <f t="shared" ca="1" si="9"/>
        <v>1241.9541754764539</v>
      </c>
      <c r="J125" s="141">
        <f ca="1">IF(P124&lt;=0.01,0,'Tabla Amortización Fijo'!R131)</f>
        <v>166.35080000000002</v>
      </c>
      <c r="K125" s="141">
        <f ca="1">IF(D125&lt;=0,0,'Tabla Amortización Fijo'!W131+'Tabla Amortización Fijo'!U131)</f>
        <v>311.17272652266251</v>
      </c>
      <c r="L125" s="141">
        <f t="shared" ca="1" si="10"/>
        <v>399</v>
      </c>
      <c r="M125" s="141">
        <f ca="1">IF(C125=0,0,'Tabla Amortización Fijo'!X131+'Tabla Amortización Fijo'!V131+'Tabla Amortización Fijo'!S131+'Tabla Amortización Fijo'!Q131)</f>
        <v>140.243764243626</v>
      </c>
      <c r="N125" s="141">
        <f t="shared" ca="1" si="13"/>
        <v>23394.58935766439</v>
      </c>
      <c r="O125" s="142"/>
      <c r="P125" s="140">
        <f t="shared" ca="1" si="8"/>
        <v>1546412.9811987011</v>
      </c>
      <c r="Q125" s="140">
        <f t="shared" ca="1" si="11"/>
        <v>23254.345593420763</v>
      </c>
      <c r="R125" s="72"/>
      <c r="S125" s="72"/>
    </row>
    <row r="126" spans="1:19" ht="15" x14ac:dyDescent="0.25">
      <c r="A126" s="155">
        <v>119</v>
      </c>
      <c r="B126" s="244">
        <f ca="1">'Tabla Amortización Fijo'!C132</f>
        <v>49282</v>
      </c>
      <c r="C126" s="141">
        <f t="shared" ca="1" si="12"/>
        <v>1546412.9811987011</v>
      </c>
      <c r="D126" s="141">
        <f ca="1">IF(C126&lt;=0,0,IF(C126&lt;D125,C126,'Tabla Amortización Fijo'!AB132))</f>
        <v>6578.6364918389327</v>
      </c>
      <c r="E126" s="156"/>
      <c r="F126" s="141">
        <f ca="1">IF(C126&lt;=0,0,'Tabla Amortización Fijo'!AC132)</f>
        <v>14562.055184999997</v>
      </c>
      <c r="G126" s="141">
        <f t="shared" ca="1" si="7"/>
        <v>21140.691676838931</v>
      </c>
      <c r="H126" s="449"/>
      <c r="I126" s="141">
        <f t="shared" ca="1" si="9"/>
        <v>1237.1303849589608</v>
      </c>
      <c r="J126" s="141">
        <f ca="1">IF(P125&lt;=0.01,0,'Tabla Amortización Fijo'!R132)</f>
        <v>166.35080000000002</v>
      </c>
      <c r="K126" s="141">
        <f ca="1">IF(D126&lt;=0,0,'Tabla Amortización Fijo'!W132+'Tabla Amortización Fijo'!U132)</f>
        <v>311.17272652266251</v>
      </c>
      <c r="L126" s="141">
        <f t="shared" ca="1" si="10"/>
        <v>399</v>
      </c>
      <c r="M126" s="141">
        <f ca="1">IF(C126=0,0,'Tabla Amortización Fijo'!X132+'Tabla Amortización Fijo'!V132+'Tabla Amortización Fijo'!S132+'Tabla Amortización Fijo'!Q132)</f>
        <v>140.243764243626</v>
      </c>
      <c r="N126" s="141">
        <f t="shared" ca="1" si="13"/>
        <v>23394.58935256418</v>
      </c>
      <c r="O126" s="142"/>
      <c r="P126" s="140">
        <f t="shared" ca="1" si="8"/>
        <v>1539834.3447068622</v>
      </c>
      <c r="Q126" s="140">
        <f t="shared" ca="1" si="11"/>
        <v>23254.345588320553</v>
      </c>
      <c r="R126" s="72"/>
      <c r="S126" s="72"/>
    </row>
    <row r="127" spans="1:19" ht="15" x14ac:dyDescent="0.25">
      <c r="A127" s="155">
        <v>120</v>
      </c>
      <c r="B127" s="244">
        <f ca="1">'Tabla Amortización Fijo'!C133</f>
        <v>49313</v>
      </c>
      <c r="C127" s="141">
        <f t="shared" ca="1" si="12"/>
        <v>1539834.3447068622</v>
      </c>
      <c r="D127" s="141">
        <f ca="1">IF(C127&lt;=0,0,IF(C127&lt;D126,C127,'Tabla Amortización Fijo'!AB133))</f>
        <v>6162.511336464233</v>
      </c>
      <c r="E127" s="156"/>
      <c r="F127" s="141">
        <f ca="1">IF(C127&lt;=0,0,'Tabla Amortización Fijo'!AC133)</f>
        <v>14983.443202500001</v>
      </c>
      <c r="G127" s="141">
        <f t="shared" ca="1" si="7"/>
        <v>21145.954538964234</v>
      </c>
      <c r="H127" s="449"/>
      <c r="I127" s="141">
        <f t="shared" ca="1" si="9"/>
        <v>1231.8674757654896</v>
      </c>
      <c r="J127" s="141">
        <f ca="1">IF(P126&lt;=0.01,0,'Tabla Amortización Fijo'!R133)</f>
        <v>166.35080000000002</v>
      </c>
      <c r="K127" s="141">
        <f ca="1">IF(D127&lt;=0,0,'Tabla Amortización Fijo'!W133+'Tabla Amortización Fijo'!U133)</f>
        <v>311.17272652266251</v>
      </c>
      <c r="L127" s="141">
        <f t="shared" ca="1" si="10"/>
        <v>399</v>
      </c>
      <c r="M127" s="141">
        <f ca="1">IF(C127=0,0,'Tabla Amortización Fijo'!X133+'Tabla Amortización Fijo'!V133+'Tabla Amortización Fijo'!S133+'Tabla Amortización Fijo'!Q133)</f>
        <v>140.243764243626</v>
      </c>
      <c r="N127" s="141">
        <f t="shared" ca="1" si="13"/>
        <v>23394.589305496011</v>
      </c>
      <c r="O127" s="142"/>
      <c r="P127" s="140">
        <f t="shared" ca="1" si="8"/>
        <v>1533671.833370398</v>
      </c>
      <c r="Q127" s="140">
        <f t="shared" ca="1" si="11"/>
        <v>23254.345541252384</v>
      </c>
      <c r="R127" s="72"/>
      <c r="S127" s="72"/>
    </row>
    <row r="128" spans="1:19" ht="15" x14ac:dyDescent="0.25">
      <c r="A128" s="155">
        <v>121</v>
      </c>
      <c r="B128" s="244">
        <f ca="1">'Tabla Amortización Fijo'!C134</f>
        <v>49344</v>
      </c>
      <c r="C128" s="141">
        <f t="shared" ca="1" si="12"/>
        <v>1533671.833370398</v>
      </c>
      <c r="D128" s="141">
        <f ca="1">IF(C128&lt;=0,0,IF(C128&lt;D127,C128,'Tabla Amortización Fijo'!AB134))</f>
        <v>6227.4060044546086</v>
      </c>
      <c r="E128" s="156"/>
      <c r="F128" s="141">
        <f ca="1">IF(C128&lt;=0,0,'Tabla Amortización Fijo'!AC134)</f>
        <v>14923.478556583335</v>
      </c>
      <c r="G128" s="141">
        <f t="shared" ca="1" si="7"/>
        <v>21150.884561037943</v>
      </c>
      <c r="H128" s="449"/>
      <c r="I128" s="141">
        <f t="shared" ca="1" si="9"/>
        <v>1226.9374666963186</v>
      </c>
      <c r="J128" s="141">
        <f ca="1">IF(P127&lt;=0.01,0,'Tabla Amortización Fijo'!R134)</f>
        <v>166.35080000000002</v>
      </c>
      <c r="K128" s="141">
        <f ca="1">IF(D128&lt;=0,0,'Tabla Amortización Fijo'!W134+'Tabla Amortización Fijo'!U134)</f>
        <v>311.17272652266251</v>
      </c>
      <c r="L128" s="141">
        <f t="shared" ca="1" si="10"/>
        <v>399</v>
      </c>
      <c r="M128" s="141">
        <f ca="1">IF(C128=0,0,'Tabla Amortización Fijo'!X134+'Tabla Amortización Fijo'!V134+'Tabla Amortización Fijo'!S134+'Tabla Amortización Fijo'!Q134)</f>
        <v>140.243764243626</v>
      </c>
      <c r="N128" s="141">
        <f t="shared" ca="1" si="13"/>
        <v>23394.589318500552</v>
      </c>
      <c r="O128" s="142"/>
      <c r="P128" s="140">
        <f t="shared" ca="1" si="8"/>
        <v>1527444.4273659433</v>
      </c>
      <c r="Q128" s="140">
        <f t="shared" ca="1" si="11"/>
        <v>23254.345554256925</v>
      </c>
      <c r="R128" s="72"/>
      <c r="S128" s="72"/>
    </row>
    <row r="129" spans="1:19" ht="15" x14ac:dyDescent="0.25">
      <c r="A129" s="155">
        <v>122</v>
      </c>
      <c r="B129" s="244">
        <f ca="1">'Tabla Amortización Fijo'!C135</f>
        <v>49372</v>
      </c>
      <c r="C129" s="141">
        <f t="shared" ca="1" si="12"/>
        <v>1527444.4273659433</v>
      </c>
      <c r="D129" s="141">
        <f ca="1">IF(C129&lt;=0,0,IF(C129&lt;D128,C129,'Tabla Amortización Fijo'!AB135))</f>
        <v>7731.3275517877837</v>
      </c>
      <c r="E129" s="156"/>
      <c r="F129" s="141">
        <f ca="1">IF(C129&lt;=0,0,'Tabla Amortización Fijo'!AC135)</f>
        <v>13424.538939777778</v>
      </c>
      <c r="G129" s="141">
        <f t="shared" ca="1" si="7"/>
        <v>21155.866491565561</v>
      </c>
      <c r="H129" s="449"/>
      <c r="I129" s="141">
        <f t="shared" ca="1" si="9"/>
        <v>1221.9555418927546</v>
      </c>
      <c r="J129" s="141">
        <f ca="1">IF(P128&lt;=0.01,0,'Tabla Amortización Fijo'!R135)</f>
        <v>166.35080000000002</v>
      </c>
      <c r="K129" s="141">
        <f ca="1">IF(D129&lt;=0,0,'Tabla Amortización Fijo'!W135+'Tabla Amortización Fijo'!U135)</f>
        <v>311.17272652266251</v>
      </c>
      <c r="L129" s="141">
        <f t="shared" ca="1" si="10"/>
        <v>399</v>
      </c>
      <c r="M129" s="141">
        <f ca="1">IF(C129=0,0,'Tabla Amortización Fijo'!X135+'Tabla Amortización Fijo'!V135+'Tabla Amortización Fijo'!S135+'Tabla Amortización Fijo'!Q135)</f>
        <v>140.243764243626</v>
      </c>
      <c r="N129" s="141">
        <f t="shared" ca="1" si="13"/>
        <v>23394.589324224606</v>
      </c>
      <c r="O129" s="142"/>
      <c r="P129" s="140">
        <f t="shared" ca="1" si="8"/>
        <v>1519713.0998141556</v>
      </c>
      <c r="Q129" s="140">
        <f t="shared" ca="1" si="11"/>
        <v>23254.345559980979</v>
      </c>
      <c r="R129" s="72"/>
      <c r="S129" s="72"/>
    </row>
    <row r="130" spans="1:19" ht="15" x14ac:dyDescent="0.25">
      <c r="A130" s="155">
        <v>123</v>
      </c>
      <c r="B130" s="244">
        <f ca="1">'Tabla Amortización Fijo'!C136</f>
        <v>49403</v>
      </c>
      <c r="C130" s="141">
        <f t="shared" ca="1" si="12"/>
        <v>1519713.0998141556</v>
      </c>
      <c r="D130" s="141">
        <f ca="1">IF(C130&lt;=0,0,IF(C130&lt;D129,C130,'Tabla Amortización Fijo'!AB136))</f>
        <v>6374.3992236538179</v>
      </c>
      <c r="E130" s="156"/>
      <c r="F130" s="141">
        <f ca="1">IF(C130&lt;=0,0,'Tabla Amortización Fijo'!AC136)</f>
        <v>14787.652261527781</v>
      </c>
      <c r="G130" s="141">
        <f t="shared" ca="1" si="7"/>
        <v>21162.051485181597</v>
      </c>
      <c r="H130" s="449"/>
      <c r="I130" s="141">
        <f t="shared" ca="1" si="9"/>
        <v>1215.7704798513246</v>
      </c>
      <c r="J130" s="141">
        <f ca="1">IF(P129&lt;=0.01,0,'Tabla Amortización Fijo'!R136)</f>
        <v>166.35080000000002</v>
      </c>
      <c r="K130" s="141">
        <f ca="1">IF(D130&lt;=0,0,'Tabla Amortización Fijo'!W136+'Tabla Amortización Fijo'!U136)</f>
        <v>311.17272652266251</v>
      </c>
      <c r="L130" s="141">
        <f t="shared" ca="1" si="10"/>
        <v>399</v>
      </c>
      <c r="M130" s="141">
        <f ca="1">IF(C130=0,0,'Tabla Amortización Fijo'!X136+'Tabla Amortización Fijo'!V136+'Tabla Amortización Fijo'!S136+'Tabla Amortización Fijo'!Q136)</f>
        <v>140.243764243626</v>
      </c>
      <c r="N130" s="141">
        <f t="shared" ca="1" si="13"/>
        <v>23394.589255799212</v>
      </c>
      <c r="O130" s="142"/>
      <c r="P130" s="140">
        <f t="shared" ca="1" si="8"/>
        <v>1513338.7005905018</v>
      </c>
      <c r="Q130" s="140">
        <f t="shared" ca="1" si="11"/>
        <v>23254.345491555585</v>
      </c>
      <c r="R130" s="72"/>
      <c r="S130" s="72"/>
    </row>
    <row r="131" spans="1:19" ht="15" x14ac:dyDescent="0.25">
      <c r="A131" s="155">
        <v>124</v>
      </c>
      <c r="B131" s="244">
        <f ca="1">'Tabla Amortización Fijo'!C137</f>
        <v>49433</v>
      </c>
      <c r="C131" s="141">
        <f t="shared" ca="1" si="12"/>
        <v>1513338.7005905018</v>
      </c>
      <c r="D131" s="141">
        <f ca="1">IF(C131&lt;=0,0,IF(C131&lt;D130,C131,'Tabla Amortización Fijo'!AB137))</f>
        <v>6916.5453920527034</v>
      </c>
      <c r="E131" s="156"/>
      <c r="F131" s="141">
        <f ca="1">IF(C131&lt;=0,0,'Tabla Amortización Fijo'!AC137)</f>
        <v>14250.605620833334</v>
      </c>
      <c r="G131" s="141">
        <f t="shared" ca="1" si="7"/>
        <v>21167.151012886039</v>
      </c>
      <c r="H131" s="449"/>
      <c r="I131" s="141">
        <f t="shared" ca="1" si="9"/>
        <v>1210.6709604724015</v>
      </c>
      <c r="J131" s="141">
        <f ca="1">IF(P130&lt;=0.01,0,'Tabla Amortización Fijo'!R137)</f>
        <v>166.35080000000002</v>
      </c>
      <c r="K131" s="141">
        <f ca="1">IF(D131&lt;=0,0,'Tabla Amortización Fijo'!W137+'Tabla Amortización Fijo'!U137)</f>
        <v>311.17272652266251</v>
      </c>
      <c r="L131" s="141">
        <f t="shared" ca="1" si="10"/>
        <v>399</v>
      </c>
      <c r="M131" s="141">
        <f ca="1">IF(C131=0,0,'Tabla Amortización Fijo'!X137+'Tabla Amortización Fijo'!V137+'Tabla Amortización Fijo'!S137+'Tabla Amortización Fijo'!Q137)</f>
        <v>140.243764243626</v>
      </c>
      <c r="N131" s="141">
        <f t="shared" ca="1" si="13"/>
        <v>23394.58926412473</v>
      </c>
      <c r="O131" s="142"/>
      <c r="P131" s="140">
        <f t="shared" ca="1" si="8"/>
        <v>1506422.155198449</v>
      </c>
      <c r="Q131" s="140">
        <f t="shared" ca="1" si="11"/>
        <v>23254.345499881103</v>
      </c>
      <c r="R131" s="72"/>
      <c r="S131" s="72"/>
    </row>
    <row r="132" spans="1:19" ht="15" x14ac:dyDescent="0.25">
      <c r="A132" s="155">
        <v>125</v>
      </c>
      <c r="B132" s="244">
        <f ca="1">'Tabla Amortización Fijo'!C138</f>
        <v>49464</v>
      </c>
      <c r="C132" s="141">
        <f t="shared" ca="1" si="12"/>
        <v>1506422.155198449</v>
      </c>
      <c r="D132" s="141">
        <f ca="1">IF(C132&lt;=0,0,IF(C132&lt;D131,C132,'Tabla Amortización Fijo'!AB138))</f>
        <v>6514.3602543153265</v>
      </c>
      <c r="E132" s="156"/>
      <c r="F132" s="141">
        <f ca="1">IF(C132&lt;=0,0,'Tabla Amortización Fijo'!AC138)</f>
        <v>14658.323934166667</v>
      </c>
      <c r="G132" s="141">
        <f t="shared" ca="1" si="7"/>
        <v>21172.684188481995</v>
      </c>
      <c r="H132" s="449"/>
      <c r="I132" s="141">
        <f t="shared" ca="1" si="9"/>
        <v>1205.1377241587593</v>
      </c>
      <c r="J132" s="141">
        <f ca="1">IF(P131&lt;=0.01,0,'Tabla Amortización Fijo'!R138)</f>
        <v>166.35080000000002</v>
      </c>
      <c r="K132" s="141">
        <f ca="1">IF(D132&lt;=0,0,'Tabla Amortización Fijo'!W138+'Tabla Amortización Fijo'!U138)</f>
        <v>311.17272652266251</v>
      </c>
      <c r="L132" s="141">
        <f t="shared" ca="1" si="10"/>
        <v>399</v>
      </c>
      <c r="M132" s="141">
        <f ca="1">IF(C132=0,0,'Tabla Amortización Fijo'!X138+'Tabla Amortización Fijo'!V138+'Tabla Amortización Fijo'!S138+'Tabla Amortización Fijo'!Q138)</f>
        <v>140.243764243626</v>
      </c>
      <c r="N132" s="141">
        <f t="shared" ca="1" si="13"/>
        <v>23394.589203407042</v>
      </c>
      <c r="O132" s="142"/>
      <c r="P132" s="140">
        <f t="shared" ca="1" si="8"/>
        <v>1499907.7949441336</v>
      </c>
      <c r="Q132" s="140">
        <f t="shared" ca="1" si="11"/>
        <v>23254.345439163415</v>
      </c>
      <c r="R132" s="72"/>
      <c r="S132" s="72"/>
    </row>
    <row r="133" spans="1:19" ht="15" x14ac:dyDescent="0.25">
      <c r="A133" s="155">
        <v>126</v>
      </c>
      <c r="B133" s="244">
        <f ca="1">'Tabla Amortización Fijo'!C139</f>
        <v>49494</v>
      </c>
      <c r="C133" s="141">
        <f t="shared" ca="1" si="12"/>
        <v>1499907.7949441336</v>
      </c>
      <c r="D133" s="141">
        <f ca="1">IF(C133&lt;=0,0,IF(C133&lt;D132,C133,'Tabla Amortización Fijo'!AB139))</f>
        <v>7053.7644780730971</v>
      </c>
      <c r="E133" s="156"/>
      <c r="F133" s="141">
        <f ca="1">IF(C133&lt;=0,0,'Tabla Amortización Fijo'!AC139)</f>
        <v>14124.131218333336</v>
      </c>
      <c r="G133" s="141">
        <f t="shared" ca="1" si="7"/>
        <v>21177.895696406435</v>
      </c>
      <c r="H133" s="449"/>
      <c r="I133" s="141">
        <f t="shared" ca="1" si="9"/>
        <v>1199.926235955307</v>
      </c>
      <c r="J133" s="141">
        <f ca="1">IF(P132&lt;=0.01,0,'Tabla Amortización Fijo'!R139)</f>
        <v>166.35080000000002</v>
      </c>
      <c r="K133" s="141">
        <f ca="1">IF(D133&lt;=0,0,'Tabla Amortización Fijo'!W139+'Tabla Amortización Fijo'!U139)</f>
        <v>311.17272652266251</v>
      </c>
      <c r="L133" s="141">
        <f t="shared" ca="1" si="10"/>
        <v>399</v>
      </c>
      <c r="M133" s="141">
        <f ca="1">IF(C133=0,0,'Tabla Amortización Fijo'!X139+'Tabla Amortización Fijo'!V139+'Tabla Amortización Fijo'!S139+'Tabla Amortización Fijo'!Q139)</f>
        <v>140.243764243626</v>
      </c>
      <c r="N133" s="141">
        <f t="shared" ca="1" si="13"/>
        <v>23394.58922312803</v>
      </c>
      <c r="O133" s="142"/>
      <c r="P133" s="140">
        <f t="shared" ca="1" si="8"/>
        <v>1492854.0304660606</v>
      </c>
      <c r="Q133" s="140">
        <f t="shared" ca="1" si="11"/>
        <v>23254.345458884403</v>
      </c>
      <c r="R133" s="72"/>
      <c r="S133" s="72"/>
    </row>
    <row r="134" spans="1:19" ht="15" x14ac:dyDescent="0.25">
      <c r="A134" s="155">
        <v>127</v>
      </c>
      <c r="B134" s="244">
        <f ca="1">'Tabla Amortización Fijo'!C140</f>
        <v>49525</v>
      </c>
      <c r="C134" s="141">
        <f t="shared" ca="1" si="12"/>
        <v>1492854.0304660606</v>
      </c>
      <c r="D134" s="141">
        <f ca="1">IF(C134&lt;=0,0,IF(C134&lt;D133,C134,'Tabla Amortización Fijo'!AB140))</f>
        <v>6657.240145594451</v>
      </c>
      <c r="E134" s="156"/>
      <c r="F134" s="141">
        <f ca="1">IF(C134&lt;=0,0,'Tabla Amortización Fijo'!AC140)</f>
        <v>14526.298588722222</v>
      </c>
      <c r="G134" s="141">
        <f t="shared" ca="1" si="7"/>
        <v>21183.538734316673</v>
      </c>
      <c r="H134" s="449"/>
      <c r="I134" s="141">
        <f t="shared" ca="1" si="9"/>
        <v>1194.2832243728487</v>
      </c>
      <c r="J134" s="141">
        <f ca="1">IF(P133&lt;=0.01,0,'Tabla Amortización Fijo'!R140)</f>
        <v>166.35080000000002</v>
      </c>
      <c r="K134" s="141">
        <f ca="1">IF(D134&lt;=0,0,'Tabla Amortización Fijo'!W140+'Tabla Amortización Fijo'!U140)</f>
        <v>311.17272652266251</v>
      </c>
      <c r="L134" s="141">
        <f t="shared" ca="1" si="10"/>
        <v>399</v>
      </c>
      <c r="M134" s="141">
        <f ca="1">IF(C134=0,0,'Tabla Amortización Fijo'!X140+'Tabla Amortización Fijo'!V140+'Tabla Amortización Fijo'!S140+'Tabla Amortización Fijo'!Q140)</f>
        <v>140.243764243626</v>
      </c>
      <c r="N134" s="141">
        <f t="shared" ca="1" si="13"/>
        <v>23394.58924945581</v>
      </c>
      <c r="O134" s="142"/>
      <c r="P134" s="140">
        <f t="shared" ca="1" si="8"/>
        <v>1486196.7903204663</v>
      </c>
      <c r="Q134" s="140">
        <f t="shared" ca="1" si="11"/>
        <v>23254.345485212183</v>
      </c>
      <c r="R134" s="72"/>
      <c r="S134" s="72"/>
    </row>
    <row r="135" spans="1:19" ht="15" x14ac:dyDescent="0.25">
      <c r="A135" s="155">
        <v>128</v>
      </c>
      <c r="B135" s="244">
        <f ca="1">'Tabla Amortización Fijo'!C141</f>
        <v>49556</v>
      </c>
      <c r="C135" s="141">
        <f t="shared" ca="1" si="12"/>
        <v>1486196.7903204663</v>
      </c>
      <c r="D135" s="141">
        <f ca="1">IF(C135&lt;=0,0,IF(C135&lt;D134,C135,'Tabla Amortización Fijo'!AB141))</f>
        <v>6727.3445827943069</v>
      </c>
      <c r="E135" s="156"/>
      <c r="F135" s="141">
        <f ca="1">IF(C135&lt;=0,0,'Tabla Amortización Fijo'!AC141)</f>
        <v>14461.519945055554</v>
      </c>
      <c r="G135" s="141">
        <f t="shared" ca="1" si="7"/>
        <v>21188.864527849859</v>
      </c>
      <c r="H135" s="449"/>
      <c r="I135" s="141">
        <f t="shared" ca="1" si="9"/>
        <v>1188.9574322563731</v>
      </c>
      <c r="J135" s="141">
        <f ca="1">IF(P134&lt;=0.01,0,'Tabla Amortización Fijo'!R141)</f>
        <v>166.35080000000002</v>
      </c>
      <c r="K135" s="141">
        <f ca="1">IF(D135&lt;=0,0,'Tabla Amortización Fijo'!W141+'Tabla Amortización Fijo'!U141)</f>
        <v>311.17272652266251</v>
      </c>
      <c r="L135" s="141">
        <f t="shared" ca="1" si="10"/>
        <v>399</v>
      </c>
      <c r="M135" s="141">
        <f ca="1">IF(C135=0,0,'Tabla Amortización Fijo'!X141+'Tabla Amortización Fijo'!V141+'Tabla Amortización Fijo'!S141+'Tabla Amortización Fijo'!Q141)</f>
        <v>140.243764243626</v>
      </c>
      <c r="N135" s="141">
        <f t="shared" ca="1" si="13"/>
        <v>23394.589250872523</v>
      </c>
      <c r="O135" s="142"/>
      <c r="P135" s="140">
        <f t="shared" ca="1" si="8"/>
        <v>1479469.445737672</v>
      </c>
      <c r="Q135" s="140">
        <f t="shared" ca="1" si="11"/>
        <v>23254.345486628896</v>
      </c>
      <c r="R135" s="72"/>
      <c r="S135" s="72"/>
    </row>
    <row r="136" spans="1:19" ht="15" x14ac:dyDescent="0.25">
      <c r="A136" s="155">
        <v>129</v>
      </c>
      <c r="B136" s="244">
        <f ca="1">'Tabla Amortización Fijo'!C142</f>
        <v>49586</v>
      </c>
      <c r="C136" s="141">
        <f t="shared" ca="1" si="12"/>
        <v>1479469.445737672</v>
      </c>
      <c r="D136" s="141">
        <f ca="1">IF(C136&lt;=0,0,IF(C136&lt;D135,C136,'Tabla Amortización Fijo'!AB142))</f>
        <v>7262.5762791324451</v>
      </c>
      <c r="E136" s="156"/>
      <c r="F136" s="141">
        <f ca="1">IF(C136&lt;=0,0,'Tabla Amortización Fijo'!AC142)</f>
        <v>13931.670183333334</v>
      </c>
      <c r="G136" s="141">
        <f t="shared" ref="G136:G199" ca="1" si="14">D136+F136</f>
        <v>21194.24646246578</v>
      </c>
      <c r="H136" s="449"/>
      <c r="I136" s="141">
        <f t="shared" ca="1" si="9"/>
        <v>1183.5755565901377</v>
      </c>
      <c r="J136" s="141">
        <f ca="1">IF(P135&lt;=0.01,0,'Tabla Amortización Fijo'!R142)</f>
        <v>166.35080000000002</v>
      </c>
      <c r="K136" s="141">
        <f ca="1">IF(D136&lt;=0,0,'Tabla Amortización Fijo'!W142+'Tabla Amortización Fijo'!U142)</f>
        <v>311.17272652266251</v>
      </c>
      <c r="L136" s="141">
        <f t="shared" ca="1" si="10"/>
        <v>399</v>
      </c>
      <c r="M136" s="141">
        <f ca="1">IF(C136=0,0,'Tabla Amortización Fijo'!X142+'Tabla Amortización Fijo'!V142+'Tabla Amortización Fijo'!S142+'Tabla Amortización Fijo'!Q142)</f>
        <v>140.243764243626</v>
      </c>
      <c r="N136" s="141">
        <f t="shared" ca="1" si="13"/>
        <v>23394.589309822208</v>
      </c>
      <c r="O136" s="142"/>
      <c r="P136" s="140">
        <f t="shared" ref="P136:P199" ca="1" si="15">C136-D136-E136-H136</f>
        <v>1472206.8694585396</v>
      </c>
      <c r="Q136" s="140">
        <f t="shared" ca="1" si="11"/>
        <v>23254.345545578581</v>
      </c>
      <c r="R136" s="72"/>
      <c r="S136" s="72"/>
    </row>
    <row r="137" spans="1:19" ht="15" x14ac:dyDescent="0.25">
      <c r="A137" s="155">
        <v>130</v>
      </c>
      <c r="B137" s="244">
        <f ca="1">'Tabla Amortización Fijo'!C143</f>
        <v>49617</v>
      </c>
      <c r="C137" s="141">
        <f t="shared" ca="1" si="12"/>
        <v>1472206.8694585396</v>
      </c>
      <c r="D137" s="141">
        <f ca="1">IF(C137&lt;=0,0,IF(C137&lt;D136,C137,'Tabla Amortización Fijo'!AB143))</f>
        <v>6874.6662216486529</v>
      </c>
      <c r="E137" s="156"/>
      <c r="F137" s="141">
        <f ca="1">IF(C137&lt;=0,0,'Tabla Amortización Fijo'!AC143)</f>
        <v>14325.390251277779</v>
      </c>
      <c r="G137" s="141">
        <f t="shared" ca="1" si="14"/>
        <v>21200.05647292643</v>
      </c>
      <c r="H137" s="449"/>
      <c r="I137" s="141">
        <f t="shared" ref="I137:I200" ca="1" si="16">IF(C137&lt;=0,0,(C137*0.8/1000))</f>
        <v>1177.7654955668318</v>
      </c>
      <c r="J137" s="141">
        <f ca="1">IF(P136&lt;=0.01,0,'Tabla Amortización Fijo'!R143)</f>
        <v>166.35080000000002</v>
      </c>
      <c r="K137" s="141">
        <f ca="1">IF(D137&lt;=0,0,'Tabla Amortización Fijo'!W143+'Tabla Amortización Fijo'!U143)</f>
        <v>311.17272652266251</v>
      </c>
      <c r="L137" s="141">
        <f t="shared" ref="L137:L200" ca="1" si="17">IF(C137&lt;=0,,399)</f>
        <v>399</v>
      </c>
      <c r="M137" s="141">
        <f ca="1">IF(C137=0,0,'Tabla Amortización Fijo'!X143+'Tabla Amortización Fijo'!V143+'Tabla Amortización Fijo'!S143+'Tabla Amortización Fijo'!Q143)</f>
        <v>140.243764243626</v>
      </c>
      <c r="N137" s="141">
        <f t="shared" ca="1" si="13"/>
        <v>23394.589259259552</v>
      </c>
      <c r="O137" s="142"/>
      <c r="P137" s="140">
        <f t="shared" ca="1" si="15"/>
        <v>1465332.203236891</v>
      </c>
      <c r="Q137" s="140">
        <f t="shared" ca="1" si="11"/>
        <v>23254.345495015925</v>
      </c>
      <c r="R137" s="72"/>
      <c r="S137" s="72"/>
    </row>
    <row r="138" spans="1:19" ht="15" x14ac:dyDescent="0.25">
      <c r="A138" s="155">
        <v>131</v>
      </c>
      <c r="B138" s="244">
        <f ca="1">'Tabla Amortización Fijo'!C144</f>
        <v>49647</v>
      </c>
      <c r="C138" s="141">
        <f t="shared" ca="1" si="12"/>
        <v>1465332.203236891</v>
      </c>
      <c r="D138" s="141">
        <f ca="1">IF(C138&lt;=0,0,IF(C138&lt;D137,C138,'Tabla Amortización Fijo'!AB144))</f>
        <v>7407.0117733487614</v>
      </c>
      <c r="E138" s="156"/>
      <c r="F138" s="141">
        <f ca="1">IF(C138&lt;=0,0,'Tabla Amortización Fijo'!AC144)</f>
        <v>13798.544412499999</v>
      </c>
      <c r="G138" s="141">
        <f t="shared" ca="1" si="14"/>
        <v>21205.55618584876</v>
      </c>
      <c r="H138" s="449"/>
      <c r="I138" s="141">
        <f t="shared" ca="1" si="16"/>
        <v>1172.2657625895129</v>
      </c>
      <c r="J138" s="141">
        <f ca="1">IF(P137&lt;=0.01,0,'Tabla Amortización Fijo'!R144)</f>
        <v>166.35080000000002</v>
      </c>
      <c r="K138" s="141">
        <f ca="1">IF(D138&lt;=0,0,'Tabla Amortización Fijo'!W144+'Tabla Amortización Fijo'!U144)</f>
        <v>311.17272652266251</v>
      </c>
      <c r="L138" s="141">
        <f t="shared" ca="1" si="17"/>
        <v>399</v>
      </c>
      <c r="M138" s="141">
        <f ca="1">IF(C138=0,0,'Tabla Amortización Fijo'!X144+'Tabla Amortización Fijo'!V144+'Tabla Amortización Fijo'!S144+'Tabla Amortización Fijo'!Q144)</f>
        <v>140.243764243626</v>
      </c>
      <c r="N138" s="141">
        <f t="shared" ca="1" si="13"/>
        <v>23394.589239204561</v>
      </c>
      <c r="O138" s="142"/>
      <c r="P138" s="140">
        <f t="shared" ca="1" si="15"/>
        <v>1457925.1914635422</v>
      </c>
      <c r="Q138" s="140">
        <f t="shared" ref="Q138:Q201" ca="1" si="18">N138-M138+H138+E138</f>
        <v>23254.345474960934</v>
      </c>
      <c r="R138" s="72"/>
      <c r="S138" s="72"/>
    </row>
    <row r="139" spans="1:19" ht="15" x14ac:dyDescent="0.25">
      <c r="A139" s="155">
        <v>132</v>
      </c>
      <c r="B139" s="244">
        <f ca="1">'Tabla Amortización Fijo'!C145</f>
        <v>49678</v>
      </c>
      <c r="C139" s="141">
        <f t="shared" ref="C139:C202" ca="1" si="19">IF(P138&lt;=0.01,0,P138)</f>
        <v>1457925.1914635422</v>
      </c>
      <c r="D139" s="141">
        <f ca="1">IF(C139&lt;=0,0,IF(C139&lt;D138,C139,'Tabla Amortización Fijo'!AB145))</f>
        <v>7025.0602252015296</v>
      </c>
      <c r="E139" s="156"/>
      <c r="F139" s="141">
        <f ca="1">IF(C139&lt;=0,0,'Tabla Amortización Fijo'!AC145)</f>
        <v>14186.421570611112</v>
      </c>
      <c r="G139" s="141">
        <f t="shared" ca="1" si="14"/>
        <v>21211.48179581264</v>
      </c>
      <c r="H139" s="449"/>
      <c r="I139" s="141">
        <f t="shared" ca="1" si="16"/>
        <v>1166.3401531708339</v>
      </c>
      <c r="J139" s="141">
        <f ca="1">IF(P138&lt;=0.01,0,'Tabla Amortización Fijo'!R145)</f>
        <v>166.35080000000002</v>
      </c>
      <c r="K139" s="141">
        <f ca="1">IF(D139&lt;=0,0,'Tabla Amortización Fijo'!W145+'Tabla Amortización Fijo'!U145)</f>
        <v>311.17272652266251</v>
      </c>
      <c r="L139" s="141">
        <f t="shared" ca="1" si="17"/>
        <v>399</v>
      </c>
      <c r="M139" s="141">
        <f ca="1">IF(C139=0,0,'Tabla Amortización Fijo'!X145+'Tabla Amortización Fijo'!V145+'Tabla Amortización Fijo'!S145+'Tabla Amortización Fijo'!Q145)</f>
        <v>140.243764243626</v>
      </c>
      <c r="N139" s="141">
        <f t="shared" ca="1" si="13"/>
        <v>23394.589239749763</v>
      </c>
      <c r="O139" s="142"/>
      <c r="P139" s="140">
        <f t="shared" ca="1" si="15"/>
        <v>1450900.1312383406</v>
      </c>
      <c r="Q139" s="140">
        <f t="shared" ca="1" si="18"/>
        <v>23254.345475506136</v>
      </c>
      <c r="R139" s="72"/>
      <c r="S139" s="72"/>
    </row>
    <row r="140" spans="1:19" ht="15" x14ac:dyDescent="0.25">
      <c r="A140" s="155">
        <v>133</v>
      </c>
      <c r="B140" s="244">
        <f ca="1">'Tabla Amortización Fijo'!C146</f>
        <v>49709</v>
      </c>
      <c r="C140" s="141">
        <f t="shared" ca="1" si="19"/>
        <v>1450900.1312383406</v>
      </c>
      <c r="D140" s="141">
        <f ca="1">IF(C140&lt;=0,0,IF(C140&lt;D139,C140,'Tabla Amortización Fijo'!AB146))</f>
        <v>7099.0380121841354</v>
      </c>
      <c r="E140" s="156"/>
      <c r="F140" s="141">
        <f ca="1">IF(C140&lt;=0,0,'Tabla Amortización Fijo'!AC146)</f>
        <v>14118.063834</v>
      </c>
      <c r="G140" s="141">
        <f t="shared" ca="1" si="14"/>
        <v>21217.101846184138</v>
      </c>
      <c r="H140" s="449"/>
      <c r="I140" s="141">
        <f t="shared" ca="1" si="16"/>
        <v>1160.7201049906726</v>
      </c>
      <c r="J140" s="141">
        <f ca="1">IF(P139&lt;=0.01,0,'Tabla Amortización Fijo'!R146)</f>
        <v>166.35080000000002</v>
      </c>
      <c r="K140" s="141">
        <f ca="1">IF(D140&lt;=0,0,'Tabla Amortización Fijo'!W146+'Tabla Amortización Fijo'!U146)</f>
        <v>311.17272652266251</v>
      </c>
      <c r="L140" s="141">
        <f t="shared" ca="1" si="17"/>
        <v>399</v>
      </c>
      <c r="M140" s="141">
        <f ca="1">IF(C140=0,0,'Tabla Amortización Fijo'!X146+'Tabla Amortización Fijo'!V146+'Tabla Amortización Fijo'!S146+'Tabla Amortización Fijo'!Q146)</f>
        <v>140.243764243626</v>
      </c>
      <c r="N140" s="141">
        <f t="shared" ref="N140:N203" ca="1" si="20">G140+K140+J140+L140+M140+I140</f>
        <v>23394.589241941099</v>
      </c>
      <c r="O140" s="142"/>
      <c r="P140" s="140">
        <f t="shared" ca="1" si="15"/>
        <v>1443801.0932261564</v>
      </c>
      <c r="Q140" s="140">
        <f t="shared" ca="1" si="18"/>
        <v>23254.345477697472</v>
      </c>
      <c r="R140" s="72"/>
      <c r="S140" s="72"/>
    </row>
    <row r="141" spans="1:19" ht="15" x14ac:dyDescent="0.25">
      <c r="A141" s="155">
        <v>134</v>
      </c>
      <c r="B141" s="244">
        <f ca="1">'Tabla Amortización Fijo'!C147</f>
        <v>49738</v>
      </c>
      <c r="C141" s="141">
        <f t="shared" ca="1" si="19"/>
        <v>1443801.0932261564</v>
      </c>
      <c r="D141" s="141">
        <f ca="1">IF(C141&lt;=0,0,IF(C141&lt;D140,C141,'Tabla Amortización Fijo'!AB147))</f>
        <v>8080.1810682210871</v>
      </c>
      <c r="E141" s="156"/>
      <c r="F141" s="141">
        <f ca="1">IF(C141&lt;=0,0,'Tabla Amortización Fijo'!AC147)</f>
        <v>13142.600022444447</v>
      </c>
      <c r="G141" s="141">
        <f t="shared" ca="1" si="14"/>
        <v>21222.781090665536</v>
      </c>
      <c r="H141" s="449"/>
      <c r="I141" s="141">
        <f t="shared" ca="1" si="16"/>
        <v>1155.040874580925</v>
      </c>
      <c r="J141" s="141">
        <f ca="1">IF(P140&lt;=0.01,0,'Tabla Amortización Fijo'!R147)</f>
        <v>166.35080000000002</v>
      </c>
      <c r="K141" s="141">
        <f ca="1">IF(D141&lt;=0,0,'Tabla Amortización Fijo'!W147+'Tabla Amortización Fijo'!U147)</f>
        <v>311.17272652266251</v>
      </c>
      <c r="L141" s="141">
        <f t="shared" ca="1" si="17"/>
        <v>399</v>
      </c>
      <c r="M141" s="141">
        <f ca="1">IF(C141=0,0,'Tabla Amortización Fijo'!X147+'Tabla Amortización Fijo'!V147+'Tabla Amortización Fijo'!S147+'Tabla Amortización Fijo'!Q147)</f>
        <v>140.243764243626</v>
      </c>
      <c r="N141" s="141">
        <f t="shared" ca="1" si="20"/>
        <v>23394.58925601275</v>
      </c>
      <c r="O141" s="142"/>
      <c r="P141" s="140">
        <f t="shared" ca="1" si="15"/>
        <v>1435720.9121579353</v>
      </c>
      <c r="Q141" s="140">
        <f t="shared" ca="1" si="18"/>
        <v>23254.345491769123</v>
      </c>
      <c r="R141" s="72"/>
      <c r="S141" s="72"/>
    </row>
    <row r="142" spans="1:19" ht="15" x14ac:dyDescent="0.25">
      <c r="A142" s="155">
        <v>135</v>
      </c>
      <c r="B142" s="244">
        <f ca="1">'Tabla Amortización Fijo'!C148</f>
        <v>49769</v>
      </c>
      <c r="C142" s="141">
        <f t="shared" ca="1" si="19"/>
        <v>1435720.9121579353</v>
      </c>
      <c r="D142" s="141">
        <f ca="1">IF(C142&lt;=0,0,IF(C142&lt;D141,C142,'Tabla Amortización Fijo'!AB148))</f>
        <v>7258.8836220002959</v>
      </c>
      <c r="E142" s="156"/>
      <c r="F142" s="141">
        <f ca="1">IF(C142&lt;=0,0,'Tabla Amortización Fijo'!AC148)</f>
        <v>13970.361590500002</v>
      </c>
      <c r="G142" s="141">
        <f t="shared" ca="1" si="14"/>
        <v>21229.245212500296</v>
      </c>
      <c r="H142" s="449"/>
      <c r="I142" s="141">
        <f t="shared" ca="1" si="16"/>
        <v>1148.5767297263483</v>
      </c>
      <c r="J142" s="141">
        <f ca="1">IF(P141&lt;=0.01,0,'Tabla Amortización Fijo'!R148)</f>
        <v>166.35080000000002</v>
      </c>
      <c r="K142" s="141">
        <f ca="1">IF(D142&lt;=0,0,'Tabla Amortización Fijo'!W148+'Tabla Amortización Fijo'!U148)</f>
        <v>311.17272652266251</v>
      </c>
      <c r="L142" s="141">
        <f t="shared" ca="1" si="17"/>
        <v>399</v>
      </c>
      <c r="M142" s="141">
        <f ca="1">IF(C142=0,0,'Tabla Amortización Fijo'!X148+'Tabla Amortización Fijo'!V148+'Tabla Amortización Fijo'!S148+'Tabla Amortización Fijo'!Q148)</f>
        <v>140.243764243626</v>
      </c>
      <c r="N142" s="141">
        <f t="shared" ca="1" si="20"/>
        <v>23394.589232992934</v>
      </c>
      <c r="O142" s="142"/>
      <c r="P142" s="140">
        <f t="shared" ca="1" si="15"/>
        <v>1428462.0285359351</v>
      </c>
      <c r="Q142" s="140">
        <f t="shared" ca="1" si="18"/>
        <v>23254.345468749307</v>
      </c>
      <c r="R142" s="72"/>
      <c r="S142" s="72"/>
    </row>
    <row r="143" spans="1:19" ht="15" x14ac:dyDescent="0.25">
      <c r="A143" s="155">
        <v>136</v>
      </c>
      <c r="B143" s="244">
        <f ca="1">'Tabla Amortización Fijo'!C149</f>
        <v>49799</v>
      </c>
      <c r="C143" s="141">
        <f t="shared" ca="1" si="19"/>
        <v>1428462.0285359351</v>
      </c>
      <c r="D143" s="141">
        <f ca="1">IF(C143&lt;=0,0,IF(C143&lt;D142,C143,'Tabla Amortización Fijo'!AB149))</f>
        <v>7783.7020582101923</v>
      </c>
      <c r="E143" s="156"/>
      <c r="F143" s="141">
        <f ca="1">IF(C143&lt;=0,0,'Tabla Amortización Fijo'!AC149)</f>
        <v>13451.350311666667</v>
      </c>
      <c r="G143" s="141">
        <f t="shared" ca="1" si="14"/>
        <v>21235.052369876859</v>
      </c>
      <c r="H143" s="449"/>
      <c r="I143" s="141">
        <f t="shared" ca="1" si="16"/>
        <v>1142.769622828748</v>
      </c>
      <c r="J143" s="141">
        <f ca="1">IF(P142&lt;=0.01,0,'Tabla Amortización Fijo'!R149)</f>
        <v>166.35080000000002</v>
      </c>
      <c r="K143" s="141">
        <f ca="1">IF(D143&lt;=0,0,'Tabla Amortización Fijo'!W149+'Tabla Amortización Fijo'!U149)</f>
        <v>311.17272652266251</v>
      </c>
      <c r="L143" s="141">
        <f t="shared" ca="1" si="17"/>
        <v>399</v>
      </c>
      <c r="M143" s="141">
        <f ca="1">IF(C143=0,0,'Tabla Amortización Fijo'!X149+'Tabla Amortización Fijo'!V149+'Tabla Amortización Fijo'!S149+'Tabla Amortización Fijo'!Q149)</f>
        <v>140.243764243626</v>
      </c>
      <c r="N143" s="141">
        <f t="shared" ca="1" si="20"/>
        <v>23394.589283471898</v>
      </c>
      <c r="O143" s="142"/>
      <c r="P143" s="140">
        <f t="shared" ca="1" si="15"/>
        <v>1420678.3264777248</v>
      </c>
      <c r="Q143" s="140">
        <f t="shared" ca="1" si="18"/>
        <v>23254.345519228271</v>
      </c>
      <c r="R143" s="72"/>
      <c r="S143" s="72"/>
    </row>
    <row r="144" spans="1:19" ht="15" x14ac:dyDescent="0.25">
      <c r="A144" s="155">
        <v>137</v>
      </c>
      <c r="B144" s="244">
        <f ca="1">'Tabla Amortización Fijo'!C150</f>
        <v>49830</v>
      </c>
      <c r="C144" s="141">
        <f t="shared" ca="1" si="19"/>
        <v>1420678.3264777248</v>
      </c>
      <c r="D144" s="141">
        <f ca="1">IF(C144&lt;=0,0,IF(C144&lt;D143,C144,'Tabla Amortización Fijo'!AB150))</f>
        <v>7417.2904062049529</v>
      </c>
      <c r="E144" s="156"/>
      <c r="F144" s="141">
        <f ca="1">IF(C144&lt;=0,0,'Tabla Amortización Fijo'!AC150)</f>
        <v>13823.988930111112</v>
      </c>
      <c r="G144" s="141">
        <f t="shared" ca="1" si="14"/>
        <v>21241.279336316067</v>
      </c>
      <c r="H144" s="449"/>
      <c r="I144" s="141">
        <f t="shared" ca="1" si="16"/>
        <v>1136.5426611821799</v>
      </c>
      <c r="J144" s="141">
        <f ca="1">IF(P143&lt;=0.01,0,'Tabla Amortización Fijo'!R150)</f>
        <v>166.35080000000002</v>
      </c>
      <c r="K144" s="141">
        <f ca="1">IF(D144&lt;=0,0,'Tabla Amortización Fijo'!W150+'Tabla Amortización Fijo'!U150)</f>
        <v>311.17272652266251</v>
      </c>
      <c r="L144" s="141">
        <f t="shared" ca="1" si="17"/>
        <v>399</v>
      </c>
      <c r="M144" s="141">
        <f ca="1">IF(C144=0,0,'Tabla Amortización Fijo'!X150+'Tabla Amortización Fijo'!V150+'Tabla Amortización Fijo'!S150+'Tabla Amortización Fijo'!Q150)</f>
        <v>140.243764243626</v>
      </c>
      <c r="N144" s="141">
        <f t="shared" ca="1" si="20"/>
        <v>23394.589288264535</v>
      </c>
      <c r="O144" s="142"/>
      <c r="P144" s="140">
        <f t="shared" ca="1" si="15"/>
        <v>1413261.0360715198</v>
      </c>
      <c r="Q144" s="140">
        <f t="shared" ca="1" si="18"/>
        <v>23254.345524020908</v>
      </c>
      <c r="R144" s="72"/>
      <c r="S144" s="72"/>
    </row>
    <row r="145" spans="1:19" ht="15" x14ac:dyDescent="0.25">
      <c r="A145" s="155">
        <v>138</v>
      </c>
      <c r="B145" s="244">
        <f ca="1">'Tabla Amortización Fijo'!C151</f>
        <v>49860</v>
      </c>
      <c r="C145" s="141">
        <f t="shared" ca="1" si="19"/>
        <v>1413261.0360715198</v>
      </c>
      <c r="D145" s="141">
        <f ca="1">IF(C145&lt;=0,0,IF(C145&lt;D144,C145,'Tabla Amortización Fijo'!AB151))</f>
        <v>7939.0055312216373</v>
      </c>
      <c r="E145" s="156"/>
      <c r="F145" s="141">
        <f ca="1">IF(C145&lt;=0,0,'Tabla Amortización Fijo'!AC151)</f>
        <v>13308.207655833336</v>
      </c>
      <c r="G145" s="141">
        <f t="shared" ca="1" si="14"/>
        <v>21247.213187054971</v>
      </c>
      <c r="H145" s="449"/>
      <c r="I145" s="141">
        <f t="shared" ca="1" si="16"/>
        <v>1130.6088288572157</v>
      </c>
      <c r="J145" s="141">
        <f ca="1">IF(P144&lt;=0.01,0,'Tabla Amortización Fijo'!R151)</f>
        <v>166.35080000000002</v>
      </c>
      <c r="K145" s="141">
        <f ca="1">IF(D145&lt;=0,0,'Tabla Amortización Fijo'!W151+'Tabla Amortización Fijo'!U151)</f>
        <v>311.17272652266251</v>
      </c>
      <c r="L145" s="141">
        <f t="shared" ca="1" si="17"/>
        <v>399</v>
      </c>
      <c r="M145" s="141">
        <f ca="1">IF(C145=0,0,'Tabla Amortización Fijo'!X151+'Tabla Amortización Fijo'!V151+'Tabla Amortización Fijo'!S151+'Tabla Amortización Fijo'!Q151)</f>
        <v>140.243764243626</v>
      </c>
      <c r="N145" s="141">
        <f t="shared" ca="1" si="20"/>
        <v>23394.589306678477</v>
      </c>
      <c r="O145" s="142"/>
      <c r="P145" s="140">
        <f t="shared" ca="1" si="15"/>
        <v>1405322.0305402982</v>
      </c>
      <c r="Q145" s="140">
        <f t="shared" ca="1" si="18"/>
        <v>23254.34554243485</v>
      </c>
      <c r="R145" s="72"/>
      <c r="S145" s="72"/>
    </row>
    <row r="146" spans="1:19" ht="15" x14ac:dyDescent="0.25">
      <c r="A146" s="155">
        <v>139</v>
      </c>
      <c r="B146" s="244">
        <f ca="1">'Tabla Amortización Fijo'!C152</f>
        <v>49891</v>
      </c>
      <c r="C146" s="141">
        <f t="shared" ca="1" si="19"/>
        <v>1405322.0305402982</v>
      </c>
      <c r="D146" s="141">
        <f ca="1">IF(C146&lt;=0,0,IF(C146&lt;D145,C146,'Tabla Amortización Fijo'!AB152))</f>
        <v>7579.0007337015759</v>
      </c>
      <c r="E146" s="156"/>
      <c r="F146" s="141">
        <f ca="1">IF(C146&lt;=0,0,'Tabla Amortización Fijo'!AC152)</f>
        <v>13674.563599833335</v>
      </c>
      <c r="G146" s="141">
        <f t="shared" ca="1" si="14"/>
        <v>21253.564333534909</v>
      </c>
      <c r="H146" s="449"/>
      <c r="I146" s="141">
        <f t="shared" ca="1" si="16"/>
        <v>1124.2576244322386</v>
      </c>
      <c r="J146" s="141">
        <f ca="1">IF(P145&lt;=0.01,0,'Tabla Amortización Fijo'!R152)</f>
        <v>166.35080000000002</v>
      </c>
      <c r="K146" s="141">
        <f ca="1">IF(D146&lt;=0,0,'Tabla Amortización Fijo'!W152+'Tabla Amortización Fijo'!U152)</f>
        <v>311.17272652266251</v>
      </c>
      <c r="L146" s="141">
        <f t="shared" ca="1" si="17"/>
        <v>399</v>
      </c>
      <c r="M146" s="141">
        <f ca="1">IF(C146=0,0,'Tabla Amortización Fijo'!X152+'Tabla Amortización Fijo'!V152+'Tabla Amortización Fijo'!S152+'Tabla Amortización Fijo'!Q152)</f>
        <v>140.243764243626</v>
      </c>
      <c r="N146" s="141">
        <f t="shared" ca="1" si="20"/>
        <v>23394.589248733435</v>
      </c>
      <c r="O146" s="142"/>
      <c r="P146" s="140">
        <f t="shared" ca="1" si="15"/>
        <v>1397743.0298065967</v>
      </c>
      <c r="Q146" s="140">
        <f t="shared" ca="1" si="18"/>
        <v>23254.345484489808</v>
      </c>
      <c r="R146" s="72"/>
      <c r="S146" s="72"/>
    </row>
    <row r="147" spans="1:19" ht="15" x14ac:dyDescent="0.25">
      <c r="A147" s="155">
        <v>140</v>
      </c>
      <c r="B147" s="244">
        <f ca="1">'Tabla Amortización Fijo'!C153</f>
        <v>49922</v>
      </c>
      <c r="C147" s="141">
        <f t="shared" ca="1" si="19"/>
        <v>1397743.0298065967</v>
      </c>
      <c r="D147" s="141">
        <f ca="1">IF(C147&lt;=0,0,IF(C147&lt;D146,C147,'Tabla Amortización Fijo'!AB153))</f>
        <v>7658.8118219834178</v>
      </c>
      <c r="E147" s="156"/>
      <c r="F147" s="141">
        <f ca="1">IF(C147&lt;=0,0,'Tabla Amortización Fijo'!AC153)</f>
        <v>13600.81571927778</v>
      </c>
      <c r="G147" s="141">
        <f t="shared" ca="1" si="14"/>
        <v>21259.627541261198</v>
      </c>
      <c r="H147" s="449"/>
      <c r="I147" s="141">
        <f t="shared" ca="1" si="16"/>
        <v>1118.1944238452775</v>
      </c>
      <c r="J147" s="141">
        <f ca="1">IF(P146&lt;=0.01,0,'Tabla Amortización Fijo'!R153)</f>
        <v>166.35080000000002</v>
      </c>
      <c r="K147" s="141">
        <f ca="1">IF(D147&lt;=0,0,'Tabla Amortización Fijo'!W153+'Tabla Amortización Fijo'!U153)</f>
        <v>311.17272652266251</v>
      </c>
      <c r="L147" s="141">
        <f t="shared" ca="1" si="17"/>
        <v>399</v>
      </c>
      <c r="M147" s="141">
        <f ca="1">IF(C147=0,0,'Tabla Amortización Fijo'!X153+'Tabla Amortización Fijo'!V153+'Tabla Amortización Fijo'!S153+'Tabla Amortización Fijo'!Q153)</f>
        <v>140.243764243626</v>
      </c>
      <c r="N147" s="141">
        <f t="shared" ca="1" si="20"/>
        <v>23394.589255872765</v>
      </c>
      <c r="O147" s="142"/>
      <c r="P147" s="140">
        <f t="shared" ca="1" si="15"/>
        <v>1390084.2179846133</v>
      </c>
      <c r="Q147" s="140">
        <f t="shared" ca="1" si="18"/>
        <v>23254.345491629138</v>
      </c>
      <c r="R147" s="72"/>
      <c r="S147" s="72"/>
    </row>
    <row r="148" spans="1:19" ht="15" x14ac:dyDescent="0.25">
      <c r="A148" s="155">
        <v>141</v>
      </c>
      <c r="B148" s="244">
        <f ca="1">'Tabla Amortización Fijo'!C154</f>
        <v>49952</v>
      </c>
      <c r="C148" s="141">
        <f t="shared" ca="1" si="19"/>
        <v>1390084.2179846133</v>
      </c>
      <c r="D148" s="141">
        <f ca="1">IF(C148&lt;=0,0,IF(C148&lt;D147,C148,'Tabla Amortización Fijo'!AB154))</f>
        <v>8175.7953560095302</v>
      </c>
      <c r="E148" s="156"/>
      <c r="F148" s="141">
        <f ca="1">IF(C148&lt;=0,0,'Tabla Amortización Fijo'!AC154)</f>
        <v>13089.959267499999</v>
      </c>
      <c r="G148" s="141">
        <f t="shared" ca="1" si="14"/>
        <v>21265.754623509529</v>
      </c>
      <c r="H148" s="449"/>
      <c r="I148" s="141">
        <f t="shared" ca="1" si="16"/>
        <v>1112.0673743876905</v>
      </c>
      <c r="J148" s="141">
        <f ca="1">IF(P147&lt;=0.01,0,'Tabla Amortización Fijo'!R154)</f>
        <v>166.35080000000002</v>
      </c>
      <c r="K148" s="141">
        <f ca="1">IF(D148&lt;=0,0,'Tabla Amortización Fijo'!W154+'Tabla Amortización Fijo'!U154)</f>
        <v>311.17272652266251</v>
      </c>
      <c r="L148" s="141">
        <f t="shared" ca="1" si="17"/>
        <v>399</v>
      </c>
      <c r="M148" s="141">
        <f ca="1">IF(C148=0,0,'Tabla Amortización Fijo'!X154+'Tabla Amortización Fijo'!V154+'Tabla Amortización Fijo'!S154+'Tabla Amortización Fijo'!Q154)</f>
        <v>140.243764243626</v>
      </c>
      <c r="N148" s="141">
        <f t="shared" ca="1" si="20"/>
        <v>23394.589288663508</v>
      </c>
      <c r="O148" s="142"/>
      <c r="P148" s="140">
        <f t="shared" ca="1" si="15"/>
        <v>1381908.4226286036</v>
      </c>
      <c r="Q148" s="140">
        <f t="shared" ca="1" si="18"/>
        <v>23254.345524419881</v>
      </c>
      <c r="R148" s="72"/>
      <c r="S148" s="72"/>
    </row>
    <row r="149" spans="1:19" ht="15" x14ac:dyDescent="0.25">
      <c r="A149" s="155">
        <v>142</v>
      </c>
      <c r="B149" s="244">
        <f ca="1">'Tabla Amortización Fijo'!C155</f>
        <v>49983</v>
      </c>
      <c r="C149" s="141">
        <f t="shared" ca="1" si="19"/>
        <v>1381908.4226286036</v>
      </c>
      <c r="D149" s="141">
        <f ca="1">IF(C149&lt;=0,0,IF(C149&lt;D148,C149,'Tabla Amortización Fijo'!AB155))</f>
        <v>7825.559032571673</v>
      </c>
      <c r="E149" s="156"/>
      <c r="F149" s="141">
        <f ca="1">IF(C149&lt;=0,0,'Tabla Amortización Fijo'!AC155)</f>
        <v>13446.736166972225</v>
      </c>
      <c r="G149" s="141">
        <f t="shared" ca="1" si="14"/>
        <v>21272.2951995439</v>
      </c>
      <c r="H149" s="449"/>
      <c r="I149" s="141">
        <f t="shared" ca="1" si="16"/>
        <v>1105.526738102883</v>
      </c>
      <c r="J149" s="141">
        <f ca="1">IF(P148&lt;=0.01,0,'Tabla Amortización Fijo'!R155)</f>
        <v>166.35080000000002</v>
      </c>
      <c r="K149" s="141">
        <f ca="1">IF(D149&lt;=0,0,'Tabla Amortización Fijo'!W155+'Tabla Amortización Fijo'!U155)</f>
        <v>311.17272652266251</v>
      </c>
      <c r="L149" s="141">
        <f t="shared" ca="1" si="17"/>
        <v>399</v>
      </c>
      <c r="M149" s="141">
        <f ca="1">IF(C149=0,0,'Tabla Amortización Fijo'!X155+'Tabla Amortización Fijo'!V155+'Tabla Amortización Fijo'!S155+'Tabla Amortización Fijo'!Q155)</f>
        <v>140.243764243626</v>
      </c>
      <c r="N149" s="141">
        <f t="shared" ca="1" si="20"/>
        <v>23394.589228413071</v>
      </c>
      <c r="O149" s="142"/>
      <c r="P149" s="140">
        <f t="shared" ca="1" si="15"/>
        <v>1374082.8635960319</v>
      </c>
      <c r="Q149" s="140">
        <f t="shared" ca="1" si="18"/>
        <v>23254.345464169444</v>
      </c>
      <c r="R149" s="72"/>
      <c r="S149" s="72"/>
    </row>
    <row r="150" spans="1:19" ht="15" x14ac:dyDescent="0.25">
      <c r="A150" s="155">
        <v>143</v>
      </c>
      <c r="B150" s="244">
        <f ca="1">'Tabla Amortización Fijo'!C156</f>
        <v>50013</v>
      </c>
      <c r="C150" s="141">
        <f t="shared" ca="1" si="19"/>
        <v>1374082.8635960319</v>
      </c>
      <c r="D150" s="141">
        <f ca="1">IF(C150&lt;=0,0,IF(C150&lt;D149,C150,'Tabla Amortización Fijo'!AB156))</f>
        <v>8339.2758600128727</v>
      </c>
      <c r="E150" s="156"/>
      <c r="F150" s="141">
        <f ca="1">IF(C150&lt;=0,0,'Tabla Amortización Fijo'!AC156)</f>
        <v>12939.279794166669</v>
      </c>
      <c r="G150" s="141">
        <f t="shared" ca="1" si="14"/>
        <v>21278.555654179541</v>
      </c>
      <c r="H150" s="449"/>
      <c r="I150" s="141">
        <f t="shared" ca="1" si="16"/>
        <v>1099.2662908768257</v>
      </c>
      <c r="J150" s="141">
        <f ca="1">IF(P149&lt;=0.01,0,'Tabla Amortización Fijo'!R156)</f>
        <v>166.35080000000002</v>
      </c>
      <c r="K150" s="141">
        <f ca="1">IF(D150&lt;=0,0,'Tabla Amortización Fijo'!W156+'Tabla Amortización Fijo'!U156)</f>
        <v>311.17272652266251</v>
      </c>
      <c r="L150" s="141">
        <f t="shared" ca="1" si="17"/>
        <v>399</v>
      </c>
      <c r="M150" s="141">
        <f ca="1">IF(C150=0,0,'Tabla Amortización Fijo'!X156+'Tabla Amortización Fijo'!V156+'Tabla Amortización Fijo'!S156+'Tabla Amortización Fijo'!Q156)</f>
        <v>140.243764243626</v>
      </c>
      <c r="N150" s="141">
        <f t="shared" ca="1" si="20"/>
        <v>23394.589235822656</v>
      </c>
      <c r="O150" s="142"/>
      <c r="P150" s="140">
        <f t="shared" ca="1" si="15"/>
        <v>1365743.5877360189</v>
      </c>
      <c r="Q150" s="140">
        <f t="shared" ca="1" si="18"/>
        <v>23254.345471579029</v>
      </c>
      <c r="R150" s="72"/>
      <c r="S150" s="72"/>
    </row>
    <row r="151" spans="1:19" ht="15" x14ac:dyDescent="0.25">
      <c r="A151" s="155">
        <v>144</v>
      </c>
      <c r="B151" s="244">
        <f ca="1">'Tabla Amortización Fijo'!C157</f>
        <v>50044</v>
      </c>
      <c r="C151" s="141">
        <f t="shared" ca="1" si="19"/>
        <v>1365743.5877360189</v>
      </c>
      <c r="D151" s="141">
        <f ca="1">IF(C151&lt;=0,0,IF(C151&lt;D150,C151,'Tabla Amortización Fijo'!AB157))</f>
        <v>7995.7837244544171</v>
      </c>
      <c r="E151" s="156"/>
      <c r="F151" s="141">
        <f ca="1">IF(C151&lt;=0,0,'Tabla Amortización Fijo'!AC157)</f>
        <v>13289.443293305556</v>
      </c>
      <c r="G151" s="141">
        <f t="shared" ca="1" si="14"/>
        <v>21285.227017759971</v>
      </c>
      <c r="H151" s="449"/>
      <c r="I151" s="141">
        <f t="shared" ca="1" si="16"/>
        <v>1092.5948701888153</v>
      </c>
      <c r="J151" s="141">
        <f ca="1">IF(P150&lt;=0.01,0,'Tabla Amortización Fijo'!R157)</f>
        <v>166.35080000000002</v>
      </c>
      <c r="K151" s="141">
        <f ca="1">IF(D151&lt;=0,0,'Tabla Amortización Fijo'!W157+'Tabla Amortización Fijo'!U157)</f>
        <v>311.17272652266251</v>
      </c>
      <c r="L151" s="141">
        <f t="shared" ca="1" si="17"/>
        <v>399</v>
      </c>
      <c r="M151" s="141">
        <f ca="1">IF(C151=0,0,'Tabla Amortización Fijo'!X157+'Tabla Amortización Fijo'!V157+'Tabla Amortización Fijo'!S157+'Tabla Amortización Fijo'!Q157)</f>
        <v>140.243764243626</v>
      </c>
      <c r="N151" s="141">
        <f t="shared" ca="1" si="20"/>
        <v>23394.589178715076</v>
      </c>
      <c r="O151" s="142"/>
      <c r="P151" s="140">
        <f t="shared" ca="1" si="15"/>
        <v>1357747.8040115645</v>
      </c>
      <c r="Q151" s="140">
        <f t="shared" ca="1" si="18"/>
        <v>23254.345414471449</v>
      </c>
      <c r="R151" s="72"/>
      <c r="S151" s="72"/>
    </row>
    <row r="152" spans="1:19" ht="15" x14ac:dyDescent="0.25">
      <c r="A152" s="155">
        <v>145</v>
      </c>
      <c r="B152" s="244">
        <f ca="1">'Tabla Amortización Fijo'!C158</f>
        <v>50075</v>
      </c>
      <c r="C152" s="141">
        <f t="shared" ca="1" si="19"/>
        <v>1357747.8040115645</v>
      </c>
      <c r="D152" s="141">
        <f ca="1">IF(C152&lt;=0,0,IF(C152&lt;D151,C152,'Tabla Amortización Fijo'!AB158))</f>
        <v>8079.9837691749908</v>
      </c>
      <c r="E152" s="156"/>
      <c r="F152" s="141">
        <f ca="1">IF(C152&lt;=0,0,'Tabla Amortización Fijo'!AC158)</f>
        <v>13211.639911805556</v>
      </c>
      <c r="G152" s="141">
        <f t="shared" ca="1" si="14"/>
        <v>21291.623680980549</v>
      </c>
      <c r="H152" s="449"/>
      <c r="I152" s="141">
        <f t="shared" ca="1" si="16"/>
        <v>1086.1982432092516</v>
      </c>
      <c r="J152" s="141">
        <f ca="1">IF(P151&lt;=0.01,0,'Tabla Amortización Fijo'!R158)</f>
        <v>166.35080000000002</v>
      </c>
      <c r="K152" s="141">
        <f ca="1">IF(D152&lt;=0,0,'Tabla Amortización Fijo'!W158+'Tabla Amortización Fijo'!U158)</f>
        <v>311.17272652266251</v>
      </c>
      <c r="L152" s="141">
        <f t="shared" ca="1" si="17"/>
        <v>399</v>
      </c>
      <c r="M152" s="141">
        <f ca="1">IF(C152=0,0,'Tabla Amortización Fijo'!X158+'Tabla Amortización Fijo'!V158+'Tabla Amortización Fijo'!S158+'Tabla Amortización Fijo'!Q158)</f>
        <v>140.243764243626</v>
      </c>
      <c r="N152" s="141">
        <f t="shared" ca="1" si="20"/>
        <v>23394.58921495609</v>
      </c>
      <c r="O152" s="142"/>
      <c r="P152" s="140">
        <f t="shared" ca="1" si="15"/>
        <v>1349667.8202423896</v>
      </c>
      <c r="Q152" s="140">
        <f t="shared" ca="1" si="18"/>
        <v>23254.345450712462</v>
      </c>
      <c r="R152" s="72"/>
      <c r="S152" s="72"/>
    </row>
    <row r="153" spans="1:19" ht="15" x14ac:dyDescent="0.25">
      <c r="A153" s="155">
        <v>146</v>
      </c>
      <c r="B153" s="244">
        <f ca="1">'Tabla Amortización Fijo'!C159</f>
        <v>50103</v>
      </c>
      <c r="C153" s="141">
        <f t="shared" ca="1" si="19"/>
        <v>1349667.8202423896</v>
      </c>
      <c r="D153" s="141">
        <f ca="1">IF(C153&lt;=0,0,IF(C153&lt;D152,C153,'Tabla Amortización Fijo'!AB159))</f>
        <v>9436.0076845391941</v>
      </c>
      <c r="E153" s="156"/>
      <c r="F153" s="141">
        <f ca="1">IF(C153&lt;=0,0,'Tabla Amortización Fijo'!AC159)</f>
        <v>11862.080067444445</v>
      </c>
      <c r="G153" s="141">
        <f t="shared" ca="1" si="14"/>
        <v>21298.087751983639</v>
      </c>
      <c r="H153" s="449"/>
      <c r="I153" s="141">
        <f t="shared" ca="1" si="16"/>
        <v>1079.7342561939117</v>
      </c>
      <c r="J153" s="141">
        <f ca="1">IF(P152&lt;=0.01,0,'Tabla Amortización Fijo'!R159)</f>
        <v>166.35080000000002</v>
      </c>
      <c r="K153" s="141">
        <f ca="1">IF(D153&lt;=0,0,'Tabla Amortización Fijo'!W159+'Tabla Amortización Fijo'!U159)</f>
        <v>311.17272652266251</v>
      </c>
      <c r="L153" s="141">
        <f t="shared" ca="1" si="17"/>
        <v>399</v>
      </c>
      <c r="M153" s="141">
        <f ca="1">IF(C153=0,0,'Tabla Amortización Fijo'!X159+'Tabla Amortización Fijo'!V159+'Tabla Amortización Fijo'!S159+'Tabla Amortización Fijo'!Q159)</f>
        <v>140.243764243626</v>
      </c>
      <c r="N153" s="141">
        <f t="shared" ca="1" si="20"/>
        <v>23394.58929894384</v>
      </c>
      <c r="O153" s="142"/>
      <c r="P153" s="140">
        <f t="shared" ca="1" si="15"/>
        <v>1340231.8125578503</v>
      </c>
      <c r="Q153" s="140">
        <f t="shared" ca="1" si="18"/>
        <v>23254.345534700213</v>
      </c>
      <c r="R153" s="72"/>
      <c r="S153" s="72"/>
    </row>
    <row r="154" spans="1:19" ht="15" x14ac:dyDescent="0.25">
      <c r="A154" s="155">
        <v>147</v>
      </c>
      <c r="B154" s="244">
        <f ca="1">'Tabla Amortización Fijo'!C160</f>
        <v>50134</v>
      </c>
      <c r="C154" s="141">
        <f t="shared" ca="1" si="19"/>
        <v>1340231.8125578503</v>
      </c>
      <c r="D154" s="141">
        <f ca="1">IF(C154&lt;=0,0,IF(C154&lt;D153,C154,'Tabla Amortización Fijo'!AB160))</f>
        <v>8264.4368902889673</v>
      </c>
      <c r="E154" s="156"/>
      <c r="F154" s="141">
        <f ca="1">IF(C154&lt;=0,0,'Tabla Amortización Fijo'!AC160)</f>
        <v>13041.199598000003</v>
      </c>
      <c r="G154" s="141">
        <f t="shared" ca="1" si="14"/>
        <v>21305.636488288968</v>
      </c>
      <c r="H154" s="449"/>
      <c r="I154" s="141">
        <f t="shared" ca="1" si="16"/>
        <v>1072.1854500462803</v>
      </c>
      <c r="J154" s="141">
        <f ca="1">IF(P153&lt;=0.01,0,'Tabla Amortización Fijo'!R160)</f>
        <v>166.35080000000002</v>
      </c>
      <c r="K154" s="141">
        <f ca="1">IF(D154&lt;=0,0,'Tabla Amortización Fijo'!W160+'Tabla Amortización Fijo'!U160)</f>
        <v>311.17272652266251</v>
      </c>
      <c r="L154" s="141">
        <f t="shared" ca="1" si="17"/>
        <v>399</v>
      </c>
      <c r="M154" s="141">
        <f ca="1">IF(C154=0,0,'Tabla Amortización Fijo'!X160+'Tabla Amortización Fijo'!V160+'Tabla Amortización Fijo'!S160+'Tabla Amortización Fijo'!Q160)</f>
        <v>140.243764243626</v>
      </c>
      <c r="N154" s="141">
        <f t="shared" ca="1" si="20"/>
        <v>23394.589229101537</v>
      </c>
      <c r="O154" s="142"/>
      <c r="P154" s="140">
        <f t="shared" ca="1" si="15"/>
        <v>1331967.3756675613</v>
      </c>
      <c r="Q154" s="140">
        <f t="shared" ca="1" si="18"/>
        <v>23254.34546485791</v>
      </c>
      <c r="R154" s="72"/>
      <c r="S154" s="72"/>
    </row>
    <row r="155" spans="1:19" ht="15" x14ac:dyDescent="0.25">
      <c r="A155" s="155">
        <v>148</v>
      </c>
      <c r="B155" s="244">
        <f ca="1">'Tabla Amortización Fijo'!C161</f>
        <v>50164</v>
      </c>
      <c r="C155" s="141">
        <f t="shared" ca="1" si="19"/>
        <v>1331967.3756675613</v>
      </c>
      <c r="D155" s="141">
        <f ca="1">IF(C155&lt;=0,0,IF(C155&lt;D154,C155,'Tabla Amortización Fijo'!AB161))</f>
        <v>8769.555761682077</v>
      </c>
      <c r="E155" s="156"/>
      <c r="F155" s="141">
        <f ca="1">IF(C155&lt;=0,0,'Tabla Amortización Fijo'!AC161)</f>
        <v>12542.692263333334</v>
      </c>
      <c r="G155" s="141">
        <f t="shared" ca="1" si="14"/>
        <v>21312.248025015411</v>
      </c>
      <c r="H155" s="449"/>
      <c r="I155" s="141">
        <f t="shared" ca="1" si="16"/>
        <v>1065.5739005340492</v>
      </c>
      <c r="J155" s="141">
        <f ca="1">IF(P154&lt;=0.01,0,'Tabla Amortización Fijo'!R161)</f>
        <v>166.35080000000002</v>
      </c>
      <c r="K155" s="141">
        <f ca="1">IF(D155&lt;=0,0,'Tabla Amortización Fijo'!W161+'Tabla Amortización Fijo'!U161)</f>
        <v>311.17272652266251</v>
      </c>
      <c r="L155" s="141">
        <f t="shared" ca="1" si="17"/>
        <v>399</v>
      </c>
      <c r="M155" s="141">
        <f ca="1">IF(C155=0,0,'Tabla Amortización Fijo'!X161+'Tabla Amortización Fijo'!V161+'Tabla Amortización Fijo'!S161+'Tabla Amortización Fijo'!Q161)</f>
        <v>140.243764243626</v>
      </c>
      <c r="N155" s="141">
        <f t="shared" ca="1" si="20"/>
        <v>23394.589216315748</v>
      </c>
      <c r="O155" s="142"/>
      <c r="P155" s="140">
        <f t="shared" ca="1" si="15"/>
        <v>1323197.8199058792</v>
      </c>
      <c r="Q155" s="140">
        <f t="shared" ca="1" si="18"/>
        <v>23254.345452072121</v>
      </c>
      <c r="R155" s="72"/>
      <c r="S155" s="72"/>
    </row>
    <row r="156" spans="1:19" ht="15" x14ac:dyDescent="0.25">
      <c r="A156" s="155">
        <v>149</v>
      </c>
      <c r="B156" s="244">
        <f ca="1">'Tabla Amortización Fijo'!C162</f>
        <v>50195</v>
      </c>
      <c r="C156" s="141">
        <f t="shared" ca="1" si="19"/>
        <v>1323197.8199058792</v>
      </c>
      <c r="D156" s="141">
        <f ca="1">IF(C156&lt;=0,0,IF(C156&lt;D155,C156,'Tabla Amortización Fijo'!AB162))</f>
        <v>8443.8142962434722</v>
      </c>
      <c r="E156" s="156"/>
      <c r="F156" s="141">
        <f ca="1">IF(C156&lt;=0,0,'Tabla Amortización Fijo'!AC162)</f>
        <v>12875.449314666668</v>
      </c>
      <c r="G156" s="141">
        <f t="shared" ca="1" si="14"/>
        <v>21319.26361091014</v>
      </c>
      <c r="H156" s="449"/>
      <c r="I156" s="141">
        <f t="shared" ca="1" si="16"/>
        <v>1058.5582559247034</v>
      </c>
      <c r="J156" s="141">
        <f ca="1">IF(P155&lt;=0.01,0,'Tabla Amortización Fijo'!R162)</f>
        <v>166.35080000000002</v>
      </c>
      <c r="K156" s="141">
        <f ca="1">IF(D156&lt;=0,0,'Tabla Amortización Fijo'!W162+'Tabla Amortización Fijo'!U162)</f>
        <v>311.17272652266251</v>
      </c>
      <c r="L156" s="141">
        <f t="shared" ca="1" si="17"/>
        <v>399</v>
      </c>
      <c r="M156" s="141">
        <f ca="1">IF(C156=0,0,'Tabla Amortización Fijo'!X162+'Tabla Amortización Fijo'!V162+'Tabla Amortización Fijo'!S162+'Tabla Amortización Fijo'!Q162)</f>
        <v>140.243764243626</v>
      </c>
      <c r="N156" s="141">
        <f t="shared" ca="1" si="20"/>
        <v>23394.589157601135</v>
      </c>
      <c r="O156" s="142"/>
      <c r="P156" s="140">
        <f t="shared" ca="1" si="15"/>
        <v>1314754.0056096357</v>
      </c>
      <c r="Q156" s="140">
        <f t="shared" ca="1" si="18"/>
        <v>23254.345393357507</v>
      </c>
      <c r="R156" s="72"/>
      <c r="S156" s="72"/>
    </row>
    <row r="157" spans="1:19" ht="15" x14ac:dyDescent="0.25">
      <c r="A157" s="155">
        <v>150</v>
      </c>
      <c r="B157" s="244">
        <f ca="1">'Tabla Amortización Fijo'!C163</f>
        <v>50225</v>
      </c>
      <c r="C157" s="141">
        <f t="shared" ca="1" si="19"/>
        <v>1314754.0056096357</v>
      </c>
      <c r="D157" s="141">
        <f ca="1">IF(C157&lt;=0,0,IF(C157&lt;D156,C157,'Tabla Amortización Fijo'!AB163))</f>
        <v>8945.4190257738846</v>
      </c>
      <c r="E157" s="156"/>
      <c r="F157" s="141">
        <f ca="1">IF(C157&lt;=0,0,'Tabla Amortización Fijo'!AC163)</f>
        <v>12380.599695833333</v>
      </c>
      <c r="G157" s="141">
        <f t="shared" ca="1" si="14"/>
        <v>21326.018721607215</v>
      </c>
      <c r="H157" s="449"/>
      <c r="I157" s="141">
        <f t="shared" ca="1" si="16"/>
        <v>1051.8032044877086</v>
      </c>
      <c r="J157" s="141">
        <f ca="1">IF(P156&lt;=0.01,0,'Tabla Amortización Fijo'!R163)</f>
        <v>166.35080000000002</v>
      </c>
      <c r="K157" s="141">
        <f ca="1">IF(D157&lt;=0,0,'Tabla Amortización Fijo'!W163+'Tabla Amortización Fijo'!U163)</f>
        <v>311.17272652266251</v>
      </c>
      <c r="L157" s="141">
        <f t="shared" ca="1" si="17"/>
        <v>399</v>
      </c>
      <c r="M157" s="141">
        <f ca="1">IF(C157=0,0,'Tabla Amortización Fijo'!X163+'Tabla Amortización Fijo'!V163+'Tabla Amortización Fijo'!S163+'Tabla Amortización Fijo'!Q163)</f>
        <v>140.243764243626</v>
      </c>
      <c r="N157" s="141">
        <f t="shared" ca="1" si="20"/>
        <v>23394.589216861212</v>
      </c>
      <c r="O157" s="142"/>
      <c r="P157" s="140">
        <f t="shared" ca="1" si="15"/>
        <v>1305808.5865838618</v>
      </c>
      <c r="Q157" s="140">
        <f t="shared" ca="1" si="18"/>
        <v>23254.345452617585</v>
      </c>
      <c r="R157" s="72"/>
      <c r="S157" s="72"/>
    </row>
    <row r="158" spans="1:19" ht="15" x14ac:dyDescent="0.25">
      <c r="A158" s="155">
        <v>151</v>
      </c>
      <c r="B158" s="244">
        <f ca="1">'Tabla Amortización Fijo'!C164</f>
        <v>50256</v>
      </c>
      <c r="C158" s="141">
        <f t="shared" ca="1" si="19"/>
        <v>1305808.5865838618</v>
      </c>
      <c r="D158" s="141">
        <f ca="1">IF(C158&lt;=0,0,IF(C158&lt;D157,C158,'Tabla Amortización Fijo'!AB164))</f>
        <v>8626.9325838094937</v>
      </c>
      <c r="E158" s="156"/>
      <c r="F158" s="141">
        <f ca="1">IF(C158&lt;=0,0,'Tabla Amortización Fijo'!AC164)</f>
        <v>12706.242446083332</v>
      </c>
      <c r="G158" s="141">
        <f t="shared" ca="1" si="14"/>
        <v>21333.175029892824</v>
      </c>
      <c r="H158" s="449"/>
      <c r="I158" s="141">
        <f t="shared" ca="1" si="16"/>
        <v>1044.6468692670894</v>
      </c>
      <c r="J158" s="141">
        <f ca="1">IF(P157&lt;=0.01,0,'Tabla Amortización Fijo'!R164)</f>
        <v>166.35080000000002</v>
      </c>
      <c r="K158" s="141">
        <f ca="1">IF(D158&lt;=0,0,'Tabla Amortización Fijo'!W164+'Tabla Amortización Fijo'!U164)</f>
        <v>311.17272652266251</v>
      </c>
      <c r="L158" s="141">
        <f t="shared" ca="1" si="17"/>
        <v>399</v>
      </c>
      <c r="M158" s="141">
        <f ca="1">IF(C158=0,0,'Tabla Amortización Fijo'!X164+'Tabla Amortización Fijo'!V164+'Tabla Amortización Fijo'!S164+'Tabla Amortización Fijo'!Q164)</f>
        <v>140.243764243626</v>
      </c>
      <c r="N158" s="141">
        <f t="shared" ca="1" si="20"/>
        <v>23394.589189926202</v>
      </c>
      <c r="O158" s="142"/>
      <c r="P158" s="140">
        <f t="shared" ca="1" si="15"/>
        <v>1297181.6540000523</v>
      </c>
      <c r="Q158" s="140">
        <f t="shared" ca="1" si="18"/>
        <v>23254.345425682575</v>
      </c>
      <c r="R158" s="72"/>
      <c r="S158" s="72"/>
    </row>
    <row r="159" spans="1:19" ht="15" x14ac:dyDescent="0.25">
      <c r="A159" s="155">
        <v>152</v>
      </c>
      <c r="B159" s="244">
        <f ca="1">'Tabla Amortización Fijo'!C165</f>
        <v>50287</v>
      </c>
      <c r="C159" s="141">
        <f t="shared" ca="1" si="19"/>
        <v>1297181.6540000523</v>
      </c>
      <c r="D159" s="141">
        <f ca="1">IF(C159&lt;=0,0,IF(C159&lt;D158,C159,'Tabla Amortización Fijo'!AB165))</f>
        <v>8717.7789766573333</v>
      </c>
      <c r="E159" s="156"/>
      <c r="F159" s="141">
        <f ca="1">IF(C159&lt;=0,0,'Tabla Amortización Fijo'!AC165)</f>
        <v>12622.297624444443</v>
      </c>
      <c r="G159" s="141">
        <f t="shared" ca="1" si="14"/>
        <v>21340.076601101777</v>
      </c>
      <c r="H159" s="449"/>
      <c r="I159" s="141">
        <f t="shared" ca="1" si="16"/>
        <v>1037.7453232000419</v>
      </c>
      <c r="J159" s="141">
        <f ca="1">IF(P158&lt;=0.01,0,'Tabla Amortización Fijo'!R165)</f>
        <v>166.35080000000002</v>
      </c>
      <c r="K159" s="141">
        <f ca="1">IF(D159&lt;=0,0,'Tabla Amortización Fijo'!W165+'Tabla Amortización Fijo'!U165)</f>
        <v>311.17272652266246</v>
      </c>
      <c r="L159" s="141">
        <f t="shared" ca="1" si="17"/>
        <v>399</v>
      </c>
      <c r="M159" s="141">
        <f ca="1">IF(C159=0,0,'Tabla Amortización Fijo'!X165+'Tabla Amortización Fijo'!V165+'Tabla Amortización Fijo'!S165+'Tabla Amortización Fijo'!Q165)</f>
        <v>140.243764243626</v>
      </c>
      <c r="N159" s="141">
        <f t="shared" ca="1" si="20"/>
        <v>23394.589215068107</v>
      </c>
      <c r="O159" s="142"/>
      <c r="P159" s="140">
        <f t="shared" ca="1" si="15"/>
        <v>1288463.8750233948</v>
      </c>
      <c r="Q159" s="140">
        <f t="shared" ca="1" si="18"/>
        <v>23254.345450824479</v>
      </c>
      <c r="R159" s="72"/>
      <c r="S159" s="72"/>
    </row>
    <row r="160" spans="1:19" ht="15" x14ac:dyDescent="0.25">
      <c r="A160" s="155">
        <v>153</v>
      </c>
      <c r="B160" s="244">
        <f ca="1">'Tabla Amortización Fijo'!C166</f>
        <v>50317</v>
      </c>
      <c r="C160" s="141">
        <f t="shared" ca="1" si="19"/>
        <v>1288463.8750233948</v>
      </c>
      <c r="D160" s="141">
        <f ca="1">IF(C160&lt;=0,0,IF(C160&lt;D159,C160,'Tabla Amortización Fijo'!AB166))</f>
        <v>9214.0165265966461</v>
      </c>
      <c r="E160" s="156"/>
      <c r="F160" s="141">
        <f ca="1">IF(C160&lt;=0,0,'Tabla Amortización Fijo'!AC166)</f>
        <v>12133.034304999999</v>
      </c>
      <c r="G160" s="141">
        <f t="shared" ca="1" si="14"/>
        <v>21347.050831596644</v>
      </c>
      <c r="H160" s="449"/>
      <c r="I160" s="141">
        <f t="shared" ca="1" si="16"/>
        <v>1030.771100018716</v>
      </c>
      <c r="J160" s="141">
        <f ca="1">IF(P159&lt;=0.01,0,'Tabla Amortización Fijo'!R166)</f>
        <v>166.35080000000002</v>
      </c>
      <c r="K160" s="141">
        <f ca="1">IF(D160&lt;=0,0,'Tabla Amortización Fijo'!W166+'Tabla Amortización Fijo'!U166)</f>
        <v>311.17272652266251</v>
      </c>
      <c r="L160" s="141">
        <f t="shared" ca="1" si="17"/>
        <v>399</v>
      </c>
      <c r="M160" s="141">
        <f ca="1">IF(C160=0,0,'Tabla Amortización Fijo'!X166+'Tabla Amortización Fijo'!V166+'Tabla Amortización Fijo'!S166+'Tabla Amortización Fijo'!Q166)</f>
        <v>140.243764243626</v>
      </c>
      <c r="N160" s="141">
        <f t="shared" ca="1" si="20"/>
        <v>23394.589222381648</v>
      </c>
      <c r="O160" s="142"/>
      <c r="P160" s="140">
        <f t="shared" ca="1" si="15"/>
        <v>1279249.8584967982</v>
      </c>
      <c r="Q160" s="140">
        <f t="shared" ca="1" si="18"/>
        <v>23254.345458138021</v>
      </c>
      <c r="R160" s="72"/>
      <c r="S160" s="72"/>
    </row>
    <row r="161" spans="1:19" ht="15" x14ac:dyDescent="0.25">
      <c r="A161" s="155">
        <v>154</v>
      </c>
      <c r="B161" s="244">
        <f ca="1">'Tabla Amortización Fijo'!C167</f>
        <v>50348</v>
      </c>
      <c r="C161" s="141">
        <f t="shared" ca="1" si="19"/>
        <v>1279249.8584967982</v>
      </c>
      <c r="D161" s="141">
        <f ca="1">IF(C161&lt;=0,0,IF(C161&lt;D160,C161,'Tabla Amortización Fijo'!AB167))</f>
        <v>8906.6107454152134</v>
      </c>
      <c r="E161" s="156"/>
      <c r="F161" s="141">
        <f ca="1">IF(C161&lt;=0,0,'Tabla Amortización Fijo'!AC167)</f>
        <v>12447.811248333335</v>
      </c>
      <c r="G161" s="141">
        <f t="shared" ca="1" si="14"/>
        <v>21354.421993748547</v>
      </c>
      <c r="H161" s="449"/>
      <c r="I161" s="141">
        <f t="shared" ca="1" si="16"/>
        <v>1023.3998867974386</v>
      </c>
      <c r="J161" s="141">
        <f ca="1">IF(P160&lt;=0.01,0,'Tabla Amortización Fijo'!R167)</f>
        <v>166.35080000000002</v>
      </c>
      <c r="K161" s="141">
        <f ca="1">IF(D161&lt;=0,0,'Tabla Amortización Fijo'!W167+'Tabla Amortización Fijo'!U167)</f>
        <v>311.17272652266246</v>
      </c>
      <c r="L161" s="141">
        <f t="shared" ca="1" si="17"/>
        <v>399</v>
      </c>
      <c r="M161" s="141">
        <f ca="1">IF(C161=0,0,'Tabla Amortización Fijo'!X167+'Tabla Amortización Fijo'!V167+'Tabla Amortización Fijo'!S167+'Tabla Amortización Fijo'!Q167)</f>
        <v>140.243764243626</v>
      </c>
      <c r="N161" s="141">
        <f t="shared" ca="1" si="20"/>
        <v>23394.589171312273</v>
      </c>
      <c r="O161" s="142"/>
      <c r="P161" s="140">
        <f t="shared" ca="1" si="15"/>
        <v>1270343.2477513829</v>
      </c>
      <c r="Q161" s="140">
        <f t="shared" ca="1" si="18"/>
        <v>23254.345407068646</v>
      </c>
      <c r="R161" s="72"/>
      <c r="S161" s="72"/>
    </row>
    <row r="162" spans="1:19" ht="15" x14ac:dyDescent="0.25">
      <c r="A162" s="155">
        <v>155</v>
      </c>
      <c r="B162" s="244">
        <f ca="1">'Tabla Amortización Fijo'!C168</f>
        <v>50378</v>
      </c>
      <c r="C162" s="141">
        <f t="shared" ca="1" si="19"/>
        <v>1270343.2477513829</v>
      </c>
      <c r="D162" s="141">
        <f ca="1">IF(C162&lt;=0,0,IF(C162&lt;D161,C162,'Tabla Amortización Fijo'!AB168))</f>
        <v>9399.1489352256995</v>
      </c>
      <c r="E162" s="156"/>
      <c r="F162" s="141">
        <f ca="1">IF(C162&lt;=0,0,'Tabla Amortización Fijo'!AC168)</f>
        <v>11962.3983725</v>
      </c>
      <c r="G162" s="141">
        <f t="shared" ca="1" si="14"/>
        <v>21361.547307725697</v>
      </c>
      <c r="H162" s="449"/>
      <c r="I162" s="141">
        <f t="shared" ca="1" si="16"/>
        <v>1016.2745982011063</v>
      </c>
      <c r="J162" s="141">
        <f ca="1">IF(P161&lt;=0.01,0,'Tabla Amortización Fijo'!R168)</f>
        <v>166.35080000000002</v>
      </c>
      <c r="K162" s="141">
        <f ca="1">IF(D162&lt;=0,0,'Tabla Amortización Fijo'!W168+'Tabla Amortización Fijo'!U168)</f>
        <v>311.17272652266251</v>
      </c>
      <c r="L162" s="141">
        <f t="shared" ca="1" si="17"/>
        <v>399</v>
      </c>
      <c r="M162" s="141">
        <f ca="1">IF(C162=0,0,'Tabla Amortización Fijo'!X168+'Tabla Amortización Fijo'!V168+'Tabla Amortización Fijo'!S168+'Tabla Amortización Fijo'!Q168)</f>
        <v>140.243764243626</v>
      </c>
      <c r="N162" s="141">
        <f t="shared" ca="1" si="20"/>
        <v>23394.589196693094</v>
      </c>
      <c r="O162" s="142"/>
      <c r="P162" s="140">
        <f t="shared" ca="1" si="15"/>
        <v>1260944.0988161571</v>
      </c>
      <c r="Q162" s="140">
        <f t="shared" ca="1" si="18"/>
        <v>23254.345432449467</v>
      </c>
      <c r="R162" s="72"/>
      <c r="S162" s="72"/>
    </row>
    <row r="163" spans="1:19" ht="15" x14ac:dyDescent="0.25">
      <c r="A163" s="155">
        <v>156</v>
      </c>
      <c r="B163" s="244">
        <f ca="1">'Tabla Amortización Fijo'!C169</f>
        <v>50409</v>
      </c>
      <c r="C163" s="141">
        <f t="shared" ca="1" si="19"/>
        <v>1260944.0988161571</v>
      </c>
      <c r="D163" s="141">
        <f ca="1">IF(C163&lt;=0,0,IF(C163&lt;D162,C163,'Tabla Amortización Fijo'!AB169))</f>
        <v>9099.380564718851</v>
      </c>
      <c r="E163" s="156"/>
      <c r="F163" s="141">
        <f ca="1">IF(C163&lt;=0,0,'Tabla Amortización Fijo'!AC169)</f>
        <v>12269.686033666667</v>
      </c>
      <c r="G163" s="141">
        <f t="shared" ca="1" si="14"/>
        <v>21369.066598385518</v>
      </c>
      <c r="H163" s="449"/>
      <c r="I163" s="141">
        <f t="shared" ca="1" si="16"/>
        <v>1008.7552790529257</v>
      </c>
      <c r="J163" s="141">
        <f ca="1">IF(P162&lt;=0.01,0,'Tabla Amortización Fijo'!R169)</f>
        <v>166.35080000000002</v>
      </c>
      <c r="K163" s="141">
        <f ca="1">IF(D163&lt;=0,0,'Tabla Amortización Fijo'!W169+'Tabla Amortización Fijo'!U169)</f>
        <v>311.17272652266251</v>
      </c>
      <c r="L163" s="141">
        <f t="shared" ca="1" si="17"/>
        <v>399</v>
      </c>
      <c r="M163" s="141">
        <f ca="1">IF(C163=0,0,'Tabla Amortización Fijo'!X169+'Tabla Amortización Fijo'!V169+'Tabla Amortización Fijo'!S169+'Tabla Amortización Fijo'!Q169)</f>
        <v>140.243764243626</v>
      </c>
      <c r="N163" s="141">
        <f t="shared" ca="1" si="20"/>
        <v>23394.589168204733</v>
      </c>
      <c r="O163" s="142"/>
      <c r="P163" s="140">
        <f t="shared" ca="1" si="15"/>
        <v>1251844.7182514383</v>
      </c>
      <c r="Q163" s="140">
        <f t="shared" ca="1" si="18"/>
        <v>23254.345403961106</v>
      </c>
      <c r="R163" s="72"/>
      <c r="S163" s="72"/>
    </row>
    <row r="164" spans="1:19" ht="15" x14ac:dyDescent="0.25">
      <c r="A164" s="155">
        <v>157</v>
      </c>
      <c r="B164" s="244">
        <f ca="1">'Tabla Amortización Fijo'!C170</f>
        <v>50440</v>
      </c>
      <c r="C164" s="141">
        <f t="shared" ca="1" si="19"/>
        <v>1251844.7182514383</v>
      </c>
      <c r="D164" s="141">
        <f ca="1">IF(C164&lt;=0,0,IF(C164&lt;D163,C164,'Tabla Amortización Fijo'!AB170))</f>
        <v>9195.2020972767641</v>
      </c>
      <c r="E164" s="156"/>
      <c r="F164" s="141">
        <f ca="1">IF(C164&lt;=0,0,'Tabla Amortización Fijo'!AC170)</f>
        <v>12181.144011055556</v>
      </c>
      <c r="G164" s="141">
        <f t="shared" ca="1" si="14"/>
        <v>21376.34610833232</v>
      </c>
      <c r="H164" s="449"/>
      <c r="I164" s="141">
        <f t="shared" ca="1" si="16"/>
        <v>1001.4757746011508</v>
      </c>
      <c r="J164" s="141">
        <f ca="1">IF(P163&lt;=0.01,0,'Tabla Amortización Fijo'!R170)</f>
        <v>166.35080000000002</v>
      </c>
      <c r="K164" s="141">
        <f ca="1">IF(D164&lt;=0,0,'Tabla Amortización Fijo'!W170+'Tabla Amortización Fijo'!U170)</f>
        <v>311.17272652266251</v>
      </c>
      <c r="L164" s="141">
        <f t="shared" ca="1" si="17"/>
        <v>399</v>
      </c>
      <c r="M164" s="141">
        <f ca="1">IF(C164=0,0,'Tabla Amortización Fijo'!X170+'Tabla Amortización Fijo'!V170+'Tabla Amortización Fijo'!S170+'Tabla Amortización Fijo'!Q170)</f>
        <v>140.243764243626</v>
      </c>
      <c r="N164" s="141">
        <f t="shared" ca="1" si="20"/>
        <v>23394.589173699758</v>
      </c>
      <c r="O164" s="142"/>
      <c r="P164" s="140">
        <f t="shared" ca="1" si="15"/>
        <v>1242649.5161541617</v>
      </c>
      <c r="Q164" s="140">
        <f t="shared" ca="1" si="18"/>
        <v>23254.345409456131</v>
      </c>
      <c r="R164" s="72"/>
      <c r="S164" s="72"/>
    </row>
    <row r="165" spans="1:19" ht="15" x14ac:dyDescent="0.25">
      <c r="A165" s="155">
        <v>158</v>
      </c>
      <c r="B165" s="244">
        <f ca="1">'Tabla Amortización Fijo'!C171</f>
        <v>50468</v>
      </c>
      <c r="C165" s="141">
        <f t="shared" ca="1" si="19"/>
        <v>1242649.5161541617</v>
      </c>
      <c r="D165" s="141">
        <f ca="1">IF(C165&lt;=0,0,IF(C165&lt;D164,C165,'Tabla Amortización Fijo'!AB171))</f>
        <v>10462.194311518537</v>
      </c>
      <c r="E165" s="156"/>
      <c r="F165" s="141">
        <f ca="1">IF(C165&lt;=0,0,'Tabla Amortización Fijo'!AC171)</f>
        <v>10921.508031777776</v>
      </c>
      <c r="G165" s="141">
        <f t="shared" ca="1" si="14"/>
        <v>21383.702343296311</v>
      </c>
      <c r="H165" s="449"/>
      <c r="I165" s="141">
        <f t="shared" ca="1" si="16"/>
        <v>994.11961292332933</v>
      </c>
      <c r="J165" s="141">
        <f ca="1">IF(P164&lt;=0.01,0,'Tabla Amortización Fijo'!R171)</f>
        <v>166.35080000000002</v>
      </c>
      <c r="K165" s="141">
        <f ca="1">IF(D165&lt;=0,0,'Tabla Amortización Fijo'!W171+'Tabla Amortización Fijo'!U171)</f>
        <v>311.17272652266251</v>
      </c>
      <c r="L165" s="141">
        <f t="shared" ca="1" si="17"/>
        <v>399</v>
      </c>
      <c r="M165" s="141">
        <f ca="1">IF(C165=0,0,'Tabla Amortización Fijo'!X171+'Tabla Amortización Fijo'!V171+'Tabla Amortización Fijo'!S171+'Tabla Amortización Fijo'!Q171)</f>
        <v>140.243764243626</v>
      </c>
      <c r="N165" s="141">
        <f t="shared" ca="1" si="20"/>
        <v>23394.589246985928</v>
      </c>
      <c r="O165" s="142"/>
      <c r="P165" s="140">
        <f t="shared" ca="1" si="15"/>
        <v>1232187.3218426432</v>
      </c>
      <c r="Q165" s="140">
        <f t="shared" ca="1" si="18"/>
        <v>23254.345482742301</v>
      </c>
      <c r="R165" s="72"/>
      <c r="S165" s="72"/>
    </row>
    <row r="166" spans="1:19" ht="15" x14ac:dyDescent="0.25">
      <c r="A166" s="155">
        <v>159</v>
      </c>
      <c r="B166" s="244">
        <f ca="1">'Tabla Amortización Fijo'!C172</f>
        <v>50499</v>
      </c>
      <c r="C166" s="141">
        <f t="shared" ca="1" si="19"/>
        <v>1232187.3218426432</v>
      </c>
      <c r="D166" s="141">
        <f ca="1">IF(C166&lt;=0,0,IF(C166&lt;D165,C166,'Tabla Amortización Fijo'!AB172))</f>
        <v>9402.2054022371613</v>
      </c>
      <c r="E166" s="156"/>
      <c r="F166" s="141">
        <f ca="1">IF(C166&lt;=0,0,'Tabla Amortización Fijo'!AC172)</f>
        <v>11989.866685583334</v>
      </c>
      <c r="G166" s="141">
        <f t="shared" ca="1" si="14"/>
        <v>21392.072087820496</v>
      </c>
      <c r="H166" s="449"/>
      <c r="I166" s="141">
        <f t="shared" ca="1" si="16"/>
        <v>985.74985747411461</v>
      </c>
      <c r="J166" s="141">
        <f ca="1">IF(P165&lt;=0.01,0,'Tabla Amortización Fijo'!R172)</f>
        <v>166.35080000000002</v>
      </c>
      <c r="K166" s="141">
        <f ca="1">IF(D166&lt;=0,0,'Tabla Amortización Fijo'!W172+'Tabla Amortización Fijo'!U172)</f>
        <v>311.17272652266251</v>
      </c>
      <c r="L166" s="141">
        <f t="shared" ca="1" si="17"/>
        <v>399</v>
      </c>
      <c r="M166" s="141">
        <f ca="1">IF(C166=0,0,'Tabla Amortización Fijo'!X172+'Tabla Amortización Fijo'!V172+'Tabla Amortización Fijo'!S172+'Tabla Amortización Fijo'!Q172)</f>
        <v>140.243764243626</v>
      </c>
      <c r="N166" s="141">
        <f t="shared" ca="1" si="20"/>
        <v>23394.5892360609</v>
      </c>
      <c r="O166" s="142"/>
      <c r="P166" s="140">
        <f t="shared" ca="1" si="15"/>
        <v>1222785.1164404061</v>
      </c>
      <c r="Q166" s="140">
        <f t="shared" ca="1" si="18"/>
        <v>23254.345471817272</v>
      </c>
      <c r="R166" s="72"/>
      <c r="S166" s="72"/>
    </row>
    <row r="167" spans="1:19" ht="15" x14ac:dyDescent="0.25">
      <c r="A167" s="155">
        <v>160</v>
      </c>
      <c r="B167" s="244">
        <f ca="1">'Tabla Amortización Fijo'!C173</f>
        <v>50529</v>
      </c>
      <c r="C167" s="141">
        <f t="shared" ca="1" si="19"/>
        <v>1222785.1164404061</v>
      </c>
      <c r="D167" s="141">
        <f ca="1">IF(C167&lt;=0,0,IF(C167&lt;D166,C167,'Tabla Amortización Fijo'!AB173))</f>
        <v>9885.0345101195144</v>
      </c>
      <c r="E167" s="156"/>
      <c r="F167" s="141">
        <f ca="1">IF(C167&lt;=0,0,'Tabla Amortización Fijo'!AC173)</f>
        <v>11514.559315000002</v>
      </c>
      <c r="G167" s="141">
        <f t="shared" ca="1" si="14"/>
        <v>21399.593825119518</v>
      </c>
      <c r="H167" s="449"/>
      <c r="I167" s="141">
        <f t="shared" ca="1" si="16"/>
        <v>978.22809315232485</v>
      </c>
      <c r="J167" s="141">
        <f ca="1">IF(P166&lt;=0.01,0,'Tabla Amortización Fijo'!R173)</f>
        <v>166.35080000000002</v>
      </c>
      <c r="K167" s="141">
        <f ca="1">IF(D167&lt;=0,0,'Tabla Amortización Fijo'!W173+'Tabla Amortización Fijo'!U173)</f>
        <v>311.17272652266251</v>
      </c>
      <c r="L167" s="141">
        <f t="shared" ca="1" si="17"/>
        <v>399</v>
      </c>
      <c r="M167" s="141">
        <f ca="1">IF(C167=0,0,'Tabla Amortización Fijo'!X173+'Tabla Amortización Fijo'!V173+'Tabla Amortización Fijo'!S173+'Tabla Amortización Fijo'!Q173)</f>
        <v>140.243764243626</v>
      </c>
      <c r="N167" s="141">
        <f t="shared" ca="1" si="20"/>
        <v>23394.589209038131</v>
      </c>
      <c r="O167" s="142"/>
      <c r="P167" s="140">
        <f t="shared" ca="1" si="15"/>
        <v>1212900.0819302865</v>
      </c>
      <c r="Q167" s="140">
        <f t="shared" ca="1" si="18"/>
        <v>23254.345444794504</v>
      </c>
      <c r="R167" s="72"/>
      <c r="S167" s="72"/>
    </row>
    <row r="168" spans="1:19" ht="15" x14ac:dyDescent="0.25">
      <c r="A168" s="155">
        <v>161</v>
      </c>
      <c r="B168" s="244">
        <f ca="1">'Tabla Amortización Fijo'!C174</f>
        <v>50560</v>
      </c>
      <c r="C168" s="141">
        <f t="shared" ca="1" si="19"/>
        <v>1212900.0819302865</v>
      </c>
      <c r="D168" s="141">
        <f ca="1">IF(C168&lt;=0,0,IF(C168&lt;D167,C168,'Tabla Amortización Fijo'!AB174))</f>
        <v>9605.3107536475636</v>
      </c>
      <c r="E168" s="156"/>
      <c r="F168" s="141">
        <f ca="1">IF(C168&lt;=0,0,'Tabla Amortización Fijo'!AC174)</f>
        <v>11802.191125249999</v>
      </c>
      <c r="G168" s="141">
        <f t="shared" ca="1" si="14"/>
        <v>21407.501878897565</v>
      </c>
      <c r="H168" s="449"/>
      <c r="I168" s="141">
        <f t="shared" ca="1" si="16"/>
        <v>970.32006554422924</v>
      </c>
      <c r="J168" s="141">
        <f ca="1">IF(P167&lt;=0.01,0,'Tabla Amortización Fijo'!R174)</f>
        <v>166.35080000000002</v>
      </c>
      <c r="K168" s="141">
        <f ca="1">IF(D168&lt;=0,0,'Tabla Amortización Fijo'!W174+'Tabla Amortización Fijo'!U174)</f>
        <v>311.17272652266251</v>
      </c>
      <c r="L168" s="141">
        <f t="shared" ca="1" si="17"/>
        <v>399</v>
      </c>
      <c r="M168" s="141">
        <f ca="1">IF(C168=0,0,'Tabla Amortización Fijo'!X174+'Tabla Amortización Fijo'!V174+'Tabla Amortización Fijo'!S174+'Tabla Amortización Fijo'!Q174)</f>
        <v>140.243764243626</v>
      </c>
      <c r="N168" s="141">
        <f t="shared" ca="1" si="20"/>
        <v>23394.589235208085</v>
      </c>
      <c r="O168" s="142"/>
      <c r="P168" s="140">
        <f t="shared" ca="1" si="15"/>
        <v>1203294.771176639</v>
      </c>
      <c r="Q168" s="140">
        <f t="shared" ca="1" si="18"/>
        <v>23254.345470964457</v>
      </c>
      <c r="R168" s="72"/>
      <c r="S168" s="72"/>
    </row>
    <row r="169" spans="1:19" ht="15" x14ac:dyDescent="0.25">
      <c r="A169" s="155">
        <v>162</v>
      </c>
      <c r="B169" s="244">
        <f ca="1">'Tabla Amortización Fijo'!C175</f>
        <v>50590</v>
      </c>
      <c r="C169" s="141">
        <f t="shared" ca="1" si="19"/>
        <v>1203294.771176639</v>
      </c>
      <c r="D169" s="141">
        <f ca="1">IF(C169&lt;=0,0,IF(C169&lt;D168,C169,'Tabla Amortización Fijo'!AB175))</f>
        <v>10084.160870897669</v>
      </c>
      <c r="E169" s="156"/>
      <c r="F169" s="141">
        <f ca="1">IF(C169&lt;=0,0,'Tabla Amortización Fijo'!AC175)</f>
        <v>11331.02528</v>
      </c>
      <c r="G169" s="141">
        <f t="shared" ca="1" si="14"/>
        <v>21415.186150897669</v>
      </c>
      <c r="H169" s="449"/>
      <c r="I169" s="141">
        <f t="shared" ca="1" si="16"/>
        <v>962.63581694131119</v>
      </c>
      <c r="J169" s="141">
        <f ca="1">IF(P168&lt;=0.01,0,'Tabla Amortización Fijo'!R175)</f>
        <v>166.35080000000002</v>
      </c>
      <c r="K169" s="141">
        <f ca="1">IF(D169&lt;=0,0,'Tabla Amortización Fijo'!W175+'Tabla Amortización Fijo'!U175)</f>
        <v>311.17272652266251</v>
      </c>
      <c r="L169" s="141">
        <f t="shared" ca="1" si="17"/>
        <v>399</v>
      </c>
      <c r="M169" s="141">
        <f ca="1">IF(C169=0,0,'Tabla Amortización Fijo'!X175+'Tabla Amortización Fijo'!V175+'Tabla Amortización Fijo'!S175+'Tabla Amortización Fijo'!Q175)</f>
        <v>140.243764243626</v>
      </c>
      <c r="N169" s="141">
        <f t="shared" ca="1" si="20"/>
        <v>23394.589258605269</v>
      </c>
      <c r="O169" s="142"/>
      <c r="P169" s="140">
        <f t="shared" ca="1" si="15"/>
        <v>1193210.6103057414</v>
      </c>
      <c r="Q169" s="140">
        <f t="shared" ca="1" si="18"/>
        <v>23254.345494361642</v>
      </c>
      <c r="R169" s="72"/>
      <c r="S169" s="72"/>
    </row>
    <row r="170" spans="1:19" ht="15" x14ac:dyDescent="0.25">
      <c r="A170" s="155">
        <v>163</v>
      </c>
      <c r="B170" s="244">
        <f ca="1">'Tabla Amortización Fijo'!C176</f>
        <v>50621</v>
      </c>
      <c r="C170" s="141">
        <f t="shared" ca="1" si="19"/>
        <v>1193210.6103057414</v>
      </c>
      <c r="D170" s="141">
        <f ca="1">IF(C170&lt;=0,0,IF(C170&lt;D169,C170,'Tabla Amortización Fijo'!AB176))</f>
        <v>9812.6518284493686</v>
      </c>
      <c r="E170" s="156"/>
      <c r="F170" s="141">
        <f ca="1">IF(C170&lt;=0,0,'Tabla Amortización Fijo'!AC176)</f>
        <v>11610.601643555556</v>
      </c>
      <c r="G170" s="141">
        <f t="shared" ca="1" si="14"/>
        <v>21423.253472004923</v>
      </c>
      <c r="H170" s="449"/>
      <c r="I170" s="141">
        <f t="shared" ca="1" si="16"/>
        <v>954.56848824459314</v>
      </c>
      <c r="J170" s="141">
        <f ca="1">IF(P169&lt;=0.01,0,'Tabla Amortización Fijo'!R176)</f>
        <v>166.35080000000002</v>
      </c>
      <c r="K170" s="141">
        <f ca="1">IF(D170&lt;=0,0,'Tabla Amortización Fijo'!W176+'Tabla Amortización Fijo'!U176)</f>
        <v>311.17272652266251</v>
      </c>
      <c r="L170" s="141">
        <f t="shared" ca="1" si="17"/>
        <v>399</v>
      </c>
      <c r="M170" s="141">
        <f ca="1">IF(C170=0,0,'Tabla Amortización Fijo'!X176+'Tabla Amortización Fijo'!V176+'Tabla Amortización Fijo'!S176+'Tabla Amortización Fijo'!Q176)</f>
        <v>140.243764243626</v>
      </c>
      <c r="N170" s="141">
        <f t="shared" ca="1" si="20"/>
        <v>23394.589251015805</v>
      </c>
      <c r="O170" s="142"/>
      <c r="P170" s="140">
        <f t="shared" ca="1" si="15"/>
        <v>1183397.958477292</v>
      </c>
      <c r="Q170" s="140">
        <f t="shared" ca="1" si="18"/>
        <v>23254.345486772178</v>
      </c>
      <c r="R170" s="72"/>
      <c r="S170" s="72"/>
    </row>
    <row r="171" spans="1:19" ht="15" x14ac:dyDescent="0.25">
      <c r="A171" s="155">
        <v>164</v>
      </c>
      <c r="B171" s="244">
        <f ca="1">'Tabla Amortización Fijo'!C177</f>
        <v>50652</v>
      </c>
      <c r="C171" s="141">
        <f t="shared" ca="1" si="19"/>
        <v>1183397.958477292</v>
      </c>
      <c r="D171" s="141">
        <f ca="1">IF(C171&lt;=0,0,IF(C171&lt;D170,C171,'Tabla Amortización Fijo'!AB177))</f>
        <v>9915.9845036761781</v>
      </c>
      <c r="E171" s="156"/>
      <c r="F171" s="141">
        <f ca="1">IF(C171&lt;=0,0,'Tabla Amortización Fijo'!AC177)</f>
        <v>11515.119107583334</v>
      </c>
      <c r="G171" s="141">
        <f t="shared" ca="1" si="14"/>
        <v>21431.10361125951</v>
      </c>
      <c r="H171" s="449"/>
      <c r="I171" s="141">
        <f t="shared" ca="1" si="16"/>
        <v>946.71836678183354</v>
      </c>
      <c r="J171" s="141">
        <f ca="1">IF(P170&lt;=0.01,0,'Tabla Amortización Fijo'!R177)</f>
        <v>166.35080000000002</v>
      </c>
      <c r="K171" s="141">
        <f ca="1">IF(D171&lt;=0,0,'Tabla Amortización Fijo'!W177+'Tabla Amortización Fijo'!U177)</f>
        <v>311.17272652266251</v>
      </c>
      <c r="L171" s="141">
        <f t="shared" ca="1" si="17"/>
        <v>399</v>
      </c>
      <c r="M171" s="141">
        <f ca="1">IF(C171=0,0,'Tabla Amortización Fijo'!X177+'Tabla Amortización Fijo'!V177+'Tabla Amortización Fijo'!S177+'Tabla Amortización Fijo'!Q177)</f>
        <v>140.243764243626</v>
      </c>
      <c r="N171" s="141">
        <f t="shared" ca="1" si="20"/>
        <v>23394.589268807635</v>
      </c>
      <c r="O171" s="142"/>
      <c r="P171" s="140">
        <f t="shared" ca="1" si="15"/>
        <v>1173481.9739736158</v>
      </c>
      <c r="Q171" s="140">
        <f t="shared" ca="1" si="18"/>
        <v>23254.345504564008</v>
      </c>
      <c r="R171" s="72"/>
      <c r="S171" s="72"/>
    </row>
    <row r="172" spans="1:19" ht="15" x14ac:dyDescent="0.25">
      <c r="A172" s="155">
        <v>165</v>
      </c>
      <c r="B172" s="244">
        <f ca="1">'Tabla Amortización Fijo'!C178</f>
        <v>50682</v>
      </c>
      <c r="C172" s="141">
        <f t="shared" ca="1" si="19"/>
        <v>1173481.9739736158</v>
      </c>
      <c r="D172" s="141">
        <f ca="1">IF(C172&lt;=0,0,IF(C172&lt;D171,C172,'Tabla Amortización Fijo'!AB178))</f>
        <v>10388.748282321887</v>
      </c>
      <c r="E172" s="156"/>
      <c r="F172" s="141">
        <f ca="1">IF(C172&lt;=0,0,'Tabla Amortización Fijo'!AC178)</f>
        <v>11050.288174166666</v>
      </c>
      <c r="G172" s="141">
        <f t="shared" ca="1" si="14"/>
        <v>21439.036456488553</v>
      </c>
      <c r="H172" s="449"/>
      <c r="I172" s="141">
        <f t="shared" ca="1" si="16"/>
        <v>938.7855791788927</v>
      </c>
      <c r="J172" s="141">
        <f ca="1">IF(P171&lt;=0.01,0,'Tabla Amortización Fijo'!R178)</f>
        <v>166.35080000000002</v>
      </c>
      <c r="K172" s="141">
        <f ca="1">IF(D172&lt;=0,0,'Tabla Amortización Fijo'!W178+'Tabla Amortización Fijo'!U178)</f>
        <v>311.17272652266251</v>
      </c>
      <c r="L172" s="141">
        <f t="shared" ca="1" si="17"/>
        <v>399</v>
      </c>
      <c r="M172" s="141">
        <f ca="1">IF(C172=0,0,'Tabla Amortización Fijo'!X178+'Tabla Amortización Fijo'!V178+'Tabla Amortización Fijo'!S178+'Tabla Amortización Fijo'!Q178)</f>
        <v>140.243764243626</v>
      </c>
      <c r="N172" s="141">
        <f t="shared" ca="1" si="20"/>
        <v>23394.589326433736</v>
      </c>
      <c r="O172" s="142"/>
      <c r="P172" s="140">
        <f t="shared" ca="1" si="15"/>
        <v>1163093.2256912938</v>
      </c>
      <c r="Q172" s="140">
        <f t="shared" ca="1" si="18"/>
        <v>23254.345562190108</v>
      </c>
      <c r="R172" s="72"/>
      <c r="S172" s="72"/>
    </row>
    <row r="173" spans="1:19" ht="15" x14ac:dyDescent="0.25">
      <c r="A173" s="155">
        <v>166</v>
      </c>
      <c r="B173" s="244">
        <f ca="1">'Tabla Amortización Fijo'!C179</f>
        <v>50713</v>
      </c>
      <c r="C173" s="141">
        <f t="shared" ca="1" si="19"/>
        <v>1163093.2256912938</v>
      </c>
      <c r="D173" s="141">
        <f ca="1">IF(C173&lt;=0,0,IF(C173&lt;D172,C173,'Tabla Amortización Fijo'!AB179))</f>
        <v>10129.804620319845</v>
      </c>
      <c r="E173" s="156"/>
      <c r="F173" s="141">
        <f ca="1">IF(C173&lt;=0,0,'Tabla Amortización Fijo'!AC179)</f>
        <v>11317.542804277777</v>
      </c>
      <c r="G173" s="141">
        <f t="shared" ca="1" si="14"/>
        <v>21447.347424597621</v>
      </c>
      <c r="H173" s="449"/>
      <c r="I173" s="141">
        <f t="shared" ca="1" si="16"/>
        <v>930.47458055303514</v>
      </c>
      <c r="J173" s="141">
        <f ca="1">IF(P172&lt;=0.01,0,'Tabla Amortización Fijo'!R179)</f>
        <v>166.35080000000002</v>
      </c>
      <c r="K173" s="141">
        <f ca="1">IF(D173&lt;=0,0,'Tabla Amortización Fijo'!W179+'Tabla Amortización Fijo'!U179)</f>
        <v>311.17272652266251</v>
      </c>
      <c r="L173" s="141">
        <f t="shared" ca="1" si="17"/>
        <v>399</v>
      </c>
      <c r="M173" s="141">
        <f ca="1">IF(C173=0,0,'Tabla Amortización Fijo'!X179+'Tabla Amortización Fijo'!V179+'Tabla Amortización Fijo'!S179+'Tabla Amortización Fijo'!Q179)</f>
        <v>140.243764243626</v>
      </c>
      <c r="N173" s="141">
        <f t="shared" ca="1" si="20"/>
        <v>23394.589295916947</v>
      </c>
      <c r="O173" s="142"/>
      <c r="P173" s="140">
        <f t="shared" ca="1" si="15"/>
        <v>1152963.4210709741</v>
      </c>
      <c r="Q173" s="140">
        <f t="shared" ca="1" si="18"/>
        <v>23254.34553167332</v>
      </c>
      <c r="R173" s="72"/>
      <c r="S173" s="72"/>
    </row>
    <row r="174" spans="1:19" ht="15" x14ac:dyDescent="0.25">
      <c r="A174" s="155">
        <v>167</v>
      </c>
      <c r="B174" s="244">
        <f ca="1">'Tabla Amortización Fijo'!C180</f>
        <v>50743</v>
      </c>
      <c r="C174" s="141">
        <f t="shared" ca="1" si="19"/>
        <v>1152963.4210709741</v>
      </c>
      <c r="D174" s="141">
        <f ca="1">IF(C174&lt;=0,0,IF(C174&lt;D173,C174,'Tabla Amortización Fijo'!AB180))</f>
        <v>10598.379497810545</v>
      </c>
      <c r="E174" s="156"/>
      <c r="F174" s="141">
        <f ca="1">IF(C174&lt;=0,0,'Tabla Amortización Fijo'!AC180)</f>
        <v>10857.071828333334</v>
      </c>
      <c r="G174" s="141">
        <f t="shared" ca="1" si="14"/>
        <v>21455.451326143877</v>
      </c>
      <c r="H174" s="449"/>
      <c r="I174" s="141">
        <f t="shared" ca="1" si="16"/>
        <v>922.37073685677933</v>
      </c>
      <c r="J174" s="141">
        <f ca="1">IF(P173&lt;=0.01,0,'Tabla Amortización Fijo'!R180)</f>
        <v>166.35080000000002</v>
      </c>
      <c r="K174" s="141">
        <f ca="1">IF(D174&lt;=0,0,'Tabla Amortización Fijo'!W180+'Tabla Amortización Fijo'!U180)</f>
        <v>311.17272652266251</v>
      </c>
      <c r="L174" s="141">
        <f t="shared" ca="1" si="17"/>
        <v>399</v>
      </c>
      <c r="M174" s="141">
        <f ca="1">IF(C174=0,0,'Tabla Amortización Fijo'!X180+'Tabla Amortización Fijo'!V180+'Tabla Amortización Fijo'!S180+'Tabla Amortización Fijo'!Q180)</f>
        <v>140.243764243626</v>
      </c>
      <c r="N174" s="141">
        <f t="shared" ca="1" si="20"/>
        <v>23394.589353766947</v>
      </c>
      <c r="O174" s="142"/>
      <c r="P174" s="140">
        <f t="shared" ca="1" si="15"/>
        <v>1142365.0415731636</v>
      </c>
      <c r="Q174" s="140">
        <f t="shared" ca="1" si="18"/>
        <v>23254.34558952332</v>
      </c>
      <c r="R174" s="72"/>
      <c r="S174" s="72"/>
    </row>
    <row r="175" spans="1:19" ht="15" x14ac:dyDescent="0.25">
      <c r="A175" s="155">
        <v>168</v>
      </c>
      <c r="B175" s="244">
        <f ca="1">'Tabla Amortización Fijo'!C181</f>
        <v>50774</v>
      </c>
      <c r="C175" s="141">
        <f t="shared" ca="1" si="19"/>
        <v>1142365.0415731636</v>
      </c>
      <c r="D175" s="141">
        <f ca="1">IF(C175&lt;=0,0,IF(C175&lt;D174,C175,'Tabla Amortización Fijo'!AB181))</f>
        <v>10348.083914741599</v>
      </c>
      <c r="E175" s="156"/>
      <c r="F175" s="141">
        <f ca="1">IF(C175&lt;=0,0,'Tabla Amortización Fijo'!AC181)</f>
        <v>11115.846097222222</v>
      </c>
      <c r="G175" s="141">
        <f t="shared" ca="1" si="14"/>
        <v>21463.930011963821</v>
      </c>
      <c r="H175" s="449"/>
      <c r="I175" s="141">
        <f t="shared" ca="1" si="16"/>
        <v>913.89203325853089</v>
      </c>
      <c r="J175" s="141">
        <f ca="1">IF(P174&lt;=0.01,0,'Tabla Amortización Fijo'!R181)</f>
        <v>166.35080000000002</v>
      </c>
      <c r="K175" s="141">
        <f ca="1">IF(D175&lt;=0,0,'Tabla Amortización Fijo'!W181+'Tabla Amortización Fijo'!U181)</f>
        <v>311.17272652266251</v>
      </c>
      <c r="L175" s="141">
        <f t="shared" ca="1" si="17"/>
        <v>399</v>
      </c>
      <c r="M175" s="141">
        <f ca="1">IF(C175=0,0,'Tabla Amortización Fijo'!X181+'Tabla Amortización Fijo'!V181+'Tabla Amortización Fijo'!S181+'Tabla Amortización Fijo'!Q181)</f>
        <v>140.243764243626</v>
      </c>
      <c r="N175" s="141">
        <f t="shared" ca="1" si="20"/>
        <v>23394.58933598864</v>
      </c>
      <c r="O175" s="142"/>
      <c r="P175" s="140">
        <f t="shared" ca="1" si="15"/>
        <v>1132016.9576584219</v>
      </c>
      <c r="Q175" s="140">
        <f t="shared" ca="1" si="18"/>
        <v>23254.345571745012</v>
      </c>
      <c r="R175" s="72"/>
      <c r="S175" s="72"/>
    </row>
    <row r="176" spans="1:19" ht="15" x14ac:dyDescent="0.25">
      <c r="A176" s="155">
        <v>169</v>
      </c>
      <c r="B176" s="244">
        <f ca="1">'Tabla Amortización Fijo'!C182</f>
        <v>50805</v>
      </c>
      <c r="C176" s="141">
        <f t="shared" ca="1" si="19"/>
        <v>1132016.9576584219</v>
      </c>
      <c r="D176" s="141">
        <f ca="1">IF(C176&lt;=0,0,IF(C176&lt;D175,C176,'Tabla Amortización Fijo'!AB182))</f>
        <v>10457.054987299336</v>
      </c>
      <c r="E176" s="156"/>
      <c r="F176" s="141">
        <f ca="1">IF(C176&lt;=0,0,'Tabla Amortización Fijo'!AC182)</f>
        <v>11015.153529888888</v>
      </c>
      <c r="G176" s="141">
        <f t="shared" ca="1" si="14"/>
        <v>21472.208517188225</v>
      </c>
      <c r="H176" s="449"/>
      <c r="I176" s="141">
        <f t="shared" ca="1" si="16"/>
        <v>905.61356612673762</v>
      </c>
      <c r="J176" s="141">
        <f ca="1">IF(P175&lt;=0.01,0,'Tabla Amortización Fijo'!R182)</f>
        <v>166.35080000000002</v>
      </c>
      <c r="K176" s="141">
        <f ca="1">IF(D176&lt;=0,0,'Tabla Amortización Fijo'!W182+'Tabla Amortización Fijo'!U182)</f>
        <v>311.17272652266251</v>
      </c>
      <c r="L176" s="141">
        <f t="shared" ca="1" si="17"/>
        <v>399</v>
      </c>
      <c r="M176" s="141">
        <f ca="1">IF(C176=0,0,'Tabla Amortización Fijo'!X182+'Tabla Amortización Fijo'!V182+'Tabla Amortización Fijo'!S182+'Tabla Amortización Fijo'!Q182)</f>
        <v>140.243764243626</v>
      </c>
      <c r="N176" s="141">
        <f t="shared" ca="1" si="20"/>
        <v>23394.58937408125</v>
      </c>
      <c r="O176" s="142"/>
      <c r="P176" s="140">
        <f t="shared" ca="1" si="15"/>
        <v>1121559.9026711227</v>
      </c>
      <c r="Q176" s="140">
        <f t="shared" ca="1" si="18"/>
        <v>23254.345609837623</v>
      </c>
      <c r="R176" s="72"/>
      <c r="S176" s="72"/>
    </row>
    <row r="177" spans="1:19" ht="15" x14ac:dyDescent="0.25">
      <c r="A177" s="155">
        <v>170</v>
      </c>
      <c r="B177" s="244">
        <f ca="1">'Tabla Amortización Fijo'!C183</f>
        <v>50833</v>
      </c>
      <c r="C177" s="141">
        <f t="shared" ca="1" si="19"/>
        <v>1121559.9026711227</v>
      </c>
      <c r="D177" s="141">
        <f ca="1">IF(C177&lt;=0,0,IF(C177&lt;D176,C177,'Tabla Amortización Fijo'!AB183))</f>
        <v>11623.309160805899</v>
      </c>
      <c r="E177" s="156"/>
      <c r="F177" s="141">
        <f ca="1">IF(C177&lt;=0,0,'Tabla Amortización Fijo'!AC183)</f>
        <v>9857.2650796666676</v>
      </c>
      <c r="G177" s="141">
        <f t="shared" ca="1" si="14"/>
        <v>21480.574240472568</v>
      </c>
      <c r="H177" s="449"/>
      <c r="I177" s="141">
        <f t="shared" ca="1" si="16"/>
        <v>897.24792213689818</v>
      </c>
      <c r="J177" s="141">
        <f ca="1">IF(P176&lt;=0.01,0,'Tabla Amortización Fijo'!R183)</f>
        <v>166.35080000000002</v>
      </c>
      <c r="K177" s="141">
        <f ca="1">IF(D177&lt;=0,0,'Tabla Amortización Fijo'!W183+'Tabla Amortización Fijo'!U183)</f>
        <v>311.17272652266251</v>
      </c>
      <c r="L177" s="141">
        <f t="shared" ca="1" si="17"/>
        <v>399</v>
      </c>
      <c r="M177" s="141">
        <f ca="1">IF(C177=0,0,'Tabla Amortización Fijo'!X183+'Tabla Amortización Fijo'!V183+'Tabla Amortización Fijo'!S183+'Tabla Amortización Fijo'!Q183)</f>
        <v>140.243764243626</v>
      </c>
      <c r="N177" s="141">
        <f t="shared" ca="1" si="20"/>
        <v>23394.589453375756</v>
      </c>
      <c r="O177" s="142"/>
      <c r="P177" s="140">
        <f t="shared" ca="1" si="15"/>
        <v>1109936.5935103167</v>
      </c>
      <c r="Q177" s="140">
        <f t="shared" ca="1" si="18"/>
        <v>23254.345689132129</v>
      </c>
      <c r="R177" s="72"/>
      <c r="S177" s="72"/>
    </row>
    <row r="178" spans="1:19" ht="15" x14ac:dyDescent="0.25">
      <c r="A178" s="155">
        <v>171</v>
      </c>
      <c r="B178" s="244">
        <f ca="1">'Tabla Amortización Fijo'!C184</f>
        <v>50864</v>
      </c>
      <c r="C178" s="141">
        <f t="shared" ca="1" si="19"/>
        <v>1109936.5935103167</v>
      </c>
      <c r="D178" s="141">
        <f ca="1">IF(C178&lt;=0,0,IF(C178&lt;D177,C178,'Tabla Amortización Fijo'!AB184))</f>
        <v>10689.573488647855</v>
      </c>
      <c r="E178" s="156"/>
      <c r="F178" s="141">
        <f ca="1">IF(C178&lt;=0,0,'Tabla Amortización Fijo'!AC184)</f>
        <v>10800.299360222221</v>
      </c>
      <c r="G178" s="141">
        <f t="shared" ca="1" si="14"/>
        <v>21489.872848870076</v>
      </c>
      <c r="H178" s="449"/>
      <c r="I178" s="141">
        <f t="shared" ca="1" si="16"/>
        <v>887.94927480825345</v>
      </c>
      <c r="J178" s="141">
        <f ca="1">IF(P177&lt;=0.01,0,'Tabla Amortización Fijo'!R184)</f>
        <v>166.35080000000002</v>
      </c>
      <c r="K178" s="141">
        <f ca="1">IF(D178&lt;=0,0,'Tabla Amortización Fijo'!W184+'Tabla Amortización Fijo'!U184)</f>
        <v>311.17272652266251</v>
      </c>
      <c r="L178" s="141">
        <f t="shared" ca="1" si="17"/>
        <v>399</v>
      </c>
      <c r="M178" s="141">
        <f ca="1">IF(C178=0,0,'Tabla Amortización Fijo'!X184+'Tabla Amortización Fijo'!V184+'Tabla Amortización Fijo'!S184+'Tabla Amortización Fijo'!Q184)</f>
        <v>140.243764243626</v>
      </c>
      <c r="N178" s="141">
        <f t="shared" ca="1" si="20"/>
        <v>23394.589414444617</v>
      </c>
      <c r="O178" s="142"/>
      <c r="P178" s="140">
        <f t="shared" ca="1" si="15"/>
        <v>1099247.0200216689</v>
      </c>
      <c r="Q178" s="140">
        <f t="shared" ca="1" si="18"/>
        <v>23254.34565020099</v>
      </c>
      <c r="R178" s="72"/>
      <c r="S178" s="72"/>
    </row>
    <row r="179" spans="1:19" ht="15" x14ac:dyDescent="0.25">
      <c r="A179" s="155">
        <v>172</v>
      </c>
      <c r="B179" s="244">
        <f ca="1">'Tabla Amortización Fijo'!C185</f>
        <v>50894</v>
      </c>
      <c r="C179" s="141">
        <f t="shared" ca="1" si="19"/>
        <v>1099247.0200216689</v>
      </c>
      <c r="D179" s="141">
        <f ca="1">IF(C179&lt;=0,0,IF(C179&lt;D178,C179,'Tabla Amortización Fijo'!AB185))</f>
        <v>11147.18206186428</v>
      </c>
      <c r="E179" s="156"/>
      <c r="F179" s="141">
        <f ca="1">IF(C179&lt;=0,0,'Tabla Amortización Fijo'!AC185)</f>
        <v>10351.242489166667</v>
      </c>
      <c r="G179" s="141">
        <f t="shared" ca="1" si="14"/>
        <v>21498.424551030948</v>
      </c>
      <c r="H179" s="449"/>
      <c r="I179" s="141">
        <f t="shared" ca="1" si="16"/>
        <v>879.39761601733505</v>
      </c>
      <c r="J179" s="141">
        <f ca="1">IF(P178&lt;=0.01,0,'Tabla Amortización Fijo'!R185)</f>
        <v>166.35080000000002</v>
      </c>
      <c r="K179" s="141">
        <f ca="1">IF(D179&lt;=0,0,'Tabla Amortización Fijo'!W185+'Tabla Amortización Fijo'!U185)</f>
        <v>311.17272652266251</v>
      </c>
      <c r="L179" s="141">
        <f t="shared" ca="1" si="17"/>
        <v>399</v>
      </c>
      <c r="M179" s="141">
        <f ca="1">IF(C179=0,0,'Tabla Amortización Fijo'!X185+'Tabla Amortización Fijo'!V185+'Tabla Amortización Fijo'!S185+'Tabla Amortización Fijo'!Q185)</f>
        <v>140.243764243626</v>
      </c>
      <c r="N179" s="141">
        <f t="shared" ca="1" si="20"/>
        <v>23394.589457814571</v>
      </c>
      <c r="O179" s="142"/>
      <c r="P179" s="140">
        <f t="shared" ca="1" si="15"/>
        <v>1088099.8379598046</v>
      </c>
      <c r="Q179" s="140">
        <f t="shared" ca="1" si="18"/>
        <v>23254.345693570944</v>
      </c>
      <c r="R179" s="72"/>
      <c r="S179" s="72"/>
    </row>
    <row r="180" spans="1:19" ht="15" x14ac:dyDescent="0.25">
      <c r="A180" s="155">
        <v>173</v>
      </c>
      <c r="B180" s="244">
        <f ca="1">'Tabla Amortización Fijo'!C186</f>
        <v>50925</v>
      </c>
      <c r="C180" s="141">
        <f t="shared" ca="1" si="19"/>
        <v>1088099.8379598046</v>
      </c>
      <c r="D180" s="141">
        <f ca="1">IF(C180&lt;=0,0,IF(C180&lt;D179,C180,'Tabla Amortización Fijo'!AB186))</f>
        <v>10919.526656125608</v>
      </c>
      <c r="E180" s="156"/>
      <c r="F180" s="141">
        <f ca="1">IF(C180&lt;=0,0,'Tabla Amortización Fijo'!AC186)</f>
        <v>10587.815651194445</v>
      </c>
      <c r="G180" s="141">
        <f t="shared" ca="1" si="14"/>
        <v>21507.342307320054</v>
      </c>
      <c r="H180" s="449"/>
      <c r="I180" s="141">
        <f t="shared" ca="1" si="16"/>
        <v>870.47987036784366</v>
      </c>
      <c r="J180" s="141">
        <f ca="1">IF(P179&lt;=0.01,0,'Tabla Amortización Fijo'!R186)</f>
        <v>166.35080000000002</v>
      </c>
      <c r="K180" s="141">
        <f ca="1">IF(D180&lt;=0,0,'Tabla Amortización Fijo'!W186+'Tabla Amortización Fijo'!U186)</f>
        <v>311.17272652266251</v>
      </c>
      <c r="L180" s="141">
        <f t="shared" ca="1" si="17"/>
        <v>399</v>
      </c>
      <c r="M180" s="141">
        <f ca="1">IF(C180=0,0,'Tabla Amortización Fijo'!X186+'Tabla Amortización Fijo'!V186+'Tabla Amortización Fijo'!S186+'Tabla Amortización Fijo'!Q186)</f>
        <v>140.243764243626</v>
      </c>
      <c r="N180" s="141">
        <f t="shared" ca="1" si="20"/>
        <v>23394.589468454185</v>
      </c>
      <c r="O180" s="142"/>
      <c r="P180" s="140">
        <f t="shared" ca="1" si="15"/>
        <v>1077180.3113036789</v>
      </c>
      <c r="Q180" s="140">
        <f t="shared" ca="1" si="18"/>
        <v>23254.345704210558</v>
      </c>
      <c r="R180" s="72"/>
      <c r="S180" s="72"/>
    </row>
    <row r="181" spans="1:19" ht="15" x14ac:dyDescent="0.25">
      <c r="A181" s="155">
        <v>174</v>
      </c>
      <c r="B181" s="244">
        <f ca="1">'Tabla Amortización Fijo'!C187</f>
        <v>50955</v>
      </c>
      <c r="C181" s="141">
        <f t="shared" ca="1" si="19"/>
        <v>1077180.3113036789</v>
      </c>
      <c r="D181" s="141">
        <f ca="1">IF(C181&lt;=0,0,IF(C181&lt;D180,C181,'Tabla Amortización Fijo'!AB187))</f>
        <v>11372.63026926641</v>
      </c>
      <c r="E181" s="156"/>
      <c r="F181" s="141">
        <f ca="1">IF(C181&lt;=0,0,'Tabla Amortización Fijo'!AC187)</f>
        <v>10143.447636666668</v>
      </c>
      <c r="G181" s="141">
        <f t="shared" ca="1" si="14"/>
        <v>21516.077905933078</v>
      </c>
      <c r="H181" s="449"/>
      <c r="I181" s="141">
        <f t="shared" ca="1" si="16"/>
        <v>861.74424904294312</v>
      </c>
      <c r="J181" s="141">
        <f ca="1">IF(P180&lt;=0.01,0,'Tabla Amortización Fijo'!R187)</f>
        <v>166.35080000000002</v>
      </c>
      <c r="K181" s="141">
        <f ca="1">IF(D181&lt;=0,0,'Tabla Amortización Fijo'!W187+'Tabla Amortización Fijo'!U187)</f>
        <v>311.17272652266251</v>
      </c>
      <c r="L181" s="141">
        <f t="shared" ca="1" si="17"/>
        <v>399</v>
      </c>
      <c r="M181" s="141">
        <f ca="1">IF(C181=0,0,'Tabla Amortización Fijo'!X187+'Tabla Amortización Fijo'!V187+'Tabla Amortización Fijo'!S187+'Tabla Amortización Fijo'!Q187)</f>
        <v>140.243764243626</v>
      </c>
      <c r="N181" s="141">
        <f t="shared" ca="1" si="20"/>
        <v>23394.589445742309</v>
      </c>
      <c r="O181" s="142"/>
      <c r="P181" s="140">
        <f t="shared" ca="1" si="15"/>
        <v>1065807.6810344125</v>
      </c>
      <c r="Q181" s="140">
        <f t="shared" ca="1" si="18"/>
        <v>23254.345681498682</v>
      </c>
      <c r="R181" s="72"/>
      <c r="S181" s="72"/>
    </row>
    <row r="182" spans="1:19" ht="15" x14ac:dyDescent="0.25">
      <c r="A182" s="155">
        <v>175</v>
      </c>
      <c r="B182" s="244">
        <f ca="1">'Tabla Amortización Fijo'!C188</f>
        <v>50986</v>
      </c>
      <c r="C182" s="141">
        <f t="shared" ca="1" si="19"/>
        <v>1065807.6810344125</v>
      </c>
      <c r="D182" s="141">
        <f ca="1">IF(C182&lt;=0,0,IF(C182&lt;D181,C182,'Tabla Amortización Fijo'!AB188))</f>
        <v>11154.275453081613</v>
      </c>
      <c r="E182" s="156"/>
      <c r="F182" s="141">
        <f ca="1">IF(C182&lt;=0,0,'Tabla Amortización Fijo'!AC188)</f>
        <v>10370.900549861111</v>
      </c>
      <c r="G182" s="141">
        <f t="shared" ca="1" si="14"/>
        <v>21525.176002942724</v>
      </c>
      <c r="H182" s="449"/>
      <c r="I182" s="141">
        <f t="shared" ca="1" si="16"/>
        <v>852.64614482753007</v>
      </c>
      <c r="J182" s="141">
        <f ca="1">IF(P181&lt;=0.01,0,'Tabla Amortización Fijo'!R188)</f>
        <v>166.35080000000002</v>
      </c>
      <c r="K182" s="141">
        <f ca="1">IF(D182&lt;=0,0,'Tabla Amortización Fijo'!W188+'Tabla Amortización Fijo'!U188)</f>
        <v>311.17272652266251</v>
      </c>
      <c r="L182" s="141">
        <f t="shared" ca="1" si="17"/>
        <v>399</v>
      </c>
      <c r="M182" s="141">
        <f ca="1">IF(C182=0,0,'Tabla Amortización Fijo'!X188+'Tabla Amortización Fijo'!V188+'Tabla Amortización Fijo'!S188+'Tabla Amortización Fijo'!Q188)</f>
        <v>140.243764243626</v>
      </c>
      <c r="N182" s="141">
        <f t="shared" ca="1" si="20"/>
        <v>23394.589438536543</v>
      </c>
      <c r="O182" s="142"/>
      <c r="P182" s="140">
        <f t="shared" ca="1" si="15"/>
        <v>1054653.4055813309</v>
      </c>
      <c r="Q182" s="140">
        <f t="shared" ca="1" si="18"/>
        <v>23254.345674292916</v>
      </c>
      <c r="R182" s="72"/>
      <c r="S182" s="72"/>
    </row>
    <row r="183" spans="1:19" ht="15" x14ac:dyDescent="0.25">
      <c r="A183" s="155">
        <v>176</v>
      </c>
      <c r="B183" s="244">
        <f ca="1">'Tabla Amortización Fijo'!C189</f>
        <v>51017</v>
      </c>
      <c r="C183" s="141">
        <f t="shared" ca="1" si="19"/>
        <v>1054653.4055813309</v>
      </c>
      <c r="D183" s="141">
        <f ca="1">IF(C183&lt;=0,0,IF(C183&lt;D182,C183,'Tabla Amortización Fijo'!AB189))</f>
        <v>11271.73617042226</v>
      </c>
      <c r="E183" s="156"/>
      <c r="F183" s="141">
        <f ca="1">IF(C183&lt;=0,0,'Tabla Amortización Fijo'!AC189)</f>
        <v>10262.36320863889</v>
      </c>
      <c r="G183" s="141">
        <f t="shared" ca="1" si="14"/>
        <v>21534.09937906115</v>
      </c>
      <c r="H183" s="449"/>
      <c r="I183" s="141">
        <f t="shared" ca="1" si="16"/>
        <v>843.72272446506474</v>
      </c>
      <c r="J183" s="141">
        <f ca="1">IF(P182&lt;=0.01,0,'Tabla Amortización Fijo'!R189)</f>
        <v>166.35080000000002</v>
      </c>
      <c r="K183" s="141">
        <f ca="1">IF(D183&lt;=0,0,'Tabla Amortización Fijo'!W189+'Tabla Amortización Fijo'!U189)</f>
        <v>311.17272652266251</v>
      </c>
      <c r="L183" s="141">
        <f t="shared" ca="1" si="17"/>
        <v>399</v>
      </c>
      <c r="M183" s="141">
        <f ca="1">IF(C183=0,0,'Tabla Amortización Fijo'!X189+'Tabla Amortización Fijo'!V189+'Tabla Amortización Fijo'!S189+'Tabla Amortización Fijo'!Q189)</f>
        <v>140.243764243626</v>
      </c>
      <c r="N183" s="141">
        <f t="shared" ca="1" si="20"/>
        <v>23394.589394292503</v>
      </c>
      <c r="O183" s="142"/>
      <c r="P183" s="140">
        <f t="shared" ca="1" si="15"/>
        <v>1043381.6694109086</v>
      </c>
      <c r="Q183" s="140">
        <f t="shared" ca="1" si="18"/>
        <v>23254.345630048876</v>
      </c>
      <c r="R183" s="72"/>
      <c r="S183" s="72"/>
    </row>
    <row r="184" spans="1:19" ht="15" x14ac:dyDescent="0.25">
      <c r="A184" s="155">
        <v>177</v>
      </c>
      <c r="B184" s="244">
        <f ca="1">'Tabla Amortización Fijo'!C190</f>
        <v>51047</v>
      </c>
      <c r="C184" s="141">
        <f t="shared" ca="1" si="19"/>
        <v>1043381.6694109086</v>
      </c>
      <c r="D184" s="141">
        <f ca="1">IF(C184&lt;=0,0,IF(C184&lt;D183,C184,'Tabla Amortización Fijo'!AB190))</f>
        <v>11717.939727270881</v>
      </c>
      <c r="E184" s="156"/>
      <c r="F184" s="141">
        <f ca="1">IF(C184&lt;=0,0,'Tabla Amortización Fijo'!AC190)</f>
        <v>9825.1770158333329</v>
      </c>
      <c r="G184" s="141">
        <f t="shared" ca="1" si="14"/>
        <v>21543.116743104212</v>
      </c>
      <c r="H184" s="449"/>
      <c r="I184" s="141">
        <f t="shared" ca="1" si="16"/>
        <v>834.70533552872689</v>
      </c>
      <c r="J184" s="141">
        <f ca="1">IF(P183&lt;=0.01,0,'Tabla Amortización Fijo'!R190)</f>
        <v>166.35080000000002</v>
      </c>
      <c r="K184" s="141">
        <f ca="1">IF(D184&lt;=0,0,'Tabla Amortización Fijo'!W190+'Tabla Amortización Fijo'!U190)</f>
        <v>311.17272652266251</v>
      </c>
      <c r="L184" s="141">
        <f t="shared" ca="1" si="17"/>
        <v>399</v>
      </c>
      <c r="M184" s="141">
        <f ca="1">IF(C184=0,0,'Tabla Amortización Fijo'!X190+'Tabla Amortización Fijo'!V190+'Tabla Amortización Fijo'!S190+'Tabla Amortización Fijo'!Q190)</f>
        <v>140.243764243626</v>
      </c>
      <c r="N184" s="141">
        <f t="shared" ca="1" si="20"/>
        <v>23394.589369399229</v>
      </c>
      <c r="O184" s="142"/>
      <c r="P184" s="140">
        <f t="shared" ca="1" si="15"/>
        <v>1031663.7296836377</v>
      </c>
      <c r="Q184" s="140">
        <f t="shared" ca="1" si="18"/>
        <v>23254.345605155602</v>
      </c>
      <c r="R184" s="72"/>
      <c r="S184" s="72"/>
    </row>
    <row r="185" spans="1:19" ht="15" x14ac:dyDescent="0.25">
      <c r="A185" s="155">
        <v>178</v>
      </c>
      <c r="B185" s="244">
        <f ca="1">'Tabla Amortización Fijo'!C191</f>
        <v>51078</v>
      </c>
      <c r="C185" s="141">
        <f t="shared" ca="1" si="19"/>
        <v>1031663.7296836377</v>
      </c>
      <c r="D185" s="141">
        <f ca="1">IF(C185&lt;=0,0,IF(C185&lt;D184,C185,'Tabla Amortización Fijo'!AB191))</f>
        <v>11513.830229667134</v>
      </c>
      <c r="E185" s="156"/>
      <c r="F185" s="141">
        <f ca="1">IF(C185&lt;=0,0,'Tabla Amortización Fijo'!AC191)</f>
        <v>10038.660850194443</v>
      </c>
      <c r="G185" s="141">
        <f t="shared" ca="1" si="14"/>
        <v>21552.491079861575</v>
      </c>
      <c r="H185" s="449"/>
      <c r="I185" s="141">
        <f t="shared" ca="1" si="16"/>
        <v>825.33098374691019</v>
      </c>
      <c r="J185" s="141">
        <f ca="1">IF(P184&lt;=0.01,0,'Tabla Amortización Fijo'!R191)</f>
        <v>166.35080000000002</v>
      </c>
      <c r="K185" s="141">
        <f ca="1">IF(D185&lt;=0,0,'Tabla Amortización Fijo'!W191+'Tabla Amortización Fijo'!U191)</f>
        <v>311.17272652266251</v>
      </c>
      <c r="L185" s="141">
        <f t="shared" ca="1" si="17"/>
        <v>399</v>
      </c>
      <c r="M185" s="141">
        <f ca="1">IF(C185=0,0,'Tabla Amortización Fijo'!X191+'Tabla Amortización Fijo'!V191+'Tabla Amortización Fijo'!S191+'Tabla Amortización Fijo'!Q191)</f>
        <v>140.243764243626</v>
      </c>
      <c r="N185" s="141">
        <f t="shared" ca="1" si="20"/>
        <v>23394.589354374773</v>
      </c>
      <c r="O185" s="142"/>
      <c r="P185" s="140">
        <f t="shared" ca="1" si="15"/>
        <v>1020149.8994539706</v>
      </c>
      <c r="Q185" s="140">
        <f t="shared" ca="1" si="18"/>
        <v>23254.345590131146</v>
      </c>
      <c r="R185" s="72"/>
      <c r="S185" s="72"/>
    </row>
    <row r="186" spans="1:19" ht="15" x14ac:dyDescent="0.25">
      <c r="A186" s="155">
        <v>179</v>
      </c>
      <c r="B186" s="244">
        <f ca="1">'Tabla Amortización Fijo'!C192</f>
        <v>51108</v>
      </c>
      <c r="C186" s="141">
        <f t="shared" ca="1" si="19"/>
        <v>1020149.8994539706</v>
      </c>
      <c r="D186" s="141">
        <f ca="1">IF(C186&lt;=0,0,IF(C186&lt;D185,C186,'Tabla Amortización Fijo'!AB192))</f>
        <v>11955.290976997598</v>
      </c>
      <c r="E186" s="156"/>
      <c r="F186" s="141">
        <f ca="1">IF(C186&lt;=0,0,'Tabla Amortización Fijo'!AC192)</f>
        <v>9606.4111816666664</v>
      </c>
      <c r="G186" s="141">
        <f t="shared" ca="1" si="14"/>
        <v>21561.702158664266</v>
      </c>
      <c r="H186" s="449"/>
      <c r="I186" s="141">
        <f t="shared" ca="1" si="16"/>
        <v>816.11991956317661</v>
      </c>
      <c r="J186" s="141">
        <f ca="1">IF(P185&lt;=0.01,0,'Tabla Amortización Fijo'!R192)</f>
        <v>166.35080000000002</v>
      </c>
      <c r="K186" s="141">
        <f ca="1">IF(D186&lt;=0,0,'Tabla Amortización Fijo'!W192+'Tabla Amortización Fijo'!U192)</f>
        <v>311.17272652266251</v>
      </c>
      <c r="L186" s="141">
        <f t="shared" ca="1" si="17"/>
        <v>399</v>
      </c>
      <c r="M186" s="141">
        <f ca="1">IF(C186=0,0,'Tabla Amortización Fijo'!X192+'Tabla Amortización Fijo'!V192+'Tabla Amortización Fijo'!S192+'Tabla Amortización Fijo'!Q192)</f>
        <v>140.243764243626</v>
      </c>
      <c r="N186" s="141">
        <f t="shared" ca="1" si="20"/>
        <v>23394.589368993733</v>
      </c>
      <c r="O186" s="142"/>
      <c r="P186" s="140">
        <f t="shared" ca="1" si="15"/>
        <v>1008194.608476973</v>
      </c>
      <c r="Q186" s="140">
        <f t="shared" ca="1" si="18"/>
        <v>23254.345604750106</v>
      </c>
      <c r="R186" s="72"/>
      <c r="S186" s="72"/>
    </row>
    <row r="187" spans="1:19" ht="15" x14ac:dyDescent="0.25">
      <c r="A187" s="155">
        <v>180</v>
      </c>
      <c r="B187" s="244">
        <f ca="1">'Tabla Amortización Fijo'!C193</f>
        <v>51139</v>
      </c>
      <c r="C187" s="141">
        <f t="shared" ca="1" si="19"/>
        <v>1008194.608476973</v>
      </c>
      <c r="D187" s="141">
        <f ca="1">IF(C187&lt;=0,0,IF(C187&lt;D186,C187,'Tabla Amortización Fijo'!AB193))</f>
        <v>11760.973114373985</v>
      </c>
      <c r="E187" s="156"/>
      <c r="F187" s="141">
        <f ca="1">IF(C187&lt;=0,0,'Tabla Amortización Fijo'!AC193)</f>
        <v>9810.2932741944442</v>
      </c>
      <c r="G187" s="141">
        <f t="shared" ca="1" si="14"/>
        <v>21571.266388568431</v>
      </c>
      <c r="H187" s="449"/>
      <c r="I187" s="141">
        <f t="shared" ca="1" si="16"/>
        <v>806.55568678157852</v>
      </c>
      <c r="J187" s="141">
        <f ca="1">IF(P186&lt;=0.01,0,'Tabla Amortización Fijo'!R193)</f>
        <v>166.35080000000002</v>
      </c>
      <c r="K187" s="141">
        <f ca="1">IF(D187&lt;=0,0,'Tabla Amortización Fijo'!W193+'Tabla Amortización Fijo'!U193)</f>
        <v>311.17272652266251</v>
      </c>
      <c r="L187" s="141">
        <f t="shared" ca="1" si="17"/>
        <v>399</v>
      </c>
      <c r="M187" s="141">
        <f ca="1">IF(C187=0,0,'Tabla Amortización Fijo'!X193+'Tabla Amortización Fijo'!V193+'Tabla Amortización Fijo'!S193+'Tabla Amortización Fijo'!Q193)</f>
        <v>140.243764243626</v>
      </c>
      <c r="N187" s="141">
        <f t="shared" ca="1" si="20"/>
        <v>23394.589366116299</v>
      </c>
      <c r="O187" s="142"/>
      <c r="P187" s="140">
        <f t="shared" ca="1" si="15"/>
        <v>996433.63536259905</v>
      </c>
      <c r="Q187" s="140">
        <f t="shared" ca="1" si="18"/>
        <v>23254.345601872672</v>
      </c>
      <c r="R187" s="72"/>
      <c r="S187" s="72"/>
    </row>
    <row r="188" spans="1:19" ht="15" x14ac:dyDescent="0.25">
      <c r="A188" s="155">
        <v>181</v>
      </c>
      <c r="B188" s="244">
        <f ca="1">'Tabla Amortización Fijo'!C194</f>
        <v>51170</v>
      </c>
      <c r="C188" s="141">
        <f t="shared" ca="1" si="19"/>
        <v>996433.63536259905</v>
      </c>
      <c r="D188" s="141">
        <f ca="1">IF(C188&lt;=0,0,IF(C188&lt;D187,C188,'Tabla Amortización Fijo'!AB194))</f>
        <v>11884.822695142295</v>
      </c>
      <c r="E188" s="156"/>
      <c r="F188" s="141">
        <f ca="1">IF(C188&lt;=0,0,'Tabla Amortización Fijo'!AC194)</f>
        <v>9695.852502222222</v>
      </c>
      <c r="G188" s="141">
        <f t="shared" ca="1" si="14"/>
        <v>21580.675197364515</v>
      </c>
      <c r="H188" s="449"/>
      <c r="I188" s="141">
        <f t="shared" ca="1" si="16"/>
        <v>797.1469082900793</v>
      </c>
      <c r="J188" s="141">
        <f ca="1">IF(P187&lt;=0.01,0,'Tabla Amortización Fijo'!R194)</f>
        <v>166.35080000000002</v>
      </c>
      <c r="K188" s="141">
        <f ca="1">IF(D188&lt;=0,0,'Tabla Amortización Fijo'!W194+'Tabla Amortización Fijo'!U194)</f>
        <v>311.17272652266251</v>
      </c>
      <c r="L188" s="141">
        <f t="shared" ca="1" si="17"/>
        <v>399</v>
      </c>
      <c r="M188" s="141">
        <f ca="1">IF(C188=0,0,'Tabla Amortización Fijo'!X194+'Tabla Amortización Fijo'!V194+'Tabla Amortización Fijo'!S194+'Tabla Amortización Fijo'!Q194)</f>
        <v>140.243764243626</v>
      </c>
      <c r="N188" s="141">
        <f t="shared" ca="1" si="20"/>
        <v>23394.589396420884</v>
      </c>
      <c r="O188" s="142"/>
      <c r="P188" s="140">
        <f t="shared" ca="1" si="15"/>
        <v>984548.8126674568</v>
      </c>
      <c r="Q188" s="140">
        <f t="shared" ca="1" si="18"/>
        <v>23254.345632177257</v>
      </c>
      <c r="R188" s="72"/>
      <c r="S188" s="72"/>
    </row>
    <row r="189" spans="1:19" ht="15" x14ac:dyDescent="0.25">
      <c r="A189" s="155">
        <v>182</v>
      </c>
      <c r="B189" s="244">
        <f ca="1">'Tabla Amortización Fijo'!C195</f>
        <v>51199</v>
      </c>
      <c r="C189" s="141">
        <f t="shared" ca="1" si="19"/>
        <v>984548.8126674568</v>
      </c>
      <c r="D189" s="141">
        <f ca="1">IF(C189&lt;=0,0,IF(C189&lt;D188,C189,'Tabla Amortización Fijo'!AB195))</f>
        <v>12628.054346531542</v>
      </c>
      <c r="E189" s="156"/>
      <c r="F189" s="141">
        <f ca="1">IF(C189&lt;=0,0,'Tabla Amortización Fijo'!AC195)</f>
        <v>8962.128755722224</v>
      </c>
      <c r="G189" s="141">
        <f t="shared" ca="1" si="14"/>
        <v>21590.183102253766</v>
      </c>
      <c r="H189" s="449"/>
      <c r="I189" s="141">
        <f t="shared" ca="1" si="16"/>
        <v>787.6390501339655</v>
      </c>
      <c r="J189" s="141">
        <f ca="1">IF(P188&lt;=0.01,0,'Tabla Amortización Fijo'!R195)</f>
        <v>166.35080000000002</v>
      </c>
      <c r="K189" s="141">
        <f ca="1">IF(D189&lt;=0,0,'Tabla Amortización Fijo'!W195+'Tabla Amortización Fijo'!U195)</f>
        <v>311.17272652266251</v>
      </c>
      <c r="L189" s="141">
        <f t="shared" ca="1" si="17"/>
        <v>399</v>
      </c>
      <c r="M189" s="141">
        <f ca="1">IF(C189=0,0,'Tabla Amortización Fijo'!X195+'Tabla Amortización Fijo'!V195+'Tabla Amortización Fijo'!S195+'Tabla Amortización Fijo'!Q195)</f>
        <v>140.243764243626</v>
      </c>
      <c r="N189" s="141">
        <f t="shared" ca="1" si="20"/>
        <v>23394.589443154022</v>
      </c>
      <c r="O189" s="142"/>
      <c r="P189" s="140">
        <f t="shared" ca="1" si="15"/>
        <v>971920.75832092529</v>
      </c>
      <c r="Q189" s="140">
        <f t="shared" ca="1" si="18"/>
        <v>23254.345678910395</v>
      </c>
      <c r="R189" s="72"/>
      <c r="S189" s="72"/>
    </row>
    <row r="190" spans="1:19" ht="15" x14ac:dyDescent="0.25">
      <c r="A190" s="155">
        <v>183</v>
      </c>
      <c r="B190" s="244">
        <f ca="1">'Tabla Amortización Fijo'!C196</f>
        <v>51230</v>
      </c>
      <c r="C190" s="141">
        <f t="shared" ca="1" si="19"/>
        <v>971920.75832092529</v>
      </c>
      <c r="D190" s="141">
        <f ca="1">IF(C190&lt;=0,0,IF(C190&lt;D189,C190,'Tabla Amortización Fijo'!AB196))</f>
        <v>12142.956908656141</v>
      </c>
      <c r="E190" s="156"/>
      <c r="F190" s="141">
        <f ca="1">IF(C190&lt;=0,0,'Tabla Amortización Fijo'!AC196)</f>
        <v>9457.3286588611099</v>
      </c>
      <c r="G190" s="141">
        <f t="shared" ca="1" si="14"/>
        <v>21600.28556751725</v>
      </c>
      <c r="H190" s="449"/>
      <c r="I190" s="141">
        <f t="shared" ca="1" si="16"/>
        <v>777.53660665674033</v>
      </c>
      <c r="J190" s="141">
        <f ca="1">IF(P189&lt;=0.01,0,'Tabla Amortización Fijo'!R196)</f>
        <v>166.35080000000002</v>
      </c>
      <c r="K190" s="141">
        <f ca="1">IF(D190&lt;=0,0,'Tabla Amortización Fijo'!W196+'Tabla Amortización Fijo'!U196)</f>
        <v>311.17272652266251</v>
      </c>
      <c r="L190" s="141">
        <f t="shared" ca="1" si="17"/>
        <v>399</v>
      </c>
      <c r="M190" s="141">
        <f ca="1">IF(C190=0,0,'Tabla Amortización Fijo'!X196+'Tabla Amortización Fijo'!V196+'Tabla Amortización Fijo'!S196+'Tabla Amortización Fijo'!Q196)</f>
        <v>140.243764243626</v>
      </c>
      <c r="N190" s="141">
        <f t="shared" ca="1" si="20"/>
        <v>23394.58946494028</v>
      </c>
      <c r="O190" s="142"/>
      <c r="P190" s="140">
        <f t="shared" ca="1" si="15"/>
        <v>959777.80141226912</v>
      </c>
      <c r="Q190" s="140">
        <f t="shared" ca="1" si="18"/>
        <v>23254.345700696653</v>
      </c>
      <c r="R190" s="72"/>
      <c r="S190" s="72"/>
    </row>
    <row r="191" spans="1:19" ht="15" x14ac:dyDescent="0.25">
      <c r="A191" s="155">
        <v>184</v>
      </c>
      <c r="B191" s="244">
        <f ca="1">'Tabla Amortización Fijo'!C197</f>
        <v>51260</v>
      </c>
      <c r="C191" s="141">
        <f t="shared" ca="1" si="19"/>
        <v>959777.80141226912</v>
      </c>
      <c r="D191" s="141">
        <f ca="1">IF(C191&lt;=0,0,IF(C191&lt;D190,C191,'Tabla Amortización Fijo'!AB197))</f>
        <v>12572.092578656981</v>
      </c>
      <c r="E191" s="156"/>
      <c r="F191" s="141">
        <f ca="1">IF(C191&lt;=0,0,'Tabla Amortización Fijo'!AC197)</f>
        <v>9037.9073341666663</v>
      </c>
      <c r="G191" s="141">
        <f t="shared" ca="1" si="14"/>
        <v>21609.999912823645</v>
      </c>
      <c r="H191" s="449"/>
      <c r="I191" s="141">
        <f t="shared" ca="1" si="16"/>
        <v>767.82224112981532</v>
      </c>
      <c r="J191" s="141">
        <f ca="1">IF(P190&lt;=0.01,0,'Tabla Amortización Fijo'!R197)</f>
        <v>166.35080000000002</v>
      </c>
      <c r="K191" s="141">
        <f ca="1">IF(D191&lt;=0,0,'Tabla Amortización Fijo'!W197+'Tabla Amortización Fijo'!U197)</f>
        <v>311.17272652266251</v>
      </c>
      <c r="L191" s="141">
        <f t="shared" ca="1" si="17"/>
        <v>399</v>
      </c>
      <c r="M191" s="141">
        <f ca="1">IF(C191=0,0,'Tabla Amortización Fijo'!X197+'Tabla Amortización Fijo'!V197+'Tabla Amortización Fijo'!S197+'Tabla Amortización Fijo'!Q197)</f>
        <v>140.243764243626</v>
      </c>
      <c r="N191" s="141">
        <f t="shared" ca="1" si="20"/>
        <v>23394.58944471975</v>
      </c>
      <c r="O191" s="142"/>
      <c r="P191" s="140">
        <f t="shared" ca="1" si="15"/>
        <v>947205.70883361215</v>
      </c>
      <c r="Q191" s="140">
        <f t="shared" ca="1" si="18"/>
        <v>23254.345680476123</v>
      </c>
      <c r="R191" s="72"/>
      <c r="S191" s="72"/>
    </row>
    <row r="192" spans="1:19" ht="15" x14ac:dyDescent="0.25">
      <c r="A192" s="155">
        <v>185</v>
      </c>
      <c r="B192" s="244">
        <f ca="1">'Tabla Amortización Fijo'!C198</f>
        <v>51291</v>
      </c>
      <c r="C192" s="141">
        <f t="shared" ca="1" si="19"/>
        <v>947205.70883361215</v>
      </c>
      <c r="D192" s="141">
        <f ca="1">IF(C192&lt;=0,0,IF(C192&lt;D191,C192,'Tabla Amortización Fijo'!AB198))</f>
        <v>12403.220110340597</v>
      </c>
      <c r="E192" s="156"/>
      <c r="F192" s="141">
        <f ca="1">IF(C192&lt;=0,0,'Tabla Amortización Fijo'!AC198)</f>
        <v>9216.8374917777783</v>
      </c>
      <c r="G192" s="141">
        <f t="shared" ca="1" si="14"/>
        <v>21620.057602118373</v>
      </c>
      <c r="H192" s="449"/>
      <c r="I192" s="141">
        <f t="shared" ca="1" si="16"/>
        <v>757.76456706688975</v>
      </c>
      <c r="J192" s="141">
        <f ca="1">IF(P191&lt;=0.01,0,'Tabla Amortización Fijo'!R198)</f>
        <v>166.35080000000002</v>
      </c>
      <c r="K192" s="141">
        <f ca="1">IF(D192&lt;=0,0,'Tabla Amortización Fijo'!W198+'Tabla Amortización Fijo'!U198)</f>
        <v>311.17272652266251</v>
      </c>
      <c r="L192" s="141">
        <f t="shared" ca="1" si="17"/>
        <v>399</v>
      </c>
      <c r="M192" s="141">
        <f ca="1">IF(C192=0,0,'Tabla Amortización Fijo'!X198+'Tabla Amortización Fijo'!V198+'Tabla Amortización Fijo'!S198+'Tabla Amortización Fijo'!Q198)</f>
        <v>140.243764243626</v>
      </c>
      <c r="N192" s="141">
        <f t="shared" ca="1" si="20"/>
        <v>23394.589459951552</v>
      </c>
      <c r="O192" s="142"/>
      <c r="P192" s="140">
        <f t="shared" ca="1" si="15"/>
        <v>934802.48872327153</v>
      </c>
      <c r="Q192" s="140">
        <f t="shared" ca="1" si="18"/>
        <v>23254.345695707925</v>
      </c>
      <c r="R192" s="72"/>
      <c r="S192" s="72"/>
    </row>
    <row r="193" spans="1:19" ht="15" x14ac:dyDescent="0.25">
      <c r="A193" s="155">
        <v>186</v>
      </c>
      <c r="B193" s="244">
        <f ca="1">'Tabla Amortización Fijo'!C199</f>
        <v>51321</v>
      </c>
      <c r="C193" s="141">
        <f t="shared" ca="1" si="19"/>
        <v>934802.48872327153</v>
      </c>
      <c r="D193" s="141">
        <f ca="1">IF(C193&lt;=0,0,IF(C193&lt;D192,C193,'Tabla Amortización Fijo'!AB199))</f>
        <v>12827.257023296239</v>
      </c>
      <c r="E193" s="156"/>
      <c r="F193" s="141">
        <f ca="1">IF(C193&lt;=0,0,'Tabla Amortización Fijo'!AC199)</f>
        <v>8802.7231649999994</v>
      </c>
      <c r="G193" s="141">
        <f t="shared" ca="1" si="14"/>
        <v>21629.980188296238</v>
      </c>
      <c r="H193" s="449"/>
      <c r="I193" s="141">
        <f t="shared" ca="1" si="16"/>
        <v>747.84199097861722</v>
      </c>
      <c r="J193" s="141">
        <f ca="1">IF(P192&lt;=0.01,0,'Tabla Amortización Fijo'!R199)</f>
        <v>166.35080000000002</v>
      </c>
      <c r="K193" s="141">
        <f ca="1">IF(D193&lt;=0,0,'Tabla Amortización Fijo'!W199+'Tabla Amortización Fijo'!U199)</f>
        <v>311.17272652266251</v>
      </c>
      <c r="L193" s="141">
        <f t="shared" ca="1" si="17"/>
        <v>399</v>
      </c>
      <c r="M193" s="141">
        <f ca="1">IF(C193=0,0,'Tabla Amortización Fijo'!X199+'Tabla Amortización Fijo'!V199+'Tabla Amortización Fijo'!S199+'Tabla Amortización Fijo'!Q199)</f>
        <v>140.243764243626</v>
      </c>
      <c r="N193" s="141">
        <f t="shared" ca="1" si="20"/>
        <v>23394.589470041145</v>
      </c>
      <c r="O193" s="142"/>
      <c r="P193" s="140">
        <f t="shared" ca="1" si="15"/>
        <v>921975.23169997532</v>
      </c>
      <c r="Q193" s="140">
        <f t="shared" ca="1" si="18"/>
        <v>23254.345705797517</v>
      </c>
      <c r="R193" s="72"/>
      <c r="S193" s="72"/>
    </row>
    <row r="194" spans="1:19" ht="15" x14ac:dyDescent="0.25">
      <c r="A194" s="155">
        <v>187</v>
      </c>
      <c r="B194" s="244">
        <f ca="1">'Tabla Amortización Fijo'!C200</f>
        <v>51352</v>
      </c>
      <c r="C194" s="141">
        <f t="shared" ca="1" si="19"/>
        <v>921975.23169997532</v>
      </c>
      <c r="D194" s="141">
        <f ca="1">IF(C194&lt;=0,0,IF(C194&lt;D193,C194,'Tabla Amortización Fijo'!AB200))</f>
        <v>12668.911051489533</v>
      </c>
      <c r="E194" s="156"/>
      <c r="F194" s="141">
        <f ca="1">IF(C194&lt;=0,0,'Tabla Amortización Fijo'!AC200)</f>
        <v>8971.330904444445</v>
      </c>
      <c r="G194" s="141">
        <f t="shared" ca="1" si="14"/>
        <v>21640.241955933976</v>
      </c>
      <c r="H194" s="449"/>
      <c r="I194" s="141">
        <f t="shared" ca="1" si="16"/>
        <v>737.58018535998031</v>
      </c>
      <c r="J194" s="141">
        <f ca="1">IF(P193&lt;=0.01,0,'Tabla Amortización Fijo'!R200)</f>
        <v>166.35080000000002</v>
      </c>
      <c r="K194" s="141">
        <f ca="1">IF(D194&lt;=0,0,'Tabla Amortización Fijo'!W200+'Tabla Amortización Fijo'!U200)</f>
        <v>311.17272652266251</v>
      </c>
      <c r="L194" s="141">
        <f t="shared" ca="1" si="17"/>
        <v>399</v>
      </c>
      <c r="M194" s="141">
        <f ca="1">IF(C194=0,0,'Tabla Amortización Fijo'!X200+'Tabla Amortización Fijo'!V200+'Tabla Amortización Fijo'!S200+'Tabla Amortización Fijo'!Q200)</f>
        <v>140.243764243626</v>
      </c>
      <c r="N194" s="141">
        <f t="shared" ca="1" si="20"/>
        <v>23394.589432060246</v>
      </c>
      <c r="O194" s="142"/>
      <c r="P194" s="140">
        <f t="shared" ca="1" si="15"/>
        <v>909306.32064848579</v>
      </c>
      <c r="Q194" s="140">
        <f t="shared" ca="1" si="18"/>
        <v>23254.345667816619</v>
      </c>
      <c r="R194" s="72"/>
      <c r="S194" s="72"/>
    </row>
    <row r="195" spans="1:19" ht="15" x14ac:dyDescent="0.25">
      <c r="A195" s="155">
        <v>188</v>
      </c>
      <c r="B195" s="244">
        <f ca="1">'Tabla Amortización Fijo'!C201</f>
        <v>51383</v>
      </c>
      <c r="C195" s="141">
        <f t="shared" ca="1" si="19"/>
        <v>909306.32064848579</v>
      </c>
      <c r="D195" s="141">
        <f ca="1">IF(C195&lt;=0,0,IF(C195&lt;D194,C195,'Tabla Amortización Fijo'!AB201))</f>
        <v>12802.321723145635</v>
      </c>
      <c r="E195" s="156"/>
      <c r="F195" s="141">
        <f ca="1">IF(C195&lt;=0,0,'Tabla Amortización Fijo'!AC201)</f>
        <v>8848.0553718611118</v>
      </c>
      <c r="G195" s="141">
        <f t="shared" ca="1" si="14"/>
        <v>21650.377095006748</v>
      </c>
      <c r="H195" s="449"/>
      <c r="I195" s="141">
        <f t="shared" ca="1" si="16"/>
        <v>727.44505651878865</v>
      </c>
      <c r="J195" s="141">
        <f ca="1">IF(P194&lt;=0.01,0,'Tabla Amortización Fijo'!R201)</f>
        <v>166.35080000000002</v>
      </c>
      <c r="K195" s="141">
        <f ca="1">IF(D195&lt;=0,0,'Tabla Amortización Fijo'!W201+'Tabla Amortización Fijo'!U201)</f>
        <v>311.17272652266246</v>
      </c>
      <c r="L195" s="141">
        <f t="shared" ca="1" si="17"/>
        <v>399</v>
      </c>
      <c r="M195" s="141">
        <f ca="1">IF(C195=0,0,'Tabla Amortización Fijo'!X201+'Tabla Amortización Fijo'!V201+'Tabla Amortización Fijo'!S201+'Tabla Amortización Fijo'!Q201)</f>
        <v>140.243764243626</v>
      </c>
      <c r="N195" s="141">
        <f t="shared" ca="1" si="20"/>
        <v>23394.589442291825</v>
      </c>
      <c r="O195" s="142"/>
      <c r="P195" s="140">
        <f t="shared" ca="1" si="15"/>
        <v>896503.99892534013</v>
      </c>
      <c r="Q195" s="140">
        <f t="shared" ca="1" si="18"/>
        <v>23254.345678048197</v>
      </c>
      <c r="R195" s="72"/>
      <c r="S195" s="72"/>
    </row>
    <row r="196" spans="1:19" ht="15" x14ac:dyDescent="0.25">
      <c r="A196" s="155">
        <v>189</v>
      </c>
      <c r="B196" s="244">
        <f ca="1">'Tabla Amortización Fijo'!C202</f>
        <v>51413</v>
      </c>
      <c r="C196" s="141">
        <f t="shared" ca="1" si="19"/>
        <v>896503.99892534013</v>
      </c>
      <c r="D196" s="141">
        <f ca="1">IF(C196&lt;=0,0,IF(C196&lt;D195,C196,'Tabla Amortización Fijo'!AB202))</f>
        <v>13218.539927398437</v>
      </c>
      <c r="E196" s="156"/>
      <c r="F196" s="141">
        <f ca="1">IF(C196&lt;=0,0,'Tabla Amortización Fijo'!AC202)</f>
        <v>8442.0790508333339</v>
      </c>
      <c r="G196" s="141">
        <f t="shared" ca="1" si="14"/>
        <v>21660.618978231771</v>
      </c>
      <c r="H196" s="449"/>
      <c r="I196" s="141">
        <f t="shared" ca="1" si="16"/>
        <v>717.20319914027209</v>
      </c>
      <c r="J196" s="141">
        <f ca="1">IF(P195&lt;=0.01,0,'Tabla Amortización Fijo'!R202)</f>
        <v>166.35080000000002</v>
      </c>
      <c r="K196" s="141">
        <f ca="1">IF(D196&lt;=0,0,'Tabla Amortización Fijo'!W202+'Tabla Amortización Fijo'!U202)</f>
        <v>311.17272652266251</v>
      </c>
      <c r="L196" s="141">
        <f t="shared" ca="1" si="17"/>
        <v>399</v>
      </c>
      <c r="M196" s="141">
        <f ca="1">IF(C196=0,0,'Tabla Amortización Fijo'!X202+'Tabla Amortización Fijo'!V202+'Tabla Amortización Fijo'!S202+'Tabla Amortización Fijo'!Q202)</f>
        <v>140.243764243626</v>
      </c>
      <c r="N196" s="141">
        <f t="shared" ca="1" si="20"/>
        <v>23394.589468138332</v>
      </c>
      <c r="O196" s="142"/>
      <c r="P196" s="140">
        <f t="shared" ca="1" si="15"/>
        <v>883285.45899794169</v>
      </c>
      <c r="Q196" s="140">
        <f t="shared" ca="1" si="18"/>
        <v>23254.345703894705</v>
      </c>
      <c r="R196" s="72"/>
      <c r="S196" s="72"/>
    </row>
    <row r="197" spans="1:19" ht="15" x14ac:dyDescent="0.25">
      <c r="A197" s="155">
        <v>190</v>
      </c>
      <c r="B197" s="244">
        <f ca="1">'Tabla Amortización Fijo'!C203</f>
        <v>51444</v>
      </c>
      <c r="C197" s="141">
        <f t="shared" ca="1" si="19"/>
        <v>883285.45899794169</v>
      </c>
      <c r="D197" s="141">
        <f ca="1">IF(C197&lt;=0,0,IF(C197&lt;D196,C197,'Tabla Amortización Fijo'!AB203))</f>
        <v>13076.335852360116</v>
      </c>
      <c r="E197" s="156"/>
      <c r="F197" s="141">
        <f ca="1">IF(C197&lt;=0,0,'Tabla Amortización Fijo'!AC203)</f>
        <v>8594.8579480277785</v>
      </c>
      <c r="G197" s="141">
        <f t="shared" ca="1" si="14"/>
        <v>21671.193800387897</v>
      </c>
      <c r="H197" s="449"/>
      <c r="I197" s="141">
        <f t="shared" ca="1" si="16"/>
        <v>706.62836719835343</v>
      </c>
      <c r="J197" s="141">
        <f ca="1">IF(P196&lt;=0.01,0,'Tabla Amortización Fijo'!R203)</f>
        <v>166.35080000000002</v>
      </c>
      <c r="K197" s="141">
        <f ca="1">IF(D197&lt;=0,0,'Tabla Amortización Fijo'!W203+'Tabla Amortización Fijo'!U203)</f>
        <v>311.17272652266251</v>
      </c>
      <c r="L197" s="141">
        <f t="shared" ca="1" si="17"/>
        <v>399</v>
      </c>
      <c r="M197" s="141">
        <f ca="1">IF(C197=0,0,'Tabla Amortización Fijo'!X203+'Tabla Amortización Fijo'!V203+'Tabla Amortización Fijo'!S203+'Tabla Amortización Fijo'!Q203)</f>
        <v>140.243764243626</v>
      </c>
      <c r="N197" s="141">
        <f t="shared" ca="1" si="20"/>
        <v>23394.589458352541</v>
      </c>
      <c r="O197" s="142"/>
      <c r="P197" s="140">
        <f t="shared" ca="1" si="15"/>
        <v>870209.12314558157</v>
      </c>
      <c r="Q197" s="140">
        <f t="shared" ca="1" si="18"/>
        <v>23254.345694108913</v>
      </c>
      <c r="R197" s="72"/>
      <c r="S197" s="72"/>
    </row>
    <row r="198" spans="1:19" ht="15" x14ac:dyDescent="0.25">
      <c r="A198" s="155">
        <v>191</v>
      </c>
      <c r="B198" s="244">
        <f ca="1">'Tabla Amortización Fijo'!C204</f>
        <v>51474</v>
      </c>
      <c r="C198" s="141">
        <f t="shared" ca="1" si="19"/>
        <v>870209.12314558157</v>
      </c>
      <c r="D198" s="141">
        <f ca="1">IF(C198&lt;=0,0,IF(C198&lt;D197,C198,'Tabla Amortización Fijo'!AB204))</f>
        <v>13487.185908281637</v>
      </c>
      <c r="E198" s="156"/>
      <c r="F198" s="141">
        <f ca="1">IF(C198&lt;=0,0,'Tabla Amortización Fijo'!AC204)</f>
        <v>8194.4689308333327</v>
      </c>
      <c r="G198" s="141">
        <f t="shared" ca="1" si="14"/>
        <v>21681.65483911497</v>
      </c>
      <c r="H198" s="449"/>
      <c r="I198" s="141">
        <f t="shared" ca="1" si="16"/>
        <v>696.16729851646539</v>
      </c>
      <c r="J198" s="141">
        <f ca="1">IF(P197&lt;=0.01,0,'Tabla Amortización Fijo'!R204)</f>
        <v>166.35080000000002</v>
      </c>
      <c r="K198" s="141">
        <f ca="1">IF(D198&lt;=0,0,'Tabla Amortización Fijo'!W204+'Tabla Amortización Fijo'!U204)</f>
        <v>311.17272652266251</v>
      </c>
      <c r="L198" s="141">
        <f t="shared" ca="1" si="17"/>
        <v>399</v>
      </c>
      <c r="M198" s="141">
        <f ca="1">IF(C198=0,0,'Tabla Amortización Fijo'!X204+'Tabla Amortización Fijo'!V204+'Tabla Amortización Fijo'!S204+'Tabla Amortización Fijo'!Q204)</f>
        <v>140.243764243626</v>
      </c>
      <c r="N198" s="141">
        <f t="shared" ca="1" si="20"/>
        <v>23394.589428397725</v>
      </c>
      <c r="O198" s="142"/>
      <c r="P198" s="140">
        <f t="shared" ca="1" si="15"/>
        <v>856721.93723729998</v>
      </c>
      <c r="Q198" s="140">
        <f t="shared" ca="1" si="18"/>
        <v>23254.345664154098</v>
      </c>
      <c r="R198" s="72"/>
      <c r="S198" s="72"/>
    </row>
    <row r="199" spans="1:19" ht="15" x14ac:dyDescent="0.25">
      <c r="A199" s="155">
        <v>192</v>
      </c>
      <c r="B199" s="244">
        <f ca="1">'Tabla Amortización Fijo'!C205</f>
        <v>51505</v>
      </c>
      <c r="C199" s="141">
        <f t="shared" ca="1" si="19"/>
        <v>856721.93723729998</v>
      </c>
      <c r="D199" s="141">
        <f ca="1">IF(C199&lt;=0,0,IF(C199&lt;D198,C199,'Tabla Amortización Fijo'!AB205))</f>
        <v>13356.064494011762</v>
      </c>
      <c r="E199" s="156"/>
      <c r="F199" s="141">
        <f ca="1">IF(C199&lt;=0,0,'Tabla Amortización Fijo'!AC205)</f>
        <v>8336.3800436111123</v>
      </c>
      <c r="G199" s="141">
        <f t="shared" ca="1" si="14"/>
        <v>21692.444537622876</v>
      </c>
      <c r="H199" s="449"/>
      <c r="I199" s="141">
        <f t="shared" ca="1" si="16"/>
        <v>685.37754978984003</v>
      </c>
      <c r="J199" s="141">
        <f ca="1">IF(P198&lt;=0.01,0,'Tabla Amortización Fijo'!R205)</f>
        <v>166.35080000000002</v>
      </c>
      <c r="K199" s="141">
        <f ca="1">IF(D199&lt;=0,0,'Tabla Amortización Fijo'!W205+'Tabla Amortización Fijo'!U205)</f>
        <v>311.17272652266246</v>
      </c>
      <c r="L199" s="141">
        <f t="shared" ca="1" si="17"/>
        <v>399</v>
      </c>
      <c r="M199" s="141">
        <f ca="1">IF(C199=0,0,'Tabla Amortización Fijo'!X205+'Tabla Amortización Fijo'!V205+'Tabla Amortización Fijo'!S205+'Tabla Amortización Fijo'!Q205)</f>
        <v>140.243764243626</v>
      </c>
      <c r="N199" s="141">
        <f t="shared" ca="1" si="20"/>
        <v>23394.589378179004</v>
      </c>
      <c r="O199" s="142"/>
      <c r="P199" s="140">
        <f t="shared" ca="1" si="15"/>
        <v>843365.87274328817</v>
      </c>
      <c r="Q199" s="140">
        <f t="shared" ca="1" si="18"/>
        <v>23254.345613935377</v>
      </c>
      <c r="R199" s="72"/>
      <c r="S199" s="72"/>
    </row>
    <row r="200" spans="1:19" ht="15" x14ac:dyDescent="0.25">
      <c r="A200" s="155">
        <v>193</v>
      </c>
      <c r="B200" s="244">
        <f ca="1">'Tabla Amortización Fijo'!C206</f>
        <v>51536</v>
      </c>
      <c r="C200" s="141">
        <f t="shared" ca="1" si="19"/>
        <v>843365.87274328817</v>
      </c>
      <c r="D200" s="141">
        <f ca="1">IF(C200&lt;=0,0,IF(C200&lt;D199,C200,'Tabla Amortización Fijo'!AB206))</f>
        <v>13496.711273169536</v>
      </c>
      <c r="E200" s="156"/>
      <c r="F200" s="141">
        <f ca="1">IF(C200&lt;=0,0,'Tabla Amortización Fijo'!AC206)</f>
        <v>8206.418159777777</v>
      </c>
      <c r="G200" s="141">
        <f t="shared" ref="G200:G247" ca="1" si="21">D200+F200</f>
        <v>21703.129432947313</v>
      </c>
      <c r="H200" s="449"/>
      <c r="I200" s="141">
        <f t="shared" ca="1" si="16"/>
        <v>674.69269819463057</v>
      </c>
      <c r="J200" s="141">
        <f ca="1">IF(P199&lt;=0.01,0,'Tabla Amortización Fijo'!R206)</f>
        <v>166.35080000000002</v>
      </c>
      <c r="K200" s="141">
        <f ca="1">IF(D200&lt;=0,0,'Tabla Amortización Fijo'!W206+'Tabla Amortización Fijo'!U206)</f>
        <v>311.17272652266251</v>
      </c>
      <c r="L200" s="141">
        <f t="shared" ca="1" si="17"/>
        <v>399</v>
      </c>
      <c r="M200" s="141">
        <f ca="1">IF(C200=0,0,'Tabla Amortización Fijo'!X206+'Tabla Amortización Fijo'!V206+'Tabla Amortización Fijo'!S206+'Tabla Amortización Fijo'!Q206)</f>
        <v>140.243764243626</v>
      </c>
      <c r="N200" s="141">
        <f t="shared" ca="1" si="20"/>
        <v>23394.589421908233</v>
      </c>
      <c r="O200" s="142"/>
      <c r="P200" s="140">
        <f t="shared" ref="P200:P247" ca="1" si="22">C200-D200-E200-H200</f>
        <v>829869.16147011868</v>
      </c>
      <c r="Q200" s="140">
        <f t="shared" ca="1" si="18"/>
        <v>23254.345657664606</v>
      </c>
      <c r="R200" s="72"/>
      <c r="S200" s="72"/>
    </row>
    <row r="201" spans="1:19" ht="15" x14ac:dyDescent="0.25">
      <c r="A201" s="155">
        <v>194</v>
      </c>
      <c r="B201" s="244">
        <f ca="1">'Tabla Amortización Fijo'!C207</f>
        <v>51564</v>
      </c>
      <c r="C201" s="141">
        <f t="shared" ca="1" si="19"/>
        <v>829869.16147011868</v>
      </c>
      <c r="D201" s="141">
        <f ca="1">IF(C201&lt;=0,0,IF(C201&lt;D200,C201,'Tabla Amortización Fijo'!AB207))</f>
        <v>14420.299268099969</v>
      </c>
      <c r="E201" s="156"/>
      <c r="F201" s="141">
        <f ca="1">IF(C201&lt;=0,0,'Tabla Amortización Fijo'!AC207)</f>
        <v>7293.6275758888896</v>
      </c>
      <c r="G201" s="141">
        <f t="shared" ca="1" si="21"/>
        <v>21713.926843988858</v>
      </c>
      <c r="H201" s="449"/>
      <c r="I201" s="141">
        <f t="shared" ref="I201:I247" ca="1" si="23">IF(C201&lt;=0,0,(C201*0.8/1000))</f>
        <v>663.89532917609495</v>
      </c>
      <c r="J201" s="141">
        <f ca="1">IF(P200&lt;=0.01,0,'Tabla Amortización Fijo'!R207)</f>
        <v>166.35080000000002</v>
      </c>
      <c r="K201" s="141">
        <f ca="1">IF(D201&lt;=0,0,'Tabla Amortización Fijo'!W207+'Tabla Amortización Fijo'!U207)</f>
        <v>311.17272652266251</v>
      </c>
      <c r="L201" s="141">
        <f t="shared" ref="L201:L247" ca="1" si="24">IF(C201&lt;=0,,399)</f>
        <v>399</v>
      </c>
      <c r="M201" s="141">
        <f ca="1">IF(C201=0,0,'Tabla Amortización Fijo'!X207+'Tabla Amortización Fijo'!V207+'Tabla Amortización Fijo'!S207+'Tabla Amortización Fijo'!Q207)</f>
        <v>140.243764243626</v>
      </c>
      <c r="N201" s="141">
        <f t="shared" ca="1" si="20"/>
        <v>23394.589463931243</v>
      </c>
      <c r="O201" s="142"/>
      <c r="P201" s="140">
        <f t="shared" ca="1" si="22"/>
        <v>815448.86220201873</v>
      </c>
      <c r="Q201" s="140">
        <f t="shared" ca="1" si="18"/>
        <v>23254.345699687616</v>
      </c>
      <c r="R201" s="72"/>
      <c r="S201" s="72"/>
    </row>
    <row r="202" spans="1:19" ht="15" x14ac:dyDescent="0.25">
      <c r="A202" s="155">
        <v>195</v>
      </c>
      <c r="B202" s="244">
        <f ca="1">'Tabla Amortización Fijo'!C208</f>
        <v>51595</v>
      </c>
      <c r="C202" s="141">
        <f t="shared" ca="1" si="19"/>
        <v>815448.86220201873</v>
      </c>
      <c r="D202" s="141">
        <f ca="1">IF(C202&lt;=0,0,IF(C202&lt;D201,C202,'Tabla Amortización Fijo'!AB208))</f>
        <v>13790.692903619405</v>
      </c>
      <c r="E202" s="156"/>
      <c r="F202" s="141">
        <f ca="1">IF(C202&lt;=0,0,'Tabla Amortización Fijo'!AC208)</f>
        <v>7934.7701430277784</v>
      </c>
      <c r="G202" s="141">
        <f t="shared" ca="1" si="21"/>
        <v>21725.463046647183</v>
      </c>
      <c r="H202" s="449"/>
      <c r="I202" s="141">
        <f t="shared" ca="1" si="23"/>
        <v>652.359089761615</v>
      </c>
      <c r="J202" s="141">
        <f ca="1">IF(P201&lt;=0.01,0,'Tabla Amortización Fijo'!R208)</f>
        <v>166.35080000000002</v>
      </c>
      <c r="K202" s="141">
        <f ca="1">IF(D202&lt;=0,0,'Tabla Amortización Fijo'!W208+'Tabla Amortización Fijo'!U208)</f>
        <v>311.17272652266251</v>
      </c>
      <c r="L202" s="141">
        <f t="shared" ca="1" si="24"/>
        <v>399</v>
      </c>
      <c r="M202" s="141">
        <f ca="1">IF(C202=0,0,'Tabla Amortización Fijo'!X208+'Tabla Amortización Fijo'!V208+'Tabla Amortización Fijo'!S208+'Tabla Amortización Fijo'!Q208)</f>
        <v>140.243764243626</v>
      </c>
      <c r="N202" s="141">
        <f t="shared" ca="1" si="20"/>
        <v>23394.589427175088</v>
      </c>
      <c r="O202" s="142"/>
      <c r="P202" s="140">
        <f t="shared" ca="1" si="22"/>
        <v>801658.16929839936</v>
      </c>
      <c r="Q202" s="140">
        <f t="shared" ref="Q202:Q247" ca="1" si="25">N202-M202+H202+E202</f>
        <v>23254.345662931461</v>
      </c>
      <c r="R202" s="72"/>
      <c r="S202" s="72"/>
    </row>
    <row r="203" spans="1:19" ht="15" x14ac:dyDescent="0.25">
      <c r="A203" s="155">
        <v>196</v>
      </c>
      <c r="B203" s="244">
        <f ca="1">'Tabla Amortización Fijo'!C209</f>
        <v>51625</v>
      </c>
      <c r="C203" s="141">
        <f t="shared" ref="C203:C247" ca="1" si="26">IF(P202&lt;=0.01,0,P202)</f>
        <v>801658.16929839936</v>
      </c>
      <c r="D203" s="141">
        <f ca="1">IF(C203&lt;=0,0,IF(C203&lt;D202,C203,'Tabla Amortización Fijo'!AB209))</f>
        <v>14187.54815342035</v>
      </c>
      <c r="E203" s="156"/>
      <c r="F203" s="141">
        <f ca="1">IF(C203&lt;=0,0,'Tabla Amortización Fijo'!AC209)</f>
        <v>7548.9474849999997</v>
      </c>
      <c r="G203" s="141">
        <f t="shared" ca="1" si="21"/>
        <v>21736.495638420351</v>
      </c>
      <c r="H203" s="449"/>
      <c r="I203" s="141">
        <f t="shared" ca="1" si="23"/>
        <v>641.32653543871959</v>
      </c>
      <c r="J203" s="141">
        <f ca="1">IF(P202&lt;=0.01,0,'Tabla Amortización Fijo'!R209)</f>
        <v>166.35080000000002</v>
      </c>
      <c r="K203" s="141">
        <f ca="1">IF(D203&lt;=0,0,'Tabla Amortización Fijo'!W209+'Tabla Amortización Fijo'!U209)</f>
        <v>311.17272652266251</v>
      </c>
      <c r="L203" s="141">
        <f t="shared" ca="1" si="24"/>
        <v>399</v>
      </c>
      <c r="M203" s="141">
        <f ca="1">IF(C203=0,0,'Tabla Amortización Fijo'!X209+'Tabla Amortización Fijo'!V209+'Tabla Amortización Fijo'!S209+'Tabla Amortización Fijo'!Q209)</f>
        <v>140.243764243626</v>
      </c>
      <c r="N203" s="141">
        <f t="shared" ca="1" si="20"/>
        <v>23394.589464625358</v>
      </c>
      <c r="O203" s="142"/>
      <c r="P203" s="140">
        <f t="shared" ca="1" si="22"/>
        <v>787470.62114497903</v>
      </c>
      <c r="Q203" s="140">
        <f t="shared" ca="1" si="25"/>
        <v>23254.345700381731</v>
      </c>
      <c r="R203" s="72"/>
      <c r="S203" s="72"/>
    </row>
    <row r="204" spans="1:19" ht="15" x14ac:dyDescent="0.25">
      <c r="A204" s="155">
        <v>197</v>
      </c>
      <c r="B204" s="244">
        <f ca="1">'Tabla Amortización Fijo'!C210</f>
        <v>51656</v>
      </c>
      <c r="C204" s="141">
        <f t="shared" ca="1" si="26"/>
        <v>787470.62114497903</v>
      </c>
      <c r="D204" s="141">
        <f ca="1">IF(C204&lt;=0,0,IF(C204&lt;D203,C204,'Tabla Amortización Fijo'!AB210))</f>
        <v>14085.319325417287</v>
      </c>
      <c r="E204" s="156"/>
      <c r="F204" s="141">
        <f ca="1">IF(C204&lt;=0,0,'Tabla Amortización Fijo'!AC210)</f>
        <v>7662.5263243611116</v>
      </c>
      <c r="G204" s="141">
        <f t="shared" ca="1" si="21"/>
        <v>21747.845649778399</v>
      </c>
      <c r="H204" s="449"/>
      <c r="I204" s="141">
        <f t="shared" ca="1" si="23"/>
        <v>629.97649691598326</v>
      </c>
      <c r="J204" s="141">
        <f ca="1">IF(P203&lt;=0.01,0,'Tabla Amortización Fijo'!R210)</f>
        <v>166.35080000000002</v>
      </c>
      <c r="K204" s="141">
        <f ca="1">IF(D204&lt;=0,0,'Tabla Amortización Fijo'!W210+'Tabla Amortización Fijo'!U210)</f>
        <v>311.17272652266251</v>
      </c>
      <c r="L204" s="141">
        <f t="shared" ca="1" si="24"/>
        <v>399</v>
      </c>
      <c r="M204" s="141">
        <f ca="1">IF(C204=0,0,'Tabla Amortización Fijo'!X210+'Tabla Amortización Fijo'!V210+'Tabla Amortización Fijo'!S210+'Tabla Amortización Fijo'!Q210)</f>
        <v>140.243764243626</v>
      </c>
      <c r="N204" s="141">
        <f t="shared" ref="N204:N247" ca="1" si="27">G204+K204+J204+L204+M204+I204</f>
        <v>23394.589437460672</v>
      </c>
      <c r="O204" s="142"/>
      <c r="P204" s="140">
        <f t="shared" ca="1" si="22"/>
        <v>773385.30181956175</v>
      </c>
      <c r="Q204" s="140">
        <f t="shared" ca="1" si="25"/>
        <v>23254.345673217045</v>
      </c>
      <c r="R204" s="72"/>
      <c r="S204" s="72"/>
    </row>
    <row r="205" spans="1:19" ht="15" x14ac:dyDescent="0.25">
      <c r="A205" s="155">
        <v>198</v>
      </c>
      <c r="B205" s="244">
        <f ca="1">'Tabla Amortización Fijo'!C211</f>
        <v>51686</v>
      </c>
      <c r="C205" s="141">
        <f t="shared" ca="1" si="26"/>
        <v>773385.30181956175</v>
      </c>
      <c r="D205" s="141">
        <f ca="1">IF(C205&lt;=0,0,IF(C205&lt;D204,C205,'Tabla Amortización Fijo'!AB211))</f>
        <v>14476.402616162472</v>
      </c>
      <c r="E205" s="156"/>
      <c r="F205" s="141">
        <f ca="1">IF(C205&lt;=0,0,'Tabla Amortización Fijo'!AC211)</f>
        <v>7282.711292500001</v>
      </c>
      <c r="G205" s="141">
        <f t="shared" ca="1" si="21"/>
        <v>21759.113908662472</v>
      </c>
      <c r="H205" s="449"/>
      <c r="I205" s="141">
        <f t="shared" ca="1" si="23"/>
        <v>618.70824145564939</v>
      </c>
      <c r="J205" s="141">
        <f ca="1">IF(P204&lt;=0.01,0,'Tabla Amortización Fijo'!R211)</f>
        <v>166.35080000000002</v>
      </c>
      <c r="K205" s="141">
        <f ca="1">IF(D205&lt;=0,0,'Tabla Amortización Fijo'!W211+'Tabla Amortización Fijo'!U211)</f>
        <v>311.17272652266251</v>
      </c>
      <c r="L205" s="141">
        <f t="shared" ca="1" si="24"/>
        <v>399</v>
      </c>
      <c r="M205" s="141">
        <f ca="1">IF(C205=0,0,'Tabla Amortización Fijo'!X211+'Tabla Amortización Fijo'!V211+'Tabla Amortización Fijo'!S211+'Tabla Amortización Fijo'!Q211)</f>
        <v>140.243764243626</v>
      </c>
      <c r="N205" s="141">
        <f t="shared" ca="1" si="27"/>
        <v>23394.589440884411</v>
      </c>
      <c r="O205" s="142"/>
      <c r="P205" s="140">
        <f t="shared" ca="1" si="22"/>
        <v>758908.89920339931</v>
      </c>
      <c r="Q205" s="140">
        <f t="shared" ca="1" si="25"/>
        <v>23254.345676640783</v>
      </c>
      <c r="R205" s="72"/>
      <c r="S205" s="72"/>
    </row>
    <row r="206" spans="1:19" ht="15" x14ac:dyDescent="0.25">
      <c r="A206" s="155">
        <v>199</v>
      </c>
      <c r="B206" s="244">
        <f ca="1">'Tabla Amortización Fijo'!C212</f>
        <v>51717</v>
      </c>
      <c r="C206" s="141">
        <f t="shared" ca="1" si="26"/>
        <v>758908.89920339931</v>
      </c>
      <c r="D206" s="141">
        <f ca="1">IF(C206&lt;=0,0,IF(C206&lt;D205,C206,'Tabla Amortización Fijo'!AB212))</f>
        <v>14386.09012508542</v>
      </c>
      <c r="E206" s="156"/>
      <c r="F206" s="141">
        <f ca="1">IF(C206&lt;=0,0,'Tabla Amortización Fijo'!AC212)</f>
        <v>7384.604921138889</v>
      </c>
      <c r="G206" s="141">
        <f t="shared" ca="1" si="21"/>
        <v>21770.695046224311</v>
      </c>
      <c r="H206" s="449"/>
      <c r="I206" s="141">
        <f t="shared" ca="1" si="23"/>
        <v>607.12711936271944</v>
      </c>
      <c r="J206" s="141">
        <f ca="1">IF(P205&lt;=0.01,0,'Tabla Amortización Fijo'!R212)</f>
        <v>166.35080000000002</v>
      </c>
      <c r="K206" s="141">
        <f ca="1">IF(D206&lt;=0,0,'Tabla Amortización Fijo'!W212+'Tabla Amortización Fijo'!U212)</f>
        <v>311.17272652266246</v>
      </c>
      <c r="L206" s="141">
        <f t="shared" ca="1" si="24"/>
        <v>399</v>
      </c>
      <c r="M206" s="141">
        <f ca="1">IF(C206=0,0,'Tabla Amortización Fijo'!X212+'Tabla Amortización Fijo'!V212+'Tabla Amortización Fijo'!S212+'Tabla Amortización Fijo'!Q212)</f>
        <v>140.243764243626</v>
      </c>
      <c r="N206" s="141">
        <f t="shared" ca="1" si="27"/>
        <v>23394.589456353318</v>
      </c>
      <c r="O206" s="142"/>
      <c r="P206" s="140">
        <f t="shared" ca="1" si="22"/>
        <v>744522.80907831388</v>
      </c>
      <c r="Q206" s="140">
        <f t="shared" ca="1" si="25"/>
        <v>23254.345692109691</v>
      </c>
      <c r="R206" s="72"/>
      <c r="S206" s="72"/>
    </row>
    <row r="207" spans="1:19" ht="15" x14ac:dyDescent="0.25">
      <c r="A207" s="155">
        <v>200</v>
      </c>
      <c r="B207" s="244">
        <f ca="1">'Tabla Amortización Fijo'!C213</f>
        <v>51748</v>
      </c>
      <c r="C207" s="141">
        <f t="shared" ca="1" si="26"/>
        <v>744522.80907831388</v>
      </c>
      <c r="D207" s="141">
        <f ca="1">IF(C207&lt;=0,0,IF(C207&lt;D206,C207,'Tabla Amortización Fijo'!AB213))</f>
        <v>14537.583646374862</v>
      </c>
      <c r="E207" s="156"/>
      <c r="F207" s="141">
        <f ca="1">IF(C207&lt;=0,0,'Tabla Amortización Fijo'!AC213)</f>
        <v>7244.6202731666672</v>
      </c>
      <c r="G207" s="141">
        <f t="shared" ca="1" si="21"/>
        <v>21782.203919541527</v>
      </c>
      <c r="H207" s="449"/>
      <c r="I207" s="141">
        <f t="shared" ca="1" si="23"/>
        <v>595.61824726265115</v>
      </c>
      <c r="J207" s="141">
        <f ca="1">IF(P206&lt;=0.01,0,'Tabla Amortización Fijo'!R213)</f>
        <v>166.35080000000002</v>
      </c>
      <c r="K207" s="141">
        <f ca="1">IF(D207&lt;=0,0,'Tabla Amortización Fijo'!W213+'Tabla Amortización Fijo'!U213)</f>
        <v>311.17272652266246</v>
      </c>
      <c r="L207" s="141">
        <f t="shared" ca="1" si="24"/>
        <v>399</v>
      </c>
      <c r="M207" s="141">
        <f ca="1">IF(C207=0,0,'Tabla Amortización Fijo'!X213+'Tabla Amortización Fijo'!V213+'Tabla Amortización Fijo'!S213+'Tabla Amortización Fijo'!Q213)</f>
        <v>140.243764243626</v>
      </c>
      <c r="N207" s="141">
        <f t="shared" ca="1" si="27"/>
        <v>23394.589457570466</v>
      </c>
      <c r="O207" s="142"/>
      <c r="P207" s="140">
        <f t="shared" ca="1" si="22"/>
        <v>729985.225431939</v>
      </c>
      <c r="Q207" s="140">
        <f t="shared" ca="1" si="25"/>
        <v>23254.345693326839</v>
      </c>
      <c r="R207" s="72"/>
      <c r="S207" s="72"/>
    </row>
    <row r="208" spans="1:19" ht="15" x14ac:dyDescent="0.25">
      <c r="A208" s="155">
        <v>201</v>
      </c>
      <c r="B208" s="244">
        <f ca="1">'Tabla Amortización Fijo'!C214</f>
        <v>51778</v>
      </c>
      <c r="C208" s="141">
        <f t="shared" ca="1" si="26"/>
        <v>729985.225431939</v>
      </c>
      <c r="D208" s="141">
        <f ca="1">IF(C208&lt;=0,0,IF(C208&lt;D207,C208,'Tabla Amortización Fijo'!AB214))</f>
        <v>14919.806729922686</v>
      </c>
      <c r="E208" s="156"/>
      <c r="F208" s="141">
        <f ca="1">IF(C208&lt;=0,0,'Tabla Amortización Fijo'!AC214)</f>
        <v>6874.0273000000007</v>
      </c>
      <c r="G208" s="141">
        <f t="shared" ca="1" si="21"/>
        <v>21793.834029922687</v>
      </c>
      <c r="H208" s="449"/>
      <c r="I208" s="141">
        <f t="shared" ca="1" si="23"/>
        <v>583.9881803455512</v>
      </c>
      <c r="J208" s="141">
        <f ca="1">IF(P207&lt;=0.01,0,'Tabla Amortización Fijo'!R214)</f>
        <v>166.35080000000002</v>
      </c>
      <c r="K208" s="141">
        <f ca="1">IF(D208&lt;=0,0,'Tabla Amortización Fijo'!W214+'Tabla Amortización Fijo'!U214)</f>
        <v>311.17272652266246</v>
      </c>
      <c r="L208" s="141">
        <f t="shared" ca="1" si="24"/>
        <v>399</v>
      </c>
      <c r="M208" s="141">
        <f ca="1">IF(C208=0,0,'Tabla Amortización Fijo'!X214+'Tabla Amortización Fijo'!V214+'Tabla Amortización Fijo'!S214+'Tabla Amortización Fijo'!Q214)</f>
        <v>140.243764243626</v>
      </c>
      <c r="N208" s="141">
        <f t="shared" ca="1" si="27"/>
        <v>23394.589501034527</v>
      </c>
      <c r="O208" s="142"/>
      <c r="P208" s="140">
        <f t="shared" ca="1" si="22"/>
        <v>715065.41870201635</v>
      </c>
      <c r="Q208" s="140">
        <f t="shared" ca="1" si="25"/>
        <v>23254.3457367909</v>
      </c>
      <c r="R208" s="72"/>
      <c r="S208" s="72"/>
    </row>
    <row r="209" spans="1:19" ht="15" x14ac:dyDescent="0.25">
      <c r="A209" s="155">
        <v>202</v>
      </c>
      <c r="B209" s="244">
        <f ca="1">'Tabla Amortización Fijo'!C215</f>
        <v>51809</v>
      </c>
      <c r="C209" s="141">
        <f t="shared" ca="1" si="26"/>
        <v>715065.41870201635</v>
      </c>
      <c r="D209" s="141">
        <f ca="1">IF(C209&lt;=0,0,IF(C209&lt;D208,C209,'Tabla Amortización Fijo'!AB215))</f>
        <v>14847.786332254153</v>
      </c>
      <c r="E209" s="156"/>
      <c r="F209" s="141">
        <f ca="1">IF(C209&lt;=0,0,'Tabla Amortización Fijo'!AC215)</f>
        <v>6957.9835032500005</v>
      </c>
      <c r="G209" s="141">
        <f t="shared" ca="1" si="21"/>
        <v>21805.769835504154</v>
      </c>
      <c r="H209" s="449"/>
      <c r="I209" s="141">
        <f t="shared" ca="1" si="23"/>
        <v>572.05233496161304</v>
      </c>
      <c r="J209" s="141">
        <f ca="1">IF(P208&lt;=0.01,0,'Tabla Amortización Fijo'!R215)</f>
        <v>166.35080000000002</v>
      </c>
      <c r="K209" s="141">
        <f ca="1">IF(D209&lt;=0,0,'Tabla Amortización Fijo'!W215+'Tabla Amortización Fijo'!U215)</f>
        <v>311.17272652266251</v>
      </c>
      <c r="L209" s="141">
        <f t="shared" ca="1" si="24"/>
        <v>399</v>
      </c>
      <c r="M209" s="141">
        <f ca="1">IF(C209=0,0,'Tabla Amortización Fijo'!X215+'Tabla Amortización Fijo'!V215+'Tabla Amortización Fijo'!S215+'Tabla Amortización Fijo'!Q215)</f>
        <v>140.243764243626</v>
      </c>
      <c r="N209" s="141">
        <f t="shared" ca="1" si="27"/>
        <v>23394.589461232055</v>
      </c>
      <c r="O209" s="142"/>
      <c r="P209" s="140">
        <f t="shared" ca="1" si="22"/>
        <v>700217.63236976217</v>
      </c>
      <c r="Q209" s="140">
        <f t="shared" ca="1" si="25"/>
        <v>23254.345696988428</v>
      </c>
      <c r="R209" s="72"/>
      <c r="S209" s="72"/>
    </row>
    <row r="210" spans="1:19" ht="15" x14ac:dyDescent="0.25">
      <c r="A210" s="155">
        <v>203</v>
      </c>
      <c r="B210" s="244">
        <f ca="1">'Tabla Amortización Fijo'!C216</f>
        <v>51839</v>
      </c>
      <c r="C210" s="141">
        <f t="shared" ca="1" si="26"/>
        <v>700217.63236976217</v>
      </c>
      <c r="D210" s="141">
        <f ca="1">IF(C210&lt;=0,0,IF(C210&lt;D209,C210,'Tabla Amortización Fijo'!AB216))</f>
        <v>15223.932305707925</v>
      </c>
      <c r="E210" s="156"/>
      <c r="F210" s="141">
        <f ca="1">IF(C210&lt;=0,0,'Tabla Amortización Fijo'!AC216)</f>
        <v>6593.7157333333325</v>
      </c>
      <c r="G210" s="141">
        <f t="shared" ca="1" si="21"/>
        <v>21817.648039041258</v>
      </c>
      <c r="H210" s="449"/>
      <c r="I210" s="141">
        <f t="shared" ca="1" si="23"/>
        <v>560.1741058958097</v>
      </c>
      <c r="J210" s="141">
        <f ca="1">IF(P209&lt;=0.01,0,'Tabla Amortización Fijo'!R216)</f>
        <v>166.35080000000002</v>
      </c>
      <c r="K210" s="141">
        <f ca="1">IF(D210&lt;=0,0,'Tabla Amortización Fijo'!W216+'Tabla Amortización Fijo'!U216)</f>
        <v>311.17272652266251</v>
      </c>
      <c r="L210" s="141">
        <f t="shared" ca="1" si="24"/>
        <v>399</v>
      </c>
      <c r="M210" s="141">
        <f ca="1">IF(C210=0,0,'Tabla Amortización Fijo'!X216+'Tabla Amortización Fijo'!V216+'Tabla Amortización Fijo'!S216+'Tabla Amortización Fijo'!Q216)</f>
        <v>140.243764243626</v>
      </c>
      <c r="N210" s="141">
        <f t="shared" ca="1" si="27"/>
        <v>23394.589435703358</v>
      </c>
      <c r="O210" s="142"/>
      <c r="P210" s="140">
        <f t="shared" ca="1" si="22"/>
        <v>684993.70006405422</v>
      </c>
      <c r="Q210" s="140">
        <f t="shared" ca="1" si="25"/>
        <v>23254.345671459731</v>
      </c>
      <c r="R210" s="72"/>
      <c r="S210" s="72"/>
    </row>
    <row r="211" spans="1:19" ht="15" x14ac:dyDescent="0.25">
      <c r="A211" s="155">
        <v>204</v>
      </c>
      <c r="B211" s="244">
        <f ca="1">'Tabla Amortización Fijo'!C217</f>
        <v>51870</v>
      </c>
      <c r="C211" s="141">
        <f t="shared" ca="1" si="26"/>
        <v>684993.70006405422</v>
      </c>
      <c r="D211" s="141">
        <f ca="1">IF(C211&lt;=0,0,IF(C211&lt;D210,C211,'Tabla Amortización Fijo'!AB217))</f>
        <v>15164.458236022248</v>
      </c>
      <c r="E211" s="156"/>
      <c r="F211" s="141">
        <f ca="1">IF(C211&lt;=0,0,'Tabla Amortización Fijo'!AC217)</f>
        <v>6665.3689611388891</v>
      </c>
      <c r="G211" s="141">
        <f t="shared" ca="1" si="21"/>
        <v>21829.827197161139</v>
      </c>
      <c r="H211" s="449"/>
      <c r="I211" s="141">
        <f t="shared" ca="1" si="23"/>
        <v>547.99496005124342</v>
      </c>
      <c r="J211" s="141">
        <f ca="1">IF(P210&lt;=0.01,0,'Tabla Amortización Fijo'!R217)</f>
        <v>166.35080000000002</v>
      </c>
      <c r="K211" s="141">
        <f ca="1">IF(D211&lt;=0,0,'Tabla Amortización Fijo'!W217+'Tabla Amortización Fijo'!U217)</f>
        <v>311.17272652266251</v>
      </c>
      <c r="L211" s="141">
        <f t="shared" ca="1" si="24"/>
        <v>399</v>
      </c>
      <c r="M211" s="141">
        <f ca="1">IF(C211=0,0,'Tabla Amortización Fijo'!X217+'Tabla Amortización Fijo'!V217+'Tabla Amortización Fijo'!S217+'Tabla Amortización Fijo'!Q217)</f>
        <v>140.243764243626</v>
      </c>
      <c r="N211" s="141">
        <f t="shared" ca="1" si="27"/>
        <v>23394.589447978673</v>
      </c>
      <c r="O211" s="142"/>
      <c r="P211" s="140">
        <f t="shared" ca="1" si="22"/>
        <v>669829.24182803195</v>
      </c>
      <c r="Q211" s="140">
        <f t="shared" ca="1" si="25"/>
        <v>23254.345683735046</v>
      </c>
      <c r="R211" s="72"/>
      <c r="S211" s="72"/>
    </row>
    <row r="212" spans="1:19" ht="15" x14ac:dyDescent="0.25">
      <c r="A212" s="155">
        <v>205</v>
      </c>
      <c r="B212" s="244">
        <f ca="1">'Tabla Amortización Fijo'!C218</f>
        <v>51901</v>
      </c>
      <c r="C212" s="141">
        <f t="shared" ca="1" si="26"/>
        <v>669829.24182803195</v>
      </c>
      <c r="D212" s="141">
        <f ca="1">IF(C212&lt;=0,0,IF(C212&lt;D211,C212,'Tabla Amortización Fijo'!AB218))</f>
        <v>15324.148405946582</v>
      </c>
      <c r="E212" s="156"/>
      <c r="F212" s="141">
        <f ca="1">IF(C212&lt;=0,0,'Tabla Amortización Fijo'!AC218)</f>
        <v>6517.8103406388882</v>
      </c>
      <c r="G212" s="141">
        <f t="shared" ca="1" si="21"/>
        <v>21841.958746585471</v>
      </c>
      <c r="H212" s="449"/>
      <c r="I212" s="141">
        <f t="shared" ca="1" si="23"/>
        <v>535.86339346242562</v>
      </c>
      <c r="J212" s="141">
        <f ca="1">IF(P211&lt;=0.01,0,'Tabla Amortización Fijo'!R218)</f>
        <v>166.35080000000002</v>
      </c>
      <c r="K212" s="141">
        <f ca="1">IF(D212&lt;=0,0,'Tabla Amortización Fijo'!W218+'Tabla Amortización Fijo'!U218)</f>
        <v>311.17272652266251</v>
      </c>
      <c r="L212" s="141">
        <f t="shared" ca="1" si="24"/>
        <v>399</v>
      </c>
      <c r="M212" s="141">
        <f ca="1">IF(C212=0,0,'Tabla Amortización Fijo'!X218+'Tabla Amortización Fijo'!V218+'Tabla Amortización Fijo'!S218+'Tabla Amortización Fijo'!Q218)</f>
        <v>140.243764243626</v>
      </c>
      <c r="N212" s="141">
        <f t="shared" ca="1" si="27"/>
        <v>23394.589430814187</v>
      </c>
      <c r="O212" s="142"/>
      <c r="P212" s="140">
        <f t="shared" ca="1" si="22"/>
        <v>654505.0934220854</v>
      </c>
      <c r="Q212" s="140">
        <f t="shared" ca="1" si="25"/>
        <v>23254.34566657056</v>
      </c>
      <c r="R212" s="72"/>
      <c r="S212" s="72"/>
    </row>
    <row r="213" spans="1:19" ht="15" x14ac:dyDescent="0.25">
      <c r="A213" s="155">
        <v>206</v>
      </c>
      <c r="B213" s="244">
        <f ca="1">'Tabla Amortización Fijo'!C219</f>
        <v>51929</v>
      </c>
      <c r="C213" s="141">
        <f t="shared" ca="1" si="26"/>
        <v>654505.0934220854</v>
      </c>
      <c r="D213" s="141">
        <f ca="1">IF(C213&lt;=0,0,IF(C213&lt;D212,C213,'Tabla Amortización Fijo'!AB219))</f>
        <v>16101.845831716109</v>
      </c>
      <c r="E213" s="156"/>
      <c r="F213" s="141">
        <f ca="1">IF(C213&lt;=0,0,'Tabla Amortización Fijo'!AC219)</f>
        <v>5752.3722495555558</v>
      </c>
      <c r="G213" s="141">
        <f t="shared" ca="1" si="21"/>
        <v>21854.218081271665</v>
      </c>
      <c r="H213" s="449"/>
      <c r="I213" s="141">
        <f t="shared" ca="1" si="23"/>
        <v>523.60407473766838</v>
      </c>
      <c r="J213" s="141">
        <f ca="1">IF(P212&lt;=0.01,0,'Tabla Amortización Fijo'!R219)</f>
        <v>166.35080000000002</v>
      </c>
      <c r="K213" s="141">
        <f ca="1">IF(D213&lt;=0,0,'Tabla Amortización Fijo'!W219+'Tabla Amortización Fijo'!U219)</f>
        <v>311.17272652266251</v>
      </c>
      <c r="L213" s="141">
        <f t="shared" ca="1" si="24"/>
        <v>399</v>
      </c>
      <c r="M213" s="141">
        <f ca="1">IF(C213=0,0,'Tabla Amortización Fijo'!X219+'Tabla Amortización Fijo'!V219+'Tabla Amortización Fijo'!S219+'Tabla Amortización Fijo'!Q219)</f>
        <v>140.243764243626</v>
      </c>
      <c r="N213" s="141">
        <f t="shared" ca="1" si="27"/>
        <v>23394.589446775622</v>
      </c>
      <c r="O213" s="142"/>
      <c r="P213" s="140">
        <f t="shared" ca="1" si="22"/>
        <v>638403.24759036931</v>
      </c>
      <c r="Q213" s="140">
        <f t="shared" ca="1" si="25"/>
        <v>23254.345682531995</v>
      </c>
      <c r="R213" s="72"/>
      <c r="S213" s="72"/>
    </row>
    <row r="214" spans="1:19" ht="15" x14ac:dyDescent="0.25">
      <c r="A214" s="155">
        <v>207</v>
      </c>
      <c r="B214" s="244">
        <f ca="1">'Tabla Amortización Fijo'!C220</f>
        <v>51960</v>
      </c>
      <c r="C214" s="141">
        <f t="shared" ca="1" si="26"/>
        <v>638403.24759036931</v>
      </c>
      <c r="D214" s="141">
        <f ca="1">IF(C214&lt;=0,0,IF(C214&lt;D213,C214,'Tabla Amortización Fijo'!AB220))</f>
        <v>15655.081584154857</v>
      </c>
      <c r="E214" s="156"/>
      <c r="F214" s="141">
        <f ca="1">IF(C214&lt;=0,0,'Tabla Amortización Fijo'!AC220)</f>
        <v>6212.0179017499995</v>
      </c>
      <c r="G214" s="141">
        <f t="shared" ca="1" si="21"/>
        <v>21867.099485904859</v>
      </c>
      <c r="H214" s="449"/>
      <c r="I214" s="141">
        <f t="shared" ca="1" si="23"/>
        <v>510.72259807229551</v>
      </c>
      <c r="J214" s="141">
        <f ca="1">IF(P213&lt;=0.01,0,'Tabla Amortización Fijo'!R220)</f>
        <v>166.35080000000002</v>
      </c>
      <c r="K214" s="141">
        <f ca="1">IF(D214&lt;=0,0,'Tabla Amortización Fijo'!W220+'Tabla Amortización Fijo'!U220)</f>
        <v>311.17272652266246</v>
      </c>
      <c r="L214" s="141">
        <f t="shared" ca="1" si="24"/>
        <v>399</v>
      </c>
      <c r="M214" s="141">
        <f ca="1">IF(C214=0,0,'Tabla Amortización Fijo'!X220+'Tabla Amortización Fijo'!V220+'Tabla Amortización Fijo'!S220+'Tabla Amortización Fijo'!Q220)</f>
        <v>140.243764243626</v>
      </c>
      <c r="N214" s="141">
        <f t="shared" ca="1" si="27"/>
        <v>23394.589374743442</v>
      </c>
      <c r="O214" s="142"/>
      <c r="P214" s="140">
        <f t="shared" ca="1" si="22"/>
        <v>622748.16600621445</v>
      </c>
      <c r="Q214" s="140">
        <f t="shared" ca="1" si="25"/>
        <v>23254.345610499815</v>
      </c>
      <c r="R214" s="72"/>
      <c r="S214" s="72"/>
    </row>
    <row r="215" spans="1:19" ht="15" x14ac:dyDescent="0.25">
      <c r="A215" s="155">
        <v>208</v>
      </c>
      <c r="B215" s="244">
        <f ca="1">'Tabla Amortización Fijo'!C221</f>
        <v>51990</v>
      </c>
      <c r="C215" s="141">
        <f t="shared" ca="1" si="26"/>
        <v>622748.16600621445</v>
      </c>
      <c r="D215" s="141">
        <f ca="1">IF(C215&lt;=0,0,IF(C215&lt;D214,C215,'Tabla Amortización Fijo'!AB221))</f>
        <v>16015.412020388836</v>
      </c>
      <c r="E215" s="156"/>
      <c r="F215" s="141">
        <f ca="1">IF(C215&lt;=0,0,'Tabla Amortización Fijo'!AC221)</f>
        <v>5864.2115574999998</v>
      </c>
      <c r="G215" s="141">
        <f t="shared" ca="1" si="21"/>
        <v>21879.623577888837</v>
      </c>
      <c r="H215" s="449"/>
      <c r="I215" s="141">
        <f t="shared" ca="1" si="23"/>
        <v>498.19853280497153</v>
      </c>
      <c r="J215" s="141">
        <f ca="1">IF(P214&lt;=0.01,0,'Tabla Amortización Fijo'!R221)</f>
        <v>166.35080000000002</v>
      </c>
      <c r="K215" s="141">
        <f ca="1">IF(D215&lt;=0,0,'Tabla Amortización Fijo'!W221+'Tabla Amortización Fijo'!U221)</f>
        <v>311.17272652266246</v>
      </c>
      <c r="L215" s="141">
        <f t="shared" ca="1" si="24"/>
        <v>399</v>
      </c>
      <c r="M215" s="141">
        <f ca="1">IF(C215=0,0,'Tabla Amortización Fijo'!X221+'Tabla Amortización Fijo'!V221+'Tabla Amortización Fijo'!S221+'Tabla Amortización Fijo'!Q221)</f>
        <v>140.243764243626</v>
      </c>
      <c r="N215" s="141">
        <f t="shared" ca="1" si="27"/>
        <v>23394.589401460096</v>
      </c>
      <c r="O215" s="142"/>
      <c r="P215" s="140">
        <f t="shared" ca="1" si="22"/>
        <v>606732.75398582558</v>
      </c>
      <c r="Q215" s="140">
        <f t="shared" ca="1" si="25"/>
        <v>23254.345637216469</v>
      </c>
      <c r="R215" s="72"/>
      <c r="S215" s="72"/>
    </row>
    <row r="216" spans="1:19" ht="15" x14ac:dyDescent="0.25">
      <c r="A216" s="155">
        <v>209</v>
      </c>
      <c r="B216" s="244">
        <f ca="1">'Tabla Amortización Fijo'!C222</f>
        <v>52021</v>
      </c>
      <c r="C216" s="141">
        <f t="shared" ca="1" si="26"/>
        <v>606732.75398582558</v>
      </c>
      <c r="D216" s="141">
        <f ca="1">IF(C216&lt;=0,0,IF(C216&lt;D215,C216,'Tabla Amortización Fijo'!AB222))</f>
        <v>15988.589476529371</v>
      </c>
      <c r="E216" s="156"/>
      <c r="F216" s="141">
        <f ca="1">IF(C216&lt;=0,0,'Tabla Amortización Fijo'!AC222)</f>
        <v>5903.8464393333334</v>
      </c>
      <c r="G216" s="141">
        <f t="shared" ca="1" si="21"/>
        <v>21892.435915862705</v>
      </c>
      <c r="H216" s="449"/>
      <c r="I216" s="141">
        <f t="shared" ca="1" si="23"/>
        <v>485.38620318866049</v>
      </c>
      <c r="J216" s="141">
        <f ca="1">IF(P215&lt;=0.01,0,'Tabla Amortización Fijo'!R222)</f>
        <v>166.35080000000002</v>
      </c>
      <c r="K216" s="141">
        <f ca="1">IF(D216&lt;=0,0,'Tabla Amortización Fijo'!W222+'Tabla Amortización Fijo'!U222)</f>
        <v>311.17272652266246</v>
      </c>
      <c r="L216" s="141">
        <f t="shared" ca="1" si="24"/>
        <v>399</v>
      </c>
      <c r="M216" s="141">
        <f ca="1">IF(C216=0,0,'Tabla Amortización Fijo'!X222+'Tabla Amortización Fijo'!V222+'Tabla Amortización Fijo'!S222+'Tabla Amortización Fijo'!Q222)</f>
        <v>140.243764243626</v>
      </c>
      <c r="N216" s="141">
        <f t="shared" ca="1" si="27"/>
        <v>23394.589409817654</v>
      </c>
      <c r="O216" s="142"/>
      <c r="P216" s="140">
        <f t="shared" ca="1" si="22"/>
        <v>590744.16450929618</v>
      </c>
      <c r="Q216" s="140">
        <f t="shared" ca="1" si="25"/>
        <v>23254.345645574027</v>
      </c>
      <c r="R216" s="72"/>
      <c r="S216" s="72"/>
    </row>
    <row r="217" spans="1:19" ht="15" x14ac:dyDescent="0.25">
      <c r="A217" s="155">
        <v>210</v>
      </c>
      <c r="B217" s="244">
        <f ca="1">'Tabla Amortización Fijo'!C223</f>
        <v>52051</v>
      </c>
      <c r="C217" s="141">
        <f t="shared" ca="1" si="26"/>
        <v>590744.16450929618</v>
      </c>
      <c r="D217" s="141">
        <f ca="1">IF(C217&lt;=0,0,IF(C217&lt;D216,C217,'Tabla Amortización Fijo'!AB223))</f>
        <v>16342.386235682352</v>
      </c>
      <c r="E217" s="156"/>
      <c r="F217" s="141">
        <f ca="1">IF(C217&lt;=0,0,'Tabla Amortización Fijo'!AC223)</f>
        <v>5562.8405574999997</v>
      </c>
      <c r="G217" s="141">
        <f t="shared" ca="1" si="21"/>
        <v>21905.226793182352</v>
      </c>
      <c r="H217" s="449"/>
      <c r="I217" s="141">
        <f t="shared" ca="1" si="23"/>
        <v>472.595331607437</v>
      </c>
      <c r="J217" s="141">
        <f ca="1">IF(P216&lt;=0.01,0,'Tabla Amortización Fijo'!R223)</f>
        <v>166.35080000000002</v>
      </c>
      <c r="K217" s="141">
        <f ca="1">IF(D217&lt;=0,0,'Tabla Amortización Fijo'!W223+'Tabla Amortización Fijo'!U223)</f>
        <v>311.17272652266251</v>
      </c>
      <c r="L217" s="141">
        <f t="shared" ca="1" si="24"/>
        <v>399</v>
      </c>
      <c r="M217" s="141">
        <f ca="1">IF(C217=0,0,'Tabla Amortización Fijo'!X223+'Tabla Amortización Fijo'!V223+'Tabla Amortización Fijo'!S223+'Tabla Amortización Fijo'!Q223)</f>
        <v>140.243764243626</v>
      </c>
      <c r="N217" s="141">
        <f t="shared" ca="1" si="27"/>
        <v>23394.589415556078</v>
      </c>
      <c r="O217" s="142"/>
      <c r="P217" s="140">
        <f t="shared" ca="1" si="22"/>
        <v>574401.77827361389</v>
      </c>
      <c r="Q217" s="140">
        <f t="shared" ca="1" si="25"/>
        <v>23254.345651312451</v>
      </c>
      <c r="R217" s="72"/>
      <c r="S217" s="72"/>
    </row>
    <row r="218" spans="1:19" ht="15" x14ac:dyDescent="0.25">
      <c r="A218" s="155">
        <v>211</v>
      </c>
      <c r="B218" s="244">
        <f ca="1">'Tabla Amortización Fijo'!C224</f>
        <v>52082</v>
      </c>
      <c r="C218" s="141">
        <f t="shared" ca="1" si="26"/>
        <v>574401.77827361389</v>
      </c>
      <c r="D218" s="141">
        <f ca="1">IF(C218&lt;=0,0,IF(C218&lt;D217,C218,'Tabla Amortización Fijo'!AB224))</f>
        <v>16329.052612432133</v>
      </c>
      <c r="E218" s="156"/>
      <c r="F218" s="141">
        <f ca="1">IF(C218&lt;=0,0,'Tabla Amortización Fijo'!AC224)</f>
        <v>5589.248042277778</v>
      </c>
      <c r="G218" s="141">
        <f t="shared" ca="1" si="21"/>
        <v>21918.30065470991</v>
      </c>
      <c r="H218" s="449"/>
      <c r="I218" s="141">
        <f t="shared" ca="1" si="23"/>
        <v>459.52142261889111</v>
      </c>
      <c r="J218" s="141">
        <f ca="1">IF(P217&lt;=0.01,0,'Tabla Amortización Fijo'!R224)</f>
        <v>166.35080000000002</v>
      </c>
      <c r="K218" s="141">
        <f ca="1">IF(D218&lt;=0,0,'Tabla Amortización Fijo'!W224+'Tabla Amortización Fijo'!U224)</f>
        <v>311.17272652266251</v>
      </c>
      <c r="L218" s="141">
        <f t="shared" ca="1" si="24"/>
        <v>399</v>
      </c>
      <c r="M218" s="141">
        <f ca="1">IF(C218=0,0,'Tabla Amortización Fijo'!X224+'Tabla Amortización Fijo'!V224+'Tabla Amortización Fijo'!S224+'Tabla Amortización Fijo'!Q224)</f>
        <v>140.243764243626</v>
      </c>
      <c r="N218" s="141">
        <f t="shared" ca="1" si="27"/>
        <v>23394.58936809509</v>
      </c>
      <c r="O218" s="142"/>
      <c r="P218" s="140">
        <f t="shared" ca="1" si="22"/>
        <v>558072.72566118173</v>
      </c>
      <c r="Q218" s="140">
        <f t="shared" ca="1" si="25"/>
        <v>23254.345603851463</v>
      </c>
      <c r="R218" s="72"/>
      <c r="S218" s="72"/>
    </row>
    <row r="219" spans="1:19" ht="15" x14ac:dyDescent="0.25">
      <c r="A219" s="155">
        <v>212</v>
      </c>
      <c r="B219" s="244">
        <f ca="1">'Tabla Amortización Fijo'!C225</f>
        <v>52113</v>
      </c>
      <c r="C219" s="141">
        <f t="shared" ca="1" si="26"/>
        <v>558072.72566118173</v>
      </c>
      <c r="D219" s="141">
        <f ca="1">IF(C219&lt;=0,0,IF(C219&lt;D218,C219,'Tabla Amortización Fijo'!AB225))</f>
        <v>16501.00660813694</v>
      </c>
      <c r="E219" s="156"/>
      <c r="F219" s="141">
        <f ca="1">IF(C219&lt;=0,0,'Tabla Amortización Fijo'!AC225)</f>
        <v>5430.3573140833323</v>
      </c>
      <c r="G219" s="141">
        <f t="shared" ca="1" si="21"/>
        <v>21931.363922220273</v>
      </c>
      <c r="H219" s="449"/>
      <c r="I219" s="141">
        <f t="shared" ca="1" si="23"/>
        <v>446.45818052894543</v>
      </c>
      <c r="J219" s="141">
        <f ca="1">IF(P218&lt;=0.01,0,'Tabla Amortización Fijo'!R225)</f>
        <v>166.35080000000002</v>
      </c>
      <c r="K219" s="141">
        <f ca="1">IF(D219&lt;=0,0,'Tabla Amortización Fijo'!W225+'Tabla Amortización Fijo'!U225)</f>
        <v>311.17272652266251</v>
      </c>
      <c r="L219" s="141">
        <f t="shared" ca="1" si="24"/>
        <v>399</v>
      </c>
      <c r="M219" s="141">
        <f ca="1">IF(C219=0,0,'Tabla Amortización Fijo'!X225+'Tabla Amortización Fijo'!V225+'Tabla Amortización Fijo'!S225+'Tabla Amortización Fijo'!Q225)</f>
        <v>140.243764243626</v>
      </c>
      <c r="N219" s="141">
        <f t="shared" ca="1" si="27"/>
        <v>23394.589393515507</v>
      </c>
      <c r="O219" s="142"/>
      <c r="P219" s="140">
        <f t="shared" ca="1" si="22"/>
        <v>541571.7190530448</v>
      </c>
      <c r="Q219" s="140">
        <f t="shared" ca="1" si="25"/>
        <v>23254.34562927188</v>
      </c>
      <c r="R219" s="72"/>
      <c r="S219" s="72"/>
    </row>
    <row r="220" spans="1:19" ht="15" x14ac:dyDescent="0.25">
      <c r="A220" s="155">
        <v>213</v>
      </c>
      <c r="B220" s="244">
        <f ca="1">'Tabla Amortización Fijo'!C226</f>
        <v>52143</v>
      </c>
      <c r="C220" s="141">
        <f t="shared" ca="1" si="26"/>
        <v>541571.7190530448</v>
      </c>
      <c r="D220" s="141">
        <f ca="1">IF(C220&lt;=0,0,IF(C220&lt;D219,C220,'Tabla Amortización Fijo'!AB226))</f>
        <v>16844.764720093721</v>
      </c>
      <c r="E220" s="156"/>
      <c r="F220" s="141">
        <f ca="1">IF(C220&lt;=0,0,'Tabla Amortización Fijo'!AC226)</f>
        <v>5099.7999866666669</v>
      </c>
      <c r="G220" s="141">
        <f t="shared" ca="1" si="21"/>
        <v>21944.564706760386</v>
      </c>
      <c r="H220" s="449"/>
      <c r="I220" s="141">
        <f t="shared" ca="1" si="23"/>
        <v>433.25737524243584</v>
      </c>
      <c r="J220" s="141">
        <f ca="1">IF(P219&lt;=0.01,0,'Tabla Amortización Fijo'!R226)</f>
        <v>166.35080000000002</v>
      </c>
      <c r="K220" s="141">
        <f ca="1">IF(D220&lt;=0,0,'Tabla Amortización Fijo'!W226+'Tabla Amortización Fijo'!U226)</f>
        <v>311.17272652266251</v>
      </c>
      <c r="L220" s="141">
        <f t="shared" ca="1" si="24"/>
        <v>399</v>
      </c>
      <c r="M220" s="141">
        <f ca="1">IF(C220=0,0,'Tabla Amortización Fijo'!X226+'Tabla Amortización Fijo'!V226+'Tabla Amortización Fijo'!S226+'Tabla Amortización Fijo'!Q226)</f>
        <v>140.243764243626</v>
      </c>
      <c r="N220" s="141">
        <f t="shared" ca="1" si="27"/>
        <v>23394.589372769111</v>
      </c>
      <c r="O220" s="142"/>
      <c r="P220" s="140">
        <f t="shared" ca="1" si="22"/>
        <v>524726.95433295111</v>
      </c>
      <c r="Q220" s="140">
        <f t="shared" ca="1" si="25"/>
        <v>23254.345608525484</v>
      </c>
      <c r="R220" s="72"/>
      <c r="S220" s="72"/>
    </row>
    <row r="221" spans="1:19" ht="15" x14ac:dyDescent="0.25">
      <c r="A221" s="155">
        <v>214</v>
      </c>
      <c r="B221" s="244">
        <f ca="1">'Tabla Amortización Fijo'!C227</f>
        <v>52174</v>
      </c>
      <c r="C221" s="141">
        <f t="shared" ca="1" si="26"/>
        <v>524726.95433295111</v>
      </c>
      <c r="D221" s="141">
        <f ca="1">IF(C221&lt;=0,0,IF(C221&lt;D220,C221,'Tabla Amortización Fijo'!AB227))</f>
        <v>16852.156105651728</v>
      </c>
      <c r="E221" s="156"/>
      <c r="F221" s="141">
        <f ca="1">IF(C221&lt;=0,0,'Tabla Amortización Fijo'!AC227)</f>
        <v>5105.8844465555558</v>
      </c>
      <c r="G221" s="141">
        <f t="shared" ca="1" si="21"/>
        <v>21958.040552207283</v>
      </c>
      <c r="H221" s="449"/>
      <c r="I221" s="141">
        <f t="shared" ca="1" si="23"/>
        <v>419.78156346636092</v>
      </c>
      <c r="J221" s="141">
        <f ca="1">IF(P220&lt;=0.01,0,'Tabla Amortización Fijo'!R227)</f>
        <v>166.35080000000002</v>
      </c>
      <c r="K221" s="141">
        <f ca="1">IF(D221&lt;=0,0,'Tabla Amortización Fijo'!W227+'Tabla Amortización Fijo'!U227)</f>
        <v>311.17272652266251</v>
      </c>
      <c r="L221" s="141">
        <f t="shared" ca="1" si="24"/>
        <v>399</v>
      </c>
      <c r="M221" s="141">
        <f ca="1">IF(C221=0,0,'Tabla Amortización Fijo'!X227+'Tabla Amortización Fijo'!V227+'Tabla Amortización Fijo'!S227+'Tabla Amortización Fijo'!Q227)</f>
        <v>140.243764243626</v>
      </c>
      <c r="N221" s="141">
        <f t="shared" ca="1" si="27"/>
        <v>23394.589406439933</v>
      </c>
      <c r="O221" s="142"/>
      <c r="P221" s="140">
        <f t="shared" ca="1" si="22"/>
        <v>507874.79822729935</v>
      </c>
      <c r="Q221" s="140">
        <f t="shared" ca="1" si="25"/>
        <v>23254.345642196306</v>
      </c>
      <c r="R221" s="72"/>
      <c r="S221" s="72"/>
    </row>
    <row r="222" spans="1:19" ht="15" x14ac:dyDescent="0.25">
      <c r="A222" s="155">
        <v>215</v>
      </c>
      <c r="B222" s="244">
        <f ca="1">'Tabla Amortización Fijo'!C228</f>
        <v>52204</v>
      </c>
      <c r="C222" s="141">
        <f t="shared" ca="1" si="26"/>
        <v>507874.79822729935</v>
      </c>
      <c r="D222" s="141">
        <f ca="1">IF(C222&lt;=0,0,IF(C222&lt;D221,C222,'Tabla Amortización Fijo'!AB228))</f>
        <v>17189.03492786342</v>
      </c>
      <c r="E222" s="156"/>
      <c r="F222" s="141">
        <f ca="1">IF(C222&lt;=0,0,'Tabla Amortización Fijo'!AC228)</f>
        <v>4782.4873233333337</v>
      </c>
      <c r="G222" s="141">
        <f t="shared" ca="1" si="21"/>
        <v>21971.522251196755</v>
      </c>
      <c r="H222" s="449"/>
      <c r="I222" s="141">
        <f t="shared" ca="1" si="23"/>
        <v>406.29983858183954</v>
      </c>
      <c r="J222" s="141">
        <f ca="1">IF(P221&lt;=0.01,0,'Tabla Amortización Fijo'!R228)</f>
        <v>166.35080000000002</v>
      </c>
      <c r="K222" s="141">
        <f ca="1">IF(D222&lt;=0,0,'Tabla Amortización Fijo'!W228+'Tabla Amortización Fijo'!U228)</f>
        <v>311.17272652266251</v>
      </c>
      <c r="L222" s="141">
        <f t="shared" ca="1" si="24"/>
        <v>399</v>
      </c>
      <c r="M222" s="141">
        <f ca="1">IF(C222=0,0,'Tabla Amortización Fijo'!X228+'Tabla Amortización Fijo'!V228+'Tabla Amortización Fijo'!S228+'Tabla Amortización Fijo'!Q228)</f>
        <v>140.243764243626</v>
      </c>
      <c r="N222" s="141">
        <f t="shared" ca="1" si="27"/>
        <v>23394.589380544883</v>
      </c>
      <c r="O222" s="142"/>
      <c r="P222" s="140">
        <f t="shared" ca="1" si="22"/>
        <v>490685.76329943596</v>
      </c>
      <c r="Q222" s="140">
        <f t="shared" ca="1" si="25"/>
        <v>23254.345616301256</v>
      </c>
      <c r="R222" s="72"/>
      <c r="S222" s="72"/>
    </row>
    <row r="223" spans="1:19" ht="15" x14ac:dyDescent="0.25">
      <c r="A223" s="155">
        <v>216</v>
      </c>
      <c r="B223" s="244">
        <f ca="1">'Tabla Amortización Fijo'!C229</f>
        <v>52235</v>
      </c>
      <c r="C223" s="141">
        <f t="shared" ca="1" si="26"/>
        <v>490685.76329943596</v>
      </c>
      <c r="D223" s="141">
        <f ca="1">IF(C223&lt;=0,0,IF(C223&lt;D222,C223,'Tabla Amortización Fijo'!AB229))</f>
        <v>17210.628759007435</v>
      </c>
      <c r="E223" s="156"/>
      <c r="F223" s="141">
        <f ca="1">IF(C223&lt;=0,0,'Tabla Amortización Fijo'!AC229)</f>
        <v>4774.644756083333</v>
      </c>
      <c r="G223" s="141">
        <f t="shared" ca="1" si="21"/>
        <v>21985.273515090768</v>
      </c>
      <c r="H223" s="449"/>
      <c r="I223" s="141">
        <f t="shared" ca="1" si="23"/>
        <v>392.54861063954883</v>
      </c>
      <c r="J223" s="141">
        <f ca="1">IF(P222&lt;=0.01,0,'Tabla Amortización Fijo'!R229)</f>
        <v>166.35080000000002</v>
      </c>
      <c r="K223" s="141">
        <f ca="1">IF(D223&lt;=0,0,'Tabla Amortización Fijo'!W229+'Tabla Amortización Fijo'!U229)</f>
        <v>311.17272652266246</v>
      </c>
      <c r="L223" s="141">
        <f t="shared" ca="1" si="24"/>
        <v>399</v>
      </c>
      <c r="M223" s="141">
        <f ca="1">IF(C223=0,0,'Tabla Amortización Fijo'!X229+'Tabla Amortización Fijo'!V229+'Tabla Amortización Fijo'!S229+'Tabla Amortización Fijo'!Q229)</f>
        <v>140.243764243626</v>
      </c>
      <c r="N223" s="141">
        <f t="shared" ca="1" si="27"/>
        <v>23394.589416496605</v>
      </c>
      <c r="O223" s="142"/>
      <c r="P223" s="140">
        <f t="shared" ca="1" si="22"/>
        <v>473475.13454042852</v>
      </c>
      <c r="Q223" s="140">
        <f t="shared" ca="1" si="25"/>
        <v>23254.345652252978</v>
      </c>
      <c r="R223" s="72"/>
      <c r="S223" s="72"/>
    </row>
    <row r="224" spans="1:19" ht="15" x14ac:dyDescent="0.25">
      <c r="A224" s="155">
        <v>217</v>
      </c>
      <c r="B224" s="244">
        <f ca="1">'Tabla Amortización Fijo'!C230</f>
        <v>52266</v>
      </c>
      <c r="C224" s="141">
        <f t="shared" ca="1" si="26"/>
        <v>473475.13454042852</v>
      </c>
      <c r="D224" s="141">
        <f ca="1">IF(C224&lt;=0,0,IF(C224&lt;D223,C224,'Tabla Amortización Fijo'!AB230))</f>
        <v>17391.866241300206</v>
      </c>
      <c r="E224" s="156"/>
      <c r="F224" s="141">
        <f ca="1">IF(C224&lt;=0,0,'Tabla Amortización Fijo'!AC230)</f>
        <v>4607.1757647222221</v>
      </c>
      <c r="G224" s="141">
        <f t="shared" ca="1" si="21"/>
        <v>21999.042006022428</v>
      </c>
      <c r="H224" s="449"/>
      <c r="I224" s="141">
        <f t="shared" ca="1" si="23"/>
        <v>378.78010763234283</v>
      </c>
      <c r="J224" s="141">
        <f ca="1">IF(P223&lt;=0.01,0,'Tabla Amortización Fijo'!R230)</f>
        <v>166.35080000000002</v>
      </c>
      <c r="K224" s="141">
        <f ca="1">IF(D224&lt;=0,0,'Tabla Amortización Fijo'!W230+'Tabla Amortización Fijo'!U230)</f>
        <v>311.17272652266251</v>
      </c>
      <c r="L224" s="141">
        <f t="shared" ca="1" si="24"/>
        <v>399</v>
      </c>
      <c r="M224" s="141">
        <f ca="1">IF(C224=0,0,'Tabla Amortización Fijo'!X230+'Tabla Amortización Fijo'!V230+'Tabla Amortización Fijo'!S230+'Tabla Amortización Fijo'!Q230)</f>
        <v>140.243764243626</v>
      </c>
      <c r="N224" s="141">
        <f t="shared" ca="1" si="27"/>
        <v>23394.589404421058</v>
      </c>
      <c r="O224" s="142"/>
      <c r="P224" s="140">
        <f t="shared" ca="1" si="22"/>
        <v>456083.26829912834</v>
      </c>
      <c r="Q224" s="140">
        <f t="shared" ca="1" si="25"/>
        <v>23254.345640177431</v>
      </c>
      <c r="R224" s="72"/>
      <c r="S224" s="72"/>
    </row>
    <row r="225" spans="1:19" ht="15" x14ac:dyDescent="0.25">
      <c r="A225" s="155">
        <v>218</v>
      </c>
      <c r="B225" s="244">
        <f ca="1">'Tabla Amortización Fijo'!C231</f>
        <v>52294</v>
      </c>
      <c r="C225" s="141">
        <f t="shared" ca="1" si="26"/>
        <v>456083.26829912834</v>
      </c>
      <c r="D225" s="141">
        <f ca="1">IF(C225&lt;=0,0,IF(C225&lt;D224,C225,'Tabla Amortización Fijo'!AB231))</f>
        <v>18004.490665950685</v>
      </c>
      <c r="E225" s="156"/>
      <c r="F225" s="141">
        <f ca="1">IF(C225&lt;=0,0,'Tabla Amortización Fijo'!AC231)</f>
        <v>4008.4648325555559</v>
      </c>
      <c r="G225" s="141">
        <f t="shared" ca="1" si="21"/>
        <v>22012.955498506242</v>
      </c>
      <c r="H225" s="449"/>
      <c r="I225" s="141">
        <f t="shared" ca="1" si="23"/>
        <v>364.86661463930272</v>
      </c>
      <c r="J225" s="141">
        <f ca="1">IF(P224&lt;=0.01,0,'Tabla Amortización Fijo'!R231)</f>
        <v>166.35080000000002</v>
      </c>
      <c r="K225" s="141">
        <f ca="1">IF(D225&lt;=0,0,'Tabla Amortización Fijo'!W231+'Tabla Amortización Fijo'!U231)</f>
        <v>311.17272652266251</v>
      </c>
      <c r="L225" s="141">
        <f t="shared" ca="1" si="24"/>
        <v>399</v>
      </c>
      <c r="M225" s="141">
        <f ca="1">IF(C225=0,0,'Tabla Amortización Fijo'!X231+'Tabla Amortización Fijo'!V231+'Tabla Amortización Fijo'!S231+'Tabla Amortización Fijo'!Q231)</f>
        <v>140.243764243626</v>
      </c>
      <c r="N225" s="141">
        <f t="shared" ca="1" si="27"/>
        <v>23394.589403911836</v>
      </c>
      <c r="O225" s="142"/>
      <c r="P225" s="140">
        <f t="shared" ca="1" si="22"/>
        <v>438078.77763317764</v>
      </c>
      <c r="Q225" s="140">
        <f t="shared" ca="1" si="25"/>
        <v>23254.345639668209</v>
      </c>
      <c r="R225" s="72"/>
      <c r="S225" s="72"/>
    </row>
    <row r="226" spans="1:19" ht="15" x14ac:dyDescent="0.25">
      <c r="A226" s="155">
        <v>219</v>
      </c>
      <c r="B226" s="244">
        <f ca="1">'Tabla Amortización Fijo'!C232</f>
        <v>52325</v>
      </c>
      <c r="C226" s="141">
        <f t="shared" ca="1" si="26"/>
        <v>438078.77763317764</v>
      </c>
      <c r="D226" s="141">
        <f ca="1">IF(C226&lt;=0,0,IF(C226&lt;D225,C226,'Tabla Amortización Fijo'!AB232))</f>
        <v>17764.609544176285</v>
      </c>
      <c r="E226" s="156"/>
      <c r="F226" s="141">
        <f ca="1">IF(C226&lt;=0,0,'Tabla Amortización Fijo'!AC232)</f>
        <v>4262.7495172777772</v>
      </c>
      <c r="G226" s="141">
        <f t="shared" ca="1" si="21"/>
        <v>22027.359061454063</v>
      </c>
      <c r="H226" s="449"/>
      <c r="I226" s="141">
        <f t="shared" ca="1" si="23"/>
        <v>350.46302210654216</v>
      </c>
      <c r="J226" s="141">
        <f ca="1">IF(P225&lt;=0.01,0,'Tabla Amortización Fijo'!R232)</f>
        <v>166.35080000000002</v>
      </c>
      <c r="K226" s="141">
        <f ca="1">IF(D226&lt;=0,0,'Tabla Amortización Fijo'!W232+'Tabla Amortización Fijo'!U232)</f>
        <v>311.17272652266251</v>
      </c>
      <c r="L226" s="141">
        <f t="shared" ca="1" si="24"/>
        <v>399</v>
      </c>
      <c r="M226" s="141">
        <f ca="1">IF(C226=0,0,'Tabla Amortización Fijo'!X232+'Tabla Amortización Fijo'!V232+'Tabla Amortización Fijo'!S232+'Tabla Amortización Fijo'!Q232)</f>
        <v>140.243764243626</v>
      </c>
      <c r="N226" s="141">
        <f t="shared" ca="1" si="27"/>
        <v>23394.589374326893</v>
      </c>
      <c r="O226" s="142"/>
      <c r="P226" s="140">
        <f t="shared" ca="1" si="22"/>
        <v>420314.16808900138</v>
      </c>
      <c r="Q226" s="140">
        <f t="shared" ca="1" si="25"/>
        <v>23254.345610083266</v>
      </c>
      <c r="R226" s="72"/>
      <c r="S226" s="72"/>
    </row>
    <row r="227" spans="1:19" ht="15" x14ac:dyDescent="0.25">
      <c r="A227" s="155">
        <v>220</v>
      </c>
      <c r="B227" s="244">
        <f ca="1">'Tabla Amortización Fijo'!C233</f>
        <v>52355</v>
      </c>
      <c r="C227" s="141">
        <f t="shared" ca="1" si="26"/>
        <v>420314.16808900138</v>
      </c>
      <c r="D227" s="141">
        <f ca="1">IF(C227&lt;=0,0,IF(C227&lt;D226,C227,'Tabla Amortización Fijo'!AB233))</f>
        <v>18083.612699109697</v>
      </c>
      <c r="E227" s="156"/>
      <c r="F227" s="141">
        <f ca="1">IF(C227&lt;=0,0,'Tabla Amortización Fijo'!AC233)</f>
        <v>3957.9580575000005</v>
      </c>
      <c r="G227" s="141">
        <f t="shared" ca="1" si="21"/>
        <v>22041.570756609697</v>
      </c>
      <c r="H227" s="449"/>
      <c r="I227" s="141">
        <f t="shared" ca="1" si="23"/>
        <v>336.25133447120112</v>
      </c>
      <c r="J227" s="141">
        <f ca="1">IF(P226&lt;=0.01,0,'Tabla Amortización Fijo'!R233)</f>
        <v>166.35080000000002</v>
      </c>
      <c r="K227" s="141">
        <f ca="1">IF(D227&lt;=0,0,'Tabla Amortización Fijo'!W233+'Tabla Amortización Fijo'!U233)</f>
        <v>311.17272652266251</v>
      </c>
      <c r="L227" s="141">
        <f t="shared" ca="1" si="24"/>
        <v>399</v>
      </c>
      <c r="M227" s="141">
        <f ca="1">IF(C227=0,0,'Tabla Amortización Fijo'!X233+'Tabla Amortización Fijo'!V233+'Tabla Amortización Fijo'!S233+'Tabla Amortización Fijo'!Q233)</f>
        <v>140.243764243626</v>
      </c>
      <c r="N227" s="141">
        <f t="shared" ca="1" si="27"/>
        <v>23394.589381847189</v>
      </c>
      <c r="O227" s="142"/>
      <c r="P227" s="140">
        <f t="shared" ca="1" si="22"/>
        <v>402230.55538989167</v>
      </c>
      <c r="Q227" s="140">
        <f t="shared" ca="1" si="25"/>
        <v>23254.345617603562</v>
      </c>
      <c r="R227" s="72"/>
      <c r="S227" s="72"/>
    </row>
    <row r="228" spans="1:19" ht="15" x14ac:dyDescent="0.25">
      <c r="A228" s="155">
        <v>221</v>
      </c>
      <c r="B228" s="244">
        <f ca="1">'Tabla Amortización Fijo'!C234</f>
        <v>52386</v>
      </c>
      <c r="C228" s="141">
        <f t="shared" ca="1" si="26"/>
        <v>402230.55538989167</v>
      </c>
      <c r="D228" s="141">
        <f ca="1">IF(C228&lt;=0,0,IF(C228&lt;D227,C228,'Tabla Amortización Fijo'!AB234))</f>
        <v>18142.111240077109</v>
      </c>
      <c r="E228" s="156"/>
      <c r="F228" s="141">
        <f ca="1">IF(C228&lt;=0,0,'Tabla Amortización Fijo'!AC234)</f>
        <v>3913.9264210000006</v>
      </c>
      <c r="G228" s="141">
        <f t="shared" ca="1" si="21"/>
        <v>22056.037661077109</v>
      </c>
      <c r="H228" s="449"/>
      <c r="I228" s="141">
        <f t="shared" ca="1" si="23"/>
        <v>321.78444431191332</v>
      </c>
      <c r="J228" s="141">
        <f ca="1">IF(P227&lt;=0.01,0,'Tabla Amortización Fijo'!R234)</f>
        <v>166.35080000000002</v>
      </c>
      <c r="K228" s="141">
        <f ca="1">IF(D228&lt;=0,0,'Tabla Amortización Fijo'!W234+'Tabla Amortización Fijo'!U234)</f>
        <v>311.17272652266251</v>
      </c>
      <c r="L228" s="141">
        <f t="shared" ca="1" si="24"/>
        <v>399</v>
      </c>
      <c r="M228" s="141">
        <f ca="1">IF(C228=0,0,'Tabla Amortización Fijo'!X234+'Tabla Amortización Fijo'!V234+'Tabla Amortización Fijo'!S234+'Tabla Amortización Fijo'!Q234)</f>
        <v>140.243764243626</v>
      </c>
      <c r="N228" s="141">
        <f t="shared" ca="1" si="27"/>
        <v>23394.589396155312</v>
      </c>
      <c r="O228" s="142"/>
      <c r="P228" s="140">
        <f t="shared" ca="1" si="22"/>
        <v>384088.44414981455</v>
      </c>
      <c r="Q228" s="140">
        <f t="shared" ca="1" si="25"/>
        <v>23254.345631911685</v>
      </c>
      <c r="R228" s="72"/>
      <c r="S228" s="72"/>
    </row>
    <row r="229" spans="1:19" ht="15" x14ac:dyDescent="0.25">
      <c r="A229" s="155">
        <v>222</v>
      </c>
      <c r="B229" s="244">
        <f ca="1">'Tabla Amortización Fijo'!C235</f>
        <v>52416</v>
      </c>
      <c r="C229" s="141">
        <f t="shared" ca="1" si="26"/>
        <v>384088.44414981455</v>
      </c>
      <c r="D229" s="141">
        <f ca="1">IF(C229&lt;=0,0,IF(C229&lt;D228,C229,'Tabla Amortización Fijo'!AB235))</f>
        <v>18453.718845355055</v>
      </c>
      <c r="E229" s="156"/>
      <c r="F229" s="141">
        <f ca="1">IF(C229&lt;=0,0,'Tabla Amortización Fijo'!AC235)</f>
        <v>3616.8325274999997</v>
      </c>
      <c r="G229" s="141">
        <f t="shared" ca="1" si="21"/>
        <v>22070.551372855054</v>
      </c>
      <c r="H229" s="449"/>
      <c r="I229" s="141">
        <f t="shared" ca="1" si="23"/>
        <v>307.27075531985162</v>
      </c>
      <c r="J229" s="141">
        <f ca="1">IF(P228&lt;=0.01,0,'Tabla Amortización Fijo'!R235)</f>
        <v>166.35080000000002</v>
      </c>
      <c r="K229" s="141">
        <f ca="1">IF(D229&lt;=0,0,'Tabla Amortización Fijo'!W235+'Tabla Amortización Fijo'!U235)</f>
        <v>311.17272652266251</v>
      </c>
      <c r="L229" s="141">
        <f t="shared" ca="1" si="24"/>
        <v>399</v>
      </c>
      <c r="M229" s="141">
        <f ca="1">IF(C229=0,0,'Tabla Amortización Fijo'!X235+'Tabla Amortización Fijo'!V235+'Tabla Amortización Fijo'!S235+'Tabla Amortización Fijo'!Q235)</f>
        <v>140.243764243626</v>
      </c>
      <c r="N229" s="141">
        <f t="shared" ca="1" si="27"/>
        <v>23394.589418941196</v>
      </c>
      <c r="O229" s="142"/>
      <c r="P229" s="140">
        <f t="shared" ca="1" si="22"/>
        <v>365634.72530445951</v>
      </c>
      <c r="Q229" s="140">
        <f t="shared" ca="1" si="25"/>
        <v>23254.345654697569</v>
      </c>
      <c r="R229" s="72"/>
      <c r="S229" s="72"/>
    </row>
    <row r="230" spans="1:19" ht="15" x14ac:dyDescent="0.25">
      <c r="A230" s="155">
        <v>223</v>
      </c>
      <c r="B230" s="244">
        <f ca="1">'Tabla Amortización Fijo'!C236</f>
        <v>52447</v>
      </c>
      <c r="C230" s="141">
        <f t="shared" ca="1" si="26"/>
        <v>365634.72530445951</v>
      </c>
      <c r="D230" s="141">
        <f ca="1">IF(C230&lt;=0,0,IF(C230&lt;D229,C230,'Tabla Amortización Fijo'!AB236))</f>
        <v>18527.485661893425</v>
      </c>
      <c r="E230" s="156"/>
      <c r="F230" s="141">
        <f ca="1">IF(C230&lt;=0,0,'Tabla Amortización Fijo'!AC236)</f>
        <v>3557.8286640833339</v>
      </c>
      <c r="G230" s="141">
        <f t="shared" ca="1" si="21"/>
        <v>22085.31432597676</v>
      </c>
      <c r="H230" s="449"/>
      <c r="I230" s="141">
        <f t="shared" ca="1" si="23"/>
        <v>292.50778024356759</v>
      </c>
      <c r="J230" s="141">
        <f ca="1">IF(P229&lt;=0.01,0,'Tabla Amortización Fijo'!R236)</f>
        <v>166.35080000000002</v>
      </c>
      <c r="K230" s="141">
        <f ca="1">IF(D230&lt;=0,0,'Tabla Amortización Fijo'!W236+'Tabla Amortización Fijo'!U236)</f>
        <v>311.17272652266251</v>
      </c>
      <c r="L230" s="141">
        <f t="shared" ca="1" si="24"/>
        <v>399</v>
      </c>
      <c r="M230" s="141">
        <f ca="1">IF(C230=0,0,'Tabla Amortización Fijo'!X236+'Tabla Amortización Fijo'!V236+'Tabla Amortización Fijo'!S236+'Tabla Amortización Fijo'!Q236)</f>
        <v>140.243764243626</v>
      </c>
      <c r="N230" s="141">
        <f t="shared" ca="1" si="27"/>
        <v>23394.589396986616</v>
      </c>
      <c r="O230" s="142"/>
      <c r="P230" s="140">
        <f t="shared" ca="1" si="22"/>
        <v>347107.23964256607</v>
      </c>
      <c r="Q230" s="140">
        <f t="shared" ca="1" si="25"/>
        <v>23254.345632742989</v>
      </c>
      <c r="R230" s="72"/>
      <c r="S230" s="72"/>
    </row>
    <row r="231" spans="1:19" ht="15" x14ac:dyDescent="0.25">
      <c r="A231" s="155">
        <v>224</v>
      </c>
      <c r="B231" s="244">
        <f ca="1">'Tabla Amortización Fijo'!C237</f>
        <v>52478</v>
      </c>
      <c r="C231" s="141">
        <f t="shared" ca="1" si="26"/>
        <v>347107.23964256607</v>
      </c>
      <c r="D231" s="141">
        <f ca="1">IF(C231&lt;=0,0,IF(C231&lt;D230,C231,'Tabla Amortización Fijo'!AB237))</f>
        <v>18722.590378960755</v>
      </c>
      <c r="E231" s="156"/>
      <c r="F231" s="141">
        <f ca="1">IF(C231&lt;=0,0,'Tabla Amortización Fijo'!AC237)</f>
        <v>3377.5458933333334</v>
      </c>
      <c r="G231" s="141">
        <f t="shared" ca="1" si="21"/>
        <v>22100.136272294087</v>
      </c>
      <c r="H231" s="449"/>
      <c r="I231" s="141">
        <f t="shared" ca="1" si="23"/>
        <v>277.68579171405287</v>
      </c>
      <c r="J231" s="141">
        <f ca="1">IF(P230&lt;=0.01,0,'Tabla Amortización Fijo'!R237)</f>
        <v>166.35080000000002</v>
      </c>
      <c r="K231" s="141">
        <f ca="1">IF(D231&lt;=0,0,'Tabla Amortización Fijo'!W237+'Tabla Amortización Fijo'!U237)</f>
        <v>311.17272652266251</v>
      </c>
      <c r="L231" s="141">
        <f t="shared" ca="1" si="24"/>
        <v>399</v>
      </c>
      <c r="M231" s="141">
        <f ca="1">IF(C231=0,0,'Tabla Amortización Fijo'!X237+'Tabla Amortización Fijo'!V237+'Tabla Amortización Fijo'!S237+'Tabla Amortización Fijo'!Q237)</f>
        <v>140.243764243626</v>
      </c>
      <c r="N231" s="141">
        <f t="shared" ca="1" si="27"/>
        <v>23394.589354774427</v>
      </c>
      <c r="O231" s="142"/>
      <c r="P231" s="140">
        <f t="shared" ca="1" si="22"/>
        <v>328384.6492636053</v>
      </c>
      <c r="Q231" s="140">
        <f t="shared" ca="1" si="25"/>
        <v>23254.3455905308</v>
      </c>
      <c r="R231" s="72"/>
      <c r="S231" s="72"/>
    </row>
    <row r="232" spans="1:19" ht="15" x14ac:dyDescent="0.25">
      <c r="A232" s="155">
        <v>225</v>
      </c>
      <c r="B232" s="244">
        <f ca="1">'Tabla Amortización Fijo'!C238</f>
        <v>52508</v>
      </c>
      <c r="C232" s="141">
        <f t="shared" ca="1" si="26"/>
        <v>328384.6492636053</v>
      </c>
      <c r="D232" s="141">
        <f ca="1">IF(C232&lt;=0,0,IF(C232&lt;D231,C232,'Tabla Amortización Fijo'!AB238))</f>
        <v>19022.825949775826</v>
      </c>
      <c r="E232" s="156"/>
      <c r="F232" s="141">
        <f ca="1">IF(C232&lt;=0,0,'Tabla Amortización Fijo'!AC238)</f>
        <v>3092.2884108333333</v>
      </c>
      <c r="G232" s="141">
        <f t="shared" ca="1" si="21"/>
        <v>22115.114360609161</v>
      </c>
      <c r="H232" s="449"/>
      <c r="I232" s="141">
        <f t="shared" ca="1" si="23"/>
        <v>262.70771941088424</v>
      </c>
      <c r="J232" s="141">
        <f ca="1">IF(P231&lt;=0.01,0,'Tabla Amortización Fijo'!R238)</f>
        <v>166.35080000000002</v>
      </c>
      <c r="K232" s="141">
        <f ca="1">IF(D232&lt;=0,0,'Tabla Amortización Fijo'!W238+'Tabla Amortización Fijo'!U238)</f>
        <v>311.17272652266251</v>
      </c>
      <c r="L232" s="141">
        <f t="shared" ca="1" si="24"/>
        <v>399</v>
      </c>
      <c r="M232" s="141">
        <f ca="1">IF(C232=0,0,'Tabla Amortización Fijo'!X238+'Tabla Amortización Fijo'!V238+'Tabla Amortización Fijo'!S238+'Tabla Amortización Fijo'!Q238)</f>
        <v>140.243764243626</v>
      </c>
      <c r="N232" s="141">
        <f t="shared" ca="1" si="27"/>
        <v>23394.589370786336</v>
      </c>
      <c r="O232" s="142"/>
      <c r="P232" s="140">
        <f t="shared" ca="1" si="22"/>
        <v>309361.82331382949</v>
      </c>
      <c r="Q232" s="140">
        <f t="shared" ca="1" si="25"/>
        <v>23254.345606542709</v>
      </c>
      <c r="R232" s="72"/>
      <c r="S232" s="72"/>
    </row>
    <row r="233" spans="1:19" ht="15" x14ac:dyDescent="0.25">
      <c r="A233" s="155">
        <v>226</v>
      </c>
      <c r="B233" s="244">
        <f ca="1">'Tabla Amortización Fijo'!C239</f>
        <v>52539</v>
      </c>
      <c r="C233" s="141">
        <f t="shared" ca="1" si="26"/>
        <v>309361.82331382949</v>
      </c>
      <c r="D233" s="141">
        <f ca="1">IF(C233&lt;=0,0,IF(C233&lt;D232,C233,'Tabla Amortización Fijo'!AB239))</f>
        <v>19120.070582578086</v>
      </c>
      <c r="E233" s="156"/>
      <c r="F233" s="141">
        <f ca="1">IF(C233&lt;=0,0,'Tabla Amortización Fijo'!AC239)</f>
        <v>3010.2619870555563</v>
      </c>
      <c r="G233" s="141">
        <f t="shared" ca="1" si="21"/>
        <v>22130.332569633643</v>
      </c>
      <c r="H233" s="449"/>
      <c r="I233" s="141">
        <f t="shared" ca="1" si="23"/>
        <v>247.48945865106361</v>
      </c>
      <c r="J233" s="141">
        <f ca="1">IF(P232&lt;=0.01,0,'Tabla Amortización Fijo'!R239)</f>
        <v>166.35080000000002</v>
      </c>
      <c r="K233" s="141">
        <f ca="1">IF(D233&lt;=0,0,'Tabla Amortización Fijo'!W239+'Tabla Amortización Fijo'!U239)</f>
        <v>311.17272652266251</v>
      </c>
      <c r="L233" s="141">
        <f t="shared" ca="1" si="24"/>
        <v>399</v>
      </c>
      <c r="M233" s="141">
        <f ca="1">IF(C233=0,0,'Tabla Amortización Fijo'!X239+'Tabla Amortización Fijo'!V239+'Tabla Amortización Fijo'!S239+'Tabla Amortización Fijo'!Q239)</f>
        <v>140.243764243626</v>
      </c>
      <c r="N233" s="141">
        <f t="shared" ca="1" si="27"/>
        <v>23394.589319050996</v>
      </c>
      <c r="O233" s="142"/>
      <c r="P233" s="140">
        <f t="shared" ca="1" si="22"/>
        <v>290241.75273125141</v>
      </c>
      <c r="Q233" s="140">
        <f t="shared" ca="1" si="25"/>
        <v>23254.345554807369</v>
      </c>
      <c r="R233" s="72"/>
      <c r="S233" s="72"/>
    </row>
    <row r="234" spans="1:19" ht="15" x14ac:dyDescent="0.25">
      <c r="A234" s="155">
        <v>227</v>
      </c>
      <c r="B234" s="244">
        <f ca="1">'Tabla Amortización Fijo'!C240</f>
        <v>52569</v>
      </c>
      <c r="C234" s="141">
        <f t="shared" ca="1" si="26"/>
        <v>290241.75273125141</v>
      </c>
      <c r="D234" s="141">
        <f ca="1">IF(C234&lt;=0,0,IF(C234&lt;D233,C234,'Tabla Amortización Fijo'!AB240))</f>
        <v>19412.519209348044</v>
      </c>
      <c r="E234" s="156"/>
      <c r="F234" s="141">
        <f ca="1">IF(C234&lt;=0,0,'Tabla Amortización Fijo'!AC240)</f>
        <v>2733.1094358333339</v>
      </c>
      <c r="G234" s="141">
        <f t="shared" ca="1" si="21"/>
        <v>22145.628645181379</v>
      </c>
      <c r="H234" s="449"/>
      <c r="I234" s="141">
        <f t="shared" ca="1" si="23"/>
        <v>232.19340218500116</v>
      </c>
      <c r="J234" s="141">
        <f ca="1">IF(P233&lt;=0.01,0,'Tabla Amortización Fijo'!R240)</f>
        <v>166.35080000000002</v>
      </c>
      <c r="K234" s="141">
        <f ca="1">IF(D234&lt;=0,0,'Tabla Amortización Fijo'!W240+'Tabla Amortización Fijo'!U240)</f>
        <v>311.17272652266251</v>
      </c>
      <c r="L234" s="141">
        <f t="shared" ca="1" si="24"/>
        <v>399</v>
      </c>
      <c r="M234" s="141">
        <f ca="1">IF(C234=0,0,'Tabla Amortización Fijo'!X240+'Tabla Amortización Fijo'!V240+'Tabla Amortización Fijo'!S240+'Tabla Amortización Fijo'!Q240)</f>
        <v>140.243764243626</v>
      </c>
      <c r="N234" s="141">
        <f t="shared" ca="1" si="27"/>
        <v>23394.589338132671</v>
      </c>
      <c r="O234" s="142"/>
      <c r="P234" s="140">
        <f t="shared" ca="1" si="22"/>
        <v>270829.2335219034</v>
      </c>
      <c r="Q234" s="140">
        <f t="shared" ca="1" si="25"/>
        <v>23254.345573889044</v>
      </c>
      <c r="R234" s="72"/>
      <c r="S234" s="72"/>
    </row>
    <row r="235" spans="1:19" ht="15" x14ac:dyDescent="0.25">
      <c r="A235" s="155">
        <v>228</v>
      </c>
      <c r="B235" s="244">
        <f ca="1">'Tabla Amortización Fijo'!C241</f>
        <v>52600</v>
      </c>
      <c r="C235" s="141">
        <f t="shared" ca="1" si="26"/>
        <v>270829.2335219034</v>
      </c>
      <c r="D235" s="141">
        <f ca="1">IF(C235&lt;=0,0,IF(C235&lt;D234,C235,'Tabla Amortización Fijo'!AB241))</f>
        <v>19525.840160081396</v>
      </c>
      <c r="E235" s="156"/>
      <c r="F235" s="141">
        <f ca="1">IF(C235&lt;=0,0,'Tabla Amortización Fijo'!AC241)</f>
        <v>2635.3184793611117</v>
      </c>
      <c r="G235" s="141">
        <f t="shared" ca="1" si="21"/>
        <v>22161.158639442507</v>
      </c>
      <c r="H235" s="449"/>
      <c r="I235" s="141">
        <f t="shared" ca="1" si="23"/>
        <v>216.66338681752273</v>
      </c>
      <c r="J235" s="141">
        <f ca="1">IF(P234&lt;=0.01,0,'Tabla Amortización Fijo'!R241)</f>
        <v>166.35080000000002</v>
      </c>
      <c r="K235" s="141">
        <f ca="1">IF(D235&lt;=0,0,'Tabla Amortización Fijo'!W241+'Tabla Amortización Fijo'!U241)</f>
        <v>311.17272652266251</v>
      </c>
      <c r="L235" s="141">
        <f t="shared" ca="1" si="24"/>
        <v>399</v>
      </c>
      <c r="M235" s="141">
        <f ca="1">IF(C235=0,0,'Tabla Amortización Fijo'!X241+'Tabla Amortización Fijo'!V241+'Tabla Amortización Fijo'!S241+'Tabla Amortización Fijo'!Q241)</f>
        <v>140.243764243626</v>
      </c>
      <c r="N235" s="141">
        <f t="shared" ca="1" si="27"/>
        <v>23394.589317026319</v>
      </c>
      <c r="O235" s="142"/>
      <c r="P235" s="140">
        <f t="shared" ca="1" si="22"/>
        <v>251303.393361822</v>
      </c>
      <c r="Q235" s="140">
        <f t="shared" ca="1" si="25"/>
        <v>23254.345552782692</v>
      </c>
      <c r="R235" s="72"/>
      <c r="S235" s="72"/>
    </row>
    <row r="236" spans="1:19" ht="15" x14ac:dyDescent="0.25">
      <c r="A236" s="155">
        <v>229</v>
      </c>
      <c r="B236" s="244">
        <f ca="1">'Tabla Amortización Fijo'!C242</f>
        <v>52631</v>
      </c>
      <c r="C236" s="141">
        <f t="shared" ca="1" si="26"/>
        <v>251303.393361822</v>
      </c>
      <c r="D236" s="141">
        <f ca="1">IF(C236&lt;=0,0,IF(C236&lt;D235,C236,'Tabla Amortización Fijo'!AB242))</f>
        <v>19731.458104656031</v>
      </c>
      <c r="E236" s="156"/>
      <c r="F236" s="141">
        <f ca="1">IF(C236&lt;=0,0,'Tabla Amortización Fijo'!AC242)</f>
        <v>2445.3212084722222</v>
      </c>
      <c r="G236" s="141">
        <f t="shared" ca="1" si="21"/>
        <v>22176.779313128252</v>
      </c>
      <c r="H236" s="449"/>
      <c r="I236" s="141">
        <f t="shared" ca="1" si="23"/>
        <v>201.04271468945763</v>
      </c>
      <c r="J236" s="141">
        <f ca="1">IF(P235&lt;=0.01,0,'Tabla Amortización Fijo'!R242)</f>
        <v>166.35080000000002</v>
      </c>
      <c r="K236" s="141">
        <f ca="1">IF(D236&lt;=0,0,'Tabla Amortización Fijo'!W242+'Tabla Amortización Fijo'!U242)</f>
        <v>311.17272652266251</v>
      </c>
      <c r="L236" s="141">
        <f t="shared" ca="1" si="24"/>
        <v>399</v>
      </c>
      <c r="M236" s="141">
        <f ca="1">IF(C236=0,0,'Tabla Amortización Fijo'!X242+'Tabla Amortización Fijo'!V242+'Tabla Amortización Fijo'!S242+'Tabla Amortización Fijo'!Q242)</f>
        <v>140.243764243626</v>
      </c>
      <c r="N236" s="141">
        <f t="shared" ca="1" si="27"/>
        <v>23394.589318584</v>
      </c>
      <c r="O236" s="142"/>
      <c r="P236" s="140">
        <f t="shared" ca="1" si="22"/>
        <v>231571.93525716598</v>
      </c>
      <c r="Q236" s="140">
        <f t="shared" ca="1" si="25"/>
        <v>23254.345554340372</v>
      </c>
      <c r="R236" s="72"/>
      <c r="S236" s="72"/>
    </row>
    <row r="237" spans="1:19" ht="15" x14ac:dyDescent="0.25">
      <c r="A237" s="155">
        <v>230</v>
      </c>
      <c r="B237" s="244">
        <f ca="1">'Tabla Amortización Fijo'!C243</f>
        <v>52660</v>
      </c>
      <c r="C237" s="141">
        <f t="shared" ca="1" si="26"/>
        <v>231571.93525716598</v>
      </c>
      <c r="D237" s="141">
        <f ca="1">IF(C237&lt;=0,0,IF(C237&lt;D236,C237,'Tabla Amortización Fijo'!AB243))</f>
        <v>20084.617035330673</v>
      </c>
      <c r="E237" s="156"/>
      <c r="F237" s="141">
        <f ca="1">IF(C237&lt;=0,0,'Tabla Amortización Fijo'!AC243)</f>
        <v>2107.9474542500002</v>
      </c>
      <c r="G237" s="141">
        <f t="shared" ca="1" si="21"/>
        <v>22192.564489580673</v>
      </c>
      <c r="H237" s="449"/>
      <c r="I237" s="141">
        <f t="shared" ca="1" si="23"/>
        <v>185.2575482057328</v>
      </c>
      <c r="J237" s="141">
        <f ca="1">IF(P236&lt;=0.01,0,'Tabla Amortización Fijo'!R243)</f>
        <v>166.35080000000002</v>
      </c>
      <c r="K237" s="141">
        <f ca="1">IF(D237&lt;=0,0,'Tabla Amortización Fijo'!W243+'Tabla Amortización Fijo'!U243)</f>
        <v>311.17272652266251</v>
      </c>
      <c r="L237" s="141">
        <f t="shared" ca="1" si="24"/>
        <v>399</v>
      </c>
      <c r="M237" s="141">
        <f ca="1">IF(C237=0,0,'Tabla Amortización Fijo'!X243+'Tabla Amortización Fijo'!V243+'Tabla Amortización Fijo'!S243+'Tabla Amortización Fijo'!Q243)</f>
        <v>140.243764243626</v>
      </c>
      <c r="N237" s="141">
        <f t="shared" ca="1" si="27"/>
        <v>23394.589328552694</v>
      </c>
      <c r="O237" s="142"/>
      <c r="P237" s="140">
        <f t="shared" ca="1" si="22"/>
        <v>211487.3182218353</v>
      </c>
      <c r="Q237" s="140">
        <f t="shared" ca="1" si="25"/>
        <v>23254.345564309067</v>
      </c>
      <c r="R237" s="72"/>
      <c r="S237" s="72"/>
    </row>
    <row r="238" spans="1:19" ht="15" x14ac:dyDescent="0.25">
      <c r="A238" s="155">
        <v>231</v>
      </c>
      <c r="B238" s="244">
        <f ca="1">'Tabla Amortización Fijo'!C244</f>
        <v>52691</v>
      </c>
      <c r="C238" s="141">
        <f t="shared" ca="1" si="26"/>
        <v>211487.3182218353</v>
      </c>
      <c r="D238" s="141">
        <f ca="1">IF(C238&lt;=0,0,IF(C238&lt;D237,C238,'Tabla Amortización Fijo'!AB244))</f>
        <v>20150.743495921837</v>
      </c>
      <c r="E238" s="156"/>
      <c r="F238" s="141">
        <f ca="1">IF(C238&lt;=0,0,'Tabla Amortización Fijo'!AC244)</f>
        <v>2057.8886300277782</v>
      </c>
      <c r="G238" s="141">
        <f t="shared" ca="1" si="21"/>
        <v>22208.632125949614</v>
      </c>
      <c r="H238" s="449"/>
      <c r="I238" s="141">
        <f t="shared" ca="1" si="23"/>
        <v>169.18985457746825</v>
      </c>
      <c r="J238" s="141">
        <f ca="1">IF(P237&lt;=0.01,0,'Tabla Amortización Fijo'!R244)</f>
        <v>166.35080000000002</v>
      </c>
      <c r="K238" s="141">
        <f ca="1">IF(D238&lt;=0,0,'Tabla Amortización Fijo'!W244+'Tabla Amortización Fijo'!U244)</f>
        <v>311.17272652266251</v>
      </c>
      <c r="L238" s="141">
        <f t="shared" ca="1" si="24"/>
        <v>399</v>
      </c>
      <c r="M238" s="141">
        <f ca="1">IF(C238=0,0,'Tabla Amortización Fijo'!X244+'Tabla Amortización Fijo'!V244+'Tabla Amortización Fijo'!S244+'Tabla Amortización Fijo'!Q244)</f>
        <v>140.243764243626</v>
      </c>
      <c r="N238" s="141">
        <f t="shared" ca="1" si="27"/>
        <v>23394.589271293371</v>
      </c>
      <c r="O238" s="142"/>
      <c r="P238" s="140">
        <f t="shared" ca="1" si="22"/>
        <v>191336.57472591347</v>
      </c>
      <c r="Q238" s="140">
        <f t="shared" ca="1" si="25"/>
        <v>23254.345507049744</v>
      </c>
      <c r="R238" s="72"/>
      <c r="S238" s="72"/>
    </row>
    <row r="239" spans="1:19" ht="15" x14ac:dyDescent="0.25">
      <c r="A239" s="155">
        <v>232</v>
      </c>
      <c r="B239" s="244">
        <f ca="1">'Tabla Amortización Fijo'!C245</f>
        <v>52721</v>
      </c>
      <c r="C239" s="141">
        <f t="shared" ca="1" si="26"/>
        <v>191336.57472591347</v>
      </c>
      <c r="D239" s="141">
        <f ca="1">IF(C239&lt;=0,0,IF(C239&lt;D238,C239,'Tabla Amortización Fijo'!AB245))</f>
        <v>20423.000444635913</v>
      </c>
      <c r="E239" s="156"/>
      <c r="F239" s="141">
        <f ca="1">IF(C239&lt;=0,0,'Tabla Amortización Fijo'!AC245)</f>
        <v>1801.752324166667</v>
      </c>
      <c r="G239" s="141">
        <f t="shared" ca="1" si="21"/>
        <v>22224.75276880258</v>
      </c>
      <c r="H239" s="449"/>
      <c r="I239" s="141">
        <f t="shared" ca="1" si="23"/>
        <v>153.06925978073079</v>
      </c>
      <c r="J239" s="141">
        <f ca="1">IF(P238&lt;=0.01,0,'Tabla Amortización Fijo'!R245)</f>
        <v>166.35080000000002</v>
      </c>
      <c r="K239" s="141">
        <f ca="1">IF(D239&lt;=0,0,'Tabla Amortización Fijo'!W245+'Tabla Amortización Fijo'!U245)</f>
        <v>311.17272652266251</v>
      </c>
      <c r="L239" s="141">
        <f t="shared" ca="1" si="24"/>
        <v>399</v>
      </c>
      <c r="M239" s="141">
        <f ca="1">IF(C239=0,0,'Tabla Amortización Fijo'!X245+'Tabla Amortización Fijo'!V245+'Tabla Amortización Fijo'!S245+'Tabla Amortización Fijo'!Q245)</f>
        <v>140.243764243626</v>
      </c>
      <c r="N239" s="141">
        <f t="shared" ca="1" si="27"/>
        <v>23394.589319349601</v>
      </c>
      <c r="O239" s="142"/>
      <c r="P239" s="140">
        <f t="shared" ca="1" si="22"/>
        <v>170913.57428127754</v>
      </c>
      <c r="Q239" s="140">
        <f t="shared" ca="1" si="25"/>
        <v>23254.345555105974</v>
      </c>
      <c r="R239" s="72"/>
      <c r="S239" s="72"/>
    </row>
    <row r="240" spans="1:19" ht="15" x14ac:dyDescent="0.25">
      <c r="A240" s="155">
        <v>233</v>
      </c>
      <c r="B240" s="244">
        <f ca="1">'Tabla Amortización Fijo'!C246</f>
        <v>52752</v>
      </c>
      <c r="C240" s="141">
        <f t="shared" ca="1" si="26"/>
        <v>170913.57428127754</v>
      </c>
      <c r="D240" s="141">
        <f ca="1">IF(C240&lt;=0,0,IF(C240&lt;D239,C240,'Tabla Amortización Fijo'!AB246))</f>
        <v>20578.007560584767</v>
      </c>
      <c r="E240" s="156"/>
      <c r="F240" s="141">
        <f ca="1">IF(C240&lt;=0,0,'Tabla Amortización Fijo'!AC246)</f>
        <v>1663.0835988611111</v>
      </c>
      <c r="G240" s="141">
        <f t="shared" ca="1" si="21"/>
        <v>22241.091159445878</v>
      </c>
      <c r="H240" s="449"/>
      <c r="I240" s="141">
        <f t="shared" ca="1" si="23"/>
        <v>136.73085942502203</v>
      </c>
      <c r="J240" s="141">
        <f ca="1">IF(P239&lt;=0.01,0,'Tabla Amortización Fijo'!R246)</f>
        <v>166.35080000000002</v>
      </c>
      <c r="K240" s="141">
        <f ca="1">IF(D240&lt;=0,0,'Tabla Amortización Fijo'!W246+'Tabla Amortización Fijo'!U246)</f>
        <v>311.17272652266251</v>
      </c>
      <c r="L240" s="141">
        <f t="shared" ca="1" si="24"/>
        <v>399</v>
      </c>
      <c r="M240" s="141">
        <f ca="1">IF(C240=0,0,'Tabla Amortización Fijo'!X246+'Tabla Amortización Fijo'!V246+'Tabla Amortización Fijo'!S246+'Tabla Amortización Fijo'!Q246)</f>
        <v>140.243764243626</v>
      </c>
      <c r="N240" s="141">
        <f t="shared" ca="1" si="27"/>
        <v>23394.589309637187</v>
      </c>
      <c r="O240" s="142"/>
      <c r="P240" s="140">
        <f t="shared" ca="1" si="22"/>
        <v>150335.56672069279</v>
      </c>
      <c r="Q240" s="140">
        <f t="shared" ca="1" si="25"/>
        <v>23254.34554539356</v>
      </c>
      <c r="R240" s="72"/>
      <c r="S240" s="72"/>
    </row>
    <row r="241" spans="1:19" ht="15" x14ac:dyDescent="0.25">
      <c r="A241" s="155">
        <v>234</v>
      </c>
      <c r="B241" s="244">
        <f ca="1">'Tabla Amortización Fijo'!C247</f>
        <v>52782</v>
      </c>
      <c r="C241" s="141">
        <f t="shared" ca="1" si="26"/>
        <v>150335.56672069279</v>
      </c>
      <c r="D241" s="141">
        <f ca="1">IF(C241&lt;=0,0,IF(C241&lt;D240,C241,'Tabla Amortización Fijo'!AB247))</f>
        <v>20841.894076422584</v>
      </c>
      <c r="E241" s="156"/>
      <c r="F241" s="141">
        <f ca="1">IF(C241&lt;=0,0,'Tabla Amortización Fijo'!AC247)</f>
        <v>1415.65948</v>
      </c>
      <c r="G241" s="141">
        <f t="shared" ca="1" si="21"/>
        <v>22257.553556422583</v>
      </c>
      <c r="H241" s="449"/>
      <c r="I241" s="141">
        <f t="shared" ca="1" si="23"/>
        <v>120.26845337655425</v>
      </c>
      <c r="J241" s="141">
        <f ca="1">IF(P240&lt;=0.01,0,'Tabla Amortización Fijo'!R247)</f>
        <v>166.35080000000002</v>
      </c>
      <c r="K241" s="141">
        <f ca="1">IF(D241&lt;=0,0,'Tabla Amortización Fijo'!W247+'Tabla Amortización Fijo'!U247)</f>
        <v>311.17272652266251</v>
      </c>
      <c r="L241" s="141">
        <f t="shared" ca="1" si="24"/>
        <v>399</v>
      </c>
      <c r="M241" s="141">
        <f ca="1">IF(C241=0,0,'Tabla Amortización Fijo'!X247+'Tabla Amortización Fijo'!V247+'Tabla Amortización Fijo'!S247+'Tabla Amortización Fijo'!Q247)</f>
        <v>140.243764243626</v>
      </c>
      <c r="N241" s="141">
        <f t="shared" ca="1" si="27"/>
        <v>23394.589300565425</v>
      </c>
      <c r="O241" s="142"/>
      <c r="P241" s="140">
        <f t="shared" ca="1" si="22"/>
        <v>129493.67264427021</v>
      </c>
      <c r="Q241" s="140">
        <f t="shared" ca="1" si="25"/>
        <v>23254.345536321798</v>
      </c>
      <c r="R241" s="72"/>
      <c r="S241" s="72"/>
    </row>
    <row r="242" spans="1:19" ht="15" x14ac:dyDescent="0.25">
      <c r="A242" s="155">
        <v>235</v>
      </c>
      <c r="B242" s="244">
        <f ca="1">'Tabla Amortización Fijo'!C248</f>
        <v>52813</v>
      </c>
      <c r="C242" s="141">
        <f t="shared" ca="1" si="26"/>
        <v>129493.67264427021</v>
      </c>
      <c r="D242" s="141">
        <f ca="1">IF(C242&lt;=0,0,IF(C242&lt;D241,C242,'Tabla Amortización Fijo'!AB248))</f>
        <v>21014.182135878917</v>
      </c>
      <c r="E242" s="156"/>
      <c r="F242" s="141">
        <f ca="1">IF(C242&lt;=0,0,'Tabla Amortización Fijo'!AC248)</f>
        <v>1260.0449608055555</v>
      </c>
      <c r="G242" s="141">
        <f t="shared" ca="1" si="21"/>
        <v>22274.227096684474</v>
      </c>
      <c r="H242" s="449"/>
      <c r="I242" s="141">
        <f t="shared" ca="1" si="23"/>
        <v>103.59493811541617</v>
      </c>
      <c r="J242" s="141">
        <f ca="1">IF(P241&lt;=0.01,0,'Tabla Amortización Fijo'!R248)</f>
        <v>166.35080000000002</v>
      </c>
      <c r="K242" s="141">
        <f ca="1">IF(D242&lt;=0,0,'Tabla Amortización Fijo'!W248+'Tabla Amortización Fijo'!U248)</f>
        <v>311.17272652266251</v>
      </c>
      <c r="L242" s="141">
        <f t="shared" ca="1" si="24"/>
        <v>399</v>
      </c>
      <c r="M242" s="141">
        <f ca="1">IF(C242=0,0,'Tabla Amortización Fijo'!X248+'Tabla Amortización Fijo'!V248+'Tabla Amortización Fijo'!S248+'Tabla Amortización Fijo'!Q248)</f>
        <v>140.243764243626</v>
      </c>
      <c r="N242" s="141">
        <f t="shared" ca="1" si="27"/>
        <v>23394.589325566179</v>
      </c>
      <c r="O242" s="142"/>
      <c r="P242" s="140">
        <f t="shared" ca="1" si="22"/>
        <v>108479.49050839129</v>
      </c>
      <c r="Q242" s="140">
        <f t="shared" ca="1" si="25"/>
        <v>23254.345561322552</v>
      </c>
      <c r="R242" s="72"/>
      <c r="S242" s="72"/>
    </row>
    <row r="243" spans="1:19" ht="15" x14ac:dyDescent="0.25">
      <c r="A243" s="155">
        <v>236</v>
      </c>
      <c r="B243" s="244">
        <f ca="1">'Tabla Amortización Fijo'!C249</f>
        <v>52844</v>
      </c>
      <c r="C243" s="141">
        <f t="shared" ca="1" si="26"/>
        <v>108479.49050839129</v>
      </c>
      <c r="D243" s="141">
        <f ca="1">IF(C243&lt;=0,0,IF(C243&lt;D242,C243,'Tabla Amortización Fijo'!AB249))</f>
        <v>21235.473148315356</v>
      </c>
      <c r="E243" s="156"/>
      <c r="F243" s="141">
        <f ca="1">IF(C243&lt;=0,0,'Tabla Amortización Fijo'!AC249)</f>
        <v>1055.5653148611111</v>
      </c>
      <c r="G243" s="141">
        <f t="shared" ca="1" si="21"/>
        <v>22291.038463176468</v>
      </c>
      <c r="H243" s="449"/>
      <c r="I243" s="141">
        <f t="shared" ca="1" si="23"/>
        <v>86.783592406713041</v>
      </c>
      <c r="J243" s="141">
        <f ca="1">IF(P242&lt;=0.01,0,'Tabla Amortización Fijo'!R249)</f>
        <v>166.35080000000002</v>
      </c>
      <c r="K243" s="141">
        <f ca="1">IF(D243&lt;=0,0,'Tabla Amortización Fijo'!W249+'Tabla Amortización Fijo'!U249)</f>
        <v>311.17272652266251</v>
      </c>
      <c r="L243" s="141">
        <f t="shared" ca="1" si="24"/>
        <v>399</v>
      </c>
      <c r="M243" s="141">
        <f ca="1">IF(C243=0,0,'Tabla Amortización Fijo'!X249+'Tabla Amortización Fijo'!V249+'Tabla Amortización Fijo'!S249+'Tabla Amortización Fijo'!Q249)</f>
        <v>140.243764243626</v>
      </c>
      <c r="N243" s="141">
        <f t="shared" ca="1" si="27"/>
        <v>23394.589346349469</v>
      </c>
      <c r="O243" s="142"/>
      <c r="P243" s="140">
        <f t="shared" ca="1" si="22"/>
        <v>87244.01736007593</v>
      </c>
      <c r="Q243" s="140">
        <f t="shared" ca="1" si="25"/>
        <v>23254.345582105841</v>
      </c>
      <c r="R243" s="72"/>
      <c r="S243" s="72"/>
    </row>
    <row r="244" spans="1:19" ht="15" x14ac:dyDescent="0.25">
      <c r="A244" s="155">
        <v>237</v>
      </c>
      <c r="B244" s="244">
        <f ca="1">'Tabla Amortización Fijo'!C250</f>
        <v>52874</v>
      </c>
      <c r="C244" s="141">
        <f t="shared" ca="1" si="26"/>
        <v>87244.01736007593</v>
      </c>
      <c r="D244" s="141">
        <f ca="1">IF(C244&lt;=0,0,IF(C244&lt;D243,C244,'Tabla Amortización Fijo'!AB250))</f>
        <v>21486.479405723552</v>
      </c>
      <c r="E244" s="156"/>
      <c r="F244" s="141">
        <f ca="1">IF(C244&lt;=0,0,'Tabla Amortización Fijo'!AC250)</f>
        <v>821.5474783333334</v>
      </c>
      <c r="G244" s="141">
        <f t="shared" ca="1" si="21"/>
        <v>22308.026884056886</v>
      </c>
      <c r="H244" s="449"/>
      <c r="I244" s="141">
        <f t="shared" ca="1" si="23"/>
        <v>69.795213888060758</v>
      </c>
      <c r="J244" s="141">
        <f ca="1">IF(P243&lt;=0.01,0,'Tabla Amortización Fijo'!R250)</f>
        <v>166.35080000000002</v>
      </c>
      <c r="K244" s="141">
        <f ca="1">IF(D244&lt;=0,0,'Tabla Amortización Fijo'!W250+'Tabla Amortización Fijo'!U250)</f>
        <v>311.17272652266251</v>
      </c>
      <c r="L244" s="141">
        <f t="shared" ca="1" si="24"/>
        <v>399</v>
      </c>
      <c r="M244" s="141">
        <f ca="1">IF(C244=0,0,'Tabla Amortización Fijo'!X250+'Tabla Amortización Fijo'!V250+'Tabla Amortización Fijo'!S250+'Tabla Amortización Fijo'!Q250)</f>
        <v>140.243764243626</v>
      </c>
      <c r="N244" s="141">
        <f t="shared" ca="1" si="27"/>
        <v>23394.589388711236</v>
      </c>
      <c r="O244" s="142"/>
      <c r="P244" s="140">
        <f t="shared" ca="1" si="22"/>
        <v>65757.537954352374</v>
      </c>
      <c r="Q244" s="140">
        <f t="shared" ca="1" si="25"/>
        <v>23254.345624467609</v>
      </c>
      <c r="R244" s="72"/>
      <c r="S244" s="72"/>
    </row>
    <row r="245" spans="1:19" ht="15" x14ac:dyDescent="0.25">
      <c r="A245" s="155">
        <v>238</v>
      </c>
      <c r="B245" s="244">
        <f ca="1">'Tabla Amortización Fijo'!C251</f>
        <v>52905</v>
      </c>
      <c r="C245" s="141">
        <f t="shared" ca="1" si="26"/>
        <v>65757.537954352374</v>
      </c>
      <c r="D245" s="141">
        <f ca="1">IF(C245&lt;=0,0,IF(C245&lt;D244,C245,'Tabla Amortización Fijo'!AB251))</f>
        <v>21685.359043127472</v>
      </c>
      <c r="E245" s="156"/>
      <c r="F245" s="141">
        <f ca="1">IF(C245&lt;=0,0,'Tabla Amortización Fijo'!AC251)</f>
        <v>639.85700694444449</v>
      </c>
      <c r="G245" s="141">
        <f t="shared" ca="1" si="21"/>
        <v>22325.216050071915</v>
      </c>
      <c r="H245" s="449"/>
      <c r="I245" s="141">
        <f t="shared" ca="1" si="23"/>
        <v>52.606030363481899</v>
      </c>
      <c r="J245" s="141">
        <f ca="1">IF(P244&lt;=0.01,0,'Tabla Amortización Fijo'!R251)</f>
        <v>166.35080000000002</v>
      </c>
      <c r="K245" s="141">
        <f ca="1">IF(D245&lt;=0,0,'Tabla Amortización Fijo'!W251+'Tabla Amortización Fijo'!U251)</f>
        <v>311.17272652266251</v>
      </c>
      <c r="L245" s="141">
        <f t="shared" ca="1" si="24"/>
        <v>399</v>
      </c>
      <c r="M245" s="141">
        <f ca="1">IF(C245=0,0,'Tabla Amortización Fijo'!X251+'Tabla Amortización Fijo'!V251+'Tabla Amortización Fijo'!S251+'Tabla Amortización Fijo'!Q251)</f>
        <v>140.243764243626</v>
      </c>
      <c r="N245" s="141">
        <f t="shared" ca="1" si="27"/>
        <v>23394.589371201684</v>
      </c>
      <c r="O245" s="142"/>
      <c r="P245" s="140">
        <f t="shared" ca="1" si="22"/>
        <v>44072.178911224903</v>
      </c>
      <c r="Q245" s="140">
        <f t="shared" ca="1" si="25"/>
        <v>23254.345606958057</v>
      </c>
      <c r="R245" s="72"/>
      <c r="S245" s="72"/>
    </row>
    <row r="246" spans="1:19" ht="15" x14ac:dyDescent="0.25">
      <c r="A246" s="155">
        <v>239</v>
      </c>
      <c r="B246" s="244">
        <f ca="1">'Tabla Amortización Fijo'!C252</f>
        <v>52935</v>
      </c>
      <c r="C246" s="141">
        <f t="shared" ca="1" si="26"/>
        <v>44072.178911224903</v>
      </c>
      <c r="D246" s="141">
        <f ca="1">IF(C246&lt;=0,0,IF(C246&lt;D245,C246,'Tabla Amortización Fijo'!AB252))</f>
        <v>21927.551688542648</v>
      </c>
      <c r="E246" s="156"/>
      <c r="F246" s="141">
        <f ca="1">IF(C246&lt;=0,0,'Tabla Amortización Fijo'!AC252)</f>
        <v>415.01265166666667</v>
      </c>
      <c r="G246" s="141">
        <f t="shared" ca="1" si="21"/>
        <v>22342.564340209316</v>
      </c>
      <c r="H246" s="449"/>
      <c r="I246" s="141">
        <f t="shared" ca="1" si="23"/>
        <v>35.257743128979918</v>
      </c>
      <c r="J246" s="141">
        <f ca="1">IF(P245&lt;=0.01,0,'Tabla Amortización Fijo'!R252)</f>
        <v>166.35080000000002</v>
      </c>
      <c r="K246" s="141">
        <f ca="1">IF(D246&lt;=0,0,'Tabla Amortización Fijo'!W252+'Tabla Amortización Fijo'!U252)</f>
        <v>311.17272652266251</v>
      </c>
      <c r="L246" s="141">
        <f t="shared" ca="1" si="24"/>
        <v>399</v>
      </c>
      <c r="M246" s="141">
        <f ca="1">IF(C246=0,0,'Tabla Amortización Fijo'!X252+'Tabla Amortización Fijo'!V252+'Tabla Amortización Fijo'!S252+'Tabla Amortización Fijo'!Q252)</f>
        <v>140.243764243626</v>
      </c>
      <c r="N246" s="141">
        <f t="shared" ca="1" si="27"/>
        <v>23394.589374104584</v>
      </c>
      <c r="O246" s="142"/>
      <c r="P246" s="140">
        <f t="shared" ca="1" si="22"/>
        <v>22144.627222682255</v>
      </c>
      <c r="Q246" s="140">
        <f t="shared" ca="1" si="25"/>
        <v>23254.345609860957</v>
      </c>
      <c r="R246" s="72"/>
      <c r="S246" s="72"/>
    </row>
    <row r="247" spans="1:19" ht="15.75" thickBot="1" x14ac:dyDescent="0.3">
      <c r="A247" s="155">
        <v>240</v>
      </c>
      <c r="B247" s="244">
        <f ca="1">'Tabla Amortización Fijo'!C253</f>
        <v>52966</v>
      </c>
      <c r="C247" s="141">
        <f t="shared" ca="1" si="26"/>
        <v>22144.627222682255</v>
      </c>
      <c r="D247" s="141">
        <f ca="1">IF(C247&lt;=0,0,IF(C247&lt;D246,C247,'Tabla Amortización Fijo'!AB253))</f>
        <v>22144.59</v>
      </c>
      <c r="E247" s="156"/>
      <c r="F247" s="141">
        <f ca="1">IF(C247&lt;=0,0,'Tabla Amortización Fijo'!AC253)</f>
        <v>215.47916325000003</v>
      </c>
      <c r="G247" s="141">
        <f t="shared" ca="1" si="21"/>
        <v>22360.069163249998</v>
      </c>
      <c r="H247" s="449"/>
      <c r="I247" s="141">
        <f t="shared" ca="1" si="23"/>
        <v>17.715701778145807</v>
      </c>
      <c r="J247" s="141">
        <f ca="1">IF(P246&lt;=0.01,0,'Tabla Amortización Fijo'!R253)</f>
        <v>166.35080000000002</v>
      </c>
      <c r="K247" s="141">
        <f ca="1">IF(D247&lt;=0,0,'Tabla Amortización Fijo'!W253+'Tabla Amortización Fijo'!U253)</f>
        <v>311.17272652266251</v>
      </c>
      <c r="L247" s="141">
        <f t="shared" ca="1" si="24"/>
        <v>399</v>
      </c>
      <c r="M247" s="141">
        <f ca="1">IF(C247=0,0,'Tabla Amortización Fijo'!X253+'Tabla Amortización Fijo'!V253+'Tabla Amortización Fijo'!S253+'Tabla Amortización Fijo'!Q253)</f>
        <v>140.243764243626</v>
      </c>
      <c r="N247" s="141">
        <f t="shared" ca="1" si="27"/>
        <v>23394.552155794434</v>
      </c>
      <c r="O247" s="142"/>
      <c r="P247" s="140">
        <f t="shared" ca="1" si="22"/>
        <v>3.7222682254650863E-2</v>
      </c>
      <c r="Q247" s="140">
        <f t="shared" ca="1" si="25"/>
        <v>23254.308391550807</v>
      </c>
      <c r="R247" s="72"/>
      <c r="S247" s="72"/>
    </row>
    <row r="248" spans="1:19" ht="16.5" thickTop="1" x14ac:dyDescent="0.25">
      <c r="A248" s="157"/>
      <c r="B248" s="157"/>
      <c r="C248" s="157"/>
      <c r="D248" s="158">
        <f ca="1">SUM(D8:D247)</f>
        <v>1977999.9627773187</v>
      </c>
      <c r="E248" s="158">
        <f>SUM(E8:E247)</f>
        <v>0</v>
      </c>
      <c r="F248" s="158">
        <f ca="1">SUM(F8:F247)</f>
        <v>3130303.7719897223</v>
      </c>
      <c r="G248" s="158">
        <f ca="1">SUM(G8:G247)</f>
        <v>5108303.7347670412</v>
      </c>
      <c r="H248" s="158">
        <f>SUM(H8:H247)</f>
        <v>0</v>
      </c>
      <c r="I248" s="158">
        <f t="shared" ref="I248:N248" ca="1" si="28">SUM(I8:I247)</f>
        <v>262066.91406364774</v>
      </c>
      <c r="J248" s="158">
        <f t="shared" ca="1" si="28"/>
        <v>39924.192000000032</v>
      </c>
      <c r="K248" s="158">
        <f t="shared" ca="1" si="28"/>
        <v>74678.449302098437</v>
      </c>
      <c r="L248" s="158">
        <f t="shared" ca="1" si="28"/>
        <v>95760</v>
      </c>
      <c r="M248" s="158">
        <f t="shared" ca="1" si="28"/>
        <v>33658.022608335792</v>
      </c>
      <c r="N248" s="158">
        <f t="shared" ca="1" si="28"/>
        <v>5614391.3127411203</v>
      </c>
      <c r="O248" s="144"/>
      <c r="P248" s="72"/>
      <c r="Q248" s="72"/>
      <c r="R248" s="72"/>
      <c r="S248" s="72"/>
    </row>
    <row r="249" spans="1:19" ht="15" x14ac:dyDescent="0.25">
      <c r="A249" s="134"/>
      <c r="B249" s="134"/>
      <c r="C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72"/>
      <c r="Q249" s="72"/>
      <c r="R249" s="72"/>
      <c r="S249" s="72"/>
    </row>
    <row r="250" spans="1:19" ht="15" x14ac:dyDescent="0.25">
      <c r="A250" s="134"/>
      <c r="B250" s="134"/>
      <c r="C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72"/>
      <c r="Q250" s="72"/>
      <c r="R250" s="72"/>
      <c r="S250" s="72"/>
    </row>
    <row r="251" spans="1:19" ht="15" x14ac:dyDescent="0.25">
      <c r="A251" s="851"/>
      <c r="B251" s="852"/>
      <c r="C251" s="852"/>
      <c r="D251" s="852"/>
      <c r="E251" s="852"/>
      <c r="F251" s="852"/>
      <c r="G251" s="852"/>
      <c r="H251" s="852"/>
      <c r="I251" s="852"/>
      <c r="J251" s="852"/>
      <c r="K251" s="852"/>
      <c r="L251" s="852"/>
      <c r="M251" s="852"/>
      <c r="N251" s="852"/>
      <c r="O251" s="853"/>
      <c r="P251" s="72"/>
      <c r="Q251" s="72"/>
      <c r="R251" s="72"/>
      <c r="S251" s="72"/>
    </row>
    <row r="252" spans="1:19" ht="15" x14ac:dyDescent="0.25">
      <c r="A252" s="134"/>
      <c r="B252" s="134"/>
      <c r="C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72"/>
      <c r="Q252" s="72"/>
      <c r="R252" s="72"/>
      <c r="S252" s="72"/>
    </row>
    <row r="253" spans="1:19" ht="15" x14ac:dyDescent="0.25">
      <c r="A253" s="134"/>
      <c r="B253" s="134"/>
      <c r="C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72"/>
      <c r="Q253" s="72"/>
      <c r="R253" s="72"/>
      <c r="S253" s="72"/>
    </row>
    <row r="254" spans="1:19" ht="15" x14ac:dyDescent="0.25">
      <c r="A254" s="134"/>
      <c r="B254" s="134"/>
      <c r="C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72"/>
      <c r="Q254" s="72"/>
      <c r="R254" s="72"/>
      <c r="S254" s="72"/>
    </row>
    <row r="255" spans="1:19" ht="15" hidden="1" x14ac:dyDescent="0.25">
      <c r="P255" s="72"/>
      <c r="Q255" s="72"/>
      <c r="R255" s="72"/>
      <c r="S255" s="72"/>
    </row>
    <row r="256" spans="1:19" ht="15" x14ac:dyDescent="0.25">
      <c r="E256" s="145"/>
    </row>
  </sheetData>
  <sheetProtection password="D365" sheet="1" objects="1" scenarios="1"/>
  <protectedRanges>
    <protectedRange sqref="E8:E247" name="Rango1"/>
  </protectedRanges>
  <customSheetViews>
    <customSheetView guid="{2895BDFA-91D6-4BDF-AC0D-65BC924663AC}" scale="85" showGridLines="0" fitToPage="1" hiddenRows="1" hiddenColumns="1" state="hidden">
      <pane xSplit="1" ySplit="7" topLeftCell="B8" activePane="bottomRight" state="frozen"/>
      <selection pane="bottomRight" activeCell="E15" sqref="E15"/>
      <pageMargins left="0.70866141732283472" right="0.70866141732283472" top="0.74803149606299213" bottom="0.74803149606299213" header="0.31496062992125984" footer="0.31496062992125984"/>
      <pageSetup scale="44" fitToHeight="5" orientation="portrait" r:id="rId1"/>
    </customSheetView>
  </customSheetViews>
  <mergeCells count="3">
    <mergeCell ref="E1:L1"/>
    <mergeCell ref="E2:L2"/>
    <mergeCell ref="A251:O251"/>
  </mergeCells>
  <conditionalFormatting sqref="J4:K4">
    <cfRule type="expression" dxfId="8" priority="2" stopIfTrue="1">
      <formula>$K$4=9.9%</formula>
    </cfRule>
    <cfRule type="expression" dxfId="7" priority="3" stopIfTrue="1">
      <formula>$K$4=8.9%</formula>
    </cfRule>
    <cfRule type="expression" dxfId="6" priority="4" stopIfTrue="1">
      <formula>$K$4=7.9%</formula>
    </cfRule>
  </conditionalFormatting>
  <dataValidations disablePrompts="1" count="1">
    <dataValidation type="list" allowBlank="1" showInputMessage="1" showErrorMessage="1" sqref="H5" xr:uid="{00000000-0002-0000-0800-000000000000}">
      <formula1>$P$4:$P$5</formula1>
    </dataValidation>
  </dataValidations>
  <pageMargins left="0.70866141732283472" right="0.70866141732283472" top="0.74803149606299213" bottom="0.74803149606299213" header="0.31496062992125984" footer="0.31496062992125984"/>
  <pageSetup scale="45" fitToHeight="5" orientation="portrait" r:id="rId2"/>
  <headerFooter>
    <oddFooter>&amp;L   La presente es de carácter informativa y no representa oferta vinculante por parte del Grupo Financiero Afirme y se encuentra sujeta a cambio sin previo aviso.</oddFooter>
  </headerFooter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E31005-31A9-4157-9D69-A75AE2AF3CEF}">
            <xm:f>Simulación!$T$23=12</xm:f>
            <x14:dxf>
              <fill>
                <gradientFill degree="90">
                  <stop position="0">
                    <color theme="0"/>
                  </stop>
                  <stop position="1">
                    <color rgb="FFE6AF00"/>
                  </stop>
                </gradientFill>
              </fill>
            </x14:dxf>
          </x14:cfRule>
          <xm:sqref>D4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>
    <tabColor rgb="FF00B050"/>
  </sheetPr>
  <dimension ref="B1:AK259"/>
  <sheetViews>
    <sheetView workbookViewId="0">
      <selection activeCell="K5" sqref="K5"/>
    </sheetView>
  </sheetViews>
  <sheetFormatPr baseColWidth="10" defaultColWidth="11.42578125" defaultRowHeight="12.75" x14ac:dyDescent="0.25"/>
  <cols>
    <col min="1" max="1" width="2" style="161" customWidth="1"/>
    <col min="2" max="2" width="14.42578125" style="161" bestFit="1" customWidth="1"/>
    <col min="3" max="4" width="13.42578125" style="161" bestFit="1" customWidth="1"/>
    <col min="5" max="5" width="13.85546875" style="161" bestFit="1" customWidth="1"/>
    <col min="6" max="6" width="13.5703125" style="159" bestFit="1" customWidth="1"/>
    <col min="7" max="7" width="10.42578125" style="159" customWidth="1"/>
    <col min="8" max="8" width="16.42578125" style="159" bestFit="1" customWidth="1"/>
    <col min="9" max="9" width="10.42578125" style="161" bestFit="1" customWidth="1"/>
    <col min="10" max="10" width="13.5703125" style="159" customWidth="1"/>
    <col min="11" max="11" width="12.85546875" style="159" customWidth="1"/>
    <col min="12" max="12" width="15.140625" style="161" bestFit="1" customWidth="1"/>
    <col min="13" max="13" width="14.140625" style="203" customWidth="1"/>
    <col min="14" max="14" width="11.5703125" style="203" customWidth="1"/>
    <col min="15" max="15" width="12.42578125" style="203" customWidth="1"/>
    <col min="16" max="16" width="11" style="203" customWidth="1"/>
    <col min="17" max="17" width="9.140625" style="203" customWidth="1"/>
    <col min="18" max="18" width="8.85546875" style="203" customWidth="1"/>
    <col min="19" max="19" width="9.42578125" style="203" customWidth="1"/>
    <col min="20" max="20" width="10.85546875" style="203" customWidth="1"/>
    <col min="21" max="21" width="9.5703125" style="203" customWidth="1"/>
    <col min="22" max="22" width="9.5703125" style="203" bestFit="1" customWidth="1"/>
    <col min="23" max="24" width="10.85546875" style="203" customWidth="1"/>
    <col min="25" max="25" width="11" style="203" bestFit="1" customWidth="1"/>
    <col min="26" max="26" width="8.42578125" style="203" customWidth="1"/>
    <col min="27" max="27" width="15.140625" style="203" customWidth="1"/>
    <col min="28" max="28" width="11" style="203" customWidth="1"/>
    <col min="29" max="29" width="11" style="203" bestFit="1" customWidth="1"/>
    <col min="30" max="30" width="11.140625" style="203" bestFit="1" customWidth="1"/>
    <col min="31" max="31" width="13.42578125" style="203" customWidth="1"/>
    <col min="32" max="32" width="11.85546875" style="203" customWidth="1"/>
    <col min="33" max="33" width="13.5703125" style="203" customWidth="1"/>
    <col min="34" max="34" width="13.42578125" style="203" customWidth="1"/>
    <col min="35" max="35" width="4.5703125" style="161" customWidth="1"/>
    <col min="36" max="36" width="14.42578125" style="203" bestFit="1" customWidth="1"/>
    <col min="37" max="16384" width="11.42578125" style="161"/>
  </cols>
  <sheetData>
    <row r="1" spans="2:37" ht="12.75" customHeight="1" x14ac:dyDescent="0.25">
      <c r="B1" s="856" t="s">
        <v>116</v>
      </c>
      <c r="C1" s="856"/>
      <c r="D1" s="856"/>
      <c r="E1" s="856"/>
      <c r="F1" s="856"/>
      <c r="I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J1" s="161"/>
    </row>
    <row r="2" spans="2:37" ht="12.75" customHeight="1" x14ac:dyDescent="0.25">
      <c r="B2" s="857"/>
      <c r="C2" s="857"/>
      <c r="D2" s="857"/>
      <c r="E2" s="857"/>
      <c r="F2" s="857"/>
      <c r="H2" s="161"/>
      <c r="J2" s="161"/>
      <c r="L2" s="162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J2" s="161"/>
    </row>
    <row r="3" spans="2:37" ht="25.5" x14ac:dyDescent="0.25">
      <c r="B3" s="163" t="s">
        <v>1</v>
      </c>
      <c r="C3" s="163" t="s">
        <v>7</v>
      </c>
      <c r="D3" s="163" t="s">
        <v>93</v>
      </c>
      <c r="E3" s="163" t="s">
        <v>50</v>
      </c>
      <c r="F3" s="163" t="s">
        <v>97</v>
      </c>
      <c r="G3" s="163" t="s">
        <v>36</v>
      </c>
      <c r="H3" s="163" t="s">
        <v>63</v>
      </c>
      <c r="J3" s="163" t="s">
        <v>5</v>
      </c>
      <c r="K3" s="163" t="s">
        <v>30</v>
      </c>
      <c r="L3" s="163" t="s">
        <v>29</v>
      </c>
      <c r="M3" s="163" t="s">
        <v>45</v>
      </c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J3" s="161"/>
    </row>
    <row r="4" spans="2:37" ht="12.75" customHeight="1" x14ac:dyDescent="0.25">
      <c r="B4" s="164">
        <f>IF(
OR('Parametro Destino'!C2=8,'Parametro Destino'!C2=3,'Parametro Destino'!C2=4),
MIN('Parametro Destino'!F3,Simulación!H25),
MIN(Simulación!H25,'Parametro Destino'!C7,'Parametro Destino'!F2))</f>
        <v>1978000</v>
      </c>
      <c r="C4" s="165">
        <f>'Parametro Destino'!F5</f>
        <v>20</v>
      </c>
      <c r="D4" s="211">
        <f>PLAZO_ANIOSCREC*12</f>
        <v>240</v>
      </c>
      <c r="E4" s="165" t="s">
        <v>52</v>
      </c>
      <c r="F4" s="166">
        <f>'Tabla Crec'!H5</f>
        <v>0</v>
      </c>
      <c r="G4" s="166" t="s">
        <v>37</v>
      </c>
      <c r="H4" s="167">
        <f>Simulación!N25</f>
        <v>0.113</v>
      </c>
      <c r="J4" s="168">
        <f>MTO_SOLICITADO_CRE</f>
        <v>1978000</v>
      </c>
      <c r="K4" s="169">
        <f>'Parametro Destino'!C8</f>
        <v>0.01</v>
      </c>
      <c r="L4" s="170">
        <f>COMISION_APERTCREC *TOTAL_FINANCIADOCREC</f>
        <v>19780</v>
      </c>
      <c r="M4" s="171">
        <f ca="1">(1+IRR(AJ13:AJ259,0))^(360/30)-1</f>
        <v>0.1406691570821057</v>
      </c>
      <c r="N4" s="172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J4" s="160"/>
    </row>
    <row r="5" spans="2:37" ht="12.75" customHeight="1" x14ac:dyDescent="0.25">
      <c r="D5" s="173"/>
      <c r="H5" s="161"/>
      <c r="J5" s="161"/>
      <c r="K5" s="161"/>
      <c r="L5" s="159"/>
      <c r="M5" s="161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J5" s="160"/>
    </row>
    <row r="6" spans="2:37" ht="38.25" x14ac:dyDescent="0.25">
      <c r="B6" s="163" t="s">
        <v>16</v>
      </c>
      <c r="C6" s="163" t="s">
        <v>57</v>
      </c>
      <c r="D6" s="163" t="s">
        <v>58</v>
      </c>
      <c r="E6" s="163" t="s">
        <v>92</v>
      </c>
      <c r="J6" s="163" t="s">
        <v>59</v>
      </c>
      <c r="K6" s="163" t="s">
        <v>94</v>
      </c>
      <c r="L6" s="163" t="s">
        <v>95</v>
      </c>
      <c r="M6" s="163" t="s">
        <v>46</v>
      </c>
      <c r="N6" s="163" t="s">
        <v>47</v>
      </c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J6" s="161"/>
      <c r="AK6" s="175"/>
    </row>
    <row r="7" spans="2:37" x14ac:dyDescent="0.25">
      <c r="B7" s="164">
        <f>Simulación!H23</f>
        <v>2400000</v>
      </c>
      <c r="C7" s="176">
        <v>1000000</v>
      </c>
      <c r="D7" s="176">
        <v>2000000</v>
      </c>
      <c r="E7" s="176">
        <f>VALOR_INMUEBLECREC*0.7</f>
        <v>1680000</v>
      </c>
      <c r="J7" s="177">
        <f>IF(DESTINOCREC ="CONSTRUCCIÓN",
                 IF(VALOR_INMUEB_ACTCREC&gt; 0, VALOR_INMUEB_ACTCREC, VALOR_INMUEBLECREC-PRES_CONSTRUCCIONCREC),
         VALOR_INMUEBLECREC)</f>
        <v>2400000</v>
      </c>
      <c r="K7" s="177">
        <f>MTO_BASE_AVALUOCREC*FACTOR_AVALUOCREC</f>
        <v>6000</v>
      </c>
      <c r="L7" s="177">
        <f>MTO_AVALUOCREC + HONORARIOS_AVALUOCREC</f>
        <v>6000</v>
      </c>
      <c r="M7" s="178">
        <f>SUBTOT_AVALUOCREC * IVACREC</f>
        <v>960</v>
      </c>
      <c r="N7" s="178">
        <f>SUBTOT_AVALUOCREC + IVA_AVALUOCREC</f>
        <v>6960</v>
      </c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J7" s="161"/>
      <c r="AK7" s="175"/>
    </row>
    <row r="8" spans="2:37" x14ac:dyDescent="0.25">
      <c r="J8" s="161"/>
      <c r="K8" s="161"/>
      <c r="L8" s="159"/>
      <c r="M8" s="159"/>
      <c r="N8" s="179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J8" s="161"/>
    </row>
    <row r="9" spans="2:37" ht="25.5" x14ac:dyDescent="0.25">
      <c r="B9" s="163" t="s">
        <v>14</v>
      </c>
      <c r="C9" s="163" t="s">
        <v>49</v>
      </c>
      <c r="K9" s="163" t="s">
        <v>13</v>
      </c>
      <c r="L9" s="163" t="s">
        <v>19</v>
      </c>
      <c r="M9" s="159"/>
      <c r="N9" s="179"/>
      <c r="O9" s="174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J9" s="180" t="s">
        <v>44</v>
      </c>
    </row>
    <row r="10" spans="2:37" x14ac:dyDescent="0.25">
      <c r="B10" s="181">
        <f ca="1">TODAY()</f>
        <v>45660</v>
      </c>
      <c r="C10" s="182">
        <f ca="1">IF(DAY(FECHA_APERTURA)&lt;= 19,
               DATE(YEAR(DATE(YEAR(FECHA_APERTURACREC),MONTH(FECHA_APERTURACREC)+2,)),
                              MONTH(DATE(YEAR(FECHA_APERTURACREC),MONTH(FECHA_APERTURACREC)+2,)),
                              4),
               DATE(YEAR(DATE(YEAR(FECHA_APERTURACREC),MONTH(FECHA_APERTURACREC)+3,)),
                               MONTH(DATE(YEAR(FECHA_APERTURACREC),MONTH(FECHA_APERTURACREC)+3,)),
                               4))</f>
        <v>45692</v>
      </c>
      <c r="K10" s="183">
        <f ca="1">SUMIF(B14:B259, CONCATENATE("&lt;",PLAZOCREC),K14:K259)</f>
        <v>94.919110321375996</v>
      </c>
      <c r="L10" s="178">
        <f ca="1">J4/K10</f>
        <v>20838.796247698814</v>
      </c>
      <c r="M10" s="159"/>
      <c r="N10" s="161"/>
      <c r="O10" s="184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J10" s="168">
        <f>MTO_SOLICITADO_CRE - MTO_COMISION_APERTCREC - SUBTOT_AVALUOCREC</f>
        <v>1952220</v>
      </c>
    </row>
    <row r="11" spans="2:37" x14ac:dyDescent="0.25">
      <c r="G11" s="185"/>
      <c r="H11" s="161"/>
      <c r="M11" s="179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86"/>
      <c r="AJ11" s="161"/>
    </row>
    <row r="12" spans="2:37" ht="38.25" x14ac:dyDescent="0.25">
      <c r="B12" s="163" t="s">
        <v>2</v>
      </c>
      <c r="C12" s="163" t="s">
        <v>0</v>
      </c>
      <c r="D12" s="163" t="s">
        <v>22</v>
      </c>
      <c r="E12" s="163" t="s">
        <v>24</v>
      </c>
      <c r="F12" s="187" t="s">
        <v>8</v>
      </c>
      <c r="G12" s="187" t="s">
        <v>10</v>
      </c>
      <c r="H12" s="187" t="s">
        <v>11</v>
      </c>
      <c r="I12" s="187" t="s">
        <v>31</v>
      </c>
      <c r="J12" s="188" t="s">
        <v>9</v>
      </c>
      <c r="K12" s="189" t="s">
        <v>12</v>
      </c>
      <c r="L12" s="187" t="s">
        <v>115</v>
      </c>
      <c r="M12" s="190" t="s">
        <v>3</v>
      </c>
      <c r="N12" s="190" t="s">
        <v>4</v>
      </c>
      <c r="O12" s="190" t="s">
        <v>28</v>
      </c>
      <c r="P12" s="190" t="s">
        <v>6</v>
      </c>
      <c r="Q12" s="190" t="s">
        <v>27</v>
      </c>
      <c r="R12" s="190" t="s">
        <v>17</v>
      </c>
      <c r="S12" s="190" t="s">
        <v>34</v>
      </c>
      <c r="T12" s="190" t="s">
        <v>21</v>
      </c>
      <c r="U12" s="190" t="s">
        <v>41</v>
      </c>
      <c r="V12" s="190" t="s">
        <v>42</v>
      </c>
      <c r="W12" s="190" t="s">
        <v>39</v>
      </c>
      <c r="X12" s="190" t="s">
        <v>40</v>
      </c>
      <c r="Y12" s="190" t="s">
        <v>96</v>
      </c>
      <c r="Z12" s="191" t="s">
        <v>64</v>
      </c>
      <c r="AA12" s="191" t="s">
        <v>83</v>
      </c>
      <c r="AB12" s="191" t="s">
        <v>91</v>
      </c>
      <c r="AC12" s="191" t="s">
        <v>81</v>
      </c>
      <c r="AD12" s="191" t="s">
        <v>84</v>
      </c>
      <c r="AE12" s="191" t="s">
        <v>85</v>
      </c>
      <c r="AF12" s="191" t="s">
        <v>90</v>
      </c>
      <c r="AG12" s="191" t="s">
        <v>170</v>
      </c>
      <c r="AH12" s="191" t="s">
        <v>86</v>
      </c>
      <c r="AJ12" s="192" t="s">
        <v>43</v>
      </c>
    </row>
    <row r="13" spans="2:37" x14ac:dyDescent="0.25">
      <c r="B13" s="193"/>
      <c r="C13" s="193"/>
      <c r="D13" s="193"/>
      <c r="E13" s="193"/>
      <c r="F13" s="194"/>
      <c r="G13" s="194"/>
      <c r="H13" s="194"/>
      <c r="I13" s="193"/>
      <c r="J13" s="194"/>
      <c r="K13" s="193"/>
      <c r="L13" s="194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J13" s="195">
        <f>AJ10*-1</f>
        <v>-1952220</v>
      </c>
    </row>
    <row r="14" spans="2:37" x14ac:dyDescent="0.25">
      <c r="B14" s="196">
        <v>0</v>
      </c>
      <c r="C14" s="197">
        <f ca="1">IF(B14=0,FECHA_1ER_PAGOCREC,DATE(YEAR(C13),MONTH(C13)+2,))</f>
        <v>45692</v>
      </c>
      <c r="D14" s="196">
        <f ca="1">IF(B14=0,C14-B10+1, C14-C13)</f>
        <v>33</v>
      </c>
      <c r="E14" s="198">
        <f t="shared" ref="E14:E77" si="0">IF(B14=0,TASACREC,IF(B14=MESES_INC_TASACREC,E13+INCREMENTO_TASACREC,E13))</f>
        <v>0.113</v>
      </c>
      <c r="F14" s="199">
        <f ca="1">1 + D14 * E14 / 360 + FACTOR_SEG_DEUDCREC</f>
        <v>1.0111583333333332</v>
      </c>
      <c r="G14" s="199">
        <f>IF(B14 = 0, 0,
            IF(G13=0, F14, G13 * F14 ))</f>
        <v>0</v>
      </c>
      <c r="H14" s="199">
        <f>IF(G14=0, 0, 1/G14)</f>
        <v>0</v>
      </c>
      <c r="I14" s="196" t="b">
        <f>MOD(B14, MESES_INCCREC)=0</f>
        <v>1</v>
      </c>
      <c r="J14" s="199">
        <f>IF(B14=0, 1, IF(I14,J12*(1+INCREMENTO_CREC),J12))</f>
        <v>1</v>
      </c>
      <c r="K14" s="199">
        <f t="shared" ref="K14:K77" si="1">H14*J14</f>
        <v>0</v>
      </c>
      <c r="L14" s="164">
        <f ca="1">CUOTA_INTCREC*J14</f>
        <v>20838.796247698814</v>
      </c>
      <c r="M14" s="200">
        <f>IF(B14=0,TOTAL_FINANCIADOCREC, M12-N12)</f>
        <v>1978000</v>
      </c>
      <c r="N14" s="201">
        <f>IF(B14=0, 0, L14-O14-T14)</f>
        <v>0</v>
      </c>
      <c r="O14" s="200">
        <f t="shared" ref="O14:O77" ca="1" si="2">M14 * D14 * E14 /360</f>
        <v>20488.783333333333</v>
      </c>
      <c r="P14" s="201">
        <f t="shared" ref="P14:P77" si="3">COMISION_AMORTCREC</f>
        <v>399</v>
      </c>
      <c r="Q14" s="201">
        <f t="shared" ref="Q14:Q77" si="4">P14*IVACREC</f>
        <v>63.84</v>
      </c>
      <c r="R14" s="201">
        <f t="shared" ref="R14:R77" si="5">SEGURO_DAÑOS_MENS</f>
        <v>166.35080000000002</v>
      </c>
      <c r="S14" s="201">
        <f t="shared" ref="S14:S77" si="6">R14*IVACREC</f>
        <v>26.616128000000003</v>
      </c>
      <c r="T14" s="201">
        <f t="shared" ref="T14:T77" si="7">M14 * FACTOR_SEG_DEUDCREC</f>
        <v>1582.4</v>
      </c>
      <c r="U14" s="201">
        <f t="shared" ref="U14:U77" si="8">SEGURO_INTERIORESCREC</f>
        <v>84.482758620689665</v>
      </c>
      <c r="V14" s="201">
        <f t="shared" ref="V14:V77" si="9">U14*IVACREC</f>
        <v>13.517241379310347</v>
      </c>
      <c r="W14" s="201">
        <f t="shared" ref="W14:W77" ca="1" si="10">SUM(N14:V14) * FACTOR_SEG_DESEMPLEOCREC</f>
        <v>223.68490456106667</v>
      </c>
      <c r="X14" s="201">
        <f t="shared" ref="X14:X77" ca="1" si="11">W14*IVACREC</f>
        <v>35.789584729770667</v>
      </c>
      <c r="Y14" s="201">
        <f t="shared" ref="Y14:Y77" ca="1" si="12">IF(B14&gt;=PLAZOCREC, 0, SUM(N14:X14))</f>
        <v>23084.464750624171</v>
      </c>
      <c r="Z14" s="202">
        <f t="shared" ref="Z14:Z77" si="13">IF(B14&gt;=MESES_PAG_PUNTCREC,TASACREC-DISMINUCION_TASACREC,TASACREC)</f>
        <v>0.113</v>
      </c>
      <c r="AA14" s="200">
        <f>IF(B14=0,TOTAL_FINANCIADOCREC, MAX(ROUND(AA13-N13-AF13,2), 0))</f>
        <v>1978000</v>
      </c>
      <c r="AB14" s="200">
        <f t="shared" ref="AB14:AB77" si="14">MIN(AA14,N14)</f>
        <v>0</v>
      </c>
      <c r="AC14" s="201">
        <f ca="1">AA14 * D14 * Z14 /360</f>
        <v>20488.783333333333</v>
      </c>
      <c r="AD14" s="201">
        <f t="shared" ref="AD14:AD77" si="15">AA14 * FACTOR_SEG_DEUDCREC</f>
        <v>1582.4</v>
      </c>
      <c r="AE14" s="201">
        <f t="shared" ref="AE14:AE77" ca="1" si="16">IF(AA14&gt;0, AB14+AC14+AD14+P14+Q14+R14+S14+U14+V14+W14+X14, 0)</f>
        <v>23084.464750624171</v>
      </c>
      <c r="AF14" s="201">
        <f t="shared" ref="AF14:AF77" si="17">IF(ACCION_EXCEDENTE_PPCREC="MENOS PLAZO", IF(AA14&gt;N14, ROUND(Y14-AE14, 2), 0), 0)</f>
        <v>0</v>
      </c>
      <c r="AG14" s="201">
        <f>'Tabla Crec'!E8+'Tabla Crec'!H8</f>
        <v>0</v>
      </c>
      <c r="AH14" s="201">
        <f ca="1">AE14+AF14</f>
        <v>23084.464750624171</v>
      </c>
      <c r="AI14" s="174"/>
      <c r="AJ14" s="201">
        <f t="shared" ref="AJ14:AJ77" ca="1" si="18">IF(AA14&gt; 0,AB14+AC14+AD14+P14+R14+U14+W14, 0)</f>
        <v>22944.701796515088</v>
      </c>
    </row>
    <row r="15" spans="2:37" x14ac:dyDescent="0.25">
      <c r="B15" s="196">
        <v>1</v>
      </c>
      <c r="C15" s="197">
        <f t="shared" ref="C15:C78" ca="1" si="19">IF(B15=0,FECHA_1ER_PAGO,DATE(YEAR(C14),MONTH(C14)+1,4))</f>
        <v>45720</v>
      </c>
      <c r="D15" s="196">
        <f ca="1">IF(B15=0,C15-C10+1, C15-C14)</f>
        <v>28</v>
      </c>
      <c r="E15" s="198">
        <f t="shared" si="0"/>
        <v>0.113</v>
      </c>
      <c r="F15" s="199">
        <f ca="1">1 + D15 * E15 / 360 + FACTOR_SEG_DEUDCREC</f>
        <v>1.0095888888888889</v>
      </c>
      <c r="G15" s="199">
        <f t="shared" ref="G15:G78" ca="1" si="20">IF(B15 = 0, 0,
            IF(G14=0, F15, G14 * F15 ))</f>
        <v>1.0095888888888889</v>
      </c>
      <c r="H15" s="199">
        <f ca="1">IF(G15=0, 0, 1/G15)</f>
        <v>0.99050218460759609</v>
      </c>
      <c r="I15" s="196" t="b">
        <f t="shared" ref="I15:I77" si="21">MOD(B15, MESES_INCCREC)=0</f>
        <v>0</v>
      </c>
      <c r="J15" s="199">
        <f t="shared" ref="J15:J78" si="22">IF(B15=0, 1, IF(I15,J14*(1+INCREMENTO_CREC),J14))</f>
        <v>1</v>
      </c>
      <c r="K15" s="199">
        <f ca="1">H15*J15</f>
        <v>0.99050218460759609</v>
      </c>
      <c r="L15" s="164">
        <f t="shared" ref="L15:L77" ca="1" si="23">CUOTA_INTCREC*J15</f>
        <v>20838.796247698814</v>
      </c>
      <c r="M15" s="200">
        <f t="shared" ref="M15:M78" si="24">IF(B15=0,TOTAL_FINANCIADOCREC, M14-N14)</f>
        <v>1978000</v>
      </c>
      <c r="N15" s="201">
        <f t="shared" ref="N15:N78" ca="1" si="25">IF(B15=0, 0, L15-O15-T15)</f>
        <v>1871.9740254765907</v>
      </c>
      <c r="O15" s="200">
        <f t="shared" ca="1" si="2"/>
        <v>17384.422222222223</v>
      </c>
      <c r="P15" s="201">
        <f t="shared" si="3"/>
        <v>399</v>
      </c>
      <c r="Q15" s="201">
        <f t="shared" si="4"/>
        <v>63.84</v>
      </c>
      <c r="R15" s="201">
        <f t="shared" si="5"/>
        <v>166.35080000000002</v>
      </c>
      <c r="S15" s="201">
        <f t="shared" si="6"/>
        <v>26.616128000000003</v>
      </c>
      <c r="T15" s="201">
        <f t="shared" si="7"/>
        <v>1582.4</v>
      </c>
      <c r="U15" s="201">
        <f t="shared" si="8"/>
        <v>84.482758620689665</v>
      </c>
      <c r="V15" s="201">
        <f t="shared" si="9"/>
        <v>13.517241379310347</v>
      </c>
      <c r="W15" s="201">
        <f t="shared" ca="1" si="10"/>
        <v>211.60751112184838</v>
      </c>
      <c r="X15" s="201">
        <f t="shared" ca="1" si="11"/>
        <v>33.857201779495739</v>
      </c>
      <c r="Y15" s="201">
        <f t="shared" ca="1" si="12"/>
        <v>21838.067888600159</v>
      </c>
      <c r="Z15" s="202">
        <f t="shared" si="13"/>
        <v>0.113</v>
      </c>
      <c r="AA15" s="200">
        <f t="shared" ref="AA15:AA78" si="26">IF(B15=0,TOTAL_FINANCIADOCREC, MAX(ROUND(AA14-N14-AF14-AG14,2), 0))</f>
        <v>1978000</v>
      </c>
      <c r="AB15" s="200">
        <f t="shared" ca="1" si="14"/>
        <v>1871.9740254765907</v>
      </c>
      <c r="AC15" s="201">
        <f t="shared" ref="AC15:AC77" ca="1" si="27">AA15 * D15 * Z15 /360</f>
        <v>17384.422222222223</v>
      </c>
      <c r="AD15" s="201">
        <f t="shared" si="15"/>
        <v>1582.4</v>
      </c>
      <c r="AE15" s="201">
        <f t="shared" ca="1" si="16"/>
        <v>21838.067888600159</v>
      </c>
      <c r="AF15" s="201">
        <f t="shared" si="17"/>
        <v>0</v>
      </c>
      <c r="AG15" s="201">
        <f>'Tabla Crec'!E9+'Tabla Crec'!H9</f>
        <v>0</v>
      </c>
      <c r="AH15" s="201">
        <f t="shared" ref="AH15:AH78" ca="1" si="28">AE15+AF15</f>
        <v>21838.067888600159</v>
      </c>
      <c r="AI15" s="174"/>
      <c r="AJ15" s="201">
        <f ca="1">IF(AA15&gt; 0,AB15+AC15+AD15+P15+R15+U15+W15, 0)</f>
        <v>21700.237317441351</v>
      </c>
    </row>
    <row r="16" spans="2:37" x14ac:dyDescent="0.25">
      <c r="B16" s="196">
        <v>2</v>
      </c>
      <c r="C16" s="197">
        <f t="shared" ca="1" si="19"/>
        <v>45751</v>
      </c>
      <c r="D16" s="196">
        <f ca="1">IF(B16=0,C16-'Parametros Crec'!C24+1, C16-C15)</f>
        <v>31</v>
      </c>
      <c r="E16" s="198">
        <f t="shared" si="0"/>
        <v>0.113</v>
      </c>
      <c r="F16" s="199">
        <f t="shared" ref="F16:F77" ca="1" si="29">1 + D16 * E16 / 360 + FACTOR_SEG_DEUDCREC</f>
        <v>1.0105305555555555</v>
      </c>
      <c r="G16" s="199">
        <f t="shared" ca="1" si="20"/>
        <v>1.0202204207716048</v>
      </c>
      <c r="H16" s="199">
        <f t="shared" ref="H16:H78" ca="1" si="30">IF(G16=0, 0, 1/G16)</f>
        <v>0.98018034107147956</v>
      </c>
      <c r="I16" s="196" t="b">
        <f t="shared" si="21"/>
        <v>0</v>
      </c>
      <c r="J16" s="199">
        <f t="shared" si="22"/>
        <v>1</v>
      </c>
      <c r="K16" s="199">
        <f t="shared" ca="1" si="1"/>
        <v>0.98018034107147956</v>
      </c>
      <c r="L16" s="164">
        <f t="shared" ca="1" si="23"/>
        <v>20838.796247698814</v>
      </c>
      <c r="M16" s="200">
        <f t="shared" ca="1" si="24"/>
        <v>1976128.0259745235</v>
      </c>
      <c r="N16" s="201">
        <f t="shared" ca="1" si="25"/>
        <v>29.07028528376236</v>
      </c>
      <c r="O16" s="200">
        <f t="shared" ca="1" si="2"/>
        <v>19228.823541635433</v>
      </c>
      <c r="P16" s="201">
        <f t="shared" si="3"/>
        <v>399</v>
      </c>
      <c r="Q16" s="201">
        <f t="shared" si="4"/>
        <v>63.84</v>
      </c>
      <c r="R16" s="201">
        <f t="shared" si="5"/>
        <v>166.35080000000002</v>
      </c>
      <c r="S16" s="201">
        <f t="shared" si="6"/>
        <v>26.616128000000003</v>
      </c>
      <c r="T16" s="201">
        <f t="shared" ca="1" si="7"/>
        <v>1580.902420779619</v>
      </c>
      <c r="U16" s="201">
        <f t="shared" si="8"/>
        <v>84.482758620689665</v>
      </c>
      <c r="V16" s="201">
        <f t="shared" si="9"/>
        <v>13.517241379310347</v>
      </c>
      <c r="W16" s="201">
        <f t="shared" ca="1" si="10"/>
        <v>211.60751112184838</v>
      </c>
      <c r="X16" s="201">
        <f t="shared" ca="1" si="11"/>
        <v>33.857201779495739</v>
      </c>
      <c r="Y16" s="201">
        <f t="shared" ca="1" si="12"/>
        <v>21838.067888600159</v>
      </c>
      <c r="Z16" s="202">
        <f t="shared" si="13"/>
        <v>0.113</v>
      </c>
      <c r="AA16" s="200">
        <f t="shared" ca="1" si="26"/>
        <v>1976128.03</v>
      </c>
      <c r="AB16" s="200">
        <f t="shared" ca="1" si="14"/>
        <v>29.07028528376236</v>
      </c>
      <c r="AC16" s="201">
        <f t="shared" ca="1" si="27"/>
        <v>19228.823580805558</v>
      </c>
      <c r="AD16" s="201">
        <f t="shared" ca="1" si="15"/>
        <v>1580.9024240000001</v>
      </c>
      <c r="AE16" s="201">
        <f t="shared" ca="1" si="16"/>
        <v>21838.067930990666</v>
      </c>
      <c r="AF16" s="201">
        <f t="shared" si="17"/>
        <v>0</v>
      </c>
      <c r="AG16" s="201">
        <f>'Tabla Crec'!E10+'Tabla Crec'!H10</f>
        <v>0</v>
      </c>
      <c r="AH16" s="201">
        <f t="shared" ca="1" si="28"/>
        <v>21838.067930990666</v>
      </c>
      <c r="AI16" s="174"/>
      <c r="AJ16" s="201">
        <f t="shared" ca="1" si="18"/>
        <v>21700.237359831859</v>
      </c>
    </row>
    <row r="17" spans="2:37" x14ac:dyDescent="0.25">
      <c r="B17" s="196">
        <v>3</v>
      </c>
      <c r="C17" s="197">
        <f t="shared" ca="1" si="19"/>
        <v>45781</v>
      </c>
      <c r="D17" s="196">
        <f ca="1">IF(B17=0,C17-'Parametros Crec'!C30+1, C17-C16)</f>
        <v>30</v>
      </c>
      <c r="E17" s="198">
        <f t="shared" si="0"/>
        <v>0.113</v>
      </c>
      <c r="F17" s="199">
        <f t="shared" ca="1" si="29"/>
        <v>1.0102166666666665</v>
      </c>
      <c r="G17" s="199">
        <f t="shared" ca="1" si="20"/>
        <v>1.0306436727371546</v>
      </c>
      <c r="H17" s="199">
        <f t="shared" ca="1" si="30"/>
        <v>0.97026744203865145</v>
      </c>
      <c r="I17" s="196" t="b">
        <f t="shared" si="21"/>
        <v>0</v>
      </c>
      <c r="J17" s="199">
        <f t="shared" si="22"/>
        <v>1</v>
      </c>
      <c r="K17" s="199">
        <f t="shared" ca="1" si="1"/>
        <v>0.97026744203865145</v>
      </c>
      <c r="L17" s="164">
        <f t="shared" ca="1" si="23"/>
        <v>20838.796247698814</v>
      </c>
      <c r="M17" s="200">
        <f t="shared" ca="1" si="24"/>
        <v>1976098.9556892398</v>
      </c>
      <c r="N17" s="201">
        <f t="shared" ca="1" si="25"/>
        <v>649.65191707374856</v>
      </c>
      <c r="O17" s="200">
        <f t="shared" ca="1" si="2"/>
        <v>18608.265166073674</v>
      </c>
      <c r="P17" s="201">
        <f t="shared" si="3"/>
        <v>399</v>
      </c>
      <c r="Q17" s="201">
        <f t="shared" si="4"/>
        <v>63.84</v>
      </c>
      <c r="R17" s="201">
        <f t="shared" si="5"/>
        <v>166.35080000000002</v>
      </c>
      <c r="S17" s="201">
        <f t="shared" si="6"/>
        <v>26.616128000000003</v>
      </c>
      <c r="T17" s="201">
        <f t="shared" ca="1" si="7"/>
        <v>1580.8791645513918</v>
      </c>
      <c r="U17" s="201">
        <f>SEGURO_INTERIORESCREC</f>
        <v>84.482758620689665</v>
      </c>
      <c r="V17" s="201">
        <f t="shared" si="9"/>
        <v>13.517241379310347</v>
      </c>
      <c r="W17" s="201">
        <f t="shared" ca="1" si="10"/>
        <v>211.60751112184838</v>
      </c>
      <c r="X17" s="201">
        <f t="shared" ca="1" si="11"/>
        <v>33.857201779495739</v>
      </c>
      <c r="Y17" s="201">
        <f t="shared" ca="1" si="12"/>
        <v>21838.067888600159</v>
      </c>
      <c r="Z17" s="202">
        <f t="shared" si="13"/>
        <v>0.113</v>
      </c>
      <c r="AA17" s="200">
        <f t="shared" ca="1" si="26"/>
        <v>1976098.96</v>
      </c>
      <c r="AB17" s="200">
        <f t="shared" ca="1" si="14"/>
        <v>649.65191707374856</v>
      </c>
      <c r="AC17" s="201">
        <f t="shared" ca="1" si="27"/>
        <v>18608.265206666667</v>
      </c>
      <c r="AD17" s="201">
        <f t="shared" ca="1" si="15"/>
        <v>1580.8791679999999</v>
      </c>
      <c r="AE17" s="201">
        <f t="shared" ca="1" si="16"/>
        <v>21838.067932641759</v>
      </c>
      <c r="AF17" s="201">
        <f t="shared" si="17"/>
        <v>0</v>
      </c>
      <c r="AG17" s="201">
        <f>'Tabla Crec'!E11+'Tabla Crec'!H11</f>
        <v>0</v>
      </c>
      <c r="AH17" s="201">
        <f t="shared" ca="1" si="28"/>
        <v>21838.067932641759</v>
      </c>
      <c r="AI17" s="174"/>
      <c r="AJ17" s="201">
        <f t="shared" ca="1" si="18"/>
        <v>21700.237361482952</v>
      </c>
    </row>
    <row r="18" spans="2:37" x14ac:dyDescent="0.25">
      <c r="B18" s="196">
        <v>4</v>
      </c>
      <c r="C18" s="197">
        <f t="shared" ca="1" si="19"/>
        <v>45812</v>
      </c>
      <c r="D18" s="196">
        <f ca="1">IF(B18=0,C18-'Parametros Crec'!C31+1, C18-C17)</f>
        <v>31</v>
      </c>
      <c r="E18" s="198">
        <f t="shared" si="0"/>
        <v>0.113</v>
      </c>
      <c r="F18" s="199">
        <f t="shared" ca="1" si="29"/>
        <v>1.0105305555555555</v>
      </c>
      <c r="G18" s="199">
        <f t="shared" ca="1" si="20"/>
        <v>1.041496923190895</v>
      </c>
      <c r="H18" s="199">
        <f t="shared" ca="1" si="30"/>
        <v>0.96015646108318931</v>
      </c>
      <c r="I18" s="196" t="b">
        <f t="shared" si="21"/>
        <v>0</v>
      </c>
      <c r="J18" s="199">
        <f t="shared" si="22"/>
        <v>1</v>
      </c>
      <c r="K18" s="199">
        <f t="shared" ca="1" si="1"/>
        <v>0.96015646108318931</v>
      </c>
      <c r="L18" s="164">
        <f t="shared" ca="1" si="23"/>
        <v>20838.796247698814</v>
      </c>
      <c r="M18" s="200">
        <f t="shared" ca="1" si="24"/>
        <v>1975449.3037721661</v>
      </c>
      <c r="N18" s="201">
        <f t="shared" ca="1" si="25"/>
        <v>36.217607142476254</v>
      </c>
      <c r="O18" s="200">
        <f t="shared" ca="1" si="2"/>
        <v>19222.219197538605</v>
      </c>
      <c r="P18" s="201">
        <f t="shared" si="3"/>
        <v>399</v>
      </c>
      <c r="Q18" s="201">
        <f t="shared" si="4"/>
        <v>63.84</v>
      </c>
      <c r="R18" s="201">
        <f t="shared" si="5"/>
        <v>166.35080000000002</v>
      </c>
      <c r="S18" s="201">
        <f t="shared" si="6"/>
        <v>26.616128000000003</v>
      </c>
      <c r="T18" s="201">
        <f t="shared" ca="1" si="7"/>
        <v>1580.3594430177329</v>
      </c>
      <c r="U18" s="201">
        <f t="shared" si="8"/>
        <v>84.482758620689665</v>
      </c>
      <c r="V18" s="201">
        <f t="shared" si="9"/>
        <v>13.517241379310347</v>
      </c>
      <c r="W18" s="201">
        <f t="shared" ca="1" si="10"/>
        <v>211.60751112184838</v>
      </c>
      <c r="X18" s="201">
        <f t="shared" ca="1" si="11"/>
        <v>33.857201779495739</v>
      </c>
      <c r="Y18" s="201">
        <f t="shared" ca="1" si="12"/>
        <v>21838.067888600159</v>
      </c>
      <c r="Z18" s="202">
        <f t="shared" si="13"/>
        <v>0.113</v>
      </c>
      <c r="AA18" s="200">
        <f t="shared" ca="1" si="26"/>
        <v>1975449.31</v>
      </c>
      <c r="AB18" s="200">
        <f t="shared" ca="1" si="14"/>
        <v>36.217607142476254</v>
      </c>
      <c r="AC18" s="201">
        <f t="shared" ca="1" si="27"/>
        <v>19222.219258138888</v>
      </c>
      <c r="AD18" s="201">
        <f t="shared" ca="1" si="15"/>
        <v>1580.3594480000002</v>
      </c>
      <c r="AE18" s="201">
        <f t="shared" ca="1" si="16"/>
        <v>21838.067954182708</v>
      </c>
      <c r="AF18" s="201">
        <f t="shared" si="17"/>
        <v>0</v>
      </c>
      <c r="AG18" s="201">
        <f>'Tabla Crec'!E12+'Tabla Crec'!H12</f>
        <v>0</v>
      </c>
      <c r="AH18" s="201">
        <f t="shared" ca="1" si="28"/>
        <v>21838.067954182708</v>
      </c>
      <c r="AI18" s="174"/>
      <c r="AJ18" s="201">
        <f t="shared" ca="1" si="18"/>
        <v>21700.237383023901</v>
      </c>
    </row>
    <row r="19" spans="2:37" x14ac:dyDescent="0.25">
      <c r="B19" s="196">
        <v>5</v>
      </c>
      <c r="C19" s="197">
        <f t="shared" ca="1" si="19"/>
        <v>45842</v>
      </c>
      <c r="D19" s="196">
        <f ca="1">IF(B19=0,C19-#REF!+1, C19-C18)</f>
        <v>30</v>
      </c>
      <c r="E19" s="198">
        <f t="shared" si="0"/>
        <v>0.113</v>
      </c>
      <c r="F19" s="199">
        <f t="shared" ca="1" si="29"/>
        <v>1.0102166666666665</v>
      </c>
      <c r="G19" s="199">
        <f t="shared" ca="1" si="20"/>
        <v>1.0521375500894952</v>
      </c>
      <c r="H19" s="199">
        <f t="shared" ca="1" si="30"/>
        <v>0.95044607039729712</v>
      </c>
      <c r="I19" s="196" t="b">
        <f t="shared" si="21"/>
        <v>0</v>
      </c>
      <c r="J19" s="199">
        <f t="shared" si="22"/>
        <v>1</v>
      </c>
      <c r="K19" s="199">
        <f t="shared" ca="1" si="1"/>
        <v>0.95044607039729712</v>
      </c>
      <c r="L19" s="164">
        <f t="shared" ca="1" si="23"/>
        <v>20838.796247698814</v>
      </c>
      <c r="M19" s="200">
        <f t="shared" ca="1" si="24"/>
        <v>1975413.0861650237</v>
      </c>
      <c r="N19" s="201">
        <f ca="1">IF(B19=0, 0, L19-O19-T19)</f>
        <v>656.65921737948361</v>
      </c>
      <c r="O19" s="200">
        <f t="shared" ca="1" si="2"/>
        <v>18601.806561387311</v>
      </c>
      <c r="P19" s="201">
        <f t="shared" si="3"/>
        <v>399</v>
      </c>
      <c r="Q19" s="201">
        <f t="shared" si="4"/>
        <v>63.84</v>
      </c>
      <c r="R19" s="201">
        <f t="shared" si="5"/>
        <v>166.35080000000002</v>
      </c>
      <c r="S19" s="201">
        <f t="shared" si="6"/>
        <v>26.616128000000003</v>
      </c>
      <c r="T19" s="201">
        <f t="shared" ca="1" si="7"/>
        <v>1580.3304689320191</v>
      </c>
      <c r="U19" s="201">
        <f t="shared" si="8"/>
        <v>84.482758620689665</v>
      </c>
      <c r="V19" s="201">
        <f t="shared" si="9"/>
        <v>13.517241379310347</v>
      </c>
      <c r="W19" s="201">
        <f t="shared" ca="1" si="10"/>
        <v>211.60751112184838</v>
      </c>
      <c r="X19" s="201">
        <f t="shared" ca="1" si="11"/>
        <v>33.857201779495739</v>
      </c>
      <c r="Y19" s="201">
        <f t="shared" ca="1" si="12"/>
        <v>21838.067888600159</v>
      </c>
      <c r="Z19" s="202">
        <f t="shared" si="13"/>
        <v>0.113</v>
      </c>
      <c r="AA19" s="200">
        <f t="shared" ca="1" si="26"/>
        <v>1975413.09</v>
      </c>
      <c r="AB19" s="200">
        <f ca="1">MIN(AA19,N19)</f>
        <v>656.65921737948361</v>
      </c>
      <c r="AC19" s="201">
        <f t="shared" ca="1" si="27"/>
        <v>18601.806597500003</v>
      </c>
      <c r="AD19" s="201">
        <f t="shared" ca="1" si="15"/>
        <v>1580.3304720000001</v>
      </c>
      <c r="AE19" s="201">
        <f t="shared" ca="1" si="16"/>
        <v>21838.067927780834</v>
      </c>
      <c r="AF19" s="201">
        <f t="shared" si="17"/>
        <v>0</v>
      </c>
      <c r="AG19" s="201">
        <f>'Tabla Crec'!E13+'Tabla Crec'!H13</f>
        <v>0</v>
      </c>
      <c r="AH19" s="201">
        <f t="shared" ca="1" si="28"/>
        <v>21838.067927780834</v>
      </c>
      <c r="AI19" s="174"/>
      <c r="AJ19" s="201">
        <f t="shared" ca="1" si="18"/>
        <v>21700.237356622027</v>
      </c>
    </row>
    <row r="20" spans="2:37" x14ac:dyDescent="0.25">
      <c r="B20" s="196">
        <v>6</v>
      </c>
      <c r="C20" s="197">
        <f t="shared" ca="1" si="19"/>
        <v>45873</v>
      </c>
      <c r="D20" s="196">
        <f t="shared" ref="D20:D83" ca="1" si="31">IF(B20=0,C20-C12+1, C20-C19)</f>
        <v>31</v>
      </c>
      <c r="E20" s="198">
        <f t="shared" si="0"/>
        <v>0.113</v>
      </c>
      <c r="F20" s="199">
        <f t="shared" ca="1" si="29"/>
        <v>1.0105305555555555</v>
      </c>
      <c r="G20" s="199">
        <f t="shared" ca="1" si="20"/>
        <v>1.0632171430127986</v>
      </c>
      <c r="H20" s="199">
        <f t="shared" ca="1" si="30"/>
        <v>0.94054164435906051</v>
      </c>
      <c r="I20" s="196" t="b">
        <f t="shared" si="21"/>
        <v>0</v>
      </c>
      <c r="J20" s="199">
        <f t="shared" si="22"/>
        <v>1</v>
      </c>
      <c r="K20" s="199">
        <f t="shared" ca="1" si="1"/>
        <v>0.94054164435906051</v>
      </c>
      <c r="L20" s="164">
        <f t="shared" ca="1" si="23"/>
        <v>20838.796247698814</v>
      </c>
      <c r="M20" s="200">
        <f t="shared" ca="1" si="24"/>
        <v>1974756.4269476442</v>
      </c>
      <c r="N20" s="201">
        <f t="shared" ca="1" si="25"/>
        <v>43.513985036263421</v>
      </c>
      <c r="O20" s="200">
        <f t="shared" ca="1" si="2"/>
        <v>19215.477121104435</v>
      </c>
      <c r="P20" s="201">
        <f t="shared" si="3"/>
        <v>399</v>
      </c>
      <c r="Q20" s="201">
        <f t="shared" si="4"/>
        <v>63.84</v>
      </c>
      <c r="R20" s="201">
        <f t="shared" si="5"/>
        <v>166.35080000000002</v>
      </c>
      <c r="S20" s="201">
        <f t="shared" si="6"/>
        <v>26.616128000000003</v>
      </c>
      <c r="T20" s="201">
        <f t="shared" ca="1" si="7"/>
        <v>1579.8051415581153</v>
      </c>
      <c r="U20" s="201">
        <f t="shared" si="8"/>
        <v>84.482758620689665</v>
      </c>
      <c r="V20" s="201">
        <f t="shared" si="9"/>
        <v>13.517241379310347</v>
      </c>
      <c r="W20" s="201">
        <f t="shared" ca="1" si="10"/>
        <v>211.60751112184838</v>
      </c>
      <c r="X20" s="201">
        <f t="shared" ca="1" si="11"/>
        <v>33.857201779495739</v>
      </c>
      <c r="Y20" s="201">
        <f t="shared" ca="1" si="12"/>
        <v>21838.067888600159</v>
      </c>
      <c r="Z20" s="202">
        <f t="shared" si="13"/>
        <v>0.113</v>
      </c>
      <c r="AA20" s="200">
        <f t="shared" ca="1" si="26"/>
        <v>1974756.43</v>
      </c>
      <c r="AB20" s="200">
        <f t="shared" ca="1" si="14"/>
        <v>43.513985036263421</v>
      </c>
      <c r="AC20" s="201">
        <f t="shared" ca="1" si="27"/>
        <v>19215.477150805556</v>
      </c>
      <c r="AD20" s="201">
        <f t="shared" ca="1" si="15"/>
        <v>1579.8051439999999</v>
      </c>
      <c r="AE20" s="201">
        <f t="shared" ca="1" si="16"/>
        <v>21838.067920743168</v>
      </c>
      <c r="AF20" s="201">
        <f t="shared" si="17"/>
        <v>0</v>
      </c>
      <c r="AG20" s="201">
        <f>'Tabla Crec'!E14+'Tabla Crec'!H14</f>
        <v>0</v>
      </c>
      <c r="AH20" s="201">
        <f t="shared" ca="1" si="28"/>
        <v>21838.067920743168</v>
      </c>
      <c r="AJ20" s="201">
        <f t="shared" ca="1" si="18"/>
        <v>21700.23734958436</v>
      </c>
    </row>
    <row r="21" spans="2:37" x14ac:dyDescent="0.25">
      <c r="B21" s="196">
        <v>7</v>
      </c>
      <c r="C21" s="197">
        <f t="shared" ca="1" si="19"/>
        <v>45904</v>
      </c>
      <c r="D21" s="196">
        <f t="shared" ca="1" si="31"/>
        <v>31</v>
      </c>
      <c r="E21" s="198">
        <f t="shared" si="0"/>
        <v>0.113</v>
      </c>
      <c r="F21" s="199">
        <f t="shared" ca="1" si="29"/>
        <v>1.0105305555555555</v>
      </c>
      <c r="G21" s="199">
        <f t="shared" ca="1" si="20"/>
        <v>1.0744134102049139</v>
      </c>
      <c r="H21" s="199">
        <f t="shared" ca="1" si="30"/>
        <v>0.93074043054737965</v>
      </c>
      <c r="I21" s="196" t="b">
        <f t="shared" si="21"/>
        <v>0</v>
      </c>
      <c r="J21" s="199">
        <f t="shared" si="22"/>
        <v>1</v>
      </c>
      <c r="K21" s="199">
        <f t="shared" ca="1" si="1"/>
        <v>0.93074043054737965</v>
      </c>
      <c r="L21" s="164">
        <f t="shared" ca="1" si="23"/>
        <v>20838.796247698814</v>
      </c>
      <c r="M21" s="200">
        <f t="shared" ca="1" si="24"/>
        <v>1974712.912962608</v>
      </c>
      <c r="N21" s="201">
        <f t="shared" ca="1" si="25"/>
        <v>43.972211473127572</v>
      </c>
      <c r="O21" s="200">
        <f t="shared" ca="1" si="2"/>
        <v>19215.0537058556</v>
      </c>
      <c r="P21" s="201">
        <f t="shared" si="3"/>
        <v>399</v>
      </c>
      <c r="Q21" s="201">
        <f t="shared" si="4"/>
        <v>63.84</v>
      </c>
      <c r="R21" s="201">
        <f t="shared" si="5"/>
        <v>166.35080000000002</v>
      </c>
      <c r="S21" s="201">
        <f t="shared" si="6"/>
        <v>26.616128000000003</v>
      </c>
      <c r="T21" s="201">
        <f t="shared" ca="1" si="7"/>
        <v>1579.7703303700864</v>
      </c>
      <c r="U21" s="201">
        <f t="shared" si="8"/>
        <v>84.482758620689665</v>
      </c>
      <c r="V21" s="201">
        <f t="shared" si="9"/>
        <v>13.517241379310347</v>
      </c>
      <c r="W21" s="201">
        <f t="shared" ca="1" si="10"/>
        <v>211.60751112184838</v>
      </c>
      <c r="X21" s="201">
        <f t="shared" ca="1" si="11"/>
        <v>33.857201779495739</v>
      </c>
      <c r="Y21" s="201">
        <f t="shared" ca="1" si="12"/>
        <v>21838.067888600159</v>
      </c>
      <c r="Z21" s="202">
        <f t="shared" si="13"/>
        <v>0.113</v>
      </c>
      <c r="AA21" s="200">
        <f t="shared" ca="1" si="26"/>
        <v>1974712.92</v>
      </c>
      <c r="AB21" s="200">
        <f t="shared" ca="1" si="14"/>
        <v>43.972211473127572</v>
      </c>
      <c r="AC21" s="201">
        <f t="shared" ca="1" si="27"/>
        <v>19215.05377433333</v>
      </c>
      <c r="AD21" s="201">
        <f t="shared" ca="1" si="15"/>
        <v>1579.770336</v>
      </c>
      <c r="AE21" s="201">
        <f t="shared" ca="1" si="16"/>
        <v>21838.067962707803</v>
      </c>
      <c r="AF21" s="201">
        <f t="shared" si="17"/>
        <v>0</v>
      </c>
      <c r="AG21" s="201">
        <f>'Tabla Crec'!E15+'Tabla Crec'!H15</f>
        <v>0</v>
      </c>
      <c r="AH21" s="201">
        <f t="shared" ca="1" si="28"/>
        <v>21838.067962707803</v>
      </c>
      <c r="AJ21" s="201">
        <f t="shared" ca="1" si="18"/>
        <v>21700.237391548995</v>
      </c>
    </row>
    <row r="22" spans="2:37" x14ac:dyDescent="0.25">
      <c r="B22" s="196">
        <v>8</v>
      </c>
      <c r="C22" s="197">
        <f t="shared" ca="1" si="19"/>
        <v>45934</v>
      </c>
      <c r="D22" s="196">
        <f t="shared" ca="1" si="31"/>
        <v>30</v>
      </c>
      <c r="E22" s="198">
        <f t="shared" si="0"/>
        <v>0.113</v>
      </c>
      <c r="F22" s="199">
        <f t="shared" ca="1" si="29"/>
        <v>1.0102166666666665</v>
      </c>
      <c r="G22" s="199">
        <f t="shared" ca="1" si="20"/>
        <v>1.0853903338791739</v>
      </c>
      <c r="H22" s="199">
        <f t="shared" ca="1" si="30"/>
        <v>0.92132753423923563</v>
      </c>
      <c r="I22" s="196" t="b">
        <f t="shared" si="21"/>
        <v>0</v>
      </c>
      <c r="J22" s="199">
        <f t="shared" si="22"/>
        <v>1</v>
      </c>
      <c r="K22" s="199">
        <f t="shared" ca="1" si="1"/>
        <v>0.92132753423923563</v>
      </c>
      <c r="L22" s="164">
        <f t="shared" ca="1" si="23"/>
        <v>20838.796247698814</v>
      </c>
      <c r="M22" s="200">
        <f t="shared" ca="1" si="24"/>
        <v>1974668.9407511349</v>
      </c>
      <c r="N22" s="201">
        <f t="shared" ca="1" si="25"/>
        <v>664.26190302471878</v>
      </c>
      <c r="O22" s="200">
        <f t="shared" ca="1" si="2"/>
        <v>18594.799192073187</v>
      </c>
      <c r="P22" s="201">
        <f t="shared" si="3"/>
        <v>399</v>
      </c>
      <c r="Q22" s="201">
        <f t="shared" si="4"/>
        <v>63.84</v>
      </c>
      <c r="R22" s="201">
        <f t="shared" si="5"/>
        <v>166.35080000000002</v>
      </c>
      <c r="S22" s="201">
        <f t="shared" si="6"/>
        <v>26.616128000000003</v>
      </c>
      <c r="T22" s="201">
        <f t="shared" ca="1" si="7"/>
        <v>1579.7351526009079</v>
      </c>
      <c r="U22" s="201">
        <f t="shared" si="8"/>
        <v>84.482758620689665</v>
      </c>
      <c r="V22" s="201">
        <f t="shared" si="9"/>
        <v>13.517241379310347</v>
      </c>
      <c r="W22" s="201">
        <f t="shared" ca="1" si="10"/>
        <v>211.60751112184838</v>
      </c>
      <c r="X22" s="201">
        <f t="shared" ca="1" si="11"/>
        <v>33.857201779495739</v>
      </c>
      <c r="Y22" s="201">
        <f t="shared" ca="1" si="12"/>
        <v>21838.067888600159</v>
      </c>
      <c r="Z22" s="202">
        <f t="shared" si="13"/>
        <v>0.113</v>
      </c>
      <c r="AA22" s="200">
        <f t="shared" ca="1" si="26"/>
        <v>1974668.95</v>
      </c>
      <c r="AB22" s="200">
        <f t="shared" ca="1" si="14"/>
        <v>664.26190302471878</v>
      </c>
      <c r="AC22" s="201">
        <f t="shared" ca="1" si="27"/>
        <v>18594.799279166669</v>
      </c>
      <c r="AD22" s="201">
        <f t="shared" ca="1" si="15"/>
        <v>1579.73516</v>
      </c>
      <c r="AE22" s="201">
        <f t="shared" ca="1" si="16"/>
        <v>21838.067983092733</v>
      </c>
      <c r="AF22" s="201">
        <f t="shared" si="17"/>
        <v>0</v>
      </c>
      <c r="AG22" s="201">
        <f>'Tabla Crec'!E16+'Tabla Crec'!H16</f>
        <v>0</v>
      </c>
      <c r="AH22" s="201">
        <f t="shared" ca="1" si="28"/>
        <v>21838.067983092733</v>
      </c>
      <c r="AJ22" s="201">
        <f t="shared" ca="1" si="18"/>
        <v>21700.237411933926</v>
      </c>
    </row>
    <row r="23" spans="2:37" x14ac:dyDescent="0.25">
      <c r="B23" s="196">
        <v>9</v>
      </c>
      <c r="C23" s="197">
        <f t="shared" ca="1" si="19"/>
        <v>45965</v>
      </c>
      <c r="D23" s="196">
        <f t="shared" ca="1" si="31"/>
        <v>31</v>
      </c>
      <c r="E23" s="198">
        <f t="shared" si="0"/>
        <v>0.113</v>
      </c>
      <c r="F23" s="199">
        <f t="shared" ca="1" si="29"/>
        <v>1.0105305555555555</v>
      </c>
      <c r="G23" s="199">
        <f t="shared" ca="1" si="20"/>
        <v>1.0968200970895514</v>
      </c>
      <c r="H23" s="199">
        <f t="shared" ca="1" si="30"/>
        <v>0.911726547182654</v>
      </c>
      <c r="I23" s="196" t="b">
        <f t="shared" si="21"/>
        <v>0</v>
      </c>
      <c r="J23" s="199">
        <f t="shared" si="22"/>
        <v>1</v>
      </c>
      <c r="K23" s="199">
        <f t="shared" ca="1" si="1"/>
        <v>0.911726547182654</v>
      </c>
      <c r="L23" s="164">
        <f t="shared" ca="1" si="23"/>
        <v>20838.796247698814</v>
      </c>
      <c r="M23" s="200">
        <f t="shared" ca="1" si="24"/>
        <v>1974004.6788481101</v>
      </c>
      <c r="N23" s="201">
        <f t="shared" ca="1" si="25"/>
        <v>51.430310162187425</v>
      </c>
      <c r="O23" s="200">
        <f t="shared" ca="1" si="2"/>
        <v>19208.162194458138</v>
      </c>
      <c r="P23" s="201">
        <f t="shared" si="3"/>
        <v>399</v>
      </c>
      <c r="Q23" s="201">
        <f t="shared" si="4"/>
        <v>63.84</v>
      </c>
      <c r="R23" s="201">
        <f t="shared" si="5"/>
        <v>166.35080000000002</v>
      </c>
      <c r="S23" s="201">
        <f t="shared" si="6"/>
        <v>26.616128000000003</v>
      </c>
      <c r="T23" s="201">
        <f t="shared" ca="1" si="7"/>
        <v>1579.2037430784883</v>
      </c>
      <c r="U23" s="201">
        <f t="shared" si="8"/>
        <v>84.482758620689665</v>
      </c>
      <c r="V23" s="201">
        <f t="shared" si="9"/>
        <v>13.517241379310347</v>
      </c>
      <c r="W23" s="201">
        <f t="shared" ca="1" si="10"/>
        <v>211.60751112184838</v>
      </c>
      <c r="X23" s="201">
        <f t="shared" ca="1" si="11"/>
        <v>33.857201779495739</v>
      </c>
      <c r="Y23" s="201">
        <f t="shared" ca="1" si="12"/>
        <v>21838.067888600159</v>
      </c>
      <c r="Z23" s="202">
        <f t="shared" si="13"/>
        <v>0.113</v>
      </c>
      <c r="AA23" s="200">
        <f t="shared" ca="1" si="26"/>
        <v>1974004.69</v>
      </c>
      <c r="AB23" s="200">
        <f t="shared" ca="1" si="14"/>
        <v>51.430310162187425</v>
      </c>
      <c r="AC23" s="201">
        <f t="shared" ca="1" si="27"/>
        <v>19208.162302972225</v>
      </c>
      <c r="AD23" s="201">
        <f t="shared" ca="1" si="15"/>
        <v>1579.2037520000001</v>
      </c>
      <c r="AE23" s="201">
        <f t="shared" ca="1" si="16"/>
        <v>21838.068006035759</v>
      </c>
      <c r="AF23" s="201">
        <f t="shared" si="17"/>
        <v>0</v>
      </c>
      <c r="AG23" s="201">
        <f>'Tabla Crec'!E17+'Tabla Crec'!H17</f>
        <v>0</v>
      </c>
      <c r="AH23" s="201">
        <f t="shared" ca="1" si="28"/>
        <v>21838.068006035759</v>
      </c>
      <c r="AJ23" s="201">
        <f t="shared" ca="1" si="18"/>
        <v>21700.237434876952</v>
      </c>
    </row>
    <row r="24" spans="2:37" x14ac:dyDescent="0.25">
      <c r="B24" s="196">
        <v>10</v>
      </c>
      <c r="C24" s="197">
        <f t="shared" ca="1" si="19"/>
        <v>45995</v>
      </c>
      <c r="D24" s="196">
        <f t="shared" ca="1" si="31"/>
        <v>30</v>
      </c>
      <c r="E24" s="198">
        <f t="shared" si="0"/>
        <v>0.113</v>
      </c>
      <c r="F24" s="199">
        <f t="shared" ca="1" si="29"/>
        <v>1.0102166666666665</v>
      </c>
      <c r="G24" s="199">
        <f t="shared" ca="1" si="20"/>
        <v>1.1080259424148162</v>
      </c>
      <c r="H24" s="199">
        <f t="shared" ca="1" si="30"/>
        <v>0.90250594478015023</v>
      </c>
      <c r="I24" s="196" t="b">
        <f t="shared" si="21"/>
        <v>0</v>
      </c>
      <c r="J24" s="199">
        <f t="shared" si="22"/>
        <v>1</v>
      </c>
      <c r="K24" s="199">
        <f t="shared" ca="1" si="1"/>
        <v>0.90250594478015023</v>
      </c>
      <c r="L24" s="164">
        <f t="shared" ca="1" si="23"/>
        <v>20838.796247698814</v>
      </c>
      <c r="M24" s="200">
        <f t="shared" ca="1" si="24"/>
        <v>1973953.2485379479</v>
      </c>
      <c r="N24" s="201">
        <f t="shared" ca="1" si="25"/>
        <v>671.57389180278028</v>
      </c>
      <c r="O24" s="200">
        <f t="shared" ca="1" si="2"/>
        <v>18588.059757065676</v>
      </c>
      <c r="P24" s="201">
        <f t="shared" si="3"/>
        <v>399</v>
      </c>
      <c r="Q24" s="201">
        <f t="shared" si="4"/>
        <v>63.84</v>
      </c>
      <c r="R24" s="201">
        <f t="shared" si="5"/>
        <v>166.35080000000002</v>
      </c>
      <c r="S24" s="201">
        <f t="shared" si="6"/>
        <v>26.616128000000003</v>
      </c>
      <c r="T24" s="201">
        <f t="shared" ca="1" si="7"/>
        <v>1579.1625988303583</v>
      </c>
      <c r="U24" s="201">
        <f t="shared" si="8"/>
        <v>84.482758620689665</v>
      </c>
      <c r="V24" s="201">
        <f t="shared" si="9"/>
        <v>13.517241379310347</v>
      </c>
      <c r="W24" s="201">
        <f t="shared" ca="1" si="10"/>
        <v>211.60751112184838</v>
      </c>
      <c r="X24" s="201">
        <f t="shared" ca="1" si="11"/>
        <v>33.857201779495739</v>
      </c>
      <c r="Y24" s="201">
        <f t="shared" ca="1" si="12"/>
        <v>21838.067888600159</v>
      </c>
      <c r="Z24" s="202">
        <f t="shared" si="13"/>
        <v>0.113</v>
      </c>
      <c r="AA24" s="200">
        <f t="shared" ca="1" si="26"/>
        <v>1973953.26</v>
      </c>
      <c r="AB24" s="200">
        <f t="shared" ca="1" si="14"/>
        <v>671.57389180278028</v>
      </c>
      <c r="AC24" s="201">
        <f t="shared" ca="1" si="27"/>
        <v>18588.059864999999</v>
      </c>
      <c r="AD24" s="201">
        <f t="shared" ca="1" si="15"/>
        <v>1579.1626080000001</v>
      </c>
      <c r="AE24" s="201">
        <f t="shared" ca="1" si="16"/>
        <v>21838.068005704125</v>
      </c>
      <c r="AF24" s="201">
        <f t="shared" si="17"/>
        <v>0</v>
      </c>
      <c r="AG24" s="201">
        <f>'Tabla Crec'!E18+'Tabla Crec'!H18</f>
        <v>0</v>
      </c>
      <c r="AH24" s="201">
        <f t="shared" ca="1" si="28"/>
        <v>21838.068005704125</v>
      </c>
      <c r="AJ24" s="201">
        <f t="shared" ca="1" si="18"/>
        <v>21700.237434545317</v>
      </c>
    </row>
    <row r="25" spans="2:37" x14ac:dyDescent="0.25">
      <c r="B25" s="196">
        <v>11</v>
      </c>
      <c r="C25" s="197">
        <f t="shared" ca="1" si="19"/>
        <v>46026</v>
      </c>
      <c r="D25" s="196">
        <f t="shared" ca="1" si="31"/>
        <v>31</v>
      </c>
      <c r="E25" s="198">
        <f t="shared" si="0"/>
        <v>0.113</v>
      </c>
      <c r="F25" s="199">
        <f t="shared" ca="1" si="29"/>
        <v>1.0105305555555555</v>
      </c>
      <c r="G25" s="199">
        <f t="shared" ca="1" si="20"/>
        <v>1.1196940711584122</v>
      </c>
      <c r="H25" s="199">
        <f t="shared" ca="1" si="30"/>
        <v>0.89310109409208605</v>
      </c>
      <c r="I25" s="196" t="b">
        <f t="shared" si="21"/>
        <v>0</v>
      </c>
      <c r="J25" s="199">
        <f t="shared" si="22"/>
        <v>1</v>
      </c>
      <c r="K25" s="199">
        <f t="shared" ca="1" si="1"/>
        <v>0.89310109409208605</v>
      </c>
      <c r="L25" s="164">
        <f t="shared" ca="1" si="23"/>
        <v>20838.796247698814</v>
      </c>
      <c r="M25" s="200">
        <f t="shared" ca="1" si="24"/>
        <v>1973281.6746461452</v>
      </c>
      <c r="N25" s="201">
        <f t="shared" ca="1" si="25"/>
        <v>59.043946077880264</v>
      </c>
      <c r="O25" s="200">
        <f t="shared" ca="1" si="2"/>
        <v>19201.126961904018</v>
      </c>
      <c r="P25" s="201">
        <f t="shared" si="3"/>
        <v>399</v>
      </c>
      <c r="Q25" s="201">
        <f t="shared" si="4"/>
        <v>63.84</v>
      </c>
      <c r="R25" s="201">
        <f t="shared" si="5"/>
        <v>166.35080000000002</v>
      </c>
      <c r="S25" s="201">
        <f t="shared" si="6"/>
        <v>26.616128000000003</v>
      </c>
      <c r="T25" s="201">
        <f t="shared" ca="1" si="7"/>
        <v>1578.6253397169162</v>
      </c>
      <c r="U25" s="201">
        <f t="shared" si="8"/>
        <v>84.482758620689665</v>
      </c>
      <c r="V25" s="201">
        <f t="shared" si="9"/>
        <v>13.517241379310347</v>
      </c>
      <c r="W25" s="201">
        <f t="shared" ca="1" si="10"/>
        <v>211.60751112184838</v>
      </c>
      <c r="X25" s="201">
        <f t="shared" ca="1" si="11"/>
        <v>33.857201779495739</v>
      </c>
      <c r="Y25" s="201">
        <f t="shared" ca="1" si="12"/>
        <v>21838.067888600159</v>
      </c>
      <c r="Z25" s="202">
        <f t="shared" si="13"/>
        <v>0.113</v>
      </c>
      <c r="AA25" s="200">
        <f t="shared" ca="1" si="26"/>
        <v>1973281.69</v>
      </c>
      <c r="AB25" s="200">
        <f t="shared" ca="1" si="14"/>
        <v>59.043946077880264</v>
      </c>
      <c r="AC25" s="201">
        <f t="shared" ca="1" si="27"/>
        <v>19201.127111305555</v>
      </c>
      <c r="AD25" s="201">
        <f t="shared" ca="1" si="15"/>
        <v>1578.625352</v>
      </c>
      <c r="AE25" s="201">
        <f t="shared" ca="1" si="16"/>
        <v>21838.068050284779</v>
      </c>
      <c r="AF25" s="201">
        <f t="shared" si="17"/>
        <v>0</v>
      </c>
      <c r="AG25" s="201">
        <f>'Tabla Crec'!E19+'Tabla Crec'!H19</f>
        <v>0</v>
      </c>
      <c r="AH25" s="201">
        <f t="shared" ca="1" si="28"/>
        <v>21838.068050284779</v>
      </c>
      <c r="AJ25" s="201">
        <f t="shared" ca="1" si="18"/>
        <v>21700.237479125972</v>
      </c>
    </row>
    <row r="26" spans="2:37" x14ac:dyDescent="0.25">
      <c r="B26" s="196">
        <v>12</v>
      </c>
      <c r="C26" s="197">
        <f t="shared" ca="1" si="19"/>
        <v>46057</v>
      </c>
      <c r="D26" s="196">
        <f t="shared" ca="1" si="31"/>
        <v>31</v>
      </c>
      <c r="E26" s="198">
        <f t="shared" si="0"/>
        <v>0.113</v>
      </c>
      <c r="F26" s="199">
        <f t="shared" ca="1" si="29"/>
        <v>1.0105305555555555</v>
      </c>
      <c r="G26" s="199">
        <f t="shared" ca="1" si="20"/>
        <v>1.131485071779972</v>
      </c>
      <c r="H26" s="199">
        <f ca="1">IF(G26=0, 0, 1/G26)</f>
        <v>0.88379424964650299</v>
      </c>
      <c r="I26" s="196" t="b">
        <f>MOD(B26, MESES_INCCREC)=0</f>
        <v>1</v>
      </c>
      <c r="J26" s="199">
        <f>IF(B26=0, 1, IF(I26,J25*(1+INCREMENTO_CREC),J25))</f>
        <v>1.012</v>
      </c>
      <c r="K26" s="199">
        <f ca="1">H26*J26</f>
        <v>0.894399780642261</v>
      </c>
      <c r="L26" s="164">
        <f ca="1">CUOTA_INTCREC*J26</f>
        <v>21088.861802671199</v>
      </c>
      <c r="M26" s="200">
        <f t="shared" ca="1" si="24"/>
        <v>1973222.6307000674</v>
      </c>
      <c r="N26" s="201">
        <f t="shared" ca="1" si="25"/>
        <v>309.73126660465482</v>
      </c>
      <c r="O26" s="200">
        <f t="shared" ca="1" si="2"/>
        <v>19200.55243150649</v>
      </c>
      <c r="P26" s="201">
        <f t="shared" si="3"/>
        <v>399</v>
      </c>
      <c r="Q26" s="201">
        <f t="shared" si="4"/>
        <v>63.84</v>
      </c>
      <c r="R26" s="201">
        <f t="shared" si="5"/>
        <v>166.35080000000002</v>
      </c>
      <c r="S26" s="201">
        <f t="shared" si="6"/>
        <v>26.616128000000003</v>
      </c>
      <c r="T26" s="201">
        <f t="shared" ca="1" si="7"/>
        <v>1578.578104560054</v>
      </c>
      <c r="U26" s="201">
        <f t="shared" si="8"/>
        <v>84.482758620689665</v>
      </c>
      <c r="V26" s="201">
        <f t="shared" si="9"/>
        <v>13.517241379310347</v>
      </c>
      <c r="W26" s="201">
        <f t="shared" ca="1" si="10"/>
        <v>214.05815356057775</v>
      </c>
      <c r="X26" s="201">
        <f t="shared" ca="1" si="11"/>
        <v>34.249304569692441</v>
      </c>
      <c r="Y26" s="201">
        <f t="shared" ca="1" si="12"/>
        <v>22090.976188801473</v>
      </c>
      <c r="Z26" s="202">
        <f t="shared" si="13"/>
        <v>0.113</v>
      </c>
      <c r="AA26" s="200">
        <f t="shared" ca="1" si="26"/>
        <v>1973222.65</v>
      </c>
      <c r="AB26" s="200">
        <f t="shared" ca="1" si="14"/>
        <v>309.73126660465482</v>
      </c>
      <c r="AC26" s="201">
        <f t="shared" ca="1" si="27"/>
        <v>19200.552619305556</v>
      </c>
      <c r="AD26" s="201">
        <f t="shared" ca="1" si="15"/>
        <v>1578.5781199999999</v>
      </c>
      <c r="AE26" s="201">
        <f t="shared" ca="1" si="16"/>
        <v>22090.976392040484</v>
      </c>
      <c r="AF26" s="201">
        <f t="shared" si="17"/>
        <v>0</v>
      </c>
      <c r="AG26" s="201">
        <f>'Tabla Crec'!E20+'Tabla Crec'!H20</f>
        <v>0</v>
      </c>
      <c r="AH26" s="201">
        <f ca="1">AE26+AF26</f>
        <v>22090.976392040484</v>
      </c>
      <c r="AJ26" s="201">
        <f t="shared" ca="1" si="18"/>
        <v>21952.753718091477</v>
      </c>
      <c r="AK26" s="161">
        <f ca="1">AJ26/AJ25</f>
        <v>1.0116365656923527</v>
      </c>
    </row>
    <row r="27" spans="2:37" x14ac:dyDescent="0.25">
      <c r="B27" s="196">
        <v>13</v>
      </c>
      <c r="C27" s="197">
        <f t="shared" ca="1" si="19"/>
        <v>46085</v>
      </c>
      <c r="D27" s="196">
        <f t="shared" ca="1" si="31"/>
        <v>28</v>
      </c>
      <c r="E27" s="198">
        <f t="shared" si="0"/>
        <v>0.113</v>
      </c>
      <c r="F27" s="199">
        <f t="shared" ca="1" si="29"/>
        <v>1.0095888888888889</v>
      </c>
      <c r="G27" s="199">
        <f t="shared" ca="1" si="20"/>
        <v>1.1423347564127067</v>
      </c>
      <c r="H27" s="199">
        <f t="shared" ca="1" si="30"/>
        <v>0.87540013501849234</v>
      </c>
      <c r="I27" s="196" t="b">
        <f t="shared" si="21"/>
        <v>0</v>
      </c>
      <c r="J27" s="199">
        <f t="shared" si="22"/>
        <v>1.012</v>
      </c>
      <c r="K27" s="199">
        <f t="shared" ca="1" si="1"/>
        <v>0.88590493663871428</v>
      </c>
      <c r="L27" s="164">
        <f t="shared" ca="1" si="23"/>
        <v>21088.861802671199</v>
      </c>
      <c r="M27" s="200">
        <f t="shared" ca="1" si="24"/>
        <v>1972912.8994334626</v>
      </c>
      <c r="N27" s="201">
        <f t="shared" ca="1" si="25"/>
        <v>2170.8192225481075</v>
      </c>
      <c r="O27" s="200">
        <f t="shared" ca="1" si="2"/>
        <v>17339.712260576322</v>
      </c>
      <c r="P27" s="201">
        <f t="shared" si="3"/>
        <v>399</v>
      </c>
      <c r="Q27" s="201">
        <f t="shared" si="4"/>
        <v>63.84</v>
      </c>
      <c r="R27" s="201">
        <f t="shared" si="5"/>
        <v>166.35080000000002</v>
      </c>
      <c r="S27" s="201">
        <f t="shared" si="6"/>
        <v>26.616128000000003</v>
      </c>
      <c r="T27" s="201">
        <f t="shared" ca="1" si="7"/>
        <v>1578.3303195467702</v>
      </c>
      <c r="U27" s="201">
        <f t="shared" si="8"/>
        <v>84.482758620689665</v>
      </c>
      <c r="V27" s="201">
        <f t="shared" si="9"/>
        <v>13.517241379310347</v>
      </c>
      <c r="W27" s="201">
        <f t="shared" ca="1" si="10"/>
        <v>214.05815356057775</v>
      </c>
      <c r="X27" s="201">
        <f t="shared" ca="1" si="11"/>
        <v>34.249304569692441</v>
      </c>
      <c r="Y27" s="201">
        <f t="shared" ca="1" si="12"/>
        <v>22090.976188801473</v>
      </c>
      <c r="Z27" s="202">
        <f t="shared" si="13"/>
        <v>0.113</v>
      </c>
      <c r="AA27" s="200">
        <f t="shared" ca="1" si="26"/>
        <v>1972912.92</v>
      </c>
      <c r="AB27" s="200">
        <f t="shared" ca="1" si="14"/>
        <v>2170.8192225481075</v>
      </c>
      <c r="AC27" s="201">
        <f t="shared" ca="1" si="27"/>
        <v>17339.712441333333</v>
      </c>
      <c r="AD27" s="201">
        <f t="shared" ca="1" si="15"/>
        <v>1578.330336</v>
      </c>
      <c r="AE27" s="201">
        <f t="shared" ca="1" si="16"/>
        <v>22090.976386011713</v>
      </c>
      <c r="AF27" s="201">
        <f t="shared" si="17"/>
        <v>0</v>
      </c>
      <c r="AG27" s="201">
        <f>'Tabla Crec'!E21+'Tabla Crec'!H21</f>
        <v>0</v>
      </c>
      <c r="AH27" s="201">
        <f t="shared" ca="1" si="28"/>
        <v>22090.976386011713</v>
      </c>
      <c r="AJ27" s="201">
        <f t="shared" ca="1" si="18"/>
        <v>21952.753712062706</v>
      </c>
    </row>
    <row r="28" spans="2:37" x14ac:dyDescent="0.25">
      <c r="B28" s="196">
        <v>14</v>
      </c>
      <c r="C28" s="197">
        <f t="shared" ca="1" si="19"/>
        <v>46116</v>
      </c>
      <c r="D28" s="196">
        <f t="shared" ca="1" si="31"/>
        <v>31</v>
      </c>
      <c r="E28" s="198">
        <f t="shared" si="0"/>
        <v>0.113</v>
      </c>
      <c r="F28" s="199">
        <f t="shared" ca="1" si="29"/>
        <v>1.0105305555555555</v>
      </c>
      <c r="G28" s="199">
        <f t="shared" ca="1" si="20"/>
        <v>1.1543641760281527</v>
      </c>
      <c r="H28" s="199">
        <f t="shared" ca="1" si="30"/>
        <v>0.86627774905552157</v>
      </c>
      <c r="I28" s="196" t="b">
        <f t="shared" si="21"/>
        <v>0</v>
      </c>
      <c r="J28" s="199">
        <f t="shared" si="22"/>
        <v>1.012</v>
      </c>
      <c r="K28" s="199">
        <f t="shared" ca="1" si="1"/>
        <v>0.87667308204418781</v>
      </c>
      <c r="L28" s="164">
        <f t="shared" ca="1" si="23"/>
        <v>21088.861802671199</v>
      </c>
      <c r="M28" s="200">
        <f t="shared" ca="1" si="24"/>
        <v>1970742.0802109146</v>
      </c>
      <c r="N28" s="201">
        <f t="shared" ca="1" si="25"/>
        <v>335.85284133903906</v>
      </c>
      <c r="O28" s="200">
        <f t="shared" ca="1" si="2"/>
        <v>19176.415297163428</v>
      </c>
      <c r="P28" s="201">
        <f t="shared" si="3"/>
        <v>399</v>
      </c>
      <c r="Q28" s="201">
        <f t="shared" si="4"/>
        <v>63.84</v>
      </c>
      <c r="R28" s="201">
        <f t="shared" si="5"/>
        <v>166.35080000000002</v>
      </c>
      <c r="S28" s="201">
        <f t="shared" si="6"/>
        <v>26.616128000000003</v>
      </c>
      <c r="T28" s="201">
        <f t="shared" ca="1" si="7"/>
        <v>1576.5936641687317</v>
      </c>
      <c r="U28" s="201">
        <f t="shared" si="8"/>
        <v>84.482758620689665</v>
      </c>
      <c r="V28" s="201">
        <f t="shared" si="9"/>
        <v>13.517241379310347</v>
      </c>
      <c r="W28" s="201">
        <f t="shared" ca="1" si="10"/>
        <v>214.05815356057775</v>
      </c>
      <c r="X28" s="201">
        <f t="shared" ca="1" si="11"/>
        <v>34.249304569692441</v>
      </c>
      <c r="Y28" s="201">
        <f t="shared" ca="1" si="12"/>
        <v>22090.976188801473</v>
      </c>
      <c r="Z28" s="202">
        <f t="shared" si="13"/>
        <v>0.113</v>
      </c>
      <c r="AA28" s="200">
        <f t="shared" ca="1" si="26"/>
        <v>1970742.1</v>
      </c>
      <c r="AB28" s="200">
        <f t="shared" ca="1" si="14"/>
        <v>335.85284133903906</v>
      </c>
      <c r="AC28" s="201">
        <f t="shared" ca="1" si="27"/>
        <v>19176.415489722225</v>
      </c>
      <c r="AD28" s="201">
        <f t="shared" ca="1" si="15"/>
        <v>1576.5936800000002</v>
      </c>
      <c r="AE28" s="201">
        <f t="shared" ca="1" si="16"/>
        <v>22090.976397191538</v>
      </c>
      <c r="AF28" s="201">
        <f t="shared" si="17"/>
        <v>0</v>
      </c>
      <c r="AG28" s="201">
        <f>'Tabla Crec'!E22+'Tabla Crec'!H22</f>
        <v>0</v>
      </c>
      <c r="AH28" s="201">
        <f t="shared" ca="1" si="28"/>
        <v>22090.976397191538</v>
      </c>
      <c r="AI28" s="161" t="s">
        <v>65</v>
      </c>
      <c r="AJ28" s="201">
        <f t="shared" ca="1" si="18"/>
        <v>21952.753723242531</v>
      </c>
    </row>
    <row r="29" spans="2:37" x14ac:dyDescent="0.25">
      <c r="B29" s="196">
        <v>15</v>
      </c>
      <c r="C29" s="197">
        <f t="shared" ca="1" si="19"/>
        <v>46146</v>
      </c>
      <c r="D29" s="196">
        <f t="shared" ca="1" si="31"/>
        <v>30</v>
      </c>
      <c r="E29" s="198">
        <f t="shared" si="0"/>
        <v>0.113</v>
      </c>
      <c r="F29" s="199">
        <f t="shared" ca="1" si="29"/>
        <v>1.0102166666666665</v>
      </c>
      <c r="G29" s="199">
        <f t="shared" ca="1" si="20"/>
        <v>1.1661579300265734</v>
      </c>
      <c r="H29" s="199">
        <f t="shared" ca="1" si="30"/>
        <v>0.85751678589298175</v>
      </c>
      <c r="I29" s="196" t="b">
        <f t="shared" si="21"/>
        <v>0</v>
      </c>
      <c r="J29" s="199">
        <f t="shared" si="22"/>
        <v>1.012</v>
      </c>
      <c r="K29" s="199">
        <f t="shared" ca="1" si="1"/>
        <v>0.86780698732369754</v>
      </c>
      <c r="L29" s="164">
        <f t="shared" ca="1" si="23"/>
        <v>21088.861802671199</v>
      </c>
      <c r="M29" s="200">
        <f t="shared" ca="1" si="24"/>
        <v>1970406.2273695755</v>
      </c>
      <c r="N29" s="201">
        <f t="shared" ca="1" si="25"/>
        <v>957.87817971203594</v>
      </c>
      <c r="O29" s="200">
        <f t="shared" ca="1" si="2"/>
        <v>18554.658641063503</v>
      </c>
      <c r="P29" s="201">
        <f t="shared" si="3"/>
        <v>399</v>
      </c>
      <c r="Q29" s="201">
        <f t="shared" si="4"/>
        <v>63.84</v>
      </c>
      <c r="R29" s="201">
        <f t="shared" si="5"/>
        <v>166.35080000000002</v>
      </c>
      <c r="S29" s="201">
        <f t="shared" si="6"/>
        <v>26.616128000000003</v>
      </c>
      <c r="T29" s="201">
        <f t="shared" ca="1" si="7"/>
        <v>1576.3249818956606</v>
      </c>
      <c r="U29" s="201">
        <f t="shared" si="8"/>
        <v>84.482758620689665</v>
      </c>
      <c r="V29" s="201">
        <f t="shared" si="9"/>
        <v>13.517241379310347</v>
      </c>
      <c r="W29" s="201">
        <f t="shared" ca="1" si="10"/>
        <v>214.05815356057775</v>
      </c>
      <c r="X29" s="201">
        <f t="shared" ca="1" si="11"/>
        <v>34.249304569692441</v>
      </c>
      <c r="Y29" s="201">
        <f t="shared" ca="1" si="12"/>
        <v>22090.976188801473</v>
      </c>
      <c r="Z29" s="202">
        <f t="shared" si="13"/>
        <v>0.113</v>
      </c>
      <c r="AA29" s="200">
        <f t="shared" ca="1" si="26"/>
        <v>1970406.25</v>
      </c>
      <c r="AB29" s="200">
        <f t="shared" ca="1" si="14"/>
        <v>957.87817971203594</v>
      </c>
      <c r="AC29" s="201">
        <f t="shared" ca="1" si="27"/>
        <v>18554.658854166668</v>
      </c>
      <c r="AD29" s="201">
        <f t="shared" ca="1" si="15"/>
        <v>1576.325</v>
      </c>
      <c r="AE29" s="201">
        <f t="shared" ca="1" si="16"/>
        <v>22090.976420008978</v>
      </c>
      <c r="AF29" s="201">
        <f t="shared" si="17"/>
        <v>0</v>
      </c>
      <c r="AG29" s="201">
        <f>'Tabla Crec'!E23+'Tabla Crec'!H23</f>
        <v>0</v>
      </c>
      <c r="AH29" s="201">
        <f t="shared" ca="1" si="28"/>
        <v>22090.976420008978</v>
      </c>
      <c r="AJ29" s="201">
        <f t="shared" ca="1" si="18"/>
        <v>21952.753746059971</v>
      </c>
    </row>
    <row r="30" spans="2:37" x14ac:dyDescent="0.25">
      <c r="B30" s="196">
        <v>16</v>
      </c>
      <c r="C30" s="197">
        <f t="shared" ca="1" si="19"/>
        <v>46177</v>
      </c>
      <c r="D30" s="196">
        <f t="shared" ca="1" si="31"/>
        <v>31</v>
      </c>
      <c r="E30" s="198">
        <f t="shared" si="0"/>
        <v>0.113</v>
      </c>
      <c r="F30" s="199">
        <f t="shared" ca="1" si="29"/>
        <v>1.0105305555555555</v>
      </c>
      <c r="G30" s="199">
        <f t="shared" ca="1" si="20"/>
        <v>1.17843822089527</v>
      </c>
      <c r="H30" s="199">
        <f t="shared" ca="1" si="30"/>
        <v>0.84858075906625907</v>
      </c>
      <c r="I30" s="196" t="b">
        <f t="shared" si="21"/>
        <v>0</v>
      </c>
      <c r="J30" s="199">
        <f>IF(B30=0, 1, IF(I30,J29*(1+INCREMENTO_CREC),J29))</f>
        <v>1.012</v>
      </c>
      <c r="K30" s="199">
        <f t="shared" ca="1" si="1"/>
        <v>0.8587637281750542</v>
      </c>
      <c r="L30" s="164">
        <f t="shared" ca="1" si="23"/>
        <v>21088.861802671199</v>
      </c>
      <c r="M30" s="200">
        <f t="shared" ca="1" si="24"/>
        <v>1969448.3491898635</v>
      </c>
      <c r="N30" s="201">
        <f t="shared" ca="1" si="25"/>
        <v>349.47654773016029</v>
      </c>
      <c r="O30" s="200">
        <f t="shared" ca="1" si="2"/>
        <v>19163.826575589148</v>
      </c>
      <c r="P30" s="201">
        <f t="shared" si="3"/>
        <v>399</v>
      </c>
      <c r="Q30" s="201">
        <f t="shared" si="4"/>
        <v>63.84</v>
      </c>
      <c r="R30" s="201">
        <f t="shared" si="5"/>
        <v>166.35080000000002</v>
      </c>
      <c r="S30" s="201">
        <f t="shared" si="6"/>
        <v>26.616128000000003</v>
      </c>
      <c r="T30" s="201">
        <f t="shared" ca="1" si="7"/>
        <v>1575.558679351891</v>
      </c>
      <c r="U30" s="201">
        <f t="shared" si="8"/>
        <v>84.482758620689665</v>
      </c>
      <c r="V30" s="201">
        <f t="shared" si="9"/>
        <v>13.517241379310347</v>
      </c>
      <c r="W30" s="201">
        <f t="shared" ca="1" si="10"/>
        <v>214.05815356057775</v>
      </c>
      <c r="X30" s="201">
        <f t="shared" ca="1" si="11"/>
        <v>34.249304569692441</v>
      </c>
      <c r="Y30" s="201">
        <f t="shared" ca="1" si="12"/>
        <v>22090.976188801473</v>
      </c>
      <c r="Z30" s="202">
        <f t="shared" si="13"/>
        <v>0.113</v>
      </c>
      <c r="AA30" s="200">
        <f t="shared" ca="1" si="26"/>
        <v>1969448.37</v>
      </c>
      <c r="AB30" s="200">
        <f t="shared" ca="1" si="14"/>
        <v>349.47654773016029</v>
      </c>
      <c r="AC30" s="201">
        <f t="shared" ca="1" si="27"/>
        <v>19163.826778083338</v>
      </c>
      <c r="AD30" s="201">
        <f t="shared" ca="1" si="15"/>
        <v>1575.5586960000001</v>
      </c>
      <c r="AE30" s="201">
        <f t="shared" ca="1" si="16"/>
        <v>22090.97640794377</v>
      </c>
      <c r="AF30" s="201">
        <f t="shared" si="17"/>
        <v>0</v>
      </c>
      <c r="AG30" s="201">
        <f>'Tabla Crec'!E24+'Tabla Crec'!H24</f>
        <v>0</v>
      </c>
      <c r="AH30" s="201">
        <f t="shared" ca="1" si="28"/>
        <v>22090.97640794377</v>
      </c>
      <c r="AJ30" s="201">
        <f t="shared" ca="1" si="18"/>
        <v>21952.753733994763</v>
      </c>
    </row>
    <row r="31" spans="2:37" x14ac:dyDescent="0.25">
      <c r="B31" s="196">
        <v>17</v>
      </c>
      <c r="C31" s="197">
        <f t="shared" ca="1" si="19"/>
        <v>46207</v>
      </c>
      <c r="D31" s="196">
        <f t="shared" ca="1" si="31"/>
        <v>30</v>
      </c>
      <c r="E31" s="198">
        <f t="shared" si="0"/>
        <v>0.113</v>
      </c>
      <c r="F31" s="199">
        <f t="shared" ca="1" si="29"/>
        <v>1.0102166666666665</v>
      </c>
      <c r="G31" s="199">
        <f t="shared" ca="1" si="20"/>
        <v>1.1904779313854166</v>
      </c>
      <c r="H31" s="199">
        <f t="shared" ca="1" si="30"/>
        <v>0.83999877161624636</v>
      </c>
      <c r="I31" s="196" t="b">
        <f t="shared" si="21"/>
        <v>0</v>
      </c>
      <c r="J31" s="199">
        <f t="shared" si="22"/>
        <v>1.012</v>
      </c>
      <c r="K31" s="199">
        <f t="shared" ca="1" si="1"/>
        <v>0.85007875687564138</v>
      </c>
      <c r="L31" s="164">
        <f t="shared" ca="1" si="23"/>
        <v>21088.861802671199</v>
      </c>
      <c r="M31" s="200">
        <f t="shared" ca="1" si="24"/>
        <v>1969098.8726421334</v>
      </c>
      <c r="N31" s="201">
        <f t="shared" ca="1" si="25"/>
        <v>971.23498717740313</v>
      </c>
      <c r="O31" s="200">
        <f t="shared" ca="1" si="2"/>
        <v>18542.347717380089</v>
      </c>
      <c r="P31" s="201">
        <f t="shared" si="3"/>
        <v>399</v>
      </c>
      <c r="Q31" s="201">
        <f t="shared" si="4"/>
        <v>63.84</v>
      </c>
      <c r="R31" s="201">
        <f t="shared" si="5"/>
        <v>166.35080000000002</v>
      </c>
      <c r="S31" s="201">
        <f t="shared" si="6"/>
        <v>26.616128000000003</v>
      </c>
      <c r="T31" s="201">
        <f t="shared" ca="1" si="7"/>
        <v>1575.2790981137068</v>
      </c>
      <c r="U31" s="201">
        <f t="shared" si="8"/>
        <v>84.482758620689665</v>
      </c>
      <c r="V31" s="201">
        <f t="shared" si="9"/>
        <v>13.517241379310347</v>
      </c>
      <c r="W31" s="201">
        <f t="shared" ca="1" si="10"/>
        <v>214.05815356057775</v>
      </c>
      <c r="X31" s="201">
        <f t="shared" ca="1" si="11"/>
        <v>34.249304569692441</v>
      </c>
      <c r="Y31" s="201">
        <f t="shared" ca="1" si="12"/>
        <v>22090.976188801473</v>
      </c>
      <c r="Z31" s="202">
        <f t="shared" si="13"/>
        <v>0.113</v>
      </c>
      <c r="AA31" s="200">
        <f t="shared" ca="1" si="26"/>
        <v>1969098.89</v>
      </c>
      <c r="AB31" s="200">
        <f t="shared" ca="1" si="14"/>
        <v>971.23498717740313</v>
      </c>
      <c r="AC31" s="201">
        <f t="shared" ca="1" si="27"/>
        <v>18542.347880833331</v>
      </c>
      <c r="AD31" s="201">
        <f t="shared" ca="1" si="15"/>
        <v>1575.2791119999999</v>
      </c>
      <c r="AE31" s="201">
        <f t="shared" ca="1" si="16"/>
        <v>22090.976366141007</v>
      </c>
      <c r="AF31" s="201">
        <f t="shared" si="17"/>
        <v>0</v>
      </c>
      <c r="AG31" s="201">
        <f>'Tabla Crec'!E25+'Tabla Crec'!H25</f>
        <v>0</v>
      </c>
      <c r="AH31" s="201">
        <f t="shared" ca="1" si="28"/>
        <v>22090.976366141007</v>
      </c>
      <c r="AJ31" s="201">
        <f t="shared" ca="1" si="18"/>
        <v>21952.753692192</v>
      </c>
    </row>
    <row r="32" spans="2:37" x14ac:dyDescent="0.25">
      <c r="B32" s="196">
        <v>18</v>
      </c>
      <c r="C32" s="197">
        <f t="shared" ca="1" si="19"/>
        <v>46238</v>
      </c>
      <c r="D32" s="196">
        <f t="shared" ca="1" si="31"/>
        <v>31</v>
      </c>
      <c r="E32" s="198">
        <f t="shared" si="0"/>
        <v>0.113</v>
      </c>
      <c r="F32" s="199">
        <f t="shared" ca="1" si="29"/>
        <v>1.0105305555555555</v>
      </c>
      <c r="G32" s="199">
        <f t="shared" ca="1" si="20"/>
        <v>1.2030143253795336</v>
      </c>
      <c r="H32" s="199">
        <f t="shared" ca="1" si="30"/>
        <v>0.83124529683760373</v>
      </c>
      <c r="I32" s="196" t="b">
        <f t="shared" si="21"/>
        <v>0</v>
      </c>
      <c r="J32" s="199">
        <f t="shared" si="22"/>
        <v>1.012</v>
      </c>
      <c r="K32" s="199">
        <f t="shared" ca="1" si="1"/>
        <v>0.84122024039965504</v>
      </c>
      <c r="L32" s="164">
        <f t="shared" ca="1" si="23"/>
        <v>21088.861802671199</v>
      </c>
      <c r="M32" s="200">
        <f t="shared" ca="1" si="24"/>
        <v>1968127.637654956</v>
      </c>
      <c r="N32" s="201">
        <f t="shared" ca="1" si="25"/>
        <v>363.3843739213703</v>
      </c>
      <c r="O32" s="200">
        <f t="shared" ca="1" si="2"/>
        <v>19150.975318625864</v>
      </c>
      <c r="P32" s="201">
        <f t="shared" si="3"/>
        <v>399</v>
      </c>
      <c r="Q32" s="201">
        <f t="shared" si="4"/>
        <v>63.84</v>
      </c>
      <c r="R32" s="201">
        <f t="shared" si="5"/>
        <v>166.35080000000002</v>
      </c>
      <c r="S32" s="201">
        <f t="shared" si="6"/>
        <v>26.616128000000003</v>
      </c>
      <c r="T32" s="201">
        <f t="shared" ca="1" si="7"/>
        <v>1574.5021101239649</v>
      </c>
      <c r="U32" s="201">
        <f t="shared" si="8"/>
        <v>84.482758620689665</v>
      </c>
      <c r="V32" s="201">
        <f t="shared" si="9"/>
        <v>13.517241379310347</v>
      </c>
      <c r="W32" s="201">
        <f t="shared" ca="1" si="10"/>
        <v>214.05815356057775</v>
      </c>
      <c r="X32" s="201">
        <f t="shared" ca="1" si="11"/>
        <v>34.249304569692441</v>
      </c>
      <c r="Y32" s="201">
        <f t="shared" ca="1" si="12"/>
        <v>22090.976188801473</v>
      </c>
      <c r="Z32" s="202">
        <f t="shared" si="13"/>
        <v>0.113</v>
      </c>
      <c r="AA32" s="200">
        <f t="shared" ca="1" si="26"/>
        <v>1968127.66</v>
      </c>
      <c r="AB32" s="200">
        <f t="shared" ca="1" si="14"/>
        <v>363.3843739213703</v>
      </c>
      <c r="AC32" s="201">
        <f t="shared" ca="1" si="27"/>
        <v>19150.975536055557</v>
      </c>
      <c r="AD32" s="201">
        <f t="shared" ca="1" si="15"/>
        <v>1574.5021280000001</v>
      </c>
      <c r="AE32" s="201">
        <f t="shared" ca="1" si="16"/>
        <v>22090.976424107201</v>
      </c>
      <c r="AF32" s="201">
        <f t="shared" si="17"/>
        <v>0</v>
      </c>
      <c r="AG32" s="201">
        <f>'Tabla Crec'!E26+'Tabla Crec'!H26</f>
        <v>0</v>
      </c>
      <c r="AH32" s="201">
        <f t="shared" ca="1" si="28"/>
        <v>22090.976424107201</v>
      </c>
      <c r="AJ32" s="201">
        <f t="shared" ca="1" si="18"/>
        <v>21952.753750158194</v>
      </c>
    </row>
    <row r="33" spans="2:36" x14ac:dyDescent="0.25">
      <c r="B33" s="196">
        <v>19</v>
      </c>
      <c r="C33" s="197">
        <f t="shared" ca="1" si="19"/>
        <v>46269</v>
      </c>
      <c r="D33" s="196">
        <f t="shared" ca="1" si="31"/>
        <v>31</v>
      </c>
      <c r="E33" s="198">
        <f t="shared" si="0"/>
        <v>0.113</v>
      </c>
      <c r="F33" s="199">
        <f t="shared" ca="1" si="29"/>
        <v>1.0105305555555555</v>
      </c>
      <c r="G33" s="199">
        <f t="shared" ca="1" si="20"/>
        <v>1.2156827345670718</v>
      </c>
      <c r="H33" s="199">
        <f t="shared" ca="1" si="30"/>
        <v>0.82258304043128438</v>
      </c>
      <c r="I33" s="196" t="b">
        <f t="shared" si="21"/>
        <v>0</v>
      </c>
      <c r="J33" s="199">
        <f t="shared" si="22"/>
        <v>1.012</v>
      </c>
      <c r="K33" s="199">
        <f t="shared" ca="1" si="1"/>
        <v>0.83245403691645981</v>
      </c>
      <c r="L33" s="164">
        <f t="shared" ca="1" si="23"/>
        <v>21088.861802671199</v>
      </c>
      <c r="M33" s="200">
        <f t="shared" ca="1" si="24"/>
        <v>1967764.2532810345</v>
      </c>
      <c r="N33" s="201">
        <f t="shared" ca="1" si="25"/>
        <v>367.2110132589728</v>
      </c>
      <c r="O33" s="200">
        <f t="shared" ca="1" si="2"/>
        <v>19147.439386787399</v>
      </c>
      <c r="P33" s="201">
        <f t="shared" si="3"/>
        <v>399</v>
      </c>
      <c r="Q33" s="201">
        <f t="shared" si="4"/>
        <v>63.84</v>
      </c>
      <c r="R33" s="201">
        <f t="shared" si="5"/>
        <v>166.35080000000002</v>
      </c>
      <c r="S33" s="201">
        <f t="shared" si="6"/>
        <v>26.616128000000003</v>
      </c>
      <c r="T33" s="201">
        <f t="shared" ca="1" si="7"/>
        <v>1574.2114026248278</v>
      </c>
      <c r="U33" s="201">
        <f t="shared" si="8"/>
        <v>84.482758620689665</v>
      </c>
      <c r="V33" s="201">
        <f t="shared" si="9"/>
        <v>13.517241379310347</v>
      </c>
      <c r="W33" s="201">
        <f t="shared" ca="1" si="10"/>
        <v>214.05815356057775</v>
      </c>
      <c r="X33" s="201">
        <f t="shared" ca="1" si="11"/>
        <v>34.249304569692441</v>
      </c>
      <c r="Y33" s="201">
        <f t="shared" ca="1" si="12"/>
        <v>22090.976188801473</v>
      </c>
      <c r="Z33" s="202">
        <f t="shared" si="13"/>
        <v>0.113</v>
      </c>
      <c r="AA33" s="200">
        <f t="shared" ca="1" si="26"/>
        <v>1967764.28</v>
      </c>
      <c r="AB33" s="200">
        <f t="shared" ca="1" si="14"/>
        <v>367.2110132589728</v>
      </c>
      <c r="AC33" s="201">
        <f t="shared" ca="1" si="27"/>
        <v>19147.439646777777</v>
      </c>
      <c r="AD33" s="201">
        <f t="shared" ca="1" si="15"/>
        <v>1574.2114240000001</v>
      </c>
      <c r="AE33" s="201">
        <f t="shared" ca="1" si="16"/>
        <v>22090.976470167025</v>
      </c>
      <c r="AF33" s="201">
        <f t="shared" si="17"/>
        <v>0</v>
      </c>
      <c r="AG33" s="201">
        <f>'Tabla Crec'!E27+'Tabla Crec'!H27</f>
        <v>0</v>
      </c>
      <c r="AH33" s="201">
        <f t="shared" ca="1" si="28"/>
        <v>22090.976470167025</v>
      </c>
      <c r="AJ33" s="201">
        <f t="shared" ca="1" si="18"/>
        <v>21952.753796218018</v>
      </c>
    </row>
    <row r="34" spans="2:36" x14ac:dyDescent="0.25">
      <c r="B34" s="196">
        <v>20</v>
      </c>
      <c r="C34" s="197">
        <f t="shared" ca="1" si="19"/>
        <v>46299</v>
      </c>
      <c r="D34" s="196">
        <f t="shared" ca="1" si="31"/>
        <v>30</v>
      </c>
      <c r="E34" s="198">
        <f t="shared" si="0"/>
        <v>0.113</v>
      </c>
      <c r="F34" s="199">
        <f t="shared" ca="1" si="29"/>
        <v>1.0102166666666665</v>
      </c>
      <c r="G34" s="199">
        <f t="shared" ca="1" si="20"/>
        <v>1.2281029598385651</v>
      </c>
      <c r="H34" s="199">
        <f t="shared" ca="1" si="30"/>
        <v>0.81426397680162799</v>
      </c>
      <c r="I34" s="196" t="b">
        <f t="shared" si="21"/>
        <v>0</v>
      </c>
      <c r="J34" s="199">
        <f t="shared" si="22"/>
        <v>1.012</v>
      </c>
      <c r="K34" s="199">
        <f t="shared" ca="1" si="1"/>
        <v>0.82403514452324755</v>
      </c>
      <c r="L34" s="164">
        <f t="shared" ca="1" si="23"/>
        <v>21088.861802671199</v>
      </c>
      <c r="M34" s="200">
        <f t="shared" ca="1" si="24"/>
        <v>1967397.0422677756</v>
      </c>
      <c r="N34" s="201">
        <f t="shared" ca="1" si="25"/>
        <v>988.62202083542434</v>
      </c>
      <c r="O34" s="200">
        <f t="shared" ca="1" si="2"/>
        <v>18526.322148021554</v>
      </c>
      <c r="P34" s="201">
        <f t="shared" si="3"/>
        <v>399</v>
      </c>
      <c r="Q34" s="201">
        <f t="shared" si="4"/>
        <v>63.84</v>
      </c>
      <c r="R34" s="201">
        <f t="shared" si="5"/>
        <v>166.35080000000002</v>
      </c>
      <c r="S34" s="201">
        <f t="shared" si="6"/>
        <v>26.616128000000003</v>
      </c>
      <c r="T34" s="201">
        <f t="shared" ca="1" si="7"/>
        <v>1573.9176338142206</v>
      </c>
      <c r="U34" s="201">
        <f t="shared" si="8"/>
        <v>84.482758620689665</v>
      </c>
      <c r="V34" s="201">
        <f t="shared" si="9"/>
        <v>13.517241379310347</v>
      </c>
      <c r="W34" s="201">
        <f t="shared" ca="1" si="10"/>
        <v>214.05815356057775</v>
      </c>
      <c r="X34" s="201">
        <f t="shared" ca="1" si="11"/>
        <v>34.249304569692441</v>
      </c>
      <c r="Y34" s="201">
        <f t="shared" ca="1" si="12"/>
        <v>22090.976188801473</v>
      </c>
      <c r="Z34" s="202">
        <f t="shared" si="13"/>
        <v>0.113</v>
      </c>
      <c r="AA34" s="200">
        <f t="shared" ca="1" si="26"/>
        <v>1967397.07</v>
      </c>
      <c r="AB34" s="200">
        <f t="shared" ca="1" si="14"/>
        <v>988.62202083542434</v>
      </c>
      <c r="AC34" s="201">
        <f t="shared" ca="1" si="27"/>
        <v>18526.322409166667</v>
      </c>
      <c r="AD34" s="201">
        <f t="shared" ca="1" si="15"/>
        <v>1573.9176560000001</v>
      </c>
      <c r="AE34" s="201">
        <f t="shared" ca="1" si="16"/>
        <v>22090.976472132366</v>
      </c>
      <c r="AF34" s="201">
        <f t="shared" si="17"/>
        <v>0</v>
      </c>
      <c r="AG34" s="201">
        <f>'Tabla Crec'!E28+'Tabla Crec'!H28</f>
        <v>0</v>
      </c>
      <c r="AH34" s="201">
        <f t="shared" ca="1" si="28"/>
        <v>22090.976472132366</v>
      </c>
      <c r="AJ34" s="201">
        <f t="shared" ca="1" si="18"/>
        <v>21952.753798183359</v>
      </c>
    </row>
    <row r="35" spans="2:36" x14ac:dyDescent="0.25">
      <c r="B35" s="196">
        <v>21</v>
      </c>
      <c r="C35" s="197">
        <f t="shared" ca="1" si="19"/>
        <v>46330</v>
      </c>
      <c r="D35" s="196">
        <f t="shared" ca="1" si="31"/>
        <v>31</v>
      </c>
      <c r="E35" s="198">
        <f t="shared" si="0"/>
        <v>0.113</v>
      </c>
      <c r="F35" s="199">
        <f t="shared" ca="1" si="29"/>
        <v>1.0105305555555555</v>
      </c>
      <c r="G35" s="199">
        <f t="shared" ca="1" si="20"/>
        <v>1.2410355662850872</v>
      </c>
      <c r="H35" s="199">
        <f t="shared" ca="1" si="30"/>
        <v>0.80577867965009053</v>
      </c>
      <c r="I35" s="196" t="b">
        <f t="shared" si="21"/>
        <v>0</v>
      </c>
      <c r="J35" s="199">
        <f t="shared" si="22"/>
        <v>1.012</v>
      </c>
      <c r="K35" s="199">
        <f t="shared" ca="1" si="1"/>
        <v>0.81544802380589165</v>
      </c>
      <c r="L35" s="164">
        <f t="shared" ca="1" si="23"/>
        <v>21088.861802671199</v>
      </c>
      <c r="M35" s="200">
        <f t="shared" ca="1" si="24"/>
        <v>1966408.4202469401</v>
      </c>
      <c r="N35" s="201">
        <f t="shared" ca="1" si="25"/>
        <v>381.48868834856262</v>
      </c>
      <c r="O35" s="200">
        <f t="shared" ca="1" si="2"/>
        <v>19134.246378125084</v>
      </c>
      <c r="P35" s="201">
        <f t="shared" si="3"/>
        <v>399</v>
      </c>
      <c r="Q35" s="201">
        <f t="shared" si="4"/>
        <v>63.84</v>
      </c>
      <c r="R35" s="201">
        <f t="shared" si="5"/>
        <v>166.35080000000002</v>
      </c>
      <c r="S35" s="201">
        <f t="shared" si="6"/>
        <v>26.616128000000003</v>
      </c>
      <c r="T35" s="201">
        <f t="shared" ca="1" si="7"/>
        <v>1573.1267361975522</v>
      </c>
      <c r="U35" s="201">
        <f t="shared" si="8"/>
        <v>84.482758620689665</v>
      </c>
      <c r="V35" s="201">
        <f t="shared" si="9"/>
        <v>13.517241379310347</v>
      </c>
      <c r="W35" s="201">
        <f t="shared" ca="1" si="10"/>
        <v>214.05815356057775</v>
      </c>
      <c r="X35" s="201">
        <f t="shared" ca="1" si="11"/>
        <v>34.249304569692441</v>
      </c>
      <c r="Y35" s="201">
        <f t="shared" ca="1" si="12"/>
        <v>22090.976188801473</v>
      </c>
      <c r="Z35" s="202">
        <f t="shared" si="13"/>
        <v>0.113</v>
      </c>
      <c r="AA35" s="200">
        <f t="shared" ca="1" si="26"/>
        <v>1966408.45</v>
      </c>
      <c r="AB35" s="200">
        <f t="shared" ca="1" si="14"/>
        <v>381.48868834856262</v>
      </c>
      <c r="AC35" s="201">
        <f t="shared" ca="1" si="27"/>
        <v>19134.24666763889</v>
      </c>
      <c r="AD35" s="201">
        <f t="shared" ca="1" si="15"/>
        <v>1573.1267600000001</v>
      </c>
      <c r="AE35" s="201">
        <f t="shared" ca="1" si="16"/>
        <v>22090.976502117726</v>
      </c>
      <c r="AF35" s="201">
        <f t="shared" si="17"/>
        <v>0</v>
      </c>
      <c r="AG35" s="201">
        <f>'Tabla Crec'!E29+'Tabla Crec'!H29</f>
        <v>0</v>
      </c>
      <c r="AH35" s="201">
        <f t="shared" ca="1" si="28"/>
        <v>22090.976502117726</v>
      </c>
      <c r="AJ35" s="201">
        <f t="shared" ca="1" si="18"/>
        <v>21952.753828168719</v>
      </c>
    </row>
    <row r="36" spans="2:36" x14ac:dyDescent="0.25">
      <c r="B36" s="196">
        <v>22</v>
      </c>
      <c r="C36" s="197">
        <f t="shared" ca="1" si="19"/>
        <v>46360</v>
      </c>
      <c r="D36" s="196">
        <f t="shared" ca="1" si="31"/>
        <v>30</v>
      </c>
      <c r="E36" s="198">
        <f t="shared" si="0"/>
        <v>0.113</v>
      </c>
      <c r="F36" s="199">
        <f t="shared" ca="1" si="29"/>
        <v>1.0102166666666665</v>
      </c>
      <c r="G36" s="199">
        <f t="shared" ca="1" si="20"/>
        <v>1.2537148129872997</v>
      </c>
      <c r="H36" s="199">
        <f t="shared" ca="1" si="30"/>
        <v>0.79762956426848097</v>
      </c>
      <c r="I36" s="196" t="b">
        <f t="shared" si="21"/>
        <v>0</v>
      </c>
      <c r="J36" s="199">
        <f t="shared" si="22"/>
        <v>1.012</v>
      </c>
      <c r="K36" s="199">
        <f t="shared" ca="1" si="1"/>
        <v>0.80720111903970271</v>
      </c>
      <c r="L36" s="164">
        <f t="shared" ca="1" si="23"/>
        <v>21088.861802671199</v>
      </c>
      <c r="M36" s="200">
        <f t="shared" ca="1" si="24"/>
        <v>1966026.9315585915</v>
      </c>
      <c r="N36" s="201">
        <f t="shared" ca="1" si="25"/>
        <v>1002.6199852475863</v>
      </c>
      <c r="O36" s="200">
        <f t="shared" ca="1" si="2"/>
        <v>18513.42027217674</v>
      </c>
      <c r="P36" s="201">
        <f t="shared" si="3"/>
        <v>399</v>
      </c>
      <c r="Q36" s="201">
        <f t="shared" si="4"/>
        <v>63.84</v>
      </c>
      <c r="R36" s="201">
        <f t="shared" si="5"/>
        <v>166.35080000000002</v>
      </c>
      <c r="S36" s="201">
        <f t="shared" si="6"/>
        <v>26.616128000000003</v>
      </c>
      <c r="T36" s="201">
        <f t="shared" ca="1" si="7"/>
        <v>1572.8215452468733</v>
      </c>
      <c r="U36" s="201">
        <f t="shared" si="8"/>
        <v>84.482758620689665</v>
      </c>
      <c r="V36" s="201">
        <f t="shared" si="9"/>
        <v>13.517241379310347</v>
      </c>
      <c r="W36" s="201">
        <f t="shared" ca="1" si="10"/>
        <v>214.05815356057775</v>
      </c>
      <c r="X36" s="201">
        <f t="shared" ca="1" si="11"/>
        <v>34.249304569692441</v>
      </c>
      <c r="Y36" s="201">
        <f t="shared" ca="1" si="12"/>
        <v>22090.976188801473</v>
      </c>
      <c r="Z36" s="202">
        <f t="shared" si="13"/>
        <v>0.113</v>
      </c>
      <c r="AA36" s="200">
        <f t="shared" ca="1" si="26"/>
        <v>1966026.96</v>
      </c>
      <c r="AB36" s="200">
        <f t="shared" ca="1" si="14"/>
        <v>1002.6199852475863</v>
      </c>
      <c r="AC36" s="201">
        <f t="shared" ca="1" si="27"/>
        <v>18513.420539999999</v>
      </c>
      <c r="AD36" s="201">
        <f t="shared" ca="1" si="15"/>
        <v>1572.8215680000001</v>
      </c>
      <c r="AE36" s="201">
        <f t="shared" ca="1" si="16"/>
        <v>22090.97647937786</v>
      </c>
      <c r="AF36" s="201">
        <f t="shared" si="17"/>
        <v>0</v>
      </c>
      <c r="AG36" s="201">
        <f>'Tabla Crec'!E30+'Tabla Crec'!H30</f>
        <v>0</v>
      </c>
      <c r="AH36" s="201">
        <f t="shared" ca="1" si="28"/>
        <v>22090.97647937786</v>
      </c>
      <c r="AJ36" s="201">
        <f t="shared" ca="1" si="18"/>
        <v>21952.753805428853</v>
      </c>
    </row>
    <row r="37" spans="2:36" x14ac:dyDescent="0.25">
      <c r="B37" s="196">
        <v>23</v>
      </c>
      <c r="C37" s="197">
        <f t="shared" ca="1" si="19"/>
        <v>46391</v>
      </c>
      <c r="D37" s="196">
        <f t="shared" ca="1" si="31"/>
        <v>31</v>
      </c>
      <c r="E37" s="198">
        <f t="shared" si="0"/>
        <v>0.113</v>
      </c>
      <c r="F37" s="199">
        <f t="shared" ca="1" si="29"/>
        <v>1.0105305555555555</v>
      </c>
      <c r="G37" s="199">
        <f t="shared" ca="1" si="20"/>
        <v>1.2669171264762853</v>
      </c>
      <c r="H37" s="199">
        <f t="shared" ca="1" si="30"/>
        <v>0.78931761131158595</v>
      </c>
      <c r="I37" s="196" t="b">
        <f t="shared" si="21"/>
        <v>0</v>
      </c>
      <c r="J37" s="199">
        <f t="shared" si="22"/>
        <v>1.012</v>
      </c>
      <c r="K37" s="199">
        <f t="shared" ca="1" si="1"/>
        <v>0.798789422647325</v>
      </c>
      <c r="L37" s="164">
        <f t="shared" ca="1" si="23"/>
        <v>21088.861802671199</v>
      </c>
      <c r="M37" s="200">
        <f t="shared" ca="1" si="24"/>
        <v>1965024.311573344</v>
      </c>
      <c r="N37" s="201">
        <f t="shared" ca="1" si="25"/>
        <v>396.06412163079108</v>
      </c>
      <c r="O37" s="200">
        <f t="shared" ca="1" si="2"/>
        <v>19120.778231781733</v>
      </c>
      <c r="P37" s="201">
        <f t="shared" si="3"/>
        <v>399</v>
      </c>
      <c r="Q37" s="201">
        <f t="shared" si="4"/>
        <v>63.84</v>
      </c>
      <c r="R37" s="201">
        <f t="shared" si="5"/>
        <v>166.35080000000002</v>
      </c>
      <c r="S37" s="201">
        <f t="shared" si="6"/>
        <v>26.616128000000003</v>
      </c>
      <c r="T37" s="201">
        <f t="shared" ca="1" si="7"/>
        <v>1572.0194492586754</v>
      </c>
      <c r="U37" s="201">
        <f t="shared" si="8"/>
        <v>84.482758620689665</v>
      </c>
      <c r="V37" s="201">
        <f t="shared" si="9"/>
        <v>13.517241379310347</v>
      </c>
      <c r="W37" s="201">
        <f t="shared" ca="1" si="10"/>
        <v>214.05815356057775</v>
      </c>
      <c r="X37" s="201">
        <f t="shared" ca="1" si="11"/>
        <v>34.249304569692441</v>
      </c>
      <c r="Y37" s="201">
        <f t="shared" ca="1" si="12"/>
        <v>22090.976188801473</v>
      </c>
      <c r="Z37" s="202">
        <f t="shared" si="13"/>
        <v>0.113</v>
      </c>
      <c r="AA37" s="200">
        <f t="shared" ca="1" si="26"/>
        <v>1965024.34</v>
      </c>
      <c r="AB37" s="200">
        <f t="shared" ca="1" si="14"/>
        <v>396.06412163079108</v>
      </c>
      <c r="AC37" s="201">
        <f t="shared" ca="1" si="27"/>
        <v>19120.778508388888</v>
      </c>
      <c r="AD37" s="201">
        <f t="shared" ca="1" si="15"/>
        <v>1572.0194720000002</v>
      </c>
      <c r="AE37" s="201">
        <f t="shared" ca="1" si="16"/>
        <v>22090.976488149954</v>
      </c>
      <c r="AF37" s="201">
        <f t="shared" si="17"/>
        <v>0</v>
      </c>
      <c r="AG37" s="201">
        <f>'Tabla Crec'!E31+'Tabla Crec'!H31</f>
        <v>0</v>
      </c>
      <c r="AH37" s="201">
        <f t="shared" ca="1" si="28"/>
        <v>22090.976488149954</v>
      </c>
      <c r="AJ37" s="201">
        <f t="shared" ca="1" si="18"/>
        <v>21952.753814200947</v>
      </c>
    </row>
    <row r="38" spans="2:36" x14ac:dyDescent="0.25">
      <c r="B38" s="196">
        <v>24</v>
      </c>
      <c r="C38" s="197">
        <f t="shared" ca="1" si="19"/>
        <v>46422</v>
      </c>
      <c r="D38" s="196">
        <f t="shared" ca="1" si="31"/>
        <v>31</v>
      </c>
      <c r="E38" s="198">
        <f t="shared" si="0"/>
        <v>0.113</v>
      </c>
      <c r="F38" s="199">
        <f t="shared" ca="1" si="29"/>
        <v>1.0105305555555555</v>
      </c>
      <c r="G38" s="199">
        <f t="shared" ca="1" si="20"/>
        <v>1.2802584676609285</v>
      </c>
      <c r="H38" s="199">
        <f t="shared" ca="1" si="30"/>
        <v>0.78109227570822526</v>
      </c>
      <c r="I38" s="196" t="b">
        <f t="shared" si="21"/>
        <v>1</v>
      </c>
      <c r="J38" s="199">
        <f>IF(B38=0, 1, IF(I38,J37*(1+INCREMENTO_CREC),J37))</f>
        <v>1.0241439999999999</v>
      </c>
      <c r="K38" s="199">
        <f t="shared" ca="1" si="1"/>
        <v>0.79995096761292461</v>
      </c>
      <c r="L38" s="164">
        <f t="shared" ca="1" si="23"/>
        <v>21341.928144303252</v>
      </c>
      <c r="M38" s="200">
        <f t="shared" ca="1" si="24"/>
        <v>1964628.2474517133</v>
      </c>
      <c r="N38" s="201">
        <f t="shared" ca="1" si="25"/>
        <v>653.30123849923734</v>
      </c>
      <c r="O38" s="200">
        <f t="shared" ca="1" si="2"/>
        <v>19116.924307842644</v>
      </c>
      <c r="P38" s="201">
        <f t="shared" si="3"/>
        <v>399</v>
      </c>
      <c r="Q38" s="201">
        <f t="shared" si="4"/>
        <v>63.84</v>
      </c>
      <c r="R38" s="201">
        <f t="shared" si="5"/>
        <v>166.35080000000002</v>
      </c>
      <c r="S38" s="201">
        <f t="shared" si="6"/>
        <v>26.616128000000003</v>
      </c>
      <c r="T38" s="201">
        <f t="shared" ca="1" si="7"/>
        <v>1571.7025979613707</v>
      </c>
      <c r="U38" s="201">
        <f t="shared" si="8"/>
        <v>84.482758620689665</v>
      </c>
      <c r="V38" s="201">
        <f t="shared" si="9"/>
        <v>13.517241379310347</v>
      </c>
      <c r="W38" s="201">
        <f t="shared" ca="1" si="10"/>
        <v>216.53820370857187</v>
      </c>
      <c r="X38" s="201">
        <f t="shared" ca="1" si="11"/>
        <v>34.646112593371498</v>
      </c>
      <c r="Y38" s="201">
        <f t="shared" ca="1" si="12"/>
        <v>22346.919388605198</v>
      </c>
      <c r="Z38" s="202">
        <f t="shared" si="13"/>
        <v>0.113</v>
      </c>
      <c r="AA38" s="200">
        <f t="shared" ca="1" si="26"/>
        <v>1964628.28</v>
      </c>
      <c r="AB38" s="200">
        <f t="shared" ca="1" si="14"/>
        <v>653.30123849923734</v>
      </c>
      <c r="AC38" s="201">
        <f t="shared" ca="1" si="27"/>
        <v>19116.924624555555</v>
      </c>
      <c r="AD38" s="201">
        <f t="shared" ca="1" si="15"/>
        <v>1571.702624</v>
      </c>
      <c r="AE38" s="201">
        <f t="shared" ca="1" si="16"/>
        <v>22346.919731356738</v>
      </c>
      <c r="AF38" s="201">
        <f t="shared" si="17"/>
        <v>0</v>
      </c>
      <c r="AG38" s="201">
        <f>'Tabla Crec'!E32+'Tabla Crec'!H32</f>
        <v>0</v>
      </c>
      <c r="AH38" s="201">
        <f t="shared" ca="1" si="28"/>
        <v>22346.919731356738</v>
      </c>
      <c r="AJ38" s="201">
        <f t="shared" ca="1" si="18"/>
        <v>22208.300249384054</v>
      </c>
    </row>
    <row r="39" spans="2:36" x14ac:dyDescent="0.25">
      <c r="B39" s="196">
        <v>25</v>
      </c>
      <c r="C39" s="197">
        <f t="shared" ca="1" si="19"/>
        <v>46450</v>
      </c>
      <c r="D39" s="196">
        <f t="shared" ca="1" si="31"/>
        <v>28</v>
      </c>
      <c r="E39" s="198">
        <f t="shared" si="0"/>
        <v>0.113</v>
      </c>
      <c r="F39" s="199">
        <f t="shared" ca="1" si="29"/>
        <v>1.0095888888888889</v>
      </c>
      <c r="G39" s="199">
        <f t="shared" ca="1" si="20"/>
        <v>1.2925347238563882</v>
      </c>
      <c r="H39" s="199">
        <f t="shared" ca="1" si="30"/>
        <v>0.7736736054691159</v>
      </c>
      <c r="I39" s="196" t="b">
        <f t="shared" si="21"/>
        <v>0</v>
      </c>
      <c r="J39" s="199">
        <f t="shared" si="22"/>
        <v>1.0241439999999999</v>
      </c>
      <c r="K39" s="199">
        <f t="shared" ca="1" si="1"/>
        <v>0.7923531809995622</v>
      </c>
      <c r="L39" s="164">
        <f t="shared" ca="1" si="23"/>
        <v>21341.928144303252</v>
      </c>
      <c r="M39" s="200">
        <f t="shared" ca="1" si="24"/>
        <v>1963974.946213214</v>
      </c>
      <c r="N39" s="201">
        <f t="shared" ca="1" si="25"/>
        <v>2509.5906045032111</v>
      </c>
      <c r="O39" s="200">
        <f t="shared" ca="1" si="2"/>
        <v>17261.15758282947</v>
      </c>
      <c r="P39" s="201">
        <f t="shared" si="3"/>
        <v>399</v>
      </c>
      <c r="Q39" s="201">
        <f t="shared" si="4"/>
        <v>63.84</v>
      </c>
      <c r="R39" s="201">
        <f t="shared" si="5"/>
        <v>166.35080000000002</v>
      </c>
      <c r="S39" s="201">
        <f t="shared" si="6"/>
        <v>26.616128000000003</v>
      </c>
      <c r="T39" s="201">
        <f t="shared" ca="1" si="7"/>
        <v>1571.1799569705713</v>
      </c>
      <c r="U39" s="201">
        <f t="shared" si="8"/>
        <v>84.482758620689665</v>
      </c>
      <c r="V39" s="201">
        <f t="shared" si="9"/>
        <v>13.517241379310347</v>
      </c>
      <c r="W39" s="201">
        <f t="shared" ca="1" si="10"/>
        <v>216.53820370857187</v>
      </c>
      <c r="X39" s="201">
        <f t="shared" ca="1" si="11"/>
        <v>34.646112593371498</v>
      </c>
      <c r="Y39" s="201">
        <f t="shared" ca="1" si="12"/>
        <v>22346.919388605198</v>
      </c>
      <c r="Z39" s="202">
        <f t="shared" si="13"/>
        <v>0.113</v>
      </c>
      <c r="AA39" s="200">
        <f t="shared" ca="1" si="26"/>
        <v>1963974.98</v>
      </c>
      <c r="AB39" s="200">
        <f t="shared" ca="1" si="14"/>
        <v>2509.5906045032111</v>
      </c>
      <c r="AC39" s="201">
        <f t="shared" ca="1" si="27"/>
        <v>17261.157879777777</v>
      </c>
      <c r="AD39" s="201">
        <f t="shared" ca="1" si="15"/>
        <v>1571.1799840000001</v>
      </c>
      <c r="AE39" s="201">
        <f t="shared" ca="1" si="16"/>
        <v>22346.919712582931</v>
      </c>
      <c r="AF39" s="201">
        <f t="shared" si="17"/>
        <v>0</v>
      </c>
      <c r="AG39" s="201">
        <f>'Tabla Crec'!E33+'Tabla Crec'!H33</f>
        <v>0</v>
      </c>
      <c r="AH39" s="201">
        <f t="shared" ca="1" si="28"/>
        <v>22346.919712582931</v>
      </c>
      <c r="AJ39" s="201">
        <f t="shared" ca="1" si="18"/>
        <v>22208.300230610246</v>
      </c>
    </row>
    <row r="40" spans="2:36" x14ac:dyDescent="0.25">
      <c r="B40" s="196">
        <v>26</v>
      </c>
      <c r="C40" s="197">
        <f t="shared" ca="1" si="19"/>
        <v>46481</v>
      </c>
      <c r="D40" s="196">
        <f t="shared" ca="1" si="31"/>
        <v>31</v>
      </c>
      <c r="E40" s="198">
        <f t="shared" si="0"/>
        <v>0.113</v>
      </c>
      <c r="F40" s="199">
        <f t="shared" ca="1" si="29"/>
        <v>1.0105305555555555</v>
      </c>
      <c r="G40" s="199">
        <f t="shared" ca="1" si="20"/>
        <v>1.3061458325734425</v>
      </c>
      <c r="H40" s="199">
        <f t="shared" ca="1" si="30"/>
        <v>0.7656112932119864</v>
      </c>
      <c r="I40" s="196" t="b">
        <f t="shared" si="21"/>
        <v>0</v>
      </c>
      <c r="J40" s="199">
        <f t="shared" si="22"/>
        <v>1.0241439999999999</v>
      </c>
      <c r="K40" s="199">
        <f t="shared" ca="1" si="1"/>
        <v>0.78409621227529658</v>
      </c>
      <c r="L40" s="164">
        <f t="shared" ca="1" si="23"/>
        <v>21341.928144303252</v>
      </c>
      <c r="M40" s="200">
        <f t="shared" ca="1" si="24"/>
        <v>1961465.3556087108</v>
      </c>
      <c r="N40" s="201">
        <f t="shared" ca="1" si="25"/>
        <v>686.60824676818856</v>
      </c>
      <c r="O40" s="200">
        <f t="shared" ca="1" si="2"/>
        <v>19086.147613048095</v>
      </c>
      <c r="P40" s="201">
        <f t="shared" si="3"/>
        <v>399</v>
      </c>
      <c r="Q40" s="201">
        <f t="shared" si="4"/>
        <v>63.84</v>
      </c>
      <c r="R40" s="201">
        <f t="shared" si="5"/>
        <v>166.35080000000002</v>
      </c>
      <c r="S40" s="201">
        <f t="shared" si="6"/>
        <v>26.616128000000003</v>
      </c>
      <c r="T40" s="201">
        <f t="shared" ca="1" si="7"/>
        <v>1569.1722844869687</v>
      </c>
      <c r="U40" s="201">
        <f t="shared" si="8"/>
        <v>84.482758620689665</v>
      </c>
      <c r="V40" s="201">
        <f t="shared" si="9"/>
        <v>13.517241379310347</v>
      </c>
      <c r="W40" s="201">
        <f t="shared" ca="1" si="10"/>
        <v>216.53820370857187</v>
      </c>
      <c r="X40" s="201">
        <f t="shared" ca="1" si="11"/>
        <v>34.646112593371498</v>
      </c>
      <c r="Y40" s="201">
        <f t="shared" ca="1" si="12"/>
        <v>22346.919388605198</v>
      </c>
      <c r="Z40" s="202">
        <f t="shared" si="13"/>
        <v>0.113</v>
      </c>
      <c r="AA40" s="200">
        <f t="shared" ca="1" si="26"/>
        <v>1961465.39</v>
      </c>
      <c r="AB40" s="200">
        <f t="shared" ca="1" si="14"/>
        <v>686.60824676818856</v>
      </c>
      <c r="AC40" s="201">
        <f t="shared" ca="1" si="27"/>
        <v>19086.147947694444</v>
      </c>
      <c r="AD40" s="201">
        <f t="shared" ca="1" si="15"/>
        <v>1569.1723119999999</v>
      </c>
      <c r="AE40" s="201">
        <f t="shared" ca="1" si="16"/>
        <v>22346.919750764577</v>
      </c>
      <c r="AF40" s="201">
        <f t="shared" si="17"/>
        <v>0</v>
      </c>
      <c r="AG40" s="201">
        <f>'Tabla Crec'!E34+'Tabla Crec'!H34</f>
        <v>0</v>
      </c>
      <c r="AH40" s="201">
        <f t="shared" ca="1" si="28"/>
        <v>22346.919750764577</v>
      </c>
      <c r="AJ40" s="201">
        <f t="shared" ca="1" si="18"/>
        <v>22208.300268791892</v>
      </c>
    </row>
    <row r="41" spans="2:36" x14ac:dyDescent="0.25">
      <c r="B41" s="196">
        <v>27</v>
      </c>
      <c r="C41" s="197">
        <f t="shared" ca="1" si="19"/>
        <v>46511</v>
      </c>
      <c r="D41" s="196">
        <f t="shared" ca="1" si="31"/>
        <v>30</v>
      </c>
      <c r="E41" s="198">
        <f t="shared" si="0"/>
        <v>0.113</v>
      </c>
      <c r="F41" s="199">
        <f t="shared" ca="1" si="29"/>
        <v>1.0102166666666665</v>
      </c>
      <c r="G41" s="199">
        <f t="shared" ca="1" si="20"/>
        <v>1.319490289162901</v>
      </c>
      <c r="H41" s="199">
        <f t="shared" ca="1" si="30"/>
        <v>0.75786840434756886</v>
      </c>
      <c r="I41" s="196" t="b">
        <f t="shared" si="21"/>
        <v>0</v>
      </c>
      <c r="J41" s="199">
        <f t="shared" si="22"/>
        <v>1.0241439999999999</v>
      </c>
      <c r="K41" s="199">
        <f t="shared" ca="1" si="1"/>
        <v>0.77616637910213648</v>
      </c>
      <c r="L41" s="164">
        <f t="shared" ca="1" si="23"/>
        <v>21341.928144303252</v>
      </c>
      <c r="M41" s="200">
        <f t="shared" ca="1" si="24"/>
        <v>1960778.7473619427</v>
      </c>
      <c r="N41" s="201">
        <f t="shared" ca="1" si="25"/>
        <v>1309.3052754220728</v>
      </c>
      <c r="O41" s="200">
        <f t="shared" ca="1" si="2"/>
        <v>18463.999870991625</v>
      </c>
      <c r="P41" s="201">
        <f t="shared" si="3"/>
        <v>399</v>
      </c>
      <c r="Q41" s="201">
        <f t="shared" si="4"/>
        <v>63.84</v>
      </c>
      <c r="R41" s="201">
        <f t="shared" si="5"/>
        <v>166.35080000000002</v>
      </c>
      <c r="S41" s="201">
        <f t="shared" si="6"/>
        <v>26.616128000000003</v>
      </c>
      <c r="T41" s="201">
        <f t="shared" ca="1" si="7"/>
        <v>1568.6229978895542</v>
      </c>
      <c r="U41" s="201">
        <f t="shared" si="8"/>
        <v>84.482758620689665</v>
      </c>
      <c r="V41" s="201">
        <f t="shared" si="9"/>
        <v>13.517241379310347</v>
      </c>
      <c r="W41" s="201">
        <f t="shared" ca="1" si="10"/>
        <v>216.53820370857187</v>
      </c>
      <c r="X41" s="201">
        <f t="shared" ca="1" si="11"/>
        <v>34.646112593371498</v>
      </c>
      <c r="Y41" s="201">
        <f t="shared" ca="1" si="12"/>
        <v>22346.919388605198</v>
      </c>
      <c r="Z41" s="202">
        <f t="shared" si="13"/>
        <v>0.113</v>
      </c>
      <c r="AA41" s="200">
        <f t="shared" ca="1" si="26"/>
        <v>1960778.78</v>
      </c>
      <c r="AB41" s="200">
        <f t="shared" ca="1" si="14"/>
        <v>1309.3052754220728</v>
      </c>
      <c r="AC41" s="201">
        <f t="shared" ca="1" si="27"/>
        <v>18464.000178333332</v>
      </c>
      <c r="AD41" s="201">
        <f t="shared" ca="1" si="15"/>
        <v>1568.623024</v>
      </c>
      <c r="AE41" s="201">
        <f t="shared" ca="1" si="16"/>
        <v>22346.919722057351</v>
      </c>
      <c r="AF41" s="201">
        <f t="shared" si="17"/>
        <v>0</v>
      </c>
      <c r="AG41" s="201">
        <f>'Tabla Crec'!E35+'Tabla Crec'!H35</f>
        <v>0</v>
      </c>
      <c r="AH41" s="201">
        <f t="shared" ca="1" si="28"/>
        <v>22346.919722057351</v>
      </c>
      <c r="AJ41" s="201">
        <f t="shared" ca="1" si="18"/>
        <v>22208.300240084667</v>
      </c>
    </row>
    <row r="42" spans="2:36" x14ac:dyDescent="0.25">
      <c r="B42" s="196">
        <v>28</v>
      </c>
      <c r="C42" s="197">
        <f t="shared" ca="1" si="19"/>
        <v>46542</v>
      </c>
      <c r="D42" s="196">
        <f t="shared" ca="1" si="31"/>
        <v>31</v>
      </c>
      <c r="E42" s="198">
        <f t="shared" si="0"/>
        <v>0.113</v>
      </c>
      <c r="F42" s="199">
        <f t="shared" ca="1" si="29"/>
        <v>1.0105305555555555</v>
      </c>
      <c r="G42" s="199">
        <f t="shared" ca="1" si="20"/>
        <v>1.333385254957947</v>
      </c>
      <c r="H42" s="199">
        <f t="shared" ca="1" si="30"/>
        <v>0.74997079522342436</v>
      </c>
      <c r="I42" s="196" t="b">
        <f t="shared" si="21"/>
        <v>0</v>
      </c>
      <c r="J42" s="199">
        <f t="shared" si="22"/>
        <v>1.0241439999999999</v>
      </c>
      <c r="K42" s="199">
        <f t="shared" ca="1" si="1"/>
        <v>0.76807809010329864</v>
      </c>
      <c r="L42" s="164">
        <f t="shared" ca="1" si="23"/>
        <v>21341.928144303252</v>
      </c>
      <c r="M42" s="200">
        <f t="shared" ca="1" si="24"/>
        <v>1959469.4420865206</v>
      </c>
      <c r="N42" s="201">
        <f t="shared" ca="1" si="25"/>
        <v>707.62632499769757</v>
      </c>
      <c r="O42" s="200">
        <f t="shared" ca="1" si="2"/>
        <v>19066.726265636338</v>
      </c>
      <c r="P42" s="201">
        <f t="shared" si="3"/>
        <v>399</v>
      </c>
      <c r="Q42" s="201">
        <f t="shared" si="4"/>
        <v>63.84</v>
      </c>
      <c r="R42" s="201">
        <f t="shared" si="5"/>
        <v>166.35080000000002</v>
      </c>
      <c r="S42" s="201">
        <f t="shared" si="6"/>
        <v>26.616128000000003</v>
      </c>
      <c r="T42" s="201">
        <f t="shared" ca="1" si="7"/>
        <v>1567.5755536692166</v>
      </c>
      <c r="U42" s="201">
        <f t="shared" si="8"/>
        <v>84.482758620689665</v>
      </c>
      <c r="V42" s="201">
        <f t="shared" si="9"/>
        <v>13.517241379310347</v>
      </c>
      <c r="W42" s="201">
        <f t="shared" ca="1" si="10"/>
        <v>216.53820370857187</v>
      </c>
      <c r="X42" s="201">
        <f t="shared" ca="1" si="11"/>
        <v>34.646112593371498</v>
      </c>
      <c r="Y42" s="201">
        <f t="shared" ca="1" si="12"/>
        <v>22346.919388605198</v>
      </c>
      <c r="Z42" s="202">
        <f t="shared" si="13"/>
        <v>0.113</v>
      </c>
      <c r="AA42" s="200">
        <f t="shared" ca="1" si="26"/>
        <v>1959469.47</v>
      </c>
      <c r="AB42" s="200">
        <f t="shared" ca="1" si="14"/>
        <v>707.62632499769757</v>
      </c>
      <c r="AC42" s="201">
        <f t="shared" ca="1" si="27"/>
        <v>19066.726537250001</v>
      </c>
      <c r="AD42" s="201">
        <f t="shared" ca="1" si="15"/>
        <v>1567.575576</v>
      </c>
      <c r="AE42" s="201">
        <f t="shared" ca="1" si="16"/>
        <v>22346.919682549644</v>
      </c>
      <c r="AF42" s="201">
        <f t="shared" si="17"/>
        <v>0</v>
      </c>
      <c r="AG42" s="201">
        <f>'Tabla Crec'!E36+'Tabla Crec'!H36</f>
        <v>0</v>
      </c>
      <c r="AH42" s="201">
        <f t="shared" ca="1" si="28"/>
        <v>22346.919682549644</v>
      </c>
      <c r="AJ42" s="201">
        <f t="shared" ca="1" si="18"/>
        <v>22208.300200576959</v>
      </c>
    </row>
    <row r="43" spans="2:36" x14ac:dyDescent="0.25">
      <c r="B43" s="196">
        <v>29</v>
      </c>
      <c r="C43" s="197">
        <f t="shared" ca="1" si="19"/>
        <v>46572</v>
      </c>
      <c r="D43" s="196">
        <f t="shared" ca="1" si="31"/>
        <v>30</v>
      </c>
      <c r="E43" s="198">
        <f t="shared" si="0"/>
        <v>0.113</v>
      </c>
      <c r="F43" s="199">
        <f t="shared" ca="1" si="29"/>
        <v>1.0102166666666665</v>
      </c>
      <c r="G43" s="199">
        <f t="shared" ca="1" si="20"/>
        <v>1.3470080076461006</v>
      </c>
      <c r="H43" s="199">
        <f t="shared" ca="1" si="30"/>
        <v>0.74238608406456474</v>
      </c>
      <c r="I43" s="196" t="b">
        <f t="shared" si="21"/>
        <v>0</v>
      </c>
      <c r="J43" s="199">
        <f t="shared" si="22"/>
        <v>1.0241439999999999</v>
      </c>
      <c r="K43" s="199">
        <f t="shared" ca="1" si="1"/>
        <v>0.76031025367821958</v>
      </c>
      <c r="L43" s="164">
        <f t="shared" ca="1" si="23"/>
        <v>21341.928144303252</v>
      </c>
      <c r="M43" s="200">
        <f t="shared" ca="1" si="24"/>
        <v>1958761.8157615229</v>
      </c>
      <c r="N43" s="201">
        <f t="shared" ca="1" si="25"/>
        <v>1329.9115932730233</v>
      </c>
      <c r="O43" s="200">
        <f t="shared" ca="1" si="2"/>
        <v>18445.007098421011</v>
      </c>
      <c r="P43" s="201">
        <f t="shared" si="3"/>
        <v>399</v>
      </c>
      <c r="Q43" s="201">
        <f t="shared" si="4"/>
        <v>63.84</v>
      </c>
      <c r="R43" s="201">
        <f t="shared" si="5"/>
        <v>166.35080000000002</v>
      </c>
      <c r="S43" s="201">
        <f t="shared" si="6"/>
        <v>26.616128000000003</v>
      </c>
      <c r="T43" s="201">
        <f t="shared" ca="1" si="7"/>
        <v>1567.0094526092184</v>
      </c>
      <c r="U43" s="201">
        <f t="shared" si="8"/>
        <v>84.482758620689665</v>
      </c>
      <c r="V43" s="201">
        <f t="shared" si="9"/>
        <v>13.517241379310347</v>
      </c>
      <c r="W43" s="201">
        <f t="shared" ca="1" si="10"/>
        <v>216.53820370857187</v>
      </c>
      <c r="X43" s="201">
        <f t="shared" ca="1" si="11"/>
        <v>34.646112593371498</v>
      </c>
      <c r="Y43" s="201">
        <f t="shared" ca="1" si="12"/>
        <v>22346.919388605198</v>
      </c>
      <c r="Z43" s="202">
        <f t="shared" si="13"/>
        <v>0.113</v>
      </c>
      <c r="AA43" s="200">
        <f t="shared" ca="1" si="26"/>
        <v>1958761.84</v>
      </c>
      <c r="AB43" s="200">
        <f t="shared" ca="1" si="14"/>
        <v>1329.9115932730233</v>
      </c>
      <c r="AC43" s="201">
        <f t="shared" ca="1" si="27"/>
        <v>18445.00732666667</v>
      </c>
      <c r="AD43" s="201">
        <f t="shared" ca="1" si="15"/>
        <v>1567.0094720000002</v>
      </c>
      <c r="AE43" s="201">
        <f t="shared" ca="1" si="16"/>
        <v>22346.919636241641</v>
      </c>
      <c r="AF43" s="201">
        <f t="shared" si="17"/>
        <v>0</v>
      </c>
      <c r="AG43" s="201">
        <f>'Tabla Crec'!E37+'Tabla Crec'!H37</f>
        <v>0</v>
      </c>
      <c r="AH43" s="201">
        <f t="shared" ca="1" si="28"/>
        <v>22346.919636241641</v>
      </c>
      <c r="AJ43" s="201">
        <f t="shared" ca="1" si="18"/>
        <v>22208.300154268956</v>
      </c>
    </row>
    <row r="44" spans="2:36" x14ac:dyDescent="0.25">
      <c r="B44" s="196">
        <v>30</v>
      </c>
      <c r="C44" s="197">
        <f t="shared" ca="1" si="19"/>
        <v>46603</v>
      </c>
      <c r="D44" s="196">
        <f t="shared" ca="1" si="31"/>
        <v>31</v>
      </c>
      <c r="E44" s="198">
        <f t="shared" si="0"/>
        <v>0.113</v>
      </c>
      <c r="F44" s="199">
        <f t="shared" ca="1" si="29"/>
        <v>1.0105305555555555</v>
      </c>
      <c r="G44" s="199">
        <f t="shared" ca="1" si="20"/>
        <v>1.3611927503043959</v>
      </c>
      <c r="H44" s="199">
        <f t="shared" ca="1" si="30"/>
        <v>0.73464981339077484</v>
      </c>
      <c r="I44" s="196" t="b">
        <f t="shared" si="21"/>
        <v>0</v>
      </c>
      <c r="J44" s="199">
        <f t="shared" si="22"/>
        <v>1.0241439999999999</v>
      </c>
      <c r="K44" s="199">
        <f t="shared" ca="1" si="1"/>
        <v>0.75238719848528168</v>
      </c>
      <c r="L44" s="164">
        <f t="shared" ca="1" si="23"/>
        <v>21341.928144303252</v>
      </c>
      <c r="M44" s="200">
        <f t="shared" ca="1" si="24"/>
        <v>1957431.9041682498</v>
      </c>
      <c r="N44" s="201">
        <f t="shared" ca="1" si="25"/>
        <v>729.08273124259881</v>
      </c>
      <c r="O44" s="200">
        <f t="shared" ca="1" si="2"/>
        <v>19046.899889726054</v>
      </c>
      <c r="P44" s="201">
        <f t="shared" si="3"/>
        <v>399</v>
      </c>
      <c r="Q44" s="201">
        <f t="shared" si="4"/>
        <v>63.84</v>
      </c>
      <c r="R44" s="201">
        <f t="shared" si="5"/>
        <v>166.35080000000002</v>
      </c>
      <c r="S44" s="201">
        <f t="shared" si="6"/>
        <v>26.616128000000003</v>
      </c>
      <c r="T44" s="201">
        <f t="shared" ca="1" si="7"/>
        <v>1565.9455233346</v>
      </c>
      <c r="U44" s="201">
        <f t="shared" si="8"/>
        <v>84.482758620689665</v>
      </c>
      <c r="V44" s="201">
        <f t="shared" si="9"/>
        <v>13.517241379310347</v>
      </c>
      <c r="W44" s="201">
        <f t="shared" ca="1" si="10"/>
        <v>216.53820370857187</v>
      </c>
      <c r="X44" s="201">
        <f t="shared" ca="1" si="11"/>
        <v>34.646112593371498</v>
      </c>
      <c r="Y44" s="201">
        <f t="shared" ca="1" si="12"/>
        <v>22346.919388605198</v>
      </c>
      <c r="Z44" s="202">
        <f t="shared" si="13"/>
        <v>0.113</v>
      </c>
      <c r="AA44" s="200">
        <f t="shared" ca="1" si="26"/>
        <v>1957431.93</v>
      </c>
      <c r="AB44" s="200">
        <f t="shared" ca="1" si="14"/>
        <v>729.08273124259881</v>
      </c>
      <c r="AC44" s="201">
        <f t="shared" ca="1" si="27"/>
        <v>19046.900141083333</v>
      </c>
      <c r="AD44" s="201">
        <f t="shared" ca="1" si="15"/>
        <v>1565.9455439999999</v>
      </c>
      <c r="AE44" s="201">
        <f t="shared" ca="1" si="16"/>
        <v>22346.919660627875</v>
      </c>
      <c r="AF44" s="201">
        <f t="shared" si="17"/>
        <v>0</v>
      </c>
      <c r="AG44" s="201">
        <f>'Tabla Crec'!E38+'Tabla Crec'!H38</f>
        <v>0</v>
      </c>
      <c r="AH44" s="201">
        <f t="shared" ca="1" si="28"/>
        <v>22346.919660627875</v>
      </c>
      <c r="AJ44" s="201">
        <f t="shared" ca="1" si="18"/>
        <v>22208.30017865519</v>
      </c>
    </row>
    <row r="45" spans="2:36" x14ac:dyDescent="0.25">
      <c r="B45" s="196">
        <v>31</v>
      </c>
      <c r="C45" s="197">
        <f t="shared" ca="1" si="19"/>
        <v>46634</v>
      </c>
      <c r="D45" s="196">
        <f t="shared" ca="1" si="31"/>
        <v>31</v>
      </c>
      <c r="E45" s="198">
        <f t="shared" si="0"/>
        <v>0.113</v>
      </c>
      <c r="F45" s="199">
        <f t="shared" ca="1" si="29"/>
        <v>1.0105305555555555</v>
      </c>
      <c r="G45" s="199">
        <f t="shared" ca="1" si="20"/>
        <v>1.3755268661832958</v>
      </c>
      <c r="H45" s="199">
        <f t="shared" ca="1" si="30"/>
        <v>0.7269941609899061</v>
      </c>
      <c r="I45" s="196" t="b">
        <f t="shared" si="21"/>
        <v>0</v>
      </c>
      <c r="J45" s="199">
        <f t="shared" si="22"/>
        <v>1.0241439999999999</v>
      </c>
      <c r="K45" s="199">
        <f t="shared" ca="1" si="1"/>
        <v>0.74454670801284639</v>
      </c>
      <c r="L45" s="164">
        <f t="shared" ca="1" si="23"/>
        <v>21341.928144303252</v>
      </c>
      <c r="M45" s="200">
        <f t="shared" ca="1" si="24"/>
        <v>1956702.8214370073</v>
      </c>
      <c r="N45" s="201">
        <f t="shared" ca="1" si="25"/>
        <v>736.76037744854625</v>
      </c>
      <c r="O45" s="200">
        <f t="shared" ca="1" si="2"/>
        <v>19039.8055097051</v>
      </c>
      <c r="P45" s="201">
        <f t="shared" si="3"/>
        <v>399</v>
      </c>
      <c r="Q45" s="201">
        <f t="shared" si="4"/>
        <v>63.84</v>
      </c>
      <c r="R45" s="201">
        <f t="shared" si="5"/>
        <v>166.35080000000002</v>
      </c>
      <c r="S45" s="201">
        <f t="shared" si="6"/>
        <v>26.616128000000003</v>
      </c>
      <c r="T45" s="201">
        <f t="shared" ca="1" si="7"/>
        <v>1565.362257149606</v>
      </c>
      <c r="U45" s="201">
        <f t="shared" si="8"/>
        <v>84.482758620689665</v>
      </c>
      <c r="V45" s="201">
        <f t="shared" si="9"/>
        <v>13.517241379310347</v>
      </c>
      <c r="W45" s="201">
        <f t="shared" ca="1" si="10"/>
        <v>216.53820370857187</v>
      </c>
      <c r="X45" s="201">
        <f t="shared" ca="1" si="11"/>
        <v>34.646112593371498</v>
      </c>
      <c r="Y45" s="201">
        <f t="shared" ca="1" si="12"/>
        <v>22346.919388605198</v>
      </c>
      <c r="Z45" s="202">
        <f t="shared" si="13"/>
        <v>0.113</v>
      </c>
      <c r="AA45" s="200">
        <f t="shared" ca="1" si="26"/>
        <v>1956702.85</v>
      </c>
      <c r="AB45" s="200">
        <f t="shared" ca="1" si="14"/>
        <v>736.76037744854625</v>
      </c>
      <c r="AC45" s="201">
        <f t="shared" ca="1" si="27"/>
        <v>19039.805787638892</v>
      </c>
      <c r="AD45" s="201">
        <f t="shared" ca="1" si="15"/>
        <v>1565.3622800000001</v>
      </c>
      <c r="AE45" s="201">
        <f t="shared" ca="1" si="16"/>
        <v>22346.919689389386</v>
      </c>
      <c r="AF45" s="201">
        <f t="shared" si="17"/>
        <v>0</v>
      </c>
      <c r="AG45" s="201">
        <f>'Tabla Crec'!E39+'Tabla Crec'!H39</f>
        <v>0</v>
      </c>
      <c r="AH45" s="201">
        <f t="shared" ca="1" si="28"/>
        <v>22346.919689389386</v>
      </c>
      <c r="AJ45" s="201">
        <f t="shared" ca="1" si="18"/>
        <v>22208.300207416702</v>
      </c>
    </row>
    <row r="46" spans="2:36" x14ac:dyDescent="0.25">
      <c r="B46" s="196">
        <v>32</v>
      </c>
      <c r="C46" s="197">
        <f t="shared" ca="1" si="19"/>
        <v>46664</v>
      </c>
      <c r="D46" s="196">
        <f t="shared" ca="1" si="31"/>
        <v>30</v>
      </c>
      <c r="E46" s="198">
        <f t="shared" si="0"/>
        <v>0.113</v>
      </c>
      <c r="F46" s="199">
        <f t="shared" ca="1" si="29"/>
        <v>1.0102166666666665</v>
      </c>
      <c r="G46" s="199">
        <f t="shared" ca="1" si="20"/>
        <v>1.3895801656661348</v>
      </c>
      <c r="H46" s="199">
        <f t="shared" ca="1" si="30"/>
        <v>0.71964182039157243</v>
      </c>
      <c r="I46" s="196" t="b">
        <f t="shared" si="21"/>
        <v>0</v>
      </c>
      <c r="J46" s="199">
        <f t="shared" si="22"/>
        <v>1.0241439999999999</v>
      </c>
      <c r="K46" s="199">
        <f t="shared" ca="1" si="1"/>
        <v>0.73701685250310656</v>
      </c>
      <c r="L46" s="164">
        <f t="shared" ca="1" si="23"/>
        <v>21341.928144303252</v>
      </c>
      <c r="M46" s="200">
        <f t="shared" ca="1" si="24"/>
        <v>1955966.0610595588</v>
      </c>
      <c r="N46" s="201">
        <f t="shared" ca="1" si="25"/>
        <v>1358.474887144758</v>
      </c>
      <c r="O46" s="200">
        <f t="shared" ca="1" si="2"/>
        <v>18418.680408310847</v>
      </c>
      <c r="P46" s="201">
        <f t="shared" si="3"/>
        <v>399</v>
      </c>
      <c r="Q46" s="201">
        <f t="shared" si="4"/>
        <v>63.84</v>
      </c>
      <c r="R46" s="201">
        <f t="shared" si="5"/>
        <v>166.35080000000002</v>
      </c>
      <c r="S46" s="201">
        <f t="shared" si="6"/>
        <v>26.616128000000003</v>
      </c>
      <c r="T46" s="201">
        <f t="shared" ca="1" si="7"/>
        <v>1564.7728488476471</v>
      </c>
      <c r="U46" s="201">
        <f t="shared" si="8"/>
        <v>84.482758620689665</v>
      </c>
      <c r="V46" s="201">
        <f t="shared" si="9"/>
        <v>13.517241379310347</v>
      </c>
      <c r="W46" s="201">
        <f t="shared" ca="1" si="10"/>
        <v>216.53820370857187</v>
      </c>
      <c r="X46" s="201">
        <f t="shared" ca="1" si="11"/>
        <v>34.646112593371498</v>
      </c>
      <c r="Y46" s="201">
        <f t="shared" ca="1" si="12"/>
        <v>22346.919388605198</v>
      </c>
      <c r="Z46" s="202">
        <f t="shared" si="13"/>
        <v>0.113</v>
      </c>
      <c r="AA46" s="200">
        <f t="shared" ca="1" si="26"/>
        <v>1955966.09</v>
      </c>
      <c r="AB46" s="200">
        <f t="shared" ca="1" si="14"/>
        <v>1358.474887144758</v>
      </c>
      <c r="AC46" s="201">
        <f t="shared" ca="1" si="27"/>
        <v>18418.680680833335</v>
      </c>
      <c r="AD46" s="201">
        <f t="shared" ca="1" si="15"/>
        <v>1564.7728720000002</v>
      </c>
      <c r="AE46" s="201">
        <f t="shared" ca="1" si="16"/>
        <v>22346.919684280041</v>
      </c>
      <c r="AF46" s="201">
        <f t="shared" si="17"/>
        <v>0</v>
      </c>
      <c r="AG46" s="201">
        <f>'Tabla Crec'!E40+'Tabla Crec'!H40</f>
        <v>0</v>
      </c>
      <c r="AH46" s="201">
        <f t="shared" ca="1" si="28"/>
        <v>22346.919684280041</v>
      </c>
      <c r="AJ46" s="201">
        <f t="shared" ca="1" si="18"/>
        <v>22208.300202307357</v>
      </c>
    </row>
    <row r="47" spans="2:36" x14ac:dyDescent="0.25">
      <c r="B47" s="196">
        <v>33</v>
      </c>
      <c r="C47" s="197">
        <f t="shared" ca="1" si="19"/>
        <v>46695</v>
      </c>
      <c r="D47" s="196">
        <f t="shared" ca="1" si="31"/>
        <v>31</v>
      </c>
      <c r="E47" s="198">
        <f t="shared" si="0"/>
        <v>0.113</v>
      </c>
      <c r="F47" s="199">
        <f t="shared" ca="1" si="29"/>
        <v>1.0105305555555555</v>
      </c>
      <c r="G47" s="199">
        <f t="shared" ca="1" si="20"/>
        <v>1.40421321679958</v>
      </c>
      <c r="H47" s="199">
        <f t="shared" ca="1" si="30"/>
        <v>0.71214256356250183</v>
      </c>
      <c r="I47" s="196" t="b">
        <f t="shared" si="21"/>
        <v>0</v>
      </c>
      <c r="J47" s="199">
        <f t="shared" si="22"/>
        <v>1.0241439999999999</v>
      </c>
      <c r="K47" s="199">
        <f t="shared" ca="1" si="1"/>
        <v>0.72933653361715478</v>
      </c>
      <c r="L47" s="164">
        <f t="shared" ca="1" si="23"/>
        <v>21341.928144303252</v>
      </c>
      <c r="M47" s="200">
        <f t="shared" ca="1" si="24"/>
        <v>1954607.586172414</v>
      </c>
      <c r="N47" s="201">
        <f t="shared" ca="1" si="25"/>
        <v>758.82436880430441</v>
      </c>
      <c r="O47" s="200">
        <f t="shared" ca="1" si="2"/>
        <v>19019.417706561017</v>
      </c>
      <c r="P47" s="201">
        <f t="shared" si="3"/>
        <v>399</v>
      </c>
      <c r="Q47" s="201">
        <f t="shared" si="4"/>
        <v>63.84</v>
      </c>
      <c r="R47" s="201">
        <f t="shared" si="5"/>
        <v>166.35080000000002</v>
      </c>
      <c r="S47" s="201">
        <f t="shared" si="6"/>
        <v>26.616128000000003</v>
      </c>
      <c r="T47" s="201">
        <f t="shared" ca="1" si="7"/>
        <v>1563.6860689379314</v>
      </c>
      <c r="U47" s="201">
        <f t="shared" si="8"/>
        <v>84.482758620689665</v>
      </c>
      <c r="V47" s="201">
        <f t="shared" si="9"/>
        <v>13.517241379310347</v>
      </c>
      <c r="W47" s="201">
        <f t="shared" ca="1" si="10"/>
        <v>216.53820370857187</v>
      </c>
      <c r="X47" s="201">
        <f t="shared" ca="1" si="11"/>
        <v>34.646112593371498</v>
      </c>
      <c r="Y47" s="201">
        <f t="shared" ca="1" si="12"/>
        <v>22346.919388605198</v>
      </c>
      <c r="Z47" s="202">
        <f t="shared" si="13"/>
        <v>0.113</v>
      </c>
      <c r="AA47" s="200">
        <f t="shared" ca="1" si="26"/>
        <v>1954607.62</v>
      </c>
      <c r="AB47" s="200">
        <f t="shared" ca="1" si="14"/>
        <v>758.82436880430441</v>
      </c>
      <c r="AC47" s="201">
        <f t="shared" ca="1" si="27"/>
        <v>19019.418035722225</v>
      </c>
      <c r="AD47" s="201">
        <f t="shared" ca="1" si="15"/>
        <v>1563.6860960000001</v>
      </c>
      <c r="AE47" s="201">
        <f t="shared" ca="1" si="16"/>
        <v>22346.919744828476</v>
      </c>
      <c r="AF47" s="201">
        <f t="shared" si="17"/>
        <v>0</v>
      </c>
      <c r="AG47" s="201">
        <f>'Tabla Crec'!E41+'Tabla Crec'!H41</f>
        <v>0</v>
      </c>
      <c r="AH47" s="201">
        <f t="shared" ca="1" si="28"/>
        <v>22346.919744828476</v>
      </c>
      <c r="AJ47" s="201">
        <f t="shared" ca="1" si="18"/>
        <v>22208.300262855792</v>
      </c>
    </row>
    <row r="48" spans="2:36" x14ac:dyDescent="0.25">
      <c r="B48" s="196">
        <v>34</v>
      </c>
      <c r="C48" s="197">
        <f t="shared" ca="1" si="19"/>
        <v>46725</v>
      </c>
      <c r="D48" s="196">
        <f t="shared" ca="1" si="31"/>
        <v>30</v>
      </c>
      <c r="E48" s="198">
        <f t="shared" si="0"/>
        <v>0.113</v>
      </c>
      <c r="F48" s="199">
        <f t="shared" ca="1" si="29"/>
        <v>1.0102166666666665</v>
      </c>
      <c r="G48" s="199">
        <f t="shared" ca="1" si="20"/>
        <v>1.4185595951645489</v>
      </c>
      <c r="H48" s="199">
        <f t="shared" ca="1" si="30"/>
        <v>0.70494042224852937</v>
      </c>
      <c r="I48" s="196" t="b">
        <f t="shared" si="21"/>
        <v>0</v>
      </c>
      <c r="J48" s="199">
        <f t="shared" si="22"/>
        <v>1.0241439999999999</v>
      </c>
      <c r="K48" s="199">
        <f t="shared" ca="1" si="1"/>
        <v>0.72196050380329779</v>
      </c>
      <c r="L48" s="164">
        <f t="shared" ca="1" si="23"/>
        <v>21341.928144303252</v>
      </c>
      <c r="M48" s="200">
        <f t="shared" ca="1" si="24"/>
        <v>1953848.7618036098</v>
      </c>
      <c r="N48" s="201">
        <f t="shared" ca="1" si="25"/>
        <v>1380.1066278763726</v>
      </c>
      <c r="O48" s="200">
        <f t="shared" ca="1" si="2"/>
        <v>18398.742506983992</v>
      </c>
      <c r="P48" s="201">
        <f t="shared" si="3"/>
        <v>399</v>
      </c>
      <c r="Q48" s="201">
        <f t="shared" si="4"/>
        <v>63.84</v>
      </c>
      <c r="R48" s="201">
        <f t="shared" si="5"/>
        <v>166.35080000000002</v>
      </c>
      <c r="S48" s="201">
        <f t="shared" si="6"/>
        <v>26.616128000000003</v>
      </c>
      <c r="T48" s="201">
        <f t="shared" ca="1" si="7"/>
        <v>1563.0790094428878</v>
      </c>
      <c r="U48" s="201">
        <f t="shared" si="8"/>
        <v>84.482758620689665</v>
      </c>
      <c r="V48" s="201">
        <f t="shared" si="9"/>
        <v>13.517241379310347</v>
      </c>
      <c r="W48" s="201">
        <f t="shared" ca="1" si="10"/>
        <v>216.53820370857187</v>
      </c>
      <c r="X48" s="201">
        <f t="shared" ca="1" si="11"/>
        <v>34.646112593371498</v>
      </c>
      <c r="Y48" s="201">
        <f t="shared" ca="1" si="12"/>
        <v>22346.919388605198</v>
      </c>
      <c r="Z48" s="202">
        <f t="shared" si="13"/>
        <v>0.113</v>
      </c>
      <c r="AA48" s="200">
        <f t="shared" ca="1" si="26"/>
        <v>1953848.8</v>
      </c>
      <c r="AB48" s="200">
        <f t="shared" ca="1" si="14"/>
        <v>1380.1066278763726</v>
      </c>
      <c r="AC48" s="201">
        <f t="shared" ca="1" si="27"/>
        <v>18398.742866666667</v>
      </c>
      <c r="AD48" s="201">
        <f t="shared" ca="1" si="15"/>
        <v>1563.0790400000001</v>
      </c>
      <c r="AE48" s="201">
        <f t="shared" ca="1" si="16"/>
        <v>22346.919778844986</v>
      </c>
      <c r="AF48" s="201">
        <f t="shared" si="17"/>
        <v>0</v>
      </c>
      <c r="AG48" s="201">
        <f>'Tabla Crec'!E42+'Tabla Crec'!H42</f>
        <v>0</v>
      </c>
      <c r="AH48" s="201">
        <f t="shared" ca="1" si="28"/>
        <v>22346.919778844986</v>
      </c>
      <c r="AJ48" s="201">
        <f t="shared" ca="1" si="18"/>
        <v>22208.300296872301</v>
      </c>
    </row>
    <row r="49" spans="2:36" x14ac:dyDescent="0.25">
      <c r="B49" s="196">
        <v>35</v>
      </c>
      <c r="C49" s="197">
        <f t="shared" ca="1" si="19"/>
        <v>46756</v>
      </c>
      <c r="D49" s="196">
        <f t="shared" ca="1" si="31"/>
        <v>31</v>
      </c>
      <c r="E49" s="198">
        <f t="shared" si="0"/>
        <v>0.113</v>
      </c>
      <c r="F49" s="199">
        <f t="shared" ca="1" si="29"/>
        <v>1.0105305555555555</v>
      </c>
      <c r="G49" s="199">
        <f t="shared" ca="1" si="20"/>
        <v>1.4334978157902956</v>
      </c>
      <c r="H49" s="199">
        <f t="shared" ca="1" si="30"/>
        <v>0.69759436602189329</v>
      </c>
      <c r="I49" s="196" t="b">
        <f t="shared" si="21"/>
        <v>0</v>
      </c>
      <c r="J49" s="199">
        <f t="shared" si="22"/>
        <v>1.0241439999999999</v>
      </c>
      <c r="K49" s="199">
        <f t="shared" ca="1" si="1"/>
        <v>0.71443708439512588</v>
      </c>
      <c r="L49" s="164">
        <f t="shared" ca="1" si="23"/>
        <v>21341.928144303252</v>
      </c>
      <c r="M49" s="200">
        <f t="shared" ca="1" si="24"/>
        <v>1952468.6551757334</v>
      </c>
      <c r="N49" s="201">
        <f t="shared" ca="1" si="25"/>
        <v>781.34850049434795</v>
      </c>
      <c r="O49" s="200">
        <f t="shared" ca="1" si="2"/>
        <v>18998.604719668318</v>
      </c>
      <c r="P49" s="201">
        <f t="shared" si="3"/>
        <v>399</v>
      </c>
      <c r="Q49" s="201">
        <f t="shared" si="4"/>
        <v>63.84</v>
      </c>
      <c r="R49" s="201">
        <f t="shared" si="5"/>
        <v>166.35080000000002</v>
      </c>
      <c r="S49" s="201">
        <f t="shared" si="6"/>
        <v>26.616128000000003</v>
      </c>
      <c r="T49" s="201">
        <f t="shared" ca="1" si="7"/>
        <v>1561.9749241405868</v>
      </c>
      <c r="U49" s="201">
        <f t="shared" si="8"/>
        <v>84.482758620689665</v>
      </c>
      <c r="V49" s="201">
        <f t="shared" si="9"/>
        <v>13.517241379310347</v>
      </c>
      <c r="W49" s="201">
        <f t="shared" ca="1" si="10"/>
        <v>216.53820370857187</v>
      </c>
      <c r="X49" s="201">
        <f t="shared" ca="1" si="11"/>
        <v>34.646112593371498</v>
      </c>
      <c r="Y49" s="201">
        <f t="shared" ca="1" si="12"/>
        <v>22346.919388605198</v>
      </c>
      <c r="Z49" s="202">
        <f t="shared" si="13"/>
        <v>0.113</v>
      </c>
      <c r="AA49" s="200">
        <f t="shared" ca="1" si="26"/>
        <v>1952468.69</v>
      </c>
      <c r="AB49" s="200">
        <f t="shared" ca="1" si="14"/>
        <v>781.34850049434795</v>
      </c>
      <c r="AC49" s="201">
        <f t="shared" ca="1" si="27"/>
        <v>18998.605058527781</v>
      </c>
      <c r="AD49" s="201">
        <f t="shared" ca="1" si="15"/>
        <v>1561.974952</v>
      </c>
      <c r="AE49" s="201">
        <f t="shared" ca="1" si="16"/>
        <v>22346.919755324074</v>
      </c>
      <c r="AF49" s="201">
        <f t="shared" si="17"/>
        <v>0</v>
      </c>
      <c r="AG49" s="201">
        <f>'Tabla Crec'!E43+'Tabla Crec'!H43</f>
        <v>0</v>
      </c>
      <c r="AH49" s="201">
        <f t="shared" ca="1" si="28"/>
        <v>22346.919755324074</v>
      </c>
      <c r="AJ49" s="201">
        <f t="shared" ca="1" si="18"/>
        <v>22208.300273351389</v>
      </c>
    </row>
    <row r="50" spans="2:36" x14ac:dyDescent="0.25">
      <c r="B50" s="196">
        <v>36</v>
      </c>
      <c r="C50" s="197">
        <f t="shared" ca="1" si="19"/>
        <v>46787</v>
      </c>
      <c r="D50" s="196">
        <f t="shared" ca="1" si="31"/>
        <v>31</v>
      </c>
      <c r="E50" s="198">
        <f t="shared" si="0"/>
        <v>0.113</v>
      </c>
      <c r="F50" s="199">
        <f t="shared" ca="1" si="29"/>
        <v>1.0105305555555555</v>
      </c>
      <c r="G50" s="199">
        <f t="shared" ca="1" si="20"/>
        <v>1.4485933441782428</v>
      </c>
      <c r="H50" s="199">
        <f t="shared" ca="1" si="30"/>
        <v>0.69032486171423035</v>
      </c>
      <c r="I50" s="196" t="b">
        <f t="shared" si="21"/>
        <v>1</v>
      </c>
      <c r="J50" s="199">
        <f t="shared" si="22"/>
        <v>1.036433728</v>
      </c>
      <c r="K50" s="199">
        <f t="shared" ca="1" si="1"/>
        <v>0.71547596995756424</v>
      </c>
      <c r="L50" s="164">
        <f t="shared" ca="1" si="23"/>
        <v>21598.031282034892</v>
      </c>
      <c r="M50" s="200">
        <f t="shared" ca="1" si="24"/>
        <v>1951687.306675239</v>
      </c>
      <c r="N50" s="201">
        <f t="shared" ca="1" si="25"/>
        <v>1045.6796720186944</v>
      </c>
      <c r="O50" s="200">
        <f t="shared" ca="1" si="2"/>
        <v>18991.001764676006</v>
      </c>
      <c r="P50" s="201">
        <f t="shared" si="3"/>
        <v>399</v>
      </c>
      <c r="Q50" s="201">
        <f t="shared" si="4"/>
        <v>63.84</v>
      </c>
      <c r="R50" s="201">
        <f t="shared" si="5"/>
        <v>166.35080000000002</v>
      </c>
      <c r="S50" s="201">
        <f t="shared" si="6"/>
        <v>26.616128000000003</v>
      </c>
      <c r="T50" s="201">
        <f t="shared" ca="1" si="7"/>
        <v>1561.3498453401912</v>
      </c>
      <c r="U50" s="201">
        <f t="shared" si="8"/>
        <v>84.482758620689665</v>
      </c>
      <c r="V50" s="201">
        <f t="shared" si="9"/>
        <v>13.517241379310347</v>
      </c>
      <c r="W50" s="201">
        <f t="shared" ca="1" si="10"/>
        <v>219.04801445834195</v>
      </c>
      <c r="X50" s="201">
        <f t="shared" ca="1" si="11"/>
        <v>35.047682313334711</v>
      </c>
      <c r="Y50" s="201">
        <f t="shared" ca="1" si="12"/>
        <v>22605.933906806571</v>
      </c>
      <c r="Z50" s="202">
        <f t="shared" si="13"/>
        <v>0.113</v>
      </c>
      <c r="AA50" s="200">
        <f t="shared" ca="1" si="26"/>
        <v>1951687.34</v>
      </c>
      <c r="AB50" s="200">
        <f t="shared" ca="1" si="14"/>
        <v>1045.6796720186944</v>
      </c>
      <c r="AC50" s="201">
        <f t="shared" ca="1" si="27"/>
        <v>18991.002088944446</v>
      </c>
      <c r="AD50" s="201">
        <f t="shared" ca="1" si="15"/>
        <v>1561.3498720000002</v>
      </c>
      <c r="AE50" s="201">
        <f t="shared" ca="1" si="16"/>
        <v>22605.934257734818</v>
      </c>
      <c r="AF50" s="201">
        <f t="shared" si="17"/>
        <v>0</v>
      </c>
      <c r="AG50" s="201">
        <f>'Tabla Crec'!E44+'Tabla Crec'!H44</f>
        <v>0</v>
      </c>
      <c r="AH50" s="201">
        <f t="shared" ca="1" si="28"/>
        <v>22605.934257734818</v>
      </c>
      <c r="AJ50" s="201">
        <f t="shared" ca="1" si="18"/>
        <v>22466.913206042169</v>
      </c>
    </row>
    <row r="51" spans="2:36" x14ac:dyDescent="0.25">
      <c r="B51" s="196">
        <v>37</v>
      </c>
      <c r="C51" s="197">
        <f t="shared" ca="1" si="19"/>
        <v>46816</v>
      </c>
      <c r="D51" s="196">
        <f t="shared" ca="1" si="31"/>
        <v>29</v>
      </c>
      <c r="E51" s="198">
        <f t="shared" si="0"/>
        <v>0.113</v>
      </c>
      <c r="F51" s="199">
        <f t="shared" ca="1" si="29"/>
        <v>1.0099027777777776</v>
      </c>
      <c r="G51" s="199">
        <f t="shared" ca="1" si="20"/>
        <v>1.4629384421560077</v>
      </c>
      <c r="H51" s="199">
        <f t="shared" ca="1" si="30"/>
        <v>0.68355576091516779</v>
      </c>
      <c r="I51" s="196" t="b">
        <f t="shared" si="21"/>
        <v>0</v>
      </c>
      <c r="J51" s="199">
        <f t="shared" si="22"/>
        <v>1.036433728</v>
      </c>
      <c r="K51" s="199">
        <f t="shared" ca="1" si="1"/>
        <v>0.70846024558118403</v>
      </c>
      <c r="L51" s="164">
        <f t="shared" ca="1" si="23"/>
        <v>21598.031282034892</v>
      </c>
      <c r="M51" s="200">
        <f t="shared" ca="1" si="24"/>
        <v>1950641.6270032204</v>
      </c>
      <c r="N51" s="201">
        <f t="shared" ca="1" si="25"/>
        <v>2281.2607257391091</v>
      </c>
      <c r="O51" s="200">
        <f t="shared" ca="1" si="2"/>
        <v>17756.257254693206</v>
      </c>
      <c r="P51" s="201">
        <f t="shared" si="3"/>
        <v>399</v>
      </c>
      <c r="Q51" s="201">
        <f t="shared" si="4"/>
        <v>63.84</v>
      </c>
      <c r="R51" s="201">
        <f t="shared" si="5"/>
        <v>166.35080000000002</v>
      </c>
      <c r="S51" s="201">
        <f t="shared" si="6"/>
        <v>26.616128000000003</v>
      </c>
      <c r="T51" s="201">
        <f t="shared" ca="1" si="7"/>
        <v>1560.5133016025763</v>
      </c>
      <c r="U51" s="201">
        <f t="shared" si="8"/>
        <v>84.482758620689665</v>
      </c>
      <c r="V51" s="201">
        <f t="shared" si="9"/>
        <v>13.517241379310347</v>
      </c>
      <c r="W51" s="201">
        <f t="shared" ca="1" si="10"/>
        <v>219.04801445834195</v>
      </c>
      <c r="X51" s="201">
        <f t="shared" ca="1" si="11"/>
        <v>35.047682313334711</v>
      </c>
      <c r="Y51" s="201">
        <f t="shared" ca="1" si="12"/>
        <v>22605.933906806571</v>
      </c>
      <c r="Z51" s="202">
        <f t="shared" si="13"/>
        <v>0.113</v>
      </c>
      <c r="AA51" s="200">
        <f t="shared" ca="1" si="26"/>
        <v>1950641.66</v>
      </c>
      <c r="AB51" s="200">
        <f t="shared" ca="1" si="14"/>
        <v>2281.2607257391091</v>
      </c>
      <c r="AC51" s="201">
        <f t="shared" ca="1" si="27"/>
        <v>17756.257555055556</v>
      </c>
      <c r="AD51" s="201">
        <f t="shared" ca="1" si="15"/>
        <v>1560.513328</v>
      </c>
      <c r="AE51" s="201">
        <f t="shared" ca="1" si="16"/>
        <v>22605.934233566346</v>
      </c>
      <c r="AF51" s="201">
        <f t="shared" si="17"/>
        <v>0</v>
      </c>
      <c r="AG51" s="201">
        <f>'Tabla Crec'!E45+'Tabla Crec'!H45</f>
        <v>0</v>
      </c>
      <c r="AH51" s="201">
        <f t="shared" ca="1" si="28"/>
        <v>22605.934233566346</v>
      </c>
      <c r="AJ51" s="201">
        <f t="shared" ca="1" si="18"/>
        <v>22466.913181873697</v>
      </c>
    </row>
    <row r="52" spans="2:36" x14ac:dyDescent="0.25">
      <c r="B52" s="196">
        <v>38</v>
      </c>
      <c r="C52" s="197">
        <f t="shared" ca="1" si="19"/>
        <v>46847</v>
      </c>
      <c r="D52" s="196">
        <f t="shared" ca="1" si="31"/>
        <v>31</v>
      </c>
      <c r="E52" s="198">
        <f t="shared" si="0"/>
        <v>0.113</v>
      </c>
      <c r="F52" s="199">
        <f t="shared" ca="1" si="29"/>
        <v>1.0105305555555555</v>
      </c>
      <c r="G52" s="199">
        <f t="shared" ca="1" si="20"/>
        <v>1.4783439966954892</v>
      </c>
      <c r="H52" s="199">
        <f t="shared" ca="1" si="30"/>
        <v>0.67643255036397387</v>
      </c>
      <c r="I52" s="196" t="b">
        <f t="shared" si="21"/>
        <v>0</v>
      </c>
      <c r="J52" s="199">
        <f t="shared" si="22"/>
        <v>1.036433728</v>
      </c>
      <c r="K52" s="199">
        <f t="shared" ca="1" si="1"/>
        <v>0.70107750991428119</v>
      </c>
      <c r="L52" s="164">
        <f t="shared" ca="1" si="23"/>
        <v>21598.031282034892</v>
      </c>
      <c r="M52" s="200">
        <f t="shared" ca="1" si="24"/>
        <v>1948360.3662774812</v>
      </c>
      <c r="N52" s="201">
        <f t="shared" ca="1" si="25"/>
        <v>1080.7142027073046</v>
      </c>
      <c r="O52" s="200">
        <f t="shared" ca="1" si="2"/>
        <v>18958.628786305602</v>
      </c>
      <c r="P52" s="201">
        <f t="shared" si="3"/>
        <v>399</v>
      </c>
      <c r="Q52" s="201">
        <f t="shared" si="4"/>
        <v>63.84</v>
      </c>
      <c r="R52" s="201">
        <f t="shared" si="5"/>
        <v>166.35080000000002</v>
      </c>
      <c r="S52" s="201">
        <f t="shared" si="6"/>
        <v>26.616128000000003</v>
      </c>
      <c r="T52" s="201">
        <f t="shared" ca="1" si="7"/>
        <v>1558.6882930219849</v>
      </c>
      <c r="U52" s="201">
        <f t="shared" si="8"/>
        <v>84.482758620689665</v>
      </c>
      <c r="V52" s="201">
        <f t="shared" si="9"/>
        <v>13.517241379310347</v>
      </c>
      <c r="W52" s="201">
        <f t="shared" ca="1" si="10"/>
        <v>219.04801445834195</v>
      </c>
      <c r="X52" s="201">
        <f t="shared" ca="1" si="11"/>
        <v>35.047682313334711</v>
      </c>
      <c r="Y52" s="201">
        <f t="shared" ca="1" si="12"/>
        <v>22605.933906806571</v>
      </c>
      <c r="Z52" s="202">
        <f t="shared" si="13"/>
        <v>0.113</v>
      </c>
      <c r="AA52" s="200">
        <f t="shared" ca="1" si="26"/>
        <v>1948360.4</v>
      </c>
      <c r="AB52" s="200">
        <f t="shared" ca="1" si="14"/>
        <v>1080.7142027073046</v>
      </c>
      <c r="AC52" s="201">
        <f t="shared" ca="1" si="27"/>
        <v>18958.629114444444</v>
      </c>
      <c r="AD52" s="201">
        <f t="shared" ca="1" si="15"/>
        <v>1558.68832</v>
      </c>
      <c r="AE52" s="201">
        <f t="shared" ca="1" si="16"/>
        <v>22605.93426192343</v>
      </c>
      <c r="AF52" s="201">
        <f t="shared" si="17"/>
        <v>0</v>
      </c>
      <c r="AG52" s="201">
        <f>'Tabla Crec'!E46+'Tabla Crec'!H46</f>
        <v>0</v>
      </c>
      <c r="AH52" s="201">
        <f t="shared" ca="1" si="28"/>
        <v>22605.93426192343</v>
      </c>
      <c r="AJ52" s="201">
        <f t="shared" ca="1" si="18"/>
        <v>22466.913210230781</v>
      </c>
    </row>
    <row r="53" spans="2:36" x14ac:dyDescent="0.25">
      <c r="B53" s="196">
        <v>39</v>
      </c>
      <c r="C53" s="197">
        <f t="shared" ca="1" si="19"/>
        <v>46877</v>
      </c>
      <c r="D53" s="196">
        <f t="shared" ca="1" si="31"/>
        <v>30</v>
      </c>
      <c r="E53" s="198">
        <f t="shared" si="0"/>
        <v>0.113</v>
      </c>
      <c r="F53" s="199">
        <f t="shared" ca="1" si="29"/>
        <v>1.0102166666666665</v>
      </c>
      <c r="G53" s="199">
        <f t="shared" ca="1" si="20"/>
        <v>1.4934477445283947</v>
      </c>
      <c r="H53" s="199">
        <f t="shared" ca="1" si="30"/>
        <v>0.66959155662710046</v>
      </c>
      <c r="I53" s="196" t="b">
        <f t="shared" si="21"/>
        <v>0</v>
      </c>
      <c r="J53" s="199">
        <f t="shared" si="22"/>
        <v>1.036433728</v>
      </c>
      <c r="K53" s="199">
        <f t="shared" ca="1" si="1"/>
        <v>0.69398727327234888</v>
      </c>
      <c r="L53" s="164">
        <f t="shared" ca="1" si="23"/>
        <v>21598.031282034892</v>
      </c>
      <c r="M53" s="200">
        <f t="shared" ca="1" si="24"/>
        <v>1947279.6520747738</v>
      </c>
      <c r="N53" s="201">
        <f t="shared" ca="1" si="25"/>
        <v>1703.3241700042836</v>
      </c>
      <c r="O53" s="200">
        <f t="shared" ca="1" si="2"/>
        <v>18336.883390370789</v>
      </c>
      <c r="P53" s="201">
        <f t="shared" si="3"/>
        <v>399</v>
      </c>
      <c r="Q53" s="201">
        <f t="shared" si="4"/>
        <v>63.84</v>
      </c>
      <c r="R53" s="201">
        <f t="shared" si="5"/>
        <v>166.35080000000002</v>
      </c>
      <c r="S53" s="201">
        <f t="shared" si="6"/>
        <v>26.616128000000003</v>
      </c>
      <c r="T53" s="201">
        <f t="shared" ca="1" si="7"/>
        <v>1557.8237216598191</v>
      </c>
      <c r="U53" s="201">
        <f t="shared" si="8"/>
        <v>84.482758620689665</v>
      </c>
      <c r="V53" s="201">
        <f t="shared" si="9"/>
        <v>13.517241379310347</v>
      </c>
      <c r="W53" s="201">
        <f t="shared" ca="1" si="10"/>
        <v>219.04801445834192</v>
      </c>
      <c r="X53" s="201">
        <f t="shared" ca="1" si="11"/>
        <v>35.047682313334711</v>
      </c>
      <c r="Y53" s="201">
        <f t="shared" ca="1" si="12"/>
        <v>22605.933906806567</v>
      </c>
      <c r="Z53" s="202">
        <f t="shared" si="13"/>
        <v>0.113</v>
      </c>
      <c r="AA53" s="200">
        <f t="shared" ca="1" si="26"/>
        <v>1947279.69</v>
      </c>
      <c r="AB53" s="200">
        <f t="shared" ca="1" si="14"/>
        <v>1703.3241700042836</v>
      </c>
      <c r="AC53" s="201">
        <f t="shared" ca="1" si="27"/>
        <v>18336.8837475</v>
      </c>
      <c r="AD53" s="201">
        <f t="shared" ca="1" si="15"/>
        <v>1557.823752</v>
      </c>
      <c r="AE53" s="201">
        <f t="shared" ca="1" si="16"/>
        <v>22605.934294275961</v>
      </c>
      <c r="AF53" s="201">
        <f t="shared" si="17"/>
        <v>0</v>
      </c>
      <c r="AG53" s="201">
        <f>'Tabla Crec'!E47+'Tabla Crec'!H47</f>
        <v>0</v>
      </c>
      <c r="AH53" s="201">
        <f t="shared" ca="1" si="28"/>
        <v>22605.934294275961</v>
      </c>
      <c r="AJ53" s="201">
        <f t="shared" ca="1" si="18"/>
        <v>22466.913242583312</v>
      </c>
    </row>
    <row r="54" spans="2:36" x14ac:dyDescent="0.25">
      <c r="B54" s="196">
        <v>40</v>
      </c>
      <c r="C54" s="197">
        <f t="shared" ca="1" si="19"/>
        <v>46908</v>
      </c>
      <c r="D54" s="196">
        <f t="shared" ca="1" si="31"/>
        <v>31</v>
      </c>
      <c r="E54" s="198">
        <f t="shared" si="0"/>
        <v>0.113</v>
      </c>
      <c r="F54" s="199">
        <f t="shared" ca="1" si="29"/>
        <v>1.0105305555555555</v>
      </c>
      <c r="G54" s="199">
        <f t="shared" ca="1" si="20"/>
        <v>1.5091745789714699</v>
      </c>
      <c r="H54" s="199">
        <f t="shared" ca="1" si="30"/>
        <v>0.66261386451494453</v>
      </c>
      <c r="I54" s="196" t="b">
        <f t="shared" si="21"/>
        <v>0</v>
      </c>
      <c r="J54" s="199">
        <f t="shared" si="22"/>
        <v>1.036433728</v>
      </c>
      <c r="K54" s="199">
        <f t="shared" ca="1" si="1"/>
        <v>0.68675535782371089</v>
      </c>
      <c r="L54" s="164">
        <f t="shared" ca="1" si="23"/>
        <v>21598.031282034892</v>
      </c>
      <c r="M54" s="200">
        <f t="shared" ca="1" si="24"/>
        <v>1945576.3279047695</v>
      </c>
      <c r="N54" s="201">
        <f t="shared" ca="1" si="25"/>
        <v>1110.031673459943</v>
      </c>
      <c r="O54" s="200">
        <f t="shared" ca="1" si="2"/>
        <v>18931.538546251133</v>
      </c>
      <c r="P54" s="201">
        <f t="shared" si="3"/>
        <v>399</v>
      </c>
      <c r="Q54" s="201">
        <f t="shared" si="4"/>
        <v>63.84</v>
      </c>
      <c r="R54" s="201">
        <f t="shared" si="5"/>
        <v>166.35080000000002</v>
      </c>
      <c r="S54" s="201">
        <f t="shared" si="6"/>
        <v>26.616128000000003</v>
      </c>
      <c r="T54" s="201">
        <f t="shared" ca="1" si="7"/>
        <v>1556.4610623238157</v>
      </c>
      <c r="U54" s="201">
        <f t="shared" si="8"/>
        <v>84.482758620689665</v>
      </c>
      <c r="V54" s="201">
        <f t="shared" si="9"/>
        <v>13.517241379310347</v>
      </c>
      <c r="W54" s="201">
        <f t="shared" ca="1" si="10"/>
        <v>219.04801445834195</v>
      </c>
      <c r="X54" s="201">
        <f t="shared" ca="1" si="11"/>
        <v>35.047682313334711</v>
      </c>
      <c r="Y54" s="201">
        <f t="shared" ca="1" si="12"/>
        <v>22605.933906806571</v>
      </c>
      <c r="Z54" s="202">
        <f t="shared" si="13"/>
        <v>0.113</v>
      </c>
      <c r="AA54" s="200">
        <f t="shared" ca="1" si="26"/>
        <v>1945576.37</v>
      </c>
      <c r="AB54" s="200">
        <f t="shared" ca="1" si="14"/>
        <v>1110.031673459943</v>
      </c>
      <c r="AC54" s="201">
        <f t="shared" ca="1" si="27"/>
        <v>18931.538955861113</v>
      </c>
      <c r="AD54" s="201">
        <f t="shared" ca="1" si="15"/>
        <v>1556.4610960000002</v>
      </c>
      <c r="AE54" s="201">
        <f t="shared" ca="1" si="16"/>
        <v>22605.934350092735</v>
      </c>
      <c r="AF54" s="201">
        <f t="shared" si="17"/>
        <v>0</v>
      </c>
      <c r="AG54" s="201">
        <f>'Tabla Crec'!E48+'Tabla Crec'!H48</f>
        <v>0</v>
      </c>
      <c r="AH54" s="201">
        <f t="shared" ca="1" si="28"/>
        <v>22605.934350092735</v>
      </c>
      <c r="AJ54" s="201">
        <f t="shared" ca="1" si="18"/>
        <v>22466.913298400086</v>
      </c>
    </row>
    <row r="55" spans="2:36" x14ac:dyDescent="0.25">
      <c r="B55" s="196">
        <v>41</v>
      </c>
      <c r="C55" s="197">
        <f t="shared" ca="1" si="19"/>
        <v>46938</v>
      </c>
      <c r="D55" s="196">
        <f t="shared" ca="1" si="31"/>
        <v>30</v>
      </c>
      <c r="E55" s="198">
        <f t="shared" si="0"/>
        <v>0.113</v>
      </c>
      <c r="F55" s="199">
        <f t="shared" ca="1" si="29"/>
        <v>1.0102166666666665</v>
      </c>
      <c r="G55" s="199">
        <f t="shared" ca="1" si="20"/>
        <v>1.5245933125866282</v>
      </c>
      <c r="H55" s="199">
        <f t="shared" ca="1" si="30"/>
        <v>0.65591262387436156</v>
      </c>
      <c r="I55" s="196" t="b">
        <f t="shared" si="21"/>
        <v>0</v>
      </c>
      <c r="J55" s="199">
        <f t="shared" si="22"/>
        <v>1.036433728</v>
      </c>
      <c r="K55" s="199">
        <f t="shared" ca="1" si="1"/>
        <v>0.67980996600436638</v>
      </c>
      <c r="L55" s="164">
        <f t="shared" ca="1" si="23"/>
        <v>21598.031282034892</v>
      </c>
      <c r="M55" s="200">
        <f t="shared" ca="1" si="24"/>
        <v>1944466.2962313094</v>
      </c>
      <c r="N55" s="201">
        <f t="shared" ca="1" si="25"/>
        <v>1732.0672888716822</v>
      </c>
      <c r="O55" s="200">
        <f t="shared" ca="1" si="2"/>
        <v>18310.390956178162</v>
      </c>
      <c r="P55" s="201">
        <f t="shared" si="3"/>
        <v>399</v>
      </c>
      <c r="Q55" s="201">
        <f t="shared" si="4"/>
        <v>63.84</v>
      </c>
      <c r="R55" s="201">
        <f t="shared" si="5"/>
        <v>166.35080000000002</v>
      </c>
      <c r="S55" s="201">
        <f t="shared" si="6"/>
        <v>26.616128000000003</v>
      </c>
      <c r="T55" s="201">
        <f t="shared" ca="1" si="7"/>
        <v>1555.5730369850476</v>
      </c>
      <c r="U55" s="201">
        <f t="shared" si="8"/>
        <v>84.482758620689665</v>
      </c>
      <c r="V55" s="201">
        <f t="shared" si="9"/>
        <v>13.517241379310347</v>
      </c>
      <c r="W55" s="201">
        <f t="shared" ca="1" si="10"/>
        <v>219.04801445834195</v>
      </c>
      <c r="X55" s="201">
        <f t="shared" ca="1" si="11"/>
        <v>35.047682313334711</v>
      </c>
      <c r="Y55" s="201">
        <f t="shared" ca="1" si="12"/>
        <v>22605.933906806571</v>
      </c>
      <c r="Z55" s="202">
        <f t="shared" si="13"/>
        <v>0.113</v>
      </c>
      <c r="AA55" s="200">
        <f t="shared" ca="1" si="26"/>
        <v>1944466.34</v>
      </c>
      <c r="AB55" s="200">
        <f t="shared" ca="1" si="14"/>
        <v>1732.0672888716822</v>
      </c>
      <c r="AC55" s="201">
        <f t="shared" ca="1" si="27"/>
        <v>18310.391368333334</v>
      </c>
      <c r="AD55" s="201">
        <f t="shared" ca="1" si="15"/>
        <v>1555.5730720000001</v>
      </c>
      <c r="AE55" s="201">
        <f t="shared" ca="1" si="16"/>
        <v>22605.934353976696</v>
      </c>
      <c r="AF55" s="201">
        <f t="shared" si="17"/>
        <v>0</v>
      </c>
      <c r="AG55" s="201">
        <f>'Tabla Crec'!E49+'Tabla Crec'!H49</f>
        <v>0</v>
      </c>
      <c r="AH55" s="201">
        <f t="shared" ca="1" si="28"/>
        <v>22605.934353976696</v>
      </c>
      <c r="AJ55" s="201">
        <f t="shared" ca="1" si="18"/>
        <v>22466.913302284047</v>
      </c>
    </row>
    <row r="56" spans="2:36" x14ac:dyDescent="0.25">
      <c r="B56" s="196">
        <v>42</v>
      </c>
      <c r="C56" s="197">
        <f t="shared" ca="1" si="19"/>
        <v>46969</v>
      </c>
      <c r="D56" s="196">
        <f t="shared" ca="1" si="31"/>
        <v>31</v>
      </c>
      <c r="E56" s="198">
        <f t="shared" si="0"/>
        <v>0.113</v>
      </c>
      <c r="F56" s="199">
        <f t="shared" ca="1" si="29"/>
        <v>1.0105305555555555</v>
      </c>
      <c r="G56" s="199">
        <f t="shared" ca="1" si="20"/>
        <v>1.5406481271644501</v>
      </c>
      <c r="H56" s="199">
        <f t="shared" ca="1" si="30"/>
        <v>0.64907747743833732</v>
      </c>
      <c r="I56" s="196" t="b">
        <f t="shared" si="21"/>
        <v>0</v>
      </c>
      <c r="J56" s="199">
        <f t="shared" si="22"/>
        <v>1.036433728</v>
      </c>
      <c r="K56" s="199">
        <f t="shared" ca="1" si="1"/>
        <v>0.67272578970225183</v>
      </c>
      <c r="L56" s="164">
        <f t="shared" ca="1" si="23"/>
        <v>21598.031282034892</v>
      </c>
      <c r="M56" s="200">
        <f t="shared" ca="1" si="24"/>
        <v>1942734.2289424378</v>
      </c>
      <c r="N56" s="201">
        <f t="shared" ca="1" si="25"/>
        <v>1139.9605544771641</v>
      </c>
      <c r="O56" s="200">
        <f t="shared" ca="1" si="2"/>
        <v>18903.883344403777</v>
      </c>
      <c r="P56" s="201">
        <f t="shared" si="3"/>
        <v>399</v>
      </c>
      <c r="Q56" s="201">
        <f t="shared" si="4"/>
        <v>63.84</v>
      </c>
      <c r="R56" s="201">
        <f t="shared" si="5"/>
        <v>166.35080000000002</v>
      </c>
      <c r="S56" s="201">
        <f t="shared" si="6"/>
        <v>26.616128000000003</v>
      </c>
      <c r="T56" s="201">
        <f t="shared" ca="1" si="7"/>
        <v>1554.1873831539503</v>
      </c>
      <c r="U56" s="201">
        <f t="shared" si="8"/>
        <v>84.482758620689665</v>
      </c>
      <c r="V56" s="201">
        <f t="shared" si="9"/>
        <v>13.517241379310347</v>
      </c>
      <c r="W56" s="201">
        <f t="shared" ca="1" si="10"/>
        <v>219.04801445834195</v>
      </c>
      <c r="X56" s="201">
        <f t="shared" ca="1" si="11"/>
        <v>35.047682313334711</v>
      </c>
      <c r="Y56" s="201">
        <f t="shared" ca="1" si="12"/>
        <v>22605.933906806571</v>
      </c>
      <c r="Z56" s="202">
        <f t="shared" si="13"/>
        <v>0.113</v>
      </c>
      <c r="AA56" s="200">
        <f t="shared" ca="1" si="26"/>
        <v>1942734.27</v>
      </c>
      <c r="AB56" s="200">
        <f t="shared" ca="1" si="14"/>
        <v>1139.9605544771641</v>
      </c>
      <c r="AC56" s="201">
        <f t="shared" ca="1" si="27"/>
        <v>18903.883743916667</v>
      </c>
      <c r="AD56" s="201">
        <f t="shared" ca="1" si="15"/>
        <v>1554.187416</v>
      </c>
      <c r="AE56" s="201">
        <f t="shared" ca="1" si="16"/>
        <v>22605.934339165513</v>
      </c>
      <c r="AF56" s="201">
        <f t="shared" si="17"/>
        <v>0</v>
      </c>
      <c r="AG56" s="201">
        <f>'Tabla Crec'!E50+'Tabla Crec'!H50</f>
        <v>0</v>
      </c>
      <c r="AH56" s="201">
        <f t="shared" ca="1" si="28"/>
        <v>22605.934339165513</v>
      </c>
      <c r="AJ56" s="201">
        <f t="shared" ca="1" si="18"/>
        <v>22466.913287472864</v>
      </c>
    </row>
    <row r="57" spans="2:36" x14ac:dyDescent="0.25">
      <c r="B57" s="196">
        <v>43</v>
      </c>
      <c r="C57" s="197">
        <f t="shared" ca="1" si="19"/>
        <v>47000</v>
      </c>
      <c r="D57" s="196">
        <f t="shared" ca="1" si="31"/>
        <v>31</v>
      </c>
      <c r="E57" s="198">
        <f t="shared" si="0"/>
        <v>0.113</v>
      </c>
      <c r="F57" s="199">
        <f t="shared" ca="1" si="29"/>
        <v>1.0105305555555555</v>
      </c>
      <c r="G57" s="199">
        <f t="shared" ca="1" si="20"/>
        <v>1.5568720078591178</v>
      </c>
      <c r="H57" s="199">
        <f t="shared" ca="1" si="30"/>
        <v>0.64231355882306451</v>
      </c>
      <c r="I57" s="196" t="b">
        <f t="shared" si="21"/>
        <v>0</v>
      </c>
      <c r="J57" s="199">
        <f t="shared" si="22"/>
        <v>1.036433728</v>
      </c>
      <c r="K57" s="199">
        <f t="shared" ca="1" si="1"/>
        <v>0.66571543631593599</v>
      </c>
      <c r="L57" s="164">
        <f t="shared" ca="1" si="23"/>
        <v>21598.031282034892</v>
      </c>
      <c r="M57" s="200">
        <f t="shared" ca="1" si="24"/>
        <v>1941594.2683879607</v>
      </c>
      <c r="N57" s="201">
        <f t="shared" ca="1" si="25"/>
        <v>1151.9649724272249</v>
      </c>
      <c r="O57" s="200">
        <f t="shared" ca="1" si="2"/>
        <v>18892.790894897298</v>
      </c>
      <c r="P57" s="201">
        <f t="shared" si="3"/>
        <v>399</v>
      </c>
      <c r="Q57" s="201">
        <f t="shared" si="4"/>
        <v>63.84</v>
      </c>
      <c r="R57" s="201">
        <f t="shared" si="5"/>
        <v>166.35080000000002</v>
      </c>
      <c r="S57" s="201">
        <f t="shared" si="6"/>
        <v>26.616128000000003</v>
      </c>
      <c r="T57" s="201">
        <f t="shared" ca="1" si="7"/>
        <v>1553.2754147103688</v>
      </c>
      <c r="U57" s="201">
        <f t="shared" si="8"/>
        <v>84.482758620689665</v>
      </c>
      <c r="V57" s="201">
        <f t="shared" si="9"/>
        <v>13.517241379310347</v>
      </c>
      <c r="W57" s="201">
        <f t="shared" ca="1" si="10"/>
        <v>219.04801445834195</v>
      </c>
      <c r="X57" s="201">
        <f t="shared" ca="1" si="11"/>
        <v>35.047682313334711</v>
      </c>
      <c r="Y57" s="201">
        <f t="shared" ca="1" si="12"/>
        <v>22605.933906806571</v>
      </c>
      <c r="Z57" s="202">
        <f t="shared" si="13"/>
        <v>0.113</v>
      </c>
      <c r="AA57" s="200">
        <f t="shared" ca="1" si="26"/>
        <v>1941594.31</v>
      </c>
      <c r="AB57" s="200">
        <f t="shared" ca="1" si="14"/>
        <v>1151.9649724272249</v>
      </c>
      <c r="AC57" s="201">
        <f t="shared" ca="1" si="27"/>
        <v>18892.791299805554</v>
      </c>
      <c r="AD57" s="201">
        <f t="shared" ca="1" si="15"/>
        <v>1553.2754480000001</v>
      </c>
      <c r="AE57" s="201">
        <f t="shared" ca="1" si="16"/>
        <v>22605.934345004458</v>
      </c>
      <c r="AF57" s="201">
        <f t="shared" si="17"/>
        <v>0</v>
      </c>
      <c r="AG57" s="201">
        <f>'Tabla Crec'!E51+'Tabla Crec'!H51</f>
        <v>0</v>
      </c>
      <c r="AH57" s="201">
        <f t="shared" ca="1" si="28"/>
        <v>22605.934345004458</v>
      </c>
      <c r="AJ57" s="201">
        <f t="shared" ca="1" si="18"/>
        <v>22466.913293311809</v>
      </c>
    </row>
    <row r="58" spans="2:36" x14ac:dyDescent="0.25">
      <c r="B58" s="196">
        <v>44</v>
      </c>
      <c r="C58" s="197">
        <f t="shared" ca="1" si="19"/>
        <v>47030</v>
      </c>
      <c r="D58" s="196">
        <f t="shared" ca="1" si="31"/>
        <v>30</v>
      </c>
      <c r="E58" s="198">
        <f t="shared" si="0"/>
        <v>0.113</v>
      </c>
      <c r="F58" s="199">
        <f t="shared" ca="1" si="29"/>
        <v>1.0102166666666665</v>
      </c>
      <c r="G58" s="199">
        <f t="shared" ca="1" si="20"/>
        <v>1.5727780502060782</v>
      </c>
      <c r="H58" s="199">
        <f t="shared" ca="1" si="30"/>
        <v>0.63581762211710158</v>
      </c>
      <c r="I58" s="196" t="b">
        <f t="shared" si="21"/>
        <v>0</v>
      </c>
      <c r="J58" s="199">
        <f t="shared" si="22"/>
        <v>1.036433728</v>
      </c>
      <c r="K58" s="199">
        <f t="shared" ca="1" si="1"/>
        <v>0.65898282841892286</v>
      </c>
      <c r="L58" s="164">
        <f t="shared" ca="1" si="23"/>
        <v>21598.031282034892</v>
      </c>
      <c r="M58" s="200">
        <f t="shared" ca="1" si="24"/>
        <v>1940442.3034155336</v>
      </c>
      <c r="N58" s="201">
        <f t="shared" ca="1" si="25"/>
        <v>1773.179082139523</v>
      </c>
      <c r="O58" s="200">
        <f t="shared" ca="1" si="2"/>
        <v>18272.498357162942</v>
      </c>
      <c r="P58" s="201">
        <f t="shared" si="3"/>
        <v>399</v>
      </c>
      <c r="Q58" s="201">
        <f t="shared" si="4"/>
        <v>63.84</v>
      </c>
      <c r="R58" s="201">
        <f t="shared" si="5"/>
        <v>166.35080000000002</v>
      </c>
      <c r="S58" s="201">
        <f t="shared" si="6"/>
        <v>26.616128000000003</v>
      </c>
      <c r="T58" s="201">
        <f t="shared" ca="1" si="7"/>
        <v>1552.353842732427</v>
      </c>
      <c r="U58" s="201">
        <f t="shared" si="8"/>
        <v>84.482758620689665</v>
      </c>
      <c r="V58" s="201">
        <f t="shared" si="9"/>
        <v>13.517241379310347</v>
      </c>
      <c r="W58" s="201">
        <f t="shared" ca="1" si="10"/>
        <v>219.04801445834195</v>
      </c>
      <c r="X58" s="201">
        <f t="shared" ca="1" si="11"/>
        <v>35.047682313334711</v>
      </c>
      <c r="Y58" s="201">
        <f t="shared" ca="1" si="12"/>
        <v>22605.933906806571</v>
      </c>
      <c r="Z58" s="202">
        <f t="shared" si="13"/>
        <v>0.113</v>
      </c>
      <c r="AA58" s="200">
        <f t="shared" ca="1" si="26"/>
        <v>1940442.35</v>
      </c>
      <c r="AB58" s="200">
        <f t="shared" ca="1" si="14"/>
        <v>1773.179082139523</v>
      </c>
      <c r="AC58" s="201">
        <f t="shared" ca="1" si="27"/>
        <v>18272.498795833333</v>
      </c>
      <c r="AD58" s="201">
        <f t="shared" ca="1" si="15"/>
        <v>1552.3538800000001</v>
      </c>
      <c r="AE58" s="201">
        <f t="shared" ca="1" si="16"/>
        <v>22605.934382744534</v>
      </c>
      <c r="AF58" s="201">
        <f t="shared" si="17"/>
        <v>0</v>
      </c>
      <c r="AG58" s="201">
        <f>'Tabla Crec'!E52+'Tabla Crec'!H52</f>
        <v>0</v>
      </c>
      <c r="AH58" s="201">
        <f t="shared" ca="1" si="28"/>
        <v>22605.934382744534</v>
      </c>
      <c r="AJ58" s="201">
        <f t="shared" ca="1" si="18"/>
        <v>22466.913331051885</v>
      </c>
    </row>
    <row r="59" spans="2:36" x14ac:dyDescent="0.25">
      <c r="B59" s="196">
        <v>45</v>
      </c>
      <c r="C59" s="197">
        <f t="shared" ca="1" si="19"/>
        <v>47061</v>
      </c>
      <c r="D59" s="196">
        <f t="shared" ca="1" si="31"/>
        <v>31</v>
      </c>
      <c r="E59" s="198">
        <f t="shared" si="0"/>
        <v>0.113</v>
      </c>
      <c r="F59" s="199">
        <f t="shared" ca="1" si="29"/>
        <v>1.0105305555555555</v>
      </c>
      <c r="G59" s="199">
        <f t="shared" ca="1" si="20"/>
        <v>1.5893402768403315</v>
      </c>
      <c r="H59" s="199">
        <f t="shared" ca="1" si="30"/>
        <v>0.62919188204808962</v>
      </c>
      <c r="I59" s="196" t="b">
        <f t="shared" si="21"/>
        <v>0</v>
      </c>
      <c r="J59" s="199">
        <f t="shared" si="22"/>
        <v>1.036433728</v>
      </c>
      <c r="K59" s="199">
        <f t="shared" ca="1" si="1"/>
        <v>0.65211568793843777</v>
      </c>
      <c r="L59" s="164">
        <f t="shared" ca="1" si="23"/>
        <v>21598.031282034892</v>
      </c>
      <c r="M59" s="200">
        <f t="shared" ca="1" si="24"/>
        <v>1938669.124333394</v>
      </c>
      <c r="N59" s="201">
        <f t="shared" ca="1" si="25"/>
        <v>1182.768364401845</v>
      </c>
      <c r="O59" s="200">
        <f t="shared" ca="1" si="2"/>
        <v>18864.327618166331</v>
      </c>
      <c r="P59" s="201">
        <f t="shared" si="3"/>
        <v>399</v>
      </c>
      <c r="Q59" s="201">
        <f t="shared" si="4"/>
        <v>63.84</v>
      </c>
      <c r="R59" s="201">
        <f t="shared" si="5"/>
        <v>166.35080000000002</v>
      </c>
      <c r="S59" s="201">
        <f t="shared" si="6"/>
        <v>26.616128000000003</v>
      </c>
      <c r="T59" s="201">
        <f t="shared" ca="1" si="7"/>
        <v>1550.9352994667154</v>
      </c>
      <c r="U59" s="201">
        <f t="shared" si="8"/>
        <v>84.482758620689665</v>
      </c>
      <c r="V59" s="201">
        <f t="shared" si="9"/>
        <v>13.517241379310347</v>
      </c>
      <c r="W59" s="201">
        <f t="shared" ca="1" si="10"/>
        <v>219.04801445834195</v>
      </c>
      <c r="X59" s="201">
        <f t="shared" ca="1" si="11"/>
        <v>35.047682313334711</v>
      </c>
      <c r="Y59" s="201">
        <f t="shared" ca="1" si="12"/>
        <v>22605.933906806571</v>
      </c>
      <c r="Z59" s="202">
        <f t="shared" si="13"/>
        <v>0.113</v>
      </c>
      <c r="AA59" s="200">
        <f t="shared" ca="1" si="26"/>
        <v>1938669.17</v>
      </c>
      <c r="AB59" s="200">
        <f t="shared" ca="1" si="14"/>
        <v>1182.768364401845</v>
      </c>
      <c r="AC59" s="201">
        <f t="shared" ca="1" si="27"/>
        <v>18864.328062527777</v>
      </c>
      <c r="AD59" s="201">
        <f t="shared" ca="1" si="15"/>
        <v>1550.935336</v>
      </c>
      <c r="AE59" s="201">
        <f t="shared" ca="1" si="16"/>
        <v>22605.934387701298</v>
      </c>
      <c r="AF59" s="201">
        <f t="shared" si="17"/>
        <v>0</v>
      </c>
      <c r="AG59" s="201">
        <f>'Tabla Crec'!E53+'Tabla Crec'!H53</f>
        <v>0</v>
      </c>
      <c r="AH59" s="201">
        <f t="shared" ca="1" si="28"/>
        <v>22605.934387701298</v>
      </c>
      <c r="AJ59" s="201">
        <f t="shared" ca="1" si="18"/>
        <v>22466.913336008649</v>
      </c>
    </row>
    <row r="60" spans="2:36" x14ac:dyDescent="0.25">
      <c r="B60" s="196">
        <v>46</v>
      </c>
      <c r="C60" s="197">
        <f t="shared" ca="1" si="19"/>
        <v>47091</v>
      </c>
      <c r="D60" s="196">
        <f t="shared" ca="1" si="31"/>
        <v>30</v>
      </c>
      <c r="E60" s="198">
        <f t="shared" si="0"/>
        <v>0.113</v>
      </c>
      <c r="F60" s="199">
        <f t="shared" ca="1" si="29"/>
        <v>1.0102166666666665</v>
      </c>
      <c r="G60" s="199">
        <f t="shared" ca="1" si="20"/>
        <v>1.6055780366687167</v>
      </c>
      <c r="H60" s="199">
        <f t="shared" ca="1" si="30"/>
        <v>0.62282864934725857</v>
      </c>
      <c r="I60" s="196" t="b">
        <f t="shared" si="21"/>
        <v>0</v>
      </c>
      <c r="J60" s="199">
        <f t="shared" si="22"/>
        <v>1.036433728</v>
      </c>
      <c r="K60" s="199">
        <f t="shared" ca="1" si="1"/>
        <v>0.64552061894818391</v>
      </c>
      <c r="L60" s="164">
        <f t="shared" ca="1" si="23"/>
        <v>21598.031282034892</v>
      </c>
      <c r="M60" s="200">
        <f t="shared" ca="1" si="24"/>
        <v>1937486.3559689922</v>
      </c>
      <c r="N60" s="201">
        <f t="shared" ca="1" si="25"/>
        <v>1803.3790118850213</v>
      </c>
      <c r="O60" s="200">
        <f t="shared" ca="1" si="2"/>
        <v>18244.663185374677</v>
      </c>
      <c r="P60" s="201">
        <f t="shared" si="3"/>
        <v>399</v>
      </c>
      <c r="Q60" s="201">
        <f t="shared" si="4"/>
        <v>63.84</v>
      </c>
      <c r="R60" s="201">
        <f t="shared" si="5"/>
        <v>166.35080000000002</v>
      </c>
      <c r="S60" s="201">
        <f t="shared" si="6"/>
        <v>26.616128000000003</v>
      </c>
      <c r="T60" s="201">
        <f t="shared" ca="1" si="7"/>
        <v>1549.9890847751938</v>
      </c>
      <c r="U60" s="201">
        <f t="shared" si="8"/>
        <v>84.482758620689665</v>
      </c>
      <c r="V60" s="201">
        <f t="shared" si="9"/>
        <v>13.517241379310347</v>
      </c>
      <c r="W60" s="201">
        <f t="shared" ca="1" si="10"/>
        <v>219.04801445834195</v>
      </c>
      <c r="X60" s="201">
        <f t="shared" ca="1" si="11"/>
        <v>35.047682313334711</v>
      </c>
      <c r="Y60" s="201">
        <f t="shared" ca="1" si="12"/>
        <v>22605.933906806571</v>
      </c>
      <c r="Z60" s="202">
        <f t="shared" si="13"/>
        <v>0.113</v>
      </c>
      <c r="AA60" s="200">
        <f t="shared" ca="1" si="26"/>
        <v>1937486.4</v>
      </c>
      <c r="AB60" s="200">
        <f t="shared" ca="1" si="14"/>
        <v>1803.3790118850213</v>
      </c>
      <c r="AC60" s="201">
        <f t="shared" ca="1" si="27"/>
        <v>18244.663600000003</v>
      </c>
      <c r="AD60" s="201">
        <f t="shared" ca="1" si="15"/>
        <v>1549.98912</v>
      </c>
      <c r="AE60" s="201">
        <f t="shared" ca="1" si="16"/>
        <v>22605.934356656704</v>
      </c>
      <c r="AF60" s="201">
        <f t="shared" si="17"/>
        <v>0</v>
      </c>
      <c r="AG60" s="201">
        <f>'Tabla Crec'!E54+'Tabla Crec'!H54</f>
        <v>0</v>
      </c>
      <c r="AH60" s="201">
        <f t="shared" ca="1" si="28"/>
        <v>22605.934356656704</v>
      </c>
      <c r="AJ60" s="201">
        <f t="shared" ca="1" si="18"/>
        <v>22466.913304964055</v>
      </c>
    </row>
    <row r="61" spans="2:36" x14ac:dyDescent="0.25">
      <c r="B61" s="196">
        <v>47</v>
      </c>
      <c r="C61" s="197">
        <f t="shared" ca="1" si="19"/>
        <v>47122</v>
      </c>
      <c r="D61" s="196">
        <f t="shared" ca="1" si="31"/>
        <v>31</v>
      </c>
      <c r="E61" s="198">
        <f t="shared" si="0"/>
        <v>0.113</v>
      </c>
      <c r="F61" s="199">
        <f t="shared" ca="1" si="29"/>
        <v>1.0105305555555555</v>
      </c>
      <c r="G61" s="199">
        <f t="shared" ca="1" si="20"/>
        <v>1.6224856653826363</v>
      </c>
      <c r="H61" s="199">
        <f t="shared" ca="1" si="30"/>
        <v>0.61633826500659195</v>
      </c>
      <c r="I61" s="196" t="b">
        <f t="shared" si="21"/>
        <v>0</v>
      </c>
      <c r="J61" s="199">
        <f t="shared" si="22"/>
        <v>1.036433728</v>
      </c>
      <c r="K61" s="199">
        <f t="shared" ca="1" si="1"/>
        <v>0.63879376570983404</v>
      </c>
      <c r="L61" s="164">
        <f t="shared" ca="1" si="23"/>
        <v>21598.031282034892</v>
      </c>
      <c r="M61" s="200">
        <f t="shared" ca="1" si="24"/>
        <v>1935682.9769571072</v>
      </c>
      <c r="N61" s="201">
        <f t="shared" ca="1" si="25"/>
        <v>1214.2141552449084</v>
      </c>
      <c r="O61" s="200">
        <f t="shared" ca="1" si="2"/>
        <v>18835.270745224298</v>
      </c>
      <c r="P61" s="201">
        <f t="shared" si="3"/>
        <v>399</v>
      </c>
      <c r="Q61" s="201">
        <f t="shared" si="4"/>
        <v>63.84</v>
      </c>
      <c r="R61" s="201">
        <f t="shared" si="5"/>
        <v>166.35080000000002</v>
      </c>
      <c r="S61" s="201">
        <f t="shared" si="6"/>
        <v>26.616128000000003</v>
      </c>
      <c r="T61" s="201">
        <f t="shared" ca="1" si="7"/>
        <v>1548.5463815656858</v>
      </c>
      <c r="U61" s="201">
        <f t="shared" si="8"/>
        <v>84.482758620689665</v>
      </c>
      <c r="V61" s="201">
        <f t="shared" si="9"/>
        <v>13.517241379310347</v>
      </c>
      <c r="W61" s="201">
        <f t="shared" ca="1" si="10"/>
        <v>219.04801445834198</v>
      </c>
      <c r="X61" s="201">
        <f t="shared" ca="1" si="11"/>
        <v>35.047682313334718</v>
      </c>
      <c r="Y61" s="201">
        <f t="shared" ca="1" si="12"/>
        <v>22605.933906806575</v>
      </c>
      <c r="Z61" s="202">
        <f t="shared" si="13"/>
        <v>0.113</v>
      </c>
      <c r="AA61" s="200">
        <f t="shared" ca="1" si="26"/>
        <v>1935683.02</v>
      </c>
      <c r="AB61" s="200">
        <f t="shared" ca="1" si="14"/>
        <v>1214.2141552449084</v>
      </c>
      <c r="AC61" s="201">
        <f t="shared" ca="1" si="27"/>
        <v>18835.271164055554</v>
      </c>
      <c r="AD61" s="201">
        <f t="shared" ca="1" si="15"/>
        <v>1548.5464160000001</v>
      </c>
      <c r="AE61" s="201">
        <f t="shared" ca="1" si="16"/>
        <v>22605.93436007214</v>
      </c>
      <c r="AF61" s="201">
        <f t="shared" si="17"/>
        <v>0</v>
      </c>
      <c r="AG61" s="201">
        <f>'Tabla Crec'!E55+'Tabla Crec'!H55</f>
        <v>0</v>
      </c>
      <c r="AH61" s="201">
        <f t="shared" ca="1" si="28"/>
        <v>22605.93436007214</v>
      </c>
      <c r="AJ61" s="201">
        <f t="shared" ca="1" si="18"/>
        <v>22466.913308379491</v>
      </c>
    </row>
    <row r="62" spans="2:36" x14ac:dyDescent="0.25">
      <c r="B62" s="196">
        <v>48</v>
      </c>
      <c r="C62" s="197">
        <f t="shared" ca="1" si="19"/>
        <v>47153</v>
      </c>
      <c r="D62" s="196">
        <f t="shared" ca="1" si="31"/>
        <v>31</v>
      </c>
      <c r="E62" s="198">
        <f t="shared" si="0"/>
        <v>0.113</v>
      </c>
      <c r="F62" s="199">
        <f t="shared" ca="1" si="29"/>
        <v>1.0105305555555555</v>
      </c>
      <c r="G62" s="199">
        <f t="shared" ca="1" si="20"/>
        <v>1.6395713408200405</v>
      </c>
      <c r="H62" s="199">
        <f t="shared" ca="1" si="30"/>
        <v>0.60991551578343917</v>
      </c>
      <c r="I62" s="196" t="b">
        <f t="shared" si="21"/>
        <v>1</v>
      </c>
      <c r="J62" s="199">
        <f t="shared" si="22"/>
        <v>1.048870932736</v>
      </c>
      <c r="K62" s="199">
        <f t="shared" ca="1" si="1"/>
        <v>0.63972265592993438</v>
      </c>
      <c r="L62" s="164">
        <f t="shared" ca="1" si="23"/>
        <v>21857.207657419312</v>
      </c>
      <c r="M62" s="200">
        <f t="shared" ca="1" si="24"/>
        <v>1934468.7628018623</v>
      </c>
      <c r="N62" s="201">
        <f t="shared" ca="1" si="25"/>
        <v>1486.1768802474794</v>
      </c>
      <c r="O62" s="200">
        <f t="shared" ca="1" si="2"/>
        <v>18823.455766930343</v>
      </c>
      <c r="P62" s="201">
        <f t="shared" si="3"/>
        <v>399</v>
      </c>
      <c r="Q62" s="201">
        <f t="shared" si="4"/>
        <v>63.84</v>
      </c>
      <c r="R62" s="201">
        <f t="shared" si="5"/>
        <v>166.35080000000002</v>
      </c>
      <c r="S62" s="201">
        <f t="shared" si="6"/>
        <v>26.616128000000003</v>
      </c>
      <c r="T62" s="201">
        <f t="shared" ca="1" si="7"/>
        <v>1547.57501024149</v>
      </c>
      <c r="U62" s="201">
        <f t="shared" si="8"/>
        <v>84.482758620689665</v>
      </c>
      <c r="V62" s="201">
        <f t="shared" si="9"/>
        <v>13.517241379310347</v>
      </c>
      <c r="W62" s="201">
        <f t="shared" ca="1" si="10"/>
        <v>221.58794293710926</v>
      </c>
      <c r="X62" s="201">
        <f t="shared" ca="1" si="11"/>
        <v>35.454070869937482</v>
      </c>
      <c r="Y62" s="201">
        <f t="shared" ca="1" si="12"/>
        <v>22868.056599226362</v>
      </c>
      <c r="Z62" s="202">
        <f t="shared" si="13"/>
        <v>0.113</v>
      </c>
      <c r="AA62" s="200">
        <f t="shared" ca="1" si="26"/>
        <v>1934468.81</v>
      </c>
      <c r="AB62" s="200">
        <f t="shared" ca="1" si="14"/>
        <v>1486.1768802474794</v>
      </c>
      <c r="AC62" s="201">
        <f t="shared" ca="1" si="27"/>
        <v>18823.456226194445</v>
      </c>
      <c r="AD62" s="201">
        <f t="shared" ca="1" si="15"/>
        <v>1547.5750480000002</v>
      </c>
      <c r="AE62" s="201">
        <f t="shared" ca="1" si="16"/>
        <v>22868.057096248973</v>
      </c>
      <c r="AF62" s="201">
        <f t="shared" si="17"/>
        <v>0</v>
      </c>
      <c r="AG62" s="201">
        <f>'Tabla Crec'!E56+'Tabla Crec'!H56</f>
        <v>0</v>
      </c>
      <c r="AH62" s="201">
        <f t="shared" ca="1" si="28"/>
        <v>22868.057096248973</v>
      </c>
      <c r="AJ62" s="201">
        <f t="shared" ca="1" si="18"/>
        <v>22728.629655999721</v>
      </c>
    </row>
    <row r="63" spans="2:36" x14ac:dyDescent="0.25">
      <c r="B63" s="196">
        <v>49</v>
      </c>
      <c r="C63" s="197">
        <f t="shared" ca="1" si="19"/>
        <v>47181</v>
      </c>
      <c r="D63" s="196">
        <f t="shared" ca="1" si="31"/>
        <v>28</v>
      </c>
      <c r="E63" s="198">
        <f t="shared" si="0"/>
        <v>0.113</v>
      </c>
      <c r="F63" s="199">
        <f t="shared" ca="1" si="29"/>
        <v>1.0095888888888889</v>
      </c>
      <c r="G63" s="199">
        <f t="shared" ca="1" si="20"/>
        <v>1.6552930082325705</v>
      </c>
      <c r="H63" s="199">
        <f t="shared" ca="1" si="30"/>
        <v>0.60412265080956529</v>
      </c>
      <c r="I63" s="196" t="b">
        <f t="shared" si="21"/>
        <v>0</v>
      </c>
      <c r="J63" s="199">
        <f t="shared" si="22"/>
        <v>1.048870932736</v>
      </c>
      <c r="K63" s="199">
        <f t="shared" ca="1" si="1"/>
        <v>0.63364668824157355</v>
      </c>
      <c r="L63" s="164">
        <f t="shared" ca="1" si="23"/>
        <v>21857.207657419312</v>
      </c>
      <c r="M63" s="200">
        <f t="shared" ca="1" si="24"/>
        <v>1932982.5859216149</v>
      </c>
      <c r="N63" s="201">
        <f t="shared" ca="1" si="25"/>
        <v>3322.0524168598267</v>
      </c>
      <c r="O63" s="200">
        <f t="shared" ca="1" si="2"/>
        <v>16988.769171822194</v>
      </c>
      <c r="P63" s="201">
        <f t="shared" si="3"/>
        <v>399</v>
      </c>
      <c r="Q63" s="201">
        <f t="shared" si="4"/>
        <v>63.84</v>
      </c>
      <c r="R63" s="201">
        <f t="shared" si="5"/>
        <v>166.35080000000002</v>
      </c>
      <c r="S63" s="201">
        <f t="shared" si="6"/>
        <v>26.616128000000003</v>
      </c>
      <c r="T63" s="201">
        <f t="shared" ca="1" si="7"/>
        <v>1546.3860687372919</v>
      </c>
      <c r="U63" s="201">
        <f t="shared" si="8"/>
        <v>84.482758620689665</v>
      </c>
      <c r="V63" s="201">
        <f t="shared" si="9"/>
        <v>13.517241379310347</v>
      </c>
      <c r="W63" s="201">
        <f t="shared" ca="1" si="10"/>
        <v>221.58794293710926</v>
      </c>
      <c r="X63" s="201">
        <f t="shared" ca="1" si="11"/>
        <v>35.454070869937482</v>
      </c>
      <c r="Y63" s="201">
        <f t="shared" ca="1" si="12"/>
        <v>22868.056599226362</v>
      </c>
      <c r="Z63" s="202">
        <f t="shared" si="13"/>
        <v>0.113</v>
      </c>
      <c r="AA63" s="200">
        <f t="shared" ca="1" si="26"/>
        <v>1932982.63</v>
      </c>
      <c r="AB63" s="200">
        <f t="shared" ca="1" si="14"/>
        <v>3322.0524168598267</v>
      </c>
      <c r="AC63" s="201">
        <f t="shared" ca="1" si="27"/>
        <v>16988.769559222223</v>
      </c>
      <c r="AD63" s="201">
        <f t="shared" ca="1" si="15"/>
        <v>1546.3861039999999</v>
      </c>
      <c r="AE63" s="201">
        <f t="shared" ca="1" si="16"/>
        <v>22868.057021889101</v>
      </c>
      <c r="AF63" s="201">
        <f t="shared" si="17"/>
        <v>0</v>
      </c>
      <c r="AG63" s="201">
        <f>'Tabla Crec'!E57+'Tabla Crec'!H57</f>
        <v>0</v>
      </c>
      <c r="AH63" s="201">
        <f t="shared" ca="1" si="28"/>
        <v>22868.057021889101</v>
      </c>
      <c r="AJ63" s="201">
        <f t="shared" ca="1" si="18"/>
        <v>22728.629581639849</v>
      </c>
    </row>
    <row r="64" spans="2:36" x14ac:dyDescent="0.25">
      <c r="B64" s="196">
        <v>50</v>
      </c>
      <c r="C64" s="197">
        <f t="shared" ca="1" si="19"/>
        <v>47212</v>
      </c>
      <c r="D64" s="196">
        <f t="shared" ca="1" si="31"/>
        <v>31</v>
      </c>
      <c r="E64" s="198">
        <f t="shared" si="0"/>
        <v>0.113</v>
      </c>
      <c r="F64" s="199">
        <f t="shared" ca="1" si="29"/>
        <v>1.0105305555555555</v>
      </c>
      <c r="G64" s="199">
        <f t="shared" ca="1" si="20"/>
        <v>1.6727241632164862</v>
      </c>
      <c r="H64" s="199">
        <f t="shared" ca="1" si="30"/>
        <v>0.59782719828539876</v>
      </c>
      <c r="I64" s="196" t="b">
        <f t="shared" si="21"/>
        <v>0</v>
      </c>
      <c r="J64" s="199">
        <f t="shared" si="22"/>
        <v>1.048870932736</v>
      </c>
      <c r="K64" s="199">
        <f t="shared" ca="1" si="1"/>
        <v>0.62704357108055575</v>
      </c>
      <c r="L64" s="164">
        <f t="shared" ca="1" si="23"/>
        <v>21857.207657419312</v>
      </c>
      <c r="M64" s="200">
        <f t="shared" ca="1" si="24"/>
        <v>1929660.533504755</v>
      </c>
      <c r="N64" s="201">
        <f t="shared" ca="1" si="25"/>
        <v>1536.8102059845166</v>
      </c>
      <c r="O64" s="200">
        <f t="shared" ca="1" si="2"/>
        <v>18776.669024630992</v>
      </c>
      <c r="P64" s="201">
        <f t="shared" si="3"/>
        <v>399</v>
      </c>
      <c r="Q64" s="201">
        <f t="shared" si="4"/>
        <v>63.84</v>
      </c>
      <c r="R64" s="201">
        <f t="shared" si="5"/>
        <v>166.35080000000002</v>
      </c>
      <c r="S64" s="201">
        <f t="shared" si="6"/>
        <v>26.616128000000003</v>
      </c>
      <c r="T64" s="201">
        <f t="shared" ca="1" si="7"/>
        <v>1543.728426803804</v>
      </c>
      <c r="U64" s="201">
        <f t="shared" si="8"/>
        <v>84.482758620689665</v>
      </c>
      <c r="V64" s="201">
        <f t="shared" si="9"/>
        <v>13.517241379310347</v>
      </c>
      <c r="W64" s="201">
        <f t="shared" ca="1" si="10"/>
        <v>221.58794293710926</v>
      </c>
      <c r="X64" s="201">
        <f t="shared" ca="1" si="11"/>
        <v>35.454070869937482</v>
      </c>
      <c r="Y64" s="201">
        <f t="shared" ca="1" si="12"/>
        <v>22868.056599226362</v>
      </c>
      <c r="Z64" s="202">
        <f t="shared" si="13"/>
        <v>0.113</v>
      </c>
      <c r="AA64" s="200">
        <f t="shared" ca="1" si="26"/>
        <v>1929660.58</v>
      </c>
      <c r="AB64" s="200">
        <f t="shared" ca="1" si="14"/>
        <v>1536.8102059845166</v>
      </c>
      <c r="AC64" s="201">
        <f t="shared" ca="1" si="27"/>
        <v>18776.669477055559</v>
      </c>
      <c r="AD64" s="201">
        <f t="shared" ca="1" si="15"/>
        <v>1543.728464</v>
      </c>
      <c r="AE64" s="201">
        <f t="shared" ca="1" si="16"/>
        <v>22868.057088847123</v>
      </c>
      <c r="AF64" s="201">
        <f t="shared" si="17"/>
        <v>0</v>
      </c>
      <c r="AG64" s="201">
        <f>'Tabla Crec'!E58+'Tabla Crec'!H58</f>
        <v>0</v>
      </c>
      <c r="AH64" s="201">
        <f t="shared" ca="1" si="28"/>
        <v>22868.057088847123</v>
      </c>
      <c r="AJ64" s="201">
        <f t="shared" ca="1" si="18"/>
        <v>22728.629648597871</v>
      </c>
    </row>
    <row r="65" spans="2:36" x14ac:dyDescent="0.25">
      <c r="B65" s="196">
        <v>51</v>
      </c>
      <c r="C65" s="197">
        <f t="shared" ca="1" si="19"/>
        <v>47242</v>
      </c>
      <c r="D65" s="196">
        <f t="shared" ca="1" si="31"/>
        <v>30</v>
      </c>
      <c r="E65" s="198">
        <f t="shared" si="0"/>
        <v>0.113</v>
      </c>
      <c r="F65" s="199">
        <f t="shared" ca="1" si="29"/>
        <v>1.0102166666666665</v>
      </c>
      <c r="G65" s="199">
        <f t="shared" ca="1" si="20"/>
        <v>1.6898138284173478</v>
      </c>
      <c r="H65" s="199">
        <f t="shared" ca="1" si="30"/>
        <v>0.5917811673588822</v>
      </c>
      <c r="I65" s="196" t="b">
        <f t="shared" si="21"/>
        <v>0</v>
      </c>
      <c r="J65" s="199">
        <f t="shared" si="22"/>
        <v>1.048870932736</v>
      </c>
      <c r="K65" s="199">
        <f t="shared" ca="1" si="1"/>
        <v>0.62070206498330971</v>
      </c>
      <c r="L65" s="164">
        <f t="shared" ca="1" si="23"/>
        <v>21857.207657419312</v>
      </c>
      <c r="M65" s="200">
        <f t="shared" ca="1" si="24"/>
        <v>1928123.7232987704</v>
      </c>
      <c r="N65" s="201">
        <f t="shared" ca="1" si="25"/>
        <v>2158.2102843835401</v>
      </c>
      <c r="O65" s="200">
        <f t="shared" ca="1" si="2"/>
        <v>18156.498394396756</v>
      </c>
      <c r="P65" s="201">
        <f t="shared" si="3"/>
        <v>399</v>
      </c>
      <c r="Q65" s="201">
        <f t="shared" si="4"/>
        <v>63.84</v>
      </c>
      <c r="R65" s="201">
        <f t="shared" si="5"/>
        <v>166.35080000000002</v>
      </c>
      <c r="S65" s="201">
        <f t="shared" si="6"/>
        <v>26.616128000000003</v>
      </c>
      <c r="T65" s="201">
        <f t="shared" ca="1" si="7"/>
        <v>1542.4989786390163</v>
      </c>
      <c r="U65" s="201">
        <f t="shared" si="8"/>
        <v>84.482758620689665</v>
      </c>
      <c r="V65" s="201">
        <f t="shared" si="9"/>
        <v>13.517241379310347</v>
      </c>
      <c r="W65" s="201">
        <f t="shared" ca="1" si="10"/>
        <v>221.58794293710932</v>
      </c>
      <c r="X65" s="201">
        <f t="shared" ca="1" si="11"/>
        <v>35.454070869937489</v>
      </c>
      <c r="Y65" s="201">
        <f t="shared" ca="1" si="12"/>
        <v>22868.056599226366</v>
      </c>
      <c r="Z65" s="202">
        <f t="shared" si="13"/>
        <v>0.113</v>
      </c>
      <c r="AA65" s="200">
        <f t="shared" ca="1" si="26"/>
        <v>1928123.77</v>
      </c>
      <c r="AB65" s="200">
        <f t="shared" ca="1" si="14"/>
        <v>2158.2102843835401</v>
      </c>
      <c r="AC65" s="201">
        <f t="shared" ca="1" si="27"/>
        <v>18156.498834166669</v>
      </c>
      <c r="AD65" s="201">
        <f t="shared" ca="1" si="15"/>
        <v>1542.499016</v>
      </c>
      <c r="AE65" s="201">
        <f t="shared" ca="1" si="16"/>
        <v>22868.057076357258</v>
      </c>
      <c r="AF65" s="201">
        <f t="shared" si="17"/>
        <v>0</v>
      </c>
      <c r="AG65" s="201">
        <f>'Tabla Crec'!E59+'Tabla Crec'!H59</f>
        <v>0</v>
      </c>
      <c r="AH65" s="201">
        <f t="shared" ca="1" si="28"/>
        <v>22868.057076357258</v>
      </c>
      <c r="AJ65" s="201">
        <f t="shared" ca="1" si="18"/>
        <v>22728.629636108006</v>
      </c>
    </row>
    <row r="66" spans="2:36" x14ac:dyDescent="0.25">
      <c r="B66" s="196">
        <v>52</v>
      </c>
      <c r="C66" s="197">
        <f t="shared" ca="1" si="19"/>
        <v>47273</v>
      </c>
      <c r="D66" s="196">
        <f t="shared" ca="1" si="31"/>
        <v>31</v>
      </c>
      <c r="E66" s="198">
        <f t="shared" si="0"/>
        <v>0.113</v>
      </c>
      <c r="F66" s="199">
        <f t="shared" ca="1" si="29"/>
        <v>1.0105305555555555</v>
      </c>
      <c r="G66" s="199">
        <f t="shared" ca="1" si="20"/>
        <v>1.7076085068160427</v>
      </c>
      <c r="H66" s="199">
        <f t="shared" ca="1" si="30"/>
        <v>0.58561432319435502</v>
      </c>
      <c r="I66" s="196" t="b">
        <f t="shared" si="21"/>
        <v>0</v>
      </c>
      <c r="J66" s="199">
        <f t="shared" si="22"/>
        <v>1.048870932736</v>
      </c>
      <c r="K66" s="199">
        <f t="shared" ca="1" si="1"/>
        <v>0.61423384139242454</v>
      </c>
      <c r="L66" s="164">
        <f t="shared" ca="1" si="23"/>
        <v>21857.207657419312</v>
      </c>
      <c r="M66" s="200">
        <f t="shared" ca="1" si="24"/>
        <v>1925965.5130143869</v>
      </c>
      <c r="N66" s="201">
        <f t="shared" ca="1" si="25"/>
        <v>1575.7208245372549</v>
      </c>
      <c r="O66" s="200">
        <f t="shared" ca="1" si="2"/>
        <v>18740.714422470548</v>
      </c>
      <c r="P66" s="201">
        <f t="shared" si="3"/>
        <v>399</v>
      </c>
      <c r="Q66" s="201">
        <f t="shared" si="4"/>
        <v>63.84</v>
      </c>
      <c r="R66" s="201">
        <f t="shared" si="5"/>
        <v>166.35080000000002</v>
      </c>
      <c r="S66" s="201">
        <f t="shared" si="6"/>
        <v>26.616128000000003</v>
      </c>
      <c r="T66" s="201">
        <f t="shared" ca="1" si="7"/>
        <v>1540.7724104115096</v>
      </c>
      <c r="U66" s="201">
        <f t="shared" si="8"/>
        <v>84.482758620689665</v>
      </c>
      <c r="V66" s="201">
        <f t="shared" si="9"/>
        <v>13.517241379310347</v>
      </c>
      <c r="W66" s="201">
        <f t="shared" ca="1" si="10"/>
        <v>221.58794293710923</v>
      </c>
      <c r="X66" s="201">
        <f t="shared" ca="1" si="11"/>
        <v>35.454070869937475</v>
      </c>
      <c r="Y66" s="201">
        <f t="shared" ca="1" si="12"/>
        <v>22868.056599226358</v>
      </c>
      <c r="Z66" s="202">
        <f t="shared" si="13"/>
        <v>0.113</v>
      </c>
      <c r="AA66" s="200">
        <f t="shared" ca="1" si="26"/>
        <v>1925965.56</v>
      </c>
      <c r="AB66" s="200">
        <f t="shared" ca="1" si="14"/>
        <v>1575.7208245372549</v>
      </c>
      <c r="AC66" s="201">
        <f t="shared" ca="1" si="27"/>
        <v>18740.714879666666</v>
      </c>
      <c r="AD66" s="201">
        <f t="shared" ca="1" si="15"/>
        <v>1540.7724480000002</v>
      </c>
      <c r="AE66" s="201">
        <f t="shared" ca="1" si="16"/>
        <v>22868.057094010968</v>
      </c>
      <c r="AF66" s="201">
        <f t="shared" si="17"/>
        <v>0</v>
      </c>
      <c r="AG66" s="201">
        <f>'Tabla Crec'!E60+'Tabla Crec'!H60</f>
        <v>0</v>
      </c>
      <c r="AH66" s="201">
        <f t="shared" ca="1" si="28"/>
        <v>22868.057094010968</v>
      </c>
      <c r="AJ66" s="201">
        <f t="shared" ca="1" si="18"/>
        <v>22728.629653761716</v>
      </c>
    </row>
    <row r="67" spans="2:36" x14ac:dyDescent="0.25">
      <c r="B67" s="196">
        <v>53</v>
      </c>
      <c r="C67" s="197">
        <f t="shared" ca="1" si="19"/>
        <v>47303</v>
      </c>
      <c r="D67" s="196">
        <f t="shared" ca="1" si="31"/>
        <v>30</v>
      </c>
      <c r="E67" s="198">
        <f t="shared" si="0"/>
        <v>0.113</v>
      </c>
      <c r="F67" s="199">
        <f t="shared" ca="1" si="29"/>
        <v>1.0102166666666665</v>
      </c>
      <c r="G67" s="199">
        <f t="shared" ca="1" si="20"/>
        <v>1.7250545737273464</v>
      </c>
      <c r="H67" s="199">
        <f t="shared" ca="1" si="30"/>
        <v>0.57969180525071029</v>
      </c>
      <c r="I67" s="196" t="b">
        <f t="shared" si="21"/>
        <v>0</v>
      </c>
      <c r="J67" s="199">
        <f t="shared" si="22"/>
        <v>1.048870932736</v>
      </c>
      <c r="K67" s="199">
        <f t="shared" ca="1" si="1"/>
        <v>0.60802188447272809</v>
      </c>
      <c r="L67" s="164">
        <f t="shared" ca="1" si="23"/>
        <v>21857.207657419312</v>
      </c>
      <c r="M67" s="200">
        <f t="shared" ca="1" si="24"/>
        <v>1924389.7921898495</v>
      </c>
      <c r="N67" s="201">
        <f t="shared" ca="1" si="25"/>
        <v>2196.3586138796818</v>
      </c>
      <c r="O67" s="200">
        <f t="shared" ca="1" si="2"/>
        <v>18121.337209787751</v>
      </c>
      <c r="P67" s="201">
        <f t="shared" si="3"/>
        <v>399</v>
      </c>
      <c r="Q67" s="201">
        <f t="shared" si="4"/>
        <v>63.84</v>
      </c>
      <c r="R67" s="201">
        <f t="shared" si="5"/>
        <v>166.35080000000002</v>
      </c>
      <c r="S67" s="201">
        <f t="shared" si="6"/>
        <v>26.616128000000003</v>
      </c>
      <c r="T67" s="201">
        <f t="shared" ca="1" si="7"/>
        <v>1539.5118337518797</v>
      </c>
      <c r="U67" s="201">
        <f t="shared" si="8"/>
        <v>84.482758620689665</v>
      </c>
      <c r="V67" s="201">
        <f t="shared" si="9"/>
        <v>13.517241379310347</v>
      </c>
      <c r="W67" s="201">
        <f t="shared" ca="1" si="10"/>
        <v>221.58794293710926</v>
      </c>
      <c r="X67" s="201">
        <f t="shared" ca="1" si="11"/>
        <v>35.454070869937482</v>
      </c>
      <c r="Y67" s="201">
        <f t="shared" ca="1" si="12"/>
        <v>22868.056599226362</v>
      </c>
      <c r="Z67" s="202">
        <f t="shared" si="13"/>
        <v>0.113</v>
      </c>
      <c r="AA67" s="200">
        <f t="shared" ca="1" si="26"/>
        <v>1924389.84</v>
      </c>
      <c r="AB67" s="200">
        <f t="shared" ca="1" si="14"/>
        <v>2196.3586138796818</v>
      </c>
      <c r="AC67" s="201">
        <f t="shared" ca="1" si="27"/>
        <v>18121.337660000001</v>
      </c>
      <c r="AD67" s="201">
        <f t="shared" ca="1" si="15"/>
        <v>1539.511872</v>
      </c>
      <c r="AE67" s="201">
        <f t="shared" ca="1" si="16"/>
        <v>22868.057087686731</v>
      </c>
      <c r="AF67" s="201">
        <f t="shared" si="17"/>
        <v>0</v>
      </c>
      <c r="AG67" s="201">
        <f>'Tabla Crec'!E61+'Tabla Crec'!H61</f>
        <v>0</v>
      </c>
      <c r="AH67" s="201">
        <f t="shared" ca="1" si="28"/>
        <v>22868.057087686731</v>
      </c>
      <c r="AJ67" s="201">
        <f t="shared" ca="1" si="18"/>
        <v>22728.629647437479</v>
      </c>
    </row>
    <row r="68" spans="2:36" x14ac:dyDescent="0.25">
      <c r="B68" s="196">
        <v>54</v>
      </c>
      <c r="C68" s="197">
        <f t="shared" ca="1" si="19"/>
        <v>47334</v>
      </c>
      <c r="D68" s="196">
        <f t="shared" ca="1" si="31"/>
        <v>31</v>
      </c>
      <c r="E68" s="198">
        <f t="shared" si="0"/>
        <v>0.113</v>
      </c>
      <c r="F68" s="199">
        <f t="shared" ca="1" si="29"/>
        <v>1.0105305555555555</v>
      </c>
      <c r="G68" s="199">
        <f t="shared" ca="1" si="20"/>
        <v>1.7432203567523472</v>
      </c>
      <c r="H68" s="199">
        <f t="shared" ca="1" si="30"/>
        <v>0.5736509421350604</v>
      </c>
      <c r="I68" s="196" t="b">
        <f t="shared" si="21"/>
        <v>0</v>
      </c>
      <c r="J68" s="199">
        <f t="shared" si="22"/>
        <v>1.048870932736</v>
      </c>
      <c r="K68" s="199">
        <f t="shared" ca="1" si="1"/>
        <v>0.60168579874208594</v>
      </c>
      <c r="L68" s="164">
        <f t="shared" ca="1" si="23"/>
        <v>21857.207657419312</v>
      </c>
      <c r="M68" s="200">
        <f t="shared" ca="1" si="24"/>
        <v>1922193.4335759699</v>
      </c>
      <c r="N68" s="201">
        <f t="shared" ca="1" si="25"/>
        <v>1615.4429166234743</v>
      </c>
      <c r="O68" s="200">
        <f t="shared" ca="1" si="2"/>
        <v>18704.009993935062</v>
      </c>
      <c r="P68" s="201">
        <f t="shared" si="3"/>
        <v>399</v>
      </c>
      <c r="Q68" s="201">
        <f t="shared" si="4"/>
        <v>63.84</v>
      </c>
      <c r="R68" s="201">
        <f t="shared" si="5"/>
        <v>166.35080000000002</v>
      </c>
      <c r="S68" s="201">
        <f t="shared" si="6"/>
        <v>26.616128000000003</v>
      </c>
      <c r="T68" s="201">
        <f t="shared" ca="1" si="7"/>
        <v>1537.7547468607761</v>
      </c>
      <c r="U68" s="201">
        <f t="shared" si="8"/>
        <v>84.482758620689665</v>
      </c>
      <c r="V68" s="201">
        <f t="shared" si="9"/>
        <v>13.517241379310347</v>
      </c>
      <c r="W68" s="201">
        <f t="shared" ca="1" si="10"/>
        <v>221.58794293710926</v>
      </c>
      <c r="X68" s="201">
        <f t="shared" ca="1" si="11"/>
        <v>35.454070869937482</v>
      </c>
      <c r="Y68" s="201">
        <f t="shared" ca="1" si="12"/>
        <v>22868.056599226362</v>
      </c>
      <c r="Z68" s="202">
        <f t="shared" si="13"/>
        <v>0.113</v>
      </c>
      <c r="AA68" s="200">
        <f t="shared" ca="1" si="26"/>
        <v>1922193.48</v>
      </c>
      <c r="AB68" s="200">
        <f t="shared" ca="1" si="14"/>
        <v>1615.4429166234743</v>
      </c>
      <c r="AC68" s="201">
        <f t="shared" ca="1" si="27"/>
        <v>18704.010445666667</v>
      </c>
      <c r="AD68" s="201">
        <f t="shared" ca="1" si="15"/>
        <v>1537.754784</v>
      </c>
      <c r="AE68" s="201">
        <f t="shared" ca="1" si="16"/>
        <v>22868.05708809719</v>
      </c>
      <c r="AF68" s="201">
        <f t="shared" si="17"/>
        <v>0</v>
      </c>
      <c r="AG68" s="201">
        <f>'Tabla Crec'!E62+'Tabla Crec'!H62</f>
        <v>0</v>
      </c>
      <c r="AH68" s="201">
        <f t="shared" ca="1" si="28"/>
        <v>22868.05708809719</v>
      </c>
      <c r="AJ68" s="201">
        <f t="shared" ca="1" si="18"/>
        <v>22728.629647847938</v>
      </c>
    </row>
    <row r="69" spans="2:36" x14ac:dyDescent="0.25">
      <c r="B69" s="196">
        <v>55</v>
      </c>
      <c r="C69" s="197">
        <f t="shared" ca="1" si="19"/>
        <v>47365</v>
      </c>
      <c r="D69" s="196">
        <f t="shared" ca="1" si="31"/>
        <v>31</v>
      </c>
      <c r="E69" s="198">
        <f t="shared" si="0"/>
        <v>0.113</v>
      </c>
      <c r="F69" s="199">
        <f t="shared" ca="1" si="29"/>
        <v>1.0105305555555555</v>
      </c>
      <c r="G69" s="199">
        <f t="shared" ca="1" si="20"/>
        <v>1.7615774355647031</v>
      </c>
      <c r="H69" s="199">
        <f t="shared" ca="1" si="30"/>
        <v>0.5676730297578052</v>
      </c>
      <c r="I69" s="196" t="b">
        <f t="shared" si="21"/>
        <v>0</v>
      </c>
      <c r="J69" s="199">
        <f t="shared" si="22"/>
        <v>1.048870932736</v>
      </c>
      <c r="K69" s="199">
        <f t="shared" ca="1" si="1"/>
        <v>0.59541574021114019</v>
      </c>
      <c r="L69" s="164">
        <f t="shared" ca="1" si="23"/>
        <v>21857.207657419312</v>
      </c>
      <c r="M69" s="200">
        <f t="shared" ca="1" si="24"/>
        <v>1920577.9906593463</v>
      </c>
      <c r="N69" s="201">
        <f t="shared" ca="1" si="25"/>
        <v>1632.4544280038047</v>
      </c>
      <c r="O69" s="200">
        <f t="shared" ca="1" si="2"/>
        <v>18688.290836888031</v>
      </c>
      <c r="P69" s="201">
        <f t="shared" si="3"/>
        <v>399</v>
      </c>
      <c r="Q69" s="201">
        <f t="shared" si="4"/>
        <v>63.84</v>
      </c>
      <c r="R69" s="201">
        <f t="shared" si="5"/>
        <v>166.35080000000002</v>
      </c>
      <c r="S69" s="201">
        <f t="shared" si="6"/>
        <v>26.616128000000003</v>
      </c>
      <c r="T69" s="201">
        <f t="shared" ca="1" si="7"/>
        <v>1536.462392527477</v>
      </c>
      <c r="U69" s="201">
        <f t="shared" si="8"/>
        <v>84.482758620689665</v>
      </c>
      <c r="V69" s="201">
        <f t="shared" si="9"/>
        <v>13.517241379310347</v>
      </c>
      <c r="W69" s="201">
        <f t="shared" ca="1" si="10"/>
        <v>221.58794293710926</v>
      </c>
      <c r="X69" s="201">
        <f t="shared" ca="1" si="11"/>
        <v>35.454070869937482</v>
      </c>
      <c r="Y69" s="201">
        <f t="shared" ca="1" si="12"/>
        <v>22868.056599226362</v>
      </c>
      <c r="Z69" s="202">
        <f t="shared" si="13"/>
        <v>0.113</v>
      </c>
      <c r="AA69" s="200">
        <f t="shared" ca="1" si="26"/>
        <v>1920578.04</v>
      </c>
      <c r="AB69" s="200">
        <f t="shared" ca="1" si="14"/>
        <v>1632.4544280038047</v>
      </c>
      <c r="AC69" s="201">
        <f t="shared" ca="1" si="27"/>
        <v>18688.291317000003</v>
      </c>
      <c r="AD69" s="201">
        <f t="shared" ca="1" si="15"/>
        <v>1536.462432</v>
      </c>
      <c r="AE69" s="201">
        <f t="shared" ca="1" si="16"/>
        <v>22868.057118810859</v>
      </c>
      <c r="AF69" s="201">
        <f t="shared" si="17"/>
        <v>0</v>
      </c>
      <c r="AG69" s="201">
        <f>'Tabla Crec'!E63+'Tabla Crec'!H63</f>
        <v>0</v>
      </c>
      <c r="AH69" s="201">
        <f t="shared" ca="1" si="28"/>
        <v>22868.057118810859</v>
      </c>
      <c r="AJ69" s="201">
        <f t="shared" ca="1" si="18"/>
        <v>22728.629678561607</v>
      </c>
    </row>
    <row r="70" spans="2:36" x14ac:dyDescent="0.25">
      <c r="B70" s="196">
        <v>56</v>
      </c>
      <c r="C70" s="197">
        <f t="shared" ca="1" si="19"/>
        <v>47395</v>
      </c>
      <c r="D70" s="196">
        <f t="shared" ca="1" si="31"/>
        <v>30</v>
      </c>
      <c r="E70" s="198">
        <f t="shared" si="0"/>
        <v>0.113</v>
      </c>
      <c r="F70" s="199">
        <f t="shared" ca="1" si="29"/>
        <v>1.0102166666666665</v>
      </c>
      <c r="G70" s="199">
        <f t="shared" ca="1" si="20"/>
        <v>1.7795748850313891</v>
      </c>
      <c r="H70" s="199">
        <f t="shared" ca="1" si="30"/>
        <v>0.5619319582510075</v>
      </c>
      <c r="I70" s="196" t="b">
        <f t="shared" si="21"/>
        <v>0</v>
      </c>
      <c r="J70" s="199">
        <f t="shared" si="22"/>
        <v>1.048870932736</v>
      </c>
      <c r="K70" s="199">
        <f t="shared" ca="1" si="1"/>
        <v>0.58939409718490121</v>
      </c>
      <c r="L70" s="164">
        <f t="shared" ca="1" si="23"/>
        <v>21857.207657419312</v>
      </c>
      <c r="M70" s="200">
        <f t="shared" ca="1" si="24"/>
        <v>1918945.5362313425</v>
      </c>
      <c r="N70" s="201">
        <f t="shared" ca="1" si="25"/>
        <v>2251.9807622557655</v>
      </c>
      <c r="O70" s="200">
        <f t="shared" ca="1" si="2"/>
        <v>18070.070466178473</v>
      </c>
      <c r="P70" s="201">
        <f t="shared" si="3"/>
        <v>399</v>
      </c>
      <c r="Q70" s="201">
        <f t="shared" si="4"/>
        <v>63.84</v>
      </c>
      <c r="R70" s="201">
        <f t="shared" si="5"/>
        <v>166.35080000000002</v>
      </c>
      <c r="S70" s="201">
        <f t="shared" si="6"/>
        <v>26.616128000000003</v>
      </c>
      <c r="T70" s="201">
        <f t="shared" ca="1" si="7"/>
        <v>1535.1564289850739</v>
      </c>
      <c r="U70" s="201">
        <f t="shared" si="8"/>
        <v>84.482758620689665</v>
      </c>
      <c r="V70" s="201">
        <f t="shared" si="9"/>
        <v>13.517241379310347</v>
      </c>
      <c r="W70" s="201">
        <f t="shared" ca="1" si="10"/>
        <v>221.58794293710932</v>
      </c>
      <c r="X70" s="201">
        <f t="shared" ca="1" si="11"/>
        <v>35.454070869937489</v>
      </c>
      <c r="Y70" s="201">
        <f t="shared" ca="1" si="12"/>
        <v>22868.056599226366</v>
      </c>
      <c r="Z70" s="202">
        <f t="shared" si="13"/>
        <v>0.113</v>
      </c>
      <c r="AA70" s="200">
        <f t="shared" ca="1" si="26"/>
        <v>1918945.59</v>
      </c>
      <c r="AB70" s="200">
        <f t="shared" ca="1" si="14"/>
        <v>2251.9807622557655</v>
      </c>
      <c r="AC70" s="201">
        <f t="shared" ca="1" si="27"/>
        <v>18070.070972500002</v>
      </c>
      <c r="AD70" s="201">
        <f t="shared" ca="1" si="15"/>
        <v>1535.1564720000001</v>
      </c>
      <c r="AE70" s="201">
        <f t="shared" ca="1" si="16"/>
        <v>22868.057148562817</v>
      </c>
      <c r="AF70" s="201">
        <f t="shared" si="17"/>
        <v>0</v>
      </c>
      <c r="AG70" s="201">
        <f>'Tabla Crec'!E64+'Tabla Crec'!H64</f>
        <v>0</v>
      </c>
      <c r="AH70" s="201">
        <f t="shared" ca="1" si="28"/>
        <v>22868.057148562817</v>
      </c>
      <c r="AJ70" s="201">
        <f t="shared" ca="1" si="18"/>
        <v>22728.629708313565</v>
      </c>
    </row>
    <row r="71" spans="2:36" x14ac:dyDescent="0.25">
      <c r="B71" s="196">
        <v>57</v>
      </c>
      <c r="C71" s="197">
        <f t="shared" ca="1" si="19"/>
        <v>47426</v>
      </c>
      <c r="D71" s="196">
        <f t="shared" ca="1" si="31"/>
        <v>31</v>
      </c>
      <c r="E71" s="198">
        <f t="shared" si="0"/>
        <v>0.113</v>
      </c>
      <c r="F71" s="199">
        <f t="shared" ca="1" si="29"/>
        <v>1.0105305555555555</v>
      </c>
      <c r="G71" s="199">
        <f t="shared" ca="1" si="20"/>
        <v>1.7983147972234834</v>
      </c>
      <c r="H71" s="199">
        <f t="shared" ca="1" si="30"/>
        <v>0.55607616727836229</v>
      </c>
      <c r="I71" s="196" t="b">
        <f t="shared" si="21"/>
        <v>0</v>
      </c>
      <c r="J71" s="199">
        <f t="shared" si="22"/>
        <v>1.048870932736</v>
      </c>
      <c r="K71" s="199">
        <f t="shared" ca="1" si="1"/>
        <v>0.58325212824551576</v>
      </c>
      <c r="L71" s="164">
        <f t="shared" ca="1" si="23"/>
        <v>21857.207657419312</v>
      </c>
      <c r="M71" s="200">
        <f t="shared" ca="1" si="24"/>
        <v>1916693.5554690866</v>
      </c>
      <c r="N71" s="201">
        <f t="shared" ca="1" si="25"/>
        <v>1673.3596885767915</v>
      </c>
      <c r="O71" s="200">
        <f t="shared" ca="1" si="2"/>
        <v>18650.493124467252</v>
      </c>
      <c r="P71" s="201">
        <f t="shared" si="3"/>
        <v>399</v>
      </c>
      <c r="Q71" s="201">
        <f t="shared" si="4"/>
        <v>63.84</v>
      </c>
      <c r="R71" s="201">
        <f t="shared" si="5"/>
        <v>166.35080000000002</v>
      </c>
      <c r="S71" s="201">
        <f t="shared" si="6"/>
        <v>26.616128000000003</v>
      </c>
      <c r="T71" s="201">
        <f t="shared" ca="1" si="7"/>
        <v>1533.3548443752693</v>
      </c>
      <c r="U71" s="201">
        <f t="shared" si="8"/>
        <v>84.482758620689665</v>
      </c>
      <c r="V71" s="201">
        <f t="shared" si="9"/>
        <v>13.517241379310347</v>
      </c>
      <c r="W71" s="201">
        <f t="shared" ca="1" si="10"/>
        <v>221.58794293710926</v>
      </c>
      <c r="X71" s="201">
        <f t="shared" ca="1" si="11"/>
        <v>35.454070869937482</v>
      </c>
      <c r="Y71" s="201">
        <f t="shared" ca="1" si="12"/>
        <v>22868.056599226362</v>
      </c>
      <c r="Z71" s="202">
        <f t="shared" si="13"/>
        <v>0.113</v>
      </c>
      <c r="AA71" s="200">
        <f t="shared" ca="1" si="26"/>
        <v>1916693.61</v>
      </c>
      <c r="AB71" s="200">
        <f t="shared" ca="1" si="14"/>
        <v>1673.3596885767915</v>
      </c>
      <c r="AC71" s="201">
        <f t="shared" ca="1" si="27"/>
        <v>18650.493655083337</v>
      </c>
      <c r="AD71" s="201">
        <f t="shared" ca="1" si="15"/>
        <v>1533.3548880000001</v>
      </c>
      <c r="AE71" s="201">
        <f t="shared" ca="1" si="16"/>
        <v>22868.057173467179</v>
      </c>
      <c r="AF71" s="201">
        <f t="shared" si="17"/>
        <v>0</v>
      </c>
      <c r="AG71" s="201">
        <f>'Tabla Crec'!E65+'Tabla Crec'!H65</f>
        <v>0</v>
      </c>
      <c r="AH71" s="201">
        <f t="shared" ca="1" si="28"/>
        <v>22868.057173467179</v>
      </c>
      <c r="AJ71" s="201">
        <f t="shared" ca="1" si="18"/>
        <v>22728.629733217927</v>
      </c>
    </row>
    <row r="72" spans="2:36" x14ac:dyDescent="0.25">
      <c r="B72" s="196">
        <v>58</v>
      </c>
      <c r="C72" s="197">
        <f t="shared" ca="1" si="19"/>
        <v>47456</v>
      </c>
      <c r="D72" s="196">
        <f t="shared" ca="1" si="31"/>
        <v>30</v>
      </c>
      <c r="E72" s="198">
        <f t="shared" si="0"/>
        <v>0.113</v>
      </c>
      <c r="F72" s="199">
        <f t="shared" ca="1" si="29"/>
        <v>1.0102166666666665</v>
      </c>
      <c r="G72" s="199">
        <f t="shared" ca="1" si="20"/>
        <v>1.8166875800684499</v>
      </c>
      <c r="H72" s="199">
        <f t="shared" ca="1" si="30"/>
        <v>0.55045237880820519</v>
      </c>
      <c r="I72" s="196" t="b">
        <f t="shared" si="21"/>
        <v>0</v>
      </c>
      <c r="J72" s="199">
        <f t="shared" si="22"/>
        <v>1.048870932736</v>
      </c>
      <c r="K72" s="199">
        <f t="shared" ca="1" si="1"/>
        <v>0.57735349998731211</v>
      </c>
      <c r="L72" s="164">
        <f t="shared" ca="1" si="23"/>
        <v>21857.207657419312</v>
      </c>
      <c r="M72" s="200">
        <f t="shared" ca="1" si="24"/>
        <v>1915020.1957805099</v>
      </c>
      <c r="N72" s="201">
        <f t="shared" ca="1" si="25"/>
        <v>2292.0846571951024</v>
      </c>
      <c r="O72" s="200">
        <f t="shared" ca="1" si="2"/>
        <v>18033.106843599802</v>
      </c>
      <c r="P72" s="201">
        <f t="shared" si="3"/>
        <v>399</v>
      </c>
      <c r="Q72" s="201">
        <f t="shared" si="4"/>
        <v>63.84</v>
      </c>
      <c r="R72" s="201">
        <f t="shared" si="5"/>
        <v>166.35080000000002</v>
      </c>
      <c r="S72" s="201">
        <f t="shared" si="6"/>
        <v>26.616128000000003</v>
      </c>
      <c r="T72" s="201">
        <f t="shared" ca="1" si="7"/>
        <v>1532.016156624408</v>
      </c>
      <c r="U72" s="201">
        <f t="shared" si="8"/>
        <v>84.482758620689665</v>
      </c>
      <c r="V72" s="201">
        <f t="shared" si="9"/>
        <v>13.517241379310347</v>
      </c>
      <c r="W72" s="201">
        <f t="shared" ca="1" si="10"/>
        <v>221.58794293710932</v>
      </c>
      <c r="X72" s="201">
        <f t="shared" ca="1" si="11"/>
        <v>35.454070869937489</v>
      </c>
      <c r="Y72" s="201">
        <f t="shared" ca="1" si="12"/>
        <v>22868.056599226366</v>
      </c>
      <c r="Z72" s="202">
        <f t="shared" si="13"/>
        <v>0.113</v>
      </c>
      <c r="AA72" s="200">
        <f t="shared" ca="1" si="26"/>
        <v>1915020.25</v>
      </c>
      <c r="AB72" s="200">
        <f t="shared" ca="1" si="14"/>
        <v>2292.0846571951024</v>
      </c>
      <c r="AC72" s="201">
        <f t="shared" ca="1" si="27"/>
        <v>18033.107354166666</v>
      </c>
      <c r="AD72" s="201">
        <f t="shared" ca="1" si="15"/>
        <v>1532.0162</v>
      </c>
      <c r="AE72" s="201">
        <f t="shared" ca="1" si="16"/>
        <v>22868.057153168815</v>
      </c>
      <c r="AF72" s="201">
        <f t="shared" si="17"/>
        <v>0</v>
      </c>
      <c r="AG72" s="201">
        <f>'Tabla Crec'!E66+'Tabla Crec'!H66</f>
        <v>0</v>
      </c>
      <c r="AH72" s="201">
        <f t="shared" ca="1" si="28"/>
        <v>22868.057153168815</v>
      </c>
      <c r="AJ72" s="201">
        <f t="shared" ca="1" si="18"/>
        <v>22728.629712919563</v>
      </c>
    </row>
    <row r="73" spans="2:36" x14ac:dyDescent="0.25">
      <c r="B73" s="196">
        <v>59</v>
      </c>
      <c r="C73" s="197">
        <f t="shared" ca="1" si="19"/>
        <v>47487</v>
      </c>
      <c r="D73" s="196">
        <f t="shared" ca="1" si="31"/>
        <v>31</v>
      </c>
      <c r="E73" s="198">
        <f t="shared" si="0"/>
        <v>0.113</v>
      </c>
      <c r="F73" s="199">
        <f t="shared" ca="1" si="29"/>
        <v>1.0105305555555555</v>
      </c>
      <c r="G73" s="199">
        <f t="shared" ca="1" si="20"/>
        <v>1.8358183095574483</v>
      </c>
      <c r="H73" s="199">
        <f t="shared" ca="1" si="30"/>
        <v>0.54471621444992835</v>
      </c>
      <c r="I73" s="196" t="b">
        <f t="shared" si="21"/>
        <v>0</v>
      </c>
      <c r="J73" s="199">
        <f t="shared" si="22"/>
        <v>1.048870932736</v>
      </c>
      <c r="K73" s="199">
        <f t="shared" ca="1" si="1"/>
        <v>0.57133700392651932</v>
      </c>
      <c r="L73" s="164">
        <f t="shared" ca="1" si="23"/>
        <v>21857.207657419312</v>
      </c>
      <c r="M73" s="200">
        <f t="shared" ca="1" si="24"/>
        <v>1912728.1111233148</v>
      </c>
      <c r="N73" s="201">
        <f t="shared" ca="1" si="25"/>
        <v>1715.1180205624044</v>
      </c>
      <c r="O73" s="200">
        <f t="shared" ca="1" si="2"/>
        <v>18611.907147958256</v>
      </c>
      <c r="P73" s="201">
        <f t="shared" si="3"/>
        <v>399</v>
      </c>
      <c r="Q73" s="201">
        <f t="shared" si="4"/>
        <v>63.84</v>
      </c>
      <c r="R73" s="201">
        <f t="shared" si="5"/>
        <v>166.35080000000002</v>
      </c>
      <c r="S73" s="201">
        <f t="shared" si="6"/>
        <v>26.616128000000003</v>
      </c>
      <c r="T73" s="201">
        <f t="shared" ca="1" si="7"/>
        <v>1530.1824888986519</v>
      </c>
      <c r="U73" s="201">
        <f t="shared" si="8"/>
        <v>84.482758620689665</v>
      </c>
      <c r="V73" s="201">
        <f t="shared" si="9"/>
        <v>13.517241379310347</v>
      </c>
      <c r="W73" s="201">
        <f t="shared" ca="1" si="10"/>
        <v>221.58794293710926</v>
      </c>
      <c r="X73" s="201">
        <f t="shared" ca="1" si="11"/>
        <v>35.454070869937482</v>
      </c>
      <c r="Y73" s="201">
        <f t="shared" ca="1" si="12"/>
        <v>22868.056599226362</v>
      </c>
      <c r="Z73" s="202">
        <f t="shared" si="13"/>
        <v>0.113</v>
      </c>
      <c r="AA73" s="200">
        <f t="shared" ca="1" si="26"/>
        <v>1912728.17</v>
      </c>
      <c r="AB73" s="200">
        <f t="shared" ca="1" si="14"/>
        <v>1715.1180205624044</v>
      </c>
      <c r="AC73" s="201">
        <f t="shared" ca="1" si="27"/>
        <v>18611.907720861109</v>
      </c>
      <c r="AD73" s="201">
        <f t="shared" ca="1" si="15"/>
        <v>1530.182536</v>
      </c>
      <c r="AE73" s="201">
        <f t="shared" ca="1" si="16"/>
        <v>22868.057219230563</v>
      </c>
      <c r="AF73" s="201">
        <f t="shared" si="17"/>
        <v>0</v>
      </c>
      <c r="AG73" s="201">
        <f>'Tabla Crec'!E67+'Tabla Crec'!H67</f>
        <v>0</v>
      </c>
      <c r="AH73" s="201">
        <f t="shared" ca="1" si="28"/>
        <v>22868.057219230563</v>
      </c>
      <c r="AJ73" s="201">
        <f t="shared" ca="1" si="18"/>
        <v>22728.629778981311</v>
      </c>
    </row>
    <row r="74" spans="2:36" x14ac:dyDescent="0.25">
      <c r="B74" s="196">
        <v>60</v>
      </c>
      <c r="C74" s="197">
        <f t="shared" ca="1" si="19"/>
        <v>47518</v>
      </c>
      <c r="D74" s="196">
        <f t="shared" ca="1" si="31"/>
        <v>31</v>
      </c>
      <c r="E74" s="198">
        <f t="shared" si="0"/>
        <v>0.113</v>
      </c>
      <c r="F74" s="199">
        <f t="shared" ca="1" si="29"/>
        <v>1.0105305555555555</v>
      </c>
      <c r="G74" s="199">
        <f t="shared" ca="1" si="20"/>
        <v>1.8551504962561489</v>
      </c>
      <c r="H74" s="199">
        <f t="shared" ca="1" si="30"/>
        <v>0.53903982561958441</v>
      </c>
      <c r="I74" s="196" t="b">
        <f t="shared" si="21"/>
        <v>1</v>
      </c>
      <c r="J74" s="199">
        <f t="shared" si="22"/>
        <v>1.0614573839288319</v>
      </c>
      <c r="K74" s="199">
        <f t="shared" ca="1" si="1"/>
        <v>0.57216780313561788</v>
      </c>
      <c r="L74" s="164">
        <f t="shared" ca="1" si="23"/>
        <v>22119.494149308342</v>
      </c>
      <c r="M74" s="200">
        <f t="shared" ca="1" si="24"/>
        <v>1911012.9931027524</v>
      </c>
      <c r="N74" s="201">
        <f t="shared" ca="1" si="25"/>
        <v>1995.4656580513051</v>
      </c>
      <c r="O74" s="200">
        <f t="shared" ca="1" si="2"/>
        <v>18595.218096774835</v>
      </c>
      <c r="P74" s="201">
        <f t="shared" si="3"/>
        <v>399</v>
      </c>
      <c r="Q74" s="201">
        <f t="shared" si="4"/>
        <v>63.84</v>
      </c>
      <c r="R74" s="201">
        <f t="shared" si="5"/>
        <v>166.35080000000002</v>
      </c>
      <c r="S74" s="201">
        <f t="shared" si="6"/>
        <v>26.616128000000003</v>
      </c>
      <c r="T74" s="201">
        <f t="shared" ca="1" si="7"/>
        <v>1528.8103944822019</v>
      </c>
      <c r="U74" s="201">
        <f t="shared" si="8"/>
        <v>84.482758620689665</v>
      </c>
      <c r="V74" s="201">
        <f t="shared" si="9"/>
        <v>13.517241379310347</v>
      </c>
      <c r="W74" s="201">
        <f t="shared" ca="1" si="10"/>
        <v>224.15835055762176</v>
      </c>
      <c r="X74" s="201">
        <f t="shared" ca="1" si="11"/>
        <v>35.865336089219483</v>
      </c>
      <c r="Y74" s="201">
        <f t="shared" ca="1" si="12"/>
        <v>23133.324763955185</v>
      </c>
      <c r="Z74" s="202">
        <f t="shared" si="13"/>
        <v>0.113</v>
      </c>
      <c r="AA74" s="200">
        <f t="shared" ca="1" si="26"/>
        <v>1911013.05</v>
      </c>
      <c r="AB74" s="200">
        <f t="shared" ca="1" si="14"/>
        <v>1995.4656580513051</v>
      </c>
      <c r="AC74" s="201">
        <f t="shared" ca="1" si="27"/>
        <v>18595.218650416668</v>
      </c>
      <c r="AD74" s="201">
        <f t="shared" ca="1" si="15"/>
        <v>1528.8104400000002</v>
      </c>
      <c r="AE74" s="201">
        <f t="shared" ca="1" si="16"/>
        <v>23133.325363114815</v>
      </c>
      <c r="AF74" s="201">
        <f t="shared" si="17"/>
        <v>0</v>
      </c>
      <c r="AG74" s="201">
        <f>'Tabla Crec'!E68+'Tabla Crec'!H68</f>
        <v>0</v>
      </c>
      <c r="AH74" s="201">
        <f t="shared" ca="1" si="28"/>
        <v>23133.325363114815</v>
      </c>
      <c r="AJ74" s="201">
        <f t="shared" ca="1" si="18"/>
        <v>22993.486657646281</v>
      </c>
    </row>
    <row r="75" spans="2:36" x14ac:dyDescent="0.25">
      <c r="B75" s="196">
        <v>61</v>
      </c>
      <c r="C75" s="197">
        <f t="shared" ca="1" si="19"/>
        <v>47546</v>
      </c>
      <c r="D75" s="196">
        <f t="shared" ca="1" si="31"/>
        <v>28</v>
      </c>
      <c r="E75" s="198">
        <f t="shared" si="0"/>
        <v>0.113</v>
      </c>
      <c r="F75" s="199">
        <f t="shared" ca="1" si="29"/>
        <v>1.0095888888888889</v>
      </c>
      <c r="G75" s="199">
        <f t="shared" ca="1" si="20"/>
        <v>1.8729393282369162</v>
      </c>
      <c r="H75" s="199">
        <f t="shared" ca="1" si="30"/>
        <v>0.53392012486669593</v>
      </c>
      <c r="I75" s="196" t="b">
        <f t="shared" si="21"/>
        <v>0</v>
      </c>
      <c r="J75" s="199">
        <f t="shared" si="22"/>
        <v>1.0614573839288319</v>
      </c>
      <c r="K75" s="199">
        <f t="shared" ca="1" si="1"/>
        <v>0.56673345896795835</v>
      </c>
      <c r="L75" s="164">
        <f t="shared" ca="1" si="23"/>
        <v>22119.494149308342</v>
      </c>
      <c r="M75" s="200">
        <f t="shared" ca="1" si="24"/>
        <v>1909017.5274447012</v>
      </c>
      <c r="N75" s="201">
        <f t="shared" ca="1" si="25"/>
        <v>3814.13719169971</v>
      </c>
      <c r="O75" s="200">
        <f t="shared" ca="1" si="2"/>
        <v>16778.142935652872</v>
      </c>
      <c r="P75" s="201">
        <f t="shared" si="3"/>
        <v>399</v>
      </c>
      <c r="Q75" s="201">
        <f t="shared" si="4"/>
        <v>63.84</v>
      </c>
      <c r="R75" s="201">
        <f t="shared" si="5"/>
        <v>166.35080000000002</v>
      </c>
      <c r="S75" s="201">
        <f t="shared" si="6"/>
        <v>26.616128000000003</v>
      </c>
      <c r="T75" s="201">
        <f t="shared" ca="1" si="7"/>
        <v>1527.2140219557609</v>
      </c>
      <c r="U75" s="201">
        <f t="shared" si="8"/>
        <v>84.482758620689665</v>
      </c>
      <c r="V75" s="201">
        <f t="shared" si="9"/>
        <v>13.517241379310347</v>
      </c>
      <c r="W75" s="201">
        <f t="shared" ca="1" si="10"/>
        <v>224.15835055762176</v>
      </c>
      <c r="X75" s="201">
        <f t="shared" ca="1" si="11"/>
        <v>35.865336089219483</v>
      </c>
      <c r="Y75" s="201">
        <f t="shared" ca="1" si="12"/>
        <v>23133.324763955185</v>
      </c>
      <c r="Z75" s="202">
        <f t="shared" si="13"/>
        <v>0.113</v>
      </c>
      <c r="AA75" s="200">
        <f t="shared" ca="1" si="26"/>
        <v>1909017.58</v>
      </c>
      <c r="AB75" s="200">
        <f t="shared" ca="1" si="14"/>
        <v>3814.13719169971</v>
      </c>
      <c r="AC75" s="201">
        <f t="shared" ca="1" si="27"/>
        <v>16778.143397555556</v>
      </c>
      <c r="AD75" s="201">
        <f t="shared" ca="1" si="15"/>
        <v>1527.2140640000002</v>
      </c>
      <c r="AE75" s="201">
        <f t="shared" ca="1" si="16"/>
        <v>23133.325267902106</v>
      </c>
      <c r="AF75" s="201">
        <f t="shared" si="17"/>
        <v>0</v>
      </c>
      <c r="AG75" s="201">
        <f>'Tabla Crec'!E69+'Tabla Crec'!H69</f>
        <v>0</v>
      </c>
      <c r="AH75" s="201">
        <f t="shared" ca="1" si="28"/>
        <v>23133.325267902106</v>
      </c>
      <c r="AJ75" s="201">
        <f t="shared" ca="1" si="18"/>
        <v>22993.486562433573</v>
      </c>
    </row>
    <row r="76" spans="2:36" x14ac:dyDescent="0.25">
      <c r="B76" s="196">
        <v>62</v>
      </c>
      <c r="C76" s="197">
        <f t="shared" ca="1" si="19"/>
        <v>47577</v>
      </c>
      <c r="D76" s="196">
        <f t="shared" ca="1" si="31"/>
        <v>31</v>
      </c>
      <c r="E76" s="198">
        <f t="shared" si="0"/>
        <v>0.113</v>
      </c>
      <c r="F76" s="199">
        <f t="shared" ca="1" si="29"/>
        <v>1.0105305555555555</v>
      </c>
      <c r="G76" s="199">
        <f t="shared" ca="1" si="20"/>
        <v>1.8926624198850999</v>
      </c>
      <c r="H76" s="199">
        <f t="shared" ca="1" si="30"/>
        <v>0.52835624012691507</v>
      </c>
      <c r="I76" s="196" t="b">
        <f t="shared" si="21"/>
        <v>0</v>
      </c>
      <c r="J76" s="199">
        <f t="shared" si="22"/>
        <v>1.0614573839288319</v>
      </c>
      <c r="K76" s="199">
        <f t="shared" ca="1" si="1"/>
        <v>0.56082763242758904</v>
      </c>
      <c r="L76" s="164">
        <f t="shared" ca="1" si="23"/>
        <v>22119.494149308342</v>
      </c>
      <c r="M76" s="200">
        <f t="shared" ca="1" si="24"/>
        <v>1905203.3902530014</v>
      </c>
      <c r="N76" s="201">
        <f t="shared" ca="1" si="25"/>
        <v>2056.6440036163212</v>
      </c>
      <c r="O76" s="200">
        <f t="shared" ca="1" si="2"/>
        <v>18538.68743348962</v>
      </c>
      <c r="P76" s="201">
        <f t="shared" si="3"/>
        <v>399</v>
      </c>
      <c r="Q76" s="201">
        <f t="shared" si="4"/>
        <v>63.84</v>
      </c>
      <c r="R76" s="201">
        <f t="shared" si="5"/>
        <v>166.35080000000002</v>
      </c>
      <c r="S76" s="201">
        <f t="shared" si="6"/>
        <v>26.616128000000003</v>
      </c>
      <c r="T76" s="201">
        <f t="shared" ca="1" si="7"/>
        <v>1524.1627122024011</v>
      </c>
      <c r="U76" s="201">
        <f t="shared" si="8"/>
        <v>84.482758620689665</v>
      </c>
      <c r="V76" s="201">
        <f t="shared" si="9"/>
        <v>13.517241379310347</v>
      </c>
      <c r="W76" s="201">
        <f t="shared" ca="1" si="10"/>
        <v>224.15835055762176</v>
      </c>
      <c r="X76" s="201">
        <f t="shared" ca="1" si="11"/>
        <v>35.865336089219483</v>
      </c>
      <c r="Y76" s="201">
        <f t="shared" ca="1" si="12"/>
        <v>23133.324763955185</v>
      </c>
      <c r="Z76" s="202">
        <f t="shared" si="13"/>
        <v>0.113</v>
      </c>
      <c r="AA76" s="200">
        <f t="shared" ca="1" si="26"/>
        <v>1905203.44</v>
      </c>
      <c r="AB76" s="200">
        <f t="shared" ca="1" si="14"/>
        <v>2056.6440036163212</v>
      </c>
      <c r="AC76" s="201">
        <f t="shared" ca="1" si="27"/>
        <v>18538.687917555555</v>
      </c>
      <c r="AD76" s="201">
        <f t="shared" ca="1" si="15"/>
        <v>1524.162752</v>
      </c>
      <c r="AE76" s="201">
        <f t="shared" ca="1" si="16"/>
        <v>23133.32528781872</v>
      </c>
      <c r="AF76" s="201">
        <f t="shared" si="17"/>
        <v>0</v>
      </c>
      <c r="AG76" s="201">
        <f>'Tabla Crec'!E70+'Tabla Crec'!H70</f>
        <v>0</v>
      </c>
      <c r="AH76" s="201">
        <f t="shared" ca="1" si="28"/>
        <v>23133.32528781872</v>
      </c>
      <c r="AJ76" s="201">
        <f t="shared" ca="1" si="18"/>
        <v>22993.486582350186</v>
      </c>
    </row>
    <row r="77" spans="2:36" x14ac:dyDescent="0.25">
      <c r="B77" s="196">
        <v>63</v>
      </c>
      <c r="C77" s="197">
        <f t="shared" ca="1" si="19"/>
        <v>47607</v>
      </c>
      <c r="D77" s="196">
        <f t="shared" ca="1" si="31"/>
        <v>30</v>
      </c>
      <c r="E77" s="198">
        <f t="shared" si="0"/>
        <v>0.113</v>
      </c>
      <c r="F77" s="199">
        <f t="shared" ca="1" si="29"/>
        <v>1.0102166666666665</v>
      </c>
      <c r="G77" s="199">
        <f t="shared" ca="1" si="20"/>
        <v>1.9119991209415923</v>
      </c>
      <c r="H77" s="199">
        <f t="shared" ca="1" si="30"/>
        <v>0.52301279276087487</v>
      </c>
      <c r="I77" s="196" t="b">
        <f t="shared" si="21"/>
        <v>0</v>
      </c>
      <c r="J77" s="199">
        <f t="shared" si="22"/>
        <v>1.0614573839288319</v>
      </c>
      <c r="K77" s="199">
        <f t="shared" ca="1" si="1"/>
        <v>0.55515579076527055</v>
      </c>
      <c r="L77" s="164">
        <f t="shared" ca="1" si="23"/>
        <v>22119.494149308342</v>
      </c>
      <c r="M77" s="200">
        <f t="shared" ca="1" si="24"/>
        <v>1903146.7462493849</v>
      </c>
      <c r="N77" s="201">
        <f t="shared" ca="1" si="25"/>
        <v>2675.6782251271256</v>
      </c>
      <c r="O77" s="200">
        <f t="shared" ca="1" si="2"/>
        <v>17921.298527181709</v>
      </c>
      <c r="P77" s="201">
        <f t="shared" si="3"/>
        <v>399</v>
      </c>
      <c r="Q77" s="201">
        <f t="shared" si="4"/>
        <v>63.84</v>
      </c>
      <c r="R77" s="201">
        <f t="shared" si="5"/>
        <v>166.35080000000002</v>
      </c>
      <c r="S77" s="201">
        <f t="shared" si="6"/>
        <v>26.616128000000003</v>
      </c>
      <c r="T77" s="201">
        <f t="shared" ca="1" si="7"/>
        <v>1522.517396999508</v>
      </c>
      <c r="U77" s="201">
        <f t="shared" si="8"/>
        <v>84.482758620689665</v>
      </c>
      <c r="V77" s="201">
        <f t="shared" si="9"/>
        <v>13.517241379310347</v>
      </c>
      <c r="W77" s="201">
        <f t="shared" ca="1" si="10"/>
        <v>224.15835055762176</v>
      </c>
      <c r="X77" s="201">
        <f t="shared" ca="1" si="11"/>
        <v>35.865336089219483</v>
      </c>
      <c r="Y77" s="201">
        <f t="shared" ca="1" si="12"/>
        <v>23133.324763955185</v>
      </c>
      <c r="Z77" s="202">
        <f t="shared" si="13"/>
        <v>0.113</v>
      </c>
      <c r="AA77" s="200">
        <f t="shared" ca="1" si="26"/>
        <v>1903146.8</v>
      </c>
      <c r="AB77" s="200">
        <f t="shared" ca="1" si="14"/>
        <v>2675.6782251271256</v>
      </c>
      <c r="AC77" s="201">
        <f t="shared" ca="1" si="27"/>
        <v>17921.299033333333</v>
      </c>
      <c r="AD77" s="201">
        <f t="shared" ca="1" si="15"/>
        <v>1522.5174400000001</v>
      </c>
      <c r="AE77" s="201">
        <f t="shared" ca="1" si="16"/>
        <v>23133.3253131073</v>
      </c>
      <c r="AF77" s="201">
        <f t="shared" si="17"/>
        <v>0</v>
      </c>
      <c r="AG77" s="201">
        <f>'Tabla Crec'!E71+'Tabla Crec'!H71</f>
        <v>0</v>
      </c>
      <c r="AH77" s="201">
        <f t="shared" ca="1" si="28"/>
        <v>23133.3253131073</v>
      </c>
      <c r="AJ77" s="201">
        <f t="shared" ca="1" si="18"/>
        <v>22993.486607638766</v>
      </c>
    </row>
    <row r="78" spans="2:36" x14ac:dyDescent="0.25">
      <c r="B78" s="196">
        <v>64</v>
      </c>
      <c r="C78" s="197">
        <f t="shared" ca="1" si="19"/>
        <v>47638</v>
      </c>
      <c r="D78" s="196">
        <f t="shared" ca="1" si="31"/>
        <v>31</v>
      </c>
      <c r="E78" s="198">
        <f t="shared" ref="E78:E141" si="32">IF(B78=0,TASACREC,IF(B78=MESES_INC_TASACREC,E77+INCREMENTO_TASACREC,E77))</f>
        <v>0.113</v>
      </c>
      <c r="F78" s="199">
        <f t="shared" ref="F78:F141" ca="1" si="33">1 + D78 * E78 / 360 + FACTOR_SEG_DEUDCREC</f>
        <v>1.0105305555555555</v>
      </c>
      <c r="G78" s="199">
        <f t="shared" ca="1" si="20"/>
        <v>1.9321335339068411</v>
      </c>
      <c r="H78" s="199">
        <f t="shared" ca="1" si="30"/>
        <v>0.51756257134979966</v>
      </c>
      <c r="I78" s="196" t="b">
        <f t="shared" ref="I78:I141" si="34">MOD(B78, MESES_INCCREC)=0</f>
        <v>0</v>
      </c>
      <c r="J78" s="199">
        <f t="shared" si="22"/>
        <v>1.0614573839288319</v>
      </c>
      <c r="K78" s="199">
        <f t="shared" ref="K78:K141" ca="1" si="35">H78*J78</f>
        <v>0.54937061300443779</v>
      </c>
      <c r="L78" s="164">
        <f t="shared" ref="L78:L141" ca="1" si="36">CUOTA_INTCREC*J78</f>
        <v>22119.494149308342</v>
      </c>
      <c r="M78" s="200">
        <f t="shared" ca="1" si="24"/>
        <v>1900471.0680242579</v>
      </c>
      <c r="N78" s="201">
        <f t="shared" ca="1" si="25"/>
        <v>2106.477985752892</v>
      </c>
      <c r="O78" s="200">
        <f t="shared" ref="O78:O141" ca="1" si="37">M78 * D78 * E78 /360</f>
        <v>18492.639309136044</v>
      </c>
      <c r="P78" s="201">
        <f t="shared" ref="P78:P141" si="38">COMISION_AMORTCREC</f>
        <v>399</v>
      </c>
      <c r="Q78" s="201">
        <f t="shared" ref="Q78:Q141" si="39">P78*IVACREC</f>
        <v>63.84</v>
      </c>
      <c r="R78" s="201">
        <f t="shared" ref="R78:R141" si="40">SEGURO_DAÑOS_MENS</f>
        <v>166.35080000000002</v>
      </c>
      <c r="S78" s="201">
        <f t="shared" ref="S78:S141" si="41">R78*IVACREC</f>
        <v>26.616128000000003</v>
      </c>
      <c r="T78" s="201">
        <f t="shared" ref="T78:T141" ca="1" si="42">M78 * FACTOR_SEG_DEUDCREC</f>
        <v>1520.3768544194063</v>
      </c>
      <c r="U78" s="201">
        <f t="shared" ref="U78:U141" si="43">SEGURO_INTERIORESCREC</f>
        <v>84.482758620689665</v>
      </c>
      <c r="V78" s="201">
        <f t="shared" ref="V78:V141" si="44">U78*IVACREC</f>
        <v>13.517241379310347</v>
      </c>
      <c r="W78" s="201">
        <f t="shared" ref="W78:W141" ca="1" si="45">SUM(N78:V78) * FACTOR_SEG_DESEMPLEOCREC</f>
        <v>224.15835055762176</v>
      </c>
      <c r="X78" s="201">
        <f t="shared" ref="X78:X141" ca="1" si="46">W78*IVACREC</f>
        <v>35.865336089219483</v>
      </c>
      <c r="Y78" s="201">
        <f t="shared" ref="Y78:Y141" ca="1" si="47">IF(B78&gt;=PLAZOCREC, 0, SUM(N78:X78))</f>
        <v>23133.324763955185</v>
      </c>
      <c r="Z78" s="202">
        <f t="shared" ref="Z78:Z141" si="48">IF(B78&gt;=MESES_PAG_PUNTCREC,TASACREC-DISMINUCION_TASACREC,TASACREC)</f>
        <v>0.113</v>
      </c>
      <c r="AA78" s="200">
        <f t="shared" ca="1" si="26"/>
        <v>1900471.12</v>
      </c>
      <c r="AB78" s="200">
        <f t="shared" ref="AB78:AB141" ca="1" si="49">MIN(AA78,N78)</f>
        <v>2106.477985752892</v>
      </c>
      <c r="AC78" s="201">
        <f t="shared" ref="AC78:AC141" ca="1" si="50">AA78 * D78 * Z78 /360</f>
        <v>18492.639814888891</v>
      </c>
      <c r="AD78" s="201">
        <f t="shared" ref="AD78:AD141" ca="1" si="51">AA78 * FACTOR_SEG_DEUDCREC</f>
        <v>1520.3768960000002</v>
      </c>
      <c r="AE78" s="201">
        <f t="shared" ref="AE78:AE141" ca="1" si="52">IF(AA78&gt;0, AB78+AC78+AD78+P78+Q78+R78+S78+U78+V78+W78+X78, 0)</f>
        <v>23133.325311288627</v>
      </c>
      <c r="AF78" s="201">
        <f t="shared" ref="AF78:AF141" si="53">IF(ACCION_EXCEDENTE_PPCREC="MENOS PLAZO", IF(AA78&gt;N78, ROUND(Y78-AE78, 2), 0), 0)</f>
        <v>0</v>
      </c>
      <c r="AG78" s="201">
        <f>'Tabla Crec'!E72+'Tabla Crec'!H72</f>
        <v>0</v>
      </c>
      <c r="AH78" s="201">
        <f t="shared" ca="1" si="28"/>
        <v>23133.325311288627</v>
      </c>
      <c r="AJ78" s="201">
        <f t="shared" ref="AJ78:AJ141" ca="1" si="54">IF(AA78&gt; 0,AB78+AC78+AD78+P78+R78+U78+W78, 0)</f>
        <v>22993.486605820093</v>
      </c>
    </row>
    <row r="79" spans="2:36" x14ac:dyDescent="0.25">
      <c r="B79" s="196">
        <v>65</v>
      </c>
      <c r="C79" s="197">
        <f t="shared" ref="C79:C142" ca="1" si="55">IF(B79=0,FECHA_1ER_PAGO,DATE(YEAR(C78),MONTH(C78)+1,4))</f>
        <v>47668</v>
      </c>
      <c r="D79" s="196">
        <f t="shared" ca="1" si="31"/>
        <v>30</v>
      </c>
      <c r="E79" s="198">
        <f t="shared" si="32"/>
        <v>0.113</v>
      </c>
      <c r="F79" s="199">
        <f t="shared" ca="1" si="33"/>
        <v>1.0102166666666665</v>
      </c>
      <c r="G79" s="199">
        <f t="shared" ref="G79:G142" ca="1" si="56">IF(B79 = 0, 0,
            IF(G78=0, F79, G78 * F79 ))</f>
        <v>1.9518734981782557</v>
      </c>
      <c r="H79" s="199">
        <f t="shared" ref="H79:H142" ca="1" si="57">IF(G79=0, 0, 1/G79)</f>
        <v>0.5123282840477783</v>
      </c>
      <c r="I79" s="196" t="b">
        <f t="shared" si="34"/>
        <v>0</v>
      </c>
      <c r="J79" s="199">
        <f t="shared" ref="J79:J142" si="58">IF(B79=0, 1, IF(I79,J78*(1+INCREMENTO_CREC),J78))</f>
        <v>1.0614573839288319</v>
      </c>
      <c r="K79" s="199">
        <f t="shared" ca="1" si="35"/>
        <v>0.54381464009810232</v>
      </c>
      <c r="L79" s="164">
        <f t="shared" ca="1" si="36"/>
        <v>22119.494149308342</v>
      </c>
      <c r="M79" s="200">
        <f t="shared" ref="M79:M142" ca="1" si="59">IF(B79=0,TOTAL_FINANCIADOCREC, M78-N78)</f>
        <v>1898364.5900385049</v>
      </c>
      <c r="N79" s="201">
        <f t="shared" ref="N79:N142" ca="1" si="60">IF(B79=0, 0, L79-O79-T79)</f>
        <v>2724.5359210816164</v>
      </c>
      <c r="O79" s="200">
        <f t="shared" ca="1" si="37"/>
        <v>17876.266556195922</v>
      </c>
      <c r="P79" s="201">
        <f t="shared" si="38"/>
        <v>399</v>
      </c>
      <c r="Q79" s="201">
        <f t="shared" si="39"/>
        <v>63.84</v>
      </c>
      <c r="R79" s="201">
        <f t="shared" si="40"/>
        <v>166.35080000000002</v>
      </c>
      <c r="S79" s="201">
        <f t="shared" si="41"/>
        <v>26.616128000000003</v>
      </c>
      <c r="T79" s="201">
        <f t="shared" ca="1" si="42"/>
        <v>1518.6916720308041</v>
      </c>
      <c r="U79" s="201">
        <f t="shared" si="43"/>
        <v>84.482758620689665</v>
      </c>
      <c r="V79" s="201">
        <f t="shared" si="44"/>
        <v>13.517241379310347</v>
      </c>
      <c r="W79" s="201">
        <f t="shared" ca="1" si="45"/>
        <v>224.15835055762176</v>
      </c>
      <c r="X79" s="201">
        <f t="shared" ca="1" si="46"/>
        <v>35.865336089219483</v>
      </c>
      <c r="Y79" s="201">
        <f t="shared" ca="1" si="47"/>
        <v>23133.324763955185</v>
      </c>
      <c r="Z79" s="202">
        <f t="shared" si="48"/>
        <v>0.113</v>
      </c>
      <c r="AA79" s="200">
        <f t="shared" ref="AA79:AA142" ca="1" si="61">IF(B79=0,TOTAL_FINANCIADOCREC, MAX(ROUND(AA78-N78-AF78-AG78,2), 0))</f>
        <v>1898364.64</v>
      </c>
      <c r="AB79" s="200">
        <f t="shared" ca="1" si="49"/>
        <v>2724.5359210816164</v>
      </c>
      <c r="AC79" s="201">
        <f t="shared" ca="1" si="50"/>
        <v>17876.267026666665</v>
      </c>
      <c r="AD79" s="201">
        <f t="shared" ca="1" si="51"/>
        <v>1518.6917120000001</v>
      </c>
      <c r="AE79" s="201">
        <f t="shared" ca="1" si="52"/>
        <v>23133.325274395123</v>
      </c>
      <c r="AF79" s="201">
        <f t="shared" si="53"/>
        <v>0</v>
      </c>
      <c r="AG79" s="201">
        <f>'Tabla Crec'!E73+'Tabla Crec'!H73</f>
        <v>0</v>
      </c>
      <c r="AH79" s="201">
        <f t="shared" ref="AH79:AH142" ca="1" si="62">AE79+AF79</f>
        <v>23133.325274395123</v>
      </c>
      <c r="AJ79" s="201">
        <f t="shared" ca="1" si="54"/>
        <v>22993.48656892659</v>
      </c>
    </row>
    <row r="80" spans="2:36" x14ac:dyDescent="0.25">
      <c r="B80" s="196">
        <v>66</v>
      </c>
      <c r="C80" s="197">
        <f t="shared" ca="1" si="55"/>
        <v>47699</v>
      </c>
      <c r="D80" s="196">
        <f t="shared" ca="1" si="31"/>
        <v>31</v>
      </c>
      <c r="E80" s="198">
        <f t="shared" si="32"/>
        <v>0.113</v>
      </c>
      <c r="F80" s="199">
        <f t="shared" ca="1" si="33"/>
        <v>1.0105305555555555</v>
      </c>
      <c r="G80" s="199">
        <f t="shared" ca="1" si="56"/>
        <v>1.9724278104882382</v>
      </c>
      <c r="H80" s="199">
        <f t="shared" ca="1" si="57"/>
        <v>0.50698940396326519</v>
      </c>
      <c r="I80" s="196" t="b">
        <f t="shared" si="34"/>
        <v>0</v>
      </c>
      <c r="J80" s="199">
        <f t="shared" si="58"/>
        <v>1.0614573839288319</v>
      </c>
      <c r="K80" s="199">
        <f t="shared" ca="1" si="35"/>
        <v>0.53814764641048529</v>
      </c>
      <c r="L80" s="164">
        <f t="shared" ca="1" si="36"/>
        <v>22119.494149308342</v>
      </c>
      <c r="M80" s="200">
        <f t="shared" ca="1" si="59"/>
        <v>1895640.0541174232</v>
      </c>
      <c r="N80" s="201">
        <f t="shared" ca="1" si="60"/>
        <v>2157.3512460884758</v>
      </c>
      <c r="O80" s="200">
        <f t="shared" ca="1" si="37"/>
        <v>18445.630859925928</v>
      </c>
      <c r="P80" s="201">
        <f t="shared" si="38"/>
        <v>399</v>
      </c>
      <c r="Q80" s="201">
        <f t="shared" si="39"/>
        <v>63.84</v>
      </c>
      <c r="R80" s="201">
        <f t="shared" si="40"/>
        <v>166.35080000000002</v>
      </c>
      <c r="S80" s="201">
        <f t="shared" si="41"/>
        <v>26.616128000000003</v>
      </c>
      <c r="T80" s="201">
        <f t="shared" ca="1" si="42"/>
        <v>1516.5120432939386</v>
      </c>
      <c r="U80" s="201">
        <f t="shared" si="43"/>
        <v>84.482758620689665</v>
      </c>
      <c r="V80" s="201">
        <f t="shared" si="44"/>
        <v>13.517241379310347</v>
      </c>
      <c r="W80" s="201">
        <f t="shared" ca="1" si="45"/>
        <v>224.15835055762176</v>
      </c>
      <c r="X80" s="201">
        <f t="shared" ca="1" si="46"/>
        <v>35.865336089219483</v>
      </c>
      <c r="Y80" s="201">
        <f t="shared" ca="1" si="47"/>
        <v>23133.324763955185</v>
      </c>
      <c r="Z80" s="202">
        <f t="shared" si="48"/>
        <v>0.113</v>
      </c>
      <c r="AA80" s="200">
        <f t="shared" ca="1" si="61"/>
        <v>1895640.1</v>
      </c>
      <c r="AB80" s="200">
        <f t="shared" ca="1" si="49"/>
        <v>2157.3512460884758</v>
      </c>
      <c r="AC80" s="201">
        <f t="shared" ca="1" si="50"/>
        <v>18445.631306388888</v>
      </c>
      <c r="AD80" s="201">
        <f t="shared" ca="1" si="51"/>
        <v>1516.5120800000002</v>
      </c>
      <c r="AE80" s="201">
        <f t="shared" ca="1" si="52"/>
        <v>23133.325247124205</v>
      </c>
      <c r="AF80" s="201">
        <f t="shared" si="53"/>
        <v>0</v>
      </c>
      <c r="AG80" s="201">
        <f>'Tabla Crec'!E74+'Tabla Crec'!H74</f>
        <v>0</v>
      </c>
      <c r="AH80" s="201">
        <f t="shared" ca="1" si="62"/>
        <v>23133.325247124205</v>
      </c>
      <c r="AJ80" s="201">
        <f t="shared" ca="1" si="54"/>
        <v>22993.486541655671</v>
      </c>
    </row>
    <row r="81" spans="2:36" x14ac:dyDescent="0.25">
      <c r="B81" s="196">
        <v>67</v>
      </c>
      <c r="C81" s="197">
        <f t="shared" ca="1" si="55"/>
        <v>47730</v>
      </c>
      <c r="D81" s="196">
        <f t="shared" ca="1" si="31"/>
        <v>31</v>
      </c>
      <c r="E81" s="198">
        <f t="shared" si="32"/>
        <v>0.113</v>
      </c>
      <c r="F81" s="199">
        <f t="shared" ca="1" si="33"/>
        <v>1.0105305555555555</v>
      </c>
      <c r="G81" s="199">
        <f t="shared" ca="1" si="56"/>
        <v>1.9931985711259073</v>
      </c>
      <c r="H81" s="199">
        <f t="shared" ca="1" si="57"/>
        <v>0.50170615937935648</v>
      </c>
      <c r="I81" s="196" t="b">
        <f t="shared" si="34"/>
        <v>0</v>
      </c>
      <c r="J81" s="199">
        <f t="shared" si="58"/>
        <v>1.0614573839288319</v>
      </c>
      <c r="K81" s="199">
        <f t="shared" ca="1" si="35"/>
        <v>0.53253970743579337</v>
      </c>
      <c r="L81" s="164">
        <f t="shared" ca="1" si="36"/>
        <v>22119.494149308342</v>
      </c>
      <c r="M81" s="200">
        <f t="shared" ca="1" si="59"/>
        <v>1893482.7028713347</v>
      </c>
      <c r="N81" s="201">
        <f t="shared" ca="1" si="60"/>
        <v>2180.0693532382602</v>
      </c>
      <c r="O81" s="200">
        <f t="shared" ca="1" si="37"/>
        <v>18424.638633773015</v>
      </c>
      <c r="P81" s="201">
        <f t="shared" si="38"/>
        <v>399</v>
      </c>
      <c r="Q81" s="201">
        <f t="shared" si="39"/>
        <v>63.84</v>
      </c>
      <c r="R81" s="201">
        <f t="shared" si="40"/>
        <v>166.35080000000002</v>
      </c>
      <c r="S81" s="201">
        <f t="shared" si="41"/>
        <v>26.616128000000003</v>
      </c>
      <c r="T81" s="201">
        <f t="shared" ca="1" si="42"/>
        <v>1514.7861622970679</v>
      </c>
      <c r="U81" s="201">
        <f t="shared" si="43"/>
        <v>84.482758620689665</v>
      </c>
      <c r="V81" s="201">
        <f t="shared" si="44"/>
        <v>13.517241379310347</v>
      </c>
      <c r="W81" s="201">
        <f t="shared" ca="1" si="45"/>
        <v>224.15835055762176</v>
      </c>
      <c r="X81" s="201">
        <f t="shared" ca="1" si="46"/>
        <v>35.865336089219483</v>
      </c>
      <c r="Y81" s="201">
        <f t="shared" ca="1" si="47"/>
        <v>23133.324763955185</v>
      </c>
      <c r="Z81" s="202">
        <f t="shared" si="48"/>
        <v>0.113</v>
      </c>
      <c r="AA81" s="200">
        <f t="shared" ca="1" si="61"/>
        <v>1893482.75</v>
      </c>
      <c r="AB81" s="200">
        <f t="shared" ca="1" si="49"/>
        <v>2180.0693532382602</v>
      </c>
      <c r="AC81" s="201">
        <f t="shared" ca="1" si="50"/>
        <v>18424.639092361111</v>
      </c>
      <c r="AD81" s="201">
        <f t="shared" ca="1" si="51"/>
        <v>1514.7862</v>
      </c>
      <c r="AE81" s="201">
        <f t="shared" ca="1" si="52"/>
        <v>23133.325260246213</v>
      </c>
      <c r="AF81" s="201">
        <f t="shared" si="53"/>
        <v>0</v>
      </c>
      <c r="AG81" s="201">
        <f>'Tabla Crec'!E75+'Tabla Crec'!H75</f>
        <v>0</v>
      </c>
      <c r="AH81" s="201">
        <f t="shared" ca="1" si="62"/>
        <v>23133.325260246213</v>
      </c>
      <c r="AJ81" s="201">
        <f t="shared" ca="1" si="54"/>
        <v>22993.486554777679</v>
      </c>
    </row>
    <row r="82" spans="2:36" x14ac:dyDescent="0.25">
      <c r="B82" s="196">
        <v>68</v>
      </c>
      <c r="C82" s="197">
        <f t="shared" ca="1" si="55"/>
        <v>47760</v>
      </c>
      <c r="D82" s="196">
        <f t="shared" ca="1" si="31"/>
        <v>30</v>
      </c>
      <c r="E82" s="198">
        <f t="shared" si="32"/>
        <v>0.113</v>
      </c>
      <c r="F82" s="199">
        <f t="shared" ca="1" si="33"/>
        <v>1.0102166666666665</v>
      </c>
      <c r="G82" s="199">
        <f t="shared" ca="1" si="56"/>
        <v>2.0135624165275767</v>
      </c>
      <c r="H82" s="199">
        <f t="shared" ca="1" si="57"/>
        <v>0.49663223339483925</v>
      </c>
      <c r="I82" s="196" t="b">
        <f t="shared" si="34"/>
        <v>0</v>
      </c>
      <c r="J82" s="199">
        <f t="shared" si="58"/>
        <v>1.0614573839288319</v>
      </c>
      <c r="K82" s="199">
        <f t="shared" ca="1" si="35"/>
        <v>0.5271539512340192</v>
      </c>
      <c r="L82" s="164">
        <f t="shared" ca="1" si="36"/>
        <v>22119.494149308342</v>
      </c>
      <c r="M82" s="200">
        <f t="shared" ca="1" si="59"/>
        <v>1891302.6335180965</v>
      </c>
      <c r="N82" s="201">
        <f t="shared" ca="1" si="60"/>
        <v>2796.6855768651235</v>
      </c>
      <c r="O82" s="200">
        <f t="shared" ca="1" si="37"/>
        <v>17809.766465628742</v>
      </c>
      <c r="P82" s="201">
        <f t="shared" si="38"/>
        <v>399</v>
      </c>
      <c r="Q82" s="201">
        <f t="shared" si="39"/>
        <v>63.84</v>
      </c>
      <c r="R82" s="201">
        <f t="shared" si="40"/>
        <v>166.35080000000002</v>
      </c>
      <c r="S82" s="201">
        <f t="shared" si="41"/>
        <v>26.616128000000003</v>
      </c>
      <c r="T82" s="201">
        <f t="shared" ca="1" si="42"/>
        <v>1513.0421068144774</v>
      </c>
      <c r="U82" s="201">
        <f t="shared" si="43"/>
        <v>84.482758620689665</v>
      </c>
      <c r="V82" s="201">
        <f t="shared" si="44"/>
        <v>13.517241379310347</v>
      </c>
      <c r="W82" s="201">
        <f t="shared" ca="1" si="45"/>
        <v>224.15835055762176</v>
      </c>
      <c r="X82" s="201">
        <f t="shared" ca="1" si="46"/>
        <v>35.865336089219483</v>
      </c>
      <c r="Y82" s="201">
        <f t="shared" ca="1" si="47"/>
        <v>23133.324763955185</v>
      </c>
      <c r="Z82" s="202">
        <f t="shared" si="48"/>
        <v>0.113</v>
      </c>
      <c r="AA82" s="200">
        <f t="shared" ca="1" si="61"/>
        <v>1891302.68</v>
      </c>
      <c r="AB82" s="200">
        <f t="shared" ca="1" si="49"/>
        <v>2796.6855768651235</v>
      </c>
      <c r="AC82" s="201">
        <f t="shared" ca="1" si="50"/>
        <v>17809.766903333333</v>
      </c>
      <c r="AD82" s="201">
        <f t="shared" ca="1" si="51"/>
        <v>1513.042144</v>
      </c>
      <c r="AE82" s="201">
        <f t="shared" ca="1" si="52"/>
        <v>23133.325238845297</v>
      </c>
      <c r="AF82" s="201">
        <f t="shared" si="53"/>
        <v>0</v>
      </c>
      <c r="AG82" s="201">
        <f>'Tabla Crec'!E76+'Tabla Crec'!H76</f>
        <v>0</v>
      </c>
      <c r="AH82" s="201">
        <f t="shared" ca="1" si="62"/>
        <v>23133.325238845297</v>
      </c>
      <c r="AJ82" s="201">
        <f t="shared" ca="1" si="54"/>
        <v>22993.486533376763</v>
      </c>
    </row>
    <row r="83" spans="2:36" x14ac:dyDescent="0.25">
      <c r="B83" s="196">
        <v>69</v>
      </c>
      <c r="C83" s="197">
        <f t="shared" ca="1" si="55"/>
        <v>47791</v>
      </c>
      <c r="D83" s="196">
        <f t="shared" ca="1" si="31"/>
        <v>31</v>
      </c>
      <c r="E83" s="198">
        <f t="shared" si="32"/>
        <v>0.113</v>
      </c>
      <c r="F83" s="199">
        <f t="shared" ca="1" si="33"/>
        <v>1.0105305555555555</v>
      </c>
      <c r="G83" s="199">
        <f t="shared" ca="1" si="56"/>
        <v>2.0347663474193989</v>
      </c>
      <c r="H83" s="199">
        <f t="shared" ca="1" si="57"/>
        <v>0.49145691900608357</v>
      </c>
      <c r="I83" s="196" t="b">
        <f t="shared" si="34"/>
        <v>0</v>
      </c>
      <c r="J83" s="199">
        <f t="shared" si="58"/>
        <v>1.0614573839288319</v>
      </c>
      <c r="K83" s="199">
        <f t="shared" ca="1" si="35"/>
        <v>0.52166057556192136</v>
      </c>
      <c r="L83" s="164">
        <f t="shared" ca="1" si="36"/>
        <v>22119.494149308342</v>
      </c>
      <c r="M83" s="200">
        <f t="shared" ca="1" si="59"/>
        <v>1888505.9479412313</v>
      </c>
      <c r="N83" s="201">
        <f t="shared" ca="1" si="60"/>
        <v>2232.4773475160973</v>
      </c>
      <c r="O83" s="200">
        <f t="shared" ca="1" si="37"/>
        <v>18376.21204343926</v>
      </c>
      <c r="P83" s="201">
        <f t="shared" si="38"/>
        <v>399</v>
      </c>
      <c r="Q83" s="201">
        <f t="shared" si="39"/>
        <v>63.84</v>
      </c>
      <c r="R83" s="201">
        <f t="shared" si="40"/>
        <v>166.35080000000002</v>
      </c>
      <c r="S83" s="201">
        <f t="shared" si="41"/>
        <v>26.616128000000003</v>
      </c>
      <c r="T83" s="201">
        <f t="shared" ca="1" si="42"/>
        <v>1510.8047583529851</v>
      </c>
      <c r="U83" s="201">
        <f t="shared" si="43"/>
        <v>84.482758620689665</v>
      </c>
      <c r="V83" s="201">
        <f t="shared" si="44"/>
        <v>13.517241379310347</v>
      </c>
      <c r="W83" s="201">
        <f t="shared" ca="1" si="45"/>
        <v>224.15835055762176</v>
      </c>
      <c r="X83" s="201">
        <f t="shared" ca="1" si="46"/>
        <v>35.865336089219483</v>
      </c>
      <c r="Y83" s="201">
        <f t="shared" ca="1" si="47"/>
        <v>23133.324763955185</v>
      </c>
      <c r="Z83" s="202">
        <f t="shared" si="48"/>
        <v>0.113</v>
      </c>
      <c r="AA83" s="200">
        <f t="shared" ca="1" si="61"/>
        <v>1888505.99</v>
      </c>
      <c r="AB83" s="200">
        <f t="shared" ca="1" si="49"/>
        <v>2232.4773475160973</v>
      </c>
      <c r="AC83" s="201">
        <f t="shared" ca="1" si="50"/>
        <v>18376.212452694446</v>
      </c>
      <c r="AD83" s="201">
        <f t="shared" ca="1" si="51"/>
        <v>1510.8047920000001</v>
      </c>
      <c r="AE83" s="201">
        <f t="shared" ca="1" si="52"/>
        <v>23133.325206857386</v>
      </c>
      <c r="AF83" s="201">
        <f t="shared" si="53"/>
        <v>0</v>
      </c>
      <c r="AG83" s="201">
        <f>'Tabla Crec'!E77+'Tabla Crec'!H77</f>
        <v>0</v>
      </c>
      <c r="AH83" s="201">
        <f t="shared" ca="1" si="62"/>
        <v>23133.325206857386</v>
      </c>
      <c r="AJ83" s="201">
        <f t="shared" ca="1" si="54"/>
        <v>22993.486501388852</v>
      </c>
    </row>
    <row r="84" spans="2:36" x14ac:dyDescent="0.25">
      <c r="B84" s="196">
        <v>70</v>
      </c>
      <c r="C84" s="197">
        <f t="shared" ca="1" si="55"/>
        <v>47821</v>
      </c>
      <c r="D84" s="196">
        <f t="shared" ref="D84:D147" ca="1" si="63">IF(B84=0,C84-C76+1, C84-C83)</f>
        <v>30</v>
      </c>
      <c r="E84" s="198">
        <f t="shared" si="32"/>
        <v>0.113</v>
      </c>
      <c r="F84" s="199">
        <f t="shared" ca="1" si="33"/>
        <v>1.0102166666666665</v>
      </c>
      <c r="G84" s="199">
        <f t="shared" ca="1" si="56"/>
        <v>2.0555548769355334</v>
      </c>
      <c r="H84" s="199">
        <f t="shared" ca="1" si="57"/>
        <v>0.48648664709493045</v>
      </c>
      <c r="I84" s="196" t="b">
        <f t="shared" si="34"/>
        <v>0</v>
      </c>
      <c r="J84" s="199">
        <f t="shared" si="58"/>
        <v>1.0614573839288319</v>
      </c>
      <c r="K84" s="199">
        <f t="shared" ca="1" si="35"/>
        <v>0.5163848437416938</v>
      </c>
      <c r="L84" s="164">
        <f t="shared" ca="1" si="36"/>
        <v>22119.494149308342</v>
      </c>
      <c r="M84" s="200">
        <f t="shared" ca="1" si="59"/>
        <v>1886273.4705937153</v>
      </c>
      <c r="N84" s="201">
        <f t="shared" ca="1" si="60"/>
        <v>2848.0668580758856</v>
      </c>
      <c r="O84" s="200">
        <f t="shared" ca="1" si="37"/>
        <v>17762.408514757484</v>
      </c>
      <c r="P84" s="201">
        <f t="shared" si="38"/>
        <v>399</v>
      </c>
      <c r="Q84" s="201">
        <f t="shared" si="39"/>
        <v>63.84</v>
      </c>
      <c r="R84" s="201">
        <f t="shared" si="40"/>
        <v>166.35080000000002</v>
      </c>
      <c r="S84" s="201">
        <f t="shared" si="41"/>
        <v>26.616128000000003</v>
      </c>
      <c r="T84" s="201">
        <f t="shared" ca="1" si="42"/>
        <v>1509.0187764749724</v>
      </c>
      <c r="U84" s="201">
        <f t="shared" si="43"/>
        <v>84.482758620689665</v>
      </c>
      <c r="V84" s="201">
        <f t="shared" si="44"/>
        <v>13.517241379310347</v>
      </c>
      <c r="W84" s="201">
        <f t="shared" ca="1" si="45"/>
        <v>224.15835055762176</v>
      </c>
      <c r="X84" s="201">
        <f t="shared" ca="1" si="46"/>
        <v>35.865336089219483</v>
      </c>
      <c r="Y84" s="201">
        <f t="shared" ca="1" si="47"/>
        <v>23133.324763955185</v>
      </c>
      <c r="Z84" s="202">
        <f t="shared" si="48"/>
        <v>0.113</v>
      </c>
      <c r="AA84" s="200">
        <f t="shared" ca="1" si="61"/>
        <v>1886273.51</v>
      </c>
      <c r="AB84" s="200">
        <f t="shared" ca="1" si="49"/>
        <v>2848.0668580758856</v>
      </c>
      <c r="AC84" s="201">
        <f t="shared" ca="1" si="50"/>
        <v>17762.408885833334</v>
      </c>
      <c r="AD84" s="201">
        <f t="shared" ca="1" si="51"/>
        <v>1509.018808</v>
      </c>
      <c r="AE84" s="201">
        <f t="shared" ca="1" si="52"/>
        <v>23133.325166556064</v>
      </c>
      <c r="AF84" s="201">
        <f t="shared" si="53"/>
        <v>0</v>
      </c>
      <c r="AG84" s="201">
        <f>'Tabla Crec'!E78+'Tabla Crec'!H78</f>
        <v>0</v>
      </c>
      <c r="AH84" s="201">
        <f t="shared" ca="1" si="62"/>
        <v>23133.325166556064</v>
      </c>
      <c r="AJ84" s="201">
        <f t="shared" ca="1" si="54"/>
        <v>22993.48646108753</v>
      </c>
    </row>
    <row r="85" spans="2:36" x14ac:dyDescent="0.25">
      <c r="B85" s="196">
        <v>71</v>
      </c>
      <c r="C85" s="197">
        <f t="shared" ca="1" si="55"/>
        <v>47852</v>
      </c>
      <c r="D85" s="196">
        <f t="shared" ca="1" si="63"/>
        <v>31</v>
      </c>
      <c r="E85" s="198">
        <f t="shared" si="32"/>
        <v>0.113</v>
      </c>
      <c r="F85" s="199">
        <f t="shared" ca="1" si="33"/>
        <v>1.0105305555555555</v>
      </c>
      <c r="G85" s="199">
        <f t="shared" ca="1" si="56"/>
        <v>2.077201011764596</v>
      </c>
      <c r="H85" s="199">
        <f t="shared" ca="1" si="57"/>
        <v>0.48141705802005813</v>
      </c>
      <c r="I85" s="196" t="b">
        <f t="shared" si="34"/>
        <v>0</v>
      </c>
      <c r="J85" s="199">
        <f t="shared" si="58"/>
        <v>1.0614573839288319</v>
      </c>
      <c r="K85" s="199">
        <f t="shared" ca="1" si="35"/>
        <v>0.51100369098468557</v>
      </c>
      <c r="L85" s="164">
        <f t="shared" ca="1" si="36"/>
        <v>22119.494149308342</v>
      </c>
      <c r="M85" s="200">
        <f t="shared" ca="1" si="59"/>
        <v>1883425.4037356395</v>
      </c>
      <c r="N85" s="201">
        <f t="shared" ca="1" si="60"/>
        <v>2285.9783005255354</v>
      </c>
      <c r="O85" s="200">
        <f t="shared" ca="1" si="37"/>
        <v>18326.775525794295</v>
      </c>
      <c r="P85" s="201">
        <f t="shared" si="38"/>
        <v>399</v>
      </c>
      <c r="Q85" s="201">
        <f t="shared" si="39"/>
        <v>63.84</v>
      </c>
      <c r="R85" s="201">
        <f t="shared" si="40"/>
        <v>166.35080000000002</v>
      </c>
      <c r="S85" s="201">
        <f t="shared" si="41"/>
        <v>26.616128000000003</v>
      </c>
      <c r="T85" s="201">
        <f t="shared" ca="1" si="42"/>
        <v>1506.7403229885117</v>
      </c>
      <c r="U85" s="201">
        <f t="shared" si="43"/>
        <v>84.482758620689665</v>
      </c>
      <c r="V85" s="201">
        <f t="shared" si="44"/>
        <v>13.517241379310347</v>
      </c>
      <c r="W85" s="201">
        <f t="shared" ca="1" si="45"/>
        <v>224.15835055762176</v>
      </c>
      <c r="X85" s="201">
        <f t="shared" ca="1" si="46"/>
        <v>35.865336089219483</v>
      </c>
      <c r="Y85" s="201">
        <f t="shared" ca="1" si="47"/>
        <v>23133.324763955185</v>
      </c>
      <c r="Z85" s="202">
        <f t="shared" si="48"/>
        <v>0.113</v>
      </c>
      <c r="AA85" s="200">
        <f t="shared" ca="1" si="61"/>
        <v>1883425.44</v>
      </c>
      <c r="AB85" s="200">
        <f t="shared" ca="1" si="49"/>
        <v>2285.9783005255354</v>
      </c>
      <c r="AC85" s="201">
        <f t="shared" ca="1" si="50"/>
        <v>18326.775878666667</v>
      </c>
      <c r="AD85" s="201">
        <f t="shared" ca="1" si="51"/>
        <v>1506.740352</v>
      </c>
      <c r="AE85" s="201">
        <f t="shared" ca="1" si="52"/>
        <v>23133.325145839044</v>
      </c>
      <c r="AF85" s="201">
        <f t="shared" si="53"/>
        <v>0</v>
      </c>
      <c r="AG85" s="201">
        <f>'Tabla Crec'!E79+'Tabla Crec'!H79</f>
        <v>0</v>
      </c>
      <c r="AH85" s="201">
        <f t="shared" ca="1" si="62"/>
        <v>23133.325145839044</v>
      </c>
      <c r="AJ85" s="201">
        <f t="shared" ca="1" si="54"/>
        <v>22993.486440370511</v>
      </c>
    </row>
    <row r="86" spans="2:36" x14ac:dyDescent="0.25">
      <c r="B86" s="196">
        <v>72</v>
      </c>
      <c r="C86" s="197">
        <f t="shared" ca="1" si="55"/>
        <v>47883</v>
      </c>
      <c r="D86" s="196">
        <f t="shared" ca="1" si="63"/>
        <v>31</v>
      </c>
      <c r="E86" s="198">
        <f t="shared" si="32"/>
        <v>0.113</v>
      </c>
      <c r="F86" s="199">
        <f t="shared" ca="1" si="33"/>
        <v>1.0105305555555555</v>
      </c>
      <c r="G86" s="199">
        <f t="shared" ca="1" si="56"/>
        <v>2.0990750924190391</v>
      </c>
      <c r="H86" s="199">
        <f t="shared" ca="1" si="57"/>
        <v>0.47640029821304253</v>
      </c>
      <c r="I86" s="196" t="b">
        <f t="shared" si="34"/>
        <v>1</v>
      </c>
      <c r="J86" s="199">
        <f t="shared" si="58"/>
        <v>1.074194872535978</v>
      </c>
      <c r="K86" s="199">
        <f t="shared" ca="1" si="35"/>
        <v>0.51174675761506117</v>
      </c>
      <c r="L86" s="164">
        <f t="shared" ca="1" si="36"/>
        <v>22384.928079100046</v>
      </c>
      <c r="M86" s="200">
        <f t="shared" ca="1" si="59"/>
        <v>1881139.425435114</v>
      </c>
      <c r="N86" s="201">
        <f t="shared" ca="1" si="60"/>
        <v>2575.4848518097197</v>
      </c>
      <c r="O86" s="200">
        <f t="shared" ca="1" si="37"/>
        <v>18304.531686942235</v>
      </c>
      <c r="P86" s="201">
        <f t="shared" si="38"/>
        <v>399</v>
      </c>
      <c r="Q86" s="201">
        <f t="shared" si="39"/>
        <v>63.84</v>
      </c>
      <c r="R86" s="201">
        <f t="shared" si="40"/>
        <v>166.35080000000002</v>
      </c>
      <c r="S86" s="201">
        <f t="shared" si="41"/>
        <v>26.616128000000003</v>
      </c>
      <c r="T86" s="201">
        <f t="shared" ca="1" si="42"/>
        <v>1504.9115403480912</v>
      </c>
      <c r="U86" s="201">
        <f t="shared" si="43"/>
        <v>84.482758620689665</v>
      </c>
      <c r="V86" s="201">
        <f t="shared" si="44"/>
        <v>13.517241379310347</v>
      </c>
      <c r="W86" s="201">
        <f t="shared" ca="1" si="45"/>
        <v>226.75960306958046</v>
      </c>
      <c r="X86" s="201">
        <f t="shared" ca="1" si="46"/>
        <v>36.281536491132876</v>
      </c>
      <c r="Y86" s="201">
        <f t="shared" ca="1" si="47"/>
        <v>23401.776146660763</v>
      </c>
      <c r="Z86" s="202">
        <f t="shared" si="48"/>
        <v>0.113</v>
      </c>
      <c r="AA86" s="200">
        <f t="shared" ca="1" si="61"/>
        <v>1881139.46</v>
      </c>
      <c r="AB86" s="200">
        <f t="shared" ca="1" si="49"/>
        <v>2575.4848518097197</v>
      </c>
      <c r="AC86" s="201">
        <f t="shared" ca="1" si="50"/>
        <v>18304.532023277778</v>
      </c>
      <c r="AD86" s="201">
        <f t="shared" ca="1" si="51"/>
        <v>1504.911568</v>
      </c>
      <c r="AE86" s="201">
        <f t="shared" ca="1" si="52"/>
        <v>23401.776510648215</v>
      </c>
      <c r="AF86" s="201">
        <f t="shared" si="53"/>
        <v>0</v>
      </c>
      <c r="AG86" s="201">
        <f>'Tabla Crec'!E80+'Tabla Crec'!H80</f>
        <v>0</v>
      </c>
      <c r="AH86" s="201">
        <f t="shared" ca="1" si="62"/>
        <v>23401.776510648215</v>
      </c>
      <c r="AJ86" s="201">
        <f t="shared" ca="1" si="54"/>
        <v>23261.521604777769</v>
      </c>
    </row>
    <row r="87" spans="2:36" x14ac:dyDescent="0.25">
      <c r="B87" s="196">
        <v>73</v>
      </c>
      <c r="C87" s="197">
        <f t="shared" ca="1" si="55"/>
        <v>47911</v>
      </c>
      <c r="D87" s="196">
        <f t="shared" ca="1" si="63"/>
        <v>28</v>
      </c>
      <c r="E87" s="198">
        <f t="shared" si="32"/>
        <v>0.113</v>
      </c>
      <c r="F87" s="199">
        <f t="shared" ca="1" si="33"/>
        <v>1.0095888888888889</v>
      </c>
      <c r="G87" s="199">
        <f t="shared" ca="1" si="56"/>
        <v>2.1192028902496793</v>
      </c>
      <c r="H87" s="199">
        <f t="shared" ca="1" si="57"/>
        <v>0.47187553612772887</v>
      </c>
      <c r="I87" s="196" t="b">
        <f t="shared" si="34"/>
        <v>0</v>
      </c>
      <c r="J87" s="199">
        <f t="shared" si="58"/>
        <v>1.074194872535978</v>
      </c>
      <c r="K87" s="199">
        <f t="shared" ca="1" si="35"/>
        <v>0.50688628138357195</v>
      </c>
      <c r="L87" s="164">
        <f t="shared" ca="1" si="36"/>
        <v>22384.928079100046</v>
      </c>
      <c r="M87" s="200">
        <f t="shared" ca="1" si="59"/>
        <v>1878563.9405833043</v>
      </c>
      <c r="N87" s="201">
        <f t="shared" ca="1" si="60"/>
        <v>4371.5871821734718</v>
      </c>
      <c r="O87" s="200">
        <f t="shared" ca="1" si="37"/>
        <v>16510.48974445993</v>
      </c>
      <c r="P87" s="201">
        <f t="shared" si="38"/>
        <v>399</v>
      </c>
      <c r="Q87" s="201">
        <f t="shared" si="39"/>
        <v>63.84</v>
      </c>
      <c r="R87" s="201">
        <f t="shared" si="40"/>
        <v>166.35080000000002</v>
      </c>
      <c r="S87" s="201">
        <f t="shared" si="41"/>
        <v>26.616128000000003</v>
      </c>
      <c r="T87" s="201">
        <f t="shared" ca="1" si="42"/>
        <v>1502.8511524666435</v>
      </c>
      <c r="U87" s="201">
        <f t="shared" si="43"/>
        <v>84.482758620689665</v>
      </c>
      <c r="V87" s="201">
        <f t="shared" si="44"/>
        <v>13.517241379310347</v>
      </c>
      <c r="W87" s="201">
        <f t="shared" ca="1" si="45"/>
        <v>226.75960306958046</v>
      </c>
      <c r="X87" s="201">
        <f t="shared" ca="1" si="46"/>
        <v>36.281536491132876</v>
      </c>
      <c r="Y87" s="201">
        <f t="shared" ca="1" si="47"/>
        <v>23401.776146660763</v>
      </c>
      <c r="Z87" s="202">
        <f t="shared" si="48"/>
        <v>0.113</v>
      </c>
      <c r="AA87" s="200">
        <f t="shared" ca="1" si="61"/>
        <v>1878563.98</v>
      </c>
      <c r="AB87" s="200">
        <f t="shared" ca="1" si="49"/>
        <v>4371.5871821734718</v>
      </c>
      <c r="AC87" s="201">
        <f t="shared" ca="1" si="50"/>
        <v>16510.490090888889</v>
      </c>
      <c r="AD87" s="201">
        <f t="shared" ca="1" si="51"/>
        <v>1502.8511840000001</v>
      </c>
      <c r="AE87" s="201">
        <f t="shared" ca="1" si="52"/>
        <v>23401.776524623077</v>
      </c>
      <c r="AF87" s="201">
        <f t="shared" si="53"/>
        <v>0</v>
      </c>
      <c r="AG87" s="201">
        <f>'Tabla Crec'!E81+'Tabla Crec'!H81</f>
        <v>0</v>
      </c>
      <c r="AH87" s="201">
        <f t="shared" ca="1" si="62"/>
        <v>23401.776524623077</v>
      </c>
      <c r="AJ87" s="201">
        <f t="shared" ca="1" si="54"/>
        <v>23261.521618752631</v>
      </c>
    </row>
    <row r="88" spans="2:36" x14ac:dyDescent="0.25">
      <c r="B88" s="196">
        <v>74</v>
      </c>
      <c r="C88" s="197">
        <f t="shared" ca="1" si="55"/>
        <v>47942</v>
      </c>
      <c r="D88" s="196">
        <f t="shared" ca="1" si="63"/>
        <v>31</v>
      </c>
      <c r="E88" s="198">
        <f t="shared" si="32"/>
        <v>0.113</v>
      </c>
      <c r="F88" s="199">
        <f t="shared" ca="1" si="33"/>
        <v>1.0105305555555555</v>
      </c>
      <c r="G88" s="199">
        <f t="shared" ca="1" si="56"/>
        <v>2.1415192740189473</v>
      </c>
      <c r="H88" s="199">
        <f t="shared" ca="1" si="57"/>
        <v>0.46695820678901462</v>
      </c>
      <c r="I88" s="196" t="b">
        <f t="shared" si="34"/>
        <v>0</v>
      </c>
      <c r="J88" s="199">
        <f t="shared" si="58"/>
        <v>1.074194872535978</v>
      </c>
      <c r="K88" s="199">
        <f t="shared" ca="1" si="35"/>
        <v>0.50160411142135441</v>
      </c>
      <c r="L88" s="164">
        <f t="shared" ca="1" si="36"/>
        <v>22384.928079100046</v>
      </c>
      <c r="M88" s="200">
        <f t="shared" ca="1" si="59"/>
        <v>1874192.3534011308</v>
      </c>
      <c r="N88" s="201">
        <f t="shared" ca="1" si="60"/>
        <v>2648.6413798120266</v>
      </c>
      <c r="O88" s="200">
        <f t="shared" ca="1" si="37"/>
        <v>18236.932816567114</v>
      </c>
      <c r="P88" s="201">
        <f t="shared" si="38"/>
        <v>399</v>
      </c>
      <c r="Q88" s="201">
        <f t="shared" si="39"/>
        <v>63.84</v>
      </c>
      <c r="R88" s="201">
        <f t="shared" si="40"/>
        <v>166.35080000000002</v>
      </c>
      <c r="S88" s="201">
        <f t="shared" si="41"/>
        <v>26.616128000000003</v>
      </c>
      <c r="T88" s="201">
        <f t="shared" ca="1" si="42"/>
        <v>1499.3538827209047</v>
      </c>
      <c r="U88" s="201">
        <f t="shared" si="43"/>
        <v>84.482758620689665</v>
      </c>
      <c r="V88" s="201">
        <f t="shared" si="44"/>
        <v>13.517241379310347</v>
      </c>
      <c r="W88" s="201">
        <f t="shared" ca="1" si="45"/>
        <v>226.75960306958046</v>
      </c>
      <c r="X88" s="201">
        <f t="shared" ca="1" si="46"/>
        <v>36.281536491132876</v>
      </c>
      <c r="Y88" s="201">
        <f t="shared" ca="1" si="47"/>
        <v>23401.776146660763</v>
      </c>
      <c r="Z88" s="202">
        <f t="shared" si="48"/>
        <v>0.113</v>
      </c>
      <c r="AA88" s="200">
        <f t="shared" ca="1" si="61"/>
        <v>1874192.39</v>
      </c>
      <c r="AB88" s="200">
        <f t="shared" ca="1" si="49"/>
        <v>2648.6413798120266</v>
      </c>
      <c r="AC88" s="201">
        <f t="shared" ca="1" si="50"/>
        <v>18236.933172694444</v>
      </c>
      <c r="AD88" s="201">
        <f t="shared" ca="1" si="51"/>
        <v>1499.353912</v>
      </c>
      <c r="AE88" s="201">
        <f t="shared" ca="1" si="52"/>
        <v>23401.776532067186</v>
      </c>
      <c r="AF88" s="201">
        <f t="shared" si="53"/>
        <v>0</v>
      </c>
      <c r="AG88" s="201">
        <f>'Tabla Crec'!E82+'Tabla Crec'!H82</f>
        <v>0</v>
      </c>
      <c r="AH88" s="201">
        <f t="shared" ca="1" si="62"/>
        <v>23401.776532067186</v>
      </c>
      <c r="AJ88" s="201">
        <f t="shared" ca="1" si="54"/>
        <v>23261.52162619674</v>
      </c>
    </row>
    <row r="89" spans="2:36" x14ac:dyDescent="0.25">
      <c r="B89" s="196">
        <v>75</v>
      </c>
      <c r="C89" s="197">
        <f t="shared" ca="1" si="55"/>
        <v>47972</v>
      </c>
      <c r="D89" s="196">
        <f t="shared" ca="1" si="63"/>
        <v>30</v>
      </c>
      <c r="E89" s="198">
        <f t="shared" si="32"/>
        <v>0.113</v>
      </c>
      <c r="F89" s="199">
        <f t="shared" ca="1" si="33"/>
        <v>1.0102166666666665</v>
      </c>
      <c r="G89" s="199">
        <f t="shared" ca="1" si="56"/>
        <v>2.1633984626018408</v>
      </c>
      <c r="H89" s="199">
        <f t="shared" ca="1" si="57"/>
        <v>0.46223569873361947</v>
      </c>
      <c r="I89" s="196" t="b">
        <f t="shared" si="34"/>
        <v>0</v>
      </c>
      <c r="J89" s="199">
        <f t="shared" si="58"/>
        <v>1.074194872535978</v>
      </c>
      <c r="K89" s="199">
        <f t="shared" ca="1" si="35"/>
        <v>0.4965312174827391</v>
      </c>
      <c r="L89" s="164">
        <f t="shared" ca="1" si="36"/>
        <v>22384.928079100046</v>
      </c>
      <c r="M89" s="200">
        <f t="shared" ca="1" si="59"/>
        <v>1871543.7120213187</v>
      </c>
      <c r="N89" s="201">
        <f t="shared" ca="1" si="60"/>
        <v>3263.9898212822354</v>
      </c>
      <c r="O89" s="200">
        <f t="shared" ca="1" si="37"/>
        <v>17623.703288200755</v>
      </c>
      <c r="P89" s="201">
        <f t="shared" si="38"/>
        <v>399</v>
      </c>
      <c r="Q89" s="201">
        <f t="shared" si="39"/>
        <v>63.84</v>
      </c>
      <c r="R89" s="201">
        <f t="shared" si="40"/>
        <v>166.35080000000002</v>
      </c>
      <c r="S89" s="201">
        <f t="shared" si="41"/>
        <v>26.616128000000003</v>
      </c>
      <c r="T89" s="201">
        <f t="shared" ca="1" si="42"/>
        <v>1497.234969617055</v>
      </c>
      <c r="U89" s="201">
        <f t="shared" si="43"/>
        <v>84.482758620689665</v>
      </c>
      <c r="V89" s="201">
        <f t="shared" si="44"/>
        <v>13.517241379310347</v>
      </c>
      <c r="W89" s="201">
        <f t="shared" ca="1" si="45"/>
        <v>226.75960306958046</v>
      </c>
      <c r="X89" s="201">
        <f t="shared" ca="1" si="46"/>
        <v>36.281536491132876</v>
      </c>
      <c r="Y89" s="201">
        <f t="shared" ca="1" si="47"/>
        <v>23401.776146660763</v>
      </c>
      <c r="Z89" s="202">
        <f t="shared" si="48"/>
        <v>0.113</v>
      </c>
      <c r="AA89" s="200">
        <f t="shared" ca="1" si="61"/>
        <v>1871543.75</v>
      </c>
      <c r="AB89" s="200">
        <f t="shared" ca="1" si="49"/>
        <v>3263.9898212822354</v>
      </c>
      <c r="AC89" s="201">
        <f t="shared" ca="1" si="50"/>
        <v>17623.703645833335</v>
      </c>
      <c r="AD89" s="201">
        <f t="shared" ca="1" si="51"/>
        <v>1497.2350000000001</v>
      </c>
      <c r="AE89" s="201">
        <f t="shared" ca="1" si="52"/>
        <v>23401.776534676286</v>
      </c>
      <c r="AF89" s="201">
        <f t="shared" si="53"/>
        <v>0</v>
      </c>
      <c r="AG89" s="201">
        <f>'Tabla Crec'!E83+'Tabla Crec'!H83</f>
        <v>0</v>
      </c>
      <c r="AH89" s="201">
        <f t="shared" ca="1" si="62"/>
        <v>23401.776534676286</v>
      </c>
      <c r="AJ89" s="201">
        <f t="shared" ca="1" si="54"/>
        <v>23261.52162880584</v>
      </c>
    </row>
    <row r="90" spans="2:36" x14ac:dyDescent="0.25">
      <c r="B90" s="196">
        <v>76</v>
      </c>
      <c r="C90" s="197">
        <f t="shared" ca="1" si="55"/>
        <v>48003</v>
      </c>
      <c r="D90" s="196">
        <f t="shared" ca="1" si="63"/>
        <v>31</v>
      </c>
      <c r="E90" s="198">
        <f t="shared" si="32"/>
        <v>0.113</v>
      </c>
      <c r="F90" s="199">
        <f t="shared" ca="1" si="33"/>
        <v>1.0105305555555555</v>
      </c>
      <c r="G90" s="199">
        <f t="shared" ca="1" si="56"/>
        <v>2.186180250301073</v>
      </c>
      <c r="H90" s="199">
        <f t="shared" ca="1" si="57"/>
        <v>0.4574188243912109</v>
      </c>
      <c r="I90" s="196" t="b">
        <f t="shared" si="34"/>
        <v>0</v>
      </c>
      <c r="J90" s="199">
        <f t="shared" si="58"/>
        <v>1.074194872535978</v>
      </c>
      <c r="K90" s="199">
        <f t="shared" ca="1" si="35"/>
        <v>0.49135695576247368</v>
      </c>
      <c r="L90" s="164">
        <f t="shared" ca="1" si="36"/>
        <v>22384.928079100046</v>
      </c>
      <c r="M90" s="200">
        <f t="shared" ca="1" si="59"/>
        <v>1868279.7222000365</v>
      </c>
      <c r="N90" s="201">
        <f t="shared" ca="1" si="60"/>
        <v>2710.9046711546616</v>
      </c>
      <c r="O90" s="200">
        <f t="shared" ca="1" si="37"/>
        <v>18179.399630185355</v>
      </c>
      <c r="P90" s="201">
        <f t="shared" si="38"/>
        <v>399</v>
      </c>
      <c r="Q90" s="201">
        <f t="shared" si="39"/>
        <v>63.84</v>
      </c>
      <c r="R90" s="201">
        <f t="shared" si="40"/>
        <v>166.35080000000002</v>
      </c>
      <c r="S90" s="201">
        <f t="shared" si="41"/>
        <v>26.616128000000003</v>
      </c>
      <c r="T90" s="201">
        <f t="shared" ca="1" si="42"/>
        <v>1494.6237777600293</v>
      </c>
      <c r="U90" s="201">
        <f t="shared" si="43"/>
        <v>84.482758620689665</v>
      </c>
      <c r="V90" s="201">
        <f t="shared" si="44"/>
        <v>13.517241379310347</v>
      </c>
      <c r="W90" s="201">
        <f t="shared" ca="1" si="45"/>
        <v>226.75960306958046</v>
      </c>
      <c r="X90" s="201">
        <f t="shared" ca="1" si="46"/>
        <v>36.281536491132876</v>
      </c>
      <c r="Y90" s="201">
        <f t="shared" ca="1" si="47"/>
        <v>23401.776146660763</v>
      </c>
      <c r="Z90" s="202">
        <f t="shared" si="48"/>
        <v>0.113</v>
      </c>
      <c r="AA90" s="200">
        <f t="shared" ca="1" si="61"/>
        <v>1868279.76</v>
      </c>
      <c r="AB90" s="200">
        <f t="shared" ca="1" si="49"/>
        <v>2710.9046711546616</v>
      </c>
      <c r="AC90" s="201">
        <f t="shared" ca="1" si="50"/>
        <v>18179.399998000001</v>
      </c>
      <c r="AD90" s="201">
        <f t="shared" ca="1" si="51"/>
        <v>1494.6238080000001</v>
      </c>
      <c r="AE90" s="201">
        <f t="shared" ca="1" si="52"/>
        <v>23401.77654471538</v>
      </c>
      <c r="AF90" s="201">
        <f t="shared" si="53"/>
        <v>0</v>
      </c>
      <c r="AG90" s="201">
        <f>'Tabla Crec'!E84+'Tabla Crec'!H84</f>
        <v>0</v>
      </c>
      <c r="AH90" s="201">
        <f t="shared" ca="1" si="62"/>
        <v>23401.77654471538</v>
      </c>
      <c r="AJ90" s="201">
        <f t="shared" ca="1" si="54"/>
        <v>23261.521638844933</v>
      </c>
    </row>
    <row r="91" spans="2:36" x14ac:dyDescent="0.25">
      <c r="B91" s="196">
        <v>77</v>
      </c>
      <c r="C91" s="197">
        <f t="shared" ca="1" si="55"/>
        <v>48033</v>
      </c>
      <c r="D91" s="196">
        <f t="shared" ca="1" si="63"/>
        <v>30</v>
      </c>
      <c r="E91" s="198">
        <f t="shared" si="32"/>
        <v>0.113</v>
      </c>
      <c r="F91" s="199">
        <f t="shared" ca="1" si="33"/>
        <v>1.0102166666666665</v>
      </c>
      <c r="G91" s="199">
        <f t="shared" ca="1" si="56"/>
        <v>2.2085157251916487</v>
      </c>
      <c r="H91" s="199">
        <f t="shared" ca="1" si="57"/>
        <v>0.45279279137268669</v>
      </c>
      <c r="I91" s="196" t="b">
        <f t="shared" si="34"/>
        <v>0</v>
      </c>
      <c r="J91" s="199">
        <f t="shared" si="58"/>
        <v>1.074194872535978</v>
      </c>
      <c r="K91" s="199">
        <f t="shared" ca="1" si="35"/>
        <v>0.48638769481379285</v>
      </c>
      <c r="L91" s="164">
        <f t="shared" ca="1" si="36"/>
        <v>22384.928079100046</v>
      </c>
      <c r="M91" s="200">
        <f t="shared" ca="1" si="59"/>
        <v>1865568.8175288818</v>
      </c>
      <c r="N91" s="201">
        <f t="shared" ca="1" si="60"/>
        <v>3325.0333266799689</v>
      </c>
      <c r="O91" s="200">
        <f t="shared" ca="1" si="37"/>
        <v>17567.439698396971</v>
      </c>
      <c r="P91" s="201">
        <f t="shared" si="38"/>
        <v>399</v>
      </c>
      <c r="Q91" s="201">
        <f t="shared" si="39"/>
        <v>63.84</v>
      </c>
      <c r="R91" s="201">
        <f t="shared" si="40"/>
        <v>166.35080000000002</v>
      </c>
      <c r="S91" s="201">
        <f t="shared" si="41"/>
        <v>26.616128000000003</v>
      </c>
      <c r="T91" s="201">
        <f t="shared" ca="1" si="42"/>
        <v>1492.4550540231055</v>
      </c>
      <c r="U91" s="201">
        <f t="shared" si="43"/>
        <v>84.482758620689665</v>
      </c>
      <c r="V91" s="201">
        <f t="shared" si="44"/>
        <v>13.517241379310347</v>
      </c>
      <c r="W91" s="201">
        <f t="shared" ca="1" si="45"/>
        <v>226.75960306958046</v>
      </c>
      <c r="X91" s="201">
        <f t="shared" ca="1" si="46"/>
        <v>36.281536491132876</v>
      </c>
      <c r="Y91" s="201">
        <f t="shared" ca="1" si="47"/>
        <v>23401.776146660763</v>
      </c>
      <c r="Z91" s="202">
        <f t="shared" si="48"/>
        <v>0.113</v>
      </c>
      <c r="AA91" s="200">
        <f t="shared" ca="1" si="61"/>
        <v>1865568.86</v>
      </c>
      <c r="AB91" s="200">
        <f t="shared" ca="1" si="49"/>
        <v>3325.0333266799689</v>
      </c>
      <c r="AC91" s="201">
        <f t="shared" ca="1" si="50"/>
        <v>17567.440098333336</v>
      </c>
      <c r="AD91" s="201">
        <f t="shared" ca="1" si="51"/>
        <v>1492.4550880000002</v>
      </c>
      <c r="AE91" s="201">
        <f t="shared" ca="1" si="52"/>
        <v>23401.77658057402</v>
      </c>
      <c r="AF91" s="201">
        <f t="shared" si="53"/>
        <v>0</v>
      </c>
      <c r="AG91" s="201">
        <f>'Tabla Crec'!E85+'Tabla Crec'!H85</f>
        <v>0</v>
      </c>
      <c r="AH91" s="201">
        <f t="shared" ca="1" si="62"/>
        <v>23401.77658057402</v>
      </c>
      <c r="AJ91" s="201">
        <f t="shared" ca="1" si="54"/>
        <v>23261.521674703574</v>
      </c>
    </row>
    <row r="92" spans="2:36" x14ac:dyDescent="0.25">
      <c r="B92" s="196">
        <v>78</v>
      </c>
      <c r="C92" s="197">
        <f t="shared" ca="1" si="55"/>
        <v>48064</v>
      </c>
      <c r="D92" s="196">
        <f t="shared" ca="1" si="63"/>
        <v>31</v>
      </c>
      <c r="E92" s="198">
        <f t="shared" si="32"/>
        <v>0.113</v>
      </c>
      <c r="F92" s="199">
        <f t="shared" ca="1" si="33"/>
        <v>1.0105305555555555</v>
      </c>
      <c r="G92" s="199">
        <f t="shared" ca="1" si="56"/>
        <v>2.2317726227310972</v>
      </c>
      <c r="H92" s="199">
        <f t="shared" ca="1" si="57"/>
        <v>0.44807431985444174</v>
      </c>
      <c r="I92" s="196" t="b">
        <f t="shared" si="34"/>
        <v>0</v>
      </c>
      <c r="J92" s="199">
        <f t="shared" si="58"/>
        <v>1.074194872535978</v>
      </c>
      <c r="K92" s="199">
        <f t="shared" ca="1" si="35"/>
        <v>0.48131913690268707</v>
      </c>
      <c r="L92" s="164">
        <f t="shared" ca="1" si="36"/>
        <v>22384.928079100046</v>
      </c>
      <c r="M92" s="200">
        <f t="shared" ca="1" si="59"/>
        <v>1862243.7842022018</v>
      </c>
      <c r="N92" s="201">
        <f t="shared" ca="1" si="60"/>
        <v>2774.4664515707473</v>
      </c>
      <c r="O92" s="200">
        <f t="shared" ca="1" si="37"/>
        <v>18120.666600167537</v>
      </c>
      <c r="P92" s="201">
        <f t="shared" si="38"/>
        <v>399</v>
      </c>
      <c r="Q92" s="201">
        <f t="shared" si="39"/>
        <v>63.84</v>
      </c>
      <c r="R92" s="201">
        <f t="shared" si="40"/>
        <v>166.35080000000002</v>
      </c>
      <c r="S92" s="201">
        <f t="shared" si="41"/>
        <v>26.616128000000003</v>
      </c>
      <c r="T92" s="201">
        <f t="shared" ca="1" si="42"/>
        <v>1489.7950273617614</v>
      </c>
      <c r="U92" s="201">
        <f t="shared" si="43"/>
        <v>84.482758620689665</v>
      </c>
      <c r="V92" s="201">
        <f t="shared" si="44"/>
        <v>13.517241379310347</v>
      </c>
      <c r="W92" s="201">
        <f t="shared" ca="1" si="45"/>
        <v>226.75960306958046</v>
      </c>
      <c r="X92" s="201">
        <f t="shared" ca="1" si="46"/>
        <v>36.281536491132876</v>
      </c>
      <c r="Y92" s="201">
        <f t="shared" ca="1" si="47"/>
        <v>23401.776146660763</v>
      </c>
      <c r="Z92" s="202">
        <f t="shared" si="48"/>
        <v>0.113</v>
      </c>
      <c r="AA92" s="200">
        <f t="shared" ca="1" si="61"/>
        <v>1862243.83</v>
      </c>
      <c r="AB92" s="200">
        <f t="shared" ca="1" si="49"/>
        <v>2774.4664515707473</v>
      </c>
      <c r="AC92" s="201">
        <f t="shared" ca="1" si="50"/>
        <v>18120.667045805556</v>
      </c>
      <c r="AD92" s="201">
        <f t="shared" ca="1" si="51"/>
        <v>1489.7950640000001</v>
      </c>
      <c r="AE92" s="201">
        <f t="shared" ca="1" si="52"/>
        <v>23401.776628937023</v>
      </c>
      <c r="AF92" s="201">
        <f t="shared" si="53"/>
        <v>0</v>
      </c>
      <c r="AG92" s="201">
        <f>'Tabla Crec'!E86+'Tabla Crec'!H86</f>
        <v>0</v>
      </c>
      <c r="AH92" s="201">
        <f t="shared" ca="1" si="62"/>
        <v>23401.776628937023</v>
      </c>
      <c r="AJ92" s="201">
        <f t="shared" ca="1" si="54"/>
        <v>23261.521723066577</v>
      </c>
    </row>
    <row r="93" spans="2:36" x14ac:dyDescent="0.25">
      <c r="B93" s="196">
        <v>79</v>
      </c>
      <c r="C93" s="197">
        <f t="shared" ca="1" si="55"/>
        <v>48095</v>
      </c>
      <c r="D93" s="196">
        <f t="shared" ca="1" si="63"/>
        <v>31</v>
      </c>
      <c r="E93" s="198">
        <f t="shared" si="32"/>
        <v>0.113</v>
      </c>
      <c r="F93" s="199">
        <f t="shared" ca="1" si="33"/>
        <v>1.0105305555555555</v>
      </c>
      <c r="G93" s="199">
        <f t="shared" ca="1" si="56"/>
        <v>2.2552744283221346</v>
      </c>
      <c r="H93" s="199">
        <f t="shared" ca="1" si="57"/>
        <v>0.44340501867170723</v>
      </c>
      <c r="I93" s="196" t="b">
        <f t="shared" si="34"/>
        <v>0</v>
      </c>
      <c r="J93" s="199">
        <f t="shared" si="58"/>
        <v>1.074194872535978</v>
      </c>
      <c r="K93" s="199">
        <f t="shared" ca="1" si="35"/>
        <v>0.47630339751386752</v>
      </c>
      <c r="L93" s="164">
        <f t="shared" ca="1" si="36"/>
        <v>22384.928079100046</v>
      </c>
      <c r="M93" s="200">
        <f t="shared" ca="1" si="59"/>
        <v>1859469.3177506309</v>
      </c>
      <c r="N93" s="201">
        <f t="shared" ca="1" si="60"/>
        <v>2803.6831246760416</v>
      </c>
      <c r="O93" s="200">
        <f t="shared" ca="1" si="37"/>
        <v>18093.669500223499</v>
      </c>
      <c r="P93" s="201">
        <f t="shared" si="38"/>
        <v>399</v>
      </c>
      <c r="Q93" s="201">
        <f t="shared" si="39"/>
        <v>63.84</v>
      </c>
      <c r="R93" s="201">
        <f t="shared" si="40"/>
        <v>166.35080000000002</v>
      </c>
      <c r="S93" s="201">
        <f t="shared" si="41"/>
        <v>26.616128000000003</v>
      </c>
      <c r="T93" s="201">
        <f t="shared" ca="1" si="42"/>
        <v>1487.5754542005047</v>
      </c>
      <c r="U93" s="201">
        <f t="shared" si="43"/>
        <v>84.482758620689665</v>
      </c>
      <c r="V93" s="201">
        <f t="shared" si="44"/>
        <v>13.517241379310347</v>
      </c>
      <c r="W93" s="201">
        <f t="shared" ca="1" si="45"/>
        <v>226.75960306958046</v>
      </c>
      <c r="X93" s="201">
        <f t="shared" ca="1" si="46"/>
        <v>36.281536491132876</v>
      </c>
      <c r="Y93" s="201">
        <f t="shared" ca="1" si="47"/>
        <v>23401.776146660763</v>
      </c>
      <c r="Z93" s="202">
        <f t="shared" si="48"/>
        <v>0.113</v>
      </c>
      <c r="AA93" s="200">
        <f t="shared" ca="1" si="61"/>
        <v>1859469.36</v>
      </c>
      <c r="AB93" s="200">
        <f t="shared" ca="1" si="49"/>
        <v>2803.6831246760416</v>
      </c>
      <c r="AC93" s="201">
        <f t="shared" ca="1" si="50"/>
        <v>18093.669911333334</v>
      </c>
      <c r="AD93" s="201">
        <f t="shared" ca="1" si="51"/>
        <v>1487.5754880000002</v>
      </c>
      <c r="AE93" s="201">
        <f t="shared" ca="1" si="52"/>
        <v>23401.776591570091</v>
      </c>
      <c r="AF93" s="201">
        <f t="shared" si="53"/>
        <v>0</v>
      </c>
      <c r="AG93" s="201">
        <f>'Tabla Crec'!E87+'Tabla Crec'!H87</f>
        <v>0</v>
      </c>
      <c r="AH93" s="201">
        <f t="shared" ca="1" si="62"/>
        <v>23401.776591570091</v>
      </c>
      <c r="AJ93" s="201">
        <f t="shared" ca="1" si="54"/>
        <v>23261.521685699645</v>
      </c>
    </row>
    <row r="94" spans="2:36" x14ac:dyDescent="0.25">
      <c r="B94" s="196">
        <v>80</v>
      </c>
      <c r="C94" s="197">
        <f t="shared" ca="1" si="55"/>
        <v>48125</v>
      </c>
      <c r="D94" s="196">
        <f t="shared" ca="1" si="63"/>
        <v>30</v>
      </c>
      <c r="E94" s="198">
        <f t="shared" si="32"/>
        <v>0.113</v>
      </c>
      <c r="F94" s="199">
        <f t="shared" ca="1" si="33"/>
        <v>1.0102166666666665</v>
      </c>
      <c r="G94" s="199">
        <f t="shared" ca="1" si="56"/>
        <v>2.2783158153981589</v>
      </c>
      <c r="H94" s="199">
        <f t="shared" ca="1" si="57"/>
        <v>0.43892071206345895</v>
      </c>
      <c r="I94" s="196" t="b">
        <f t="shared" si="34"/>
        <v>0</v>
      </c>
      <c r="J94" s="199">
        <f t="shared" si="58"/>
        <v>1.074194872535978</v>
      </c>
      <c r="K94" s="199">
        <f t="shared" ca="1" si="35"/>
        <v>0.47148637834840801</v>
      </c>
      <c r="L94" s="164">
        <f t="shared" ca="1" si="36"/>
        <v>22384.928079100046</v>
      </c>
      <c r="M94" s="200">
        <f t="shared" ca="1" si="59"/>
        <v>1856665.6346259548</v>
      </c>
      <c r="N94" s="201">
        <f t="shared" ca="1" si="60"/>
        <v>3415.9941786715399</v>
      </c>
      <c r="O94" s="200">
        <f t="shared" ca="1" si="37"/>
        <v>17483.601392727742</v>
      </c>
      <c r="P94" s="201">
        <f t="shared" si="38"/>
        <v>399</v>
      </c>
      <c r="Q94" s="201">
        <f t="shared" si="39"/>
        <v>63.84</v>
      </c>
      <c r="R94" s="201">
        <f t="shared" si="40"/>
        <v>166.35080000000002</v>
      </c>
      <c r="S94" s="201">
        <f t="shared" si="41"/>
        <v>26.616128000000003</v>
      </c>
      <c r="T94" s="201">
        <f t="shared" ca="1" si="42"/>
        <v>1485.3325077007639</v>
      </c>
      <c r="U94" s="201">
        <f t="shared" si="43"/>
        <v>84.482758620689665</v>
      </c>
      <c r="V94" s="201">
        <f t="shared" si="44"/>
        <v>13.517241379310347</v>
      </c>
      <c r="W94" s="201">
        <f t="shared" ca="1" si="45"/>
        <v>226.75960306958046</v>
      </c>
      <c r="X94" s="201">
        <f t="shared" ca="1" si="46"/>
        <v>36.281536491132876</v>
      </c>
      <c r="Y94" s="201">
        <f t="shared" ca="1" si="47"/>
        <v>23401.776146660763</v>
      </c>
      <c r="Z94" s="202">
        <f t="shared" si="48"/>
        <v>0.113</v>
      </c>
      <c r="AA94" s="200">
        <f t="shared" ca="1" si="61"/>
        <v>1856665.68</v>
      </c>
      <c r="AB94" s="200">
        <f t="shared" ca="1" si="49"/>
        <v>3415.9941786715399</v>
      </c>
      <c r="AC94" s="201">
        <f t="shared" ca="1" si="50"/>
        <v>17483.60182</v>
      </c>
      <c r="AD94" s="201">
        <f t="shared" ca="1" si="51"/>
        <v>1485.3325440000001</v>
      </c>
      <c r="AE94" s="201">
        <f t="shared" ca="1" si="52"/>
        <v>23401.776610232257</v>
      </c>
      <c r="AF94" s="201">
        <f t="shared" si="53"/>
        <v>0</v>
      </c>
      <c r="AG94" s="201">
        <f>'Tabla Crec'!E88+'Tabla Crec'!H88</f>
        <v>0</v>
      </c>
      <c r="AH94" s="201">
        <f t="shared" ca="1" si="62"/>
        <v>23401.776610232257</v>
      </c>
      <c r="AJ94" s="201">
        <f t="shared" ca="1" si="54"/>
        <v>23261.52170436181</v>
      </c>
    </row>
    <row r="95" spans="2:36" x14ac:dyDescent="0.25">
      <c r="B95" s="196">
        <v>81</v>
      </c>
      <c r="C95" s="197">
        <f t="shared" ca="1" si="55"/>
        <v>48156</v>
      </c>
      <c r="D95" s="196">
        <f t="shared" ca="1" si="63"/>
        <v>31</v>
      </c>
      <c r="E95" s="198">
        <f t="shared" si="32"/>
        <v>0.113</v>
      </c>
      <c r="F95" s="199">
        <f t="shared" ca="1" si="33"/>
        <v>1.0105305555555555</v>
      </c>
      <c r="G95" s="199">
        <f t="shared" ca="1" si="56"/>
        <v>2.3023077466653099</v>
      </c>
      <c r="H95" s="199">
        <f t="shared" ca="1" si="57"/>
        <v>0.43434679896656386</v>
      </c>
      <c r="I95" s="196" t="b">
        <f t="shared" si="34"/>
        <v>0</v>
      </c>
      <c r="J95" s="199">
        <f t="shared" si="58"/>
        <v>1.074194872535978</v>
      </c>
      <c r="K95" s="199">
        <f t="shared" ca="1" si="35"/>
        <v>0.46657310435229815</v>
      </c>
      <c r="L95" s="164">
        <f t="shared" ca="1" si="36"/>
        <v>22384.928079100046</v>
      </c>
      <c r="M95" s="200">
        <f t="shared" ca="1" si="59"/>
        <v>1853249.6404472832</v>
      </c>
      <c r="N95" s="201">
        <f t="shared" ca="1" si="60"/>
        <v>2869.1797820565707</v>
      </c>
      <c r="O95" s="200">
        <f t="shared" ca="1" si="37"/>
        <v>18033.148584685649</v>
      </c>
      <c r="P95" s="201">
        <f t="shared" si="38"/>
        <v>399</v>
      </c>
      <c r="Q95" s="201">
        <f t="shared" si="39"/>
        <v>63.84</v>
      </c>
      <c r="R95" s="201">
        <f t="shared" si="40"/>
        <v>166.35080000000002</v>
      </c>
      <c r="S95" s="201">
        <f t="shared" si="41"/>
        <v>26.616128000000003</v>
      </c>
      <c r="T95" s="201">
        <f t="shared" ca="1" si="42"/>
        <v>1482.5997123578265</v>
      </c>
      <c r="U95" s="201">
        <f t="shared" si="43"/>
        <v>84.482758620689665</v>
      </c>
      <c r="V95" s="201">
        <f t="shared" si="44"/>
        <v>13.517241379310347</v>
      </c>
      <c r="W95" s="201">
        <f t="shared" ca="1" si="45"/>
        <v>226.75960306958046</v>
      </c>
      <c r="X95" s="201">
        <f t="shared" ca="1" si="46"/>
        <v>36.281536491132876</v>
      </c>
      <c r="Y95" s="201">
        <f t="shared" ca="1" si="47"/>
        <v>23401.776146660763</v>
      </c>
      <c r="Z95" s="202">
        <f t="shared" si="48"/>
        <v>0.113</v>
      </c>
      <c r="AA95" s="200">
        <f t="shared" ca="1" si="61"/>
        <v>1853249.69</v>
      </c>
      <c r="AB95" s="200">
        <f t="shared" ca="1" si="49"/>
        <v>2869.1797820565707</v>
      </c>
      <c r="AC95" s="201">
        <f t="shared" ca="1" si="50"/>
        <v>18033.149066861111</v>
      </c>
      <c r="AD95" s="201">
        <f t="shared" ca="1" si="51"/>
        <v>1482.5997520000001</v>
      </c>
      <c r="AE95" s="201">
        <f t="shared" ca="1" si="52"/>
        <v>23401.776668478396</v>
      </c>
      <c r="AF95" s="201">
        <f t="shared" si="53"/>
        <v>0</v>
      </c>
      <c r="AG95" s="201">
        <f>'Tabla Crec'!E89+'Tabla Crec'!H89</f>
        <v>0</v>
      </c>
      <c r="AH95" s="201">
        <f t="shared" ca="1" si="62"/>
        <v>23401.776668478396</v>
      </c>
      <c r="AJ95" s="201">
        <f t="shared" ca="1" si="54"/>
        <v>23261.52176260795</v>
      </c>
    </row>
    <row r="96" spans="2:36" x14ac:dyDescent="0.25">
      <c r="B96" s="196">
        <v>82</v>
      </c>
      <c r="C96" s="197">
        <f t="shared" ca="1" si="55"/>
        <v>48186</v>
      </c>
      <c r="D96" s="196">
        <f t="shared" ca="1" si="63"/>
        <v>30</v>
      </c>
      <c r="E96" s="198">
        <f t="shared" si="32"/>
        <v>0.113</v>
      </c>
      <c r="F96" s="199">
        <f t="shared" ca="1" si="33"/>
        <v>1.0102166666666665</v>
      </c>
      <c r="G96" s="199">
        <f t="shared" ca="1" si="56"/>
        <v>2.3258296574770734</v>
      </c>
      <c r="H96" s="199">
        <f t="shared" ca="1" si="57"/>
        <v>0.42995410123230721</v>
      </c>
      <c r="I96" s="196" t="b">
        <f t="shared" si="34"/>
        <v>0</v>
      </c>
      <c r="J96" s="199">
        <f t="shared" si="58"/>
        <v>1.074194872535978</v>
      </c>
      <c r="K96" s="199">
        <f t="shared" ca="1" si="35"/>
        <v>0.46185449096955922</v>
      </c>
      <c r="L96" s="164">
        <f t="shared" ca="1" si="36"/>
        <v>22384.928079100046</v>
      </c>
      <c r="M96" s="200">
        <f t="shared" ca="1" si="59"/>
        <v>1850380.4606652267</v>
      </c>
      <c r="N96" s="201">
        <f t="shared" ca="1" si="60"/>
        <v>3480.2077059703092</v>
      </c>
      <c r="O96" s="200">
        <f t="shared" ca="1" si="37"/>
        <v>17424.416004597555</v>
      </c>
      <c r="P96" s="201">
        <f t="shared" si="38"/>
        <v>399</v>
      </c>
      <c r="Q96" s="201">
        <f t="shared" si="39"/>
        <v>63.84</v>
      </c>
      <c r="R96" s="201">
        <f t="shared" si="40"/>
        <v>166.35080000000002</v>
      </c>
      <c r="S96" s="201">
        <f t="shared" si="41"/>
        <v>26.616128000000003</v>
      </c>
      <c r="T96" s="201">
        <f t="shared" ca="1" si="42"/>
        <v>1480.3043685321813</v>
      </c>
      <c r="U96" s="201">
        <f t="shared" si="43"/>
        <v>84.482758620689665</v>
      </c>
      <c r="V96" s="201">
        <f t="shared" si="44"/>
        <v>13.517241379310347</v>
      </c>
      <c r="W96" s="201">
        <f t="shared" ca="1" si="45"/>
        <v>226.75960306958046</v>
      </c>
      <c r="X96" s="201">
        <f t="shared" ca="1" si="46"/>
        <v>36.281536491132876</v>
      </c>
      <c r="Y96" s="201">
        <f t="shared" ca="1" si="47"/>
        <v>23401.776146660763</v>
      </c>
      <c r="Z96" s="202">
        <f t="shared" si="48"/>
        <v>0.113</v>
      </c>
      <c r="AA96" s="200">
        <f t="shared" ca="1" si="61"/>
        <v>1850380.51</v>
      </c>
      <c r="AB96" s="200">
        <f t="shared" ca="1" si="49"/>
        <v>3480.2077059703092</v>
      </c>
      <c r="AC96" s="201">
        <f t="shared" ca="1" si="50"/>
        <v>17424.416469166667</v>
      </c>
      <c r="AD96" s="201">
        <f t="shared" ca="1" si="51"/>
        <v>1480.304408</v>
      </c>
      <c r="AE96" s="201">
        <f t="shared" ca="1" si="52"/>
        <v>23401.776650697691</v>
      </c>
      <c r="AF96" s="201">
        <f t="shared" si="53"/>
        <v>0</v>
      </c>
      <c r="AG96" s="201">
        <f>'Tabla Crec'!E90+'Tabla Crec'!H90</f>
        <v>0</v>
      </c>
      <c r="AH96" s="201">
        <f t="shared" ca="1" si="62"/>
        <v>23401.776650697691</v>
      </c>
      <c r="AJ96" s="201">
        <f t="shared" ca="1" si="54"/>
        <v>23261.521744827245</v>
      </c>
    </row>
    <row r="97" spans="2:36" x14ac:dyDescent="0.25">
      <c r="B97" s="196">
        <v>83</v>
      </c>
      <c r="C97" s="197">
        <f t="shared" ca="1" si="55"/>
        <v>48217</v>
      </c>
      <c r="D97" s="196">
        <f t="shared" ca="1" si="63"/>
        <v>31</v>
      </c>
      <c r="E97" s="198">
        <f t="shared" si="32"/>
        <v>0.113</v>
      </c>
      <c r="F97" s="199">
        <f t="shared" ca="1" si="33"/>
        <v>1.0105305555555555</v>
      </c>
      <c r="G97" s="199">
        <f t="shared" ca="1" si="56"/>
        <v>2.3503219358978944</v>
      </c>
      <c r="H97" s="199">
        <f t="shared" ca="1" si="57"/>
        <v>0.42547362755986429</v>
      </c>
      <c r="I97" s="196" t="b">
        <f t="shared" si="34"/>
        <v>0</v>
      </c>
      <c r="J97" s="199">
        <f t="shared" si="58"/>
        <v>1.074194872535978</v>
      </c>
      <c r="K97" s="199">
        <f t="shared" ca="1" si="35"/>
        <v>0.4570415891240886</v>
      </c>
      <c r="L97" s="164">
        <f t="shared" ca="1" si="36"/>
        <v>22384.928079100046</v>
      </c>
      <c r="M97" s="200">
        <f t="shared" ca="1" si="59"/>
        <v>1846900.2529592563</v>
      </c>
      <c r="N97" s="201">
        <f t="shared" ca="1" si="60"/>
        <v>2936.0423597429885</v>
      </c>
      <c r="O97" s="200">
        <f t="shared" ca="1" si="37"/>
        <v>17971.365516989652</v>
      </c>
      <c r="P97" s="201">
        <f t="shared" si="38"/>
        <v>399</v>
      </c>
      <c r="Q97" s="201">
        <f t="shared" si="39"/>
        <v>63.84</v>
      </c>
      <c r="R97" s="201">
        <f t="shared" si="40"/>
        <v>166.35080000000002</v>
      </c>
      <c r="S97" s="201">
        <f t="shared" si="41"/>
        <v>26.616128000000003</v>
      </c>
      <c r="T97" s="201">
        <f t="shared" ca="1" si="42"/>
        <v>1477.5202023674051</v>
      </c>
      <c r="U97" s="201">
        <f t="shared" si="43"/>
        <v>84.482758620689665</v>
      </c>
      <c r="V97" s="201">
        <f t="shared" si="44"/>
        <v>13.517241379310347</v>
      </c>
      <c r="W97" s="201">
        <f t="shared" ca="1" si="45"/>
        <v>226.75960306958046</v>
      </c>
      <c r="X97" s="201">
        <f t="shared" ca="1" si="46"/>
        <v>36.281536491132876</v>
      </c>
      <c r="Y97" s="201">
        <f t="shared" ca="1" si="47"/>
        <v>23401.776146660763</v>
      </c>
      <c r="Z97" s="202">
        <f t="shared" si="48"/>
        <v>0.113</v>
      </c>
      <c r="AA97" s="200">
        <f t="shared" ca="1" si="61"/>
        <v>1846900.3</v>
      </c>
      <c r="AB97" s="200">
        <f t="shared" ca="1" si="49"/>
        <v>2936.0423597429885</v>
      </c>
      <c r="AC97" s="201">
        <f t="shared" ca="1" si="50"/>
        <v>17971.365974722223</v>
      </c>
      <c r="AD97" s="201">
        <f t="shared" ca="1" si="51"/>
        <v>1477.5202400000001</v>
      </c>
      <c r="AE97" s="201">
        <f t="shared" ca="1" si="52"/>
        <v>23401.776642025929</v>
      </c>
      <c r="AF97" s="201">
        <f t="shared" si="53"/>
        <v>0</v>
      </c>
      <c r="AG97" s="201">
        <f>'Tabla Crec'!E91+'Tabla Crec'!H91</f>
        <v>0</v>
      </c>
      <c r="AH97" s="201">
        <f t="shared" ca="1" si="62"/>
        <v>23401.776642025929</v>
      </c>
      <c r="AJ97" s="201">
        <f t="shared" ca="1" si="54"/>
        <v>23261.521736155482</v>
      </c>
    </row>
    <row r="98" spans="2:36" x14ac:dyDescent="0.25">
      <c r="B98" s="196">
        <v>84</v>
      </c>
      <c r="C98" s="197">
        <f t="shared" ca="1" si="55"/>
        <v>48248</v>
      </c>
      <c r="D98" s="196">
        <f t="shared" ca="1" si="63"/>
        <v>31</v>
      </c>
      <c r="E98" s="198">
        <f t="shared" si="32"/>
        <v>0.113</v>
      </c>
      <c r="F98" s="199">
        <f t="shared" ca="1" si="33"/>
        <v>1.0105305555555555</v>
      </c>
      <c r="G98" s="199">
        <f t="shared" ca="1" si="56"/>
        <v>2.375072131617308</v>
      </c>
      <c r="H98" s="199">
        <f t="shared" ca="1" si="57"/>
        <v>0.42103984409056616</v>
      </c>
      <c r="I98" s="196" t="b">
        <f t="shared" si="34"/>
        <v>1</v>
      </c>
      <c r="J98" s="199">
        <f t="shared" si="58"/>
        <v>1.0870852110064098</v>
      </c>
      <c r="K98" s="199">
        <f t="shared" ca="1" si="35"/>
        <v>0.45770618775529898</v>
      </c>
      <c r="L98" s="164">
        <f t="shared" ca="1" si="36"/>
        <v>22653.547216049246</v>
      </c>
      <c r="M98" s="200">
        <f t="shared" ca="1" si="59"/>
        <v>1843964.2105995133</v>
      </c>
      <c r="N98" s="201">
        <f t="shared" ca="1" si="60"/>
        <v>3235.5796538749255</v>
      </c>
      <c r="O98" s="200">
        <f t="shared" ca="1" si="37"/>
        <v>17942.79619369471</v>
      </c>
      <c r="P98" s="201">
        <f t="shared" si="38"/>
        <v>399</v>
      </c>
      <c r="Q98" s="201">
        <f t="shared" si="39"/>
        <v>63.84</v>
      </c>
      <c r="R98" s="201">
        <f t="shared" si="40"/>
        <v>166.35080000000002</v>
      </c>
      <c r="S98" s="201">
        <f t="shared" si="41"/>
        <v>26.616128000000003</v>
      </c>
      <c r="T98" s="201">
        <f t="shared" ca="1" si="42"/>
        <v>1475.1713684796107</v>
      </c>
      <c r="U98" s="201">
        <f t="shared" si="43"/>
        <v>84.482758620689665</v>
      </c>
      <c r="V98" s="201">
        <f t="shared" si="44"/>
        <v>13.517241379310347</v>
      </c>
      <c r="W98" s="201">
        <f t="shared" ca="1" si="45"/>
        <v>229.39207061168267</v>
      </c>
      <c r="X98" s="201">
        <f t="shared" ca="1" si="46"/>
        <v>36.702731297869228</v>
      </c>
      <c r="Y98" s="201">
        <f t="shared" ca="1" si="47"/>
        <v>23673.448945958804</v>
      </c>
      <c r="Z98" s="202">
        <f t="shared" si="48"/>
        <v>0.113</v>
      </c>
      <c r="AA98" s="200">
        <f t="shared" ca="1" si="61"/>
        <v>1843964.26</v>
      </c>
      <c r="AB98" s="200">
        <f t="shared" ca="1" si="49"/>
        <v>3235.5796538749255</v>
      </c>
      <c r="AC98" s="201">
        <f t="shared" ca="1" si="50"/>
        <v>17942.79667438889</v>
      </c>
      <c r="AD98" s="201">
        <f t="shared" ca="1" si="51"/>
        <v>1475.1714080000002</v>
      </c>
      <c r="AE98" s="201">
        <f t="shared" ca="1" si="52"/>
        <v>23673.449466173373</v>
      </c>
      <c r="AF98" s="201">
        <f t="shared" si="53"/>
        <v>0</v>
      </c>
      <c r="AG98" s="201">
        <f>'Tabla Crec'!E92+'Tabla Crec'!H92</f>
        <v>0</v>
      </c>
      <c r="AH98" s="201">
        <f t="shared" ca="1" si="62"/>
        <v>23673.449466173373</v>
      </c>
      <c r="AJ98" s="201">
        <f t="shared" ca="1" si="54"/>
        <v>23532.773365496192</v>
      </c>
    </row>
    <row r="99" spans="2:36" x14ac:dyDescent="0.25">
      <c r="B99" s="196">
        <v>85</v>
      </c>
      <c r="C99" s="197">
        <f t="shared" ca="1" si="55"/>
        <v>48277</v>
      </c>
      <c r="D99" s="196">
        <f t="shared" ca="1" si="63"/>
        <v>29</v>
      </c>
      <c r="E99" s="198">
        <f t="shared" si="32"/>
        <v>0.113</v>
      </c>
      <c r="F99" s="199">
        <f t="shared" ca="1" si="33"/>
        <v>1.0099027777777776</v>
      </c>
      <c r="G99" s="199">
        <f t="shared" ca="1" si="56"/>
        <v>2.3985919431429066</v>
      </c>
      <c r="H99" s="199">
        <f t="shared" ca="1" si="57"/>
        <v>0.41691126448531585</v>
      </c>
      <c r="I99" s="196" t="b">
        <f t="shared" si="34"/>
        <v>0</v>
      </c>
      <c r="J99" s="199">
        <f t="shared" si="58"/>
        <v>1.0870852110064098</v>
      </c>
      <c r="K99" s="199">
        <f t="shared" ca="1" si="35"/>
        <v>0.45321806992396868</v>
      </c>
      <c r="L99" s="164">
        <f t="shared" ca="1" si="36"/>
        <v>22653.547216049246</v>
      </c>
      <c r="M99" s="200">
        <f t="shared" ca="1" si="59"/>
        <v>1840728.6309456383</v>
      </c>
      <c r="N99" s="201">
        <f t="shared" ca="1" si="60"/>
        <v>4425.2206346014664</v>
      </c>
      <c r="O99" s="200">
        <f t="shared" ca="1" si="37"/>
        <v>16755.743676691269</v>
      </c>
      <c r="P99" s="201">
        <f t="shared" si="38"/>
        <v>399</v>
      </c>
      <c r="Q99" s="201">
        <f t="shared" si="39"/>
        <v>63.84</v>
      </c>
      <c r="R99" s="201">
        <f t="shared" si="40"/>
        <v>166.35080000000002</v>
      </c>
      <c r="S99" s="201">
        <f t="shared" si="41"/>
        <v>26.616128000000003</v>
      </c>
      <c r="T99" s="201">
        <f t="shared" ca="1" si="42"/>
        <v>1472.5829047565107</v>
      </c>
      <c r="U99" s="201">
        <f t="shared" si="43"/>
        <v>84.482758620689665</v>
      </c>
      <c r="V99" s="201">
        <f t="shared" si="44"/>
        <v>13.517241379310347</v>
      </c>
      <c r="W99" s="201">
        <f t="shared" ca="1" si="45"/>
        <v>229.39207061168261</v>
      </c>
      <c r="X99" s="201">
        <f t="shared" ca="1" si="46"/>
        <v>36.702731297869221</v>
      </c>
      <c r="Y99" s="201">
        <f t="shared" ca="1" si="47"/>
        <v>23673.4489459588</v>
      </c>
      <c r="Z99" s="202">
        <f t="shared" si="48"/>
        <v>0.113</v>
      </c>
      <c r="AA99" s="200">
        <f t="shared" ca="1" si="61"/>
        <v>1840728.68</v>
      </c>
      <c r="AB99" s="200">
        <f t="shared" ca="1" si="49"/>
        <v>4425.2206346014664</v>
      </c>
      <c r="AC99" s="201">
        <f t="shared" ca="1" si="50"/>
        <v>16755.744123222223</v>
      </c>
      <c r="AD99" s="201">
        <f t="shared" ca="1" si="51"/>
        <v>1472.582944</v>
      </c>
      <c r="AE99" s="201">
        <f t="shared" ca="1" si="52"/>
        <v>23673.449431733246</v>
      </c>
      <c r="AF99" s="201">
        <f t="shared" si="53"/>
        <v>0</v>
      </c>
      <c r="AG99" s="201">
        <f>'Tabla Crec'!E93+'Tabla Crec'!H93</f>
        <v>0</v>
      </c>
      <c r="AH99" s="201">
        <f t="shared" ca="1" si="62"/>
        <v>23673.449431733246</v>
      </c>
      <c r="AJ99" s="201">
        <f t="shared" ca="1" si="54"/>
        <v>23532.773331056065</v>
      </c>
    </row>
    <row r="100" spans="2:36" x14ac:dyDescent="0.25">
      <c r="B100" s="196">
        <v>86</v>
      </c>
      <c r="C100" s="197">
        <f t="shared" ca="1" si="55"/>
        <v>48308</v>
      </c>
      <c r="D100" s="196">
        <f t="shared" ca="1" si="63"/>
        <v>31</v>
      </c>
      <c r="E100" s="198">
        <f t="shared" si="32"/>
        <v>0.113</v>
      </c>
      <c r="F100" s="199">
        <f t="shared" ca="1" si="33"/>
        <v>1.0105305555555555</v>
      </c>
      <c r="G100" s="199">
        <f t="shared" ca="1" si="56"/>
        <v>2.4238504488552808</v>
      </c>
      <c r="H100" s="199">
        <f t="shared" ca="1" si="57"/>
        <v>0.41256670784795035</v>
      </c>
      <c r="I100" s="196" t="b">
        <f t="shared" si="34"/>
        <v>0</v>
      </c>
      <c r="J100" s="199">
        <f t="shared" si="58"/>
        <v>1.0870852110064098</v>
      </c>
      <c r="K100" s="199">
        <f t="shared" ca="1" si="35"/>
        <v>0.44849516665510891</v>
      </c>
      <c r="L100" s="164">
        <f t="shared" ca="1" si="36"/>
        <v>22653.547216049246</v>
      </c>
      <c r="M100" s="200">
        <f t="shared" ca="1" si="59"/>
        <v>1836303.4103110367</v>
      </c>
      <c r="N100" s="201">
        <f t="shared" ca="1" si="60"/>
        <v>3316.2521369127439</v>
      </c>
      <c r="O100" s="200">
        <f t="shared" ca="1" si="37"/>
        <v>17868.252350887673</v>
      </c>
      <c r="P100" s="201">
        <f t="shared" si="38"/>
        <v>399</v>
      </c>
      <c r="Q100" s="201">
        <f t="shared" si="39"/>
        <v>63.84</v>
      </c>
      <c r="R100" s="201">
        <f t="shared" si="40"/>
        <v>166.35080000000002</v>
      </c>
      <c r="S100" s="201">
        <f t="shared" si="41"/>
        <v>26.616128000000003</v>
      </c>
      <c r="T100" s="201">
        <f t="shared" ca="1" si="42"/>
        <v>1469.0427282488295</v>
      </c>
      <c r="U100" s="201">
        <f t="shared" si="43"/>
        <v>84.482758620689665</v>
      </c>
      <c r="V100" s="201">
        <f t="shared" si="44"/>
        <v>13.517241379310347</v>
      </c>
      <c r="W100" s="201">
        <f t="shared" ca="1" si="45"/>
        <v>229.39207061168261</v>
      </c>
      <c r="X100" s="201">
        <f t="shared" ca="1" si="46"/>
        <v>36.702731297869221</v>
      </c>
      <c r="Y100" s="201">
        <f t="shared" ca="1" si="47"/>
        <v>23673.4489459588</v>
      </c>
      <c r="Z100" s="202">
        <f t="shared" si="48"/>
        <v>0.113</v>
      </c>
      <c r="AA100" s="200">
        <f t="shared" ca="1" si="61"/>
        <v>1836303.46</v>
      </c>
      <c r="AB100" s="200">
        <f t="shared" ca="1" si="49"/>
        <v>3316.2521369127439</v>
      </c>
      <c r="AC100" s="201">
        <f t="shared" ca="1" si="50"/>
        <v>17868.252834388888</v>
      </c>
      <c r="AD100" s="201">
        <f t="shared" ca="1" si="51"/>
        <v>1469.042768</v>
      </c>
      <c r="AE100" s="201">
        <f t="shared" ca="1" si="52"/>
        <v>23673.449469211184</v>
      </c>
      <c r="AF100" s="201">
        <f t="shared" si="53"/>
        <v>0</v>
      </c>
      <c r="AG100" s="201">
        <f>'Tabla Crec'!E94+'Tabla Crec'!H94</f>
        <v>0</v>
      </c>
      <c r="AH100" s="201">
        <f t="shared" ca="1" si="62"/>
        <v>23673.449469211184</v>
      </c>
      <c r="AJ100" s="201">
        <f t="shared" ca="1" si="54"/>
        <v>23532.773368534003</v>
      </c>
    </row>
    <row r="101" spans="2:36" x14ac:dyDescent="0.25">
      <c r="B101" s="196">
        <v>87</v>
      </c>
      <c r="C101" s="197">
        <f t="shared" ca="1" si="55"/>
        <v>48338</v>
      </c>
      <c r="D101" s="196">
        <f t="shared" ca="1" si="63"/>
        <v>30</v>
      </c>
      <c r="E101" s="198">
        <f t="shared" si="32"/>
        <v>0.113</v>
      </c>
      <c r="F101" s="199">
        <f t="shared" ca="1" si="33"/>
        <v>1.0102166666666665</v>
      </c>
      <c r="G101" s="199">
        <f t="shared" ca="1" si="56"/>
        <v>2.4486141209410852</v>
      </c>
      <c r="H101" s="199">
        <f t="shared" ca="1" si="57"/>
        <v>0.4083942796244539</v>
      </c>
      <c r="I101" s="196" t="b">
        <f t="shared" si="34"/>
        <v>0</v>
      </c>
      <c r="J101" s="199">
        <f t="shared" si="58"/>
        <v>1.0870852110064098</v>
      </c>
      <c r="K101" s="199">
        <f t="shared" ca="1" si="35"/>
        <v>0.44395938163936016</v>
      </c>
      <c r="L101" s="164">
        <f t="shared" ca="1" si="36"/>
        <v>22653.547216049246</v>
      </c>
      <c r="M101" s="200">
        <f t="shared" ca="1" si="59"/>
        <v>1832987.1581741241</v>
      </c>
      <c r="N101" s="201">
        <f t="shared" ca="1" si="60"/>
        <v>3926.5284167036111</v>
      </c>
      <c r="O101" s="200">
        <f t="shared" ca="1" si="37"/>
        <v>17260.629072806336</v>
      </c>
      <c r="P101" s="201">
        <f t="shared" si="38"/>
        <v>399</v>
      </c>
      <c r="Q101" s="201">
        <f t="shared" si="39"/>
        <v>63.84</v>
      </c>
      <c r="R101" s="201">
        <f t="shared" si="40"/>
        <v>166.35080000000002</v>
      </c>
      <c r="S101" s="201">
        <f t="shared" si="41"/>
        <v>26.616128000000003</v>
      </c>
      <c r="T101" s="201">
        <f t="shared" ca="1" si="42"/>
        <v>1466.3897265392993</v>
      </c>
      <c r="U101" s="201">
        <f t="shared" si="43"/>
        <v>84.482758620689665</v>
      </c>
      <c r="V101" s="201">
        <f t="shared" si="44"/>
        <v>13.517241379310347</v>
      </c>
      <c r="W101" s="201">
        <f t="shared" ca="1" si="45"/>
        <v>229.39207061168261</v>
      </c>
      <c r="X101" s="201">
        <f t="shared" ca="1" si="46"/>
        <v>36.702731297869221</v>
      </c>
      <c r="Y101" s="201">
        <f t="shared" ca="1" si="47"/>
        <v>23673.4489459588</v>
      </c>
      <c r="Z101" s="202">
        <f t="shared" si="48"/>
        <v>0.113</v>
      </c>
      <c r="AA101" s="200">
        <f t="shared" ca="1" si="61"/>
        <v>1832987.21</v>
      </c>
      <c r="AB101" s="200">
        <f t="shared" ca="1" si="49"/>
        <v>3926.5284167036111</v>
      </c>
      <c r="AC101" s="201">
        <f t="shared" ca="1" si="50"/>
        <v>17260.629560833335</v>
      </c>
      <c r="AD101" s="201">
        <f t="shared" ca="1" si="51"/>
        <v>1466.389768</v>
      </c>
      <c r="AE101" s="201">
        <f t="shared" ca="1" si="52"/>
        <v>23673.449475446501</v>
      </c>
      <c r="AF101" s="201">
        <f t="shared" si="53"/>
        <v>0</v>
      </c>
      <c r="AG101" s="201">
        <f>'Tabla Crec'!E95+'Tabla Crec'!H95</f>
        <v>0</v>
      </c>
      <c r="AH101" s="201">
        <f t="shared" ca="1" si="62"/>
        <v>23673.449475446501</v>
      </c>
      <c r="AJ101" s="201">
        <f t="shared" ca="1" si="54"/>
        <v>23532.77337476932</v>
      </c>
    </row>
    <row r="102" spans="2:36" x14ac:dyDescent="0.25">
      <c r="B102" s="196">
        <v>88</v>
      </c>
      <c r="C102" s="197">
        <f t="shared" ca="1" si="55"/>
        <v>48369</v>
      </c>
      <c r="D102" s="196">
        <f t="shared" ca="1" si="63"/>
        <v>31</v>
      </c>
      <c r="E102" s="198">
        <f t="shared" si="32"/>
        <v>0.113</v>
      </c>
      <c r="F102" s="199">
        <f t="shared" ca="1" si="33"/>
        <v>1.0105305555555555</v>
      </c>
      <c r="G102" s="199">
        <f t="shared" ca="1" si="56"/>
        <v>2.4743993879757729</v>
      </c>
      <c r="H102" s="199">
        <f t="shared" ca="1" si="57"/>
        <v>0.40413847694089033</v>
      </c>
      <c r="I102" s="196" t="b">
        <f t="shared" si="34"/>
        <v>0</v>
      </c>
      <c r="J102" s="199">
        <f t="shared" si="58"/>
        <v>1.0870852110064098</v>
      </c>
      <c r="K102" s="199">
        <f t="shared" ca="1" si="35"/>
        <v>0.43933296148109685</v>
      </c>
      <c r="L102" s="164">
        <f t="shared" ca="1" si="36"/>
        <v>22653.547216049246</v>
      </c>
      <c r="M102" s="200">
        <f t="shared" ca="1" si="59"/>
        <v>1829060.6297574204</v>
      </c>
      <c r="N102" s="201">
        <f t="shared" ca="1" si="60"/>
        <v>3392.522639909299</v>
      </c>
      <c r="O102" s="200">
        <f t="shared" ca="1" si="37"/>
        <v>17797.776072334011</v>
      </c>
      <c r="P102" s="201">
        <f t="shared" si="38"/>
        <v>399</v>
      </c>
      <c r="Q102" s="201">
        <f t="shared" si="39"/>
        <v>63.84</v>
      </c>
      <c r="R102" s="201">
        <f t="shared" si="40"/>
        <v>166.35080000000002</v>
      </c>
      <c r="S102" s="201">
        <f t="shared" si="41"/>
        <v>26.616128000000003</v>
      </c>
      <c r="T102" s="201">
        <f t="shared" ca="1" si="42"/>
        <v>1463.2485038059365</v>
      </c>
      <c r="U102" s="201">
        <f t="shared" si="43"/>
        <v>84.482758620689665</v>
      </c>
      <c r="V102" s="201">
        <f t="shared" si="44"/>
        <v>13.517241379310347</v>
      </c>
      <c r="W102" s="201">
        <f t="shared" ca="1" si="45"/>
        <v>229.39207061168261</v>
      </c>
      <c r="X102" s="201">
        <f t="shared" ca="1" si="46"/>
        <v>36.702731297869221</v>
      </c>
      <c r="Y102" s="201">
        <f t="shared" ca="1" si="47"/>
        <v>23673.4489459588</v>
      </c>
      <c r="Z102" s="202">
        <f t="shared" si="48"/>
        <v>0.113</v>
      </c>
      <c r="AA102" s="200">
        <f t="shared" ca="1" si="61"/>
        <v>1829060.68</v>
      </c>
      <c r="AB102" s="200">
        <f t="shared" ca="1" si="49"/>
        <v>3392.522639909299</v>
      </c>
      <c r="AC102" s="201">
        <f t="shared" ca="1" si="50"/>
        <v>17797.776561222221</v>
      </c>
      <c r="AD102" s="201">
        <f t="shared" ca="1" si="51"/>
        <v>1463.248544</v>
      </c>
      <c r="AE102" s="201">
        <f t="shared" ca="1" si="52"/>
        <v>23673.449475041078</v>
      </c>
      <c r="AF102" s="201">
        <f t="shared" si="53"/>
        <v>0</v>
      </c>
      <c r="AG102" s="201">
        <f>'Tabla Crec'!E96+'Tabla Crec'!H96</f>
        <v>0</v>
      </c>
      <c r="AH102" s="201">
        <f t="shared" ca="1" si="62"/>
        <v>23673.449475041078</v>
      </c>
      <c r="AJ102" s="201">
        <f t="shared" ca="1" si="54"/>
        <v>23532.773374363896</v>
      </c>
    </row>
    <row r="103" spans="2:36" x14ac:dyDescent="0.25">
      <c r="B103" s="196">
        <v>89</v>
      </c>
      <c r="C103" s="197">
        <f t="shared" ca="1" si="55"/>
        <v>48399</v>
      </c>
      <c r="D103" s="196">
        <f t="shared" ca="1" si="63"/>
        <v>30</v>
      </c>
      <c r="E103" s="198">
        <f t="shared" si="32"/>
        <v>0.113</v>
      </c>
      <c r="F103" s="199">
        <f t="shared" ca="1" si="33"/>
        <v>1.0102166666666665</v>
      </c>
      <c r="G103" s="199">
        <f t="shared" ca="1" si="56"/>
        <v>2.499679501722925</v>
      </c>
      <c r="H103" s="199">
        <f t="shared" ca="1" si="57"/>
        <v>0.40005128629920023</v>
      </c>
      <c r="I103" s="196" t="b">
        <f t="shared" si="34"/>
        <v>0</v>
      </c>
      <c r="J103" s="199">
        <f t="shared" si="58"/>
        <v>1.0870852110064098</v>
      </c>
      <c r="K103" s="199">
        <f t="shared" ca="1" si="35"/>
        <v>0.4348898369799517</v>
      </c>
      <c r="L103" s="164">
        <f t="shared" ca="1" si="36"/>
        <v>22653.547216049246</v>
      </c>
      <c r="M103" s="200">
        <f t="shared" ca="1" si="59"/>
        <v>1825668.1071175111</v>
      </c>
      <c r="N103" s="201">
        <f t="shared" ca="1" si="60"/>
        <v>4001.3047216653404</v>
      </c>
      <c r="O103" s="200">
        <f t="shared" ca="1" si="37"/>
        <v>17191.708008689897</v>
      </c>
      <c r="P103" s="201">
        <f t="shared" si="38"/>
        <v>399</v>
      </c>
      <c r="Q103" s="201">
        <f t="shared" si="39"/>
        <v>63.84</v>
      </c>
      <c r="R103" s="201">
        <f t="shared" si="40"/>
        <v>166.35080000000002</v>
      </c>
      <c r="S103" s="201">
        <f t="shared" si="41"/>
        <v>26.616128000000003</v>
      </c>
      <c r="T103" s="201">
        <f t="shared" ca="1" si="42"/>
        <v>1460.5344856940089</v>
      </c>
      <c r="U103" s="201">
        <f t="shared" si="43"/>
        <v>84.482758620689665</v>
      </c>
      <c r="V103" s="201">
        <f t="shared" si="44"/>
        <v>13.517241379310347</v>
      </c>
      <c r="W103" s="201">
        <f t="shared" ca="1" si="45"/>
        <v>229.39207061168261</v>
      </c>
      <c r="X103" s="201">
        <f t="shared" ca="1" si="46"/>
        <v>36.702731297869221</v>
      </c>
      <c r="Y103" s="201">
        <f t="shared" ca="1" si="47"/>
        <v>23673.4489459588</v>
      </c>
      <c r="Z103" s="202">
        <f t="shared" si="48"/>
        <v>0.113</v>
      </c>
      <c r="AA103" s="200">
        <f t="shared" ca="1" si="61"/>
        <v>1825668.16</v>
      </c>
      <c r="AB103" s="200">
        <f t="shared" ca="1" si="49"/>
        <v>4001.3047216653404</v>
      </c>
      <c r="AC103" s="201">
        <f t="shared" ca="1" si="50"/>
        <v>17191.708506666666</v>
      </c>
      <c r="AD103" s="201">
        <f t="shared" ca="1" si="51"/>
        <v>1460.5345279999999</v>
      </c>
      <c r="AE103" s="201">
        <f t="shared" ca="1" si="52"/>
        <v>23673.449486241559</v>
      </c>
      <c r="AF103" s="201">
        <f t="shared" si="53"/>
        <v>0</v>
      </c>
      <c r="AG103" s="201">
        <f>'Tabla Crec'!E97+'Tabla Crec'!H97</f>
        <v>0</v>
      </c>
      <c r="AH103" s="201">
        <f t="shared" ca="1" si="62"/>
        <v>23673.449486241559</v>
      </c>
      <c r="AJ103" s="201">
        <f t="shared" ca="1" si="54"/>
        <v>23532.773385564378</v>
      </c>
    </row>
    <row r="104" spans="2:36" x14ac:dyDescent="0.25">
      <c r="B104" s="196">
        <v>90</v>
      </c>
      <c r="C104" s="197">
        <f t="shared" ca="1" si="55"/>
        <v>48430</v>
      </c>
      <c r="D104" s="196">
        <f t="shared" ca="1" si="63"/>
        <v>31</v>
      </c>
      <c r="E104" s="198">
        <f t="shared" si="32"/>
        <v>0.113</v>
      </c>
      <c r="F104" s="199">
        <f t="shared" ca="1" si="33"/>
        <v>1.0105305555555555</v>
      </c>
      <c r="G104" s="199">
        <f t="shared" ca="1" si="56"/>
        <v>2.5260025155869017</v>
      </c>
      <c r="H104" s="199">
        <f t="shared" ca="1" si="57"/>
        <v>0.39588242443521715</v>
      </c>
      <c r="I104" s="196" t="b">
        <f t="shared" si="34"/>
        <v>0</v>
      </c>
      <c r="J104" s="199">
        <f t="shared" si="58"/>
        <v>1.0870852110064098</v>
      </c>
      <c r="K104" s="199">
        <f t="shared" ca="1" si="35"/>
        <v>0.43035792890088709</v>
      </c>
      <c r="L104" s="164">
        <f t="shared" ca="1" si="36"/>
        <v>22653.547216049246</v>
      </c>
      <c r="M104" s="200">
        <f t="shared" ca="1" si="59"/>
        <v>1821666.8023958458</v>
      </c>
      <c r="N104" s="201">
        <f t="shared" ca="1" si="60"/>
        <v>3470.383749708546</v>
      </c>
      <c r="O104" s="200">
        <f t="shared" ca="1" si="37"/>
        <v>17725.830024424024</v>
      </c>
      <c r="P104" s="201">
        <f t="shared" si="38"/>
        <v>399</v>
      </c>
      <c r="Q104" s="201">
        <f t="shared" si="39"/>
        <v>63.84</v>
      </c>
      <c r="R104" s="201">
        <f t="shared" si="40"/>
        <v>166.35080000000002</v>
      </c>
      <c r="S104" s="201">
        <f t="shared" si="41"/>
        <v>26.616128000000003</v>
      </c>
      <c r="T104" s="201">
        <f t="shared" ca="1" si="42"/>
        <v>1457.3334419166767</v>
      </c>
      <c r="U104" s="201">
        <f t="shared" si="43"/>
        <v>84.482758620689665</v>
      </c>
      <c r="V104" s="201">
        <f t="shared" si="44"/>
        <v>13.517241379310347</v>
      </c>
      <c r="W104" s="201">
        <f t="shared" ca="1" si="45"/>
        <v>229.39207061168261</v>
      </c>
      <c r="X104" s="201">
        <f t="shared" ca="1" si="46"/>
        <v>36.702731297869221</v>
      </c>
      <c r="Y104" s="201">
        <f t="shared" ca="1" si="47"/>
        <v>23673.4489459588</v>
      </c>
      <c r="Z104" s="202">
        <f t="shared" si="48"/>
        <v>0.113</v>
      </c>
      <c r="AA104" s="200">
        <f t="shared" ca="1" si="61"/>
        <v>1821666.86</v>
      </c>
      <c r="AB104" s="200">
        <f t="shared" ca="1" si="49"/>
        <v>3470.383749708546</v>
      </c>
      <c r="AC104" s="201">
        <f t="shared" ca="1" si="50"/>
        <v>17725.830584944444</v>
      </c>
      <c r="AD104" s="201">
        <f t="shared" ca="1" si="51"/>
        <v>1457.3334880000002</v>
      </c>
      <c r="AE104" s="201">
        <f t="shared" ca="1" si="52"/>
        <v>23673.449552562546</v>
      </c>
      <c r="AF104" s="201">
        <f t="shared" si="53"/>
        <v>0</v>
      </c>
      <c r="AG104" s="201">
        <f>'Tabla Crec'!E98+'Tabla Crec'!H98</f>
        <v>0</v>
      </c>
      <c r="AH104" s="201">
        <f t="shared" ca="1" si="62"/>
        <v>23673.449552562546</v>
      </c>
      <c r="AJ104" s="201">
        <f t="shared" ca="1" si="54"/>
        <v>23532.773451885365</v>
      </c>
    </row>
    <row r="105" spans="2:36" x14ac:dyDescent="0.25">
      <c r="B105" s="196">
        <v>91</v>
      </c>
      <c r="C105" s="197">
        <f t="shared" ca="1" si="55"/>
        <v>48461</v>
      </c>
      <c r="D105" s="196">
        <f t="shared" ca="1" si="63"/>
        <v>31</v>
      </c>
      <c r="E105" s="198">
        <f t="shared" si="32"/>
        <v>0.113</v>
      </c>
      <c r="F105" s="199">
        <f t="shared" ca="1" si="33"/>
        <v>1.0105305555555555</v>
      </c>
      <c r="G105" s="199">
        <f t="shared" ca="1" si="56"/>
        <v>2.5526027254107624</v>
      </c>
      <c r="H105" s="199">
        <f t="shared" ca="1" si="57"/>
        <v>0.39175700552426579</v>
      </c>
      <c r="I105" s="196" t="b">
        <f t="shared" si="34"/>
        <v>0</v>
      </c>
      <c r="J105" s="199">
        <f t="shared" si="58"/>
        <v>1.0870852110064098</v>
      </c>
      <c r="K105" s="199">
        <f t="shared" ca="1" si="35"/>
        <v>0.4258732470135857</v>
      </c>
      <c r="L105" s="164">
        <f t="shared" ca="1" si="36"/>
        <v>22653.547216049246</v>
      </c>
      <c r="M105" s="200">
        <f t="shared" ca="1" si="59"/>
        <v>1818196.4186461372</v>
      </c>
      <c r="N105" s="201">
        <f t="shared" ca="1" si="60"/>
        <v>3506.9288185839519</v>
      </c>
      <c r="O105" s="200">
        <f t="shared" ca="1" si="37"/>
        <v>17692.061262548385</v>
      </c>
      <c r="P105" s="201">
        <f t="shared" si="38"/>
        <v>399</v>
      </c>
      <c r="Q105" s="201">
        <f t="shared" si="39"/>
        <v>63.84</v>
      </c>
      <c r="R105" s="201">
        <f t="shared" si="40"/>
        <v>166.35080000000002</v>
      </c>
      <c r="S105" s="201">
        <f t="shared" si="41"/>
        <v>26.616128000000003</v>
      </c>
      <c r="T105" s="201">
        <f t="shared" ca="1" si="42"/>
        <v>1454.5571349169099</v>
      </c>
      <c r="U105" s="201">
        <f t="shared" si="43"/>
        <v>84.482758620689665</v>
      </c>
      <c r="V105" s="201">
        <f t="shared" si="44"/>
        <v>13.517241379310347</v>
      </c>
      <c r="W105" s="201">
        <f t="shared" ca="1" si="45"/>
        <v>229.39207061168261</v>
      </c>
      <c r="X105" s="201">
        <f t="shared" ca="1" si="46"/>
        <v>36.702731297869221</v>
      </c>
      <c r="Y105" s="201">
        <f t="shared" ca="1" si="47"/>
        <v>23673.4489459588</v>
      </c>
      <c r="Z105" s="202">
        <f t="shared" si="48"/>
        <v>0.113</v>
      </c>
      <c r="AA105" s="200">
        <f t="shared" ca="1" si="61"/>
        <v>1818196.48</v>
      </c>
      <c r="AB105" s="200">
        <f t="shared" ca="1" si="49"/>
        <v>3506.9288185839519</v>
      </c>
      <c r="AC105" s="201">
        <f t="shared" ca="1" si="50"/>
        <v>17692.061859555557</v>
      </c>
      <c r="AD105" s="201">
        <f t="shared" ca="1" si="51"/>
        <v>1454.557184</v>
      </c>
      <c r="AE105" s="201">
        <f t="shared" ca="1" si="52"/>
        <v>23673.449592049063</v>
      </c>
      <c r="AF105" s="201">
        <f t="shared" si="53"/>
        <v>0</v>
      </c>
      <c r="AG105" s="201">
        <f>'Tabla Crec'!E99+'Tabla Crec'!H99</f>
        <v>0</v>
      </c>
      <c r="AH105" s="201">
        <f t="shared" ca="1" si="62"/>
        <v>23673.449592049063</v>
      </c>
      <c r="AJ105" s="201">
        <f t="shared" ca="1" si="54"/>
        <v>23532.773491371881</v>
      </c>
    </row>
    <row r="106" spans="2:36" x14ac:dyDescent="0.25">
      <c r="B106" s="196">
        <v>92</v>
      </c>
      <c r="C106" s="197">
        <f t="shared" ca="1" si="55"/>
        <v>48491</v>
      </c>
      <c r="D106" s="196">
        <f t="shared" ca="1" si="63"/>
        <v>30</v>
      </c>
      <c r="E106" s="198">
        <f t="shared" si="32"/>
        <v>0.113</v>
      </c>
      <c r="F106" s="199">
        <f t="shared" ca="1" si="33"/>
        <v>1.0102166666666665</v>
      </c>
      <c r="G106" s="199">
        <f t="shared" ca="1" si="56"/>
        <v>2.5786818165887087</v>
      </c>
      <c r="H106" s="199">
        <f t="shared" ca="1" si="57"/>
        <v>0.3877950329377518</v>
      </c>
      <c r="I106" s="196" t="b">
        <f t="shared" si="34"/>
        <v>0</v>
      </c>
      <c r="J106" s="199">
        <f t="shared" si="58"/>
        <v>1.0870852110064098</v>
      </c>
      <c r="K106" s="199">
        <f t="shared" ca="1" si="35"/>
        <v>0.42156624520837355</v>
      </c>
      <c r="L106" s="164">
        <f t="shared" ca="1" si="36"/>
        <v>22653.547216049246</v>
      </c>
      <c r="M106" s="200">
        <f t="shared" ca="1" si="59"/>
        <v>1814689.4898275533</v>
      </c>
      <c r="N106" s="201">
        <f t="shared" ca="1" si="60"/>
        <v>4113.4695949777433</v>
      </c>
      <c r="O106" s="200">
        <f t="shared" ca="1" si="37"/>
        <v>17088.32602920946</v>
      </c>
      <c r="P106" s="201">
        <f t="shared" si="38"/>
        <v>399</v>
      </c>
      <c r="Q106" s="201">
        <f t="shared" si="39"/>
        <v>63.84</v>
      </c>
      <c r="R106" s="201">
        <f t="shared" si="40"/>
        <v>166.35080000000002</v>
      </c>
      <c r="S106" s="201">
        <f t="shared" si="41"/>
        <v>26.616128000000003</v>
      </c>
      <c r="T106" s="201">
        <f t="shared" ca="1" si="42"/>
        <v>1451.7515918620427</v>
      </c>
      <c r="U106" s="201">
        <f t="shared" si="43"/>
        <v>84.482758620689665</v>
      </c>
      <c r="V106" s="201">
        <f t="shared" si="44"/>
        <v>13.517241379310347</v>
      </c>
      <c r="W106" s="201">
        <f t="shared" ca="1" si="45"/>
        <v>229.39207061168258</v>
      </c>
      <c r="X106" s="201">
        <f t="shared" ca="1" si="46"/>
        <v>36.702731297869214</v>
      </c>
      <c r="Y106" s="201">
        <f t="shared" ca="1" si="47"/>
        <v>23673.448945958797</v>
      </c>
      <c r="Z106" s="202">
        <f t="shared" si="48"/>
        <v>0.113</v>
      </c>
      <c r="AA106" s="200">
        <f t="shared" ca="1" si="61"/>
        <v>1814689.55</v>
      </c>
      <c r="AB106" s="200">
        <f t="shared" ca="1" si="49"/>
        <v>4113.4695949777433</v>
      </c>
      <c r="AC106" s="201">
        <f t="shared" ca="1" si="50"/>
        <v>17088.326595833332</v>
      </c>
      <c r="AD106" s="201">
        <f t="shared" ca="1" si="51"/>
        <v>1451.7516400000002</v>
      </c>
      <c r="AE106" s="201">
        <f t="shared" ca="1" si="52"/>
        <v>23673.449560720626</v>
      </c>
      <c r="AF106" s="201">
        <f t="shared" si="53"/>
        <v>0</v>
      </c>
      <c r="AG106" s="201">
        <f>'Tabla Crec'!E100+'Tabla Crec'!H100</f>
        <v>0</v>
      </c>
      <c r="AH106" s="201">
        <f t="shared" ca="1" si="62"/>
        <v>23673.449560720626</v>
      </c>
      <c r="AJ106" s="201">
        <f t="shared" ca="1" si="54"/>
        <v>23532.773460043445</v>
      </c>
    </row>
    <row r="107" spans="2:36" x14ac:dyDescent="0.25">
      <c r="B107" s="196">
        <v>93</v>
      </c>
      <c r="C107" s="197">
        <f t="shared" ca="1" si="55"/>
        <v>48522</v>
      </c>
      <c r="D107" s="196">
        <f t="shared" ca="1" si="63"/>
        <v>31</v>
      </c>
      <c r="E107" s="198">
        <f t="shared" si="32"/>
        <v>0.113</v>
      </c>
      <c r="F107" s="199">
        <f t="shared" ca="1" si="33"/>
        <v>1.0105305555555555</v>
      </c>
      <c r="G107" s="199">
        <f t="shared" ca="1" si="56"/>
        <v>2.605836768718397</v>
      </c>
      <c r="H107" s="199">
        <f t="shared" ca="1" si="57"/>
        <v>0.38375389126611342</v>
      </c>
      <c r="I107" s="196" t="b">
        <f t="shared" si="34"/>
        <v>0</v>
      </c>
      <c r="J107" s="199">
        <f t="shared" si="58"/>
        <v>1.0870852110064098</v>
      </c>
      <c r="K107" s="199">
        <f t="shared" ca="1" si="35"/>
        <v>0.41717317986155372</v>
      </c>
      <c r="L107" s="164">
        <f t="shared" ca="1" si="36"/>
        <v>22653.547216049246</v>
      </c>
      <c r="M107" s="200">
        <f t="shared" ca="1" si="59"/>
        <v>1810576.0202325755</v>
      </c>
      <c r="N107" s="201">
        <f t="shared" ca="1" si="60"/>
        <v>3587.1758474334301</v>
      </c>
      <c r="O107" s="200">
        <f t="shared" ca="1" si="37"/>
        <v>17617.910552429756</v>
      </c>
      <c r="P107" s="201">
        <f t="shared" si="38"/>
        <v>399</v>
      </c>
      <c r="Q107" s="201">
        <f t="shared" si="39"/>
        <v>63.84</v>
      </c>
      <c r="R107" s="201">
        <f t="shared" si="40"/>
        <v>166.35080000000002</v>
      </c>
      <c r="S107" s="201">
        <f t="shared" si="41"/>
        <v>26.616128000000003</v>
      </c>
      <c r="T107" s="201">
        <f t="shared" ca="1" si="42"/>
        <v>1448.4608161860604</v>
      </c>
      <c r="U107" s="201">
        <f t="shared" si="43"/>
        <v>84.482758620689665</v>
      </c>
      <c r="V107" s="201">
        <f t="shared" si="44"/>
        <v>13.517241379310347</v>
      </c>
      <c r="W107" s="201">
        <f t="shared" ca="1" si="45"/>
        <v>229.39207061168261</v>
      </c>
      <c r="X107" s="201">
        <f t="shared" ca="1" si="46"/>
        <v>36.702731297869221</v>
      </c>
      <c r="Y107" s="201">
        <f t="shared" ca="1" si="47"/>
        <v>23673.4489459588</v>
      </c>
      <c r="Z107" s="202">
        <f t="shared" si="48"/>
        <v>0.113</v>
      </c>
      <c r="AA107" s="200">
        <f t="shared" ca="1" si="61"/>
        <v>1810576.08</v>
      </c>
      <c r="AB107" s="200">
        <f t="shared" ca="1" si="49"/>
        <v>3587.1758474334301</v>
      </c>
      <c r="AC107" s="201">
        <f t="shared" ca="1" si="50"/>
        <v>17617.911134000002</v>
      </c>
      <c r="AD107" s="201">
        <f t="shared" ca="1" si="51"/>
        <v>1448.4608640000001</v>
      </c>
      <c r="AE107" s="201">
        <f t="shared" ca="1" si="52"/>
        <v>23673.449575342987</v>
      </c>
      <c r="AF107" s="201">
        <f t="shared" si="53"/>
        <v>0</v>
      </c>
      <c r="AG107" s="201">
        <f>'Tabla Crec'!E101+'Tabla Crec'!H101</f>
        <v>0</v>
      </c>
      <c r="AH107" s="201">
        <f t="shared" ca="1" si="62"/>
        <v>23673.449575342987</v>
      </c>
      <c r="AJ107" s="201">
        <f t="shared" ca="1" si="54"/>
        <v>23532.773474665806</v>
      </c>
    </row>
    <row r="108" spans="2:36" x14ac:dyDescent="0.25">
      <c r="B108" s="196">
        <v>94</v>
      </c>
      <c r="C108" s="197">
        <f t="shared" ca="1" si="55"/>
        <v>48552</v>
      </c>
      <c r="D108" s="196">
        <f t="shared" ca="1" si="63"/>
        <v>30</v>
      </c>
      <c r="E108" s="198">
        <f t="shared" si="32"/>
        <v>0.113</v>
      </c>
      <c r="F108" s="199">
        <f t="shared" ca="1" si="33"/>
        <v>1.0102166666666665</v>
      </c>
      <c r="G108" s="199">
        <f t="shared" ca="1" si="56"/>
        <v>2.6324597343721363</v>
      </c>
      <c r="H108" s="199">
        <f t="shared" ca="1" si="57"/>
        <v>0.37987285691133593</v>
      </c>
      <c r="I108" s="196" t="b">
        <f t="shared" si="34"/>
        <v>0</v>
      </c>
      <c r="J108" s="199">
        <f t="shared" si="58"/>
        <v>1.0870852110064098</v>
      </c>
      <c r="K108" s="199">
        <f t="shared" ca="1" si="35"/>
        <v>0.41295416481106734</v>
      </c>
      <c r="L108" s="164">
        <f t="shared" ca="1" si="36"/>
        <v>22653.547216049246</v>
      </c>
      <c r="M108" s="200">
        <f t="shared" ca="1" si="59"/>
        <v>1806988.844385142</v>
      </c>
      <c r="N108" s="201">
        <f t="shared" ca="1" si="60"/>
        <v>4192.1445225810457</v>
      </c>
      <c r="O108" s="200">
        <f t="shared" ca="1" si="37"/>
        <v>17015.811617960087</v>
      </c>
      <c r="P108" s="201">
        <f t="shared" si="38"/>
        <v>399</v>
      </c>
      <c r="Q108" s="201">
        <f t="shared" si="39"/>
        <v>63.84</v>
      </c>
      <c r="R108" s="201">
        <f t="shared" si="40"/>
        <v>166.35080000000002</v>
      </c>
      <c r="S108" s="201">
        <f t="shared" si="41"/>
        <v>26.616128000000003</v>
      </c>
      <c r="T108" s="201">
        <f t="shared" ca="1" si="42"/>
        <v>1445.5910755081136</v>
      </c>
      <c r="U108" s="201">
        <f t="shared" si="43"/>
        <v>84.482758620689665</v>
      </c>
      <c r="V108" s="201">
        <f t="shared" si="44"/>
        <v>13.517241379310347</v>
      </c>
      <c r="W108" s="201">
        <f t="shared" ca="1" si="45"/>
        <v>229.39207061168261</v>
      </c>
      <c r="X108" s="201">
        <f t="shared" ca="1" si="46"/>
        <v>36.702731297869221</v>
      </c>
      <c r="Y108" s="201">
        <f t="shared" ca="1" si="47"/>
        <v>23673.4489459588</v>
      </c>
      <c r="Z108" s="202">
        <f t="shared" si="48"/>
        <v>0.113</v>
      </c>
      <c r="AA108" s="200">
        <f t="shared" ca="1" si="61"/>
        <v>1806988.9</v>
      </c>
      <c r="AB108" s="200">
        <f t="shared" ca="1" si="49"/>
        <v>4192.1445225810457</v>
      </c>
      <c r="AC108" s="201">
        <f t="shared" ca="1" si="50"/>
        <v>17015.812141666669</v>
      </c>
      <c r="AD108" s="201">
        <f t="shared" ca="1" si="51"/>
        <v>1445.59112</v>
      </c>
      <c r="AE108" s="201">
        <f t="shared" ca="1" si="52"/>
        <v>23673.44951415727</v>
      </c>
      <c r="AF108" s="201">
        <f t="shared" si="53"/>
        <v>0</v>
      </c>
      <c r="AG108" s="201">
        <f>'Tabla Crec'!E102+'Tabla Crec'!H102</f>
        <v>0</v>
      </c>
      <c r="AH108" s="201">
        <f t="shared" ca="1" si="62"/>
        <v>23673.44951415727</v>
      </c>
      <c r="AJ108" s="201">
        <f t="shared" ca="1" si="54"/>
        <v>23532.773413480088</v>
      </c>
    </row>
    <row r="109" spans="2:36" x14ac:dyDescent="0.25">
      <c r="B109" s="196">
        <v>95</v>
      </c>
      <c r="C109" s="197">
        <f t="shared" ca="1" si="55"/>
        <v>48583</v>
      </c>
      <c r="D109" s="196">
        <f t="shared" ca="1" si="63"/>
        <v>31</v>
      </c>
      <c r="E109" s="198">
        <f t="shared" si="32"/>
        <v>0.113</v>
      </c>
      <c r="F109" s="199">
        <f t="shared" ca="1" si="33"/>
        <v>1.0105305555555555</v>
      </c>
      <c r="G109" s="199">
        <f t="shared" ca="1" si="56"/>
        <v>2.6601809978527049</v>
      </c>
      <c r="H109" s="199">
        <f t="shared" ca="1" si="57"/>
        <v>0.37591427079856554</v>
      </c>
      <c r="I109" s="196" t="b">
        <f t="shared" si="34"/>
        <v>0</v>
      </c>
      <c r="J109" s="199">
        <f t="shared" si="58"/>
        <v>1.0870852110064098</v>
      </c>
      <c r="K109" s="199">
        <f t="shared" ca="1" si="35"/>
        <v>0.40865084439137928</v>
      </c>
      <c r="L109" s="164">
        <f t="shared" ca="1" si="36"/>
        <v>22653.547216049246</v>
      </c>
      <c r="M109" s="200">
        <f t="shared" ca="1" si="59"/>
        <v>1802796.699862561</v>
      </c>
      <c r="N109" s="201">
        <f t="shared" ca="1" si="60"/>
        <v>3669.0964127743355</v>
      </c>
      <c r="O109" s="200">
        <f t="shared" ca="1" si="37"/>
        <v>17542.213443384862</v>
      </c>
      <c r="P109" s="201">
        <f t="shared" si="38"/>
        <v>399</v>
      </c>
      <c r="Q109" s="201">
        <f t="shared" si="39"/>
        <v>63.84</v>
      </c>
      <c r="R109" s="201">
        <f t="shared" si="40"/>
        <v>166.35080000000002</v>
      </c>
      <c r="S109" s="201">
        <f t="shared" si="41"/>
        <v>26.616128000000003</v>
      </c>
      <c r="T109" s="201">
        <f t="shared" ca="1" si="42"/>
        <v>1442.2373598900488</v>
      </c>
      <c r="U109" s="201">
        <f t="shared" si="43"/>
        <v>84.482758620689665</v>
      </c>
      <c r="V109" s="201">
        <f t="shared" si="44"/>
        <v>13.517241379310347</v>
      </c>
      <c r="W109" s="201">
        <f t="shared" ca="1" si="45"/>
        <v>229.39207061168261</v>
      </c>
      <c r="X109" s="201">
        <f t="shared" ca="1" si="46"/>
        <v>36.702731297869221</v>
      </c>
      <c r="Y109" s="201">
        <f t="shared" ca="1" si="47"/>
        <v>23673.4489459588</v>
      </c>
      <c r="Z109" s="202">
        <f t="shared" si="48"/>
        <v>0.113</v>
      </c>
      <c r="AA109" s="200">
        <f t="shared" ca="1" si="61"/>
        <v>1802796.76</v>
      </c>
      <c r="AB109" s="200">
        <f t="shared" ca="1" si="49"/>
        <v>3669.0964127743355</v>
      </c>
      <c r="AC109" s="201">
        <f t="shared" ca="1" si="50"/>
        <v>17542.214028555554</v>
      </c>
      <c r="AD109" s="201">
        <f t="shared" ca="1" si="51"/>
        <v>1442.2374080000002</v>
      </c>
      <c r="AE109" s="201">
        <f t="shared" ca="1" si="52"/>
        <v>23673.449579239445</v>
      </c>
      <c r="AF109" s="201">
        <f t="shared" si="53"/>
        <v>0</v>
      </c>
      <c r="AG109" s="201">
        <f>'Tabla Crec'!E103+'Tabla Crec'!H103</f>
        <v>0</v>
      </c>
      <c r="AH109" s="201">
        <f t="shared" ca="1" si="62"/>
        <v>23673.449579239445</v>
      </c>
      <c r="AJ109" s="201">
        <f t="shared" ca="1" si="54"/>
        <v>23532.773478562263</v>
      </c>
    </row>
    <row r="110" spans="2:36" x14ac:dyDescent="0.25">
      <c r="B110" s="196">
        <v>96</v>
      </c>
      <c r="C110" s="197">
        <f t="shared" ca="1" si="55"/>
        <v>48614</v>
      </c>
      <c r="D110" s="196">
        <f t="shared" ca="1" si="63"/>
        <v>31</v>
      </c>
      <c r="E110" s="198">
        <f t="shared" si="32"/>
        <v>0.113</v>
      </c>
      <c r="F110" s="199">
        <f t="shared" ca="1" si="33"/>
        <v>1.0105305555555555</v>
      </c>
      <c r="G110" s="199">
        <f t="shared" ca="1" si="56"/>
        <v>2.6881941816384258</v>
      </c>
      <c r="H110" s="199">
        <f t="shared" ca="1" si="57"/>
        <v>0.37199693639337861</v>
      </c>
      <c r="I110" s="196" t="b">
        <f t="shared" si="34"/>
        <v>1</v>
      </c>
      <c r="J110" s="199">
        <f t="shared" si="58"/>
        <v>1.1001302335384866</v>
      </c>
      <c r="K110" s="199">
        <f t="shared" ca="1" si="35"/>
        <v>0.40924507651004915</v>
      </c>
      <c r="L110" s="164">
        <f t="shared" ca="1" si="36"/>
        <v>22925.389782641836</v>
      </c>
      <c r="M110" s="200">
        <f t="shared" ca="1" si="59"/>
        <v>1799127.6034497865</v>
      </c>
      <c r="N110" s="201">
        <f t="shared" ca="1" si="60"/>
        <v>3979.5766029803317</v>
      </c>
      <c r="O110" s="200">
        <f t="shared" ca="1" si="37"/>
        <v>17506.511096901675</v>
      </c>
      <c r="P110" s="201">
        <f t="shared" si="38"/>
        <v>399</v>
      </c>
      <c r="Q110" s="201">
        <f t="shared" si="39"/>
        <v>63.84</v>
      </c>
      <c r="R110" s="201">
        <f t="shared" si="40"/>
        <v>166.35080000000002</v>
      </c>
      <c r="S110" s="201">
        <f t="shared" si="41"/>
        <v>26.616128000000003</v>
      </c>
      <c r="T110" s="201">
        <f t="shared" ca="1" si="42"/>
        <v>1439.3020827598293</v>
      </c>
      <c r="U110" s="201">
        <f t="shared" si="43"/>
        <v>84.482758620689665</v>
      </c>
      <c r="V110" s="201">
        <f t="shared" si="44"/>
        <v>13.517241379310347</v>
      </c>
      <c r="W110" s="201">
        <f t="shared" ca="1" si="45"/>
        <v>232.05612776429001</v>
      </c>
      <c r="X110" s="201">
        <f t="shared" ca="1" si="46"/>
        <v>37.128980442286405</v>
      </c>
      <c r="Y110" s="201">
        <f t="shared" ca="1" si="47"/>
        <v>23948.381818848411</v>
      </c>
      <c r="Z110" s="202">
        <f t="shared" si="48"/>
        <v>0.113</v>
      </c>
      <c r="AA110" s="200">
        <f t="shared" ca="1" si="61"/>
        <v>1799127.66</v>
      </c>
      <c r="AB110" s="200">
        <f t="shared" ca="1" si="49"/>
        <v>3979.5766029803317</v>
      </c>
      <c r="AC110" s="201">
        <f t="shared" ca="1" si="50"/>
        <v>17506.511647166666</v>
      </c>
      <c r="AD110" s="201">
        <f t="shared" ca="1" si="51"/>
        <v>1439.302128</v>
      </c>
      <c r="AE110" s="201">
        <f t="shared" ca="1" si="52"/>
        <v>23948.382414353571</v>
      </c>
      <c r="AF110" s="201">
        <f t="shared" si="53"/>
        <v>0</v>
      </c>
      <c r="AG110" s="201">
        <f>'Tabla Crec'!E104+'Tabla Crec'!H104</f>
        <v>0</v>
      </c>
      <c r="AH110" s="201">
        <f t="shared" ca="1" si="62"/>
        <v>23948.382414353571</v>
      </c>
      <c r="AJ110" s="201">
        <f t="shared" ca="1" si="54"/>
        <v>23807.280064531973</v>
      </c>
    </row>
    <row r="111" spans="2:36" x14ac:dyDescent="0.25">
      <c r="B111" s="196">
        <v>97</v>
      </c>
      <c r="C111" s="197">
        <f t="shared" ca="1" si="55"/>
        <v>48642</v>
      </c>
      <c r="D111" s="196">
        <f t="shared" ca="1" si="63"/>
        <v>28</v>
      </c>
      <c r="E111" s="198">
        <f t="shared" si="32"/>
        <v>0.113</v>
      </c>
      <c r="F111" s="199">
        <f t="shared" ca="1" si="33"/>
        <v>1.0095888888888889</v>
      </c>
      <c r="G111" s="199">
        <f t="shared" ca="1" si="56"/>
        <v>2.7139709769579143</v>
      </c>
      <c r="H111" s="199">
        <f t="shared" ca="1" si="57"/>
        <v>0.3684637781649745</v>
      </c>
      <c r="I111" s="196" t="b">
        <f t="shared" si="34"/>
        <v>0</v>
      </c>
      <c r="J111" s="199">
        <f t="shared" si="58"/>
        <v>1.1001302335384866</v>
      </c>
      <c r="K111" s="199">
        <f t="shared" ca="1" si="35"/>
        <v>0.40535814232310652</v>
      </c>
      <c r="L111" s="164">
        <f t="shared" ca="1" si="36"/>
        <v>22925.389782641836</v>
      </c>
      <c r="M111" s="200">
        <f t="shared" ca="1" si="59"/>
        <v>1795148.0268468063</v>
      </c>
      <c r="N111" s="201">
        <f t="shared" ca="1" si="60"/>
        <v>5711.9148140996813</v>
      </c>
      <c r="O111" s="200">
        <f t="shared" ca="1" si="37"/>
        <v>15777.35654706471</v>
      </c>
      <c r="P111" s="201">
        <f t="shared" si="38"/>
        <v>399</v>
      </c>
      <c r="Q111" s="201">
        <f t="shared" si="39"/>
        <v>63.84</v>
      </c>
      <c r="R111" s="201">
        <f t="shared" si="40"/>
        <v>166.35080000000002</v>
      </c>
      <c r="S111" s="201">
        <f t="shared" si="41"/>
        <v>26.616128000000003</v>
      </c>
      <c r="T111" s="201">
        <f t="shared" ca="1" si="42"/>
        <v>1436.1184214774451</v>
      </c>
      <c r="U111" s="201">
        <f t="shared" si="43"/>
        <v>84.482758620689665</v>
      </c>
      <c r="V111" s="201">
        <f t="shared" si="44"/>
        <v>13.517241379310347</v>
      </c>
      <c r="W111" s="201">
        <f t="shared" ca="1" si="45"/>
        <v>232.05612776429001</v>
      </c>
      <c r="X111" s="201">
        <f t="shared" ca="1" si="46"/>
        <v>37.128980442286405</v>
      </c>
      <c r="Y111" s="201">
        <f t="shared" ca="1" si="47"/>
        <v>23948.381818848411</v>
      </c>
      <c r="Z111" s="202">
        <f t="shared" si="48"/>
        <v>0.113</v>
      </c>
      <c r="AA111" s="200">
        <f t="shared" ca="1" si="61"/>
        <v>1795148.08</v>
      </c>
      <c r="AB111" s="200">
        <f t="shared" ca="1" si="49"/>
        <v>5711.9148140996813</v>
      </c>
      <c r="AC111" s="201">
        <f t="shared" ca="1" si="50"/>
        <v>15777.357014222223</v>
      </c>
      <c r="AD111" s="201">
        <f t="shared" ca="1" si="51"/>
        <v>1436.1184640000001</v>
      </c>
      <c r="AE111" s="201">
        <f t="shared" ca="1" si="52"/>
        <v>23948.382328528478</v>
      </c>
      <c r="AF111" s="201">
        <f t="shared" si="53"/>
        <v>0</v>
      </c>
      <c r="AG111" s="201">
        <f>'Tabla Crec'!E105+'Tabla Crec'!H105</f>
        <v>0</v>
      </c>
      <c r="AH111" s="201">
        <f t="shared" ca="1" si="62"/>
        <v>23948.382328528478</v>
      </c>
      <c r="AJ111" s="201">
        <f t="shared" ca="1" si="54"/>
        <v>23807.27997870688</v>
      </c>
    </row>
    <row r="112" spans="2:36" x14ac:dyDescent="0.25">
      <c r="B112" s="196">
        <v>98</v>
      </c>
      <c r="C112" s="197">
        <f t="shared" ca="1" si="55"/>
        <v>48673</v>
      </c>
      <c r="D112" s="196">
        <f t="shared" ca="1" si="63"/>
        <v>31</v>
      </c>
      <c r="E112" s="198">
        <f t="shared" si="32"/>
        <v>0.113</v>
      </c>
      <c r="F112" s="199">
        <f t="shared" ca="1" si="33"/>
        <v>1.0105305555555555</v>
      </c>
      <c r="G112" s="199">
        <f t="shared" ca="1" si="56"/>
        <v>2.7425505991069348</v>
      </c>
      <c r="H112" s="199">
        <f t="shared" ca="1" si="57"/>
        <v>0.36462408399160734</v>
      </c>
      <c r="I112" s="196" t="b">
        <f t="shared" si="34"/>
        <v>0</v>
      </c>
      <c r="J112" s="199">
        <f t="shared" si="58"/>
        <v>1.1001302335384866</v>
      </c>
      <c r="K112" s="199">
        <f t="shared" ca="1" si="35"/>
        <v>0.40113397867544376</v>
      </c>
      <c r="L112" s="164">
        <f t="shared" ca="1" si="36"/>
        <v>22925.389782641836</v>
      </c>
      <c r="M112" s="200">
        <f t="shared" ca="1" si="59"/>
        <v>1789436.1120327066</v>
      </c>
      <c r="N112" s="201">
        <f t="shared" ca="1" si="60"/>
        <v>4081.6333917640818</v>
      </c>
      <c r="O112" s="200">
        <f t="shared" ca="1" si="37"/>
        <v>17412.207501251589</v>
      </c>
      <c r="P112" s="201">
        <f t="shared" si="38"/>
        <v>399</v>
      </c>
      <c r="Q112" s="201">
        <f t="shared" si="39"/>
        <v>63.84</v>
      </c>
      <c r="R112" s="201">
        <f t="shared" si="40"/>
        <v>166.35080000000002</v>
      </c>
      <c r="S112" s="201">
        <f t="shared" si="41"/>
        <v>26.616128000000003</v>
      </c>
      <c r="T112" s="201">
        <f t="shared" ca="1" si="42"/>
        <v>1431.5488896261654</v>
      </c>
      <c r="U112" s="201">
        <f t="shared" si="43"/>
        <v>84.482758620689665</v>
      </c>
      <c r="V112" s="201">
        <f t="shared" si="44"/>
        <v>13.517241379310347</v>
      </c>
      <c r="W112" s="201">
        <f t="shared" ca="1" si="45"/>
        <v>232.05612776429001</v>
      </c>
      <c r="X112" s="201">
        <f t="shared" ca="1" si="46"/>
        <v>37.128980442286405</v>
      </c>
      <c r="Y112" s="201">
        <f t="shared" ca="1" si="47"/>
        <v>23948.381818848411</v>
      </c>
      <c r="Z112" s="202">
        <f t="shared" si="48"/>
        <v>0.113</v>
      </c>
      <c r="AA112" s="200">
        <f t="shared" ca="1" si="61"/>
        <v>1789436.17</v>
      </c>
      <c r="AB112" s="200">
        <f t="shared" ca="1" si="49"/>
        <v>4081.6333917640818</v>
      </c>
      <c r="AC112" s="201">
        <f t="shared" ca="1" si="50"/>
        <v>17412.208065305553</v>
      </c>
      <c r="AD112" s="201">
        <f t="shared" ca="1" si="51"/>
        <v>1431.5489359999999</v>
      </c>
      <c r="AE112" s="201">
        <f t="shared" ca="1" si="52"/>
        <v>23948.382429276207</v>
      </c>
      <c r="AF112" s="201">
        <f t="shared" si="53"/>
        <v>0</v>
      </c>
      <c r="AG112" s="201">
        <f>'Tabla Crec'!E106+'Tabla Crec'!H106</f>
        <v>0</v>
      </c>
      <c r="AH112" s="201">
        <f t="shared" ca="1" si="62"/>
        <v>23948.382429276207</v>
      </c>
      <c r="AJ112" s="201">
        <f t="shared" ca="1" si="54"/>
        <v>23807.280079454609</v>
      </c>
    </row>
    <row r="113" spans="2:36" x14ac:dyDescent="0.25">
      <c r="B113" s="196">
        <v>99</v>
      </c>
      <c r="C113" s="197">
        <f t="shared" ca="1" si="55"/>
        <v>48703</v>
      </c>
      <c r="D113" s="196">
        <f t="shared" ca="1" si="63"/>
        <v>30</v>
      </c>
      <c r="E113" s="198">
        <f t="shared" si="32"/>
        <v>0.113</v>
      </c>
      <c r="F113" s="199">
        <f t="shared" ca="1" si="33"/>
        <v>1.0102166666666665</v>
      </c>
      <c r="G113" s="199">
        <f t="shared" ca="1" si="56"/>
        <v>2.7705703243944768</v>
      </c>
      <c r="H113" s="199">
        <f t="shared" ca="1" si="57"/>
        <v>0.36093651592061843</v>
      </c>
      <c r="I113" s="196" t="b">
        <f t="shared" si="34"/>
        <v>0</v>
      </c>
      <c r="J113" s="199">
        <f t="shared" si="58"/>
        <v>1.1001302335384866</v>
      </c>
      <c r="K113" s="199">
        <f t="shared" ca="1" si="35"/>
        <v>0.39707717355231764</v>
      </c>
      <c r="L113" s="164">
        <f t="shared" ca="1" si="36"/>
        <v>22925.389782641836</v>
      </c>
      <c r="M113" s="200">
        <f t="shared" ca="1" si="59"/>
        <v>1785354.4786409426</v>
      </c>
      <c r="N113" s="201">
        <f t="shared" ca="1" si="60"/>
        <v>4685.0181925268735</v>
      </c>
      <c r="O113" s="200">
        <f t="shared" ca="1" si="37"/>
        <v>16812.088007202208</v>
      </c>
      <c r="P113" s="201">
        <f t="shared" si="38"/>
        <v>399</v>
      </c>
      <c r="Q113" s="201">
        <f t="shared" si="39"/>
        <v>63.84</v>
      </c>
      <c r="R113" s="201">
        <f t="shared" si="40"/>
        <v>166.35080000000002</v>
      </c>
      <c r="S113" s="201">
        <f t="shared" si="41"/>
        <v>26.616128000000003</v>
      </c>
      <c r="T113" s="201">
        <f t="shared" ca="1" si="42"/>
        <v>1428.2835829127541</v>
      </c>
      <c r="U113" s="201">
        <f t="shared" si="43"/>
        <v>84.482758620689665</v>
      </c>
      <c r="V113" s="201">
        <f t="shared" si="44"/>
        <v>13.517241379310347</v>
      </c>
      <c r="W113" s="201">
        <f t="shared" ca="1" si="45"/>
        <v>232.05612776429001</v>
      </c>
      <c r="X113" s="201">
        <f t="shared" ca="1" si="46"/>
        <v>37.128980442286405</v>
      </c>
      <c r="Y113" s="201">
        <f t="shared" ca="1" si="47"/>
        <v>23948.381818848411</v>
      </c>
      <c r="Z113" s="202">
        <f t="shared" si="48"/>
        <v>0.113</v>
      </c>
      <c r="AA113" s="200">
        <f t="shared" ca="1" si="61"/>
        <v>1785354.54</v>
      </c>
      <c r="AB113" s="200">
        <f t="shared" ca="1" si="49"/>
        <v>4685.0181925268735</v>
      </c>
      <c r="AC113" s="201">
        <f t="shared" ca="1" si="50"/>
        <v>16812.088585000001</v>
      </c>
      <c r="AD113" s="201">
        <f t="shared" ca="1" si="51"/>
        <v>1428.2836320000001</v>
      </c>
      <c r="AE113" s="201">
        <f t="shared" ca="1" si="52"/>
        <v>23948.382445733449</v>
      </c>
      <c r="AF113" s="201">
        <f t="shared" si="53"/>
        <v>0</v>
      </c>
      <c r="AG113" s="201">
        <f>'Tabla Crec'!E107+'Tabla Crec'!H107</f>
        <v>0</v>
      </c>
      <c r="AH113" s="201">
        <f t="shared" ca="1" si="62"/>
        <v>23948.382445733449</v>
      </c>
      <c r="AJ113" s="201">
        <f t="shared" ca="1" si="54"/>
        <v>23807.28009591185</v>
      </c>
    </row>
    <row r="114" spans="2:36" x14ac:dyDescent="0.25">
      <c r="B114" s="196">
        <v>100</v>
      </c>
      <c r="C114" s="197">
        <f t="shared" ca="1" si="55"/>
        <v>48734</v>
      </c>
      <c r="D114" s="196">
        <f t="shared" ca="1" si="63"/>
        <v>31</v>
      </c>
      <c r="E114" s="198">
        <f t="shared" si="32"/>
        <v>0.113</v>
      </c>
      <c r="F114" s="199">
        <f t="shared" ca="1" si="33"/>
        <v>1.0105305555555555</v>
      </c>
      <c r="G114" s="199">
        <f t="shared" ca="1" si="56"/>
        <v>2.7997459691160862</v>
      </c>
      <c r="H114" s="199">
        <f t="shared" ca="1" si="57"/>
        <v>0.35717526198125471</v>
      </c>
      <c r="I114" s="196" t="b">
        <f t="shared" si="34"/>
        <v>0</v>
      </c>
      <c r="J114" s="199">
        <f t="shared" si="58"/>
        <v>1.1001302335384866</v>
      </c>
      <c r="K114" s="199">
        <f t="shared" ca="1" si="35"/>
        <v>0.39293930437760788</v>
      </c>
      <c r="L114" s="164">
        <f t="shared" ca="1" si="36"/>
        <v>22925.389782641836</v>
      </c>
      <c r="M114" s="200">
        <f t="shared" ca="1" si="59"/>
        <v>1780669.4604484157</v>
      </c>
      <c r="N114" s="201">
        <f t="shared" ca="1" si="60"/>
        <v>4173.9511033086565</v>
      </c>
      <c r="O114" s="200">
        <f t="shared" ca="1" si="37"/>
        <v>17326.903110974446</v>
      </c>
      <c r="P114" s="201">
        <f t="shared" si="38"/>
        <v>399</v>
      </c>
      <c r="Q114" s="201">
        <f t="shared" si="39"/>
        <v>63.84</v>
      </c>
      <c r="R114" s="201">
        <f t="shared" si="40"/>
        <v>166.35080000000002</v>
      </c>
      <c r="S114" s="201">
        <f t="shared" si="41"/>
        <v>26.616128000000003</v>
      </c>
      <c r="T114" s="201">
        <f t="shared" ca="1" si="42"/>
        <v>1424.5355683587327</v>
      </c>
      <c r="U114" s="201">
        <f t="shared" si="43"/>
        <v>84.482758620689665</v>
      </c>
      <c r="V114" s="201">
        <f t="shared" si="44"/>
        <v>13.517241379310347</v>
      </c>
      <c r="W114" s="201">
        <f t="shared" ca="1" si="45"/>
        <v>232.05612776429001</v>
      </c>
      <c r="X114" s="201">
        <f t="shared" ca="1" si="46"/>
        <v>37.128980442286405</v>
      </c>
      <c r="Y114" s="201">
        <f t="shared" ca="1" si="47"/>
        <v>23948.381818848411</v>
      </c>
      <c r="Z114" s="202">
        <f t="shared" si="48"/>
        <v>0.113</v>
      </c>
      <c r="AA114" s="200">
        <f t="shared" ca="1" si="61"/>
        <v>1780669.52</v>
      </c>
      <c r="AB114" s="200">
        <f t="shared" ca="1" si="49"/>
        <v>4173.9511033086565</v>
      </c>
      <c r="AC114" s="201">
        <f t="shared" ca="1" si="50"/>
        <v>17326.903690444444</v>
      </c>
      <c r="AD114" s="201">
        <f t="shared" ca="1" si="51"/>
        <v>1424.5356160000001</v>
      </c>
      <c r="AE114" s="201">
        <f t="shared" ca="1" si="52"/>
        <v>23948.382445959676</v>
      </c>
      <c r="AF114" s="201">
        <f t="shared" si="53"/>
        <v>0</v>
      </c>
      <c r="AG114" s="201">
        <f>'Tabla Crec'!E108+'Tabla Crec'!H108</f>
        <v>0</v>
      </c>
      <c r="AH114" s="201">
        <f t="shared" ca="1" si="62"/>
        <v>23948.382445959676</v>
      </c>
      <c r="AJ114" s="201">
        <f t="shared" ca="1" si="54"/>
        <v>23807.280096138078</v>
      </c>
    </row>
    <row r="115" spans="2:36" x14ac:dyDescent="0.25">
      <c r="B115" s="196">
        <v>101</v>
      </c>
      <c r="C115" s="197">
        <f t="shared" ca="1" si="55"/>
        <v>48764</v>
      </c>
      <c r="D115" s="196">
        <f t="shared" ca="1" si="63"/>
        <v>30</v>
      </c>
      <c r="E115" s="198">
        <f t="shared" si="32"/>
        <v>0.113</v>
      </c>
      <c r="F115" s="199">
        <f t="shared" ca="1" si="33"/>
        <v>1.0102166666666665</v>
      </c>
      <c r="G115" s="199">
        <f t="shared" ca="1" si="56"/>
        <v>2.8283500404338886</v>
      </c>
      <c r="H115" s="199">
        <f t="shared" ca="1" si="57"/>
        <v>0.35356302639491999</v>
      </c>
      <c r="I115" s="196" t="b">
        <f t="shared" si="34"/>
        <v>0</v>
      </c>
      <c r="J115" s="199">
        <f t="shared" si="58"/>
        <v>1.1001302335384866</v>
      </c>
      <c r="K115" s="199">
        <f t="shared" ca="1" si="35"/>
        <v>0.38896537479841742</v>
      </c>
      <c r="L115" s="164">
        <f t="shared" ca="1" si="36"/>
        <v>22925.389782641836</v>
      </c>
      <c r="M115" s="200">
        <f t="shared" ca="1" si="59"/>
        <v>1776495.509345107</v>
      </c>
      <c r="N115" s="201">
        <f t="shared" ca="1" si="60"/>
        <v>4775.5273288326589</v>
      </c>
      <c r="O115" s="200">
        <f t="shared" ca="1" si="37"/>
        <v>16728.666046333092</v>
      </c>
      <c r="P115" s="201">
        <f t="shared" si="38"/>
        <v>399</v>
      </c>
      <c r="Q115" s="201">
        <f t="shared" si="39"/>
        <v>63.84</v>
      </c>
      <c r="R115" s="201">
        <f t="shared" si="40"/>
        <v>166.35080000000002</v>
      </c>
      <c r="S115" s="201">
        <f t="shared" si="41"/>
        <v>26.616128000000003</v>
      </c>
      <c r="T115" s="201">
        <f t="shared" ca="1" si="42"/>
        <v>1421.1964074760856</v>
      </c>
      <c r="U115" s="201">
        <f t="shared" si="43"/>
        <v>84.482758620689665</v>
      </c>
      <c r="V115" s="201">
        <f t="shared" si="44"/>
        <v>13.517241379310347</v>
      </c>
      <c r="W115" s="201">
        <f t="shared" ca="1" si="45"/>
        <v>232.05612776429001</v>
      </c>
      <c r="X115" s="201">
        <f t="shared" ca="1" si="46"/>
        <v>37.128980442286405</v>
      </c>
      <c r="Y115" s="201">
        <f t="shared" ca="1" si="47"/>
        <v>23948.381818848411</v>
      </c>
      <c r="Z115" s="202">
        <f t="shared" si="48"/>
        <v>0.113</v>
      </c>
      <c r="AA115" s="200">
        <f t="shared" ca="1" si="61"/>
        <v>1776495.57</v>
      </c>
      <c r="AB115" s="200">
        <f t="shared" ca="1" si="49"/>
        <v>4775.5273288326589</v>
      </c>
      <c r="AC115" s="201">
        <f t="shared" ca="1" si="50"/>
        <v>16728.666617499999</v>
      </c>
      <c r="AD115" s="201">
        <f t="shared" ca="1" si="51"/>
        <v>1421.1964560000001</v>
      </c>
      <c r="AE115" s="201">
        <f t="shared" ca="1" si="52"/>
        <v>23948.382438539233</v>
      </c>
      <c r="AF115" s="201">
        <f t="shared" si="53"/>
        <v>0</v>
      </c>
      <c r="AG115" s="201">
        <f>'Tabla Crec'!E109+'Tabla Crec'!H109</f>
        <v>0</v>
      </c>
      <c r="AH115" s="201">
        <f t="shared" ca="1" si="62"/>
        <v>23948.382438539233</v>
      </c>
      <c r="AJ115" s="201">
        <f t="shared" ca="1" si="54"/>
        <v>23807.280088717634</v>
      </c>
    </row>
    <row r="116" spans="2:36" x14ac:dyDescent="0.25">
      <c r="B116" s="196">
        <v>102</v>
      </c>
      <c r="C116" s="197">
        <f t="shared" ca="1" si="55"/>
        <v>48795</v>
      </c>
      <c r="D116" s="196">
        <f t="shared" ca="1" si="63"/>
        <v>31</v>
      </c>
      <c r="E116" s="198">
        <f t="shared" si="32"/>
        <v>0.113</v>
      </c>
      <c r="F116" s="199">
        <f t="shared" ca="1" si="33"/>
        <v>1.0105305555555555</v>
      </c>
      <c r="G116" s="199">
        <f t="shared" ca="1" si="56"/>
        <v>2.8581341376652354</v>
      </c>
      <c r="H116" s="199">
        <f t="shared" ca="1" si="57"/>
        <v>0.34987861025196115</v>
      </c>
      <c r="I116" s="196" t="b">
        <f t="shared" si="34"/>
        <v>0</v>
      </c>
      <c r="J116" s="199">
        <f t="shared" si="58"/>
        <v>1.1001302335384866</v>
      </c>
      <c r="K116" s="199">
        <f t="shared" ca="1" si="35"/>
        <v>0.38491203720661116</v>
      </c>
      <c r="L116" s="164">
        <f t="shared" ca="1" si="36"/>
        <v>22925.389782641836</v>
      </c>
      <c r="M116" s="200">
        <f t="shared" ca="1" si="59"/>
        <v>1771719.9820162742</v>
      </c>
      <c r="N116" s="201">
        <f t="shared" ca="1" si="60"/>
        <v>4268.1940831315696</v>
      </c>
      <c r="O116" s="200">
        <f t="shared" ca="1" si="37"/>
        <v>17239.819713897246</v>
      </c>
      <c r="P116" s="201">
        <f t="shared" si="38"/>
        <v>399</v>
      </c>
      <c r="Q116" s="201">
        <f t="shared" si="39"/>
        <v>63.84</v>
      </c>
      <c r="R116" s="201">
        <f t="shared" si="40"/>
        <v>166.35080000000002</v>
      </c>
      <c r="S116" s="201">
        <f t="shared" si="41"/>
        <v>26.616128000000003</v>
      </c>
      <c r="T116" s="201">
        <f t="shared" ca="1" si="42"/>
        <v>1417.3759856130196</v>
      </c>
      <c r="U116" s="201">
        <f t="shared" si="43"/>
        <v>84.482758620689665</v>
      </c>
      <c r="V116" s="201">
        <f t="shared" si="44"/>
        <v>13.517241379310347</v>
      </c>
      <c r="W116" s="201">
        <f t="shared" ca="1" si="45"/>
        <v>232.05612776429001</v>
      </c>
      <c r="X116" s="201">
        <f t="shared" ca="1" si="46"/>
        <v>37.128980442286405</v>
      </c>
      <c r="Y116" s="201">
        <f t="shared" ca="1" si="47"/>
        <v>23948.381818848411</v>
      </c>
      <c r="Z116" s="202">
        <f t="shared" si="48"/>
        <v>0.113</v>
      </c>
      <c r="AA116" s="200">
        <f t="shared" ca="1" si="61"/>
        <v>1771720.04</v>
      </c>
      <c r="AB116" s="200">
        <f t="shared" ca="1" si="49"/>
        <v>4268.1940831315696</v>
      </c>
      <c r="AC116" s="201">
        <f t="shared" ca="1" si="50"/>
        <v>17239.820278111114</v>
      </c>
      <c r="AD116" s="201">
        <f t="shared" ca="1" si="51"/>
        <v>1417.3760320000001</v>
      </c>
      <c r="AE116" s="201">
        <f t="shared" ca="1" si="52"/>
        <v>23948.382429449259</v>
      </c>
      <c r="AF116" s="201">
        <f t="shared" si="53"/>
        <v>0</v>
      </c>
      <c r="AG116" s="201">
        <f>'Tabla Crec'!E110+'Tabla Crec'!H110</f>
        <v>0</v>
      </c>
      <c r="AH116" s="201">
        <f t="shared" ca="1" si="62"/>
        <v>23948.382429449259</v>
      </c>
      <c r="AJ116" s="201">
        <f t="shared" ca="1" si="54"/>
        <v>23807.280079627661</v>
      </c>
    </row>
    <row r="117" spans="2:36" x14ac:dyDescent="0.25">
      <c r="B117" s="196">
        <v>103</v>
      </c>
      <c r="C117" s="197">
        <f t="shared" ca="1" si="55"/>
        <v>48826</v>
      </c>
      <c r="D117" s="196">
        <f t="shared" ca="1" si="63"/>
        <v>31</v>
      </c>
      <c r="E117" s="198">
        <f t="shared" si="32"/>
        <v>0.113</v>
      </c>
      <c r="F117" s="199">
        <f t="shared" ca="1" si="33"/>
        <v>1.0105305555555555</v>
      </c>
      <c r="G117" s="199">
        <f t="shared" ca="1" si="56"/>
        <v>2.888231877987149</v>
      </c>
      <c r="H117" s="199">
        <f t="shared" ca="1" si="57"/>
        <v>0.34623258874107943</v>
      </c>
      <c r="I117" s="196" t="b">
        <f t="shared" si="34"/>
        <v>0</v>
      </c>
      <c r="J117" s="199">
        <f t="shared" si="58"/>
        <v>1.1001302335384866</v>
      </c>
      <c r="K117" s="199">
        <f t="shared" ca="1" si="35"/>
        <v>0.38090093871035852</v>
      </c>
      <c r="L117" s="164">
        <f t="shared" ca="1" si="36"/>
        <v>22925.389782641836</v>
      </c>
      <c r="M117" s="200">
        <f t="shared" ca="1" si="59"/>
        <v>1767451.7879331426</v>
      </c>
      <c r="N117" s="201">
        <f t="shared" ca="1" si="60"/>
        <v>4313.1405380458809</v>
      </c>
      <c r="O117" s="200">
        <f t="shared" ca="1" si="37"/>
        <v>17198.287814249441</v>
      </c>
      <c r="P117" s="201">
        <f t="shared" si="38"/>
        <v>399</v>
      </c>
      <c r="Q117" s="201">
        <f t="shared" si="39"/>
        <v>63.84</v>
      </c>
      <c r="R117" s="201">
        <f t="shared" si="40"/>
        <v>166.35080000000002</v>
      </c>
      <c r="S117" s="201">
        <f t="shared" si="41"/>
        <v>26.616128000000003</v>
      </c>
      <c r="T117" s="201">
        <f t="shared" ca="1" si="42"/>
        <v>1413.9614303465141</v>
      </c>
      <c r="U117" s="201">
        <f t="shared" si="43"/>
        <v>84.482758620689665</v>
      </c>
      <c r="V117" s="201">
        <f t="shared" si="44"/>
        <v>13.517241379310347</v>
      </c>
      <c r="W117" s="201">
        <f t="shared" ca="1" si="45"/>
        <v>232.05612776429001</v>
      </c>
      <c r="X117" s="201">
        <f t="shared" ca="1" si="46"/>
        <v>37.128980442286405</v>
      </c>
      <c r="Y117" s="201">
        <f t="shared" ca="1" si="47"/>
        <v>23948.381818848411</v>
      </c>
      <c r="Z117" s="202">
        <f t="shared" si="48"/>
        <v>0.113</v>
      </c>
      <c r="AA117" s="200">
        <f t="shared" ca="1" si="61"/>
        <v>1767451.85</v>
      </c>
      <c r="AB117" s="200">
        <f t="shared" ca="1" si="49"/>
        <v>4313.1405380458809</v>
      </c>
      <c r="AC117" s="201">
        <f t="shared" ca="1" si="50"/>
        <v>17198.288418194446</v>
      </c>
      <c r="AD117" s="201">
        <f t="shared" ca="1" si="51"/>
        <v>1413.9614800000002</v>
      </c>
      <c r="AE117" s="201">
        <f t="shared" ca="1" si="52"/>
        <v>23948.382472446905</v>
      </c>
      <c r="AF117" s="201">
        <f t="shared" si="53"/>
        <v>0</v>
      </c>
      <c r="AG117" s="201">
        <f>'Tabla Crec'!E111+'Tabla Crec'!H111</f>
        <v>0</v>
      </c>
      <c r="AH117" s="201">
        <f t="shared" ca="1" si="62"/>
        <v>23948.382472446905</v>
      </c>
      <c r="AJ117" s="201">
        <f t="shared" ca="1" si="54"/>
        <v>23807.280122625307</v>
      </c>
    </row>
    <row r="118" spans="2:36" x14ac:dyDescent="0.25">
      <c r="B118" s="196">
        <v>104</v>
      </c>
      <c r="C118" s="197">
        <f t="shared" ca="1" si="55"/>
        <v>48856</v>
      </c>
      <c r="D118" s="196">
        <f t="shared" ca="1" si="63"/>
        <v>30</v>
      </c>
      <c r="E118" s="198">
        <f t="shared" si="32"/>
        <v>0.113</v>
      </c>
      <c r="F118" s="199">
        <f t="shared" ca="1" si="33"/>
        <v>1.0102166666666665</v>
      </c>
      <c r="G118" s="199">
        <f t="shared" ca="1" si="56"/>
        <v>2.9177399803405839</v>
      </c>
      <c r="H118" s="199">
        <f t="shared" ca="1" si="57"/>
        <v>0.3427310201518613</v>
      </c>
      <c r="I118" s="196" t="b">
        <f t="shared" si="34"/>
        <v>0</v>
      </c>
      <c r="J118" s="199">
        <f t="shared" si="58"/>
        <v>1.1001302335384866</v>
      </c>
      <c r="K118" s="199">
        <f t="shared" ca="1" si="35"/>
        <v>0.37704875724055092</v>
      </c>
      <c r="L118" s="164">
        <f t="shared" ca="1" si="36"/>
        <v>22925.389782641836</v>
      </c>
      <c r="M118" s="200">
        <f t="shared" ca="1" si="59"/>
        <v>1763138.6473950967</v>
      </c>
      <c r="N118" s="201">
        <f t="shared" ca="1" si="60"/>
        <v>4911.9899350885953</v>
      </c>
      <c r="O118" s="200">
        <f t="shared" ca="1" si="37"/>
        <v>16602.888929637164</v>
      </c>
      <c r="P118" s="201">
        <f t="shared" si="38"/>
        <v>399</v>
      </c>
      <c r="Q118" s="201">
        <f t="shared" si="39"/>
        <v>63.84</v>
      </c>
      <c r="R118" s="201">
        <f t="shared" si="40"/>
        <v>166.35080000000002</v>
      </c>
      <c r="S118" s="201">
        <f t="shared" si="41"/>
        <v>26.616128000000003</v>
      </c>
      <c r="T118" s="201">
        <f t="shared" ca="1" si="42"/>
        <v>1410.5109179160775</v>
      </c>
      <c r="U118" s="201">
        <f t="shared" si="43"/>
        <v>84.482758620689665</v>
      </c>
      <c r="V118" s="201">
        <f t="shared" si="44"/>
        <v>13.517241379310347</v>
      </c>
      <c r="W118" s="201">
        <f t="shared" ca="1" si="45"/>
        <v>232.05612776429004</v>
      </c>
      <c r="X118" s="201">
        <f t="shared" ca="1" si="46"/>
        <v>37.128980442286405</v>
      </c>
      <c r="Y118" s="201">
        <f t="shared" ca="1" si="47"/>
        <v>23948.381818848415</v>
      </c>
      <c r="Z118" s="202">
        <f t="shared" si="48"/>
        <v>0.113</v>
      </c>
      <c r="AA118" s="200">
        <f t="shared" ca="1" si="61"/>
        <v>1763138.71</v>
      </c>
      <c r="AB118" s="200">
        <f t="shared" ca="1" si="49"/>
        <v>4911.9899350885953</v>
      </c>
      <c r="AC118" s="201">
        <f t="shared" ca="1" si="50"/>
        <v>16602.889519166667</v>
      </c>
      <c r="AD118" s="201">
        <f t="shared" ca="1" si="51"/>
        <v>1410.510968</v>
      </c>
      <c r="AE118" s="201">
        <f t="shared" ca="1" si="52"/>
        <v>23948.382458461838</v>
      </c>
      <c r="AF118" s="201">
        <f t="shared" si="53"/>
        <v>0</v>
      </c>
      <c r="AG118" s="201">
        <f>'Tabla Crec'!E112+'Tabla Crec'!H112</f>
        <v>0</v>
      </c>
      <c r="AH118" s="201">
        <f t="shared" ca="1" si="62"/>
        <v>23948.382458461838</v>
      </c>
      <c r="AJ118" s="201">
        <f t="shared" ca="1" si="54"/>
        <v>23807.28010864024</v>
      </c>
    </row>
    <row r="119" spans="2:36" x14ac:dyDescent="0.25">
      <c r="B119" s="196">
        <v>105</v>
      </c>
      <c r="C119" s="197">
        <f t="shared" ca="1" si="55"/>
        <v>48887</v>
      </c>
      <c r="D119" s="196">
        <f t="shared" ca="1" si="63"/>
        <v>31</v>
      </c>
      <c r="E119" s="198">
        <f t="shared" si="32"/>
        <v>0.113</v>
      </c>
      <c r="F119" s="199">
        <f t="shared" ca="1" si="33"/>
        <v>1.0105305555555555</v>
      </c>
      <c r="G119" s="199">
        <f t="shared" ca="1" si="56"/>
        <v>2.9484654033002258</v>
      </c>
      <c r="H119" s="199">
        <f t="shared" ca="1" si="57"/>
        <v>0.3391594823804604</v>
      </c>
      <c r="I119" s="196" t="b">
        <f t="shared" si="34"/>
        <v>0</v>
      </c>
      <c r="J119" s="199">
        <f t="shared" si="58"/>
        <v>1.1001302335384866</v>
      </c>
      <c r="K119" s="199">
        <f t="shared" ca="1" si="35"/>
        <v>0.37311960055800814</v>
      </c>
      <c r="L119" s="164">
        <f t="shared" ca="1" si="36"/>
        <v>22925.389782641836</v>
      </c>
      <c r="M119" s="200">
        <f t="shared" ca="1" si="59"/>
        <v>1758226.657460008</v>
      </c>
      <c r="N119" s="201">
        <f t="shared" ca="1" si="60"/>
        <v>4410.2862870004765</v>
      </c>
      <c r="O119" s="200">
        <f t="shared" ca="1" si="37"/>
        <v>17108.522169673353</v>
      </c>
      <c r="P119" s="201">
        <f t="shared" si="38"/>
        <v>399</v>
      </c>
      <c r="Q119" s="201">
        <f t="shared" si="39"/>
        <v>63.84</v>
      </c>
      <c r="R119" s="201">
        <f t="shared" si="40"/>
        <v>166.35080000000002</v>
      </c>
      <c r="S119" s="201">
        <f t="shared" si="41"/>
        <v>26.616128000000003</v>
      </c>
      <c r="T119" s="201">
        <f t="shared" ca="1" si="42"/>
        <v>1406.5813259680065</v>
      </c>
      <c r="U119" s="201">
        <f t="shared" si="43"/>
        <v>84.482758620689665</v>
      </c>
      <c r="V119" s="201">
        <f t="shared" si="44"/>
        <v>13.517241379310347</v>
      </c>
      <c r="W119" s="201">
        <f t="shared" ca="1" si="45"/>
        <v>232.05612776429001</v>
      </c>
      <c r="X119" s="201">
        <f t="shared" ca="1" si="46"/>
        <v>37.128980442286405</v>
      </c>
      <c r="Y119" s="201">
        <f t="shared" ca="1" si="47"/>
        <v>23948.381818848411</v>
      </c>
      <c r="Z119" s="202">
        <f t="shared" si="48"/>
        <v>0.113</v>
      </c>
      <c r="AA119" s="200">
        <f t="shared" ca="1" si="61"/>
        <v>1758226.72</v>
      </c>
      <c r="AB119" s="200">
        <f t="shared" ca="1" si="49"/>
        <v>4410.2862870004765</v>
      </c>
      <c r="AC119" s="201">
        <f t="shared" ca="1" si="50"/>
        <v>17108.522778222225</v>
      </c>
      <c r="AD119" s="201">
        <f t="shared" ca="1" si="51"/>
        <v>1406.5813760000001</v>
      </c>
      <c r="AE119" s="201">
        <f t="shared" ca="1" si="52"/>
        <v>23948.382477429273</v>
      </c>
      <c r="AF119" s="201">
        <f t="shared" si="53"/>
        <v>0</v>
      </c>
      <c r="AG119" s="201">
        <f>'Tabla Crec'!E113+'Tabla Crec'!H113</f>
        <v>0</v>
      </c>
      <c r="AH119" s="201">
        <f t="shared" ca="1" si="62"/>
        <v>23948.382477429273</v>
      </c>
      <c r="AJ119" s="201">
        <f t="shared" ca="1" si="54"/>
        <v>23807.280127607675</v>
      </c>
    </row>
    <row r="120" spans="2:36" x14ac:dyDescent="0.25">
      <c r="B120" s="196">
        <v>106</v>
      </c>
      <c r="C120" s="197">
        <f t="shared" ca="1" si="55"/>
        <v>48917</v>
      </c>
      <c r="D120" s="196">
        <f t="shared" ca="1" si="63"/>
        <v>30</v>
      </c>
      <c r="E120" s="198">
        <f t="shared" si="32"/>
        <v>0.113</v>
      </c>
      <c r="F120" s="199">
        <f t="shared" ca="1" si="33"/>
        <v>1.0102166666666665</v>
      </c>
      <c r="G120" s="199">
        <f t="shared" ca="1" si="56"/>
        <v>2.9785888915039429</v>
      </c>
      <c r="H120" s="199">
        <f t="shared" ca="1" si="57"/>
        <v>0.33572944653502756</v>
      </c>
      <c r="I120" s="196" t="b">
        <f t="shared" si="34"/>
        <v>0</v>
      </c>
      <c r="J120" s="199">
        <f t="shared" si="58"/>
        <v>1.1001302335384866</v>
      </c>
      <c r="K120" s="199">
        <f t="shared" ca="1" si="35"/>
        <v>0.36934611442232673</v>
      </c>
      <c r="L120" s="164">
        <f t="shared" ca="1" si="36"/>
        <v>22925.389782641836</v>
      </c>
      <c r="M120" s="200">
        <f t="shared" ca="1" si="59"/>
        <v>1753816.3711730076</v>
      </c>
      <c r="N120" s="201">
        <f t="shared" ca="1" si="60"/>
        <v>5007.2325238242765</v>
      </c>
      <c r="O120" s="200">
        <f t="shared" ca="1" si="37"/>
        <v>16515.104161879153</v>
      </c>
      <c r="P120" s="201">
        <f t="shared" si="38"/>
        <v>399</v>
      </c>
      <c r="Q120" s="201">
        <f t="shared" si="39"/>
        <v>63.84</v>
      </c>
      <c r="R120" s="201">
        <f t="shared" si="40"/>
        <v>166.35080000000002</v>
      </c>
      <c r="S120" s="201">
        <f t="shared" si="41"/>
        <v>26.616128000000003</v>
      </c>
      <c r="T120" s="201">
        <f t="shared" ca="1" si="42"/>
        <v>1403.0530969384063</v>
      </c>
      <c r="U120" s="201">
        <f t="shared" si="43"/>
        <v>84.482758620689665</v>
      </c>
      <c r="V120" s="201">
        <f t="shared" si="44"/>
        <v>13.517241379310347</v>
      </c>
      <c r="W120" s="201">
        <f t="shared" ca="1" si="45"/>
        <v>232.05612776429001</v>
      </c>
      <c r="X120" s="201">
        <f t="shared" ca="1" si="46"/>
        <v>37.128980442286405</v>
      </c>
      <c r="Y120" s="201">
        <f t="shared" ca="1" si="47"/>
        <v>23948.381818848411</v>
      </c>
      <c r="Z120" s="202">
        <f t="shared" si="48"/>
        <v>0.113</v>
      </c>
      <c r="AA120" s="200">
        <f t="shared" ca="1" si="61"/>
        <v>1753816.43</v>
      </c>
      <c r="AB120" s="200">
        <f t="shared" ca="1" si="49"/>
        <v>5007.2325238242765</v>
      </c>
      <c r="AC120" s="201">
        <f t="shared" ca="1" si="50"/>
        <v>16515.104715833335</v>
      </c>
      <c r="AD120" s="201">
        <f t="shared" ca="1" si="51"/>
        <v>1403.053144</v>
      </c>
      <c r="AE120" s="201">
        <f t="shared" ca="1" si="52"/>
        <v>23948.382419864189</v>
      </c>
      <c r="AF120" s="201">
        <f t="shared" si="53"/>
        <v>0</v>
      </c>
      <c r="AG120" s="201">
        <f>'Tabla Crec'!E114+'Tabla Crec'!H114</f>
        <v>0</v>
      </c>
      <c r="AH120" s="201">
        <f t="shared" ca="1" si="62"/>
        <v>23948.382419864189</v>
      </c>
      <c r="AJ120" s="201">
        <f t="shared" ca="1" si="54"/>
        <v>23807.280070042591</v>
      </c>
    </row>
    <row r="121" spans="2:36" x14ac:dyDescent="0.25">
      <c r="B121" s="196">
        <v>107</v>
      </c>
      <c r="C121" s="197">
        <f t="shared" ca="1" si="55"/>
        <v>48948</v>
      </c>
      <c r="D121" s="196">
        <f t="shared" ca="1" si="63"/>
        <v>31</v>
      </c>
      <c r="E121" s="198">
        <f t="shared" si="32"/>
        <v>0.113</v>
      </c>
      <c r="F121" s="199">
        <f t="shared" ca="1" si="33"/>
        <v>1.0105305555555555</v>
      </c>
      <c r="G121" s="199">
        <f t="shared" ca="1" si="56"/>
        <v>3.0099550873030858</v>
      </c>
      <c r="H121" s="199">
        <f t="shared" ca="1" si="57"/>
        <v>0.33223087089183051</v>
      </c>
      <c r="I121" s="196" t="b">
        <f t="shared" si="34"/>
        <v>0</v>
      </c>
      <c r="J121" s="199">
        <f t="shared" si="58"/>
        <v>1.1001302335384866</v>
      </c>
      <c r="K121" s="199">
        <f t="shared" ca="1" si="35"/>
        <v>0.3654972255829243</v>
      </c>
      <c r="L121" s="164">
        <f t="shared" ca="1" si="36"/>
        <v>22925.389782641836</v>
      </c>
      <c r="M121" s="200">
        <f t="shared" ca="1" si="59"/>
        <v>1748809.1386491833</v>
      </c>
      <c r="N121" s="201">
        <f t="shared" ca="1" si="60"/>
        <v>4509.4579920333508</v>
      </c>
      <c r="O121" s="200">
        <f t="shared" ca="1" si="37"/>
        <v>17016.884479689139</v>
      </c>
      <c r="P121" s="201">
        <f t="shared" si="38"/>
        <v>399</v>
      </c>
      <c r="Q121" s="201">
        <f t="shared" si="39"/>
        <v>63.84</v>
      </c>
      <c r="R121" s="201">
        <f t="shared" si="40"/>
        <v>166.35080000000002</v>
      </c>
      <c r="S121" s="201">
        <f t="shared" si="41"/>
        <v>26.616128000000003</v>
      </c>
      <c r="T121" s="201">
        <f t="shared" ca="1" si="42"/>
        <v>1399.0473109193467</v>
      </c>
      <c r="U121" s="201">
        <f t="shared" si="43"/>
        <v>84.482758620689665</v>
      </c>
      <c r="V121" s="201">
        <f t="shared" si="44"/>
        <v>13.517241379310347</v>
      </c>
      <c r="W121" s="201">
        <f t="shared" ca="1" si="45"/>
        <v>232.05612776429004</v>
      </c>
      <c r="X121" s="201">
        <f t="shared" ca="1" si="46"/>
        <v>37.128980442286405</v>
      </c>
      <c r="Y121" s="201">
        <f t="shared" ca="1" si="47"/>
        <v>23948.381818848415</v>
      </c>
      <c r="Z121" s="202">
        <f t="shared" si="48"/>
        <v>0.113</v>
      </c>
      <c r="AA121" s="200">
        <f t="shared" ca="1" si="61"/>
        <v>1748809.2</v>
      </c>
      <c r="AB121" s="200">
        <f t="shared" ca="1" si="49"/>
        <v>4509.4579920333508</v>
      </c>
      <c r="AC121" s="201">
        <f t="shared" ca="1" si="50"/>
        <v>17016.885076666666</v>
      </c>
      <c r="AD121" s="201">
        <f t="shared" ca="1" si="51"/>
        <v>1399.04736</v>
      </c>
      <c r="AE121" s="201">
        <f t="shared" ca="1" si="52"/>
        <v>23948.38246490659</v>
      </c>
      <c r="AF121" s="201">
        <f t="shared" si="53"/>
        <v>0</v>
      </c>
      <c r="AG121" s="201">
        <f>'Tabla Crec'!E115+'Tabla Crec'!H115</f>
        <v>0</v>
      </c>
      <c r="AH121" s="201">
        <f t="shared" ca="1" si="62"/>
        <v>23948.38246490659</v>
      </c>
      <c r="AJ121" s="201">
        <f t="shared" ca="1" si="54"/>
        <v>23807.280115084992</v>
      </c>
    </row>
    <row r="122" spans="2:36" x14ac:dyDescent="0.25">
      <c r="B122" s="196">
        <v>108</v>
      </c>
      <c r="C122" s="197">
        <f t="shared" ca="1" si="55"/>
        <v>48979</v>
      </c>
      <c r="D122" s="196">
        <f t="shared" ca="1" si="63"/>
        <v>31</v>
      </c>
      <c r="E122" s="198">
        <f t="shared" si="32"/>
        <v>0.113</v>
      </c>
      <c r="F122" s="199">
        <f t="shared" ca="1" si="33"/>
        <v>1.0105305555555555</v>
      </c>
      <c r="G122" s="199">
        <f t="shared" ca="1" si="56"/>
        <v>3.0416515865696576</v>
      </c>
      <c r="H122" s="199">
        <f t="shared" ca="1" si="57"/>
        <v>0.32876875327058397</v>
      </c>
      <c r="I122" s="196" t="b">
        <f t="shared" si="34"/>
        <v>1</v>
      </c>
      <c r="J122" s="199">
        <f t="shared" si="58"/>
        <v>1.1133317963409484</v>
      </c>
      <c r="K122" s="199">
        <f t="shared" ca="1" si="35"/>
        <v>0.36602870665951331</v>
      </c>
      <c r="L122" s="164">
        <f t="shared" ca="1" si="36"/>
        <v>23200.494460033537</v>
      </c>
      <c r="M122" s="200">
        <f t="shared" ca="1" si="59"/>
        <v>1744299.68065715</v>
      </c>
      <c r="N122" s="201">
        <f t="shared" ca="1" si="60"/>
        <v>4832.049767335604</v>
      </c>
      <c r="O122" s="200">
        <f t="shared" ca="1" si="37"/>
        <v>16973.004948172213</v>
      </c>
      <c r="P122" s="201">
        <f t="shared" si="38"/>
        <v>399</v>
      </c>
      <c r="Q122" s="201">
        <f t="shared" si="39"/>
        <v>63.84</v>
      </c>
      <c r="R122" s="201">
        <f t="shared" si="40"/>
        <v>166.35080000000002</v>
      </c>
      <c r="S122" s="201">
        <f t="shared" si="41"/>
        <v>26.616128000000003</v>
      </c>
      <c r="T122" s="201">
        <f t="shared" ca="1" si="42"/>
        <v>1395.43974452572</v>
      </c>
      <c r="U122" s="201">
        <f t="shared" si="43"/>
        <v>84.482758620689665</v>
      </c>
      <c r="V122" s="201">
        <f t="shared" si="44"/>
        <v>13.517241379310347</v>
      </c>
      <c r="W122" s="201">
        <f t="shared" ca="1" si="45"/>
        <v>234.75215360272867</v>
      </c>
      <c r="X122" s="201">
        <f t="shared" ca="1" si="46"/>
        <v>37.560344576436584</v>
      </c>
      <c r="Y122" s="201">
        <f t="shared" ca="1" si="47"/>
        <v>24226.613886212701</v>
      </c>
      <c r="Z122" s="202">
        <f t="shared" si="48"/>
        <v>0.113</v>
      </c>
      <c r="AA122" s="200">
        <f t="shared" ca="1" si="61"/>
        <v>1744299.74</v>
      </c>
      <c r="AB122" s="200">
        <f t="shared" ca="1" si="49"/>
        <v>4832.049767335604</v>
      </c>
      <c r="AC122" s="201">
        <f t="shared" ca="1" si="50"/>
        <v>16973.005525611112</v>
      </c>
      <c r="AD122" s="201">
        <f t="shared" ca="1" si="51"/>
        <v>1395.4397920000001</v>
      </c>
      <c r="AE122" s="201">
        <f t="shared" ca="1" si="52"/>
        <v>24226.614511125881</v>
      </c>
      <c r="AF122" s="201">
        <f t="shared" si="53"/>
        <v>0</v>
      </c>
      <c r="AG122" s="201">
        <f>'Tabla Crec'!E116+'Tabla Crec'!H116</f>
        <v>0</v>
      </c>
      <c r="AH122" s="201">
        <f t="shared" ca="1" si="62"/>
        <v>24226.614511125881</v>
      </c>
      <c r="AJ122" s="201">
        <f t="shared" ca="1" si="54"/>
        <v>24085.080797170132</v>
      </c>
    </row>
    <row r="123" spans="2:36" x14ac:dyDescent="0.25">
      <c r="B123" s="196">
        <v>109</v>
      </c>
      <c r="C123" s="197">
        <f t="shared" ca="1" si="55"/>
        <v>49007</v>
      </c>
      <c r="D123" s="196">
        <f t="shared" ca="1" si="63"/>
        <v>28</v>
      </c>
      <c r="E123" s="198">
        <f t="shared" si="32"/>
        <v>0.113</v>
      </c>
      <c r="F123" s="199">
        <f t="shared" ca="1" si="33"/>
        <v>1.0095888888888889</v>
      </c>
      <c r="G123" s="199">
        <f t="shared" ca="1" si="56"/>
        <v>3.0708176456719865</v>
      </c>
      <c r="H123" s="199">
        <f t="shared" ca="1" si="57"/>
        <v>0.32564616834522919</v>
      </c>
      <c r="I123" s="196" t="b">
        <f t="shared" si="34"/>
        <v>0</v>
      </c>
      <c r="J123" s="199">
        <f t="shared" si="58"/>
        <v>1.1133317963409484</v>
      </c>
      <c r="K123" s="199">
        <f t="shared" ca="1" si="35"/>
        <v>0.36255223357534089</v>
      </c>
      <c r="L123" s="164">
        <f t="shared" ca="1" si="36"/>
        <v>23200.494460033537</v>
      </c>
      <c r="M123" s="200">
        <f t="shared" ca="1" si="59"/>
        <v>1739467.6308898143</v>
      </c>
      <c r="N123" s="201">
        <f t="shared" ca="1" si="60"/>
        <v>6520.9326216123154</v>
      </c>
      <c r="O123" s="200">
        <f t="shared" ca="1" si="37"/>
        <v>15287.987733709369</v>
      </c>
      <c r="P123" s="201">
        <f t="shared" si="38"/>
        <v>399</v>
      </c>
      <c r="Q123" s="201">
        <f t="shared" si="39"/>
        <v>63.84</v>
      </c>
      <c r="R123" s="201">
        <f t="shared" si="40"/>
        <v>166.35080000000002</v>
      </c>
      <c r="S123" s="201">
        <f t="shared" si="41"/>
        <v>26.616128000000003</v>
      </c>
      <c r="T123" s="201">
        <f t="shared" ca="1" si="42"/>
        <v>1391.5741047118515</v>
      </c>
      <c r="U123" s="201">
        <f t="shared" si="43"/>
        <v>84.482758620689665</v>
      </c>
      <c r="V123" s="201">
        <f t="shared" si="44"/>
        <v>13.517241379310347</v>
      </c>
      <c r="W123" s="201">
        <f t="shared" ca="1" si="45"/>
        <v>234.75215360272867</v>
      </c>
      <c r="X123" s="201">
        <f t="shared" ca="1" si="46"/>
        <v>37.560344576436584</v>
      </c>
      <c r="Y123" s="201">
        <f t="shared" ca="1" si="47"/>
        <v>24226.613886212701</v>
      </c>
      <c r="Z123" s="202">
        <f t="shared" si="48"/>
        <v>0.113</v>
      </c>
      <c r="AA123" s="200">
        <f t="shared" ca="1" si="61"/>
        <v>1739467.69</v>
      </c>
      <c r="AB123" s="200">
        <f t="shared" ca="1" si="49"/>
        <v>6520.9326216123154</v>
      </c>
      <c r="AC123" s="201">
        <f t="shared" ca="1" si="50"/>
        <v>15287.988253222222</v>
      </c>
      <c r="AD123" s="201">
        <f t="shared" ca="1" si="51"/>
        <v>1391.5741519999999</v>
      </c>
      <c r="AE123" s="201">
        <f t="shared" ca="1" si="52"/>
        <v>24226.614453013703</v>
      </c>
      <c r="AF123" s="201">
        <f t="shared" si="53"/>
        <v>0</v>
      </c>
      <c r="AG123" s="201">
        <f>'Tabla Crec'!E117+'Tabla Crec'!H117</f>
        <v>0</v>
      </c>
      <c r="AH123" s="201">
        <f t="shared" ca="1" si="62"/>
        <v>24226.614453013703</v>
      </c>
      <c r="AJ123" s="201">
        <f t="shared" ca="1" si="54"/>
        <v>24085.080739057954</v>
      </c>
    </row>
    <row r="124" spans="2:36" x14ac:dyDescent="0.25">
      <c r="B124" s="196">
        <v>110</v>
      </c>
      <c r="C124" s="197">
        <f t="shared" ca="1" si="55"/>
        <v>49038</v>
      </c>
      <c r="D124" s="196">
        <f t="shared" ca="1" si="63"/>
        <v>31</v>
      </c>
      <c r="E124" s="198">
        <f t="shared" si="32"/>
        <v>0.113</v>
      </c>
      <c r="F124" s="199">
        <f t="shared" ca="1" si="33"/>
        <v>1.0105305555555555</v>
      </c>
      <c r="G124" s="199">
        <f t="shared" ca="1" si="56"/>
        <v>3.1031550614907153</v>
      </c>
      <c r="H124" s="199">
        <f t="shared" ca="1" si="57"/>
        <v>0.32225266871440611</v>
      </c>
      <c r="I124" s="196" t="b">
        <f t="shared" si="34"/>
        <v>0</v>
      </c>
      <c r="J124" s="199">
        <f t="shared" si="58"/>
        <v>1.1133317963409484</v>
      </c>
      <c r="K124" s="199">
        <f t="shared" ca="1" si="35"/>
        <v>0.35877414253547429</v>
      </c>
      <c r="L124" s="164">
        <f t="shared" ca="1" si="36"/>
        <v>23200.494460033537</v>
      </c>
      <c r="M124" s="200">
        <f t="shared" ca="1" si="59"/>
        <v>1732946.6982682021</v>
      </c>
      <c r="N124" s="201">
        <f t="shared" ca="1" si="60"/>
        <v>4951.6029791036635</v>
      </c>
      <c r="O124" s="200">
        <f t="shared" ca="1" si="37"/>
        <v>16862.534122315312</v>
      </c>
      <c r="P124" s="201">
        <f t="shared" si="38"/>
        <v>399</v>
      </c>
      <c r="Q124" s="201">
        <f t="shared" si="39"/>
        <v>63.84</v>
      </c>
      <c r="R124" s="201">
        <f t="shared" si="40"/>
        <v>166.35080000000002</v>
      </c>
      <c r="S124" s="201">
        <f t="shared" si="41"/>
        <v>26.616128000000003</v>
      </c>
      <c r="T124" s="201">
        <f t="shared" ca="1" si="42"/>
        <v>1386.3573586145617</v>
      </c>
      <c r="U124" s="201">
        <f t="shared" si="43"/>
        <v>84.482758620689665</v>
      </c>
      <c r="V124" s="201">
        <f t="shared" si="44"/>
        <v>13.517241379310347</v>
      </c>
      <c r="W124" s="201">
        <f t="shared" ca="1" si="45"/>
        <v>234.75215360272867</v>
      </c>
      <c r="X124" s="201">
        <f t="shared" ca="1" si="46"/>
        <v>37.560344576436584</v>
      </c>
      <c r="Y124" s="201">
        <f t="shared" ca="1" si="47"/>
        <v>24226.613886212701</v>
      </c>
      <c r="Z124" s="202">
        <f t="shared" si="48"/>
        <v>0.113</v>
      </c>
      <c r="AA124" s="200">
        <f t="shared" ca="1" si="61"/>
        <v>1732946.76</v>
      </c>
      <c r="AB124" s="200">
        <f t="shared" ca="1" si="49"/>
        <v>4951.6029791036635</v>
      </c>
      <c r="AC124" s="201">
        <f t="shared" ca="1" si="50"/>
        <v>16862.534723000001</v>
      </c>
      <c r="AD124" s="201">
        <f t="shared" ca="1" si="51"/>
        <v>1386.3574080000001</v>
      </c>
      <c r="AE124" s="201">
        <f t="shared" ca="1" si="52"/>
        <v>24226.614536282828</v>
      </c>
      <c r="AF124" s="201">
        <f t="shared" si="53"/>
        <v>0</v>
      </c>
      <c r="AG124" s="201">
        <f>'Tabla Crec'!E118+'Tabla Crec'!H118</f>
        <v>0</v>
      </c>
      <c r="AH124" s="201">
        <f t="shared" ca="1" si="62"/>
        <v>24226.614536282828</v>
      </c>
      <c r="AJ124" s="201">
        <f t="shared" ca="1" si="54"/>
        <v>24085.08082232708</v>
      </c>
    </row>
    <row r="125" spans="2:36" x14ac:dyDescent="0.25">
      <c r="B125" s="196">
        <v>111</v>
      </c>
      <c r="C125" s="197">
        <f t="shared" ca="1" si="55"/>
        <v>49068</v>
      </c>
      <c r="D125" s="196">
        <f t="shared" ca="1" si="63"/>
        <v>30</v>
      </c>
      <c r="E125" s="198">
        <f t="shared" si="32"/>
        <v>0.113</v>
      </c>
      <c r="F125" s="199">
        <f t="shared" ca="1" si="33"/>
        <v>1.0102166666666665</v>
      </c>
      <c r="G125" s="199">
        <f t="shared" ca="1" si="56"/>
        <v>3.1348589623689449</v>
      </c>
      <c r="H125" s="199">
        <f t="shared" ca="1" si="57"/>
        <v>0.31899361725808606</v>
      </c>
      <c r="I125" s="196" t="b">
        <f t="shared" si="34"/>
        <v>0</v>
      </c>
      <c r="J125" s="199">
        <f t="shared" si="58"/>
        <v>1.1133317963409484</v>
      </c>
      <c r="K125" s="199">
        <f t="shared" ca="1" si="35"/>
        <v>0.35514573692324192</v>
      </c>
      <c r="L125" s="164">
        <f t="shared" ca="1" si="36"/>
        <v>23200.494460033537</v>
      </c>
      <c r="M125" s="200">
        <f t="shared" ca="1" si="59"/>
        <v>1727995.0952890986</v>
      </c>
      <c r="N125" s="201">
        <f t="shared" ca="1" si="60"/>
        <v>5546.1445698299131</v>
      </c>
      <c r="O125" s="200">
        <f t="shared" ca="1" si="37"/>
        <v>16271.953813972345</v>
      </c>
      <c r="P125" s="201">
        <f t="shared" si="38"/>
        <v>399</v>
      </c>
      <c r="Q125" s="201">
        <f t="shared" si="39"/>
        <v>63.84</v>
      </c>
      <c r="R125" s="201">
        <f t="shared" si="40"/>
        <v>166.35080000000002</v>
      </c>
      <c r="S125" s="201">
        <f t="shared" si="41"/>
        <v>26.616128000000003</v>
      </c>
      <c r="T125" s="201">
        <f t="shared" ca="1" si="42"/>
        <v>1382.3960762312788</v>
      </c>
      <c r="U125" s="201">
        <f t="shared" si="43"/>
        <v>84.482758620689665</v>
      </c>
      <c r="V125" s="201">
        <f t="shared" si="44"/>
        <v>13.517241379310347</v>
      </c>
      <c r="W125" s="201">
        <f t="shared" ca="1" si="45"/>
        <v>234.75215360272867</v>
      </c>
      <c r="X125" s="201">
        <f t="shared" ca="1" si="46"/>
        <v>37.560344576436584</v>
      </c>
      <c r="Y125" s="201">
        <f t="shared" ca="1" si="47"/>
        <v>24226.613886212701</v>
      </c>
      <c r="Z125" s="202">
        <f t="shared" si="48"/>
        <v>0.113</v>
      </c>
      <c r="AA125" s="200">
        <f t="shared" ca="1" si="61"/>
        <v>1727995.16</v>
      </c>
      <c r="AB125" s="200">
        <f t="shared" ca="1" si="49"/>
        <v>5546.1445698299131</v>
      </c>
      <c r="AC125" s="201">
        <f t="shared" ca="1" si="50"/>
        <v>16271.954423333333</v>
      </c>
      <c r="AD125" s="201">
        <f t="shared" ca="1" si="51"/>
        <v>1382.3961280000001</v>
      </c>
      <c r="AE125" s="201">
        <f t="shared" ca="1" si="52"/>
        <v>24226.614547342411</v>
      </c>
      <c r="AF125" s="201">
        <f t="shared" si="53"/>
        <v>0</v>
      </c>
      <c r="AG125" s="201">
        <f>'Tabla Crec'!E119+'Tabla Crec'!H119</f>
        <v>0</v>
      </c>
      <c r="AH125" s="201">
        <f t="shared" ca="1" si="62"/>
        <v>24226.614547342411</v>
      </c>
      <c r="AJ125" s="201">
        <f t="shared" ca="1" si="54"/>
        <v>24085.080833386663</v>
      </c>
    </row>
    <row r="126" spans="2:36" x14ac:dyDescent="0.25">
      <c r="B126" s="196">
        <v>112</v>
      </c>
      <c r="C126" s="197">
        <f t="shared" ca="1" si="55"/>
        <v>49099</v>
      </c>
      <c r="D126" s="196">
        <f t="shared" ca="1" si="63"/>
        <v>31</v>
      </c>
      <c r="E126" s="198">
        <f t="shared" si="32"/>
        <v>0.113</v>
      </c>
      <c r="F126" s="199">
        <f t="shared" ca="1" si="33"/>
        <v>1.0105305555555555</v>
      </c>
      <c r="G126" s="199">
        <f t="shared" ca="1" si="56"/>
        <v>3.1678707688310022</v>
      </c>
      <c r="H126" s="199">
        <f t="shared" ca="1" si="57"/>
        <v>0.31566944265501617</v>
      </c>
      <c r="I126" s="196" t="b">
        <f t="shared" si="34"/>
        <v>0</v>
      </c>
      <c r="J126" s="199">
        <f t="shared" si="58"/>
        <v>1.1133317963409484</v>
      </c>
      <c r="K126" s="199">
        <f t="shared" ca="1" si="35"/>
        <v>0.35144482764105517</v>
      </c>
      <c r="L126" s="164">
        <f t="shared" ca="1" si="36"/>
        <v>23200.494460033537</v>
      </c>
      <c r="M126" s="200">
        <f t="shared" ca="1" si="59"/>
        <v>1722448.9507192688</v>
      </c>
      <c r="N126" s="201">
        <f t="shared" ca="1" si="60"/>
        <v>5062.1500928759042</v>
      </c>
      <c r="O126" s="200">
        <f t="shared" ca="1" si="37"/>
        <v>16760.385206582218</v>
      </c>
      <c r="P126" s="201">
        <f t="shared" si="38"/>
        <v>399</v>
      </c>
      <c r="Q126" s="201">
        <f t="shared" si="39"/>
        <v>63.84</v>
      </c>
      <c r="R126" s="201">
        <f t="shared" si="40"/>
        <v>166.35080000000002</v>
      </c>
      <c r="S126" s="201">
        <f t="shared" si="41"/>
        <v>26.616128000000003</v>
      </c>
      <c r="T126" s="201">
        <f t="shared" ca="1" si="42"/>
        <v>1377.9591605754151</v>
      </c>
      <c r="U126" s="201">
        <f t="shared" si="43"/>
        <v>84.482758620689665</v>
      </c>
      <c r="V126" s="201">
        <f t="shared" si="44"/>
        <v>13.517241379310347</v>
      </c>
      <c r="W126" s="201">
        <f t="shared" ca="1" si="45"/>
        <v>234.75215360272867</v>
      </c>
      <c r="X126" s="201">
        <f t="shared" ca="1" si="46"/>
        <v>37.560344576436584</v>
      </c>
      <c r="Y126" s="201">
        <f t="shared" ca="1" si="47"/>
        <v>24226.613886212701</v>
      </c>
      <c r="Z126" s="202">
        <f t="shared" si="48"/>
        <v>0.113</v>
      </c>
      <c r="AA126" s="200">
        <f t="shared" ca="1" si="61"/>
        <v>1722449.02</v>
      </c>
      <c r="AB126" s="200">
        <f t="shared" ca="1" si="49"/>
        <v>5062.1500928759042</v>
      </c>
      <c r="AC126" s="201">
        <f t="shared" ca="1" si="50"/>
        <v>16760.38588072222</v>
      </c>
      <c r="AD126" s="201">
        <f t="shared" ca="1" si="51"/>
        <v>1377.959216</v>
      </c>
      <c r="AE126" s="201">
        <f t="shared" ca="1" si="52"/>
        <v>24226.614615777289</v>
      </c>
      <c r="AF126" s="201">
        <f t="shared" si="53"/>
        <v>0</v>
      </c>
      <c r="AG126" s="201">
        <f>'Tabla Crec'!E120+'Tabla Crec'!H120</f>
        <v>0</v>
      </c>
      <c r="AH126" s="201">
        <f t="shared" ca="1" si="62"/>
        <v>24226.614615777289</v>
      </c>
      <c r="AJ126" s="201">
        <f t="shared" ca="1" si="54"/>
        <v>24085.08090182154</v>
      </c>
    </row>
    <row r="127" spans="2:36" x14ac:dyDescent="0.25">
      <c r="B127" s="196">
        <v>113</v>
      </c>
      <c r="C127" s="197">
        <f t="shared" ca="1" si="55"/>
        <v>49129</v>
      </c>
      <c r="D127" s="196">
        <f t="shared" ca="1" si="63"/>
        <v>30</v>
      </c>
      <c r="E127" s="198">
        <f t="shared" si="32"/>
        <v>0.113</v>
      </c>
      <c r="F127" s="199">
        <f t="shared" ca="1" si="33"/>
        <v>1.0102166666666665</v>
      </c>
      <c r="G127" s="199">
        <f t="shared" ca="1" si="56"/>
        <v>3.2002358485192253</v>
      </c>
      <c r="H127" s="199">
        <f t="shared" ca="1" si="57"/>
        <v>0.31247696961544508</v>
      </c>
      <c r="I127" s="196" t="b">
        <f t="shared" si="34"/>
        <v>0</v>
      </c>
      <c r="J127" s="199">
        <f t="shared" si="58"/>
        <v>1.1133317963409484</v>
      </c>
      <c r="K127" s="199">
        <f t="shared" ca="1" si="35"/>
        <v>0.34789054589713941</v>
      </c>
      <c r="L127" s="164">
        <f t="shared" ca="1" si="36"/>
        <v>23200.494460033537</v>
      </c>
      <c r="M127" s="200">
        <f t="shared" ca="1" si="59"/>
        <v>1717386.8006263929</v>
      </c>
      <c r="N127" s="201">
        <f t="shared" ca="1" si="60"/>
        <v>5654.5259803005556</v>
      </c>
      <c r="O127" s="200">
        <f t="shared" ca="1" si="37"/>
        <v>16172.059039231866</v>
      </c>
      <c r="P127" s="201">
        <f t="shared" si="38"/>
        <v>399</v>
      </c>
      <c r="Q127" s="201">
        <f t="shared" si="39"/>
        <v>63.84</v>
      </c>
      <c r="R127" s="201">
        <f t="shared" si="40"/>
        <v>166.35080000000002</v>
      </c>
      <c r="S127" s="201">
        <f t="shared" si="41"/>
        <v>26.616128000000003</v>
      </c>
      <c r="T127" s="201">
        <f t="shared" ca="1" si="42"/>
        <v>1373.9094405011144</v>
      </c>
      <c r="U127" s="201">
        <f t="shared" si="43"/>
        <v>84.482758620689665</v>
      </c>
      <c r="V127" s="201">
        <f t="shared" si="44"/>
        <v>13.517241379310347</v>
      </c>
      <c r="W127" s="201">
        <f t="shared" ca="1" si="45"/>
        <v>234.75215360272867</v>
      </c>
      <c r="X127" s="201">
        <f t="shared" ca="1" si="46"/>
        <v>37.560344576436584</v>
      </c>
      <c r="Y127" s="201">
        <f t="shared" ca="1" si="47"/>
        <v>24226.613886212701</v>
      </c>
      <c r="Z127" s="202">
        <f t="shared" si="48"/>
        <v>0.113</v>
      </c>
      <c r="AA127" s="200">
        <f t="shared" ca="1" si="61"/>
        <v>1717386.87</v>
      </c>
      <c r="AB127" s="200">
        <f t="shared" ca="1" si="49"/>
        <v>5654.5259803005556</v>
      </c>
      <c r="AC127" s="201">
        <f t="shared" ca="1" si="50"/>
        <v>16172.059692500001</v>
      </c>
      <c r="AD127" s="201">
        <f t="shared" ca="1" si="51"/>
        <v>1373.9094960000002</v>
      </c>
      <c r="AE127" s="201">
        <f t="shared" ca="1" si="52"/>
        <v>24226.614594979721</v>
      </c>
      <c r="AF127" s="201">
        <f t="shared" si="53"/>
        <v>0</v>
      </c>
      <c r="AG127" s="201">
        <f>'Tabla Crec'!E121+'Tabla Crec'!H121</f>
        <v>0</v>
      </c>
      <c r="AH127" s="201">
        <f t="shared" ca="1" si="62"/>
        <v>24226.614594979721</v>
      </c>
      <c r="AJ127" s="201">
        <f t="shared" ca="1" si="54"/>
        <v>24085.080881023972</v>
      </c>
    </row>
    <row r="128" spans="2:36" x14ac:dyDescent="0.25">
      <c r="B128" s="196">
        <v>114</v>
      </c>
      <c r="C128" s="197">
        <f t="shared" ca="1" si="55"/>
        <v>49160</v>
      </c>
      <c r="D128" s="196">
        <f t="shared" ca="1" si="63"/>
        <v>31</v>
      </c>
      <c r="E128" s="198">
        <f t="shared" si="32"/>
        <v>0.113</v>
      </c>
      <c r="F128" s="199">
        <f t="shared" ca="1" si="33"/>
        <v>1.0105305555555555</v>
      </c>
      <c r="G128" s="199">
        <f t="shared" ca="1" si="56"/>
        <v>3.2339361099129373</v>
      </c>
      <c r="H128" s="199">
        <f t="shared" ca="1" si="57"/>
        <v>0.30922070381499328</v>
      </c>
      <c r="I128" s="196" t="b">
        <f t="shared" si="34"/>
        <v>0</v>
      </c>
      <c r="J128" s="199">
        <f t="shared" si="58"/>
        <v>1.1133317963409484</v>
      </c>
      <c r="K128" s="199">
        <f t="shared" ca="1" si="35"/>
        <v>0.34426524164415884</v>
      </c>
      <c r="L128" s="164">
        <f t="shared" ca="1" si="36"/>
        <v>23200.494460033537</v>
      </c>
      <c r="M128" s="200">
        <f t="shared" ca="1" si="59"/>
        <v>1711732.2746460924</v>
      </c>
      <c r="N128" s="201">
        <f t="shared" ca="1" si="60"/>
        <v>5175.0026456353808</v>
      </c>
      <c r="O128" s="200">
        <f t="shared" ca="1" si="37"/>
        <v>16656.105994681282</v>
      </c>
      <c r="P128" s="201">
        <f t="shared" si="38"/>
        <v>399</v>
      </c>
      <c r="Q128" s="201">
        <f t="shared" si="39"/>
        <v>63.84</v>
      </c>
      <c r="R128" s="201">
        <f t="shared" si="40"/>
        <v>166.35080000000002</v>
      </c>
      <c r="S128" s="201">
        <f t="shared" si="41"/>
        <v>26.616128000000003</v>
      </c>
      <c r="T128" s="201">
        <f t="shared" ca="1" si="42"/>
        <v>1369.385819716874</v>
      </c>
      <c r="U128" s="201">
        <f t="shared" si="43"/>
        <v>84.482758620689665</v>
      </c>
      <c r="V128" s="201">
        <f t="shared" si="44"/>
        <v>13.517241379310347</v>
      </c>
      <c r="W128" s="201">
        <f t="shared" ca="1" si="45"/>
        <v>234.75215360272867</v>
      </c>
      <c r="X128" s="201">
        <f t="shared" ca="1" si="46"/>
        <v>37.560344576436584</v>
      </c>
      <c r="Y128" s="201">
        <f t="shared" ca="1" si="47"/>
        <v>24226.613886212701</v>
      </c>
      <c r="Z128" s="202">
        <f t="shared" si="48"/>
        <v>0.113</v>
      </c>
      <c r="AA128" s="200">
        <f t="shared" ca="1" si="61"/>
        <v>1711732.34</v>
      </c>
      <c r="AB128" s="200">
        <f t="shared" ca="1" si="49"/>
        <v>5175.0026456353808</v>
      </c>
      <c r="AC128" s="201">
        <f t="shared" ca="1" si="50"/>
        <v>16656.106630611113</v>
      </c>
      <c r="AD128" s="201">
        <f t="shared" ca="1" si="51"/>
        <v>1369.3858720000001</v>
      </c>
      <c r="AE128" s="201">
        <f t="shared" ca="1" si="52"/>
        <v>24226.614574425657</v>
      </c>
      <c r="AF128" s="201">
        <f t="shared" si="53"/>
        <v>0</v>
      </c>
      <c r="AG128" s="201">
        <f>'Tabla Crec'!E122+'Tabla Crec'!H122</f>
        <v>0</v>
      </c>
      <c r="AH128" s="201">
        <f t="shared" ca="1" si="62"/>
        <v>24226.614574425657</v>
      </c>
      <c r="AJ128" s="201">
        <f t="shared" ca="1" si="54"/>
        <v>24085.080860469909</v>
      </c>
    </row>
    <row r="129" spans="2:36" x14ac:dyDescent="0.25">
      <c r="B129" s="196">
        <v>115</v>
      </c>
      <c r="C129" s="197">
        <f t="shared" ca="1" si="55"/>
        <v>49191</v>
      </c>
      <c r="D129" s="196">
        <f t="shared" ca="1" si="63"/>
        <v>31</v>
      </c>
      <c r="E129" s="198">
        <f t="shared" si="32"/>
        <v>0.113</v>
      </c>
      <c r="F129" s="199">
        <f t="shared" ca="1" si="33"/>
        <v>1.0105305555555555</v>
      </c>
      <c r="G129" s="199">
        <f t="shared" ca="1" si="56"/>
        <v>3.2679912537814926</v>
      </c>
      <c r="H129" s="199">
        <f t="shared" ca="1" si="57"/>
        <v>0.30599837096958854</v>
      </c>
      <c r="I129" s="196" t="b">
        <f t="shared" si="34"/>
        <v>0</v>
      </c>
      <c r="J129" s="199">
        <f t="shared" si="58"/>
        <v>1.1133317963409484</v>
      </c>
      <c r="K129" s="199">
        <f t="shared" ca="1" si="35"/>
        <v>0.3406777160289759</v>
      </c>
      <c r="L129" s="164">
        <f t="shared" ca="1" si="36"/>
        <v>23200.494460033537</v>
      </c>
      <c r="M129" s="200">
        <f t="shared" ca="1" si="59"/>
        <v>1706557.2720004572</v>
      </c>
      <c r="N129" s="201">
        <f t="shared" ca="1" si="60"/>
        <v>5229.4982984953876</v>
      </c>
      <c r="O129" s="200">
        <f t="shared" ca="1" si="37"/>
        <v>16605.750343937783</v>
      </c>
      <c r="P129" s="201">
        <f t="shared" si="38"/>
        <v>399</v>
      </c>
      <c r="Q129" s="201">
        <f t="shared" si="39"/>
        <v>63.84</v>
      </c>
      <c r="R129" s="201">
        <f t="shared" si="40"/>
        <v>166.35080000000002</v>
      </c>
      <c r="S129" s="201">
        <f t="shared" si="41"/>
        <v>26.616128000000003</v>
      </c>
      <c r="T129" s="201">
        <f t="shared" ca="1" si="42"/>
        <v>1365.2458176003659</v>
      </c>
      <c r="U129" s="201">
        <f t="shared" si="43"/>
        <v>84.482758620689665</v>
      </c>
      <c r="V129" s="201">
        <f t="shared" si="44"/>
        <v>13.517241379310347</v>
      </c>
      <c r="W129" s="201">
        <f t="shared" ca="1" si="45"/>
        <v>234.7521536027287</v>
      </c>
      <c r="X129" s="201">
        <f t="shared" ca="1" si="46"/>
        <v>37.560344576436592</v>
      </c>
      <c r="Y129" s="201">
        <f t="shared" ca="1" si="47"/>
        <v>24226.613886212705</v>
      </c>
      <c r="Z129" s="202">
        <f t="shared" si="48"/>
        <v>0.113</v>
      </c>
      <c r="AA129" s="200">
        <f t="shared" ca="1" si="61"/>
        <v>1706557.34</v>
      </c>
      <c r="AB129" s="200">
        <f t="shared" ca="1" si="49"/>
        <v>5229.4982984953876</v>
      </c>
      <c r="AC129" s="201">
        <f t="shared" ca="1" si="50"/>
        <v>16605.75100561111</v>
      </c>
      <c r="AD129" s="201">
        <f t="shared" ca="1" si="51"/>
        <v>1365.2458720000002</v>
      </c>
      <c r="AE129" s="201">
        <f t="shared" ca="1" si="52"/>
        <v>24226.614602285659</v>
      </c>
      <c r="AF129" s="201">
        <f t="shared" si="53"/>
        <v>0</v>
      </c>
      <c r="AG129" s="201">
        <f>'Tabla Crec'!E123+'Tabla Crec'!H123</f>
        <v>0</v>
      </c>
      <c r="AH129" s="201">
        <f t="shared" ca="1" si="62"/>
        <v>24226.614602285659</v>
      </c>
      <c r="AJ129" s="201">
        <f t="shared" ca="1" si="54"/>
        <v>24085.080888329911</v>
      </c>
    </row>
    <row r="130" spans="2:36" x14ac:dyDescent="0.25">
      <c r="B130" s="196">
        <v>116</v>
      </c>
      <c r="C130" s="197">
        <f t="shared" ca="1" si="55"/>
        <v>49221</v>
      </c>
      <c r="D130" s="196">
        <f t="shared" ca="1" si="63"/>
        <v>30</v>
      </c>
      <c r="E130" s="198">
        <f t="shared" si="32"/>
        <v>0.113</v>
      </c>
      <c r="F130" s="199">
        <f t="shared" ca="1" si="33"/>
        <v>1.0102166666666665</v>
      </c>
      <c r="G130" s="199">
        <f t="shared" ca="1" si="56"/>
        <v>3.3013792310909595</v>
      </c>
      <c r="H130" s="199">
        <f t="shared" ca="1" si="57"/>
        <v>0.30290370478569478</v>
      </c>
      <c r="I130" s="196" t="b">
        <f t="shared" si="34"/>
        <v>0</v>
      </c>
      <c r="J130" s="199">
        <f t="shared" si="58"/>
        <v>1.1133317963409484</v>
      </c>
      <c r="K130" s="199">
        <f t="shared" ca="1" si="35"/>
        <v>0.33723232576738588</v>
      </c>
      <c r="L130" s="164">
        <f t="shared" ca="1" si="36"/>
        <v>23200.494460033537</v>
      </c>
      <c r="M130" s="200">
        <f t="shared" ca="1" si="59"/>
        <v>1701327.7737019619</v>
      </c>
      <c r="N130" s="201">
        <f t="shared" ca="1" si="60"/>
        <v>5818.5957053784914</v>
      </c>
      <c r="O130" s="200">
        <f t="shared" ca="1" si="37"/>
        <v>16020.836535693476</v>
      </c>
      <c r="P130" s="201">
        <f t="shared" si="38"/>
        <v>399</v>
      </c>
      <c r="Q130" s="201">
        <f t="shared" si="39"/>
        <v>63.84</v>
      </c>
      <c r="R130" s="201">
        <f t="shared" si="40"/>
        <v>166.35080000000002</v>
      </c>
      <c r="S130" s="201">
        <f t="shared" si="41"/>
        <v>26.616128000000003</v>
      </c>
      <c r="T130" s="201">
        <f t="shared" ca="1" si="42"/>
        <v>1361.0622189615694</v>
      </c>
      <c r="U130" s="201">
        <f t="shared" si="43"/>
        <v>84.482758620689665</v>
      </c>
      <c r="V130" s="201">
        <f t="shared" si="44"/>
        <v>13.517241379310347</v>
      </c>
      <c r="W130" s="201">
        <f t="shared" ca="1" si="45"/>
        <v>234.75215360272867</v>
      </c>
      <c r="X130" s="201">
        <f t="shared" ca="1" si="46"/>
        <v>37.560344576436584</v>
      </c>
      <c r="Y130" s="201">
        <f t="shared" ca="1" si="47"/>
        <v>24226.613886212701</v>
      </c>
      <c r="Z130" s="202">
        <f t="shared" si="48"/>
        <v>0.113</v>
      </c>
      <c r="AA130" s="200">
        <f t="shared" ca="1" si="61"/>
        <v>1701327.84</v>
      </c>
      <c r="AB130" s="200">
        <f t="shared" ca="1" si="49"/>
        <v>5818.5957053784914</v>
      </c>
      <c r="AC130" s="201">
        <f t="shared" ca="1" si="50"/>
        <v>16020.837160000001</v>
      </c>
      <c r="AD130" s="201">
        <f t="shared" ca="1" si="51"/>
        <v>1361.0622720000001</v>
      </c>
      <c r="AE130" s="201">
        <f t="shared" ca="1" si="52"/>
        <v>24226.614563557654</v>
      </c>
      <c r="AF130" s="201">
        <f t="shared" si="53"/>
        <v>0</v>
      </c>
      <c r="AG130" s="201">
        <f>'Tabla Crec'!E124+'Tabla Crec'!H124</f>
        <v>0</v>
      </c>
      <c r="AH130" s="201">
        <f t="shared" ca="1" si="62"/>
        <v>24226.614563557654</v>
      </c>
      <c r="AJ130" s="201">
        <f t="shared" ca="1" si="54"/>
        <v>24085.080849601905</v>
      </c>
    </row>
    <row r="131" spans="2:36" x14ac:dyDescent="0.25">
      <c r="B131" s="196">
        <v>117</v>
      </c>
      <c r="C131" s="197">
        <f t="shared" ca="1" si="55"/>
        <v>49252</v>
      </c>
      <c r="D131" s="196">
        <f t="shared" ca="1" si="63"/>
        <v>31</v>
      </c>
      <c r="E131" s="198">
        <f t="shared" si="32"/>
        <v>0.113</v>
      </c>
      <c r="F131" s="199">
        <f t="shared" ca="1" si="33"/>
        <v>1.0105305555555555</v>
      </c>
      <c r="G131" s="199">
        <f t="shared" ca="1" si="56"/>
        <v>3.3361445884939198</v>
      </c>
      <c r="H131" s="199">
        <f t="shared" ca="1" si="57"/>
        <v>0.29974720024093537</v>
      </c>
      <c r="I131" s="196" t="b">
        <f t="shared" si="34"/>
        <v>0</v>
      </c>
      <c r="J131" s="199">
        <f t="shared" si="58"/>
        <v>1.1133317963409484</v>
      </c>
      <c r="K131" s="199">
        <f t="shared" ca="1" si="35"/>
        <v>0.33371808889241056</v>
      </c>
      <c r="L131" s="164">
        <f t="shared" ca="1" si="36"/>
        <v>23200.494460033537</v>
      </c>
      <c r="M131" s="200">
        <f t="shared" ca="1" si="59"/>
        <v>1695509.1779965833</v>
      </c>
      <c r="N131" s="201">
        <f t="shared" ca="1" si="60"/>
        <v>5345.8408661861822</v>
      </c>
      <c r="O131" s="200">
        <f t="shared" ca="1" si="37"/>
        <v>16498.246251450088</v>
      </c>
      <c r="P131" s="201">
        <f t="shared" si="38"/>
        <v>399</v>
      </c>
      <c r="Q131" s="201">
        <f t="shared" si="39"/>
        <v>63.84</v>
      </c>
      <c r="R131" s="201">
        <f t="shared" si="40"/>
        <v>166.35080000000002</v>
      </c>
      <c r="S131" s="201">
        <f t="shared" si="41"/>
        <v>26.616128000000003</v>
      </c>
      <c r="T131" s="201">
        <f t="shared" ca="1" si="42"/>
        <v>1356.4073423972668</v>
      </c>
      <c r="U131" s="201">
        <f t="shared" si="43"/>
        <v>84.482758620689665</v>
      </c>
      <c r="V131" s="201">
        <f t="shared" si="44"/>
        <v>13.517241379310347</v>
      </c>
      <c r="W131" s="201">
        <f t="shared" ca="1" si="45"/>
        <v>234.75215360272867</v>
      </c>
      <c r="X131" s="201">
        <f t="shared" ca="1" si="46"/>
        <v>37.560344576436584</v>
      </c>
      <c r="Y131" s="201">
        <f t="shared" ca="1" si="47"/>
        <v>24226.613886212701</v>
      </c>
      <c r="Z131" s="202">
        <f t="shared" si="48"/>
        <v>0.113</v>
      </c>
      <c r="AA131" s="200">
        <f t="shared" ca="1" si="61"/>
        <v>1695509.24</v>
      </c>
      <c r="AB131" s="200">
        <f t="shared" ca="1" si="49"/>
        <v>5345.8408661861822</v>
      </c>
      <c r="AC131" s="201">
        <f t="shared" ca="1" si="50"/>
        <v>16498.246854777775</v>
      </c>
      <c r="AD131" s="201">
        <f t="shared" ca="1" si="51"/>
        <v>1356.4073920000001</v>
      </c>
      <c r="AE131" s="201">
        <f t="shared" ca="1" si="52"/>
        <v>24226.614539143124</v>
      </c>
      <c r="AF131" s="201">
        <f t="shared" si="53"/>
        <v>0</v>
      </c>
      <c r="AG131" s="201">
        <f>'Tabla Crec'!E125+'Tabla Crec'!H125</f>
        <v>0</v>
      </c>
      <c r="AH131" s="201">
        <f t="shared" ca="1" si="62"/>
        <v>24226.614539143124</v>
      </c>
      <c r="AJ131" s="201">
        <f t="shared" ca="1" si="54"/>
        <v>24085.080825187375</v>
      </c>
    </row>
    <row r="132" spans="2:36" x14ac:dyDescent="0.25">
      <c r="B132" s="196">
        <v>118</v>
      </c>
      <c r="C132" s="197">
        <f t="shared" ca="1" si="55"/>
        <v>49282</v>
      </c>
      <c r="D132" s="196">
        <f t="shared" ca="1" si="63"/>
        <v>30</v>
      </c>
      <c r="E132" s="198">
        <f t="shared" si="32"/>
        <v>0.113</v>
      </c>
      <c r="F132" s="199">
        <f t="shared" ca="1" si="33"/>
        <v>1.0102166666666665</v>
      </c>
      <c r="G132" s="199">
        <f t="shared" ca="1" si="56"/>
        <v>3.3702288657063657</v>
      </c>
      <c r="H132" s="199">
        <f t="shared" ca="1" si="57"/>
        <v>0.29671575428466046</v>
      </c>
      <c r="I132" s="196" t="b">
        <f t="shared" si="34"/>
        <v>0</v>
      </c>
      <c r="J132" s="199">
        <f t="shared" si="58"/>
        <v>1.1133317963409484</v>
      </c>
      <c r="K132" s="199">
        <f t="shared" ca="1" si="35"/>
        <v>0.3303430837204005</v>
      </c>
      <c r="L132" s="164">
        <f t="shared" ca="1" si="36"/>
        <v>23200.494460033537</v>
      </c>
      <c r="M132" s="200">
        <f t="shared" ca="1" si="59"/>
        <v>1690163.3371303971</v>
      </c>
      <c r="N132" s="201">
        <f t="shared" ca="1" si="60"/>
        <v>5932.6590323513119</v>
      </c>
      <c r="O132" s="200">
        <f t="shared" ca="1" si="37"/>
        <v>15915.704757977906</v>
      </c>
      <c r="P132" s="201">
        <f t="shared" si="38"/>
        <v>399</v>
      </c>
      <c r="Q132" s="201">
        <f t="shared" si="39"/>
        <v>63.84</v>
      </c>
      <c r="R132" s="201">
        <f t="shared" si="40"/>
        <v>166.35080000000002</v>
      </c>
      <c r="S132" s="201">
        <f t="shared" si="41"/>
        <v>26.616128000000003</v>
      </c>
      <c r="T132" s="201">
        <f t="shared" ca="1" si="42"/>
        <v>1352.1306697043178</v>
      </c>
      <c r="U132" s="201">
        <f t="shared" si="43"/>
        <v>84.482758620689665</v>
      </c>
      <c r="V132" s="201">
        <f t="shared" si="44"/>
        <v>13.517241379310347</v>
      </c>
      <c r="W132" s="201">
        <f t="shared" ca="1" si="45"/>
        <v>234.75215360272867</v>
      </c>
      <c r="X132" s="201">
        <f t="shared" ca="1" si="46"/>
        <v>37.560344576436584</v>
      </c>
      <c r="Y132" s="201">
        <f t="shared" ca="1" si="47"/>
        <v>24226.613886212701</v>
      </c>
      <c r="Z132" s="202">
        <f t="shared" si="48"/>
        <v>0.113</v>
      </c>
      <c r="AA132" s="200">
        <f t="shared" ca="1" si="61"/>
        <v>1690163.4</v>
      </c>
      <c r="AB132" s="200">
        <f t="shared" ca="1" si="49"/>
        <v>5932.6590323513119</v>
      </c>
      <c r="AC132" s="201">
        <f t="shared" ca="1" si="50"/>
        <v>15915.70535</v>
      </c>
      <c r="AD132" s="201">
        <f t="shared" ca="1" si="51"/>
        <v>1352.1307199999999</v>
      </c>
      <c r="AE132" s="201">
        <f t="shared" ca="1" si="52"/>
        <v>24226.614528530477</v>
      </c>
      <c r="AF132" s="201">
        <f t="shared" si="53"/>
        <v>0</v>
      </c>
      <c r="AG132" s="201">
        <f>'Tabla Crec'!E126+'Tabla Crec'!H126</f>
        <v>0</v>
      </c>
      <c r="AH132" s="201">
        <f t="shared" ca="1" si="62"/>
        <v>24226.614528530477</v>
      </c>
      <c r="AJ132" s="201">
        <f t="shared" ca="1" si="54"/>
        <v>24085.080814574729</v>
      </c>
    </row>
    <row r="133" spans="2:36" x14ac:dyDescent="0.25">
      <c r="B133" s="196">
        <v>119</v>
      </c>
      <c r="C133" s="197">
        <f t="shared" ca="1" si="55"/>
        <v>49313</v>
      </c>
      <c r="D133" s="196">
        <f t="shared" ca="1" si="63"/>
        <v>31</v>
      </c>
      <c r="E133" s="198">
        <f t="shared" si="32"/>
        <v>0.113</v>
      </c>
      <c r="F133" s="199">
        <f t="shared" ca="1" si="33"/>
        <v>1.0105305555555555</v>
      </c>
      <c r="G133" s="199">
        <f t="shared" ca="1" si="56"/>
        <v>3.4057192480116232</v>
      </c>
      <c r="H133" s="199">
        <f t="shared" ca="1" si="57"/>
        <v>0.29362373324924967</v>
      </c>
      <c r="I133" s="196" t="b">
        <f t="shared" si="34"/>
        <v>0</v>
      </c>
      <c r="J133" s="199">
        <f t="shared" si="58"/>
        <v>1.1133317963409484</v>
      </c>
      <c r="K133" s="199">
        <f t="shared" ca="1" si="35"/>
        <v>0.32690063838672256</v>
      </c>
      <c r="L133" s="164">
        <f t="shared" ca="1" si="36"/>
        <v>23200.494460033537</v>
      </c>
      <c r="M133" s="200">
        <f t="shared" ca="1" si="59"/>
        <v>1684230.6780980458</v>
      </c>
      <c r="N133" s="201">
        <f t="shared" ca="1" si="60"/>
        <v>5464.6097359510613</v>
      </c>
      <c r="O133" s="200">
        <f t="shared" ca="1" si="37"/>
        <v>16388.500181604039</v>
      </c>
      <c r="P133" s="201">
        <f t="shared" si="38"/>
        <v>399</v>
      </c>
      <c r="Q133" s="201">
        <f t="shared" si="39"/>
        <v>63.84</v>
      </c>
      <c r="R133" s="201">
        <f t="shared" si="40"/>
        <v>166.35080000000002</v>
      </c>
      <c r="S133" s="201">
        <f t="shared" si="41"/>
        <v>26.616128000000003</v>
      </c>
      <c r="T133" s="201">
        <f t="shared" ca="1" si="42"/>
        <v>1347.3845424784367</v>
      </c>
      <c r="U133" s="201">
        <f t="shared" si="43"/>
        <v>84.482758620689665</v>
      </c>
      <c r="V133" s="201">
        <f t="shared" si="44"/>
        <v>13.517241379310347</v>
      </c>
      <c r="W133" s="201">
        <f t="shared" ca="1" si="45"/>
        <v>234.75215360272867</v>
      </c>
      <c r="X133" s="201">
        <f t="shared" ca="1" si="46"/>
        <v>37.560344576436584</v>
      </c>
      <c r="Y133" s="201">
        <f t="shared" ca="1" si="47"/>
        <v>24226.613886212701</v>
      </c>
      <c r="Z133" s="202">
        <f t="shared" si="48"/>
        <v>0.113</v>
      </c>
      <c r="AA133" s="200">
        <f t="shared" ca="1" si="61"/>
        <v>1684230.74</v>
      </c>
      <c r="AB133" s="200">
        <f t="shared" ca="1" si="49"/>
        <v>5464.6097359510613</v>
      </c>
      <c r="AC133" s="201">
        <f t="shared" ca="1" si="50"/>
        <v>16388.500783944444</v>
      </c>
      <c r="AD133" s="201">
        <f t="shared" ca="1" si="51"/>
        <v>1347.3845920000001</v>
      </c>
      <c r="AE133" s="201">
        <f t="shared" ca="1" si="52"/>
        <v>24226.614538074668</v>
      </c>
      <c r="AF133" s="201">
        <f t="shared" si="53"/>
        <v>0</v>
      </c>
      <c r="AG133" s="201">
        <f>'Tabla Crec'!E127+'Tabla Crec'!H127</f>
        <v>0</v>
      </c>
      <c r="AH133" s="201">
        <f t="shared" ca="1" si="62"/>
        <v>24226.614538074668</v>
      </c>
      <c r="AJ133" s="201">
        <f t="shared" ca="1" si="54"/>
        <v>24085.080824118919</v>
      </c>
    </row>
    <row r="134" spans="2:36" x14ac:dyDescent="0.25">
      <c r="B134" s="196">
        <v>120</v>
      </c>
      <c r="C134" s="197">
        <f t="shared" ca="1" si="55"/>
        <v>49344</v>
      </c>
      <c r="D134" s="196">
        <f t="shared" ca="1" si="63"/>
        <v>31</v>
      </c>
      <c r="E134" s="198">
        <f t="shared" si="32"/>
        <v>0.113</v>
      </c>
      <c r="F134" s="199">
        <f t="shared" ca="1" si="33"/>
        <v>1.0105305555555555</v>
      </c>
      <c r="G134" s="199">
        <f t="shared" ca="1" si="56"/>
        <v>3.4415833637594342</v>
      </c>
      <c r="H134" s="199">
        <f t="shared" ca="1" si="57"/>
        <v>0.29056393360399208</v>
      </c>
      <c r="I134" s="196" t="b">
        <f t="shared" si="34"/>
        <v>1</v>
      </c>
      <c r="J134" s="199">
        <f t="shared" si="58"/>
        <v>1.1266917778970398</v>
      </c>
      <c r="K134" s="199">
        <f t="shared" ca="1" si="35"/>
        <v>0.32737599494503927</v>
      </c>
      <c r="L134" s="164">
        <f t="shared" ca="1" si="36"/>
        <v>23478.900393553937</v>
      </c>
      <c r="M134" s="200">
        <f t="shared" ca="1" si="59"/>
        <v>1678766.0683620947</v>
      </c>
      <c r="N134" s="201">
        <f t="shared" ca="1" si="60"/>
        <v>5800.5610458853225</v>
      </c>
      <c r="O134" s="200">
        <f t="shared" ca="1" si="37"/>
        <v>16335.326492978938</v>
      </c>
      <c r="P134" s="201">
        <f t="shared" si="38"/>
        <v>399</v>
      </c>
      <c r="Q134" s="201">
        <f t="shared" si="39"/>
        <v>63.84</v>
      </c>
      <c r="R134" s="201">
        <f t="shared" si="40"/>
        <v>166.35080000000002</v>
      </c>
      <c r="S134" s="201">
        <f t="shared" si="41"/>
        <v>26.616128000000003</v>
      </c>
      <c r="T134" s="201">
        <f t="shared" ca="1" si="42"/>
        <v>1343.0128546896758</v>
      </c>
      <c r="U134" s="201">
        <f t="shared" si="43"/>
        <v>84.482758620689665</v>
      </c>
      <c r="V134" s="201">
        <f t="shared" si="44"/>
        <v>13.517241379310347</v>
      </c>
      <c r="W134" s="201">
        <f t="shared" ca="1" si="45"/>
        <v>237.48053175122863</v>
      </c>
      <c r="X134" s="201">
        <f t="shared" ca="1" si="46"/>
        <v>37.996885080196584</v>
      </c>
      <c r="Y134" s="201">
        <f t="shared" ca="1" si="47"/>
        <v>24508.184738385367</v>
      </c>
      <c r="Z134" s="202">
        <f t="shared" si="48"/>
        <v>0.113</v>
      </c>
      <c r="AA134" s="200">
        <f t="shared" ca="1" si="61"/>
        <v>1678766.13</v>
      </c>
      <c r="AB134" s="200">
        <f t="shared" ca="1" si="49"/>
        <v>5800.5610458853225</v>
      </c>
      <c r="AC134" s="201">
        <f t="shared" ca="1" si="50"/>
        <v>16335.327092749998</v>
      </c>
      <c r="AD134" s="201">
        <f t="shared" ca="1" si="51"/>
        <v>1343.0129039999999</v>
      </c>
      <c r="AE134" s="201">
        <f t="shared" ca="1" si="52"/>
        <v>24508.185387466747</v>
      </c>
      <c r="AF134" s="201">
        <f t="shared" si="53"/>
        <v>0</v>
      </c>
      <c r="AG134" s="201">
        <f>'Tabla Crec'!E128+'Tabla Crec'!H128</f>
        <v>0</v>
      </c>
      <c r="AH134" s="201">
        <f t="shared" ca="1" si="62"/>
        <v>24508.185387466747</v>
      </c>
      <c r="AJ134" s="201">
        <f t="shared" ca="1" si="54"/>
        <v>24366.215133007237</v>
      </c>
    </row>
    <row r="135" spans="2:36" x14ac:dyDescent="0.25">
      <c r="B135" s="196">
        <v>121</v>
      </c>
      <c r="C135" s="197">
        <f t="shared" ca="1" si="55"/>
        <v>49372</v>
      </c>
      <c r="D135" s="196">
        <f t="shared" ca="1" si="63"/>
        <v>28</v>
      </c>
      <c r="E135" s="198">
        <f t="shared" si="32"/>
        <v>0.113</v>
      </c>
      <c r="F135" s="199">
        <f t="shared" ca="1" si="33"/>
        <v>1.0095888888888889</v>
      </c>
      <c r="G135" s="199">
        <f t="shared" ca="1" si="56"/>
        <v>3.4745843242363716</v>
      </c>
      <c r="H135" s="199">
        <f t="shared" ca="1" si="57"/>
        <v>0.28780421100293069</v>
      </c>
      <c r="I135" s="196" t="b">
        <f t="shared" si="34"/>
        <v>0</v>
      </c>
      <c r="J135" s="199">
        <f t="shared" si="58"/>
        <v>1.1266917778970398</v>
      </c>
      <c r="K135" s="199">
        <f t="shared" ca="1" si="35"/>
        <v>0.32426663818114676</v>
      </c>
      <c r="L135" s="164">
        <f t="shared" ca="1" si="36"/>
        <v>23478.900393553937</v>
      </c>
      <c r="M135" s="200">
        <f t="shared" ca="1" si="59"/>
        <v>1672965.5073162094</v>
      </c>
      <c r="N135" s="201">
        <f t="shared" ca="1" si="60"/>
        <v>7437.0200289551722</v>
      </c>
      <c r="O135" s="200">
        <f t="shared" ca="1" si="37"/>
        <v>14703.507958745797</v>
      </c>
      <c r="P135" s="201">
        <f t="shared" si="38"/>
        <v>399</v>
      </c>
      <c r="Q135" s="201">
        <f t="shared" si="39"/>
        <v>63.84</v>
      </c>
      <c r="R135" s="201">
        <f t="shared" si="40"/>
        <v>166.35080000000002</v>
      </c>
      <c r="S135" s="201">
        <f t="shared" si="41"/>
        <v>26.616128000000003</v>
      </c>
      <c r="T135" s="201">
        <f t="shared" ca="1" si="42"/>
        <v>1338.3724058529676</v>
      </c>
      <c r="U135" s="201">
        <f t="shared" si="43"/>
        <v>84.482758620689665</v>
      </c>
      <c r="V135" s="201">
        <f t="shared" si="44"/>
        <v>13.517241379310347</v>
      </c>
      <c r="W135" s="201">
        <f t="shared" ca="1" si="45"/>
        <v>237.48053175122857</v>
      </c>
      <c r="X135" s="201">
        <f t="shared" ca="1" si="46"/>
        <v>37.99688508019657</v>
      </c>
      <c r="Y135" s="201">
        <f t="shared" ca="1" si="47"/>
        <v>24508.18473838536</v>
      </c>
      <c r="Z135" s="202">
        <f t="shared" si="48"/>
        <v>0.113</v>
      </c>
      <c r="AA135" s="200">
        <f t="shared" ca="1" si="61"/>
        <v>1672965.57</v>
      </c>
      <c r="AB135" s="200">
        <f t="shared" ca="1" si="49"/>
        <v>7437.0200289551722</v>
      </c>
      <c r="AC135" s="201">
        <f t="shared" ca="1" si="50"/>
        <v>14703.508509666666</v>
      </c>
      <c r="AD135" s="201">
        <f t="shared" ca="1" si="51"/>
        <v>1338.3724560000001</v>
      </c>
      <c r="AE135" s="201">
        <f t="shared" ca="1" si="52"/>
        <v>24508.185339453266</v>
      </c>
      <c r="AF135" s="201">
        <f t="shared" si="53"/>
        <v>0</v>
      </c>
      <c r="AG135" s="201">
        <f>'Tabla Crec'!E129+'Tabla Crec'!H129</f>
        <v>0</v>
      </c>
      <c r="AH135" s="201">
        <f t="shared" ca="1" si="62"/>
        <v>24508.185339453266</v>
      </c>
      <c r="AJ135" s="201">
        <f t="shared" ca="1" si="54"/>
        <v>24366.215084993757</v>
      </c>
    </row>
    <row r="136" spans="2:36" x14ac:dyDescent="0.25">
      <c r="B136" s="196">
        <v>122</v>
      </c>
      <c r="C136" s="197">
        <f t="shared" ca="1" si="55"/>
        <v>49403</v>
      </c>
      <c r="D136" s="196">
        <f t="shared" ca="1" si="63"/>
        <v>31</v>
      </c>
      <c r="E136" s="198">
        <f t="shared" si="32"/>
        <v>0.113</v>
      </c>
      <c r="F136" s="199">
        <f t="shared" ca="1" si="33"/>
        <v>1.0105305555555555</v>
      </c>
      <c r="G136" s="199">
        <f t="shared" ca="1" si="56"/>
        <v>3.511173627495205</v>
      </c>
      <c r="H136" s="199">
        <f t="shared" ca="1" si="57"/>
        <v>0.2848050555430317</v>
      </c>
      <c r="I136" s="196" t="b">
        <f t="shared" si="34"/>
        <v>0</v>
      </c>
      <c r="J136" s="199">
        <f t="shared" si="58"/>
        <v>1.1266917778970398</v>
      </c>
      <c r="K136" s="199">
        <f t="shared" ca="1" si="35"/>
        <v>0.32088751438384355</v>
      </c>
      <c r="L136" s="164">
        <f t="shared" ca="1" si="36"/>
        <v>23478.900393553937</v>
      </c>
      <c r="M136" s="200">
        <f t="shared" ca="1" si="59"/>
        <v>1665528.4872872543</v>
      </c>
      <c r="N136" s="201">
        <f t="shared" ca="1" si="60"/>
        <v>5939.9601288151007</v>
      </c>
      <c r="O136" s="200">
        <f t="shared" ca="1" si="37"/>
        <v>16206.517474909033</v>
      </c>
      <c r="P136" s="201">
        <f t="shared" si="38"/>
        <v>399</v>
      </c>
      <c r="Q136" s="201">
        <f t="shared" si="39"/>
        <v>63.84</v>
      </c>
      <c r="R136" s="201">
        <f t="shared" si="40"/>
        <v>166.35080000000002</v>
      </c>
      <c r="S136" s="201">
        <f t="shared" si="41"/>
        <v>26.616128000000003</v>
      </c>
      <c r="T136" s="201">
        <f t="shared" ca="1" si="42"/>
        <v>1332.4227898298036</v>
      </c>
      <c r="U136" s="201">
        <f t="shared" si="43"/>
        <v>84.482758620689665</v>
      </c>
      <c r="V136" s="201">
        <f t="shared" si="44"/>
        <v>13.517241379310347</v>
      </c>
      <c r="W136" s="201">
        <f t="shared" ca="1" si="45"/>
        <v>237.4805317512286</v>
      </c>
      <c r="X136" s="201">
        <f t="shared" ca="1" si="46"/>
        <v>37.996885080196577</v>
      </c>
      <c r="Y136" s="201">
        <f t="shared" ca="1" si="47"/>
        <v>24508.184738385364</v>
      </c>
      <c r="Z136" s="202">
        <f t="shared" si="48"/>
        <v>0.113</v>
      </c>
      <c r="AA136" s="200">
        <f t="shared" ca="1" si="61"/>
        <v>1665528.55</v>
      </c>
      <c r="AB136" s="200">
        <f t="shared" ca="1" si="49"/>
        <v>5939.9601288151007</v>
      </c>
      <c r="AC136" s="201">
        <f t="shared" ca="1" si="50"/>
        <v>16206.51808513889</v>
      </c>
      <c r="AD136" s="201">
        <f t="shared" ca="1" si="51"/>
        <v>1332.4228400000002</v>
      </c>
      <c r="AE136" s="201">
        <f t="shared" ca="1" si="52"/>
        <v>24508.185398785416</v>
      </c>
      <c r="AF136" s="201">
        <f t="shared" si="53"/>
        <v>0</v>
      </c>
      <c r="AG136" s="201">
        <f>'Tabla Crec'!E130+'Tabla Crec'!H130</f>
        <v>0</v>
      </c>
      <c r="AH136" s="201">
        <f t="shared" ca="1" si="62"/>
        <v>24508.185398785416</v>
      </c>
      <c r="AJ136" s="201">
        <f t="shared" ca="1" si="54"/>
        <v>24366.215144325906</v>
      </c>
    </row>
    <row r="137" spans="2:36" x14ac:dyDescent="0.25">
      <c r="B137" s="196">
        <v>123</v>
      </c>
      <c r="C137" s="197">
        <f t="shared" ca="1" si="55"/>
        <v>49433</v>
      </c>
      <c r="D137" s="196">
        <f t="shared" ca="1" si="63"/>
        <v>30</v>
      </c>
      <c r="E137" s="198">
        <f t="shared" si="32"/>
        <v>0.113</v>
      </c>
      <c r="F137" s="199">
        <f t="shared" ca="1" si="33"/>
        <v>1.0102166666666665</v>
      </c>
      <c r="G137" s="199">
        <f t="shared" ca="1" si="56"/>
        <v>3.5470461180561137</v>
      </c>
      <c r="H137" s="199">
        <f t="shared" ca="1" si="57"/>
        <v>0.28192472460663398</v>
      </c>
      <c r="I137" s="196" t="b">
        <f t="shared" si="34"/>
        <v>0</v>
      </c>
      <c r="J137" s="199">
        <f t="shared" si="58"/>
        <v>1.1266917778970398</v>
      </c>
      <c r="K137" s="199">
        <f t="shared" ca="1" si="35"/>
        <v>0.31764226920018174</v>
      </c>
      <c r="L137" s="164">
        <f t="shared" ca="1" si="36"/>
        <v>23478.900393553937</v>
      </c>
      <c r="M137" s="200">
        <f t="shared" ca="1" si="59"/>
        <v>1659588.5271584392</v>
      </c>
      <c r="N137" s="201">
        <f t="shared" ca="1" si="60"/>
        <v>6523.4376077518828</v>
      </c>
      <c r="O137" s="200">
        <f t="shared" ca="1" si="37"/>
        <v>15627.791964075303</v>
      </c>
      <c r="P137" s="201">
        <f t="shared" si="38"/>
        <v>399</v>
      </c>
      <c r="Q137" s="201">
        <f t="shared" si="39"/>
        <v>63.84</v>
      </c>
      <c r="R137" s="201">
        <f t="shared" si="40"/>
        <v>166.35080000000002</v>
      </c>
      <c r="S137" s="201">
        <f t="shared" si="41"/>
        <v>26.616128000000003</v>
      </c>
      <c r="T137" s="201">
        <f t="shared" ca="1" si="42"/>
        <v>1327.6708217267515</v>
      </c>
      <c r="U137" s="201">
        <f t="shared" si="43"/>
        <v>84.482758620689665</v>
      </c>
      <c r="V137" s="201">
        <f t="shared" si="44"/>
        <v>13.517241379310347</v>
      </c>
      <c r="W137" s="201">
        <f t="shared" ca="1" si="45"/>
        <v>237.4805317512286</v>
      </c>
      <c r="X137" s="201">
        <f t="shared" ca="1" si="46"/>
        <v>37.996885080196577</v>
      </c>
      <c r="Y137" s="201">
        <f t="shared" ca="1" si="47"/>
        <v>24508.184738385364</v>
      </c>
      <c r="Z137" s="202">
        <f t="shared" si="48"/>
        <v>0.113</v>
      </c>
      <c r="AA137" s="200">
        <f t="shared" ca="1" si="61"/>
        <v>1659588.59</v>
      </c>
      <c r="AB137" s="200">
        <f t="shared" ca="1" si="49"/>
        <v>6523.4376077518828</v>
      </c>
      <c r="AC137" s="201">
        <f t="shared" ca="1" si="50"/>
        <v>15627.792555833334</v>
      </c>
      <c r="AD137" s="201">
        <f t="shared" ca="1" si="51"/>
        <v>1327.6708720000001</v>
      </c>
      <c r="AE137" s="201">
        <f t="shared" ca="1" si="52"/>
        <v>24508.185380416642</v>
      </c>
      <c r="AF137" s="201">
        <f t="shared" si="53"/>
        <v>0</v>
      </c>
      <c r="AG137" s="201">
        <f>'Tabla Crec'!E131+'Tabla Crec'!H131</f>
        <v>0</v>
      </c>
      <c r="AH137" s="201">
        <f t="shared" ca="1" si="62"/>
        <v>24508.185380416642</v>
      </c>
      <c r="AJ137" s="201">
        <f t="shared" ca="1" si="54"/>
        <v>24366.215125957133</v>
      </c>
    </row>
    <row r="138" spans="2:36" x14ac:dyDescent="0.25">
      <c r="B138" s="196">
        <v>124</v>
      </c>
      <c r="C138" s="197">
        <f t="shared" ca="1" si="55"/>
        <v>49464</v>
      </c>
      <c r="D138" s="196">
        <f t="shared" ca="1" si="63"/>
        <v>31</v>
      </c>
      <c r="E138" s="198">
        <f t="shared" si="32"/>
        <v>0.113</v>
      </c>
      <c r="F138" s="199">
        <f t="shared" ca="1" si="33"/>
        <v>1.0105305555555555</v>
      </c>
      <c r="G138" s="199">
        <f t="shared" ca="1" si="56"/>
        <v>3.5843984842604208</v>
      </c>
      <c r="H138" s="199">
        <f t="shared" ca="1" si="57"/>
        <v>0.27898683820761988</v>
      </c>
      <c r="I138" s="196" t="b">
        <f t="shared" si="34"/>
        <v>0</v>
      </c>
      <c r="J138" s="199">
        <f t="shared" si="58"/>
        <v>1.1266917778970398</v>
      </c>
      <c r="K138" s="199">
        <f t="shared" ca="1" si="35"/>
        <v>0.31433217675001701</v>
      </c>
      <c r="L138" s="164">
        <f t="shared" ca="1" si="36"/>
        <v>23478.900393553937</v>
      </c>
      <c r="M138" s="200">
        <f t="shared" ca="1" si="59"/>
        <v>1653065.0895506872</v>
      </c>
      <c r="N138" s="201">
        <f t="shared" ca="1" si="60"/>
        <v>6071.2066310910068</v>
      </c>
      <c r="O138" s="200">
        <f t="shared" ca="1" si="37"/>
        <v>16085.24169082238</v>
      </c>
      <c r="P138" s="201">
        <f t="shared" si="38"/>
        <v>399</v>
      </c>
      <c r="Q138" s="201">
        <f t="shared" si="39"/>
        <v>63.84</v>
      </c>
      <c r="R138" s="201">
        <f t="shared" si="40"/>
        <v>166.35080000000002</v>
      </c>
      <c r="S138" s="201">
        <f t="shared" si="41"/>
        <v>26.616128000000003</v>
      </c>
      <c r="T138" s="201">
        <f t="shared" ca="1" si="42"/>
        <v>1322.4520716405498</v>
      </c>
      <c r="U138" s="201">
        <f t="shared" si="43"/>
        <v>84.482758620689665</v>
      </c>
      <c r="V138" s="201">
        <f t="shared" si="44"/>
        <v>13.517241379310347</v>
      </c>
      <c r="W138" s="201">
        <f t="shared" ca="1" si="45"/>
        <v>237.4805317512286</v>
      </c>
      <c r="X138" s="201">
        <f t="shared" ca="1" si="46"/>
        <v>37.996885080196577</v>
      </c>
      <c r="Y138" s="201">
        <f t="shared" ca="1" si="47"/>
        <v>24508.184738385364</v>
      </c>
      <c r="Z138" s="202">
        <f t="shared" si="48"/>
        <v>0.113</v>
      </c>
      <c r="AA138" s="200">
        <f t="shared" ca="1" si="61"/>
        <v>1653065.15</v>
      </c>
      <c r="AB138" s="200">
        <f t="shared" ca="1" si="49"/>
        <v>6071.2066310910068</v>
      </c>
      <c r="AC138" s="201">
        <f t="shared" ca="1" si="50"/>
        <v>16085.242279027778</v>
      </c>
      <c r="AD138" s="201">
        <f t="shared" ca="1" si="51"/>
        <v>1322.4521199999999</v>
      </c>
      <c r="AE138" s="201">
        <f t="shared" ca="1" si="52"/>
        <v>24508.185374950215</v>
      </c>
      <c r="AF138" s="201">
        <f t="shared" si="53"/>
        <v>0</v>
      </c>
      <c r="AG138" s="201">
        <f>'Tabla Crec'!E132+'Tabla Crec'!H132</f>
        <v>0</v>
      </c>
      <c r="AH138" s="201">
        <f t="shared" ca="1" si="62"/>
        <v>24508.185374950215</v>
      </c>
      <c r="AJ138" s="201">
        <f t="shared" ca="1" si="54"/>
        <v>24366.215120490706</v>
      </c>
    </row>
    <row r="139" spans="2:36" x14ac:dyDescent="0.25">
      <c r="B139" s="196">
        <v>125</v>
      </c>
      <c r="C139" s="197">
        <f t="shared" ca="1" si="55"/>
        <v>49494</v>
      </c>
      <c r="D139" s="196">
        <f t="shared" ca="1" si="63"/>
        <v>30</v>
      </c>
      <c r="E139" s="198">
        <f t="shared" si="32"/>
        <v>0.113</v>
      </c>
      <c r="F139" s="199">
        <f t="shared" ca="1" si="33"/>
        <v>1.0102166666666665</v>
      </c>
      <c r="G139" s="199">
        <f t="shared" ca="1" si="56"/>
        <v>3.6210190887746143</v>
      </c>
      <c r="H139" s="199">
        <f t="shared" ca="1" si="57"/>
        <v>0.27616534889309546</v>
      </c>
      <c r="I139" s="196" t="b">
        <f t="shared" si="34"/>
        <v>0</v>
      </c>
      <c r="J139" s="199">
        <f t="shared" si="58"/>
        <v>1.1266917778970398</v>
      </c>
      <c r="K139" s="199">
        <f t="shared" ca="1" si="35"/>
        <v>0.311153227937918</v>
      </c>
      <c r="L139" s="164">
        <f t="shared" ca="1" si="36"/>
        <v>23478.900393553937</v>
      </c>
      <c r="M139" s="200">
        <f t="shared" ca="1" si="59"/>
        <v>1646993.8829195963</v>
      </c>
      <c r="N139" s="201">
        <f t="shared" ca="1" si="60"/>
        <v>6652.1128897253948</v>
      </c>
      <c r="O139" s="200">
        <f t="shared" ca="1" si="37"/>
        <v>15509.192397492865</v>
      </c>
      <c r="P139" s="201">
        <f t="shared" si="38"/>
        <v>399</v>
      </c>
      <c r="Q139" s="201">
        <f t="shared" si="39"/>
        <v>63.84</v>
      </c>
      <c r="R139" s="201">
        <f t="shared" si="40"/>
        <v>166.35080000000002</v>
      </c>
      <c r="S139" s="201">
        <f t="shared" si="41"/>
        <v>26.616128000000003</v>
      </c>
      <c r="T139" s="201">
        <f t="shared" ca="1" si="42"/>
        <v>1317.595106335677</v>
      </c>
      <c r="U139" s="201">
        <f t="shared" si="43"/>
        <v>84.482758620689665</v>
      </c>
      <c r="V139" s="201">
        <f t="shared" si="44"/>
        <v>13.517241379310347</v>
      </c>
      <c r="W139" s="201">
        <f t="shared" ca="1" si="45"/>
        <v>237.4805317512286</v>
      </c>
      <c r="X139" s="201">
        <f t="shared" ca="1" si="46"/>
        <v>37.996885080196577</v>
      </c>
      <c r="Y139" s="201">
        <f t="shared" ca="1" si="47"/>
        <v>24508.184738385364</v>
      </c>
      <c r="Z139" s="202">
        <f t="shared" si="48"/>
        <v>0.113</v>
      </c>
      <c r="AA139" s="200">
        <f t="shared" ca="1" si="61"/>
        <v>1646993.94</v>
      </c>
      <c r="AB139" s="200">
        <f t="shared" ca="1" si="49"/>
        <v>6652.1128897253948</v>
      </c>
      <c r="AC139" s="201">
        <f t="shared" ca="1" si="50"/>
        <v>15509.192934999997</v>
      </c>
      <c r="AD139" s="201">
        <f t="shared" ca="1" si="51"/>
        <v>1317.5951520000001</v>
      </c>
      <c r="AE139" s="201">
        <f t="shared" ca="1" si="52"/>
        <v>24508.185321556823</v>
      </c>
      <c r="AF139" s="201">
        <f t="shared" si="53"/>
        <v>0</v>
      </c>
      <c r="AG139" s="201">
        <f>'Tabla Crec'!E133+'Tabla Crec'!H133</f>
        <v>0</v>
      </c>
      <c r="AH139" s="201">
        <f t="shared" ca="1" si="62"/>
        <v>24508.185321556823</v>
      </c>
      <c r="AJ139" s="201">
        <f t="shared" ca="1" si="54"/>
        <v>24366.215067097313</v>
      </c>
    </row>
    <row r="140" spans="2:36" x14ac:dyDescent="0.25">
      <c r="B140" s="196">
        <v>126</v>
      </c>
      <c r="C140" s="197">
        <f t="shared" ca="1" si="55"/>
        <v>49525</v>
      </c>
      <c r="D140" s="196">
        <f t="shared" ca="1" si="63"/>
        <v>31</v>
      </c>
      <c r="E140" s="198">
        <f t="shared" si="32"/>
        <v>0.113</v>
      </c>
      <c r="F140" s="199">
        <f t="shared" ca="1" si="33"/>
        <v>1.0105305555555555</v>
      </c>
      <c r="G140" s="199">
        <f t="shared" ca="1" si="56"/>
        <v>3.6591504314566823</v>
      </c>
      <c r="H140" s="199">
        <f t="shared" ca="1" si="57"/>
        <v>0.27328747990333563</v>
      </c>
      <c r="I140" s="196" t="b">
        <f t="shared" si="34"/>
        <v>0</v>
      </c>
      <c r="J140" s="199">
        <f t="shared" si="58"/>
        <v>1.1266917778970398</v>
      </c>
      <c r="K140" s="199">
        <f t="shared" ca="1" si="35"/>
        <v>0.30791075660929074</v>
      </c>
      <c r="L140" s="164">
        <f t="shared" ca="1" si="36"/>
        <v>23478.900393553937</v>
      </c>
      <c r="M140" s="200">
        <f t="shared" ca="1" si="59"/>
        <v>1640341.7700298708</v>
      </c>
      <c r="N140" s="201">
        <f t="shared" ca="1" si="60"/>
        <v>6205.1902541560457</v>
      </c>
      <c r="O140" s="200">
        <f t="shared" ca="1" si="37"/>
        <v>15961.436723373994</v>
      </c>
      <c r="P140" s="201">
        <f t="shared" si="38"/>
        <v>399</v>
      </c>
      <c r="Q140" s="201">
        <f t="shared" si="39"/>
        <v>63.84</v>
      </c>
      <c r="R140" s="201">
        <f t="shared" si="40"/>
        <v>166.35080000000002</v>
      </c>
      <c r="S140" s="201">
        <f t="shared" si="41"/>
        <v>26.616128000000003</v>
      </c>
      <c r="T140" s="201">
        <f t="shared" ca="1" si="42"/>
        <v>1312.2734160238967</v>
      </c>
      <c r="U140" s="201">
        <f t="shared" si="43"/>
        <v>84.482758620689665</v>
      </c>
      <c r="V140" s="201">
        <f t="shared" si="44"/>
        <v>13.517241379310347</v>
      </c>
      <c r="W140" s="201">
        <f t="shared" ca="1" si="45"/>
        <v>237.4805317512286</v>
      </c>
      <c r="X140" s="201">
        <f t="shared" ca="1" si="46"/>
        <v>37.996885080196577</v>
      </c>
      <c r="Y140" s="201">
        <f t="shared" ca="1" si="47"/>
        <v>24508.184738385364</v>
      </c>
      <c r="Z140" s="202">
        <f t="shared" si="48"/>
        <v>0.113</v>
      </c>
      <c r="AA140" s="200">
        <f t="shared" ca="1" si="61"/>
        <v>1640341.83</v>
      </c>
      <c r="AB140" s="200">
        <f t="shared" ca="1" si="49"/>
        <v>6205.1902541560457</v>
      </c>
      <c r="AC140" s="201">
        <f t="shared" ca="1" si="50"/>
        <v>15961.437306916667</v>
      </c>
      <c r="AD140" s="201">
        <f t="shared" ca="1" si="51"/>
        <v>1312.2734640000001</v>
      </c>
      <c r="AE140" s="201">
        <f t="shared" ca="1" si="52"/>
        <v>24508.185369904142</v>
      </c>
      <c r="AF140" s="201">
        <f t="shared" si="53"/>
        <v>0</v>
      </c>
      <c r="AG140" s="201">
        <f>'Tabla Crec'!E134+'Tabla Crec'!H134</f>
        <v>0</v>
      </c>
      <c r="AH140" s="201">
        <f t="shared" ca="1" si="62"/>
        <v>24508.185369904142</v>
      </c>
      <c r="AJ140" s="201">
        <f t="shared" ca="1" si="54"/>
        <v>24366.215115444633</v>
      </c>
    </row>
    <row r="141" spans="2:36" x14ac:dyDescent="0.25">
      <c r="B141" s="196">
        <v>127</v>
      </c>
      <c r="C141" s="197">
        <f t="shared" ca="1" si="55"/>
        <v>49556</v>
      </c>
      <c r="D141" s="196">
        <f t="shared" ca="1" si="63"/>
        <v>31</v>
      </c>
      <c r="E141" s="198">
        <f t="shared" si="32"/>
        <v>0.113</v>
      </c>
      <c r="F141" s="199">
        <f t="shared" ca="1" si="33"/>
        <v>1.0105305555555555</v>
      </c>
      <c r="G141" s="199">
        <f t="shared" ca="1" si="56"/>
        <v>3.6976833183612716</v>
      </c>
      <c r="H141" s="199">
        <f t="shared" ca="1" si="57"/>
        <v>0.27043960066411987</v>
      </c>
      <c r="I141" s="196" t="b">
        <f t="shared" si="34"/>
        <v>0</v>
      </c>
      <c r="J141" s="199">
        <f t="shared" si="58"/>
        <v>1.1266917778970398</v>
      </c>
      <c r="K141" s="199">
        <f t="shared" ca="1" si="35"/>
        <v>0.30470207448602266</v>
      </c>
      <c r="L141" s="164">
        <f t="shared" ca="1" si="36"/>
        <v>23478.900393553937</v>
      </c>
      <c r="M141" s="200">
        <f t="shared" ca="1" si="59"/>
        <v>1634136.5797757148</v>
      </c>
      <c r="N141" s="201">
        <f t="shared" ca="1" si="60"/>
        <v>6270.5343548602277</v>
      </c>
      <c r="O141" s="200">
        <f t="shared" ca="1" si="37"/>
        <v>15901.056774873137</v>
      </c>
      <c r="P141" s="201">
        <f t="shared" si="38"/>
        <v>399</v>
      </c>
      <c r="Q141" s="201">
        <f t="shared" si="39"/>
        <v>63.84</v>
      </c>
      <c r="R141" s="201">
        <f t="shared" si="40"/>
        <v>166.35080000000002</v>
      </c>
      <c r="S141" s="201">
        <f t="shared" si="41"/>
        <v>26.616128000000003</v>
      </c>
      <c r="T141" s="201">
        <f t="shared" ca="1" si="42"/>
        <v>1307.3092638205719</v>
      </c>
      <c r="U141" s="201">
        <f t="shared" si="43"/>
        <v>84.482758620689665</v>
      </c>
      <c r="V141" s="201">
        <f t="shared" si="44"/>
        <v>13.517241379310347</v>
      </c>
      <c r="W141" s="201">
        <f t="shared" ca="1" si="45"/>
        <v>237.4805317512286</v>
      </c>
      <c r="X141" s="201">
        <f t="shared" ca="1" si="46"/>
        <v>37.996885080196577</v>
      </c>
      <c r="Y141" s="201">
        <f t="shared" ca="1" si="47"/>
        <v>24508.184738385364</v>
      </c>
      <c r="Z141" s="202">
        <f t="shared" si="48"/>
        <v>0.113</v>
      </c>
      <c r="AA141" s="200">
        <f t="shared" ca="1" si="61"/>
        <v>1634136.64</v>
      </c>
      <c r="AB141" s="200">
        <f t="shared" ca="1" si="49"/>
        <v>6270.5343548602277</v>
      </c>
      <c r="AC141" s="201">
        <f t="shared" ca="1" si="50"/>
        <v>15901.057360888888</v>
      </c>
      <c r="AD141" s="201">
        <f t="shared" ca="1" si="51"/>
        <v>1307.3093120000001</v>
      </c>
      <c r="AE141" s="201">
        <f t="shared" ca="1" si="52"/>
        <v>24508.185372580545</v>
      </c>
      <c r="AF141" s="201">
        <f t="shared" si="53"/>
        <v>0</v>
      </c>
      <c r="AG141" s="201">
        <f>'Tabla Crec'!E135+'Tabla Crec'!H135</f>
        <v>0</v>
      </c>
      <c r="AH141" s="201">
        <f t="shared" ca="1" si="62"/>
        <v>24508.185372580545</v>
      </c>
      <c r="AJ141" s="201">
        <f t="shared" ca="1" si="54"/>
        <v>24366.215118121036</v>
      </c>
    </row>
    <row r="142" spans="2:36" x14ac:dyDescent="0.25">
      <c r="B142" s="196">
        <v>128</v>
      </c>
      <c r="C142" s="197">
        <f t="shared" ca="1" si="55"/>
        <v>49586</v>
      </c>
      <c r="D142" s="196">
        <f t="shared" ca="1" si="63"/>
        <v>30</v>
      </c>
      <c r="E142" s="198">
        <f t="shared" ref="E142:E205" si="64">IF(B142=0,TASACREC,IF(B142=MESES_INC_TASACREC,E141+INCREMENTO_TASACREC,E141))</f>
        <v>0.113</v>
      </c>
      <c r="F142" s="199">
        <f t="shared" ref="F142:F205" ca="1" si="65">1 + D142 * E142 / 360 + FACTOR_SEG_DEUDCREC</f>
        <v>1.0102166666666665</v>
      </c>
      <c r="G142" s="199">
        <f t="shared" ca="1" si="56"/>
        <v>3.7354613162638621</v>
      </c>
      <c r="H142" s="199">
        <f t="shared" ca="1" si="57"/>
        <v>0.26770455248621905</v>
      </c>
      <c r="I142" s="196" t="b">
        <f t="shared" ref="I142:I205" si="66">MOD(B142, MESES_INCCREC)=0</f>
        <v>0</v>
      </c>
      <c r="J142" s="199">
        <f t="shared" si="58"/>
        <v>1.1266917778970398</v>
      </c>
      <c r="K142" s="199">
        <f t="shared" ref="K142:K205" ca="1" si="67">H142*J142</f>
        <v>0.30162051819182956</v>
      </c>
      <c r="L142" s="164">
        <f t="shared" ref="L142:L205" ca="1" si="68">CUOTA_INTCREC*J142</f>
        <v>23478.900393553937</v>
      </c>
      <c r="M142" s="200">
        <f t="shared" ca="1" si="59"/>
        <v>1627866.0454208546</v>
      </c>
      <c r="N142" s="201">
        <f t="shared" ca="1" si="60"/>
        <v>6847.5356295042066</v>
      </c>
      <c r="O142" s="200">
        <f t="shared" ref="O142:O205" ca="1" si="69">M142 * D142 * E142 /360</f>
        <v>15329.071927713047</v>
      </c>
      <c r="P142" s="201">
        <f t="shared" ref="P142:P205" si="70">COMISION_AMORTCREC</f>
        <v>399</v>
      </c>
      <c r="Q142" s="201">
        <f t="shared" ref="Q142:Q205" si="71">P142*IVACREC</f>
        <v>63.84</v>
      </c>
      <c r="R142" s="201">
        <f t="shared" ref="R142:R205" si="72">SEGURO_DAÑOS_MENS</f>
        <v>166.35080000000002</v>
      </c>
      <c r="S142" s="201">
        <f t="shared" ref="S142:S205" si="73">R142*IVACREC</f>
        <v>26.616128000000003</v>
      </c>
      <c r="T142" s="201">
        <f t="shared" ref="T142:T205" ca="1" si="74">M142 * FACTOR_SEG_DEUDCREC</f>
        <v>1302.2928363366836</v>
      </c>
      <c r="U142" s="201">
        <f t="shared" ref="U142:U205" si="75">SEGURO_INTERIORESCREC</f>
        <v>84.482758620689665</v>
      </c>
      <c r="V142" s="201">
        <f t="shared" ref="V142:V205" si="76">U142*IVACREC</f>
        <v>13.517241379310347</v>
      </c>
      <c r="W142" s="201">
        <f t="shared" ref="W142:W205" ca="1" si="77">SUM(N142:V142) * FACTOR_SEG_DESEMPLEOCREC</f>
        <v>237.4805317512286</v>
      </c>
      <c r="X142" s="201">
        <f t="shared" ref="X142:X205" ca="1" si="78">W142*IVACREC</f>
        <v>37.996885080196577</v>
      </c>
      <c r="Y142" s="201">
        <f t="shared" ref="Y142:Y205" ca="1" si="79">IF(B142&gt;=PLAZOCREC, 0, SUM(N142:X142))</f>
        <v>24508.184738385364</v>
      </c>
      <c r="Z142" s="202">
        <f t="shared" ref="Z142:Z205" si="80">IF(B142&gt;=MESES_PAG_PUNTCREC,TASACREC-DISMINUCION_TASACREC,TASACREC)</f>
        <v>0.113</v>
      </c>
      <c r="AA142" s="200">
        <f t="shared" ca="1" si="61"/>
        <v>1627866.11</v>
      </c>
      <c r="AB142" s="200">
        <f t="shared" ref="AB142:AB205" ca="1" si="81">MIN(AA142,N142)</f>
        <v>6847.5356295042066</v>
      </c>
      <c r="AC142" s="201">
        <f t="shared" ref="AC142:AC205" ca="1" si="82">AA142 * D142 * Z142 /360</f>
        <v>15329.072535833337</v>
      </c>
      <c r="AD142" s="201">
        <f t="shared" ref="AD142:AD205" ca="1" si="83">AA142 * FACTOR_SEG_DEUDCREC</f>
        <v>1302.2928880000002</v>
      </c>
      <c r="AE142" s="201">
        <f t="shared" ref="AE142:AE205" ca="1" si="84">IF(AA142&gt;0, AB142+AC142+AD142+P142+Q142+R142+S142+U142+V142+W142+X142, 0)</f>
        <v>24508.185398168971</v>
      </c>
      <c r="AF142" s="201">
        <f t="shared" ref="AF142:AF205" si="85">IF(ACCION_EXCEDENTE_PPCREC="MENOS PLAZO", IF(AA142&gt;N142, ROUND(Y142-AE142, 2), 0), 0)</f>
        <v>0</v>
      </c>
      <c r="AG142" s="201">
        <f>'Tabla Crec'!E136+'Tabla Crec'!H136</f>
        <v>0</v>
      </c>
      <c r="AH142" s="201">
        <f t="shared" ca="1" si="62"/>
        <v>24508.185398168971</v>
      </c>
      <c r="AJ142" s="201">
        <f t="shared" ref="AJ142:AJ205" ca="1" si="86">IF(AA142&gt; 0,AB142+AC142+AD142+P142+R142+U142+W142, 0)</f>
        <v>24366.215143709462</v>
      </c>
    </row>
    <row r="143" spans="2:36" x14ac:dyDescent="0.25">
      <c r="B143" s="196">
        <v>129</v>
      </c>
      <c r="C143" s="197">
        <f t="shared" ref="C143:C206" ca="1" si="87">IF(B143=0,FECHA_1ER_PAGO,DATE(YEAR(C142),MONTH(C142)+1,4))</f>
        <v>49617</v>
      </c>
      <c r="D143" s="196">
        <f t="shared" ca="1" si="63"/>
        <v>31</v>
      </c>
      <c r="E143" s="198">
        <f t="shared" si="64"/>
        <v>0.113</v>
      </c>
      <c r="F143" s="199">
        <f t="shared" ca="1" si="65"/>
        <v>1.0105305555555555</v>
      </c>
      <c r="G143" s="199">
        <f t="shared" ref="G143:G206" ca="1" si="88">IF(B143 = 0, 0,
            IF(G142=0, F143, G142 * F143 ))</f>
        <v>3.7747977991804071</v>
      </c>
      <c r="H143" s="199">
        <f t="shared" ref="H143:H206" ca="1" si="89">IF(G143=0, 0, 1/G143)</f>
        <v>0.26491485192057768</v>
      </c>
      <c r="I143" s="196" t="b">
        <f t="shared" si="66"/>
        <v>0</v>
      </c>
      <c r="J143" s="199">
        <f t="shared" ref="J143:J206" si="90">IF(B143=0, 1, IF(I143,J142*(1+INCREMENTO_CREC),J142))</f>
        <v>1.1266917778970398</v>
      </c>
      <c r="K143" s="199">
        <f t="shared" ca="1" si="67"/>
        <v>0.2984773855017267</v>
      </c>
      <c r="L143" s="164">
        <f t="shared" ca="1" si="68"/>
        <v>23478.900393553937</v>
      </c>
      <c r="M143" s="200">
        <f t="shared" ref="M143:M206" ca="1" si="91">IF(B143=0,TOTAL_FINANCIADOCREC, M142-N142)</f>
        <v>1621018.5097913505</v>
      </c>
      <c r="N143" s="201">
        <f t="shared" ref="N143:N206" ca="1" si="92">IF(B143=0, 0, L143-O143-T143)</f>
        <v>6408.6749196122428</v>
      </c>
      <c r="O143" s="200">
        <f t="shared" ca="1" si="69"/>
        <v>15773.410666108613</v>
      </c>
      <c r="P143" s="201">
        <f t="shared" si="70"/>
        <v>399</v>
      </c>
      <c r="Q143" s="201">
        <f t="shared" si="71"/>
        <v>63.84</v>
      </c>
      <c r="R143" s="201">
        <f t="shared" si="72"/>
        <v>166.35080000000002</v>
      </c>
      <c r="S143" s="201">
        <f t="shared" si="73"/>
        <v>26.616128000000003</v>
      </c>
      <c r="T143" s="201">
        <f t="shared" ca="1" si="74"/>
        <v>1296.8148078330805</v>
      </c>
      <c r="U143" s="201">
        <f t="shared" si="75"/>
        <v>84.482758620689665</v>
      </c>
      <c r="V143" s="201">
        <f t="shared" si="76"/>
        <v>13.517241379310347</v>
      </c>
      <c r="W143" s="201">
        <f t="shared" ca="1" si="77"/>
        <v>237.4805317512286</v>
      </c>
      <c r="X143" s="201">
        <f t="shared" ca="1" si="78"/>
        <v>37.996885080196577</v>
      </c>
      <c r="Y143" s="201">
        <f t="shared" ca="1" si="79"/>
        <v>24508.184738385364</v>
      </c>
      <c r="Z143" s="202">
        <f t="shared" si="80"/>
        <v>0.113</v>
      </c>
      <c r="AA143" s="200">
        <f t="shared" ref="AA143:AA206" ca="1" si="93">IF(B143=0,TOTAL_FINANCIADOCREC, MAX(ROUND(AA142-N142-AF142-AG142,2), 0))</f>
        <v>1621018.57</v>
      </c>
      <c r="AB143" s="200">
        <f t="shared" ca="1" si="81"/>
        <v>6408.6749196122428</v>
      </c>
      <c r="AC143" s="201">
        <f t="shared" ca="1" si="82"/>
        <v>15773.411251972222</v>
      </c>
      <c r="AD143" s="201">
        <f t="shared" ca="1" si="83"/>
        <v>1296.8148560000002</v>
      </c>
      <c r="AE143" s="201">
        <f t="shared" ca="1" si="84"/>
        <v>24508.185372415894</v>
      </c>
      <c r="AF143" s="201">
        <f t="shared" si="85"/>
        <v>0</v>
      </c>
      <c r="AG143" s="201">
        <f>'Tabla Crec'!E137+'Tabla Crec'!H137</f>
        <v>0</v>
      </c>
      <c r="AH143" s="201">
        <f t="shared" ref="AH143:AH206" ca="1" si="94">AE143+AF143</f>
        <v>24508.185372415894</v>
      </c>
      <c r="AJ143" s="201">
        <f t="shared" ca="1" si="86"/>
        <v>24366.215117956384</v>
      </c>
    </row>
    <row r="144" spans="2:36" x14ac:dyDescent="0.25">
      <c r="B144" s="196">
        <v>130</v>
      </c>
      <c r="C144" s="197">
        <f t="shared" ca="1" si="87"/>
        <v>49647</v>
      </c>
      <c r="D144" s="196">
        <f t="shared" ca="1" si="63"/>
        <v>30</v>
      </c>
      <c r="E144" s="198">
        <f t="shared" si="64"/>
        <v>0.113</v>
      </c>
      <c r="F144" s="199">
        <f t="shared" ca="1" si="65"/>
        <v>1.0102166666666665</v>
      </c>
      <c r="G144" s="199">
        <f t="shared" ca="1" si="88"/>
        <v>3.8133636500287</v>
      </c>
      <c r="H144" s="199">
        <f t="shared" ca="1" si="89"/>
        <v>0.26223567741630771</v>
      </c>
      <c r="I144" s="196" t="b">
        <f t="shared" si="66"/>
        <v>0</v>
      </c>
      <c r="J144" s="199">
        <f t="shared" si="90"/>
        <v>1.1266917778970398</v>
      </c>
      <c r="K144" s="199">
        <f t="shared" ca="1" si="67"/>
        <v>0.29545878161621436</v>
      </c>
      <c r="L144" s="164">
        <f t="shared" ca="1" si="68"/>
        <v>23478.900393553937</v>
      </c>
      <c r="M144" s="200">
        <f t="shared" ca="1" si="91"/>
        <v>1614609.8348717382</v>
      </c>
      <c r="N144" s="201">
        <f t="shared" ca="1" si="92"/>
        <v>6982.9699139476788</v>
      </c>
      <c r="O144" s="200">
        <f t="shared" ca="1" si="69"/>
        <v>15204.242611708867</v>
      </c>
      <c r="P144" s="201">
        <f t="shared" si="70"/>
        <v>399</v>
      </c>
      <c r="Q144" s="201">
        <f t="shared" si="71"/>
        <v>63.84</v>
      </c>
      <c r="R144" s="201">
        <f t="shared" si="72"/>
        <v>166.35080000000002</v>
      </c>
      <c r="S144" s="201">
        <f t="shared" si="73"/>
        <v>26.616128000000003</v>
      </c>
      <c r="T144" s="201">
        <f t="shared" ca="1" si="74"/>
        <v>1291.6878678973906</v>
      </c>
      <c r="U144" s="201">
        <f t="shared" si="75"/>
        <v>84.482758620689665</v>
      </c>
      <c r="V144" s="201">
        <f t="shared" si="76"/>
        <v>13.517241379310347</v>
      </c>
      <c r="W144" s="201">
        <f t="shared" ca="1" si="77"/>
        <v>237.4805317512286</v>
      </c>
      <c r="X144" s="201">
        <f t="shared" ca="1" si="78"/>
        <v>37.996885080196577</v>
      </c>
      <c r="Y144" s="201">
        <f t="shared" ca="1" si="79"/>
        <v>24508.184738385364</v>
      </c>
      <c r="Z144" s="202">
        <f t="shared" si="80"/>
        <v>0.113</v>
      </c>
      <c r="AA144" s="200">
        <f t="shared" ca="1" si="93"/>
        <v>1614609.9</v>
      </c>
      <c r="AB144" s="200">
        <f t="shared" ca="1" si="81"/>
        <v>6982.9699139476788</v>
      </c>
      <c r="AC144" s="201">
        <f t="shared" ca="1" si="82"/>
        <v>15204.243225</v>
      </c>
      <c r="AD144" s="201">
        <f t="shared" ca="1" si="83"/>
        <v>1291.6879200000001</v>
      </c>
      <c r="AE144" s="201">
        <f t="shared" ca="1" si="84"/>
        <v>24508.185403779105</v>
      </c>
      <c r="AF144" s="201">
        <f t="shared" si="85"/>
        <v>0</v>
      </c>
      <c r="AG144" s="201">
        <f>'Tabla Crec'!E138+'Tabla Crec'!H138</f>
        <v>0</v>
      </c>
      <c r="AH144" s="201">
        <f t="shared" ca="1" si="94"/>
        <v>24508.185403779105</v>
      </c>
      <c r="AJ144" s="201">
        <f t="shared" ca="1" si="86"/>
        <v>24366.215149319596</v>
      </c>
    </row>
    <row r="145" spans="2:36" x14ac:dyDescent="0.25">
      <c r="B145" s="196">
        <v>131</v>
      </c>
      <c r="C145" s="197">
        <f t="shared" ca="1" si="87"/>
        <v>49678</v>
      </c>
      <c r="D145" s="196">
        <f t="shared" ca="1" si="63"/>
        <v>31</v>
      </c>
      <c r="E145" s="198">
        <f t="shared" si="64"/>
        <v>0.113</v>
      </c>
      <c r="F145" s="199">
        <f t="shared" ca="1" si="65"/>
        <v>1.0105305555555555</v>
      </c>
      <c r="G145" s="199">
        <f t="shared" ca="1" si="88"/>
        <v>3.8535204877988631</v>
      </c>
      <c r="H145" s="199">
        <f t="shared" ca="1" si="89"/>
        <v>0.25950296700542563</v>
      </c>
      <c r="I145" s="196" t="b">
        <f t="shared" si="66"/>
        <v>0</v>
      </c>
      <c r="J145" s="199">
        <f t="shared" si="90"/>
        <v>1.1266917778970398</v>
      </c>
      <c r="K145" s="199">
        <f t="shared" ca="1" si="67"/>
        <v>0.29237985926489984</v>
      </c>
      <c r="L145" s="164">
        <f t="shared" ca="1" si="68"/>
        <v>23478.900393553937</v>
      </c>
      <c r="M145" s="200">
        <f t="shared" ca="1" si="91"/>
        <v>1607626.8649577906</v>
      </c>
      <c r="N145" s="201">
        <f t="shared" ca="1" si="92"/>
        <v>6549.6963795123138</v>
      </c>
      <c r="O145" s="200">
        <f t="shared" ca="1" si="69"/>
        <v>15643.102522075391</v>
      </c>
      <c r="P145" s="201">
        <f t="shared" si="70"/>
        <v>399</v>
      </c>
      <c r="Q145" s="201">
        <f t="shared" si="71"/>
        <v>63.84</v>
      </c>
      <c r="R145" s="201">
        <f t="shared" si="72"/>
        <v>166.35080000000002</v>
      </c>
      <c r="S145" s="201">
        <f t="shared" si="73"/>
        <v>26.616128000000003</v>
      </c>
      <c r="T145" s="201">
        <f t="shared" ca="1" si="74"/>
        <v>1286.1014919662325</v>
      </c>
      <c r="U145" s="201">
        <f t="shared" si="75"/>
        <v>84.482758620689665</v>
      </c>
      <c r="V145" s="201">
        <f t="shared" si="76"/>
        <v>13.517241379310347</v>
      </c>
      <c r="W145" s="201">
        <f t="shared" ca="1" si="77"/>
        <v>237.4805317512286</v>
      </c>
      <c r="X145" s="201">
        <f t="shared" ca="1" si="78"/>
        <v>37.996885080196577</v>
      </c>
      <c r="Y145" s="201">
        <f t="shared" ca="1" si="79"/>
        <v>24508.184738385364</v>
      </c>
      <c r="Z145" s="202">
        <f t="shared" si="80"/>
        <v>0.113</v>
      </c>
      <c r="AA145" s="200">
        <f t="shared" ca="1" si="93"/>
        <v>1607626.93</v>
      </c>
      <c r="AB145" s="200">
        <f t="shared" ca="1" si="81"/>
        <v>6549.6963795123138</v>
      </c>
      <c r="AC145" s="201">
        <f t="shared" ca="1" si="82"/>
        <v>15643.103154972221</v>
      </c>
      <c r="AD145" s="201">
        <f t="shared" ca="1" si="83"/>
        <v>1286.1015440000001</v>
      </c>
      <c r="AE145" s="201">
        <f t="shared" ca="1" si="84"/>
        <v>24508.185423315961</v>
      </c>
      <c r="AF145" s="201">
        <f t="shared" si="85"/>
        <v>0</v>
      </c>
      <c r="AG145" s="201">
        <f>'Tabla Crec'!E139+'Tabla Crec'!H139</f>
        <v>0</v>
      </c>
      <c r="AH145" s="201">
        <f t="shared" ca="1" si="94"/>
        <v>24508.185423315961</v>
      </c>
      <c r="AJ145" s="201">
        <f t="shared" ca="1" si="86"/>
        <v>24366.215168856452</v>
      </c>
    </row>
    <row r="146" spans="2:36" x14ac:dyDescent="0.25">
      <c r="B146" s="196">
        <v>132</v>
      </c>
      <c r="C146" s="197">
        <f t="shared" ca="1" si="87"/>
        <v>49709</v>
      </c>
      <c r="D146" s="196">
        <f t="shared" ca="1" si="63"/>
        <v>31</v>
      </c>
      <c r="E146" s="198">
        <f t="shared" si="64"/>
        <v>0.113</v>
      </c>
      <c r="F146" s="199">
        <f t="shared" ca="1" si="65"/>
        <v>1.0105305555555555</v>
      </c>
      <c r="G146" s="199">
        <f t="shared" ca="1" si="88"/>
        <v>3.8941001993801003</v>
      </c>
      <c r="H146" s="199">
        <f t="shared" ca="1" si="89"/>
        <v>0.25679873367387657</v>
      </c>
      <c r="I146" s="196" t="b">
        <f t="shared" si="66"/>
        <v>1</v>
      </c>
      <c r="J146" s="199">
        <f t="shared" si="90"/>
        <v>1.1402120792318042</v>
      </c>
      <c r="K146" s="199">
        <f t="shared" ca="1" si="67"/>
        <v>0.29280501806638515</v>
      </c>
      <c r="L146" s="164">
        <f t="shared" ca="1" si="68"/>
        <v>23760.647198276583</v>
      </c>
      <c r="M146" s="200">
        <f t="shared" ca="1" si="91"/>
        <v>1601077.1685782783</v>
      </c>
      <c r="N146" s="201">
        <f t="shared" ca="1" si="92"/>
        <v>6900.4151258314359</v>
      </c>
      <c r="O146" s="200">
        <f t="shared" ca="1" si="69"/>
        <v>15579.370337582524</v>
      </c>
      <c r="P146" s="201">
        <f t="shared" si="70"/>
        <v>399</v>
      </c>
      <c r="Q146" s="201">
        <f t="shared" si="71"/>
        <v>63.84</v>
      </c>
      <c r="R146" s="201">
        <f t="shared" si="72"/>
        <v>166.35080000000002</v>
      </c>
      <c r="S146" s="201">
        <f t="shared" si="73"/>
        <v>26.616128000000003</v>
      </c>
      <c r="T146" s="201">
        <f t="shared" ca="1" si="74"/>
        <v>1280.8617348626226</v>
      </c>
      <c r="U146" s="201">
        <f t="shared" si="75"/>
        <v>84.482758620689665</v>
      </c>
      <c r="V146" s="201">
        <f t="shared" si="76"/>
        <v>13.517241379310347</v>
      </c>
      <c r="W146" s="201">
        <f t="shared" ca="1" si="77"/>
        <v>240.24165043751049</v>
      </c>
      <c r="X146" s="201">
        <f t="shared" ca="1" si="78"/>
        <v>38.438664070001678</v>
      </c>
      <c r="Y146" s="201">
        <f t="shared" ca="1" si="79"/>
        <v>24793.134440784095</v>
      </c>
      <c r="Z146" s="202">
        <f t="shared" si="80"/>
        <v>0.113</v>
      </c>
      <c r="AA146" s="200">
        <f t="shared" ca="1" si="93"/>
        <v>1601077.23</v>
      </c>
      <c r="AB146" s="200">
        <f t="shared" ca="1" si="81"/>
        <v>6900.4151258314359</v>
      </c>
      <c r="AC146" s="201">
        <f t="shared" ca="1" si="82"/>
        <v>15579.370935250001</v>
      </c>
      <c r="AD146" s="201">
        <f t="shared" ca="1" si="83"/>
        <v>1280.8617839999999</v>
      </c>
      <c r="AE146" s="201">
        <f t="shared" ca="1" si="84"/>
        <v>24793.135087588955</v>
      </c>
      <c r="AF146" s="201">
        <f t="shared" si="85"/>
        <v>0</v>
      </c>
      <c r="AG146" s="201">
        <f>'Tabla Crec'!E140+'Tabla Crec'!H140</f>
        <v>0</v>
      </c>
      <c r="AH146" s="201">
        <f t="shared" ca="1" si="94"/>
        <v>24793.135087588955</v>
      </c>
      <c r="AJ146" s="201">
        <f t="shared" ca="1" si="86"/>
        <v>24650.723054139638</v>
      </c>
    </row>
    <row r="147" spans="2:36" x14ac:dyDescent="0.25">
      <c r="B147" s="196">
        <v>133</v>
      </c>
      <c r="C147" s="197">
        <f t="shared" ca="1" si="87"/>
        <v>49738</v>
      </c>
      <c r="D147" s="196">
        <f t="shared" ca="1" si="63"/>
        <v>29</v>
      </c>
      <c r="E147" s="198">
        <f t="shared" si="64"/>
        <v>0.113</v>
      </c>
      <c r="F147" s="199">
        <f t="shared" ca="1" si="65"/>
        <v>1.0099027777777776</v>
      </c>
      <c r="G147" s="199">
        <f t="shared" ca="1" si="88"/>
        <v>3.9326626082989611</v>
      </c>
      <c r="H147" s="199">
        <f t="shared" ca="1" si="89"/>
        <v>0.25428064891448732</v>
      </c>
      <c r="I147" s="196" t="b">
        <f t="shared" si="66"/>
        <v>0</v>
      </c>
      <c r="J147" s="199">
        <f t="shared" si="90"/>
        <v>1.1402120792318042</v>
      </c>
      <c r="K147" s="199">
        <f t="shared" ca="1" si="67"/>
        <v>0.28993386740720001</v>
      </c>
      <c r="L147" s="164">
        <f t="shared" ca="1" si="68"/>
        <v>23760.647198276583</v>
      </c>
      <c r="M147" s="200">
        <f t="shared" ca="1" si="91"/>
        <v>1594176.7534524468</v>
      </c>
      <c r="N147" s="201">
        <f t="shared" ca="1" si="92"/>
        <v>7973.8690703377715</v>
      </c>
      <c r="O147" s="200">
        <f t="shared" ca="1" si="69"/>
        <v>14511.436725176854</v>
      </c>
      <c r="P147" s="201">
        <f t="shared" si="70"/>
        <v>399</v>
      </c>
      <c r="Q147" s="201">
        <f t="shared" si="71"/>
        <v>63.84</v>
      </c>
      <c r="R147" s="201">
        <f t="shared" si="72"/>
        <v>166.35080000000002</v>
      </c>
      <c r="S147" s="201">
        <f t="shared" si="73"/>
        <v>26.616128000000003</v>
      </c>
      <c r="T147" s="201">
        <f t="shared" ca="1" si="74"/>
        <v>1275.3414027619574</v>
      </c>
      <c r="U147" s="201">
        <f t="shared" si="75"/>
        <v>84.482758620689665</v>
      </c>
      <c r="V147" s="201">
        <f t="shared" si="76"/>
        <v>13.517241379310347</v>
      </c>
      <c r="W147" s="201">
        <f t="shared" ca="1" si="77"/>
        <v>240.24165043751051</v>
      </c>
      <c r="X147" s="201">
        <f t="shared" ca="1" si="78"/>
        <v>38.438664070001686</v>
      </c>
      <c r="Y147" s="201">
        <f t="shared" ca="1" si="79"/>
        <v>24793.134440784099</v>
      </c>
      <c r="Z147" s="202">
        <f t="shared" si="80"/>
        <v>0.113</v>
      </c>
      <c r="AA147" s="200">
        <f t="shared" ca="1" si="93"/>
        <v>1594176.81</v>
      </c>
      <c r="AB147" s="200">
        <f t="shared" ca="1" si="81"/>
        <v>7973.8690703377715</v>
      </c>
      <c r="AC147" s="201">
        <f t="shared" ca="1" si="82"/>
        <v>14511.437239916666</v>
      </c>
      <c r="AD147" s="201">
        <f t="shared" ca="1" si="83"/>
        <v>1275.3414480000001</v>
      </c>
      <c r="AE147" s="201">
        <f t="shared" ca="1" si="84"/>
        <v>24793.135000761951</v>
      </c>
      <c r="AF147" s="201">
        <f t="shared" si="85"/>
        <v>0</v>
      </c>
      <c r="AG147" s="201">
        <f>'Tabla Crec'!E141+'Tabla Crec'!H141</f>
        <v>0</v>
      </c>
      <c r="AH147" s="201">
        <f t="shared" ca="1" si="94"/>
        <v>24793.135000761951</v>
      </c>
      <c r="AJ147" s="201">
        <f t="shared" ca="1" si="86"/>
        <v>24650.722967312635</v>
      </c>
    </row>
    <row r="148" spans="2:36" x14ac:dyDescent="0.25">
      <c r="B148" s="196">
        <v>134</v>
      </c>
      <c r="C148" s="197">
        <f t="shared" ca="1" si="87"/>
        <v>49769</v>
      </c>
      <c r="D148" s="196">
        <f t="shared" ref="D148:D211" ca="1" si="95">IF(B148=0,C148-C140+1, C148-C147)</f>
        <v>31</v>
      </c>
      <c r="E148" s="198">
        <f t="shared" si="64"/>
        <v>0.113</v>
      </c>
      <c r="F148" s="199">
        <f t="shared" ca="1" si="65"/>
        <v>1.0105305555555555</v>
      </c>
      <c r="G148" s="199">
        <f t="shared" ca="1" si="88"/>
        <v>3.9740757303769092</v>
      </c>
      <c r="H148" s="199">
        <f t="shared" ca="1" si="89"/>
        <v>0.25163083641215817</v>
      </c>
      <c r="I148" s="196" t="b">
        <f t="shared" si="66"/>
        <v>0</v>
      </c>
      <c r="J148" s="199">
        <f t="shared" si="90"/>
        <v>1.1402120792318042</v>
      </c>
      <c r="K148" s="199">
        <f t="shared" ca="1" si="67"/>
        <v>0.28691251918434485</v>
      </c>
      <c r="L148" s="164">
        <f t="shared" ca="1" si="68"/>
        <v>23760.647198276583</v>
      </c>
      <c r="M148" s="200">
        <f t="shared" ca="1" si="91"/>
        <v>1586202.8843821089</v>
      </c>
      <c r="N148" s="201">
        <f t="shared" ca="1" si="92"/>
        <v>7057.0496019083175</v>
      </c>
      <c r="O148" s="200">
        <f t="shared" ca="1" si="69"/>
        <v>15434.635288862579</v>
      </c>
      <c r="P148" s="201">
        <f t="shared" si="70"/>
        <v>399</v>
      </c>
      <c r="Q148" s="201">
        <f t="shared" si="71"/>
        <v>63.84</v>
      </c>
      <c r="R148" s="201">
        <f t="shared" si="72"/>
        <v>166.35080000000002</v>
      </c>
      <c r="S148" s="201">
        <f t="shared" si="73"/>
        <v>26.616128000000003</v>
      </c>
      <c r="T148" s="201">
        <f t="shared" ca="1" si="74"/>
        <v>1268.9623075056872</v>
      </c>
      <c r="U148" s="201">
        <f t="shared" si="75"/>
        <v>84.482758620689665</v>
      </c>
      <c r="V148" s="201">
        <f t="shared" si="76"/>
        <v>13.517241379310347</v>
      </c>
      <c r="W148" s="201">
        <f t="shared" ca="1" si="77"/>
        <v>240.24165043751051</v>
      </c>
      <c r="X148" s="201">
        <f t="shared" ca="1" si="78"/>
        <v>38.438664070001686</v>
      </c>
      <c r="Y148" s="201">
        <f t="shared" ca="1" si="79"/>
        <v>24793.134440784099</v>
      </c>
      <c r="Z148" s="202">
        <f t="shared" si="80"/>
        <v>0.113</v>
      </c>
      <c r="AA148" s="200">
        <f t="shared" ca="1" si="93"/>
        <v>1586202.94</v>
      </c>
      <c r="AB148" s="200">
        <f t="shared" ca="1" si="81"/>
        <v>7057.0496019083175</v>
      </c>
      <c r="AC148" s="201">
        <f t="shared" ca="1" si="82"/>
        <v>15434.635830055555</v>
      </c>
      <c r="AD148" s="201">
        <f t="shared" ca="1" si="83"/>
        <v>1268.962352</v>
      </c>
      <c r="AE148" s="201">
        <f t="shared" ca="1" si="84"/>
        <v>24793.135026471387</v>
      </c>
      <c r="AF148" s="201">
        <f t="shared" si="85"/>
        <v>0</v>
      </c>
      <c r="AG148" s="201">
        <f>'Tabla Crec'!E142+'Tabla Crec'!H142</f>
        <v>0</v>
      </c>
      <c r="AH148" s="201">
        <f t="shared" ca="1" si="94"/>
        <v>24793.135026471387</v>
      </c>
      <c r="AJ148" s="201">
        <f t="shared" ca="1" si="86"/>
        <v>24650.722993022071</v>
      </c>
    </row>
    <row r="149" spans="2:36" x14ac:dyDescent="0.25">
      <c r="B149" s="196">
        <v>135</v>
      </c>
      <c r="C149" s="197">
        <f t="shared" ca="1" si="87"/>
        <v>49799</v>
      </c>
      <c r="D149" s="196">
        <f t="shared" ca="1" si="95"/>
        <v>30</v>
      </c>
      <c r="E149" s="198">
        <f t="shared" si="64"/>
        <v>0.113</v>
      </c>
      <c r="F149" s="199">
        <f t="shared" ca="1" si="65"/>
        <v>1.0102166666666665</v>
      </c>
      <c r="G149" s="199">
        <f t="shared" ca="1" si="88"/>
        <v>4.0146775374222594</v>
      </c>
      <c r="H149" s="199">
        <f t="shared" ca="1" si="89"/>
        <v>0.24908600770015493</v>
      </c>
      <c r="I149" s="196" t="b">
        <f t="shared" si="66"/>
        <v>0</v>
      </c>
      <c r="J149" s="199">
        <f t="shared" si="90"/>
        <v>1.1402120792318042</v>
      </c>
      <c r="K149" s="199">
        <f t="shared" ca="1" si="67"/>
        <v>0.28401087474734288</v>
      </c>
      <c r="L149" s="164">
        <f t="shared" ca="1" si="68"/>
        <v>23760.647198276583</v>
      </c>
      <c r="M149" s="200">
        <f t="shared" ca="1" si="91"/>
        <v>1579145.8347802006</v>
      </c>
      <c r="N149" s="201">
        <f t="shared" ca="1" si="92"/>
        <v>7627.0405862722009</v>
      </c>
      <c r="O149" s="200">
        <f t="shared" ca="1" si="69"/>
        <v>14870.289944180222</v>
      </c>
      <c r="P149" s="201">
        <f t="shared" si="70"/>
        <v>399</v>
      </c>
      <c r="Q149" s="201">
        <f t="shared" si="71"/>
        <v>63.84</v>
      </c>
      <c r="R149" s="201">
        <f t="shared" si="72"/>
        <v>166.35080000000002</v>
      </c>
      <c r="S149" s="201">
        <f t="shared" si="73"/>
        <v>26.616128000000003</v>
      </c>
      <c r="T149" s="201">
        <f t="shared" ca="1" si="74"/>
        <v>1263.3166678241605</v>
      </c>
      <c r="U149" s="201">
        <f t="shared" si="75"/>
        <v>84.482758620689665</v>
      </c>
      <c r="V149" s="201">
        <f t="shared" si="76"/>
        <v>13.517241379310347</v>
      </c>
      <c r="W149" s="201">
        <f t="shared" ca="1" si="77"/>
        <v>240.24165043751051</v>
      </c>
      <c r="X149" s="201">
        <f t="shared" ca="1" si="78"/>
        <v>38.438664070001686</v>
      </c>
      <c r="Y149" s="201">
        <f t="shared" ca="1" si="79"/>
        <v>24793.134440784099</v>
      </c>
      <c r="Z149" s="202">
        <f t="shared" si="80"/>
        <v>0.113</v>
      </c>
      <c r="AA149" s="200">
        <f t="shared" ca="1" si="93"/>
        <v>1579145.89</v>
      </c>
      <c r="AB149" s="200">
        <f t="shared" ca="1" si="81"/>
        <v>7627.0405862722009</v>
      </c>
      <c r="AC149" s="201">
        <f t="shared" ca="1" si="82"/>
        <v>14870.290464166666</v>
      </c>
      <c r="AD149" s="201">
        <f t="shared" ca="1" si="83"/>
        <v>1263.3167120000001</v>
      </c>
      <c r="AE149" s="201">
        <f t="shared" ca="1" si="84"/>
        <v>24793.135004946384</v>
      </c>
      <c r="AF149" s="201">
        <f t="shared" si="85"/>
        <v>0</v>
      </c>
      <c r="AG149" s="201">
        <f>'Tabla Crec'!E143+'Tabla Crec'!H143</f>
        <v>0</v>
      </c>
      <c r="AH149" s="201">
        <f t="shared" ca="1" si="94"/>
        <v>24793.135004946384</v>
      </c>
      <c r="AJ149" s="201">
        <f t="shared" ca="1" si="86"/>
        <v>24650.722971497067</v>
      </c>
    </row>
    <row r="150" spans="2:36" x14ac:dyDescent="0.25">
      <c r="B150" s="196">
        <v>136</v>
      </c>
      <c r="C150" s="197">
        <f t="shared" ca="1" si="87"/>
        <v>49830</v>
      </c>
      <c r="D150" s="196">
        <f t="shared" ca="1" si="95"/>
        <v>31</v>
      </c>
      <c r="E150" s="198">
        <f t="shared" si="64"/>
        <v>0.113</v>
      </c>
      <c r="F150" s="199">
        <f t="shared" ca="1" si="65"/>
        <v>1.0105305555555555</v>
      </c>
      <c r="G150" s="199">
        <f t="shared" ca="1" si="88"/>
        <v>4.0569543222677256</v>
      </c>
      <c r="H150" s="199">
        <f t="shared" ca="1" si="89"/>
        <v>0.24649032761133666</v>
      </c>
      <c r="I150" s="196" t="b">
        <f t="shared" si="66"/>
        <v>0</v>
      </c>
      <c r="J150" s="199">
        <f t="shared" si="90"/>
        <v>1.1402120792318042</v>
      </c>
      <c r="K150" s="199">
        <f t="shared" ca="1" si="67"/>
        <v>0.28105124895625078</v>
      </c>
      <c r="L150" s="164">
        <f t="shared" ca="1" si="68"/>
        <v>23760.647198276583</v>
      </c>
      <c r="M150" s="200">
        <f t="shared" ca="1" si="91"/>
        <v>1571518.7941939284</v>
      </c>
      <c r="N150" s="201">
        <f t="shared" ca="1" si="92"/>
        <v>7211.6812294177453</v>
      </c>
      <c r="O150" s="200">
        <f t="shared" ca="1" si="69"/>
        <v>15291.750933503696</v>
      </c>
      <c r="P150" s="201">
        <f t="shared" si="70"/>
        <v>399</v>
      </c>
      <c r="Q150" s="201">
        <f t="shared" si="71"/>
        <v>63.84</v>
      </c>
      <c r="R150" s="201">
        <f t="shared" si="72"/>
        <v>166.35080000000002</v>
      </c>
      <c r="S150" s="201">
        <f t="shared" si="73"/>
        <v>26.616128000000003</v>
      </c>
      <c r="T150" s="201">
        <f t="shared" ca="1" si="74"/>
        <v>1257.2150353551428</v>
      </c>
      <c r="U150" s="201">
        <f t="shared" si="75"/>
        <v>84.482758620689665</v>
      </c>
      <c r="V150" s="201">
        <f t="shared" si="76"/>
        <v>13.517241379310347</v>
      </c>
      <c r="W150" s="201">
        <f t="shared" ca="1" si="77"/>
        <v>240.24165043751051</v>
      </c>
      <c r="X150" s="201">
        <f t="shared" ca="1" si="78"/>
        <v>38.438664070001686</v>
      </c>
      <c r="Y150" s="201">
        <f t="shared" ca="1" si="79"/>
        <v>24793.134440784099</v>
      </c>
      <c r="Z150" s="202">
        <f t="shared" si="80"/>
        <v>0.113</v>
      </c>
      <c r="AA150" s="200">
        <f t="shared" ca="1" si="93"/>
        <v>1571518.85</v>
      </c>
      <c r="AB150" s="200">
        <f t="shared" ca="1" si="81"/>
        <v>7211.6812294177453</v>
      </c>
      <c r="AC150" s="201">
        <f t="shared" ca="1" si="82"/>
        <v>15291.751476527779</v>
      </c>
      <c r="AD150" s="201">
        <f t="shared" ca="1" si="83"/>
        <v>1257.2150800000002</v>
      </c>
      <c r="AE150" s="201">
        <f t="shared" ca="1" si="84"/>
        <v>24793.135028453042</v>
      </c>
      <c r="AF150" s="201">
        <f t="shared" si="85"/>
        <v>0</v>
      </c>
      <c r="AG150" s="201">
        <f>'Tabla Crec'!E144+'Tabla Crec'!H144</f>
        <v>0</v>
      </c>
      <c r="AH150" s="201">
        <f t="shared" ca="1" si="94"/>
        <v>24793.135028453042</v>
      </c>
      <c r="AJ150" s="201">
        <f t="shared" ca="1" si="86"/>
        <v>24650.722995003725</v>
      </c>
    </row>
    <row r="151" spans="2:36" x14ac:dyDescent="0.25">
      <c r="B151" s="196">
        <v>137</v>
      </c>
      <c r="C151" s="197">
        <f t="shared" ca="1" si="87"/>
        <v>49860</v>
      </c>
      <c r="D151" s="196">
        <f t="shared" ca="1" si="95"/>
        <v>30</v>
      </c>
      <c r="E151" s="198">
        <f t="shared" si="64"/>
        <v>0.113</v>
      </c>
      <c r="F151" s="199">
        <f t="shared" ca="1" si="65"/>
        <v>1.0102166666666665</v>
      </c>
      <c r="G151" s="199">
        <f t="shared" ca="1" si="88"/>
        <v>4.0984028722602268</v>
      </c>
      <c r="H151" s="199">
        <f t="shared" ca="1" si="89"/>
        <v>0.24399748662300502</v>
      </c>
      <c r="I151" s="196" t="b">
        <f t="shared" si="66"/>
        <v>0</v>
      </c>
      <c r="J151" s="199">
        <f t="shared" si="90"/>
        <v>1.1402120792318042</v>
      </c>
      <c r="K151" s="199">
        <f t="shared" ca="1" si="67"/>
        <v>0.27820888154975087</v>
      </c>
      <c r="L151" s="164">
        <f t="shared" ca="1" si="68"/>
        <v>23760.647198276583</v>
      </c>
      <c r="M151" s="200">
        <f t="shared" ca="1" si="91"/>
        <v>1564307.1129645107</v>
      </c>
      <c r="N151" s="201">
        <f t="shared" ca="1" si="92"/>
        <v>7778.6428608224978</v>
      </c>
      <c r="O151" s="200">
        <f t="shared" ca="1" si="69"/>
        <v>14730.558647082476</v>
      </c>
      <c r="P151" s="201">
        <f t="shared" si="70"/>
        <v>399</v>
      </c>
      <c r="Q151" s="201">
        <f t="shared" si="71"/>
        <v>63.84</v>
      </c>
      <c r="R151" s="201">
        <f t="shared" si="72"/>
        <v>166.35080000000002</v>
      </c>
      <c r="S151" s="201">
        <f t="shared" si="73"/>
        <v>26.616128000000003</v>
      </c>
      <c r="T151" s="201">
        <f t="shared" ca="1" si="74"/>
        <v>1251.4456903716086</v>
      </c>
      <c r="U151" s="201">
        <f t="shared" si="75"/>
        <v>84.482758620689665</v>
      </c>
      <c r="V151" s="201">
        <f t="shared" si="76"/>
        <v>13.517241379310347</v>
      </c>
      <c r="W151" s="201">
        <f t="shared" ca="1" si="77"/>
        <v>240.24165043751051</v>
      </c>
      <c r="X151" s="201">
        <f t="shared" ca="1" si="78"/>
        <v>38.438664070001686</v>
      </c>
      <c r="Y151" s="201">
        <f t="shared" ca="1" si="79"/>
        <v>24793.134440784099</v>
      </c>
      <c r="Z151" s="202">
        <f t="shared" si="80"/>
        <v>0.113</v>
      </c>
      <c r="AA151" s="200">
        <f t="shared" ca="1" si="93"/>
        <v>1564307.17</v>
      </c>
      <c r="AB151" s="200">
        <f t="shared" ca="1" si="81"/>
        <v>7778.6428608224978</v>
      </c>
      <c r="AC151" s="201">
        <f t="shared" ca="1" si="82"/>
        <v>14730.559184166665</v>
      </c>
      <c r="AD151" s="201">
        <f t="shared" ca="1" si="83"/>
        <v>1251.4457359999999</v>
      </c>
      <c r="AE151" s="201">
        <f t="shared" ca="1" si="84"/>
        <v>24793.135023496681</v>
      </c>
      <c r="AF151" s="201">
        <f t="shared" si="85"/>
        <v>0</v>
      </c>
      <c r="AG151" s="201">
        <f>'Tabla Crec'!E145+'Tabla Crec'!H145</f>
        <v>0</v>
      </c>
      <c r="AH151" s="201">
        <f t="shared" ca="1" si="94"/>
        <v>24793.135023496681</v>
      </c>
      <c r="AJ151" s="201">
        <f t="shared" ca="1" si="86"/>
        <v>24650.722990047365</v>
      </c>
    </row>
    <row r="152" spans="2:36" x14ac:dyDescent="0.25">
      <c r="B152" s="196">
        <v>138</v>
      </c>
      <c r="C152" s="197">
        <f t="shared" ca="1" si="87"/>
        <v>49891</v>
      </c>
      <c r="D152" s="196">
        <f t="shared" ca="1" si="95"/>
        <v>31</v>
      </c>
      <c r="E152" s="198">
        <f t="shared" si="64"/>
        <v>0.113</v>
      </c>
      <c r="F152" s="199">
        <f t="shared" ca="1" si="65"/>
        <v>1.0105305555555555</v>
      </c>
      <c r="G152" s="199">
        <f t="shared" ca="1" si="88"/>
        <v>4.1415613313956117</v>
      </c>
      <c r="H152" s="199">
        <f t="shared" ca="1" si="89"/>
        <v>0.24145483308900387</v>
      </c>
      <c r="I152" s="196" t="b">
        <f t="shared" si="66"/>
        <v>0</v>
      </c>
      <c r="J152" s="199">
        <f t="shared" si="90"/>
        <v>1.1402120792318042</v>
      </c>
      <c r="K152" s="199">
        <f t="shared" ca="1" si="67"/>
        <v>0.27530971727698134</v>
      </c>
      <c r="L152" s="164">
        <f t="shared" ca="1" si="68"/>
        <v>23760.647198276583</v>
      </c>
      <c r="M152" s="200">
        <f t="shared" ca="1" si="91"/>
        <v>1556528.4701036881</v>
      </c>
      <c r="N152" s="201">
        <f t="shared" ca="1" si="92"/>
        <v>7369.5376700458</v>
      </c>
      <c r="O152" s="200">
        <f t="shared" ca="1" si="69"/>
        <v>15145.886752147833</v>
      </c>
      <c r="P152" s="201">
        <f t="shared" si="70"/>
        <v>399</v>
      </c>
      <c r="Q152" s="201">
        <f t="shared" si="71"/>
        <v>63.84</v>
      </c>
      <c r="R152" s="201">
        <f t="shared" si="72"/>
        <v>166.35080000000002</v>
      </c>
      <c r="S152" s="201">
        <f t="shared" si="73"/>
        <v>26.616128000000003</v>
      </c>
      <c r="T152" s="201">
        <f t="shared" ca="1" si="74"/>
        <v>1245.2227760829505</v>
      </c>
      <c r="U152" s="201">
        <f t="shared" si="75"/>
        <v>84.482758620689665</v>
      </c>
      <c r="V152" s="201">
        <f t="shared" si="76"/>
        <v>13.517241379310347</v>
      </c>
      <c r="W152" s="201">
        <f t="shared" ca="1" si="77"/>
        <v>240.24165043751051</v>
      </c>
      <c r="X152" s="201">
        <f t="shared" ca="1" si="78"/>
        <v>38.438664070001686</v>
      </c>
      <c r="Y152" s="201">
        <f t="shared" ca="1" si="79"/>
        <v>24793.134440784099</v>
      </c>
      <c r="Z152" s="202">
        <f t="shared" si="80"/>
        <v>0.113</v>
      </c>
      <c r="AA152" s="200">
        <f t="shared" ca="1" si="93"/>
        <v>1556528.53</v>
      </c>
      <c r="AB152" s="200">
        <f t="shared" ca="1" si="81"/>
        <v>7369.5376700458</v>
      </c>
      <c r="AC152" s="201">
        <f t="shared" ca="1" si="82"/>
        <v>15145.887334972222</v>
      </c>
      <c r="AD152" s="201">
        <f t="shared" ca="1" si="83"/>
        <v>1245.2228240000002</v>
      </c>
      <c r="AE152" s="201">
        <f t="shared" ca="1" si="84"/>
        <v>24793.135071525536</v>
      </c>
      <c r="AF152" s="201">
        <f t="shared" si="85"/>
        <v>0</v>
      </c>
      <c r="AG152" s="201">
        <f>'Tabla Crec'!E146+'Tabla Crec'!H146</f>
        <v>0</v>
      </c>
      <c r="AH152" s="201">
        <f t="shared" ca="1" si="94"/>
        <v>24793.135071525536</v>
      </c>
      <c r="AJ152" s="201">
        <f t="shared" ca="1" si="86"/>
        <v>24650.723038076219</v>
      </c>
    </row>
    <row r="153" spans="2:36" x14ac:dyDescent="0.25">
      <c r="B153" s="196">
        <v>139</v>
      </c>
      <c r="C153" s="197">
        <f t="shared" ca="1" si="87"/>
        <v>49922</v>
      </c>
      <c r="D153" s="196">
        <f t="shared" ca="1" si="95"/>
        <v>31</v>
      </c>
      <c r="E153" s="198">
        <f t="shared" si="64"/>
        <v>0.113</v>
      </c>
      <c r="F153" s="199">
        <f t="shared" ca="1" si="65"/>
        <v>1.0105305555555555</v>
      </c>
      <c r="G153" s="199">
        <f t="shared" ca="1" si="88"/>
        <v>4.1851742730826134</v>
      </c>
      <c r="H153" s="199">
        <f t="shared" ca="1" si="89"/>
        <v>0.23893867608610822</v>
      </c>
      <c r="I153" s="196" t="b">
        <f t="shared" si="66"/>
        <v>0</v>
      </c>
      <c r="J153" s="199">
        <f t="shared" si="90"/>
        <v>1.1402120792318042</v>
      </c>
      <c r="K153" s="199">
        <f t="shared" ca="1" si="67"/>
        <v>0.27244076466903605</v>
      </c>
      <c r="L153" s="164">
        <f t="shared" ca="1" si="68"/>
        <v>23760.647198276583</v>
      </c>
      <c r="M153" s="200">
        <f t="shared" ca="1" si="91"/>
        <v>1549158.9324336422</v>
      </c>
      <c r="N153" s="201">
        <f t="shared" ca="1" si="92"/>
        <v>7447.1429958989775</v>
      </c>
      <c r="O153" s="200">
        <f t="shared" ca="1" si="69"/>
        <v>15074.177056430692</v>
      </c>
      <c r="P153" s="201">
        <f t="shared" si="70"/>
        <v>399</v>
      </c>
      <c r="Q153" s="201">
        <f t="shared" si="71"/>
        <v>63.84</v>
      </c>
      <c r="R153" s="201">
        <f t="shared" si="72"/>
        <v>166.35080000000002</v>
      </c>
      <c r="S153" s="201">
        <f t="shared" si="73"/>
        <v>26.616128000000003</v>
      </c>
      <c r="T153" s="201">
        <f t="shared" ca="1" si="74"/>
        <v>1239.3271459469138</v>
      </c>
      <c r="U153" s="201">
        <f t="shared" si="75"/>
        <v>84.482758620689665</v>
      </c>
      <c r="V153" s="201">
        <f t="shared" si="76"/>
        <v>13.517241379310347</v>
      </c>
      <c r="W153" s="201">
        <f t="shared" ca="1" si="77"/>
        <v>240.24165043751051</v>
      </c>
      <c r="X153" s="201">
        <f t="shared" ca="1" si="78"/>
        <v>38.438664070001686</v>
      </c>
      <c r="Y153" s="201">
        <f t="shared" ca="1" si="79"/>
        <v>24793.134440784099</v>
      </c>
      <c r="Z153" s="202">
        <f t="shared" si="80"/>
        <v>0.113</v>
      </c>
      <c r="AA153" s="200">
        <f t="shared" ca="1" si="93"/>
        <v>1549158.99</v>
      </c>
      <c r="AB153" s="200">
        <f t="shared" ca="1" si="81"/>
        <v>7447.1429958989775</v>
      </c>
      <c r="AC153" s="201">
        <f t="shared" ca="1" si="82"/>
        <v>15074.177616583333</v>
      </c>
      <c r="AD153" s="201">
        <f t="shared" ca="1" si="83"/>
        <v>1239.327192</v>
      </c>
      <c r="AE153" s="201">
        <f t="shared" ca="1" si="84"/>
        <v>24793.135046989828</v>
      </c>
      <c r="AF153" s="201">
        <f t="shared" si="85"/>
        <v>0</v>
      </c>
      <c r="AG153" s="201">
        <f>'Tabla Crec'!E147+'Tabla Crec'!H147</f>
        <v>0</v>
      </c>
      <c r="AH153" s="201">
        <f t="shared" ca="1" si="94"/>
        <v>24793.135046989828</v>
      </c>
      <c r="AJ153" s="201">
        <f t="shared" ca="1" si="86"/>
        <v>24650.723013540512</v>
      </c>
    </row>
    <row r="154" spans="2:36" x14ac:dyDescent="0.25">
      <c r="B154" s="196">
        <v>140</v>
      </c>
      <c r="C154" s="197">
        <f t="shared" ca="1" si="87"/>
        <v>49952</v>
      </c>
      <c r="D154" s="196">
        <f t="shared" ca="1" si="95"/>
        <v>30</v>
      </c>
      <c r="E154" s="198">
        <f t="shared" si="64"/>
        <v>0.113</v>
      </c>
      <c r="F154" s="199">
        <f t="shared" ca="1" si="65"/>
        <v>1.0102166666666665</v>
      </c>
      <c r="G154" s="199">
        <f t="shared" ca="1" si="88"/>
        <v>4.2279328035726067</v>
      </c>
      <c r="H154" s="199">
        <f t="shared" ca="1" si="89"/>
        <v>0.23652220753248471</v>
      </c>
      <c r="I154" s="196" t="b">
        <f t="shared" si="66"/>
        <v>0</v>
      </c>
      <c r="J154" s="199">
        <f t="shared" si="90"/>
        <v>1.1402120792318042</v>
      </c>
      <c r="K154" s="199">
        <f t="shared" ca="1" si="67"/>
        <v>0.26968547803511067</v>
      </c>
      <c r="L154" s="164">
        <f t="shared" ca="1" si="68"/>
        <v>23760.647198276583</v>
      </c>
      <c r="M154" s="200">
        <f t="shared" ca="1" si="91"/>
        <v>1541711.7894377431</v>
      </c>
      <c r="N154" s="201">
        <f t="shared" ca="1" si="92"/>
        <v>8009.4917495209756</v>
      </c>
      <c r="O154" s="200">
        <f t="shared" ca="1" si="69"/>
        <v>14517.786017205413</v>
      </c>
      <c r="P154" s="201">
        <f t="shared" si="70"/>
        <v>399</v>
      </c>
      <c r="Q154" s="201">
        <f t="shared" si="71"/>
        <v>63.84</v>
      </c>
      <c r="R154" s="201">
        <f t="shared" si="72"/>
        <v>166.35080000000002</v>
      </c>
      <c r="S154" s="201">
        <f t="shared" si="73"/>
        <v>26.616128000000003</v>
      </c>
      <c r="T154" s="201">
        <f t="shared" ca="1" si="74"/>
        <v>1233.3694315501946</v>
      </c>
      <c r="U154" s="201">
        <f t="shared" si="75"/>
        <v>84.482758620689665</v>
      </c>
      <c r="V154" s="201">
        <f t="shared" si="76"/>
        <v>13.517241379310347</v>
      </c>
      <c r="W154" s="201">
        <f t="shared" ca="1" si="77"/>
        <v>240.24165043751051</v>
      </c>
      <c r="X154" s="201">
        <f t="shared" ca="1" si="78"/>
        <v>38.438664070001686</v>
      </c>
      <c r="Y154" s="201">
        <f t="shared" ca="1" si="79"/>
        <v>24793.134440784099</v>
      </c>
      <c r="Z154" s="202">
        <f t="shared" si="80"/>
        <v>0.113</v>
      </c>
      <c r="AA154" s="200">
        <f t="shared" ca="1" si="93"/>
        <v>1541711.85</v>
      </c>
      <c r="AB154" s="200">
        <f t="shared" ca="1" si="81"/>
        <v>8009.4917495209756</v>
      </c>
      <c r="AC154" s="201">
        <f t="shared" ca="1" si="82"/>
        <v>14517.786587500001</v>
      </c>
      <c r="AD154" s="201">
        <f t="shared" ca="1" si="83"/>
        <v>1233.3694800000001</v>
      </c>
      <c r="AE154" s="201">
        <f t="shared" ca="1" si="84"/>
        <v>24793.135059528493</v>
      </c>
      <c r="AF154" s="201">
        <f t="shared" si="85"/>
        <v>0</v>
      </c>
      <c r="AG154" s="201">
        <f>'Tabla Crec'!E148+'Tabla Crec'!H148</f>
        <v>0</v>
      </c>
      <c r="AH154" s="201">
        <f t="shared" ca="1" si="94"/>
        <v>24793.135059528493</v>
      </c>
      <c r="AJ154" s="201">
        <f t="shared" ca="1" si="86"/>
        <v>24650.723026079177</v>
      </c>
    </row>
    <row r="155" spans="2:36" x14ac:dyDescent="0.25">
      <c r="B155" s="196">
        <v>141</v>
      </c>
      <c r="C155" s="197">
        <f t="shared" ca="1" si="87"/>
        <v>49983</v>
      </c>
      <c r="D155" s="196">
        <f t="shared" ca="1" si="95"/>
        <v>31</v>
      </c>
      <c r="E155" s="198">
        <f t="shared" si="64"/>
        <v>0.113</v>
      </c>
      <c r="F155" s="199">
        <f t="shared" ca="1" si="65"/>
        <v>1.0105305555555555</v>
      </c>
      <c r="G155" s="199">
        <f t="shared" ca="1" si="88"/>
        <v>4.2724552848457833</v>
      </c>
      <c r="H155" s="199">
        <f t="shared" ca="1" si="89"/>
        <v>0.23405745252547344</v>
      </c>
      <c r="I155" s="196" t="b">
        <f t="shared" si="66"/>
        <v>0</v>
      </c>
      <c r="J155" s="199">
        <f t="shared" si="90"/>
        <v>1.1402120792318042</v>
      </c>
      <c r="K155" s="199">
        <f t="shared" ca="1" si="67"/>
        <v>0.26687513460376938</v>
      </c>
      <c r="L155" s="164">
        <f t="shared" ca="1" si="68"/>
        <v>23760.647198276583</v>
      </c>
      <c r="M155" s="200">
        <f t="shared" ca="1" si="91"/>
        <v>1533702.2976882223</v>
      </c>
      <c r="N155" s="201">
        <f t="shared" ca="1" si="92"/>
        <v>7609.909946787554</v>
      </c>
      <c r="O155" s="200">
        <f t="shared" ca="1" si="69"/>
        <v>14923.775413338451</v>
      </c>
      <c r="P155" s="201">
        <f t="shared" si="70"/>
        <v>399</v>
      </c>
      <c r="Q155" s="201">
        <f t="shared" si="71"/>
        <v>63.84</v>
      </c>
      <c r="R155" s="201">
        <f t="shared" si="72"/>
        <v>166.35080000000002</v>
      </c>
      <c r="S155" s="201">
        <f t="shared" si="73"/>
        <v>26.616128000000003</v>
      </c>
      <c r="T155" s="201">
        <f t="shared" ca="1" si="74"/>
        <v>1226.9618381505779</v>
      </c>
      <c r="U155" s="201">
        <f t="shared" si="75"/>
        <v>84.482758620689665</v>
      </c>
      <c r="V155" s="201">
        <f t="shared" si="76"/>
        <v>13.517241379310347</v>
      </c>
      <c r="W155" s="201">
        <f t="shared" ca="1" si="77"/>
        <v>240.24165043751051</v>
      </c>
      <c r="X155" s="201">
        <f t="shared" ca="1" si="78"/>
        <v>38.438664070001686</v>
      </c>
      <c r="Y155" s="201">
        <f t="shared" ca="1" si="79"/>
        <v>24793.134440784099</v>
      </c>
      <c r="Z155" s="202">
        <f t="shared" si="80"/>
        <v>0.113</v>
      </c>
      <c r="AA155" s="200">
        <f t="shared" ca="1" si="93"/>
        <v>1533702.36</v>
      </c>
      <c r="AB155" s="200">
        <f t="shared" ca="1" si="81"/>
        <v>7609.909946787554</v>
      </c>
      <c r="AC155" s="201">
        <f t="shared" ca="1" si="82"/>
        <v>14923.776019666668</v>
      </c>
      <c r="AD155" s="201">
        <f t="shared" ca="1" si="83"/>
        <v>1226.961888</v>
      </c>
      <c r="AE155" s="201">
        <f t="shared" ca="1" si="84"/>
        <v>24793.135096961738</v>
      </c>
      <c r="AF155" s="201">
        <f t="shared" si="85"/>
        <v>0</v>
      </c>
      <c r="AG155" s="201">
        <f>'Tabla Crec'!E149+'Tabla Crec'!H149</f>
        <v>0</v>
      </c>
      <c r="AH155" s="201">
        <f t="shared" ca="1" si="94"/>
        <v>24793.135096961738</v>
      </c>
      <c r="AJ155" s="201">
        <f t="shared" ca="1" si="86"/>
        <v>24650.723063512422</v>
      </c>
    </row>
    <row r="156" spans="2:36" x14ac:dyDescent="0.25">
      <c r="B156" s="196">
        <v>142</v>
      </c>
      <c r="C156" s="197">
        <f t="shared" ca="1" si="87"/>
        <v>50013</v>
      </c>
      <c r="D156" s="196">
        <f t="shared" ca="1" si="95"/>
        <v>30</v>
      </c>
      <c r="E156" s="198">
        <f t="shared" si="64"/>
        <v>0.113</v>
      </c>
      <c r="F156" s="199">
        <f t="shared" ca="1" si="65"/>
        <v>1.0102166666666665</v>
      </c>
      <c r="G156" s="199">
        <f t="shared" ca="1" si="88"/>
        <v>4.3161055363392906</v>
      </c>
      <c r="H156" s="199">
        <f t="shared" ca="1" si="89"/>
        <v>0.23169034945520611</v>
      </c>
      <c r="I156" s="196" t="b">
        <f t="shared" si="66"/>
        <v>0</v>
      </c>
      <c r="J156" s="199">
        <f t="shared" si="90"/>
        <v>1.1402120792318042</v>
      </c>
      <c r="K156" s="199">
        <f t="shared" ca="1" si="67"/>
        <v>0.26417613509026389</v>
      </c>
      <c r="L156" s="164">
        <f t="shared" ca="1" si="68"/>
        <v>23760.647198276583</v>
      </c>
      <c r="M156" s="200">
        <f t="shared" ca="1" si="91"/>
        <v>1526092.3877414346</v>
      </c>
      <c r="N156" s="201">
        <f t="shared" ca="1" si="92"/>
        <v>8169.0699701849262</v>
      </c>
      <c r="O156" s="200">
        <f t="shared" ca="1" si="69"/>
        <v>14370.703317898509</v>
      </c>
      <c r="P156" s="201">
        <f t="shared" si="70"/>
        <v>399</v>
      </c>
      <c r="Q156" s="201">
        <f t="shared" si="71"/>
        <v>63.84</v>
      </c>
      <c r="R156" s="201">
        <f t="shared" si="72"/>
        <v>166.35080000000002</v>
      </c>
      <c r="S156" s="201">
        <f t="shared" si="73"/>
        <v>26.616128000000003</v>
      </c>
      <c r="T156" s="201">
        <f t="shared" ca="1" si="74"/>
        <v>1220.8739101931478</v>
      </c>
      <c r="U156" s="201">
        <f t="shared" si="75"/>
        <v>84.482758620689665</v>
      </c>
      <c r="V156" s="201">
        <f t="shared" si="76"/>
        <v>13.517241379310347</v>
      </c>
      <c r="W156" s="201">
        <f t="shared" ca="1" si="77"/>
        <v>240.24165043751051</v>
      </c>
      <c r="X156" s="201">
        <f t="shared" ca="1" si="78"/>
        <v>38.438664070001686</v>
      </c>
      <c r="Y156" s="201">
        <f t="shared" ca="1" si="79"/>
        <v>24793.134440784099</v>
      </c>
      <c r="Z156" s="202">
        <f t="shared" si="80"/>
        <v>0.113</v>
      </c>
      <c r="AA156" s="200">
        <f t="shared" ca="1" si="93"/>
        <v>1526092.45</v>
      </c>
      <c r="AB156" s="200">
        <f t="shared" ca="1" si="81"/>
        <v>8169.0699701849262</v>
      </c>
      <c r="AC156" s="201">
        <f t="shared" ca="1" si="82"/>
        <v>14370.703904166669</v>
      </c>
      <c r="AD156" s="201">
        <f t="shared" ca="1" si="83"/>
        <v>1220.8739600000001</v>
      </c>
      <c r="AE156" s="201">
        <f t="shared" ca="1" si="84"/>
        <v>24793.135076859111</v>
      </c>
      <c r="AF156" s="201">
        <f t="shared" si="85"/>
        <v>0</v>
      </c>
      <c r="AG156" s="201">
        <f>'Tabla Crec'!E150+'Tabla Crec'!H150</f>
        <v>0</v>
      </c>
      <c r="AH156" s="201">
        <f t="shared" ca="1" si="94"/>
        <v>24793.135076859111</v>
      </c>
      <c r="AJ156" s="201">
        <f t="shared" ca="1" si="86"/>
        <v>24650.723043409795</v>
      </c>
    </row>
    <row r="157" spans="2:36" x14ac:dyDescent="0.25">
      <c r="B157" s="196">
        <v>143</v>
      </c>
      <c r="C157" s="197">
        <f t="shared" ca="1" si="87"/>
        <v>50044</v>
      </c>
      <c r="D157" s="196">
        <f t="shared" ca="1" si="95"/>
        <v>31</v>
      </c>
      <c r="E157" s="198">
        <f t="shared" si="64"/>
        <v>0.113</v>
      </c>
      <c r="F157" s="199">
        <f t="shared" ca="1" si="65"/>
        <v>1.0105305555555555</v>
      </c>
      <c r="G157" s="199">
        <f t="shared" ca="1" si="88"/>
        <v>4.3615565254733522</v>
      </c>
      <c r="H157" s="199">
        <f t="shared" ca="1" si="89"/>
        <v>0.22927594636446258</v>
      </c>
      <c r="I157" s="196" t="b">
        <f t="shared" si="66"/>
        <v>0</v>
      </c>
      <c r="J157" s="199">
        <f t="shared" si="90"/>
        <v>1.1402120792318042</v>
      </c>
      <c r="K157" s="199">
        <f t="shared" ca="1" si="67"/>
        <v>0.2614232035220635</v>
      </c>
      <c r="L157" s="164">
        <f t="shared" ca="1" si="68"/>
        <v>23760.647198276583</v>
      </c>
      <c r="M157" s="200">
        <f t="shared" ca="1" si="91"/>
        <v>1517923.3177712497</v>
      </c>
      <c r="N157" s="201">
        <f t="shared" ca="1" si="92"/>
        <v>7776.071371413228</v>
      </c>
      <c r="O157" s="200">
        <f t="shared" ca="1" si="69"/>
        <v>14770.237172646355</v>
      </c>
      <c r="P157" s="201">
        <f t="shared" si="70"/>
        <v>399</v>
      </c>
      <c r="Q157" s="201">
        <f t="shared" si="71"/>
        <v>63.84</v>
      </c>
      <c r="R157" s="201">
        <f t="shared" si="72"/>
        <v>166.35080000000002</v>
      </c>
      <c r="S157" s="201">
        <f t="shared" si="73"/>
        <v>26.616128000000003</v>
      </c>
      <c r="T157" s="201">
        <f t="shared" ca="1" si="74"/>
        <v>1214.3386542169999</v>
      </c>
      <c r="U157" s="201">
        <f t="shared" si="75"/>
        <v>84.482758620689665</v>
      </c>
      <c r="V157" s="201">
        <f t="shared" si="76"/>
        <v>13.517241379310347</v>
      </c>
      <c r="W157" s="201">
        <f t="shared" ca="1" si="77"/>
        <v>240.24165043751051</v>
      </c>
      <c r="X157" s="201">
        <f t="shared" ca="1" si="78"/>
        <v>38.438664070001686</v>
      </c>
      <c r="Y157" s="201">
        <f t="shared" ca="1" si="79"/>
        <v>24793.134440784099</v>
      </c>
      <c r="Z157" s="202">
        <f t="shared" si="80"/>
        <v>0.113</v>
      </c>
      <c r="AA157" s="200">
        <f t="shared" ca="1" si="93"/>
        <v>1517923.38</v>
      </c>
      <c r="AB157" s="200">
        <f t="shared" ca="1" si="81"/>
        <v>7776.071371413228</v>
      </c>
      <c r="AC157" s="201">
        <f t="shared" ca="1" si="82"/>
        <v>14770.237778166666</v>
      </c>
      <c r="AD157" s="201">
        <f t="shared" ca="1" si="83"/>
        <v>1214.338704</v>
      </c>
      <c r="AE157" s="201">
        <f t="shared" ca="1" si="84"/>
        <v>24793.135096087412</v>
      </c>
      <c r="AF157" s="201">
        <f t="shared" si="85"/>
        <v>0</v>
      </c>
      <c r="AG157" s="201">
        <f>'Tabla Crec'!E151+'Tabla Crec'!H151</f>
        <v>0</v>
      </c>
      <c r="AH157" s="201">
        <f t="shared" ca="1" si="94"/>
        <v>24793.135096087412</v>
      </c>
      <c r="AJ157" s="201">
        <f t="shared" ca="1" si="86"/>
        <v>24650.723062638095</v>
      </c>
    </row>
    <row r="158" spans="2:36" x14ac:dyDescent="0.25">
      <c r="B158" s="196">
        <v>144</v>
      </c>
      <c r="C158" s="197">
        <f t="shared" ca="1" si="87"/>
        <v>50075</v>
      </c>
      <c r="D158" s="196">
        <f t="shared" ca="1" si="95"/>
        <v>31</v>
      </c>
      <c r="E158" s="198">
        <f t="shared" si="64"/>
        <v>0.113</v>
      </c>
      <c r="F158" s="199">
        <f t="shared" ca="1" si="65"/>
        <v>1.0105305555555555</v>
      </c>
      <c r="G158" s="199">
        <f t="shared" ca="1" si="88"/>
        <v>4.4074861387735451</v>
      </c>
      <c r="H158" s="199">
        <f t="shared" ca="1" si="89"/>
        <v>0.22688670333022676</v>
      </c>
      <c r="I158" s="196" t="b">
        <f t="shared" si="66"/>
        <v>1</v>
      </c>
      <c r="J158" s="199">
        <f t="shared" si="90"/>
        <v>1.1538946241825858</v>
      </c>
      <c r="K158" s="199">
        <f t="shared" ca="1" si="67"/>
        <v>0.26180334727125787</v>
      </c>
      <c r="L158" s="164">
        <f t="shared" ca="1" si="68"/>
        <v>24045.774964655902</v>
      </c>
      <c r="M158" s="200">
        <f t="shared" ca="1" si="91"/>
        <v>1510147.2463998364</v>
      </c>
      <c r="N158" s="201">
        <f t="shared" ca="1" si="92"/>
        <v>8143.0854893731803</v>
      </c>
      <c r="O158" s="200">
        <f t="shared" ca="1" si="69"/>
        <v>14694.571678162853</v>
      </c>
      <c r="P158" s="201">
        <f t="shared" si="70"/>
        <v>399</v>
      </c>
      <c r="Q158" s="201">
        <f t="shared" si="71"/>
        <v>63.84</v>
      </c>
      <c r="R158" s="201">
        <f t="shared" si="72"/>
        <v>166.35080000000002</v>
      </c>
      <c r="S158" s="201">
        <f t="shared" si="73"/>
        <v>26.616128000000003</v>
      </c>
      <c r="T158" s="201">
        <f t="shared" ca="1" si="74"/>
        <v>1208.1177971198692</v>
      </c>
      <c r="U158" s="201">
        <f t="shared" si="75"/>
        <v>84.482758620689665</v>
      </c>
      <c r="V158" s="201">
        <f t="shared" si="76"/>
        <v>13.517241379310347</v>
      </c>
      <c r="W158" s="201">
        <f t="shared" ca="1" si="77"/>
        <v>243.03590254802785</v>
      </c>
      <c r="X158" s="201">
        <f t="shared" ca="1" si="78"/>
        <v>38.885744407684456</v>
      </c>
      <c r="Y158" s="201">
        <f t="shared" ca="1" si="79"/>
        <v>25081.503539611618</v>
      </c>
      <c r="Z158" s="202">
        <f t="shared" si="80"/>
        <v>0.113</v>
      </c>
      <c r="AA158" s="200">
        <f t="shared" ca="1" si="93"/>
        <v>1510147.31</v>
      </c>
      <c r="AB158" s="200">
        <f t="shared" ca="1" si="81"/>
        <v>8143.0854893731803</v>
      </c>
      <c r="AC158" s="201">
        <f t="shared" ca="1" si="82"/>
        <v>14694.572297027777</v>
      </c>
      <c r="AD158" s="201">
        <f t="shared" ca="1" si="83"/>
        <v>1208.1178480000001</v>
      </c>
      <c r="AE158" s="201">
        <f t="shared" ca="1" si="84"/>
        <v>25081.504209356674</v>
      </c>
      <c r="AF158" s="201">
        <f t="shared" si="85"/>
        <v>0</v>
      </c>
      <c r="AG158" s="201">
        <f>'Tabla Crec'!E152+'Tabla Crec'!H152</f>
        <v>0</v>
      </c>
      <c r="AH158" s="201">
        <f t="shared" ca="1" si="94"/>
        <v>25081.504209356674</v>
      </c>
      <c r="AJ158" s="201">
        <f t="shared" ca="1" si="86"/>
        <v>24938.645095569675</v>
      </c>
    </row>
    <row r="159" spans="2:36" x14ac:dyDescent="0.25">
      <c r="B159" s="196">
        <v>145</v>
      </c>
      <c r="C159" s="197">
        <f t="shared" ca="1" si="87"/>
        <v>50103</v>
      </c>
      <c r="D159" s="196">
        <f t="shared" ca="1" si="95"/>
        <v>28</v>
      </c>
      <c r="E159" s="198">
        <f t="shared" si="64"/>
        <v>0.113</v>
      </c>
      <c r="F159" s="199">
        <f t="shared" ca="1" si="65"/>
        <v>1.0095888888888889</v>
      </c>
      <c r="G159" s="199">
        <f t="shared" ca="1" si="88"/>
        <v>4.4497490336375627</v>
      </c>
      <c r="H159" s="199">
        <f t="shared" ca="1" si="89"/>
        <v>0.22473177530700514</v>
      </c>
      <c r="I159" s="196" t="b">
        <f t="shared" si="66"/>
        <v>0</v>
      </c>
      <c r="J159" s="199">
        <f t="shared" si="90"/>
        <v>1.1538946241825858</v>
      </c>
      <c r="K159" s="199">
        <f t="shared" ca="1" si="67"/>
        <v>0.259316787409762</v>
      </c>
      <c r="L159" s="164">
        <f t="shared" ca="1" si="68"/>
        <v>24045.774964655902</v>
      </c>
      <c r="M159" s="200">
        <f t="shared" ca="1" si="91"/>
        <v>1502004.1609104632</v>
      </c>
      <c r="N159" s="201">
        <f t="shared" ca="1" si="92"/>
        <v>9643.223955036683</v>
      </c>
      <c r="O159" s="200">
        <f t="shared" ca="1" si="69"/>
        <v>13200.947680890849</v>
      </c>
      <c r="P159" s="201">
        <f t="shared" si="70"/>
        <v>399</v>
      </c>
      <c r="Q159" s="201">
        <f t="shared" si="71"/>
        <v>63.84</v>
      </c>
      <c r="R159" s="201">
        <f t="shared" si="72"/>
        <v>166.35080000000002</v>
      </c>
      <c r="S159" s="201">
        <f t="shared" si="73"/>
        <v>26.616128000000003</v>
      </c>
      <c r="T159" s="201">
        <f t="shared" ca="1" si="74"/>
        <v>1201.6033287283706</v>
      </c>
      <c r="U159" s="201">
        <f t="shared" si="75"/>
        <v>84.482758620689665</v>
      </c>
      <c r="V159" s="201">
        <f t="shared" si="76"/>
        <v>13.517241379310347</v>
      </c>
      <c r="W159" s="201">
        <f t="shared" ca="1" si="77"/>
        <v>243.03590254802785</v>
      </c>
      <c r="X159" s="201">
        <f t="shared" ca="1" si="78"/>
        <v>38.885744407684456</v>
      </c>
      <c r="Y159" s="201">
        <f t="shared" ca="1" si="79"/>
        <v>25081.503539611618</v>
      </c>
      <c r="Z159" s="202">
        <f t="shared" si="80"/>
        <v>0.113</v>
      </c>
      <c r="AA159" s="200">
        <f t="shared" ca="1" si="93"/>
        <v>1502004.22</v>
      </c>
      <c r="AB159" s="200">
        <f t="shared" ca="1" si="81"/>
        <v>9643.223955036683</v>
      </c>
      <c r="AC159" s="201">
        <f t="shared" ca="1" si="82"/>
        <v>13200.948200222221</v>
      </c>
      <c r="AD159" s="201">
        <f t="shared" ca="1" si="83"/>
        <v>1201.603376</v>
      </c>
      <c r="AE159" s="201">
        <f t="shared" ca="1" si="84"/>
        <v>25081.504106214619</v>
      </c>
      <c r="AF159" s="201">
        <f t="shared" si="85"/>
        <v>0</v>
      </c>
      <c r="AG159" s="201">
        <f>'Tabla Crec'!E153+'Tabla Crec'!H153</f>
        <v>0</v>
      </c>
      <c r="AH159" s="201">
        <f t="shared" ca="1" si="94"/>
        <v>25081.504106214619</v>
      </c>
      <c r="AJ159" s="201">
        <f t="shared" ca="1" si="86"/>
        <v>24938.64499242762</v>
      </c>
    </row>
    <row r="160" spans="2:36" x14ac:dyDescent="0.25">
      <c r="B160" s="196">
        <v>146</v>
      </c>
      <c r="C160" s="197">
        <f t="shared" ca="1" si="87"/>
        <v>50134</v>
      </c>
      <c r="D160" s="196">
        <f t="shared" ca="1" si="95"/>
        <v>31</v>
      </c>
      <c r="E160" s="198">
        <f t="shared" si="64"/>
        <v>0.113</v>
      </c>
      <c r="F160" s="199">
        <f t="shared" ca="1" si="65"/>
        <v>1.0105305555555555</v>
      </c>
      <c r="G160" s="199">
        <f t="shared" ca="1" si="88"/>
        <v>4.4966073630445624</v>
      </c>
      <c r="H160" s="199">
        <f t="shared" ca="1" si="89"/>
        <v>0.22238988625480524</v>
      </c>
      <c r="I160" s="196" t="b">
        <f t="shared" si="66"/>
        <v>0</v>
      </c>
      <c r="J160" s="199">
        <f t="shared" si="90"/>
        <v>1.1538946241825858</v>
      </c>
      <c r="K160" s="199">
        <f t="shared" ca="1" si="67"/>
        <v>0.2566144942219965</v>
      </c>
      <c r="L160" s="164">
        <f t="shared" ca="1" si="68"/>
        <v>24045.774964655902</v>
      </c>
      <c r="M160" s="200">
        <f t="shared" ca="1" si="91"/>
        <v>1492360.9369554266</v>
      </c>
      <c r="N160" s="201">
        <f t="shared" ca="1" si="92"/>
        <v>8330.3852091058416</v>
      </c>
      <c r="O160" s="200">
        <f t="shared" ca="1" si="69"/>
        <v>14521.50100598572</v>
      </c>
      <c r="P160" s="201">
        <f t="shared" si="70"/>
        <v>399</v>
      </c>
      <c r="Q160" s="201">
        <f t="shared" si="71"/>
        <v>63.84</v>
      </c>
      <c r="R160" s="201">
        <f t="shared" si="72"/>
        <v>166.35080000000002</v>
      </c>
      <c r="S160" s="201">
        <f t="shared" si="73"/>
        <v>26.616128000000003</v>
      </c>
      <c r="T160" s="201">
        <f t="shared" ca="1" si="74"/>
        <v>1193.8887495643414</v>
      </c>
      <c r="U160" s="201">
        <f t="shared" si="75"/>
        <v>84.482758620689665</v>
      </c>
      <c r="V160" s="201">
        <f t="shared" si="76"/>
        <v>13.517241379310347</v>
      </c>
      <c r="W160" s="201">
        <f t="shared" ca="1" si="77"/>
        <v>243.03590254802785</v>
      </c>
      <c r="X160" s="201">
        <f t="shared" ca="1" si="78"/>
        <v>38.885744407684456</v>
      </c>
      <c r="Y160" s="201">
        <f t="shared" ca="1" si="79"/>
        <v>25081.503539611618</v>
      </c>
      <c r="Z160" s="202">
        <f t="shared" si="80"/>
        <v>0.113</v>
      </c>
      <c r="AA160" s="200">
        <f t="shared" ca="1" si="93"/>
        <v>1492361</v>
      </c>
      <c r="AB160" s="200">
        <f t="shared" ca="1" si="81"/>
        <v>8330.3852091058416</v>
      </c>
      <c r="AC160" s="201">
        <f t="shared" ca="1" si="82"/>
        <v>14521.501619444445</v>
      </c>
      <c r="AD160" s="201">
        <f t="shared" ca="1" si="83"/>
        <v>1193.8887999999999</v>
      </c>
      <c r="AE160" s="201">
        <f t="shared" ca="1" si="84"/>
        <v>25081.504203506003</v>
      </c>
      <c r="AF160" s="201">
        <f t="shared" si="85"/>
        <v>0</v>
      </c>
      <c r="AG160" s="201">
        <f>'Tabla Crec'!E154+'Tabla Crec'!H154</f>
        <v>0</v>
      </c>
      <c r="AH160" s="201">
        <f t="shared" ca="1" si="94"/>
        <v>25081.504203506003</v>
      </c>
      <c r="AJ160" s="201">
        <f t="shared" ca="1" si="86"/>
        <v>24938.645089719004</v>
      </c>
    </row>
    <row r="161" spans="2:36" x14ac:dyDescent="0.25">
      <c r="B161" s="196">
        <v>147</v>
      </c>
      <c r="C161" s="197">
        <f t="shared" ca="1" si="87"/>
        <v>50164</v>
      </c>
      <c r="D161" s="196">
        <f t="shared" ca="1" si="95"/>
        <v>30</v>
      </c>
      <c r="E161" s="198">
        <f t="shared" si="64"/>
        <v>0.113</v>
      </c>
      <c r="F161" s="199">
        <f t="shared" ca="1" si="65"/>
        <v>1.0102166666666665</v>
      </c>
      <c r="G161" s="199">
        <f t="shared" ca="1" si="88"/>
        <v>4.5425477016036675</v>
      </c>
      <c r="H161" s="199">
        <f t="shared" ca="1" si="89"/>
        <v>0.22014078127280146</v>
      </c>
      <c r="I161" s="196" t="b">
        <f t="shared" si="66"/>
        <v>0</v>
      </c>
      <c r="J161" s="199">
        <f t="shared" si="90"/>
        <v>1.1538946241825858</v>
      </c>
      <c r="K161" s="199">
        <f t="shared" ca="1" si="67"/>
        <v>0.25401926407404007</v>
      </c>
      <c r="L161" s="164">
        <f t="shared" ca="1" si="68"/>
        <v>24045.774964655902</v>
      </c>
      <c r="M161" s="200">
        <f t="shared" ca="1" si="91"/>
        <v>1484030.5517463207</v>
      </c>
      <c r="N161" s="201">
        <f t="shared" ca="1" si="92"/>
        <v>8883.929494314325</v>
      </c>
      <c r="O161" s="200">
        <f t="shared" ca="1" si="69"/>
        <v>13974.621028944521</v>
      </c>
      <c r="P161" s="201">
        <f t="shared" si="70"/>
        <v>399</v>
      </c>
      <c r="Q161" s="201">
        <f t="shared" si="71"/>
        <v>63.84</v>
      </c>
      <c r="R161" s="201">
        <f t="shared" si="72"/>
        <v>166.35080000000002</v>
      </c>
      <c r="S161" s="201">
        <f t="shared" si="73"/>
        <v>26.616128000000003</v>
      </c>
      <c r="T161" s="201">
        <f t="shared" ca="1" si="74"/>
        <v>1187.2244413970566</v>
      </c>
      <c r="U161" s="201">
        <f t="shared" si="75"/>
        <v>84.482758620689665</v>
      </c>
      <c r="V161" s="201">
        <f t="shared" si="76"/>
        <v>13.517241379310347</v>
      </c>
      <c r="W161" s="201">
        <f t="shared" ca="1" si="77"/>
        <v>243.03590254802788</v>
      </c>
      <c r="X161" s="201">
        <f t="shared" ca="1" si="78"/>
        <v>38.885744407684463</v>
      </c>
      <c r="Y161" s="201">
        <f t="shared" ca="1" si="79"/>
        <v>25081.503539611622</v>
      </c>
      <c r="Z161" s="202">
        <f t="shared" si="80"/>
        <v>0.113</v>
      </c>
      <c r="AA161" s="200">
        <f t="shared" ca="1" si="93"/>
        <v>1484030.61</v>
      </c>
      <c r="AB161" s="200">
        <f t="shared" ca="1" si="81"/>
        <v>8883.929494314325</v>
      </c>
      <c r="AC161" s="201">
        <f t="shared" ca="1" si="82"/>
        <v>13974.6215775</v>
      </c>
      <c r="AD161" s="201">
        <f t="shared" ca="1" si="83"/>
        <v>1187.2244880000001</v>
      </c>
      <c r="AE161" s="201">
        <f t="shared" ca="1" si="84"/>
        <v>25081.504134770043</v>
      </c>
      <c r="AF161" s="201">
        <f t="shared" si="85"/>
        <v>0</v>
      </c>
      <c r="AG161" s="201">
        <f>'Tabla Crec'!E155+'Tabla Crec'!H155</f>
        <v>0</v>
      </c>
      <c r="AH161" s="201">
        <f t="shared" ca="1" si="94"/>
        <v>25081.504134770043</v>
      </c>
      <c r="AJ161" s="201">
        <f t="shared" ca="1" si="86"/>
        <v>24938.645020983044</v>
      </c>
    </row>
    <row r="162" spans="2:36" x14ac:dyDescent="0.25">
      <c r="B162" s="196">
        <v>148</v>
      </c>
      <c r="C162" s="197">
        <f t="shared" ca="1" si="87"/>
        <v>50195</v>
      </c>
      <c r="D162" s="196">
        <f t="shared" ca="1" si="95"/>
        <v>31</v>
      </c>
      <c r="E162" s="198">
        <f t="shared" si="64"/>
        <v>0.113</v>
      </c>
      <c r="F162" s="199">
        <f t="shared" ca="1" si="65"/>
        <v>1.0105305555555555</v>
      </c>
      <c r="G162" s="199">
        <f t="shared" ca="1" si="88"/>
        <v>4.5903832525391657</v>
      </c>
      <c r="H162" s="199">
        <f t="shared" ca="1" si="89"/>
        <v>0.21784673413638198</v>
      </c>
      <c r="I162" s="196" t="b">
        <f t="shared" si="66"/>
        <v>0</v>
      </c>
      <c r="J162" s="199">
        <f t="shared" si="90"/>
        <v>1.1538946241825858</v>
      </c>
      <c r="K162" s="199">
        <f t="shared" ca="1" si="67"/>
        <v>0.25137217541570417</v>
      </c>
      <c r="L162" s="164">
        <f t="shared" ca="1" si="68"/>
        <v>24045.774964655902</v>
      </c>
      <c r="M162" s="200">
        <f t="shared" ca="1" si="91"/>
        <v>1475146.6222520063</v>
      </c>
      <c r="N162" s="201">
        <f t="shared" ca="1" si="92"/>
        <v>8511.6615064410234</v>
      </c>
      <c r="O162" s="200">
        <f t="shared" ca="1" si="69"/>
        <v>14353.996160413273</v>
      </c>
      <c r="P162" s="201">
        <f t="shared" si="70"/>
        <v>399</v>
      </c>
      <c r="Q162" s="201">
        <f t="shared" si="71"/>
        <v>63.84</v>
      </c>
      <c r="R162" s="201">
        <f t="shared" si="72"/>
        <v>166.35080000000002</v>
      </c>
      <c r="S162" s="201">
        <f t="shared" si="73"/>
        <v>26.616128000000003</v>
      </c>
      <c r="T162" s="201">
        <f t="shared" ca="1" si="74"/>
        <v>1180.1172978016052</v>
      </c>
      <c r="U162" s="201">
        <f t="shared" si="75"/>
        <v>84.482758620689665</v>
      </c>
      <c r="V162" s="201">
        <f t="shared" si="76"/>
        <v>13.517241379310347</v>
      </c>
      <c r="W162" s="201">
        <f t="shared" ca="1" si="77"/>
        <v>243.03590254802785</v>
      </c>
      <c r="X162" s="201">
        <f t="shared" ca="1" si="78"/>
        <v>38.885744407684456</v>
      </c>
      <c r="Y162" s="201">
        <f t="shared" ca="1" si="79"/>
        <v>25081.503539611618</v>
      </c>
      <c r="Z162" s="202">
        <f t="shared" si="80"/>
        <v>0.113</v>
      </c>
      <c r="AA162" s="200">
        <f t="shared" ca="1" si="93"/>
        <v>1475146.68</v>
      </c>
      <c r="AB162" s="200">
        <f t="shared" ca="1" si="81"/>
        <v>8511.6615064410234</v>
      </c>
      <c r="AC162" s="201">
        <f t="shared" ca="1" si="82"/>
        <v>14353.996722333333</v>
      </c>
      <c r="AD162" s="201">
        <f t="shared" ca="1" si="83"/>
        <v>1180.117344</v>
      </c>
      <c r="AE162" s="201">
        <f t="shared" ca="1" si="84"/>
        <v>25081.504147730073</v>
      </c>
      <c r="AF162" s="201">
        <f t="shared" si="85"/>
        <v>0</v>
      </c>
      <c r="AG162" s="201">
        <f>'Tabla Crec'!E156+'Tabla Crec'!H156</f>
        <v>0</v>
      </c>
      <c r="AH162" s="201">
        <f t="shared" ca="1" si="94"/>
        <v>25081.504147730073</v>
      </c>
      <c r="AJ162" s="201">
        <f t="shared" ca="1" si="86"/>
        <v>24938.645033943074</v>
      </c>
    </row>
    <row r="163" spans="2:36" x14ac:dyDescent="0.25">
      <c r="B163" s="196">
        <v>149</v>
      </c>
      <c r="C163" s="197">
        <f t="shared" ca="1" si="87"/>
        <v>50225</v>
      </c>
      <c r="D163" s="196">
        <f t="shared" ca="1" si="95"/>
        <v>30</v>
      </c>
      <c r="E163" s="198">
        <f t="shared" si="64"/>
        <v>0.113</v>
      </c>
      <c r="F163" s="199">
        <f t="shared" ca="1" si="65"/>
        <v>1.0102166666666665</v>
      </c>
      <c r="G163" s="199">
        <f t="shared" ca="1" si="88"/>
        <v>4.6372816681026068</v>
      </c>
      <c r="H163" s="199">
        <f t="shared" ca="1" si="89"/>
        <v>0.21564357560561134</v>
      </c>
      <c r="I163" s="196" t="b">
        <f t="shared" si="66"/>
        <v>0</v>
      </c>
      <c r="J163" s="199">
        <f t="shared" si="90"/>
        <v>1.1538946241825858</v>
      </c>
      <c r="K163" s="199">
        <f t="shared" ca="1" si="67"/>
        <v>0.24882996263082593</v>
      </c>
      <c r="L163" s="164">
        <f t="shared" ca="1" si="68"/>
        <v>24045.774964655902</v>
      </c>
      <c r="M163" s="200">
        <f t="shared" ca="1" si="91"/>
        <v>1466634.9607455654</v>
      </c>
      <c r="N163" s="201">
        <f t="shared" ca="1" si="92"/>
        <v>9061.6544490387078</v>
      </c>
      <c r="O163" s="200">
        <f t="shared" ca="1" si="69"/>
        <v>13810.812547020741</v>
      </c>
      <c r="P163" s="201">
        <f t="shared" si="70"/>
        <v>399</v>
      </c>
      <c r="Q163" s="201">
        <f t="shared" si="71"/>
        <v>63.84</v>
      </c>
      <c r="R163" s="201">
        <f t="shared" si="72"/>
        <v>166.35080000000002</v>
      </c>
      <c r="S163" s="201">
        <f t="shared" si="73"/>
        <v>26.616128000000003</v>
      </c>
      <c r="T163" s="201">
        <f t="shared" ca="1" si="74"/>
        <v>1173.3079685964524</v>
      </c>
      <c r="U163" s="201">
        <f t="shared" si="75"/>
        <v>84.482758620689665</v>
      </c>
      <c r="V163" s="201">
        <f t="shared" si="76"/>
        <v>13.517241379310347</v>
      </c>
      <c r="W163" s="201">
        <f t="shared" ca="1" si="77"/>
        <v>243.03590254802782</v>
      </c>
      <c r="X163" s="201">
        <f t="shared" ca="1" si="78"/>
        <v>38.885744407684449</v>
      </c>
      <c r="Y163" s="201">
        <f t="shared" ca="1" si="79"/>
        <v>25081.503539611615</v>
      </c>
      <c r="Z163" s="202">
        <f t="shared" si="80"/>
        <v>0.113</v>
      </c>
      <c r="AA163" s="200">
        <f t="shared" ca="1" si="93"/>
        <v>1466635.02</v>
      </c>
      <c r="AB163" s="200">
        <f t="shared" ca="1" si="81"/>
        <v>9061.6544490387078</v>
      </c>
      <c r="AC163" s="201">
        <f t="shared" ca="1" si="82"/>
        <v>13810.813105000001</v>
      </c>
      <c r="AD163" s="201">
        <f t="shared" ca="1" si="83"/>
        <v>1173.3080160000002</v>
      </c>
      <c r="AE163" s="201">
        <f t="shared" ca="1" si="84"/>
        <v>25081.504144994426</v>
      </c>
      <c r="AF163" s="201">
        <f t="shared" si="85"/>
        <v>0</v>
      </c>
      <c r="AG163" s="201">
        <f>'Tabla Crec'!E157+'Tabla Crec'!H157</f>
        <v>0</v>
      </c>
      <c r="AH163" s="201">
        <f t="shared" ca="1" si="94"/>
        <v>25081.504144994426</v>
      </c>
      <c r="AJ163" s="201">
        <f t="shared" ca="1" si="86"/>
        <v>24938.645031207427</v>
      </c>
    </row>
    <row r="164" spans="2:36" x14ac:dyDescent="0.25">
      <c r="B164" s="196">
        <v>150</v>
      </c>
      <c r="C164" s="197">
        <f t="shared" ca="1" si="87"/>
        <v>50256</v>
      </c>
      <c r="D164" s="196">
        <f t="shared" ca="1" si="95"/>
        <v>31</v>
      </c>
      <c r="E164" s="198">
        <f t="shared" si="64"/>
        <v>0.113</v>
      </c>
      <c r="F164" s="199">
        <f t="shared" ca="1" si="65"/>
        <v>1.0105305555555555</v>
      </c>
      <c r="G164" s="199">
        <f t="shared" ca="1" si="88"/>
        <v>4.6861148203353205</v>
      </c>
      <c r="H164" s="199">
        <f t="shared" ca="1" si="89"/>
        <v>0.21339639303341779</v>
      </c>
      <c r="I164" s="196" t="b">
        <f t="shared" si="66"/>
        <v>0</v>
      </c>
      <c r="J164" s="199">
        <f t="shared" si="90"/>
        <v>1.1538946241825858</v>
      </c>
      <c r="K164" s="199">
        <f t="shared" ca="1" si="67"/>
        <v>0.24623695074121499</v>
      </c>
      <c r="L164" s="164">
        <f t="shared" ca="1" si="68"/>
        <v>24045.774964655902</v>
      </c>
      <c r="M164" s="200">
        <f t="shared" ca="1" si="91"/>
        <v>1457573.3062965267</v>
      </c>
      <c r="N164" s="201">
        <f t="shared" ca="1" si="92"/>
        <v>8696.7182864055339</v>
      </c>
      <c r="O164" s="200">
        <f t="shared" ca="1" si="69"/>
        <v>14182.998033213147</v>
      </c>
      <c r="P164" s="201">
        <f t="shared" si="70"/>
        <v>399</v>
      </c>
      <c r="Q164" s="201">
        <f t="shared" si="71"/>
        <v>63.84</v>
      </c>
      <c r="R164" s="201">
        <f t="shared" si="72"/>
        <v>166.35080000000002</v>
      </c>
      <c r="S164" s="201">
        <f t="shared" si="73"/>
        <v>26.616128000000003</v>
      </c>
      <c r="T164" s="201">
        <f t="shared" ca="1" si="74"/>
        <v>1166.0586450372214</v>
      </c>
      <c r="U164" s="201">
        <f t="shared" si="75"/>
        <v>84.482758620689665</v>
      </c>
      <c r="V164" s="201">
        <f t="shared" si="76"/>
        <v>13.517241379310347</v>
      </c>
      <c r="W164" s="201">
        <f t="shared" ca="1" si="77"/>
        <v>243.03590254802785</v>
      </c>
      <c r="X164" s="201">
        <f t="shared" ca="1" si="78"/>
        <v>38.885744407684456</v>
      </c>
      <c r="Y164" s="201">
        <f t="shared" ca="1" si="79"/>
        <v>25081.503539611618</v>
      </c>
      <c r="Z164" s="202">
        <f t="shared" si="80"/>
        <v>0.113</v>
      </c>
      <c r="AA164" s="200">
        <f t="shared" ca="1" si="93"/>
        <v>1457573.37</v>
      </c>
      <c r="AB164" s="200">
        <f t="shared" ca="1" si="81"/>
        <v>8696.7182864055339</v>
      </c>
      <c r="AC164" s="201">
        <f t="shared" ca="1" si="82"/>
        <v>14182.998653083336</v>
      </c>
      <c r="AD164" s="201">
        <f t="shared" ca="1" si="83"/>
        <v>1166.0586960000001</v>
      </c>
      <c r="AE164" s="201">
        <f t="shared" ca="1" si="84"/>
        <v>25081.504210444586</v>
      </c>
      <c r="AF164" s="201">
        <f t="shared" si="85"/>
        <v>0</v>
      </c>
      <c r="AG164" s="201">
        <f>'Tabla Crec'!E158+'Tabla Crec'!H158</f>
        <v>0</v>
      </c>
      <c r="AH164" s="201">
        <f t="shared" ca="1" si="94"/>
        <v>25081.504210444586</v>
      </c>
      <c r="AJ164" s="201">
        <f t="shared" ca="1" si="86"/>
        <v>24938.645096657587</v>
      </c>
    </row>
    <row r="165" spans="2:36" x14ac:dyDescent="0.25">
      <c r="B165" s="196">
        <v>151</v>
      </c>
      <c r="C165" s="197">
        <f t="shared" ca="1" si="87"/>
        <v>50287</v>
      </c>
      <c r="D165" s="196">
        <f t="shared" ca="1" si="95"/>
        <v>31</v>
      </c>
      <c r="E165" s="198">
        <f t="shared" si="64"/>
        <v>0.113</v>
      </c>
      <c r="F165" s="199">
        <f t="shared" ca="1" si="65"/>
        <v>1.0105305555555555</v>
      </c>
      <c r="G165" s="199">
        <f t="shared" ca="1" si="88"/>
        <v>4.7354622127905737</v>
      </c>
      <c r="H165" s="199">
        <f t="shared" ca="1" si="89"/>
        <v>0.21117262794305083</v>
      </c>
      <c r="I165" s="196" t="b">
        <f t="shared" si="66"/>
        <v>0</v>
      </c>
      <c r="J165" s="199">
        <f t="shared" si="90"/>
        <v>1.1538946241825858</v>
      </c>
      <c r="K165" s="199">
        <f t="shared" ca="1" si="67"/>
        <v>0.24367096015799566</v>
      </c>
      <c r="L165" s="164">
        <f t="shared" ca="1" si="68"/>
        <v>24045.774964655902</v>
      </c>
      <c r="M165" s="200">
        <f t="shared" ca="1" si="91"/>
        <v>1448876.5880101211</v>
      </c>
      <c r="N165" s="201">
        <f t="shared" ca="1" si="92"/>
        <v>8788.2995614715419</v>
      </c>
      <c r="O165" s="200">
        <f t="shared" ca="1" si="69"/>
        <v>14098.374132776264</v>
      </c>
      <c r="P165" s="201">
        <f t="shared" si="70"/>
        <v>399</v>
      </c>
      <c r="Q165" s="201">
        <f t="shared" si="71"/>
        <v>63.84</v>
      </c>
      <c r="R165" s="201">
        <f t="shared" si="72"/>
        <v>166.35080000000002</v>
      </c>
      <c r="S165" s="201">
        <f t="shared" si="73"/>
        <v>26.616128000000003</v>
      </c>
      <c r="T165" s="201">
        <f t="shared" ca="1" si="74"/>
        <v>1159.101270408097</v>
      </c>
      <c r="U165" s="201">
        <f t="shared" si="75"/>
        <v>84.482758620689665</v>
      </c>
      <c r="V165" s="201">
        <f t="shared" si="76"/>
        <v>13.517241379310347</v>
      </c>
      <c r="W165" s="201">
        <f t="shared" ca="1" si="77"/>
        <v>243.03590254802785</v>
      </c>
      <c r="X165" s="201">
        <f t="shared" ca="1" si="78"/>
        <v>38.885744407684456</v>
      </c>
      <c r="Y165" s="201">
        <f t="shared" ca="1" si="79"/>
        <v>25081.503539611618</v>
      </c>
      <c r="Z165" s="202">
        <f t="shared" si="80"/>
        <v>0.113</v>
      </c>
      <c r="AA165" s="200">
        <f t="shared" ca="1" si="93"/>
        <v>1448876.65</v>
      </c>
      <c r="AB165" s="200">
        <f t="shared" ca="1" si="81"/>
        <v>8788.2995614715419</v>
      </c>
      <c r="AC165" s="201">
        <f t="shared" ca="1" si="82"/>
        <v>14098.374735972224</v>
      </c>
      <c r="AD165" s="201">
        <f t="shared" ca="1" si="83"/>
        <v>1159.10132</v>
      </c>
      <c r="AE165" s="201">
        <f t="shared" ca="1" si="84"/>
        <v>25081.504192399483</v>
      </c>
      <c r="AF165" s="201">
        <f t="shared" si="85"/>
        <v>0</v>
      </c>
      <c r="AG165" s="201">
        <f>'Tabla Crec'!E159+'Tabla Crec'!H159</f>
        <v>0</v>
      </c>
      <c r="AH165" s="201">
        <f t="shared" ca="1" si="94"/>
        <v>25081.504192399483</v>
      </c>
      <c r="AJ165" s="201">
        <f t="shared" ca="1" si="86"/>
        <v>24938.645078612484</v>
      </c>
    </row>
    <row r="166" spans="2:36" x14ac:dyDescent="0.25">
      <c r="B166" s="196">
        <v>152</v>
      </c>
      <c r="C166" s="197">
        <f t="shared" ca="1" si="87"/>
        <v>50317</v>
      </c>
      <c r="D166" s="196">
        <f t="shared" ca="1" si="95"/>
        <v>30</v>
      </c>
      <c r="E166" s="198">
        <f t="shared" si="64"/>
        <v>0.113</v>
      </c>
      <c r="F166" s="199">
        <f t="shared" ca="1" si="65"/>
        <v>1.0102166666666665</v>
      </c>
      <c r="G166" s="199">
        <f t="shared" ca="1" si="88"/>
        <v>4.7838428517312499</v>
      </c>
      <c r="H166" s="199">
        <f t="shared" ca="1" si="89"/>
        <v>0.20903696693090676</v>
      </c>
      <c r="I166" s="196" t="b">
        <f t="shared" si="66"/>
        <v>0</v>
      </c>
      <c r="J166" s="199">
        <f t="shared" si="90"/>
        <v>1.1538946241825858</v>
      </c>
      <c r="K166" s="199">
        <f t="shared" ca="1" si="67"/>
        <v>0.24120663239700627</v>
      </c>
      <c r="L166" s="164">
        <f t="shared" ca="1" si="68"/>
        <v>24045.774964655902</v>
      </c>
      <c r="M166" s="200">
        <f t="shared" ca="1" si="91"/>
        <v>1440088.2884486497</v>
      </c>
      <c r="N166" s="201">
        <f t="shared" ca="1" si="92"/>
        <v>9332.8729510055309</v>
      </c>
      <c r="O166" s="200">
        <f t="shared" ca="1" si="69"/>
        <v>13560.831382891451</v>
      </c>
      <c r="P166" s="201">
        <f t="shared" si="70"/>
        <v>399</v>
      </c>
      <c r="Q166" s="201">
        <f t="shared" si="71"/>
        <v>63.84</v>
      </c>
      <c r="R166" s="201">
        <f t="shared" si="72"/>
        <v>166.35080000000002</v>
      </c>
      <c r="S166" s="201">
        <f t="shared" si="73"/>
        <v>26.616128000000003</v>
      </c>
      <c r="T166" s="201">
        <f t="shared" ca="1" si="74"/>
        <v>1152.0706307589198</v>
      </c>
      <c r="U166" s="201">
        <f t="shared" si="75"/>
        <v>84.482758620689665</v>
      </c>
      <c r="V166" s="201">
        <f t="shared" si="76"/>
        <v>13.517241379310347</v>
      </c>
      <c r="W166" s="201">
        <f t="shared" ca="1" si="77"/>
        <v>243.03590254802785</v>
      </c>
      <c r="X166" s="201">
        <f t="shared" ca="1" si="78"/>
        <v>38.885744407684456</v>
      </c>
      <c r="Y166" s="201">
        <f t="shared" ca="1" si="79"/>
        <v>25081.503539611618</v>
      </c>
      <c r="Z166" s="202">
        <f t="shared" si="80"/>
        <v>0.113</v>
      </c>
      <c r="AA166" s="200">
        <f t="shared" ca="1" si="93"/>
        <v>1440088.35</v>
      </c>
      <c r="AB166" s="200">
        <f t="shared" ca="1" si="81"/>
        <v>9332.8729510055309</v>
      </c>
      <c r="AC166" s="201">
        <f t="shared" ca="1" si="82"/>
        <v>13560.8319625</v>
      </c>
      <c r="AD166" s="201">
        <f t="shared" ca="1" si="83"/>
        <v>1152.07068</v>
      </c>
      <c r="AE166" s="201">
        <f t="shared" ca="1" si="84"/>
        <v>25081.504168461248</v>
      </c>
      <c r="AF166" s="201">
        <f t="shared" si="85"/>
        <v>0</v>
      </c>
      <c r="AG166" s="201">
        <f>'Tabla Crec'!E160+'Tabla Crec'!H160</f>
        <v>0</v>
      </c>
      <c r="AH166" s="201">
        <f t="shared" ca="1" si="94"/>
        <v>25081.504168461248</v>
      </c>
      <c r="AJ166" s="201">
        <f t="shared" ca="1" si="86"/>
        <v>24938.645054674249</v>
      </c>
    </row>
    <row r="167" spans="2:36" x14ac:dyDescent="0.25">
      <c r="B167" s="196">
        <v>153</v>
      </c>
      <c r="C167" s="197">
        <f t="shared" ca="1" si="87"/>
        <v>50348</v>
      </c>
      <c r="D167" s="196">
        <f t="shared" ca="1" si="95"/>
        <v>31</v>
      </c>
      <c r="E167" s="198">
        <f t="shared" si="64"/>
        <v>0.113</v>
      </c>
      <c r="F167" s="199">
        <f t="shared" ca="1" si="65"/>
        <v>1.0105305555555555</v>
      </c>
      <c r="G167" s="199">
        <f t="shared" ca="1" si="88"/>
        <v>4.8342193746504529</v>
      </c>
      <c r="H167" s="199">
        <f t="shared" ca="1" si="89"/>
        <v>0.20685863062892276</v>
      </c>
      <c r="I167" s="196" t="b">
        <f t="shared" si="66"/>
        <v>0</v>
      </c>
      <c r="J167" s="199">
        <f t="shared" si="90"/>
        <v>1.1538946241825858</v>
      </c>
      <c r="K167" s="199">
        <f t="shared" ca="1" si="67"/>
        <v>0.23869306184848516</v>
      </c>
      <c r="L167" s="164">
        <f t="shared" ca="1" si="68"/>
        <v>24045.774964655902</v>
      </c>
      <c r="M167" s="200">
        <f t="shared" ca="1" si="91"/>
        <v>1430755.4154976441</v>
      </c>
      <c r="N167" s="201">
        <f t="shared" ca="1" si="92"/>
        <v>8979.1255753459882</v>
      </c>
      <c r="O167" s="200">
        <f t="shared" ca="1" si="69"/>
        <v>13922.045056911798</v>
      </c>
      <c r="P167" s="201">
        <f t="shared" si="70"/>
        <v>399</v>
      </c>
      <c r="Q167" s="201">
        <f t="shared" si="71"/>
        <v>63.84</v>
      </c>
      <c r="R167" s="201">
        <f t="shared" si="72"/>
        <v>166.35080000000002</v>
      </c>
      <c r="S167" s="201">
        <f t="shared" si="73"/>
        <v>26.616128000000003</v>
      </c>
      <c r="T167" s="201">
        <f t="shared" ca="1" si="74"/>
        <v>1144.6043323981153</v>
      </c>
      <c r="U167" s="201">
        <f t="shared" si="75"/>
        <v>84.482758620689665</v>
      </c>
      <c r="V167" s="201">
        <f t="shared" si="76"/>
        <v>13.517241379310347</v>
      </c>
      <c r="W167" s="201">
        <f t="shared" ca="1" si="77"/>
        <v>243.03590254802785</v>
      </c>
      <c r="X167" s="201">
        <f t="shared" ca="1" si="78"/>
        <v>38.885744407684456</v>
      </c>
      <c r="Y167" s="201">
        <f t="shared" ca="1" si="79"/>
        <v>25081.503539611618</v>
      </c>
      <c r="Z167" s="202">
        <f t="shared" si="80"/>
        <v>0.113</v>
      </c>
      <c r="AA167" s="200">
        <f t="shared" ca="1" si="93"/>
        <v>1430755.48</v>
      </c>
      <c r="AB167" s="200">
        <f t="shared" ca="1" si="81"/>
        <v>8979.1255753459882</v>
      </c>
      <c r="AC167" s="201">
        <f t="shared" ca="1" si="82"/>
        <v>13922.045684555556</v>
      </c>
      <c r="AD167" s="201">
        <f t="shared" ca="1" si="83"/>
        <v>1144.604384</v>
      </c>
      <c r="AE167" s="201">
        <f t="shared" ca="1" si="84"/>
        <v>25081.504218857259</v>
      </c>
      <c r="AF167" s="201">
        <f t="shared" si="85"/>
        <v>0</v>
      </c>
      <c r="AG167" s="201">
        <f>'Tabla Crec'!E161+'Tabla Crec'!H161</f>
        <v>0</v>
      </c>
      <c r="AH167" s="201">
        <f t="shared" ca="1" si="94"/>
        <v>25081.504218857259</v>
      </c>
      <c r="AJ167" s="201">
        <f t="shared" ca="1" si="86"/>
        <v>24938.64510507026</v>
      </c>
    </row>
    <row r="168" spans="2:36" x14ac:dyDescent="0.25">
      <c r="B168" s="196">
        <v>154</v>
      </c>
      <c r="C168" s="197">
        <f t="shared" ca="1" si="87"/>
        <v>50378</v>
      </c>
      <c r="D168" s="196">
        <f t="shared" ca="1" si="95"/>
        <v>30</v>
      </c>
      <c r="E168" s="198">
        <f t="shared" si="64"/>
        <v>0.113</v>
      </c>
      <c r="F168" s="199">
        <f t="shared" ca="1" si="65"/>
        <v>1.0102166666666665</v>
      </c>
      <c r="G168" s="199">
        <f t="shared" ca="1" si="88"/>
        <v>4.8836089825947981</v>
      </c>
      <c r="H168" s="199">
        <f t="shared" ca="1" si="89"/>
        <v>0.20476659854709989</v>
      </c>
      <c r="I168" s="196" t="b">
        <f t="shared" si="66"/>
        <v>0</v>
      </c>
      <c r="J168" s="199">
        <f t="shared" si="90"/>
        <v>1.1538946241825858</v>
      </c>
      <c r="K168" s="199">
        <f t="shared" ca="1" si="67"/>
        <v>0.23627907727565226</v>
      </c>
      <c r="L168" s="164">
        <f t="shared" ca="1" si="68"/>
        <v>24045.774964655902</v>
      </c>
      <c r="M168" s="200">
        <f t="shared" ca="1" si="91"/>
        <v>1421776.2899222982</v>
      </c>
      <c r="N168" s="201">
        <f t="shared" ca="1" si="92"/>
        <v>9519.9605359497564</v>
      </c>
      <c r="O168" s="200">
        <f t="shared" ca="1" si="69"/>
        <v>13388.393396768308</v>
      </c>
      <c r="P168" s="201">
        <f t="shared" si="70"/>
        <v>399</v>
      </c>
      <c r="Q168" s="201">
        <f t="shared" si="71"/>
        <v>63.84</v>
      </c>
      <c r="R168" s="201">
        <f t="shared" si="72"/>
        <v>166.35080000000002</v>
      </c>
      <c r="S168" s="201">
        <f t="shared" si="73"/>
        <v>26.616128000000003</v>
      </c>
      <c r="T168" s="201">
        <f t="shared" ca="1" si="74"/>
        <v>1137.4210319378385</v>
      </c>
      <c r="U168" s="201">
        <f t="shared" si="75"/>
        <v>84.482758620689665</v>
      </c>
      <c r="V168" s="201">
        <f t="shared" si="76"/>
        <v>13.517241379310347</v>
      </c>
      <c r="W168" s="201">
        <f t="shared" ca="1" si="77"/>
        <v>243.03590254802785</v>
      </c>
      <c r="X168" s="201">
        <f t="shared" ca="1" si="78"/>
        <v>38.885744407684456</v>
      </c>
      <c r="Y168" s="201">
        <f t="shared" ca="1" si="79"/>
        <v>25081.503539611618</v>
      </c>
      <c r="Z168" s="202">
        <f t="shared" si="80"/>
        <v>0.113</v>
      </c>
      <c r="AA168" s="200">
        <f t="shared" ca="1" si="93"/>
        <v>1421776.35</v>
      </c>
      <c r="AB168" s="200">
        <f t="shared" ca="1" si="81"/>
        <v>9519.9605359497564</v>
      </c>
      <c r="AC168" s="201">
        <f t="shared" ca="1" si="82"/>
        <v>13388.393962500002</v>
      </c>
      <c r="AD168" s="201">
        <f t="shared" ca="1" si="83"/>
        <v>1137.4210800000001</v>
      </c>
      <c r="AE168" s="201">
        <f t="shared" ca="1" si="84"/>
        <v>25081.504153405473</v>
      </c>
      <c r="AF168" s="201">
        <f t="shared" si="85"/>
        <v>0</v>
      </c>
      <c r="AG168" s="201">
        <f>'Tabla Crec'!E162+'Tabla Crec'!H162</f>
        <v>0</v>
      </c>
      <c r="AH168" s="201">
        <f t="shared" ca="1" si="94"/>
        <v>25081.504153405473</v>
      </c>
      <c r="AJ168" s="201">
        <f t="shared" ca="1" si="86"/>
        <v>24938.645039618474</v>
      </c>
    </row>
    <row r="169" spans="2:36" x14ac:dyDescent="0.25">
      <c r="B169" s="196">
        <v>155</v>
      </c>
      <c r="C169" s="197">
        <f t="shared" ca="1" si="87"/>
        <v>50409</v>
      </c>
      <c r="D169" s="196">
        <f t="shared" ca="1" si="95"/>
        <v>31</v>
      </c>
      <c r="E169" s="198">
        <f t="shared" si="64"/>
        <v>0.113</v>
      </c>
      <c r="F169" s="199">
        <f t="shared" ca="1" si="65"/>
        <v>1.0105305555555555</v>
      </c>
      <c r="G169" s="199">
        <f t="shared" ca="1" si="88"/>
        <v>4.9350360982976227</v>
      </c>
      <c r="H169" s="199">
        <f t="shared" ca="1" si="89"/>
        <v>0.20263276297917202</v>
      </c>
      <c r="I169" s="196" t="b">
        <f t="shared" si="66"/>
        <v>0</v>
      </c>
      <c r="J169" s="199">
        <f t="shared" si="90"/>
        <v>1.1538946241825858</v>
      </c>
      <c r="K169" s="199">
        <f t="shared" ca="1" si="67"/>
        <v>0.23381685588493067</v>
      </c>
      <c r="L169" s="164">
        <f t="shared" ca="1" si="68"/>
        <v>24045.774964655902</v>
      </c>
      <c r="M169" s="200">
        <f t="shared" ca="1" si="91"/>
        <v>1412256.3293863484</v>
      </c>
      <c r="N169" s="201">
        <f t="shared" ca="1" si="92"/>
        <v>9173.9312293679923</v>
      </c>
      <c r="O169" s="200">
        <f t="shared" ca="1" si="69"/>
        <v>13742.038671778831</v>
      </c>
      <c r="P169" s="201">
        <f t="shared" si="70"/>
        <v>399</v>
      </c>
      <c r="Q169" s="201">
        <f t="shared" si="71"/>
        <v>63.84</v>
      </c>
      <c r="R169" s="201">
        <f t="shared" si="72"/>
        <v>166.35080000000002</v>
      </c>
      <c r="S169" s="201">
        <f t="shared" si="73"/>
        <v>26.616128000000003</v>
      </c>
      <c r="T169" s="201">
        <f t="shared" ca="1" si="74"/>
        <v>1129.8050635090788</v>
      </c>
      <c r="U169" s="201">
        <f t="shared" si="75"/>
        <v>84.482758620689665</v>
      </c>
      <c r="V169" s="201">
        <f t="shared" si="76"/>
        <v>13.517241379310347</v>
      </c>
      <c r="W169" s="201">
        <f t="shared" ca="1" si="77"/>
        <v>243.03590254802788</v>
      </c>
      <c r="X169" s="201">
        <f t="shared" ca="1" si="78"/>
        <v>38.885744407684463</v>
      </c>
      <c r="Y169" s="201">
        <f t="shared" ca="1" si="79"/>
        <v>25081.503539611622</v>
      </c>
      <c r="Z169" s="202">
        <f t="shared" si="80"/>
        <v>0.113</v>
      </c>
      <c r="AA169" s="200">
        <f t="shared" ca="1" si="93"/>
        <v>1412256.39</v>
      </c>
      <c r="AB169" s="200">
        <f t="shared" ca="1" si="81"/>
        <v>9173.9312293679923</v>
      </c>
      <c r="AC169" s="201">
        <f t="shared" ca="1" si="82"/>
        <v>13742.039261583332</v>
      </c>
      <c r="AD169" s="201">
        <f t="shared" ca="1" si="83"/>
        <v>1129.805112</v>
      </c>
      <c r="AE169" s="201">
        <f t="shared" ca="1" si="84"/>
        <v>25081.504177907042</v>
      </c>
      <c r="AF169" s="201">
        <f t="shared" si="85"/>
        <v>0</v>
      </c>
      <c r="AG169" s="201">
        <f>'Tabla Crec'!E163+'Tabla Crec'!H163</f>
        <v>0</v>
      </c>
      <c r="AH169" s="201">
        <f t="shared" ca="1" si="94"/>
        <v>25081.504177907042</v>
      </c>
      <c r="AJ169" s="201">
        <f t="shared" ca="1" si="86"/>
        <v>24938.645064120043</v>
      </c>
    </row>
    <row r="170" spans="2:36" x14ac:dyDescent="0.25">
      <c r="B170" s="196">
        <v>156</v>
      </c>
      <c r="C170" s="197">
        <f t="shared" ca="1" si="87"/>
        <v>50440</v>
      </c>
      <c r="D170" s="196">
        <f t="shared" ca="1" si="95"/>
        <v>31</v>
      </c>
      <c r="E170" s="198">
        <f t="shared" si="64"/>
        <v>0.113</v>
      </c>
      <c r="F170" s="199">
        <f t="shared" ca="1" si="65"/>
        <v>1.0105305555555555</v>
      </c>
      <c r="G170" s="199">
        <f t="shared" ca="1" si="88"/>
        <v>4.9870047700994178</v>
      </c>
      <c r="H170" s="199">
        <f t="shared" ca="1" si="89"/>
        <v>0.20052116372450646</v>
      </c>
      <c r="I170" s="196" t="b">
        <f t="shared" si="66"/>
        <v>1</v>
      </c>
      <c r="J170" s="199">
        <f t="shared" si="90"/>
        <v>1.1677413596727768</v>
      </c>
      <c r="K170" s="199">
        <f t="shared" ca="1" si="67"/>
        <v>0.23415685637082267</v>
      </c>
      <c r="L170" s="164">
        <f t="shared" ca="1" si="68"/>
        <v>24334.324264231771</v>
      </c>
      <c r="M170" s="200">
        <f t="shared" ca="1" si="91"/>
        <v>1403082.3981569803</v>
      </c>
      <c r="N170" s="201">
        <f t="shared" ca="1" si="92"/>
        <v>9559.0871214175695</v>
      </c>
      <c r="O170" s="200">
        <f t="shared" ca="1" si="69"/>
        <v>13652.771224288617</v>
      </c>
      <c r="P170" s="201">
        <f t="shared" si="70"/>
        <v>399</v>
      </c>
      <c r="Q170" s="201">
        <f t="shared" si="71"/>
        <v>63.84</v>
      </c>
      <c r="R170" s="201">
        <f t="shared" si="72"/>
        <v>166.35080000000002</v>
      </c>
      <c r="S170" s="201">
        <f t="shared" si="73"/>
        <v>26.616128000000003</v>
      </c>
      <c r="T170" s="201">
        <f t="shared" ca="1" si="74"/>
        <v>1122.4659185255844</v>
      </c>
      <c r="U170" s="201">
        <f t="shared" si="75"/>
        <v>84.482758620689665</v>
      </c>
      <c r="V170" s="201">
        <f t="shared" si="76"/>
        <v>13.517241379310347</v>
      </c>
      <c r="W170" s="201">
        <f t="shared" ca="1" si="77"/>
        <v>245.86368568387135</v>
      </c>
      <c r="X170" s="201">
        <f t="shared" ca="1" si="78"/>
        <v>39.338189709419417</v>
      </c>
      <c r="Y170" s="201">
        <f t="shared" ca="1" si="79"/>
        <v>25373.333067625063</v>
      </c>
      <c r="Z170" s="202">
        <f t="shared" si="80"/>
        <v>0.113</v>
      </c>
      <c r="AA170" s="200">
        <f t="shared" ca="1" si="93"/>
        <v>1403082.46</v>
      </c>
      <c r="AB170" s="200">
        <f t="shared" ca="1" si="81"/>
        <v>9559.0871214175695</v>
      </c>
      <c r="AC170" s="201">
        <f t="shared" ca="1" si="82"/>
        <v>13652.771826055556</v>
      </c>
      <c r="AD170" s="201">
        <f t="shared" ca="1" si="83"/>
        <v>1122.465968</v>
      </c>
      <c r="AE170" s="201">
        <f t="shared" ca="1" si="84"/>
        <v>25373.333718866419</v>
      </c>
      <c r="AF170" s="201">
        <f t="shared" si="85"/>
        <v>0</v>
      </c>
      <c r="AG170" s="201">
        <f>'Tabla Crec'!E164+'Tabla Crec'!H164</f>
        <v>0</v>
      </c>
      <c r="AH170" s="201">
        <f t="shared" ca="1" si="94"/>
        <v>25373.333718866419</v>
      </c>
      <c r="AJ170" s="201">
        <f t="shared" ca="1" si="86"/>
        <v>25230.022159777687</v>
      </c>
    </row>
    <row r="171" spans="2:36" x14ac:dyDescent="0.25">
      <c r="B171" s="196">
        <v>157</v>
      </c>
      <c r="C171" s="197">
        <f t="shared" ca="1" si="87"/>
        <v>50468</v>
      </c>
      <c r="D171" s="196">
        <f t="shared" ca="1" si="95"/>
        <v>28</v>
      </c>
      <c r="E171" s="198">
        <f t="shared" si="64"/>
        <v>0.113</v>
      </c>
      <c r="F171" s="199">
        <f t="shared" ca="1" si="65"/>
        <v>1.0095888888888889</v>
      </c>
      <c r="G171" s="199">
        <f t="shared" ca="1" si="88"/>
        <v>5.0348246047282599</v>
      </c>
      <c r="H171" s="199">
        <f t="shared" ca="1" si="89"/>
        <v>0.19861665072918108</v>
      </c>
      <c r="I171" s="196" t="b">
        <f t="shared" si="66"/>
        <v>0</v>
      </c>
      <c r="J171" s="199">
        <f t="shared" si="90"/>
        <v>1.1677413596727768</v>
      </c>
      <c r="K171" s="199">
        <f t="shared" ca="1" si="67"/>
        <v>0.23193287777614693</v>
      </c>
      <c r="L171" s="164">
        <f t="shared" ca="1" si="68"/>
        <v>24334.324264231771</v>
      </c>
      <c r="M171" s="200">
        <f t="shared" ca="1" si="91"/>
        <v>1393523.3110355628</v>
      </c>
      <c r="N171" s="201">
        <f t="shared" ca="1" si="92"/>
        <v>10971.984070635208</v>
      </c>
      <c r="O171" s="200">
        <f t="shared" ca="1" si="69"/>
        <v>12247.521544768113</v>
      </c>
      <c r="P171" s="201">
        <f t="shared" si="70"/>
        <v>399</v>
      </c>
      <c r="Q171" s="201">
        <f t="shared" si="71"/>
        <v>63.84</v>
      </c>
      <c r="R171" s="201">
        <f t="shared" si="72"/>
        <v>166.35080000000002</v>
      </c>
      <c r="S171" s="201">
        <f t="shared" si="73"/>
        <v>26.616128000000003</v>
      </c>
      <c r="T171" s="201">
        <f t="shared" ca="1" si="74"/>
        <v>1114.8186488284503</v>
      </c>
      <c r="U171" s="201">
        <f t="shared" si="75"/>
        <v>84.482758620689665</v>
      </c>
      <c r="V171" s="201">
        <f t="shared" si="76"/>
        <v>13.517241379310347</v>
      </c>
      <c r="W171" s="201">
        <f t="shared" ca="1" si="77"/>
        <v>245.86368568387141</v>
      </c>
      <c r="X171" s="201">
        <f t="shared" ca="1" si="78"/>
        <v>39.338189709419424</v>
      </c>
      <c r="Y171" s="201">
        <f t="shared" ca="1" si="79"/>
        <v>25373.333067625066</v>
      </c>
      <c r="Z171" s="202">
        <f t="shared" si="80"/>
        <v>0.113</v>
      </c>
      <c r="AA171" s="200">
        <f t="shared" ca="1" si="93"/>
        <v>1393523.37</v>
      </c>
      <c r="AB171" s="200">
        <f t="shared" ca="1" si="81"/>
        <v>10971.984070635208</v>
      </c>
      <c r="AC171" s="201">
        <f t="shared" ca="1" si="82"/>
        <v>12247.522063</v>
      </c>
      <c r="AD171" s="201">
        <f t="shared" ca="1" si="83"/>
        <v>1114.818696</v>
      </c>
      <c r="AE171" s="201">
        <f t="shared" ca="1" si="84"/>
        <v>25373.333633028498</v>
      </c>
      <c r="AF171" s="201">
        <f t="shared" si="85"/>
        <v>0</v>
      </c>
      <c r="AG171" s="201">
        <f>'Tabla Crec'!E165+'Tabla Crec'!H165</f>
        <v>0</v>
      </c>
      <c r="AH171" s="201">
        <f t="shared" ca="1" si="94"/>
        <v>25373.333633028498</v>
      </c>
      <c r="AJ171" s="201">
        <f t="shared" ca="1" si="86"/>
        <v>25230.022073939766</v>
      </c>
    </row>
    <row r="172" spans="2:36" x14ac:dyDescent="0.25">
      <c r="B172" s="196">
        <v>158</v>
      </c>
      <c r="C172" s="197">
        <f t="shared" ca="1" si="87"/>
        <v>50499</v>
      </c>
      <c r="D172" s="196">
        <f t="shared" ca="1" si="95"/>
        <v>31</v>
      </c>
      <c r="E172" s="198">
        <f t="shared" si="64"/>
        <v>0.113</v>
      </c>
      <c r="F172" s="199">
        <f t="shared" ca="1" si="65"/>
        <v>1.0105305555555555</v>
      </c>
      <c r="G172" s="199">
        <f t="shared" ca="1" si="88"/>
        <v>5.0878441049408289</v>
      </c>
      <c r="H172" s="199">
        <f t="shared" ca="1" si="89"/>
        <v>0.19654690265153671</v>
      </c>
      <c r="I172" s="196" t="b">
        <f t="shared" si="66"/>
        <v>0</v>
      </c>
      <c r="J172" s="199">
        <f t="shared" si="90"/>
        <v>1.1677413596727768</v>
      </c>
      <c r="K172" s="199">
        <f t="shared" ca="1" si="67"/>
        <v>0.22951594734177838</v>
      </c>
      <c r="L172" s="164">
        <f t="shared" ca="1" si="68"/>
        <v>24334.324264231771</v>
      </c>
      <c r="M172" s="200">
        <f t="shared" ca="1" si="91"/>
        <v>1382551.3269649276</v>
      </c>
      <c r="N172" s="201">
        <f t="shared" ca="1" si="92"/>
        <v>9775.2907072205471</v>
      </c>
      <c r="O172" s="200">
        <f t="shared" ca="1" si="69"/>
        <v>13452.992495439281</v>
      </c>
      <c r="P172" s="201">
        <f t="shared" si="70"/>
        <v>399</v>
      </c>
      <c r="Q172" s="201">
        <f t="shared" si="71"/>
        <v>63.84</v>
      </c>
      <c r="R172" s="201">
        <f t="shared" si="72"/>
        <v>166.35080000000002</v>
      </c>
      <c r="S172" s="201">
        <f t="shared" si="73"/>
        <v>26.616128000000003</v>
      </c>
      <c r="T172" s="201">
        <f t="shared" ca="1" si="74"/>
        <v>1106.0410615719422</v>
      </c>
      <c r="U172" s="201">
        <f t="shared" si="75"/>
        <v>84.482758620689665</v>
      </c>
      <c r="V172" s="201">
        <f t="shared" si="76"/>
        <v>13.517241379310347</v>
      </c>
      <c r="W172" s="201">
        <f t="shared" ca="1" si="77"/>
        <v>245.86368568387132</v>
      </c>
      <c r="X172" s="201">
        <f t="shared" ca="1" si="78"/>
        <v>39.33818970941941</v>
      </c>
      <c r="Y172" s="201">
        <f t="shared" ca="1" si="79"/>
        <v>25373.333067625059</v>
      </c>
      <c r="Z172" s="202">
        <f t="shared" si="80"/>
        <v>0.113</v>
      </c>
      <c r="AA172" s="200">
        <f t="shared" ca="1" si="93"/>
        <v>1382551.39</v>
      </c>
      <c r="AB172" s="200">
        <f t="shared" ca="1" si="81"/>
        <v>9775.2907072205471</v>
      </c>
      <c r="AC172" s="201">
        <f t="shared" ca="1" si="82"/>
        <v>13452.993108805553</v>
      </c>
      <c r="AD172" s="201">
        <f t="shared" ca="1" si="83"/>
        <v>1106.0411119999999</v>
      </c>
      <c r="AE172" s="201">
        <f t="shared" ca="1" si="84"/>
        <v>25373.333731419392</v>
      </c>
      <c r="AF172" s="201">
        <f t="shared" si="85"/>
        <v>0</v>
      </c>
      <c r="AG172" s="201">
        <f>'Tabla Crec'!E166+'Tabla Crec'!H166</f>
        <v>0</v>
      </c>
      <c r="AH172" s="201">
        <f t="shared" ca="1" si="94"/>
        <v>25373.333731419392</v>
      </c>
      <c r="AJ172" s="201">
        <f t="shared" ca="1" si="86"/>
        <v>25230.02217233066</v>
      </c>
    </row>
    <row r="173" spans="2:36" x14ac:dyDescent="0.25">
      <c r="B173" s="196">
        <v>159</v>
      </c>
      <c r="C173" s="197">
        <f t="shared" ca="1" si="87"/>
        <v>50529</v>
      </c>
      <c r="D173" s="196">
        <f t="shared" ca="1" si="95"/>
        <v>30</v>
      </c>
      <c r="E173" s="198">
        <f t="shared" si="64"/>
        <v>0.113</v>
      </c>
      <c r="F173" s="199">
        <f t="shared" ca="1" si="65"/>
        <v>1.0102166666666665</v>
      </c>
      <c r="G173" s="199">
        <f t="shared" ca="1" si="88"/>
        <v>5.1398249122129736</v>
      </c>
      <c r="H173" s="199">
        <f t="shared" ca="1" si="89"/>
        <v>0.19455915660159048</v>
      </c>
      <c r="I173" s="196" t="b">
        <f t="shared" si="66"/>
        <v>0</v>
      </c>
      <c r="J173" s="199">
        <f t="shared" si="90"/>
        <v>1.1677413596727768</v>
      </c>
      <c r="K173" s="199">
        <f t="shared" ca="1" si="67"/>
        <v>0.22719477406672997</v>
      </c>
      <c r="L173" s="164">
        <f t="shared" ca="1" si="68"/>
        <v>24334.324264231771</v>
      </c>
      <c r="M173" s="200">
        <f t="shared" ca="1" si="91"/>
        <v>1372776.036257707</v>
      </c>
      <c r="N173" s="201">
        <f t="shared" ca="1" si="92"/>
        <v>10309.129093798862</v>
      </c>
      <c r="O173" s="200">
        <f t="shared" ca="1" si="69"/>
        <v>12926.974341426743</v>
      </c>
      <c r="P173" s="201">
        <f t="shared" si="70"/>
        <v>399</v>
      </c>
      <c r="Q173" s="201">
        <f t="shared" si="71"/>
        <v>63.84</v>
      </c>
      <c r="R173" s="201">
        <f t="shared" si="72"/>
        <v>166.35080000000002</v>
      </c>
      <c r="S173" s="201">
        <f t="shared" si="73"/>
        <v>26.616128000000003</v>
      </c>
      <c r="T173" s="201">
        <f t="shared" ca="1" si="74"/>
        <v>1098.2208290061658</v>
      </c>
      <c r="U173" s="201">
        <f t="shared" si="75"/>
        <v>84.482758620689665</v>
      </c>
      <c r="V173" s="201">
        <f t="shared" si="76"/>
        <v>13.517241379310347</v>
      </c>
      <c r="W173" s="201">
        <f t="shared" ca="1" si="77"/>
        <v>245.86368568387132</v>
      </c>
      <c r="X173" s="201">
        <f t="shared" ca="1" si="78"/>
        <v>39.33818970941941</v>
      </c>
      <c r="Y173" s="201">
        <f t="shared" ca="1" si="79"/>
        <v>25373.333067625059</v>
      </c>
      <c r="Z173" s="202">
        <f t="shared" si="80"/>
        <v>0.113</v>
      </c>
      <c r="AA173" s="200">
        <f t="shared" ca="1" si="93"/>
        <v>1372776.1</v>
      </c>
      <c r="AB173" s="200">
        <f t="shared" ca="1" si="81"/>
        <v>10309.129093798862</v>
      </c>
      <c r="AC173" s="201">
        <f t="shared" ca="1" si="82"/>
        <v>12926.974941666667</v>
      </c>
      <c r="AD173" s="201">
        <f t="shared" ca="1" si="83"/>
        <v>1098.2208800000001</v>
      </c>
      <c r="AE173" s="201">
        <f t="shared" ca="1" si="84"/>
        <v>25373.333718858819</v>
      </c>
      <c r="AF173" s="201">
        <f t="shared" si="85"/>
        <v>0</v>
      </c>
      <c r="AG173" s="201">
        <f>'Tabla Crec'!E167+'Tabla Crec'!H167</f>
        <v>0</v>
      </c>
      <c r="AH173" s="201">
        <f t="shared" ca="1" si="94"/>
        <v>25373.333718858819</v>
      </c>
      <c r="AJ173" s="201">
        <f t="shared" ca="1" si="86"/>
        <v>25230.022159770087</v>
      </c>
    </row>
    <row r="174" spans="2:36" x14ac:dyDescent="0.25">
      <c r="B174" s="196">
        <v>160</v>
      </c>
      <c r="C174" s="197">
        <f t="shared" ca="1" si="87"/>
        <v>50560</v>
      </c>
      <c r="D174" s="196">
        <f t="shared" ca="1" si="95"/>
        <v>31</v>
      </c>
      <c r="E174" s="198">
        <f t="shared" si="64"/>
        <v>0.113</v>
      </c>
      <c r="F174" s="199">
        <f t="shared" ca="1" si="65"/>
        <v>1.0105305555555555</v>
      </c>
      <c r="G174" s="199">
        <f t="shared" ca="1" si="88"/>
        <v>5.19395012399686</v>
      </c>
      <c r="H174" s="199">
        <f t="shared" ca="1" si="89"/>
        <v>0.19253169093400493</v>
      </c>
      <c r="I174" s="196" t="b">
        <f t="shared" si="66"/>
        <v>0</v>
      </c>
      <c r="J174" s="199">
        <f t="shared" si="90"/>
        <v>1.1677413596727768</v>
      </c>
      <c r="K174" s="199">
        <f t="shared" ca="1" si="67"/>
        <v>0.22482721855137375</v>
      </c>
      <c r="L174" s="164">
        <f t="shared" ca="1" si="68"/>
        <v>24334.324264231771</v>
      </c>
      <c r="M174" s="200">
        <f t="shared" ca="1" si="91"/>
        <v>1362466.9071639082</v>
      </c>
      <c r="N174" s="201">
        <f t="shared" ca="1" si="92"/>
        <v>9986.7908057362802</v>
      </c>
      <c r="O174" s="200">
        <f t="shared" ca="1" si="69"/>
        <v>13257.559932764363</v>
      </c>
      <c r="P174" s="201">
        <f t="shared" si="70"/>
        <v>399</v>
      </c>
      <c r="Q174" s="201">
        <f t="shared" si="71"/>
        <v>63.84</v>
      </c>
      <c r="R174" s="201">
        <f t="shared" si="72"/>
        <v>166.35080000000002</v>
      </c>
      <c r="S174" s="201">
        <f t="shared" si="73"/>
        <v>26.616128000000003</v>
      </c>
      <c r="T174" s="201">
        <f t="shared" ca="1" si="74"/>
        <v>1089.9735257311268</v>
      </c>
      <c r="U174" s="201">
        <f t="shared" si="75"/>
        <v>84.482758620689665</v>
      </c>
      <c r="V174" s="201">
        <f t="shared" si="76"/>
        <v>13.517241379310347</v>
      </c>
      <c r="W174" s="201">
        <f t="shared" ca="1" si="77"/>
        <v>245.86368568387135</v>
      </c>
      <c r="X174" s="201">
        <f t="shared" ca="1" si="78"/>
        <v>39.338189709419417</v>
      </c>
      <c r="Y174" s="201">
        <f t="shared" ca="1" si="79"/>
        <v>25373.333067625063</v>
      </c>
      <c r="Z174" s="202">
        <f t="shared" si="80"/>
        <v>0.113</v>
      </c>
      <c r="AA174" s="200">
        <f t="shared" ca="1" si="93"/>
        <v>1362466.97</v>
      </c>
      <c r="AB174" s="200">
        <f t="shared" ca="1" si="81"/>
        <v>9986.7908057362802</v>
      </c>
      <c r="AC174" s="201">
        <f t="shared" ca="1" si="82"/>
        <v>13257.560544194444</v>
      </c>
      <c r="AD174" s="201">
        <f t="shared" ca="1" si="83"/>
        <v>1089.9735760000001</v>
      </c>
      <c r="AE174" s="201">
        <f t="shared" ca="1" si="84"/>
        <v>25373.333729324015</v>
      </c>
      <c r="AF174" s="201">
        <f t="shared" si="85"/>
        <v>0</v>
      </c>
      <c r="AG174" s="201">
        <f>'Tabla Crec'!E168+'Tabla Crec'!H168</f>
        <v>0</v>
      </c>
      <c r="AH174" s="201">
        <f t="shared" ca="1" si="94"/>
        <v>25373.333729324015</v>
      </c>
      <c r="AJ174" s="201">
        <f t="shared" ca="1" si="86"/>
        <v>25230.022170235283</v>
      </c>
    </row>
    <row r="175" spans="2:36" x14ac:dyDescent="0.25">
      <c r="B175" s="196">
        <v>161</v>
      </c>
      <c r="C175" s="197">
        <f t="shared" ca="1" si="87"/>
        <v>50590</v>
      </c>
      <c r="D175" s="196">
        <f t="shared" ca="1" si="95"/>
        <v>30</v>
      </c>
      <c r="E175" s="198">
        <f t="shared" si="64"/>
        <v>0.113</v>
      </c>
      <c r="F175" s="199">
        <f t="shared" ca="1" si="65"/>
        <v>1.0102166666666665</v>
      </c>
      <c r="G175" s="199">
        <f t="shared" ca="1" si="88"/>
        <v>5.2470149810970268</v>
      </c>
      <c r="H175" s="199">
        <f t="shared" ca="1" si="89"/>
        <v>0.19058455209345021</v>
      </c>
      <c r="I175" s="196" t="b">
        <f t="shared" si="66"/>
        <v>0</v>
      </c>
      <c r="J175" s="199">
        <f t="shared" si="90"/>
        <v>1.1677413596727768</v>
      </c>
      <c r="K175" s="199">
        <f t="shared" ca="1" si="67"/>
        <v>0.2225534639942327</v>
      </c>
      <c r="L175" s="164">
        <f t="shared" ca="1" si="68"/>
        <v>24334.324264231771</v>
      </c>
      <c r="M175" s="200">
        <f t="shared" ca="1" si="91"/>
        <v>1352480.1163581719</v>
      </c>
      <c r="N175" s="201">
        <f t="shared" ca="1" si="92"/>
        <v>10516.48574210578</v>
      </c>
      <c r="O175" s="200">
        <f t="shared" ca="1" si="69"/>
        <v>12735.854429039453</v>
      </c>
      <c r="P175" s="201">
        <f t="shared" si="70"/>
        <v>399</v>
      </c>
      <c r="Q175" s="201">
        <f t="shared" si="71"/>
        <v>63.84</v>
      </c>
      <c r="R175" s="201">
        <f t="shared" si="72"/>
        <v>166.35080000000002</v>
      </c>
      <c r="S175" s="201">
        <f t="shared" si="73"/>
        <v>26.616128000000003</v>
      </c>
      <c r="T175" s="201">
        <f t="shared" ca="1" si="74"/>
        <v>1081.9840930865375</v>
      </c>
      <c r="U175" s="201">
        <f t="shared" si="75"/>
        <v>84.482758620689665</v>
      </c>
      <c r="V175" s="201">
        <f t="shared" si="76"/>
        <v>13.517241379310347</v>
      </c>
      <c r="W175" s="201">
        <f t="shared" ca="1" si="77"/>
        <v>245.86368568387132</v>
      </c>
      <c r="X175" s="201">
        <f t="shared" ca="1" si="78"/>
        <v>39.33818970941941</v>
      </c>
      <c r="Y175" s="201">
        <f t="shared" ca="1" si="79"/>
        <v>25373.333067625059</v>
      </c>
      <c r="Z175" s="202">
        <f t="shared" si="80"/>
        <v>0.113</v>
      </c>
      <c r="AA175" s="200">
        <f t="shared" ca="1" si="93"/>
        <v>1352480.18</v>
      </c>
      <c r="AB175" s="200">
        <f t="shared" ca="1" si="81"/>
        <v>10516.48574210578</v>
      </c>
      <c r="AC175" s="201">
        <f t="shared" ca="1" si="82"/>
        <v>12735.855028333333</v>
      </c>
      <c r="AD175" s="201">
        <f t="shared" ca="1" si="83"/>
        <v>1081.984144</v>
      </c>
      <c r="AE175" s="201">
        <f t="shared" ca="1" si="84"/>
        <v>25373.333717832407</v>
      </c>
      <c r="AF175" s="201">
        <f t="shared" si="85"/>
        <v>0</v>
      </c>
      <c r="AG175" s="201">
        <f>'Tabla Crec'!E169+'Tabla Crec'!H169</f>
        <v>0</v>
      </c>
      <c r="AH175" s="201">
        <f t="shared" ca="1" si="94"/>
        <v>25373.333717832407</v>
      </c>
      <c r="AJ175" s="201">
        <f t="shared" ca="1" si="86"/>
        <v>25230.022158743675</v>
      </c>
    </row>
    <row r="176" spans="2:36" x14ac:dyDescent="0.25">
      <c r="B176" s="196">
        <v>162</v>
      </c>
      <c r="C176" s="197">
        <f t="shared" ca="1" si="87"/>
        <v>50621</v>
      </c>
      <c r="D176" s="196">
        <f t="shared" ca="1" si="95"/>
        <v>31</v>
      </c>
      <c r="E176" s="198">
        <f t="shared" si="64"/>
        <v>0.113</v>
      </c>
      <c r="F176" s="199">
        <f t="shared" ca="1" si="65"/>
        <v>1.0105305555555555</v>
      </c>
      <c r="G176" s="199">
        <f t="shared" ca="1" si="88"/>
        <v>5.3022689638563012</v>
      </c>
      <c r="H176" s="199">
        <f t="shared" ca="1" si="89"/>
        <v>0.18859850505823969</v>
      </c>
      <c r="I176" s="196" t="b">
        <f t="shared" si="66"/>
        <v>0</v>
      </c>
      <c r="J176" s="199">
        <f t="shared" si="90"/>
        <v>1.1677413596727768</v>
      </c>
      <c r="K176" s="199">
        <f t="shared" ca="1" si="67"/>
        <v>0.2202342747289619</v>
      </c>
      <c r="L176" s="164">
        <f t="shared" ca="1" si="68"/>
        <v>24334.324264231771</v>
      </c>
      <c r="M176" s="200">
        <f t="shared" ca="1" si="91"/>
        <v>1341963.630616066</v>
      </c>
      <c r="N176" s="201">
        <f t="shared" ca="1" si="92"/>
        <v>10202.701698494255</v>
      </c>
      <c r="O176" s="200">
        <f t="shared" ca="1" si="69"/>
        <v>13058.051661244663</v>
      </c>
      <c r="P176" s="201">
        <f t="shared" si="70"/>
        <v>399</v>
      </c>
      <c r="Q176" s="201">
        <f t="shared" si="71"/>
        <v>63.84</v>
      </c>
      <c r="R176" s="201">
        <f t="shared" si="72"/>
        <v>166.35080000000002</v>
      </c>
      <c r="S176" s="201">
        <f t="shared" si="73"/>
        <v>26.616128000000003</v>
      </c>
      <c r="T176" s="201">
        <f t="shared" ca="1" si="74"/>
        <v>1073.5709044928528</v>
      </c>
      <c r="U176" s="201">
        <f t="shared" si="75"/>
        <v>84.482758620689665</v>
      </c>
      <c r="V176" s="201">
        <f t="shared" si="76"/>
        <v>13.517241379310347</v>
      </c>
      <c r="W176" s="201">
        <f t="shared" ca="1" si="77"/>
        <v>245.86368568387135</v>
      </c>
      <c r="X176" s="201">
        <f t="shared" ca="1" si="78"/>
        <v>39.338189709419417</v>
      </c>
      <c r="Y176" s="201">
        <f t="shared" ca="1" si="79"/>
        <v>25373.333067625063</v>
      </c>
      <c r="Z176" s="202">
        <f t="shared" si="80"/>
        <v>0.113</v>
      </c>
      <c r="AA176" s="200">
        <f t="shared" ca="1" si="93"/>
        <v>1341963.69</v>
      </c>
      <c r="AB176" s="200">
        <f t="shared" ca="1" si="81"/>
        <v>10202.701698494255</v>
      </c>
      <c r="AC176" s="201">
        <f t="shared" ca="1" si="82"/>
        <v>13058.052239083334</v>
      </c>
      <c r="AD176" s="201">
        <f t="shared" ca="1" si="83"/>
        <v>1073.570952</v>
      </c>
      <c r="AE176" s="201">
        <f t="shared" ca="1" si="84"/>
        <v>25373.333692970882</v>
      </c>
      <c r="AF176" s="201">
        <f t="shared" si="85"/>
        <v>0</v>
      </c>
      <c r="AG176" s="201">
        <f>'Tabla Crec'!E170+'Tabla Crec'!H170</f>
        <v>0</v>
      </c>
      <c r="AH176" s="201">
        <f t="shared" ca="1" si="94"/>
        <v>25373.333692970882</v>
      </c>
      <c r="AJ176" s="201">
        <f t="shared" ca="1" si="86"/>
        <v>25230.02213388215</v>
      </c>
    </row>
    <row r="177" spans="2:36" x14ac:dyDescent="0.25">
      <c r="B177" s="196">
        <v>163</v>
      </c>
      <c r="C177" s="197">
        <f t="shared" ca="1" si="87"/>
        <v>50652</v>
      </c>
      <c r="D177" s="196">
        <f t="shared" ca="1" si="95"/>
        <v>31</v>
      </c>
      <c r="E177" s="198">
        <f t="shared" si="64"/>
        <v>0.113</v>
      </c>
      <c r="F177" s="199">
        <f t="shared" ca="1" si="65"/>
        <v>1.0105305555555555</v>
      </c>
      <c r="G177" s="199">
        <f t="shared" ca="1" si="88"/>
        <v>5.358104801750688</v>
      </c>
      <c r="H177" s="199">
        <f t="shared" ca="1" si="89"/>
        <v>0.18663315425880875</v>
      </c>
      <c r="I177" s="196" t="b">
        <f t="shared" si="66"/>
        <v>0</v>
      </c>
      <c r="J177" s="199">
        <f t="shared" si="90"/>
        <v>1.1677413596727768</v>
      </c>
      <c r="K177" s="199">
        <f t="shared" ca="1" si="67"/>
        <v>0.21793925331420042</v>
      </c>
      <c r="L177" s="164">
        <f t="shared" ca="1" si="68"/>
        <v>24334.324264231771</v>
      </c>
      <c r="M177" s="200">
        <f t="shared" ca="1" si="91"/>
        <v>1331760.9289175719</v>
      </c>
      <c r="N177" s="201">
        <f t="shared" ca="1" si="92"/>
        <v>10310.141815547006</v>
      </c>
      <c r="O177" s="200">
        <f t="shared" ca="1" si="69"/>
        <v>12958.773705550708</v>
      </c>
      <c r="P177" s="201">
        <f t="shared" si="70"/>
        <v>399</v>
      </c>
      <c r="Q177" s="201">
        <f t="shared" si="71"/>
        <v>63.84</v>
      </c>
      <c r="R177" s="201">
        <f t="shared" si="72"/>
        <v>166.35080000000002</v>
      </c>
      <c r="S177" s="201">
        <f t="shared" si="73"/>
        <v>26.616128000000003</v>
      </c>
      <c r="T177" s="201">
        <f t="shared" ca="1" si="74"/>
        <v>1065.4087431340577</v>
      </c>
      <c r="U177" s="201">
        <f t="shared" si="75"/>
        <v>84.482758620689665</v>
      </c>
      <c r="V177" s="201">
        <f t="shared" si="76"/>
        <v>13.517241379310347</v>
      </c>
      <c r="W177" s="201">
        <f t="shared" ca="1" si="77"/>
        <v>245.86368568387132</v>
      </c>
      <c r="X177" s="201">
        <f t="shared" ca="1" si="78"/>
        <v>39.33818970941941</v>
      </c>
      <c r="Y177" s="201">
        <f t="shared" ca="1" si="79"/>
        <v>25373.333067625059</v>
      </c>
      <c r="Z177" s="202">
        <f t="shared" si="80"/>
        <v>0.113</v>
      </c>
      <c r="AA177" s="200">
        <f t="shared" ca="1" si="93"/>
        <v>1331760.99</v>
      </c>
      <c r="AB177" s="200">
        <f t="shared" ca="1" si="81"/>
        <v>10310.141815547006</v>
      </c>
      <c r="AC177" s="201">
        <f t="shared" ca="1" si="82"/>
        <v>12958.774299916666</v>
      </c>
      <c r="AD177" s="201">
        <f t="shared" ca="1" si="83"/>
        <v>1065.4087919999999</v>
      </c>
      <c r="AE177" s="201">
        <f t="shared" ca="1" si="84"/>
        <v>25373.333710856961</v>
      </c>
      <c r="AF177" s="201">
        <f t="shared" si="85"/>
        <v>0</v>
      </c>
      <c r="AG177" s="201">
        <f>'Tabla Crec'!E171+'Tabla Crec'!H171</f>
        <v>0</v>
      </c>
      <c r="AH177" s="201">
        <f t="shared" ca="1" si="94"/>
        <v>25373.333710856961</v>
      </c>
      <c r="AJ177" s="201">
        <f t="shared" ca="1" si="86"/>
        <v>25230.022151768229</v>
      </c>
    </row>
    <row r="178" spans="2:36" x14ac:dyDescent="0.25">
      <c r="B178" s="196">
        <v>164</v>
      </c>
      <c r="C178" s="197">
        <f t="shared" ca="1" si="87"/>
        <v>50682</v>
      </c>
      <c r="D178" s="196">
        <f t="shared" ca="1" si="95"/>
        <v>30</v>
      </c>
      <c r="E178" s="198">
        <f t="shared" si="64"/>
        <v>0.113</v>
      </c>
      <c r="F178" s="199">
        <f t="shared" ca="1" si="65"/>
        <v>1.0102166666666665</v>
      </c>
      <c r="G178" s="199">
        <f t="shared" ca="1" si="88"/>
        <v>5.4128467724752403</v>
      </c>
      <c r="H178" s="199">
        <f t="shared" ca="1" si="89"/>
        <v>0.18474566933708159</v>
      </c>
      <c r="I178" s="196" t="b">
        <f t="shared" si="66"/>
        <v>0</v>
      </c>
      <c r="J178" s="199">
        <f t="shared" si="90"/>
        <v>1.1677413596727768</v>
      </c>
      <c r="K178" s="199">
        <f t="shared" ca="1" si="67"/>
        <v>0.21573515910534088</v>
      </c>
      <c r="L178" s="164">
        <f t="shared" ca="1" si="68"/>
        <v>24334.324264231771</v>
      </c>
      <c r="M178" s="200">
        <f t="shared" ca="1" si="91"/>
        <v>1321450.787102025</v>
      </c>
      <c r="N178" s="201">
        <f t="shared" ca="1" si="92"/>
        <v>10833.502056006082</v>
      </c>
      <c r="O178" s="200">
        <f t="shared" ca="1" si="69"/>
        <v>12443.661578544068</v>
      </c>
      <c r="P178" s="201">
        <f t="shared" si="70"/>
        <v>399</v>
      </c>
      <c r="Q178" s="201">
        <f t="shared" si="71"/>
        <v>63.84</v>
      </c>
      <c r="R178" s="201">
        <f t="shared" si="72"/>
        <v>166.35080000000002</v>
      </c>
      <c r="S178" s="201">
        <f t="shared" si="73"/>
        <v>26.616128000000003</v>
      </c>
      <c r="T178" s="201">
        <f t="shared" ca="1" si="74"/>
        <v>1057.1606296816201</v>
      </c>
      <c r="U178" s="201">
        <f t="shared" si="75"/>
        <v>84.482758620689665</v>
      </c>
      <c r="V178" s="201">
        <f t="shared" si="76"/>
        <v>13.517241379310347</v>
      </c>
      <c r="W178" s="201">
        <f t="shared" ca="1" si="77"/>
        <v>245.86368568387135</v>
      </c>
      <c r="X178" s="201">
        <f t="shared" ca="1" si="78"/>
        <v>39.338189709419417</v>
      </c>
      <c r="Y178" s="201">
        <f t="shared" ca="1" si="79"/>
        <v>25373.333067625063</v>
      </c>
      <c r="Z178" s="202">
        <f t="shared" si="80"/>
        <v>0.113</v>
      </c>
      <c r="AA178" s="200">
        <f t="shared" ca="1" si="93"/>
        <v>1321450.8500000001</v>
      </c>
      <c r="AB178" s="200">
        <f t="shared" ca="1" si="81"/>
        <v>10833.502056006082</v>
      </c>
      <c r="AC178" s="201">
        <f t="shared" ca="1" si="82"/>
        <v>12443.662170833333</v>
      </c>
      <c r="AD178" s="201">
        <f t="shared" ca="1" si="83"/>
        <v>1057.1606800000002</v>
      </c>
      <c r="AE178" s="201">
        <f t="shared" ca="1" si="84"/>
        <v>25373.333710232706</v>
      </c>
      <c r="AF178" s="201">
        <f t="shared" si="85"/>
        <v>0</v>
      </c>
      <c r="AG178" s="201">
        <f>'Tabla Crec'!E172+'Tabla Crec'!H172</f>
        <v>0</v>
      </c>
      <c r="AH178" s="201">
        <f t="shared" ca="1" si="94"/>
        <v>25373.333710232706</v>
      </c>
      <c r="AJ178" s="201">
        <f t="shared" ca="1" si="86"/>
        <v>25230.022151143974</v>
      </c>
    </row>
    <row r="179" spans="2:36" x14ac:dyDescent="0.25">
      <c r="B179" s="196">
        <v>165</v>
      </c>
      <c r="C179" s="197">
        <f t="shared" ca="1" si="87"/>
        <v>50713</v>
      </c>
      <c r="D179" s="196">
        <f t="shared" ca="1" si="95"/>
        <v>31</v>
      </c>
      <c r="E179" s="198">
        <f t="shared" si="64"/>
        <v>0.113</v>
      </c>
      <c r="F179" s="199">
        <f t="shared" ca="1" si="65"/>
        <v>1.0105305555555555</v>
      </c>
      <c r="G179" s="199">
        <f t="shared" ca="1" si="88"/>
        <v>5.4698470561264996</v>
      </c>
      <c r="H179" s="199">
        <f t="shared" ca="1" si="89"/>
        <v>0.18282046823959192</v>
      </c>
      <c r="I179" s="196" t="b">
        <f t="shared" si="66"/>
        <v>0</v>
      </c>
      <c r="J179" s="199">
        <f t="shared" si="90"/>
        <v>1.1677413596727768</v>
      </c>
      <c r="K179" s="199">
        <f t="shared" ca="1" si="67"/>
        <v>0.21348702215811477</v>
      </c>
      <c r="L179" s="164">
        <f t="shared" ca="1" si="68"/>
        <v>24334.324264231771</v>
      </c>
      <c r="M179" s="200">
        <f t="shared" ca="1" si="91"/>
        <v>1310617.2850460189</v>
      </c>
      <c r="N179" s="201">
        <f t="shared" ca="1" si="92"/>
        <v>10532.796131983276</v>
      </c>
      <c r="O179" s="200">
        <f t="shared" ca="1" si="69"/>
        <v>12753.03430421168</v>
      </c>
      <c r="P179" s="201">
        <f t="shared" si="70"/>
        <v>399</v>
      </c>
      <c r="Q179" s="201">
        <f t="shared" si="71"/>
        <v>63.84</v>
      </c>
      <c r="R179" s="201">
        <f t="shared" si="72"/>
        <v>166.35080000000002</v>
      </c>
      <c r="S179" s="201">
        <f t="shared" si="73"/>
        <v>26.616128000000003</v>
      </c>
      <c r="T179" s="201">
        <f t="shared" ca="1" si="74"/>
        <v>1048.4938280368151</v>
      </c>
      <c r="U179" s="201">
        <f t="shared" si="75"/>
        <v>84.482758620689665</v>
      </c>
      <c r="V179" s="201">
        <f t="shared" si="76"/>
        <v>13.517241379310347</v>
      </c>
      <c r="W179" s="201">
        <f t="shared" ca="1" si="77"/>
        <v>245.86368568387135</v>
      </c>
      <c r="X179" s="201">
        <f t="shared" ca="1" si="78"/>
        <v>39.338189709419417</v>
      </c>
      <c r="Y179" s="201">
        <f t="shared" ca="1" si="79"/>
        <v>25373.333067625063</v>
      </c>
      <c r="Z179" s="202">
        <f t="shared" si="80"/>
        <v>0.113</v>
      </c>
      <c r="AA179" s="200">
        <f t="shared" ca="1" si="93"/>
        <v>1310617.3500000001</v>
      </c>
      <c r="AB179" s="200">
        <f t="shared" ca="1" si="81"/>
        <v>10532.796131983276</v>
      </c>
      <c r="AC179" s="201">
        <f t="shared" ca="1" si="82"/>
        <v>12753.034936250002</v>
      </c>
      <c r="AD179" s="201">
        <f t="shared" ca="1" si="83"/>
        <v>1048.4938800000002</v>
      </c>
      <c r="AE179" s="201">
        <f t="shared" ca="1" si="84"/>
        <v>25373.333751626571</v>
      </c>
      <c r="AF179" s="201">
        <f t="shared" si="85"/>
        <v>0</v>
      </c>
      <c r="AG179" s="201">
        <f>'Tabla Crec'!E173+'Tabla Crec'!H173</f>
        <v>0</v>
      </c>
      <c r="AH179" s="201">
        <f t="shared" ca="1" si="94"/>
        <v>25373.333751626571</v>
      </c>
      <c r="AJ179" s="201">
        <f t="shared" ca="1" si="86"/>
        <v>25230.022192537839</v>
      </c>
    </row>
    <row r="180" spans="2:36" x14ac:dyDescent="0.25">
      <c r="B180" s="196">
        <v>166</v>
      </c>
      <c r="C180" s="197">
        <f t="shared" ca="1" si="87"/>
        <v>50743</v>
      </c>
      <c r="D180" s="196">
        <f t="shared" ca="1" si="95"/>
        <v>30</v>
      </c>
      <c r="E180" s="198">
        <f t="shared" si="64"/>
        <v>0.113</v>
      </c>
      <c r="F180" s="199">
        <f t="shared" ca="1" si="65"/>
        <v>1.0102166666666665</v>
      </c>
      <c r="G180" s="199">
        <f t="shared" ca="1" si="88"/>
        <v>5.525730660216591</v>
      </c>
      <c r="H180" s="199">
        <f t="shared" ca="1" si="89"/>
        <v>0.18097154231560089</v>
      </c>
      <c r="I180" s="196" t="b">
        <f t="shared" si="66"/>
        <v>0</v>
      </c>
      <c r="J180" s="199">
        <f t="shared" si="90"/>
        <v>1.1677413596727768</v>
      </c>
      <c r="K180" s="199">
        <f t="shared" ca="1" si="67"/>
        <v>0.21132795488569925</v>
      </c>
      <c r="L180" s="164">
        <f t="shared" ca="1" si="68"/>
        <v>24334.324264231771</v>
      </c>
      <c r="M180" s="200">
        <f t="shared" ca="1" si="91"/>
        <v>1300084.4889140357</v>
      </c>
      <c r="N180" s="201">
        <f t="shared" ca="1" si="92"/>
        <v>11051.794402493371</v>
      </c>
      <c r="O180" s="200">
        <f t="shared" ca="1" si="69"/>
        <v>12242.462270607171</v>
      </c>
      <c r="P180" s="201">
        <f t="shared" si="70"/>
        <v>399</v>
      </c>
      <c r="Q180" s="201">
        <f t="shared" si="71"/>
        <v>63.84</v>
      </c>
      <c r="R180" s="201">
        <f t="shared" si="72"/>
        <v>166.35080000000002</v>
      </c>
      <c r="S180" s="201">
        <f t="shared" si="73"/>
        <v>26.616128000000003</v>
      </c>
      <c r="T180" s="201">
        <f t="shared" ca="1" si="74"/>
        <v>1040.0675911312287</v>
      </c>
      <c r="U180" s="201">
        <f t="shared" si="75"/>
        <v>84.482758620689665</v>
      </c>
      <c r="V180" s="201">
        <f t="shared" si="76"/>
        <v>13.517241379310347</v>
      </c>
      <c r="W180" s="201">
        <f t="shared" ca="1" si="77"/>
        <v>245.86368568387135</v>
      </c>
      <c r="X180" s="201">
        <f t="shared" ca="1" si="78"/>
        <v>39.338189709419417</v>
      </c>
      <c r="Y180" s="201">
        <f t="shared" ca="1" si="79"/>
        <v>25373.333067625063</v>
      </c>
      <c r="Z180" s="202">
        <f t="shared" si="80"/>
        <v>0.113</v>
      </c>
      <c r="AA180" s="200">
        <f t="shared" ca="1" si="93"/>
        <v>1300084.55</v>
      </c>
      <c r="AB180" s="200">
        <f t="shared" ca="1" si="81"/>
        <v>11051.794402493371</v>
      </c>
      <c r="AC180" s="201">
        <f t="shared" ca="1" si="82"/>
        <v>12242.462845833334</v>
      </c>
      <c r="AD180" s="201">
        <f t="shared" ca="1" si="83"/>
        <v>1040.06764</v>
      </c>
      <c r="AE180" s="201">
        <f t="shared" ca="1" si="84"/>
        <v>25373.333691719999</v>
      </c>
      <c r="AF180" s="201">
        <f t="shared" si="85"/>
        <v>0</v>
      </c>
      <c r="AG180" s="201">
        <f>'Tabla Crec'!E174+'Tabla Crec'!H174</f>
        <v>0</v>
      </c>
      <c r="AH180" s="201">
        <f t="shared" ca="1" si="94"/>
        <v>25373.333691719999</v>
      </c>
      <c r="AJ180" s="201">
        <f t="shared" ca="1" si="86"/>
        <v>25230.022132631268</v>
      </c>
    </row>
    <row r="181" spans="2:36" x14ac:dyDescent="0.25">
      <c r="B181" s="196">
        <v>167</v>
      </c>
      <c r="C181" s="197">
        <f t="shared" ca="1" si="87"/>
        <v>50774</v>
      </c>
      <c r="D181" s="196">
        <f t="shared" ca="1" si="95"/>
        <v>31</v>
      </c>
      <c r="E181" s="198">
        <f t="shared" si="64"/>
        <v>0.113</v>
      </c>
      <c r="F181" s="199">
        <f t="shared" ca="1" si="65"/>
        <v>1.0105305555555555</v>
      </c>
      <c r="G181" s="199">
        <f t="shared" ca="1" si="88"/>
        <v>5.5839196739190378</v>
      </c>
      <c r="H181" s="199">
        <f t="shared" ca="1" si="89"/>
        <v>0.17908567071097506</v>
      </c>
      <c r="I181" s="196" t="b">
        <f t="shared" si="66"/>
        <v>0</v>
      </c>
      <c r="J181" s="199">
        <f t="shared" si="90"/>
        <v>1.1677413596727768</v>
      </c>
      <c r="K181" s="199">
        <f t="shared" ca="1" si="67"/>
        <v>0.2091257446139452</v>
      </c>
      <c r="L181" s="164">
        <f t="shared" ca="1" si="68"/>
        <v>24334.324264231771</v>
      </c>
      <c r="M181" s="200">
        <f t="shared" ca="1" si="91"/>
        <v>1289032.6945115423</v>
      </c>
      <c r="N181" s="201">
        <f t="shared" ca="1" si="92"/>
        <v>10760.0938617505</v>
      </c>
      <c r="O181" s="200">
        <f t="shared" ca="1" si="69"/>
        <v>12543.004246872037</v>
      </c>
      <c r="P181" s="201">
        <f t="shared" si="70"/>
        <v>399</v>
      </c>
      <c r="Q181" s="201">
        <f t="shared" si="71"/>
        <v>63.84</v>
      </c>
      <c r="R181" s="201">
        <f t="shared" si="72"/>
        <v>166.35080000000002</v>
      </c>
      <c r="S181" s="201">
        <f t="shared" si="73"/>
        <v>26.616128000000003</v>
      </c>
      <c r="T181" s="201">
        <f t="shared" ca="1" si="74"/>
        <v>1031.226155609234</v>
      </c>
      <c r="U181" s="201">
        <f t="shared" si="75"/>
        <v>84.482758620689665</v>
      </c>
      <c r="V181" s="201">
        <f t="shared" si="76"/>
        <v>13.517241379310347</v>
      </c>
      <c r="W181" s="201">
        <f t="shared" ca="1" si="77"/>
        <v>245.86368568387135</v>
      </c>
      <c r="X181" s="201">
        <f t="shared" ca="1" si="78"/>
        <v>39.338189709419417</v>
      </c>
      <c r="Y181" s="201">
        <f t="shared" ca="1" si="79"/>
        <v>25373.333067625063</v>
      </c>
      <c r="Z181" s="202">
        <f t="shared" si="80"/>
        <v>0.113</v>
      </c>
      <c r="AA181" s="200">
        <f t="shared" ca="1" si="93"/>
        <v>1289032.76</v>
      </c>
      <c r="AB181" s="200">
        <f t="shared" ca="1" si="81"/>
        <v>10760.0938617505</v>
      </c>
      <c r="AC181" s="201">
        <f t="shared" ca="1" si="82"/>
        <v>12543.004884111113</v>
      </c>
      <c r="AD181" s="201">
        <f t="shared" ca="1" si="83"/>
        <v>1031.226208</v>
      </c>
      <c r="AE181" s="201">
        <f t="shared" ca="1" si="84"/>
        <v>25373.333757254906</v>
      </c>
      <c r="AF181" s="201">
        <f t="shared" si="85"/>
        <v>0</v>
      </c>
      <c r="AG181" s="201">
        <f>'Tabla Crec'!E175+'Tabla Crec'!H175</f>
        <v>0</v>
      </c>
      <c r="AH181" s="201">
        <f t="shared" ca="1" si="94"/>
        <v>25373.333757254906</v>
      </c>
      <c r="AJ181" s="201">
        <f t="shared" ca="1" si="86"/>
        <v>25230.022198166174</v>
      </c>
    </row>
    <row r="182" spans="2:36" x14ac:dyDescent="0.25">
      <c r="B182" s="196">
        <v>168</v>
      </c>
      <c r="C182" s="197">
        <f t="shared" ca="1" si="87"/>
        <v>50805</v>
      </c>
      <c r="D182" s="196">
        <f t="shared" ca="1" si="95"/>
        <v>31</v>
      </c>
      <c r="E182" s="198">
        <f t="shared" si="64"/>
        <v>0.113</v>
      </c>
      <c r="F182" s="199">
        <f t="shared" ca="1" si="65"/>
        <v>1.0105305555555555</v>
      </c>
      <c r="G182" s="199">
        <f t="shared" ca="1" si="88"/>
        <v>5.6427214502630019</v>
      </c>
      <c r="H182" s="199">
        <f t="shared" ca="1" si="89"/>
        <v>0.17721945143214379</v>
      </c>
      <c r="I182" s="196" t="b">
        <f t="shared" si="66"/>
        <v>1</v>
      </c>
      <c r="J182" s="199">
        <f t="shared" si="90"/>
        <v>1.1817542559888501</v>
      </c>
      <c r="K182" s="199">
        <f t="shared" ca="1" si="67"/>
        <v>0.20942984097394524</v>
      </c>
      <c r="L182" s="164">
        <f t="shared" ca="1" si="68"/>
        <v>24626.336155402554</v>
      </c>
      <c r="M182" s="200">
        <f t="shared" ca="1" si="91"/>
        <v>1278272.6006497918</v>
      </c>
      <c r="N182" s="201">
        <f t="shared" ca="1" si="92"/>
        <v>11165.41551911544</v>
      </c>
      <c r="O182" s="200">
        <f t="shared" ca="1" si="69"/>
        <v>12438.302555767281</v>
      </c>
      <c r="P182" s="201">
        <f t="shared" si="70"/>
        <v>399</v>
      </c>
      <c r="Q182" s="201">
        <f t="shared" si="71"/>
        <v>63.84</v>
      </c>
      <c r="R182" s="201">
        <f t="shared" si="72"/>
        <v>166.35080000000002</v>
      </c>
      <c r="S182" s="201">
        <f t="shared" si="73"/>
        <v>26.616128000000003</v>
      </c>
      <c r="T182" s="201">
        <f t="shared" ca="1" si="74"/>
        <v>1022.6180805198335</v>
      </c>
      <c r="U182" s="201">
        <f t="shared" si="75"/>
        <v>84.482758620689665</v>
      </c>
      <c r="V182" s="201">
        <f t="shared" si="76"/>
        <v>13.517241379310347</v>
      </c>
      <c r="W182" s="201">
        <f t="shared" ca="1" si="77"/>
        <v>248.72540221734508</v>
      </c>
      <c r="X182" s="201">
        <f t="shared" ca="1" si="78"/>
        <v>39.796064354775211</v>
      </c>
      <c r="Y182" s="201">
        <f t="shared" ca="1" si="79"/>
        <v>25668.664549974677</v>
      </c>
      <c r="Z182" s="202">
        <f t="shared" si="80"/>
        <v>0.113</v>
      </c>
      <c r="AA182" s="200">
        <f t="shared" ca="1" si="93"/>
        <v>1278272.67</v>
      </c>
      <c r="AB182" s="200">
        <f t="shared" ca="1" si="81"/>
        <v>11165.41551911544</v>
      </c>
      <c r="AC182" s="201">
        <f t="shared" ca="1" si="82"/>
        <v>12438.303230583331</v>
      </c>
      <c r="AD182" s="201">
        <f t="shared" ca="1" si="83"/>
        <v>1022.6181359999999</v>
      </c>
      <c r="AE182" s="201">
        <f t="shared" ca="1" si="84"/>
        <v>25668.665280270892</v>
      </c>
      <c r="AF182" s="201">
        <f t="shared" si="85"/>
        <v>0</v>
      </c>
      <c r="AG182" s="201">
        <f>'Tabla Crec'!E176+'Tabla Crec'!H176</f>
        <v>0</v>
      </c>
      <c r="AH182" s="201">
        <f t="shared" ca="1" si="94"/>
        <v>25668.665280270892</v>
      </c>
      <c r="AJ182" s="201">
        <f t="shared" ca="1" si="86"/>
        <v>25524.895846536805</v>
      </c>
    </row>
    <row r="183" spans="2:36" x14ac:dyDescent="0.25">
      <c r="B183" s="196">
        <v>169</v>
      </c>
      <c r="C183" s="197">
        <f t="shared" ca="1" si="87"/>
        <v>50833</v>
      </c>
      <c r="D183" s="196">
        <f t="shared" ca="1" si="95"/>
        <v>28</v>
      </c>
      <c r="E183" s="198">
        <f t="shared" si="64"/>
        <v>0.113</v>
      </c>
      <c r="F183" s="199">
        <f t="shared" ca="1" si="65"/>
        <v>1.0095888888888889</v>
      </c>
      <c r="G183" s="199">
        <f t="shared" ca="1" si="88"/>
        <v>5.6968288792805239</v>
      </c>
      <c r="H183" s="199">
        <f t="shared" ca="1" si="89"/>
        <v>0.17553625379849819</v>
      </c>
      <c r="I183" s="196" t="b">
        <f t="shared" si="66"/>
        <v>0</v>
      </c>
      <c r="J183" s="199">
        <f t="shared" si="90"/>
        <v>1.1817542559888501</v>
      </c>
      <c r="K183" s="199">
        <f t="shared" ca="1" si="67"/>
        <v>0.20744071500671418</v>
      </c>
      <c r="L183" s="164">
        <f t="shared" ca="1" si="68"/>
        <v>24626.336155402554</v>
      </c>
      <c r="M183" s="200">
        <f t="shared" ca="1" si="91"/>
        <v>1267107.1851306763</v>
      </c>
      <c r="N183" s="201">
        <f t="shared" ca="1" si="92"/>
        <v>12476.186146871736</v>
      </c>
      <c r="O183" s="200">
        <f t="shared" ca="1" si="69"/>
        <v>11136.464260426277</v>
      </c>
      <c r="P183" s="201">
        <f t="shared" si="70"/>
        <v>399</v>
      </c>
      <c r="Q183" s="201">
        <f t="shared" si="71"/>
        <v>63.84</v>
      </c>
      <c r="R183" s="201">
        <f t="shared" si="72"/>
        <v>166.35080000000002</v>
      </c>
      <c r="S183" s="201">
        <f t="shared" si="73"/>
        <v>26.616128000000003</v>
      </c>
      <c r="T183" s="201">
        <f t="shared" ca="1" si="74"/>
        <v>1013.6857481045411</v>
      </c>
      <c r="U183" s="201">
        <f t="shared" si="75"/>
        <v>84.482758620689665</v>
      </c>
      <c r="V183" s="201">
        <f t="shared" si="76"/>
        <v>13.517241379310347</v>
      </c>
      <c r="W183" s="201">
        <f t="shared" ca="1" si="77"/>
        <v>248.72540221734505</v>
      </c>
      <c r="X183" s="201">
        <f t="shared" ca="1" si="78"/>
        <v>39.796064354775211</v>
      </c>
      <c r="Y183" s="201">
        <f t="shared" ca="1" si="79"/>
        <v>25668.664549974674</v>
      </c>
      <c r="Z183" s="202">
        <f t="shared" si="80"/>
        <v>0.113</v>
      </c>
      <c r="AA183" s="200">
        <f t="shared" ca="1" si="93"/>
        <v>1267107.25</v>
      </c>
      <c r="AB183" s="200">
        <f t="shared" ca="1" si="81"/>
        <v>12476.186146871736</v>
      </c>
      <c r="AC183" s="201">
        <f t="shared" ca="1" si="82"/>
        <v>11136.464830555557</v>
      </c>
      <c r="AD183" s="201">
        <f t="shared" ca="1" si="83"/>
        <v>1013.6858000000001</v>
      </c>
      <c r="AE183" s="201">
        <f t="shared" ca="1" si="84"/>
        <v>25668.665171999412</v>
      </c>
      <c r="AF183" s="201">
        <f t="shared" si="85"/>
        <v>0</v>
      </c>
      <c r="AG183" s="201">
        <f>'Tabla Crec'!E177+'Tabla Crec'!H177</f>
        <v>0</v>
      </c>
      <c r="AH183" s="201">
        <f t="shared" ca="1" si="94"/>
        <v>25668.665171999412</v>
      </c>
      <c r="AJ183" s="201">
        <f t="shared" ca="1" si="86"/>
        <v>25524.895738265324</v>
      </c>
    </row>
    <row r="184" spans="2:36" x14ac:dyDescent="0.25">
      <c r="B184" s="196">
        <v>170</v>
      </c>
      <c r="C184" s="197">
        <f t="shared" ca="1" si="87"/>
        <v>50864</v>
      </c>
      <c r="D184" s="196">
        <f t="shared" ca="1" si="95"/>
        <v>31</v>
      </c>
      <c r="E184" s="198">
        <f t="shared" si="64"/>
        <v>0.113</v>
      </c>
      <c r="F184" s="199">
        <f t="shared" ca="1" si="65"/>
        <v>1.0105305555555555</v>
      </c>
      <c r="G184" s="199">
        <f t="shared" ca="1" si="88"/>
        <v>5.7568196522842801</v>
      </c>
      <c r="H184" s="199">
        <f t="shared" ca="1" si="89"/>
        <v>0.17370702234925919</v>
      </c>
      <c r="I184" s="196" t="b">
        <f t="shared" si="66"/>
        <v>0</v>
      </c>
      <c r="J184" s="199">
        <f t="shared" si="90"/>
        <v>1.1817542559888501</v>
      </c>
      <c r="K184" s="199">
        <f t="shared" ca="1" si="67"/>
        <v>0.20527901295638734</v>
      </c>
      <c r="L184" s="164">
        <f t="shared" ca="1" si="68"/>
        <v>24626.336155402554</v>
      </c>
      <c r="M184" s="200">
        <f t="shared" ca="1" si="91"/>
        <v>1254630.9989838046</v>
      </c>
      <c r="N184" s="201">
        <f t="shared" ca="1" si="92"/>
        <v>11414.374718881434</v>
      </c>
      <c r="O184" s="200">
        <f t="shared" ca="1" si="69"/>
        <v>12208.256637334076</v>
      </c>
      <c r="P184" s="201">
        <f t="shared" si="70"/>
        <v>399</v>
      </c>
      <c r="Q184" s="201">
        <f t="shared" si="71"/>
        <v>63.84</v>
      </c>
      <c r="R184" s="201">
        <f t="shared" si="72"/>
        <v>166.35080000000002</v>
      </c>
      <c r="S184" s="201">
        <f t="shared" si="73"/>
        <v>26.616128000000003</v>
      </c>
      <c r="T184" s="201">
        <f t="shared" ca="1" si="74"/>
        <v>1003.7047991870437</v>
      </c>
      <c r="U184" s="201">
        <f t="shared" si="75"/>
        <v>84.482758620689665</v>
      </c>
      <c r="V184" s="201">
        <f t="shared" si="76"/>
        <v>13.517241379310347</v>
      </c>
      <c r="W184" s="201">
        <f t="shared" ca="1" si="77"/>
        <v>248.72540221734505</v>
      </c>
      <c r="X184" s="201">
        <f t="shared" ca="1" si="78"/>
        <v>39.796064354775211</v>
      </c>
      <c r="Y184" s="201">
        <f t="shared" ca="1" si="79"/>
        <v>25668.664549974674</v>
      </c>
      <c r="Z184" s="202">
        <f t="shared" si="80"/>
        <v>0.113</v>
      </c>
      <c r="AA184" s="200">
        <f t="shared" ca="1" si="93"/>
        <v>1254631.06</v>
      </c>
      <c r="AB184" s="200">
        <f t="shared" ca="1" si="81"/>
        <v>11414.374718881434</v>
      </c>
      <c r="AC184" s="201">
        <f t="shared" ca="1" si="82"/>
        <v>12208.257231055555</v>
      </c>
      <c r="AD184" s="201">
        <f t="shared" ca="1" si="83"/>
        <v>1003.7048480000001</v>
      </c>
      <c r="AE184" s="201">
        <f t="shared" ca="1" si="84"/>
        <v>25668.66519250911</v>
      </c>
      <c r="AF184" s="201">
        <f t="shared" si="85"/>
        <v>0</v>
      </c>
      <c r="AG184" s="201">
        <f>'Tabla Crec'!E178+'Tabla Crec'!H178</f>
        <v>0</v>
      </c>
      <c r="AH184" s="201">
        <f t="shared" ca="1" si="94"/>
        <v>25668.66519250911</v>
      </c>
      <c r="AJ184" s="201">
        <f t="shared" ca="1" si="86"/>
        <v>25524.895758775023</v>
      </c>
    </row>
    <row r="185" spans="2:36" x14ac:dyDescent="0.25">
      <c r="B185" s="196">
        <v>171</v>
      </c>
      <c r="C185" s="197">
        <f t="shared" ca="1" si="87"/>
        <v>50894</v>
      </c>
      <c r="D185" s="196">
        <f t="shared" ca="1" si="95"/>
        <v>30</v>
      </c>
      <c r="E185" s="198">
        <f t="shared" si="64"/>
        <v>0.113</v>
      </c>
      <c r="F185" s="199">
        <f t="shared" ca="1" si="65"/>
        <v>1.0102166666666665</v>
      </c>
      <c r="G185" s="199">
        <f t="shared" ca="1" si="88"/>
        <v>5.8156351597317837</v>
      </c>
      <c r="H185" s="199">
        <f t="shared" ca="1" si="89"/>
        <v>0.17195026382055917</v>
      </c>
      <c r="I185" s="196" t="b">
        <f t="shared" si="66"/>
        <v>0</v>
      </c>
      <c r="J185" s="199">
        <f t="shared" si="90"/>
        <v>1.1817542559888501</v>
      </c>
      <c r="K185" s="199">
        <f t="shared" ca="1" si="67"/>
        <v>0.2032029560883514</v>
      </c>
      <c r="L185" s="164">
        <f t="shared" ca="1" si="68"/>
        <v>24626.336155402554</v>
      </c>
      <c r="M185" s="200">
        <f t="shared" ca="1" si="91"/>
        <v>1243216.6242649232</v>
      </c>
      <c r="N185" s="201">
        <f t="shared" ca="1" si="92"/>
        <v>11924.806310829255</v>
      </c>
      <c r="O185" s="200">
        <f t="shared" ca="1" si="69"/>
        <v>11706.95654516136</v>
      </c>
      <c r="P185" s="201">
        <f t="shared" si="70"/>
        <v>399</v>
      </c>
      <c r="Q185" s="201">
        <f t="shared" si="71"/>
        <v>63.84</v>
      </c>
      <c r="R185" s="201">
        <f t="shared" si="72"/>
        <v>166.35080000000002</v>
      </c>
      <c r="S185" s="201">
        <f t="shared" si="73"/>
        <v>26.616128000000003</v>
      </c>
      <c r="T185" s="201">
        <f t="shared" ca="1" si="74"/>
        <v>994.57329941193859</v>
      </c>
      <c r="U185" s="201">
        <f t="shared" si="75"/>
        <v>84.482758620689665</v>
      </c>
      <c r="V185" s="201">
        <f t="shared" si="76"/>
        <v>13.517241379310347</v>
      </c>
      <c r="W185" s="201">
        <f t="shared" ca="1" si="77"/>
        <v>248.72540221734505</v>
      </c>
      <c r="X185" s="201">
        <f t="shared" ca="1" si="78"/>
        <v>39.796064354775211</v>
      </c>
      <c r="Y185" s="201">
        <f t="shared" ca="1" si="79"/>
        <v>25668.664549974674</v>
      </c>
      <c r="Z185" s="202">
        <f t="shared" si="80"/>
        <v>0.113</v>
      </c>
      <c r="AA185" s="200">
        <f t="shared" ca="1" si="93"/>
        <v>1243216.69</v>
      </c>
      <c r="AB185" s="200">
        <f t="shared" ca="1" si="81"/>
        <v>11924.806310829255</v>
      </c>
      <c r="AC185" s="201">
        <f t="shared" ca="1" si="82"/>
        <v>11706.957164166666</v>
      </c>
      <c r="AD185" s="201">
        <f t="shared" ca="1" si="83"/>
        <v>994.573352</v>
      </c>
      <c r="AE185" s="201">
        <f t="shared" ca="1" si="84"/>
        <v>25668.665221568041</v>
      </c>
      <c r="AF185" s="201">
        <f t="shared" si="85"/>
        <v>0</v>
      </c>
      <c r="AG185" s="201">
        <f>'Tabla Crec'!E179+'Tabla Crec'!H179</f>
        <v>0</v>
      </c>
      <c r="AH185" s="201">
        <f t="shared" ca="1" si="94"/>
        <v>25668.665221568041</v>
      </c>
      <c r="AJ185" s="201">
        <f t="shared" ca="1" si="86"/>
        <v>25524.895787833953</v>
      </c>
    </row>
    <row r="186" spans="2:36" x14ac:dyDescent="0.25">
      <c r="B186" s="196">
        <v>172</v>
      </c>
      <c r="C186" s="197">
        <f t="shared" ca="1" si="87"/>
        <v>50925</v>
      </c>
      <c r="D186" s="196">
        <f t="shared" ca="1" si="95"/>
        <v>31</v>
      </c>
      <c r="E186" s="198">
        <f t="shared" si="64"/>
        <v>0.113</v>
      </c>
      <c r="F186" s="199">
        <f t="shared" ca="1" si="65"/>
        <v>1.0105305555555555</v>
      </c>
      <c r="G186" s="199">
        <f t="shared" ca="1" si="88"/>
        <v>5.8768770288721814</v>
      </c>
      <c r="H186" s="199">
        <f t="shared" ca="1" si="89"/>
        <v>0.17015840132219132</v>
      </c>
      <c r="I186" s="196" t="b">
        <f t="shared" si="66"/>
        <v>0</v>
      </c>
      <c r="J186" s="199">
        <f t="shared" si="90"/>
        <v>1.1817542559888501</v>
      </c>
      <c r="K186" s="199">
        <f t="shared" ca="1" si="67"/>
        <v>0.20108541495475837</v>
      </c>
      <c r="L186" s="164">
        <f t="shared" ca="1" si="68"/>
        <v>24626.336155402554</v>
      </c>
      <c r="M186" s="200">
        <f t="shared" ca="1" si="91"/>
        <v>1231291.8179540939</v>
      </c>
      <c r="N186" s="201">
        <f t="shared" ca="1" si="92"/>
        <v>11660.14926133597</v>
      </c>
      <c r="O186" s="200">
        <f t="shared" ca="1" si="69"/>
        <v>11981.15343970331</v>
      </c>
      <c r="P186" s="201">
        <f t="shared" si="70"/>
        <v>399</v>
      </c>
      <c r="Q186" s="201">
        <f t="shared" si="71"/>
        <v>63.84</v>
      </c>
      <c r="R186" s="201">
        <f t="shared" si="72"/>
        <v>166.35080000000002</v>
      </c>
      <c r="S186" s="201">
        <f t="shared" si="73"/>
        <v>26.616128000000003</v>
      </c>
      <c r="T186" s="201">
        <f t="shared" ca="1" si="74"/>
        <v>985.03345436327515</v>
      </c>
      <c r="U186" s="201">
        <f t="shared" si="75"/>
        <v>84.482758620689665</v>
      </c>
      <c r="V186" s="201">
        <f t="shared" si="76"/>
        <v>13.517241379310347</v>
      </c>
      <c r="W186" s="201">
        <f t="shared" ca="1" si="77"/>
        <v>248.72540221734505</v>
      </c>
      <c r="X186" s="201">
        <f t="shared" ca="1" si="78"/>
        <v>39.796064354775211</v>
      </c>
      <c r="Y186" s="201">
        <f t="shared" ca="1" si="79"/>
        <v>25668.664549974674</v>
      </c>
      <c r="Z186" s="202">
        <f t="shared" si="80"/>
        <v>0.113</v>
      </c>
      <c r="AA186" s="200">
        <f t="shared" ca="1" si="93"/>
        <v>1231291.8799999999</v>
      </c>
      <c r="AB186" s="200">
        <f t="shared" ca="1" si="81"/>
        <v>11660.14926133597</v>
      </c>
      <c r="AC186" s="201">
        <f t="shared" ca="1" si="82"/>
        <v>11981.154043444443</v>
      </c>
      <c r="AD186" s="201">
        <f t="shared" ca="1" si="83"/>
        <v>985.03350399999999</v>
      </c>
      <c r="AE186" s="201">
        <f t="shared" ca="1" si="84"/>
        <v>25668.665203352532</v>
      </c>
      <c r="AF186" s="201">
        <f t="shared" si="85"/>
        <v>0</v>
      </c>
      <c r="AG186" s="201">
        <f>'Tabla Crec'!E180+'Tabla Crec'!H180</f>
        <v>0</v>
      </c>
      <c r="AH186" s="201">
        <f t="shared" ca="1" si="94"/>
        <v>25668.665203352532</v>
      </c>
      <c r="AJ186" s="201">
        <f t="shared" ca="1" si="86"/>
        <v>25524.895769618444</v>
      </c>
    </row>
    <row r="187" spans="2:36" x14ac:dyDescent="0.25">
      <c r="B187" s="196">
        <v>173</v>
      </c>
      <c r="C187" s="197">
        <f t="shared" ca="1" si="87"/>
        <v>50955</v>
      </c>
      <c r="D187" s="196">
        <f t="shared" ca="1" si="95"/>
        <v>30</v>
      </c>
      <c r="E187" s="198">
        <f t="shared" si="64"/>
        <v>0.113</v>
      </c>
      <c r="F187" s="199">
        <f t="shared" ca="1" si="65"/>
        <v>1.0102166666666665</v>
      </c>
      <c r="G187" s="199">
        <f t="shared" ca="1" si="88"/>
        <v>5.9369191225171578</v>
      </c>
      <c r="H187" s="199">
        <f t="shared" ca="1" si="89"/>
        <v>0.1684375312116457</v>
      </c>
      <c r="I187" s="196" t="b">
        <f t="shared" si="66"/>
        <v>0</v>
      </c>
      <c r="J187" s="199">
        <f t="shared" si="90"/>
        <v>1.1817542559888501</v>
      </c>
      <c r="K187" s="199">
        <f t="shared" ca="1" si="67"/>
        <v>0.19905176937761709</v>
      </c>
      <c r="L187" s="164">
        <f t="shared" ca="1" si="68"/>
        <v>24626.336155402554</v>
      </c>
      <c r="M187" s="200">
        <f t="shared" ca="1" si="91"/>
        <v>1219631.6686927578</v>
      </c>
      <c r="N187" s="201">
        <f t="shared" ca="1" si="92"/>
        <v>12165.76594025821</v>
      </c>
      <c r="O187" s="200">
        <f t="shared" ca="1" si="69"/>
        <v>11484.864880190138</v>
      </c>
      <c r="P187" s="201">
        <f t="shared" si="70"/>
        <v>399</v>
      </c>
      <c r="Q187" s="201">
        <f t="shared" si="71"/>
        <v>63.84</v>
      </c>
      <c r="R187" s="201">
        <f t="shared" si="72"/>
        <v>166.35080000000002</v>
      </c>
      <c r="S187" s="201">
        <f t="shared" si="73"/>
        <v>26.616128000000003</v>
      </c>
      <c r="T187" s="201">
        <f t="shared" ca="1" si="74"/>
        <v>975.70533495420636</v>
      </c>
      <c r="U187" s="201">
        <f t="shared" si="75"/>
        <v>84.482758620689665</v>
      </c>
      <c r="V187" s="201">
        <f t="shared" si="76"/>
        <v>13.517241379310347</v>
      </c>
      <c r="W187" s="201">
        <f t="shared" ca="1" si="77"/>
        <v>248.72540221734508</v>
      </c>
      <c r="X187" s="201">
        <f t="shared" ca="1" si="78"/>
        <v>39.796064354775211</v>
      </c>
      <c r="Y187" s="201">
        <f t="shared" ca="1" si="79"/>
        <v>25668.664549974677</v>
      </c>
      <c r="Z187" s="202">
        <f t="shared" si="80"/>
        <v>0.113</v>
      </c>
      <c r="AA187" s="200">
        <f t="shared" ca="1" si="93"/>
        <v>1219631.73</v>
      </c>
      <c r="AB187" s="200">
        <f t="shared" ca="1" si="81"/>
        <v>12165.76594025821</v>
      </c>
      <c r="AC187" s="201">
        <f t="shared" ca="1" si="82"/>
        <v>11484.8654575</v>
      </c>
      <c r="AD187" s="201">
        <f t="shared" ca="1" si="83"/>
        <v>975.70538399999998</v>
      </c>
      <c r="AE187" s="201">
        <f t="shared" ca="1" si="84"/>
        <v>25668.665176330331</v>
      </c>
      <c r="AF187" s="201">
        <f t="shared" si="85"/>
        <v>0</v>
      </c>
      <c r="AG187" s="201">
        <f>'Tabla Crec'!E181+'Tabla Crec'!H181</f>
        <v>0</v>
      </c>
      <c r="AH187" s="201">
        <f t="shared" ca="1" si="94"/>
        <v>25668.665176330331</v>
      </c>
      <c r="AJ187" s="201">
        <f t="shared" ca="1" si="86"/>
        <v>25524.895742596244</v>
      </c>
    </row>
    <row r="188" spans="2:36" x14ac:dyDescent="0.25">
      <c r="B188" s="196">
        <v>174</v>
      </c>
      <c r="C188" s="197">
        <f t="shared" ca="1" si="87"/>
        <v>50986</v>
      </c>
      <c r="D188" s="196">
        <f t="shared" ca="1" si="95"/>
        <v>31</v>
      </c>
      <c r="E188" s="198">
        <f t="shared" si="64"/>
        <v>0.113</v>
      </c>
      <c r="F188" s="199">
        <f t="shared" ca="1" si="65"/>
        <v>1.0105305555555555</v>
      </c>
      <c r="G188" s="199">
        <f t="shared" ca="1" si="88"/>
        <v>5.9994381791656641</v>
      </c>
      <c r="H188" s="199">
        <f t="shared" ca="1" si="89"/>
        <v>0.16668227426239918</v>
      </c>
      <c r="I188" s="196" t="b">
        <f t="shared" si="66"/>
        <v>0</v>
      </c>
      <c r="J188" s="199">
        <f t="shared" si="90"/>
        <v>1.1817542559888501</v>
      </c>
      <c r="K188" s="199">
        <f t="shared" ca="1" si="67"/>
        <v>0.19697748700749099</v>
      </c>
      <c r="L188" s="164">
        <f t="shared" ca="1" si="68"/>
        <v>24626.336155402554</v>
      </c>
      <c r="M188" s="200">
        <f t="shared" ca="1" si="91"/>
        <v>1207465.9027524996</v>
      </c>
      <c r="N188" s="201">
        <f t="shared" ca="1" si="92"/>
        <v>11911.049385028315</v>
      </c>
      <c r="O188" s="200">
        <f t="shared" ca="1" si="69"/>
        <v>11749.31404817224</v>
      </c>
      <c r="P188" s="201">
        <f t="shared" si="70"/>
        <v>399</v>
      </c>
      <c r="Q188" s="201">
        <f t="shared" si="71"/>
        <v>63.84</v>
      </c>
      <c r="R188" s="201">
        <f t="shared" si="72"/>
        <v>166.35080000000002</v>
      </c>
      <c r="S188" s="201">
        <f t="shared" si="73"/>
        <v>26.616128000000003</v>
      </c>
      <c r="T188" s="201">
        <f t="shared" ca="1" si="74"/>
        <v>965.97272220199966</v>
      </c>
      <c r="U188" s="201">
        <f t="shared" si="75"/>
        <v>84.482758620689665</v>
      </c>
      <c r="V188" s="201">
        <f t="shared" si="76"/>
        <v>13.517241379310347</v>
      </c>
      <c r="W188" s="201">
        <f t="shared" ca="1" si="77"/>
        <v>248.72540221734505</v>
      </c>
      <c r="X188" s="201">
        <f t="shared" ca="1" si="78"/>
        <v>39.796064354775211</v>
      </c>
      <c r="Y188" s="201">
        <f t="shared" ca="1" si="79"/>
        <v>25668.664549974674</v>
      </c>
      <c r="Z188" s="202">
        <f t="shared" si="80"/>
        <v>0.113</v>
      </c>
      <c r="AA188" s="200">
        <f t="shared" ca="1" si="93"/>
        <v>1207465.96</v>
      </c>
      <c r="AB188" s="200">
        <f t="shared" ca="1" si="81"/>
        <v>11911.049385028315</v>
      </c>
      <c r="AC188" s="201">
        <f t="shared" ca="1" si="82"/>
        <v>11749.31460522222</v>
      </c>
      <c r="AD188" s="201">
        <f t="shared" ca="1" si="83"/>
        <v>965.97276799999997</v>
      </c>
      <c r="AE188" s="201">
        <f t="shared" ca="1" si="84"/>
        <v>25668.665152822654</v>
      </c>
      <c r="AF188" s="201">
        <f t="shared" si="85"/>
        <v>0</v>
      </c>
      <c r="AG188" s="201">
        <f>'Tabla Crec'!E182+'Tabla Crec'!H182</f>
        <v>0</v>
      </c>
      <c r="AH188" s="201">
        <f t="shared" ca="1" si="94"/>
        <v>25668.665152822654</v>
      </c>
      <c r="AJ188" s="201">
        <f t="shared" ca="1" si="86"/>
        <v>25524.895719088567</v>
      </c>
    </row>
    <row r="189" spans="2:36" x14ac:dyDescent="0.25">
      <c r="B189" s="196">
        <v>175</v>
      </c>
      <c r="C189" s="197">
        <f t="shared" ca="1" si="87"/>
        <v>51017</v>
      </c>
      <c r="D189" s="196">
        <f t="shared" ca="1" si="95"/>
        <v>31</v>
      </c>
      <c r="E189" s="198">
        <f t="shared" si="64"/>
        <v>0.113</v>
      </c>
      <c r="F189" s="199">
        <f t="shared" ca="1" si="65"/>
        <v>1.0105305555555555</v>
      </c>
      <c r="G189" s="199">
        <f t="shared" ca="1" si="88"/>
        <v>6.0626155962134884</v>
      </c>
      <c r="H189" s="199">
        <f t="shared" ca="1" si="89"/>
        <v>0.16494530852732397</v>
      </c>
      <c r="I189" s="196" t="b">
        <f t="shared" si="66"/>
        <v>0</v>
      </c>
      <c r="J189" s="199">
        <f t="shared" si="90"/>
        <v>1.1817542559888501</v>
      </c>
      <c r="K189" s="199">
        <f t="shared" ca="1" si="67"/>
        <v>0.19492482035755906</v>
      </c>
      <c r="L189" s="164">
        <f t="shared" ca="1" si="68"/>
        <v>24626.336155402554</v>
      </c>
      <c r="M189" s="200">
        <f t="shared" ca="1" si="91"/>
        <v>1195554.8533674711</v>
      </c>
      <c r="N189" s="201">
        <f t="shared" ca="1" si="92"/>
        <v>12036.479352302322</v>
      </c>
      <c r="O189" s="200">
        <f t="shared" ca="1" si="69"/>
        <v>11633.412920406256</v>
      </c>
      <c r="P189" s="201">
        <f t="shared" si="70"/>
        <v>399</v>
      </c>
      <c r="Q189" s="201">
        <f t="shared" si="71"/>
        <v>63.84</v>
      </c>
      <c r="R189" s="201">
        <f t="shared" si="72"/>
        <v>166.35080000000002</v>
      </c>
      <c r="S189" s="201">
        <f t="shared" si="73"/>
        <v>26.616128000000003</v>
      </c>
      <c r="T189" s="201">
        <f t="shared" ca="1" si="74"/>
        <v>956.443882693977</v>
      </c>
      <c r="U189" s="201">
        <f t="shared" si="75"/>
        <v>84.482758620689665</v>
      </c>
      <c r="V189" s="201">
        <f t="shared" si="76"/>
        <v>13.517241379310347</v>
      </c>
      <c r="W189" s="201">
        <f t="shared" ca="1" si="77"/>
        <v>248.72540221734505</v>
      </c>
      <c r="X189" s="201">
        <f t="shared" ca="1" si="78"/>
        <v>39.796064354775211</v>
      </c>
      <c r="Y189" s="201">
        <f t="shared" ca="1" si="79"/>
        <v>25668.664549974674</v>
      </c>
      <c r="Z189" s="202">
        <f t="shared" si="80"/>
        <v>0.113</v>
      </c>
      <c r="AA189" s="200">
        <f t="shared" ca="1" si="93"/>
        <v>1195554.9099999999</v>
      </c>
      <c r="AB189" s="200">
        <f t="shared" ca="1" si="81"/>
        <v>12036.479352302322</v>
      </c>
      <c r="AC189" s="201">
        <f t="shared" ca="1" si="82"/>
        <v>11633.413471472224</v>
      </c>
      <c r="AD189" s="201">
        <f t="shared" ca="1" si="83"/>
        <v>956.44392800000003</v>
      </c>
      <c r="AE189" s="201">
        <f t="shared" ca="1" si="84"/>
        <v>25668.665146346666</v>
      </c>
      <c r="AF189" s="201">
        <f t="shared" si="85"/>
        <v>0</v>
      </c>
      <c r="AG189" s="201">
        <f>'Tabla Crec'!E183+'Tabla Crec'!H183</f>
        <v>0</v>
      </c>
      <c r="AH189" s="201">
        <f t="shared" ca="1" si="94"/>
        <v>25668.665146346666</v>
      </c>
      <c r="AJ189" s="201">
        <f t="shared" ca="1" si="86"/>
        <v>25524.895712612579</v>
      </c>
    </row>
    <row r="190" spans="2:36" x14ac:dyDescent="0.25">
      <c r="B190" s="196">
        <v>176</v>
      </c>
      <c r="C190" s="197">
        <f t="shared" ca="1" si="87"/>
        <v>51047</v>
      </c>
      <c r="D190" s="196">
        <f t="shared" ca="1" si="95"/>
        <v>30</v>
      </c>
      <c r="E190" s="198">
        <f t="shared" si="64"/>
        <v>0.113</v>
      </c>
      <c r="F190" s="199">
        <f t="shared" ca="1" si="65"/>
        <v>1.0102166666666665</v>
      </c>
      <c r="G190" s="199">
        <f t="shared" ca="1" si="88"/>
        <v>6.1245553188881354</v>
      </c>
      <c r="H190" s="199">
        <f t="shared" ca="1" si="89"/>
        <v>0.16327716020720703</v>
      </c>
      <c r="I190" s="196" t="b">
        <f t="shared" si="66"/>
        <v>0</v>
      </c>
      <c r="J190" s="199">
        <f t="shared" si="90"/>
        <v>1.1817542559888501</v>
      </c>
      <c r="K190" s="199">
        <f t="shared" ca="1" si="67"/>
        <v>0.19295347898064022</v>
      </c>
      <c r="L190" s="164">
        <f t="shared" ca="1" si="68"/>
        <v>24626.336155402554</v>
      </c>
      <c r="M190" s="200">
        <f t="shared" ca="1" si="91"/>
        <v>1183518.3740151688</v>
      </c>
      <c r="N190" s="201">
        <f t="shared" ca="1" si="92"/>
        <v>12534.723434214246</v>
      </c>
      <c r="O190" s="200">
        <f t="shared" ca="1" si="69"/>
        <v>11144.798021976174</v>
      </c>
      <c r="P190" s="201">
        <f t="shared" si="70"/>
        <v>399</v>
      </c>
      <c r="Q190" s="201">
        <f t="shared" si="71"/>
        <v>63.84</v>
      </c>
      <c r="R190" s="201">
        <f t="shared" si="72"/>
        <v>166.35080000000002</v>
      </c>
      <c r="S190" s="201">
        <f t="shared" si="73"/>
        <v>26.616128000000003</v>
      </c>
      <c r="T190" s="201">
        <f t="shared" ca="1" si="74"/>
        <v>946.814699212135</v>
      </c>
      <c r="U190" s="201">
        <f t="shared" si="75"/>
        <v>84.482758620689665</v>
      </c>
      <c r="V190" s="201">
        <f t="shared" si="76"/>
        <v>13.517241379310347</v>
      </c>
      <c r="W190" s="201">
        <f t="shared" ca="1" si="77"/>
        <v>248.72540221734508</v>
      </c>
      <c r="X190" s="201">
        <f t="shared" ca="1" si="78"/>
        <v>39.796064354775211</v>
      </c>
      <c r="Y190" s="201">
        <f t="shared" ca="1" si="79"/>
        <v>25668.664549974677</v>
      </c>
      <c r="Z190" s="202">
        <f t="shared" si="80"/>
        <v>0.113</v>
      </c>
      <c r="AA190" s="200">
        <f t="shared" ca="1" si="93"/>
        <v>1183518.43</v>
      </c>
      <c r="AB190" s="200">
        <f t="shared" ca="1" si="81"/>
        <v>12534.723434214246</v>
      </c>
      <c r="AC190" s="201">
        <f t="shared" ca="1" si="82"/>
        <v>11144.798549166668</v>
      </c>
      <c r="AD190" s="201">
        <f t="shared" ca="1" si="83"/>
        <v>946.81474400000002</v>
      </c>
      <c r="AE190" s="201">
        <f t="shared" ca="1" si="84"/>
        <v>25668.665121953032</v>
      </c>
      <c r="AF190" s="201">
        <f t="shared" si="85"/>
        <v>0</v>
      </c>
      <c r="AG190" s="201">
        <f>'Tabla Crec'!E184+'Tabla Crec'!H184</f>
        <v>0</v>
      </c>
      <c r="AH190" s="201">
        <f t="shared" ca="1" si="94"/>
        <v>25668.665121953032</v>
      </c>
      <c r="AJ190" s="201">
        <f t="shared" ca="1" si="86"/>
        <v>25524.895688218945</v>
      </c>
    </row>
    <row r="191" spans="2:36" x14ac:dyDescent="0.25">
      <c r="B191" s="196">
        <v>177</v>
      </c>
      <c r="C191" s="197">
        <f t="shared" ca="1" si="87"/>
        <v>51078</v>
      </c>
      <c r="D191" s="196">
        <f t="shared" ca="1" si="95"/>
        <v>31</v>
      </c>
      <c r="E191" s="198">
        <f t="shared" si="64"/>
        <v>0.113</v>
      </c>
      <c r="F191" s="199">
        <f t="shared" ca="1" si="65"/>
        <v>1.0105305555555555</v>
      </c>
      <c r="G191" s="199">
        <f t="shared" ca="1" si="88"/>
        <v>6.1890502889267598</v>
      </c>
      <c r="H191" s="199">
        <f t="shared" ca="1" si="89"/>
        <v>0.1615756785478325</v>
      </c>
      <c r="I191" s="196" t="b">
        <f t="shared" si="66"/>
        <v>0</v>
      </c>
      <c r="J191" s="199">
        <f t="shared" si="90"/>
        <v>1.1817542559888501</v>
      </c>
      <c r="K191" s="199">
        <f t="shared" ca="1" si="67"/>
        <v>0.1909427457881874</v>
      </c>
      <c r="L191" s="164">
        <f t="shared" ca="1" si="68"/>
        <v>24626.336155402554</v>
      </c>
      <c r="M191" s="200">
        <f t="shared" ca="1" si="91"/>
        <v>1170983.6505809545</v>
      </c>
      <c r="N191" s="201">
        <f t="shared" ca="1" si="92"/>
        <v>12295.227768312559</v>
      </c>
      <c r="O191" s="200">
        <f t="shared" ca="1" si="69"/>
        <v>11394.321466625232</v>
      </c>
      <c r="P191" s="201">
        <f t="shared" si="70"/>
        <v>399</v>
      </c>
      <c r="Q191" s="201">
        <f t="shared" si="71"/>
        <v>63.84</v>
      </c>
      <c r="R191" s="201">
        <f t="shared" si="72"/>
        <v>166.35080000000002</v>
      </c>
      <c r="S191" s="201">
        <f t="shared" si="73"/>
        <v>26.616128000000003</v>
      </c>
      <c r="T191" s="201">
        <f t="shared" ca="1" si="74"/>
        <v>936.78692046476363</v>
      </c>
      <c r="U191" s="201">
        <f t="shared" si="75"/>
        <v>84.482758620689665</v>
      </c>
      <c r="V191" s="201">
        <f t="shared" si="76"/>
        <v>13.517241379310347</v>
      </c>
      <c r="W191" s="201">
        <f t="shared" ca="1" si="77"/>
        <v>248.72540221734505</v>
      </c>
      <c r="X191" s="201">
        <f t="shared" ca="1" si="78"/>
        <v>39.796064354775211</v>
      </c>
      <c r="Y191" s="201">
        <f t="shared" ca="1" si="79"/>
        <v>25668.664549974674</v>
      </c>
      <c r="Z191" s="202">
        <f t="shared" si="80"/>
        <v>0.113</v>
      </c>
      <c r="AA191" s="200">
        <f t="shared" ca="1" si="93"/>
        <v>1170983.71</v>
      </c>
      <c r="AB191" s="200">
        <f t="shared" ca="1" si="81"/>
        <v>12295.227768312559</v>
      </c>
      <c r="AC191" s="201">
        <f t="shared" ca="1" si="82"/>
        <v>11394.322044805554</v>
      </c>
      <c r="AD191" s="201">
        <f t="shared" ca="1" si="83"/>
        <v>936.786968</v>
      </c>
      <c r="AE191" s="201">
        <f t="shared" ca="1" si="84"/>
        <v>25668.665175690236</v>
      </c>
      <c r="AF191" s="201">
        <f t="shared" si="85"/>
        <v>0</v>
      </c>
      <c r="AG191" s="201">
        <f>'Tabla Crec'!E185+'Tabla Crec'!H185</f>
        <v>0</v>
      </c>
      <c r="AH191" s="201">
        <f t="shared" ca="1" si="94"/>
        <v>25668.665175690236</v>
      </c>
      <c r="AJ191" s="201">
        <f t="shared" ca="1" si="86"/>
        <v>25524.895741956148</v>
      </c>
    </row>
    <row r="192" spans="2:36" x14ac:dyDescent="0.25">
      <c r="B192" s="196">
        <v>178</v>
      </c>
      <c r="C192" s="197">
        <f t="shared" ca="1" si="87"/>
        <v>51108</v>
      </c>
      <c r="D192" s="196">
        <f t="shared" ca="1" si="95"/>
        <v>30</v>
      </c>
      <c r="E192" s="198">
        <f t="shared" si="64"/>
        <v>0.113</v>
      </c>
      <c r="F192" s="199">
        <f t="shared" ca="1" si="65"/>
        <v>1.0102166666666665</v>
      </c>
      <c r="G192" s="199">
        <f t="shared" ca="1" si="88"/>
        <v>6.2522817527119612</v>
      </c>
      <c r="H192" s="199">
        <f t="shared" ca="1" si="89"/>
        <v>0.15994160844818686</v>
      </c>
      <c r="I192" s="196" t="b">
        <f t="shared" si="66"/>
        <v>0</v>
      </c>
      <c r="J192" s="199">
        <f t="shared" si="90"/>
        <v>1.1817542559888501</v>
      </c>
      <c r="K192" s="199">
        <f t="shared" ca="1" si="67"/>
        <v>0.18901167649334705</v>
      </c>
      <c r="L192" s="164">
        <f t="shared" ca="1" si="68"/>
        <v>24626.336155402554</v>
      </c>
      <c r="M192" s="200">
        <f t="shared" ca="1" si="91"/>
        <v>1158688.4228126418</v>
      </c>
      <c r="N192" s="201">
        <f t="shared" ca="1" si="92"/>
        <v>12788.402769000062</v>
      </c>
      <c r="O192" s="200">
        <f t="shared" ca="1" si="69"/>
        <v>10910.982648152378</v>
      </c>
      <c r="P192" s="201">
        <f t="shared" si="70"/>
        <v>399</v>
      </c>
      <c r="Q192" s="201">
        <f t="shared" si="71"/>
        <v>63.84</v>
      </c>
      <c r="R192" s="201">
        <f t="shared" si="72"/>
        <v>166.35080000000002</v>
      </c>
      <c r="S192" s="201">
        <f t="shared" si="73"/>
        <v>26.616128000000003</v>
      </c>
      <c r="T192" s="201">
        <f t="shared" ca="1" si="74"/>
        <v>926.95073825011355</v>
      </c>
      <c r="U192" s="201">
        <f t="shared" si="75"/>
        <v>84.482758620689665</v>
      </c>
      <c r="V192" s="201">
        <f t="shared" si="76"/>
        <v>13.517241379310347</v>
      </c>
      <c r="W192" s="201">
        <f t="shared" ca="1" si="77"/>
        <v>248.72540221734505</v>
      </c>
      <c r="X192" s="201">
        <f t="shared" ca="1" si="78"/>
        <v>39.796064354775211</v>
      </c>
      <c r="Y192" s="201">
        <f t="shared" ca="1" si="79"/>
        <v>25668.664549974674</v>
      </c>
      <c r="Z192" s="202">
        <f t="shared" si="80"/>
        <v>0.113</v>
      </c>
      <c r="AA192" s="200">
        <f t="shared" ca="1" si="93"/>
        <v>1158688.48</v>
      </c>
      <c r="AB192" s="200">
        <f t="shared" ca="1" si="81"/>
        <v>12788.402769000062</v>
      </c>
      <c r="AC192" s="201">
        <f t="shared" ca="1" si="82"/>
        <v>10910.983186666666</v>
      </c>
      <c r="AD192" s="201">
        <f t="shared" ca="1" si="83"/>
        <v>926.950784</v>
      </c>
      <c r="AE192" s="201">
        <f t="shared" ca="1" si="84"/>
        <v>25668.66513423885</v>
      </c>
      <c r="AF192" s="201">
        <f t="shared" si="85"/>
        <v>0</v>
      </c>
      <c r="AG192" s="201">
        <f>'Tabla Crec'!E186+'Tabla Crec'!H186</f>
        <v>0</v>
      </c>
      <c r="AH192" s="201">
        <f t="shared" ca="1" si="94"/>
        <v>25668.66513423885</v>
      </c>
      <c r="AJ192" s="201">
        <f t="shared" ca="1" si="86"/>
        <v>25524.895700504763</v>
      </c>
    </row>
    <row r="193" spans="2:36" x14ac:dyDescent="0.25">
      <c r="B193" s="196">
        <v>179</v>
      </c>
      <c r="C193" s="197">
        <f t="shared" ca="1" si="87"/>
        <v>51139</v>
      </c>
      <c r="D193" s="196">
        <f t="shared" ca="1" si="95"/>
        <v>31</v>
      </c>
      <c r="E193" s="198">
        <f t="shared" si="64"/>
        <v>0.113</v>
      </c>
      <c r="F193" s="199">
        <f t="shared" ca="1" si="65"/>
        <v>1.0105305555555555</v>
      </c>
      <c r="G193" s="199">
        <f t="shared" ca="1" si="88"/>
        <v>6.3181217530578806</v>
      </c>
      <c r="H193" s="199">
        <f t="shared" ca="1" si="89"/>
        <v>0.15827488596844691</v>
      </c>
      <c r="I193" s="196" t="b">
        <f t="shared" si="66"/>
        <v>0</v>
      </c>
      <c r="J193" s="199">
        <f t="shared" si="90"/>
        <v>1.1817542559888501</v>
      </c>
      <c r="K193" s="199">
        <f t="shared" ca="1" si="67"/>
        <v>0.18704202010936208</v>
      </c>
      <c r="L193" s="164">
        <f t="shared" ca="1" si="68"/>
        <v>24626.336155402554</v>
      </c>
      <c r="M193" s="200">
        <f t="shared" ca="1" si="91"/>
        <v>1145900.0200436418</v>
      </c>
      <c r="N193" s="201">
        <f t="shared" ca="1" si="92"/>
        <v>12559.372333220759</v>
      </c>
      <c r="O193" s="200">
        <f t="shared" ca="1" si="69"/>
        <v>11150.243806146882</v>
      </c>
      <c r="P193" s="201">
        <f t="shared" si="70"/>
        <v>399</v>
      </c>
      <c r="Q193" s="201">
        <f t="shared" si="71"/>
        <v>63.84</v>
      </c>
      <c r="R193" s="201">
        <f t="shared" si="72"/>
        <v>166.35080000000002</v>
      </c>
      <c r="S193" s="201">
        <f t="shared" si="73"/>
        <v>26.616128000000003</v>
      </c>
      <c r="T193" s="201">
        <f t="shared" ca="1" si="74"/>
        <v>916.72001603491344</v>
      </c>
      <c r="U193" s="201">
        <f t="shared" si="75"/>
        <v>84.482758620689665</v>
      </c>
      <c r="V193" s="201">
        <f t="shared" si="76"/>
        <v>13.517241379310347</v>
      </c>
      <c r="W193" s="201">
        <f t="shared" ca="1" si="77"/>
        <v>248.72540221734505</v>
      </c>
      <c r="X193" s="201">
        <f t="shared" ca="1" si="78"/>
        <v>39.796064354775211</v>
      </c>
      <c r="Y193" s="201">
        <f t="shared" ca="1" si="79"/>
        <v>25668.664549974674</v>
      </c>
      <c r="Z193" s="202">
        <f t="shared" si="80"/>
        <v>0.113</v>
      </c>
      <c r="AA193" s="200">
        <f t="shared" ca="1" si="93"/>
        <v>1145900.08</v>
      </c>
      <c r="AB193" s="200">
        <f t="shared" ca="1" si="81"/>
        <v>12559.372333220759</v>
      </c>
      <c r="AC193" s="201">
        <f t="shared" ca="1" si="82"/>
        <v>11150.244389555557</v>
      </c>
      <c r="AD193" s="201">
        <f t="shared" ca="1" si="83"/>
        <v>916.72006400000009</v>
      </c>
      <c r="AE193" s="201">
        <f t="shared" ca="1" si="84"/>
        <v>25668.665181348435</v>
      </c>
      <c r="AF193" s="201">
        <f t="shared" si="85"/>
        <v>0</v>
      </c>
      <c r="AG193" s="201">
        <f>'Tabla Crec'!E187+'Tabla Crec'!H187</f>
        <v>0</v>
      </c>
      <c r="AH193" s="201">
        <f t="shared" ca="1" si="94"/>
        <v>25668.665181348435</v>
      </c>
      <c r="AJ193" s="201">
        <f t="shared" ca="1" si="86"/>
        <v>25524.895747614348</v>
      </c>
    </row>
    <row r="194" spans="2:36" x14ac:dyDescent="0.25">
      <c r="B194" s="196">
        <v>180</v>
      </c>
      <c r="C194" s="197">
        <f t="shared" ca="1" si="87"/>
        <v>51170</v>
      </c>
      <c r="D194" s="196">
        <f t="shared" ca="1" si="95"/>
        <v>31</v>
      </c>
      <c r="E194" s="198">
        <f t="shared" si="64"/>
        <v>0.113</v>
      </c>
      <c r="F194" s="199">
        <f t="shared" ca="1" si="65"/>
        <v>1.0105305555555555</v>
      </c>
      <c r="G194" s="199">
        <f t="shared" ca="1" si="88"/>
        <v>6.3846550851852202</v>
      </c>
      <c r="H194" s="199">
        <f t="shared" ca="1" si="89"/>
        <v>0.15662553210123642</v>
      </c>
      <c r="I194" s="196" t="b">
        <f t="shared" si="66"/>
        <v>1</v>
      </c>
      <c r="J194" s="199">
        <f t="shared" si="90"/>
        <v>1.1959353070607164</v>
      </c>
      <c r="K194" s="199">
        <f t="shared" ca="1" si="67"/>
        <v>0.18731400382704028</v>
      </c>
      <c r="L194" s="164">
        <f t="shared" ca="1" si="68"/>
        <v>24921.852189267385</v>
      </c>
      <c r="M194" s="200">
        <f t="shared" ca="1" si="91"/>
        <v>1133340.6477104211</v>
      </c>
      <c r="N194" s="201">
        <f t="shared" ca="1" si="92"/>
        <v>12987.145535183477</v>
      </c>
      <c r="O194" s="200">
        <f t="shared" ca="1" si="69"/>
        <v>11028.03413591557</v>
      </c>
      <c r="P194" s="201">
        <f t="shared" si="70"/>
        <v>399</v>
      </c>
      <c r="Q194" s="201">
        <f t="shared" si="71"/>
        <v>63.84</v>
      </c>
      <c r="R194" s="201">
        <f t="shared" si="72"/>
        <v>166.35080000000002</v>
      </c>
      <c r="S194" s="201">
        <f t="shared" si="73"/>
        <v>26.616128000000003</v>
      </c>
      <c r="T194" s="201">
        <f t="shared" ca="1" si="74"/>
        <v>906.67251816833698</v>
      </c>
      <c r="U194" s="201">
        <f t="shared" si="75"/>
        <v>84.482758620689665</v>
      </c>
      <c r="V194" s="201">
        <f t="shared" si="76"/>
        <v>13.517241379310347</v>
      </c>
      <c r="W194" s="201">
        <f t="shared" ca="1" si="77"/>
        <v>251.62145934922034</v>
      </c>
      <c r="X194" s="201">
        <f t="shared" ca="1" si="78"/>
        <v>40.259433495875257</v>
      </c>
      <c r="Y194" s="201">
        <f t="shared" ca="1" si="79"/>
        <v>25967.540010112476</v>
      </c>
      <c r="Z194" s="202">
        <f t="shared" si="80"/>
        <v>0.113</v>
      </c>
      <c r="AA194" s="200">
        <f t="shared" ca="1" si="93"/>
        <v>1133340.71</v>
      </c>
      <c r="AB194" s="200">
        <f t="shared" ca="1" si="81"/>
        <v>12987.145535183477</v>
      </c>
      <c r="AC194" s="201">
        <f t="shared" ca="1" si="82"/>
        <v>11028.034742027778</v>
      </c>
      <c r="AD194" s="201">
        <f t="shared" ca="1" si="83"/>
        <v>906.67256800000007</v>
      </c>
      <c r="AE194" s="201">
        <f t="shared" ca="1" si="84"/>
        <v>25967.540666056353</v>
      </c>
      <c r="AF194" s="201">
        <f t="shared" si="85"/>
        <v>0</v>
      </c>
      <c r="AG194" s="201">
        <f>'Tabla Crec'!E188+'Tabla Crec'!H188</f>
        <v>0</v>
      </c>
      <c r="AH194" s="201">
        <f t="shared" ca="1" si="94"/>
        <v>25967.540666056353</v>
      </c>
      <c r="AJ194" s="201">
        <f t="shared" ca="1" si="86"/>
        <v>25823.307863181166</v>
      </c>
    </row>
    <row r="195" spans="2:36" x14ac:dyDescent="0.25">
      <c r="B195" s="196">
        <v>181</v>
      </c>
      <c r="C195" s="197">
        <f t="shared" ca="1" si="87"/>
        <v>51199</v>
      </c>
      <c r="D195" s="196">
        <f t="shared" ca="1" si="95"/>
        <v>29</v>
      </c>
      <c r="E195" s="198">
        <f t="shared" si="64"/>
        <v>0.113</v>
      </c>
      <c r="F195" s="199">
        <f t="shared" ca="1" si="65"/>
        <v>1.0099027777777776</v>
      </c>
      <c r="G195" s="199">
        <f t="shared" ca="1" si="88"/>
        <v>6.4478809056815667</v>
      </c>
      <c r="H195" s="199">
        <f t="shared" ca="1" si="89"/>
        <v>0.15508971313642711</v>
      </c>
      <c r="I195" s="196" t="b">
        <f t="shared" si="66"/>
        <v>0</v>
      </c>
      <c r="J195" s="199">
        <f t="shared" si="90"/>
        <v>1.1959353070607164</v>
      </c>
      <c r="K195" s="199">
        <f t="shared" ca="1" si="67"/>
        <v>0.18547726370177137</v>
      </c>
      <c r="L195" s="164">
        <f t="shared" ca="1" si="68"/>
        <v>24921.852189267385</v>
      </c>
      <c r="M195" s="200">
        <f t="shared" ca="1" si="91"/>
        <v>1120353.5021752378</v>
      </c>
      <c r="N195" s="201">
        <f t="shared" ca="1" si="92"/>
        <v>13827.240424670934</v>
      </c>
      <c r="O195" s="200">
        <f t="shared" ca="1" si="69"/>
        <v>10198.328962856262</v>
      </c>
      <c r="P195" s="201">
        <f t="shared" si="70"/>
        <v>399</v>
      </c>
      <c r="Q195" s="201">
        <f t="shared" si="71"/>
        <v>63.84</v>
      </c>
      <c r="R195" s="201">
        <f t="shared" si="72"/>
        <v>166.35080000000002</v>
      </c>
      <c r="S195" s="201">
        <f t="shared" si="73"/>
        <v>26.616128000000003</v>
      </c>
      <c r="T195" s="201">
        <f t="shared" ca="1" si="74"/>
        <v>896.28280174019028</v>
      </c>
      <c r="U195" s="201">
        <f t="shared" si="75"/>
        <v>84.482758620689665</v>
      </c>
      <c r="V195" s="201">
        <f t="shared" si="76"/>
        <v>13.517241379310347</v>
      </c>
      <c r="W195" s="201">
        <f t="shared" ca="1" si="77"/>
        <v>251.62145934922043</v>
      </c>
      <c r="X195" s="201">
        <f t="shared" ca="1" si="78"/>
        <v>40.259433495875271</v>
      </c>
      <c r="Y195" s="201">
        <f t="shared" ca="1" si="79"/>
        <v>25967.540010112483</v>
      </c>
      <c r="Z195" s="202">
        <f t="shared" si="80"/>
        <v>0.113</v>
      </c>
      <c r="AA195" s="200">
        <f t="shared" ca="1" si="93"/>
        <v>1120353.56</v>
      </c>
      <c r="AB195" s="200">
        <f t="shared" ca="1" si="81"/>
        <v>13827.240424670934</v>
      </c>
      <c r="AC195" s="201">
        <f t="shared" ca="1" si="82"/>
        <v>10198.329489222224</v>
      </c>
      <c r="AD195" s="201">
        <f t="shared" ca="1" si="83"/>
        <v>896.28284800000006</v>
      </c>
      <c r="AE195" s="201">
        <f t="shared" ca="1" si="84"/>
        <v>25967.540582738253</v>
      </c>
      <c r="AF195" s="201">
        <f t="shared" si="85"/>
        <v>0</v>
      </c>
      <c r="AG195" s="201">
        <f>'Tabla Crec'!E189+'Tabla Crec'!H189</f>
        <v>0</v>
      </c>
      <c r="AH195" s="201">
        <f t="shared" ca="1" si="94"/>
        <v>25967.540582738253</v>
      </c>
      <c r="AJ195" s="201">
        <f t="shared" ca="1" si="86"/>
        <v>25823.307779863066</v>
      </c>
    </row>
    <row r="196" spans="2:36" x14ac:dyDescent="0.25">
      <c r="B196" s="196">
        <v>182</v>
      </c>
      <c r="C196" s="197">
        <f t="shared" ca="1" si="87"/>
        <v>51230</v>
      </c>
      <c r="D196" s="196">
        <f t="shared" ca="1" si="95"/>
        <v>31</v>
      </c>
      <c r="E196" s="198">
        <f t="shared" si="64"/>
        <v>0.113</v>
      </c>
      <c r="F196" s="199">
        <f t="shared" ca="1" si="65"/>
        <v>1.0105305555555555</v>
      </c>
      <c r="G196" s="199">
        <f t="shared" ca="1" si="88"/>
        <v>6.5157806737744517</v>
      </c>
      <c r="H196" s="199">
        <f t="shared" ca="1" si="89"/>
        <v>0.15347355137733965</v>
      </c>
      <c r="I196" s="196" t="b">
        <f t="shared" si="66"/>
        <v>0</v>
      </c>
      <c r="J196" s="199">
        <f t="shared" si="90"/>
        <v>1.1959353070607164</v>
      </c>
      <c r="K196" s="199">
        <f t="shared" ca="1" si="67"/>
        <v>0.18354443879215732</v>
      </c>
      <c r="L196" s="164">
        <f t="shared" ca="1" si="68"/>
        <v>24921.852189267385</v>
      </c>
      <c r="M196" s="200">
        <f t="shared" ca="1" si="91"/>
        <v>1106526.2617505668</v>
      </c>
      <c r="N196" s="201">
        <f t="shared" ca="1" si="92"/>
        <v>13269.515916221832</v>
      </c>
      <c r="O196" s="200">
        <f t="shared" ca="1" si="69"/>
        <v>10767.115263645101</v>
      </c>
      <c r="P196" s="201">
        <f t="shared" si="70"/>
        <v>399</v>
      </c>
      <c r="Q196" s="201">
        <f t="shared" si="71"/>
        <v>63.84</v>
      </c>
      <c r="R196" s="201">
        <f t="shared" si="72"/>
        <v>166.35080000000002</v>
      </c>
      <c r="S196" s="201">
        <f t="shared" si="73"/>
        <v>26.616128000000003</v>
      </c>
      <c r="T196" s="201">
        <f t="shared" ca="1" si="74"/>
        <v>885.22100940045345</v>
      </c>
      <c r="U196" s="201">
        <f t="shared" si="75"/>
        <v>84.482758620689665</v>
      </c>
      <c r="V196" s="201">
        <f t="shared" si="76"/>
        <v>13.517241379310347</v>
      </c>
      <c r="W196" s="201">
        <f t="shared" ca="1" si="77"/>
        <v>251.62145934922043</v>
      </c>
      <c r="X196" s="201">
        <f t="shared" ca="1" si="78"/>
        <v>40.259433495875271</v>
      </c>
      <c r="Y196" s="201">
        <f t="shared" ca="1" si="79"/>
        <v>25967.540010112483</v>
      </c>
      <c r="Z196" s="202">
        <f t="shared" si="80"/>
        <v>0.113</v>
      </c>
      <c r="AA196" s="200">
        <f t="shared" ca="1" si="93"/>
        <v>1106526.32</v>
      </c>
      <c r="AB196" s="200">
        <f t="shared" ca="1" si="81"/>
        <v>13269.515916221832</v>
      </c>
      <c r="AC196" s="201">
        <f t="shared" ca="1" si="82"/>
        <v>10767.115830444445</v>
      </c>
      <c r="AD196" s="201">
        <f t="shared" ca="1" si="83"/>
        <v>885.22105600000009</v>
      </c>
      <c r="AE196" s="201">
        <f t="shared" ca="1" si="84"/>
        <v>25967.54062351137</v>
      </c>
      <c r="AF196" s="201">
        <f t="shared" si="85"/>
        <v>0</v>
      </c>
      <c r="AG196" s="201">
        <f>'Tabla Crec'!E190+'Tabla Crec'!H190</f>
        <v>0</v>
      </c>
      <c r="AH196" s="201">
        <f t="shared" ca="1" si="94"/>
        <v>25967.54062351137</v>
      </c>
      <c r="AJ196" s="201">
        <f t="shared" ca="1" si="86"/>
        <v>25823.307820636182</v>
      </c>
    </row>
    <row r="197" spans="2:36" x14ac:dyDescent="0.25">
      <c r="B197" s="196">
        <v>183</v>
      </c>
      <c r="C197" s="197">
        <f t="shared" ca="1" si="87"/>
        <v>51260</v>
      </c>
      <c r="D197" s="196">
        <f t="shared" ca="1" si="95"/>
        <v>30</v>
      </c>
      <c r="E197" s="198">
        <f t="shared" si="64"/>
        <v>0.113</v>
      </c>
      <c r="F197" s="199">
        <f t="shared" ca="1" si="65"/>
        <v>1.0102166666666665</v>
      </c>
      <c r="G197" s="199">
        <f t="shared" ca="1" si="88"/>
        <v>6.5823502329915131</v>
      </c>
      <c r="H197" s="199">
        <f t="shared" ca="1" si="89"/>
        <v>0.1519214208608777</v>
      </c>
      <c r="I197" s="196" t="b">
        <f t="shared" si="66"/>
        <v>0</v>
      </c>
      <c r="J197" s="199">
        <f t="shared" si="90"/>
        <v>1.1959353070607164</v>
      </c>
      <c r="K197" s="199">
        <f t="shared" ca="1" si="67"/>
        <v>0.18168819110635409</v>
      </c>
      <c r="L197" s="164">
        <f t="shared" ca="1" si="68"/>
        <v>24921.852189267385</v>
      </c>
      <c r="M197" s="200">
        <f t="shared" ca="1" si="91"/>
        <v>1093256.745834345</v>
      </c>
      <c r="N197" s="201">
        <f t="shared" ca="1" si="92"/>
        <v>13752.412435993161</v>
      </c>
      <c r="O197" s="200">
        <f t="shared" ca="1" si="69"/>
        <v>10294.834356606749</v>
      </c>
      <c r="P197" s="201">
        <f t="shared" si="70"/>
        <v>399</v>
      </c>
      <c r="Q197" s="201">
        <f t="shared" si="71"/>
        <v>63.84</v>
      </c>
      <c r="R197" s="201">
        <f t="shared" si="72"/>
        <v>166.35080000000002</v>
      </c>
      <c r="S197" s="201">
        <f t="shared" si="73"/>
        <v>26.616128000000003</v>
      </c>
      <c r="T197" s="201">
        <f t="shared" ca="1" si="74"/>
        <v>874.60539666747604</v>
      </c>
      <c r="U197" s="201">
        <f t="shared" si="75"/>
        <v>84.482758620689665</v>
      </c>
      <c r="V197" s="201">
        <f t="shared" si="76"/>
        <v>13.517241379310347</v>
      </c>
      <c r="W197" s="201">
        <f t="shared" ca="1" si="77"/>
        <v>251.62145934922037</v>
      </c>
      <c r="X197" s="201">
        <f t="shared" ca="1" si="78"/>
        <v>40.259433495875264</v>
      </c>
      <c r="Y197" s="201">
        <f t="shared" ca="1" si="79"/>
        <v>25967.54001011248</v>
      </c>
      <c r="Z197" s="202">
        <f t="shared" si="80"/>
        <v>0.113</v>
      </c>
      <c r="AA197" s="200">
        <f t="shared" ca="1" si="93"/>
        <v>1093256.8</v>
      </c>
      <c r="AB197" s="200">
        <f t="shared" ca="1" si="81"/>
        <v>13752.412435993161</v>
      </c>
      <c r="AC197" s="201">
        <f t="shared" ca="1" si="82"/>
        <v>10294.834866666668</v>
      </c>
      <c r="AD197" s="201">
        <f t="shared" ca="1" si="83"/>
        <v>874.60544000000004</v>
      </c>
      <c r="AE197" s="201">
        <f t="shared" ca="1" si="84"/>
        <v>25967.540563504925</v>
      </c>
      <c r="AF197" s="201">
        <f t="shared" si="85"/>
        <v>0</v>
      </c>
      <c r="AG197" s="201">
        <f>'Tabla Crec'!E191+'Tabla Crec'!H191</f>
        <v>0</v>
      </c>
      <c r="AH197" s="201">
        <f t="shared" ca="1" si="94"/>
        <v>25967.540563504925</v>
      </c>
      <c r="AJ197" s="201">
        <f t="shared" ca="1" si="86"/>
        <v>25823.307760629737</v>
      </c>
    </row>
    <row r="198" spans="2:36" x14ac:dyDescent="0.25">
      <c r="B198" s="196">
        <v>184</v>
      </c>
      <c r="C198" s="197">
        <f t="shared" ca="1" si="87"/>
        <v>51291</v>
      </c>
      <c r="D198" s="196">
        <f t="shared" ca="1" si="95"/>
        <v>31</v>
      </c>
      <c r="E198" s="198">
        <f t="shared" si="64"/>
        <v>0.113</v>
      </c>
      <c r="F198" s="199">
        <f t="shared" ca="1" si="65"/>
        <v>1.0105305555555555</v>
      </c>
      <c r="G198" s="199">
        <f t="shared" ca="1" si="88"/>
        <v>6.6516660378061543</v>
      </c>
      <c r="H198" s="199">
        <f t="shared" ca="1" si="89"/>
        <v>0.15033827530069729</v>
      </c>
      <c r="I198" s="196" t="b">
        <f t="shared" si="66"/>
        <v>0</v>
      </c>
      <c r="J198" s="199">
        <f t="shared" si="90"/>
        <v>1.1959353070607164</v>
      </c>
      <c r="K198" s="199">
        <f t="shared" ca="1" si="67"/>
        <v>0.17979485143471793</v>
      </c>
      <c r="L198" s="164">
        <f t="shared" ca="1" si="68"/>
        <v>24921.852189267385</v>
      </c>
      <c r="M198" s="200">
        <f t="shared" ca="1" si="91"/>
        <v>1079504.3333983519</v>
      </c>
      <c r="N198" s="201">
        <f t="shared" ca="1" si="92"/>
        <v>13554.071833953074</v>
      </c>
      <c r="O198" s="200">
        <f t="shared" ca="1" si="69"/>
        <v>10504.17688859563</v>
      </c>
      <c r="P198" s="201">
        <f t="shared" si="70"/>
        <v>399</v>
      </c>
      <c r="Q198" s="201">
        <f t="shared" si="71"/>
        <v>63.84</v>
      </c>
      <c r="R198" s="201">
        <f t="shared" si="72"/>
        <v>166.35080000000002</v>
      </c>
      <c r="S198" s="201">
        <f t="shared" si="73"/>
        <v>26.616128000000003</v>
      </c>
      <c r="T198" s="201">
        <f t="shared" ca="1" si="74"/>
        <v>863.6034667186816</v>
      </c>
      <c r="U198" s="201">
        <f t="shared" si="75"/>
        <v>84.482758620689665</v>
      </c>
      <c r="V198" s="201">
        <f t="shared" si="76"/>
        <v>13.517241379310347</v>
      </c>
      <c r="W198" s="201">
        <f t="shared" ca="1" si="77"/>
        <v>251.62145934922043</v>
      </c>
      <c r="X198" s="201">
        <f t="shared" ca="1" si="78"/>
        <v>40.259433495875271</v>
      </c>
      <c r="Y198" s="201">
        <f t="shared" ca="1" si="79"/>
        <v>25967.540010112483</v>
      </c>
      <c r="Z198" s="202">
        <f t="shared" si="80"/>
        <v>0.113</v>
      </c>
      <c r="AA198" s="200">
        <f t="shared" ca="1" si="93"/>
        <v>1079504.3899999999</v>
      </c>
      <c r="AB198" s="200">
        <f t="shared" ca="1" si="81"/>
        <v>13554.071833953074</v>
      </c>
      <c r="AC198" s="201">
        <f t="shared" ca="1" si="82"/>
        <v>10504.17743936111</v>
      </c>
      <c r="AD198" s="201">
        <f t="shared" ca="1" si="83"/>
        <v>863.60351199999991</v>
      </c>
      <c r="AE198" s="201">
        <f t="shared" ca="1" si="84"/>
        <v>25967.54060615928</v>
      </c>
      <c r="AF198" s="201">
        <f t="shared" si="85"/>
        <v>0</v>
      </c>
      <c r="AG198" s="201">
        <f>'Tabla Crec'!E192+'Tabla Crec'!H192</f>
        <v>0</v>
      </c>
      <c r="AH198" s="201">
        <f t="shared" ca="1" si="94"/>
        <v>25967.54060615928</v>
      </c>
      <c r="AJ198" s="201">
        <f t="shared" ca="1" si="86"/>
        <v>25823.307803284093</v>
      </c>
    </row>
    <row r="199" spans="2:36" x14ac:dyDescent="0.25">
      <c r="B199" s="196">
        <v>185</v>
      </c>
      <c r="C199" s="197">
        <f t="shared" ca="1" si="87"/>
        <v>51321</v>
      </c>
      <c r="D199" s="196">
        <f t="shared" ca="1" si="95"/>
        <v>30</v>
      </c>
      <c r="E199" s="198">
        <f t="shared" si="64"/>
        <v>0.113</v>
      </c>
      <c r="F199" s="199">
        <f t="shared" ca="1" si="65"/>
        <v>1.0102166666666665</v>
      </c>
      <c r="G199" s="199">
        <f t="shared" ca="1" si="88"/>
        <v>6.7196238924924065</v>
      </c>
      <c r="H199" s="199">
        <f t="shared" ca="1" si="89"/>
        <v>0.14881785290353289</v>
      </c>
      <c r="I199" s="196" t="b">
        <f t="shared" si="66"/>
        <v>0</v>
      </c>
      <c r="J199" s="199">
        <f t="shared" si="90"/>
        <v>1.1959353070607164</v>
      </c>
      <c r="K199" s="199">
        <f t="shared" ca="1" si="67"/>
        <v>0.17797652460830313</v>
      </c>
      <c r="L199" s="164">
        <f t="shared" ca="1" si="68"/>
        <v>24921.852189267385</v>
      </c>
      <c r="M199" s="200">
        <f t="shared" ca="1" si="91"/>
        <v>1065950.2615643989</v>
      </c>
      <c r="N199" s="201">
        <f t="shared" ca="1" si="92"/>
        <v>14031.393683617776</v>
      </c>
      <c r="O199" s="200">
        <f t="shared" ca="1" si="69"/>
        <v>10037.69829639809</v>
      </c>
      <c r="P199" s="201">
        <f t="shared" si="70"/>
        <v>399</v>
      </c>
      <c r="Q199" s="201">
        <f t="shared" si="71"/>
        <v>63.84</v>
      </c>
      <c r="R199" s="201">
        <f t="shared" si="72"/>
        <v>166.35080000000002</v>
      </c>
      <c r="S199" s="201">
        <f t="shared" si="73"/>
        <v>26.616128000000003</v>
      </c>
      <c r="T199" s="201">
        <f t="shared" ca="1" si="74"/>
        <v>852.7602092515192</v>
      </c>
      <c r="U199" s="201">
        <f t="shared" si="75"/>
        <v>84.482758620689665</v>
      </c>
      <c r="V199" s="201">
        <f t="shared" si="76"/>
        <v>13.517241379310347</v>
      </c>
      <c r="W199" s="201">
        <f t="shared" ca="1" si="77"/>
        <v>251.62145934922037</v>
      </c>
      <c r="X199" s="201">
        <f t="shared" ca="1" si="78"/>
        <v>40.259433495875264</v>
      </c>
      <c r="Y199" s="201">
        <f t="shared" ca="1" si="79"/>
        <v>25967.54001011248</v>
      </c>
      <c r="Z199" s="202">
        <f t="shared" si="80"/>
        <v>0.113</v>
      </c>
      <c r="AA199" s="200">
        <f t="shared" ca="1" si="93"/>
        <v>1065950.32</v>
      </c>
      <c r="AB199" s="200">
        <f t="shared" ca="1" si="81"/>
        <v>14031.393683617776</v>
      </c>
      <c r="AC199" s="201">
        <f t="shared" ca="1" si="82"/>
        <v>10037.698846666668</v>
      </c>
      <c r="AD199" s="201">
        <f t="shared" ca="1" si="83"/>
        <v>852.76025600000014</v>
      </c>
      <c r="AE199" s="201">
        <f t="shared" ca="1" si="84"/>
        <v>25967.54060712954</v>
      </c>
      <c r="AF199" s="201">
        <f t="shared" si="85"/>
        <v>0</v>
      </c>
      <c r="AG199" s="201">
        <f>'Tabla Crec'!E193+'Tabla Crec'!H193</f>
        <v>0</v>
      </c>
      <c r="AH199" s="201">
        <f t="shared" ca="1" si="94"/>
        <v>25967.54060712954</v>
      </c>
      <c r="AJ199" s="201">
        <f t="shared" ca="1" si="86"/>
        <v>25823.307804254353</v>
      </c>
    </row>
    <row r="200" spans="2:36" x14ac:dyDescent="0.25">
      <c r="B200" s="196">
        <v>186</v>
      </c>
      <c r="C200" s="197">
        <f t="shared" ca="1" si="87"/>
        <v>51352</v>
      </c>
      <c r="D200" s="196">
        <f t="shared" ca="1" si="95"/>
        <v>31</v>
      </c>
      <c r="E200" s="198">
        <f t="shared" si="64"/>
        <v>0.113</v>
      </c>
      <c r="F200" s="199">
        <f t="shared" ca="1" si="65"/>
        <v>1.0105305555555555</v>
      </c>
      <c r="G200" s="199">
        <f t="shared" ca="1" si="88"/>
        <v>6.7903852652047361</v>
      </c>
      <c r="H200" s="199">
        <f t="shared" ca="1" si="89"/>
        <v>0.14726704906188398</v>
      </c>
      <c r="I200" s="196" t="b">
        <f t="shared" si="66"/>
        <v>0</v>
      </c>
      <c r="J200" s="199">
        <f t="shared" si="90"/>
        <v>1.1959353070607164</v>
      </c>
      <c r="K200" s="199">
        <f t="shared" ca="1" si="67"/>
        <v>0.17612186353974979</v>
      </c>
      <c r="L200" s="164">
        <f t="shared" ca="1" si="68"/>
        <v>24921.852189267385</v>
      </c>
      <c r="M200" s="200">
        <f t="shared" ca="1" si="91"/>
        <v>1051918.8678807812</v>
      </c>
      <c r="N200" s="201">
        <f t="shared" ca="1" si="92"/>
        <v>13844.562111111714</v>
      </c>
      <c r="O200" s="200">
        <f t="shared" ca="1" si="69"/>
        <v>10235.754983851046</v>
      </c>
      <c r="P200" s="201">
        <f t="shared" si="70"/>
        <v>399</v>
      </c>
      <c r="Q200" s="201">
        <f t="shared" si="71"/>
        <v>63.84</v>
      </c>
      <c r="R200" s="201">
        <f t="shared" si="72"/>
        <v>166.35080000000002</v>
      </c>
      <c r="S200" s="201">
        <f t="shared" si="73"/>
        <v>26.616128000000003</v>
      </c>
      <c r="T200" s="201">
        <f t="shared" ca="1" si="74"/>
        <v>841.53509430462498</v>
      </c>
      <c r="U200" s="201">
        <f t="shared" si="75"/>
        <v>84.482758620689665</v>
      </c>
      <c r="V200" s="201">
        <f t="shared" si="76"/>
        <v>13.517241379310347</v>
      </c>
      <c r="W200" s="201">
        <f t="shared" ca="1" si="77"/>
        <v>251.62145934922037</v>
      </c>
      <c r="X200" s="201">
        <f t="shared" ca="1" si="78"/>
        <v>40.259433495875264</v>
      </c>
      <c r="Y200" s="201">
        <f t="shared" ca="1" si="79"/>
        <v>25967.54001011248</v>
      </c>
      <c r="Z200" s="202">
        <f t="shared" si="80"/>
        <v>0.113</v>
      </c>
      <c r="AA200" s="200">
        <f t="shared" ca="1" si="93"/>
        <v>1051918.93</v>
      </c>
      <c r="AB200" s="200">
        <f t="shared" ca="1" si="81"/>
        <v>13844.562111111714</v>
      </c>
      <c r="AC200" s="201">
        <f t="shared" ca="1" si="82"/>
        <v>10235.755588305556</v>
      </c>
      <c r="AD200" s="201">
        <f t="shared" ca="1" si="83"/>
        <v>841.53514399999995</v>
      </c>
      <c r="AE200" s="201">
        <f t="shared" ca="1" si="84"/>
        <v>25967.540664262364</v>
      </c>
      <c r="AF200" s="201">
        <f t="shared" si="85"/>
        <v>0</v>
      </c>
      <c r="AG200" s="201">
        <f>'Tabla Crec'!E194+'Tabla Crec'!H194</f>
        <v>0</v>
      </c>
      <c r="AH200" s="201">
        <f t="shared" ca="1" si="94"/>
        <v>25967.540664262364</v>
      </c>
      <c r="AJ200" s="201">
        <f t="shared" ca="1" si="86"/>
        <v>25823.307861387177</v>
      </c>
    </row>
    <row r="201" spans="2:36" x14ac:dyDescent="0.25">
      <c r="B201" s="196">
        <v>187</v>
      </c>
      <c r="C201" s="197">
        <f t="shared" ca="1" si="87"/>
        <v>51383</v>
      </c>
      <c r="D201" s="196">
        <f t="shared" ca="1" si="95"/>
        <v>31</v>
      </c>
      <c r="E201" s="198">
        <f t="shared" si="64"/>
        <v>0.113</v>
      </c>
      <c r="F201" s="199">
        <f t="shared" ca="1" si="65"/>
        <v>1.0105305555555555</v>
      </c>
      <c r="G201" s="199">
        <f t="shared" ca="1" si="88"/>
        <v>6.8618917944835998</v>
      </c>
      <c r="H201" s="199">
        <f t="shared" ca="1" si="89"/>
        <v>0.14573240586567079</v>
      </c>
      <c r="I201" s="196" t="b">
        <f t="shared" si="66"/>
        <v>0</v>
      </c>
      <c r="J201" s="199">
        <f t="shared" si="90"/>
        <v>1.1959353070607164</v>
      </c>
      <c r="K201" s="199">
        <f t="shared" ca="1" si="67"/>
        <v>0.17428652955765794</v>
      </c>
      <c r="L201" s="164">
        <f t="shared" ca="1" si="68"/>
        <v>24921.852189267385</v>
      </c>
      <c r="M201" s="200">
        <f t="shared" ca="1" si="91"/>
        <v>1038074.3057696695</v>
      </c>
      <c r="N201" s="201">
        <f t="shared" ca="1" si="92"/>
        <v>13990.353041565117</v>
      </c>
      <c r="O201" s="200">
        <f t="shared" ca="1" si="69"/>
        <v>10101.039703086533</v>
      </c>
      <c r="P201" s="201">
        <f t="shared" si="70"/>
        <v>399</v>
      </c>
      <c r="Q201" s="201">
        <f t="shared" si="71"/>
        <v>63.84</v>
      </c>
      <c r="R201" s="201">
        <f t="shared" si="72"/>
        <v>166.35080000000002</v>
      </c>
      <c r="S201" s="201">
        <f t="shared" si="73"/>
        <v>26.616128000000003</v>
      </c>
      <c r="T201" s="201">
        <f t="shared" ca="1" si="74"/>
        <v>830.45944461573561</v>
      </c>
      <c r="U201" s="201">
        <f t="shared" si="75"/>
        <v>84.482758620689665</v>
      </c>
      <c r="V201" s="201">
        <f t="shared" si="76"/>
        <v>13.517241379310347</v>
      </c>
      <c r="W201" s="201">
        <f t="shared" ca="1" si="77"/>
        <v>251.62145934922037</v>
      </c>
      <c r="X201" s="201">
        <f t="shared" ca="1" si="78"/>
        <v>40.259433495875264</v>
      </c>
      <c r="Y201" s="201">
        <f t="shared" ca="1" si="79"/>
        <v>25967.54001011248</v>
      </c>
      <c r="Z201" s="202">
        <f t="shared" si="80"/>
        <v>0.113</v>
      </c>
      <c r="AA201" s="200">
        <f t="shared" ca="1" si="93"/>
        <v>1038074.37</v>
      </c>
      <c r="AB201" s="200">
        <f t="shared" ca="1" si="81"/>
        <v>13990.353041565117</v>
      </c>
      <c r="AC201" s="201">
        <f t="shared" ca="1" si="82"/>
        <v>10101.040328083334</v>
      </c>
      <c r="AD201" s="201">
        <f t="shared" ca="1" si="83"/>
        <v>830.45949600000006</v>
      </c>
      <c r="AE201" s="201">
        <f t="shared" ca="1" si="84"/>
        <v>25967.540686493547</v>
      </c>
      <c r="AF201" s="201">
        <f t="shared" si="85"/>
        <v>0</v>
      </c>
      <c r="AG201" s="201">
        <f>'Tabla Crec'!E195+'Tabla Crec'!H195</f>
        <v>0</v>
      </c>
      <c r="AH201" s="201">
        <f t="shared" ca="1" si="94"/>
        <v>25967.540686493547</v>
      </c>
      <c r="AJ201" s="201">
        <f t="shared" ca="1" si="86"/>
        <v>25823.307883618359</v>
      </c>
    </row>
    <row r="202" spans="2:36" x14ac:dyDescent="0.25">
      <c r="B202" s="196">
        <v>188</v>
      </c>
      <c r="C202" s="197">
        <f t="shared" ca="1" si="87"/>
        <v>51413</v>
      </c>
      <c r="D202" s="196">
        <f t="shared" ca="1" si="95"/>
        <v>30</v>
      </c>
      <c r="E202" s="198">
        <f t="shared" si="64"/>
        <v>0.113</v>
      </c>
      <c r="F202" s="199">
        <f t="shared" ca="1" si="65"/>
        <v>1.0102166666666665</v>
      </c>
      <c r="G202" s="199">
        <f t="shared" ca="1" si="88"/>
        <v>6.9319974556505732</v>
      </c>
      <c r="H202" s="199">
        <f t="shared" ca="1" si="89"/>
        <v>0.14425856420141303</v>
      </c>
      <c r="I202" s="196" t="b">
        <f t="shared" si="66"/>
        <v>0</v>
      </c>
      <c r="J202" s="199">
        <f t="shared" si="90"/>
        <v>1.1959353070607164</v>
      </c>
      <c r="K202" s="199">
        <f t="shared" ca="1" si="67"/>
        <v>0.17252391027435496</v>
      </c>
      <c r="L202" s="164">
        <f t="shared" ca="1" si="68"/>
        <v>24921.852189267385</v>
      </c>
      <c r="M202" s="200">
        <f t="shared" ca="1" si="91"/>
        <v>1024083.9527281043</v>
      </c>
      <c r="N202" s="201">
        <f t="shared" ca="1" si="92"/>
        <v>14459.127805561919</v>
      </c>
      <c r="O202" s="200">
        <f t="shared" ca="1" si="69"/>
        <v>9643.4572215229837</v>
      </c>
      <c r="P202" s="201">
        <f t="shared" si="70"/>
        <v>399</v>
      </c>
      <c r="Q202" s="201">
        <f t="shared" si="71"/>
        <v>63.84</v>
      </c>
      <c r="R202" s="201">
        <f t="shared" si="72"/>
        <v>166.35080000000002</v>
      </c>
      <c r="S202" s="201">
        <f t="shared" si="73"/>
        <v>26.616128000000003</v>
      </c>
      <c r="T202" s="201">
        <f t="shared" ca="1" si="74"/>
        <v>819.2671621824835</v>
      </c>
      <c r="U202" s="201">
        <f t="shared" si="75"/>
        <v>84.482758620689665</v>
      </c>
      <c r="V202" s="201">
        <f t="shared" si="76"/>
        <v>13.517241379310347</v>
      </c>
      <c r="W202" s="201">
        <f t="shared" ca="1" si="77"/>
        <v>251.62145934922043</v>
      </c>
      <c r="X202" s="201">
        <f t="shared" ca="1" si="78"/>
        <v>40.259433495875271</v>
      </c>
      <c r="Y202" s="201">
        <f t="shared" ca="1" si="79"/>
        <v>25967.540010112483</v>
      </c>
      <c r="Z202" s="202">
        <f t="shared" si="80"/>
        <v>0.113</v>
      </c>
      <c r="AA202" s="200">
        <f t="shared" ca="1" si="93"/>
        <v>1024084.02</v>
      </c>
      <c r="AB202" s="200">
        <f t="shared" ca="1" si="81"/>
        <v>14459.127805561919</v>
      </c>
      <c r="AC202" s="201">
        <f t="shared" ca="1" si="82"/>
        <v>9643.4578550000006</v>
      </c>
      <c r="AD202" s="201">
        <f t="shared" ca="1" si="83"/>
        <v>819.26721600000008</v>
      </c>
      <c r="AE202" s="201">
        <f t="shared" ca="1" si="84"/>
        <v>25967.540697407014</v>
      </c>
      <c r="AF202" s="201">
        <f t="shared" si="85"/>
        <v>0</v>
      </c>
      <c r="AG202" s="201">
        <f>'Tabla Crec'!E196+'Tabla Crec'!H196</f>
        <v>0</v>
      </c>
      <c r="AH202" s="201">
        <f t="shared" ca="1" si="94"/>
        <v>25967.540697407014</v>
      </c>
      <c r="AJ202" s="201">
        <f t="shared" ca="1" si="86"/>
        <v>25823.307894531827</v>
      </c>
    </row>
    <row r="203" spans="2:36" x14ac:dyDescent="0.25">
      <c r="B203" s="196">
        <v>189</v>
      </c>
      <c r="C203" s="197">
        <f t="shared" ca="1" si="87"/>
        <v>51444</v>
      </c>
      <c r="D203" s="196">
        <f t="shared" ca="1" si="95"/>
        <v>31</v>
      </c>
      <c r="E203" s="198">
        <f t="shared" si="64"/>
        <v>0.113</v>
      </c>
      <c r="F203" s="199">
        <f t="shared" ca="1" si="65"/>
        <v>1.0105305555555555</v>
      </c>
      <c r="G203" s="199">
        <f t="shared" ca="1" si="88"/>
        <v>7.0049952399682711</v>
      </c>
      <c r="H203" s="199">
        <f t="shared" ca="1" si="89"/>
        <v>0.14275527188003193</v>
      </c>
      <c r="I203" s="196" t="b">
        <f t="shared" si="66"/>
        <v>0</v>
      </c>
      <c r="J203" s="199">
        <f t="shared" si="90"/>
        <v>1.1959353070607164</v>
      </c>
      <c r="K203" s="199">
        <f t="shared" ca="1" si="67"/>
        <v>0.17072606991038203</v>
      </c>
      <c r="L203" s="164">
        <f t="shared" ca="1" si="68"/>
        <v>24921.852189267385</v>
      </c>
      <c r="M203" s="200">
        <f t="shared" ca="1" si="91"/>
        <v>1009624.8249225424</v>
      </c>
      <c r="N203" s="201">
        <f t="shared" ca="1" si="92"/>
        <v>14289.941880152499</v>
      </c>
      <c r="O203" s="200">
        <f t="shared" ca="1" si="69"/>
        <v>9824.2104491768514</v>
      </c>
      <c r="P203" s="201">
        <f t="shared" si="70"/>
        <v>399</v>
      </c>
      <c r="Q203" s="201">
        <f t="shared" si="71"/>
        <v>63.84</v>
      </c>
      <c r="R203" s="201">
        <f t="shared" si="72"/>
        <v>166.35080000000002</v>
      </c>
      <c r="S203" s="201">
        <f t="shared" si="73"/>
        <v>26.616128000000003</v>
      </c>
      <c r="T203" s="201">
        <f t="shared" ca="1" si="74"/>
        <v>807.69985993803402</v>
      </c>
      <c r="U203" s="201">
        <f t="shared" si="75"/>
        <v>84.482758620689665</v>
      </c>
      <c r="V203" s="201">
        <f t="shared" si="76"/>
        <v>13.517241379310347</v>
      </c>
      <c r="W203" s="201">
        <f t="shared" ca="1" si="77"/>
        <v>251.62145934922037</v>
      </c>
      <c r="X203" s="201">
        <f t="shared" ca="1" si="78"/>
        <v>40.259433495875264</v>
      </c>
      <c r="Y203" s="201">
        <f t="shared" ca="1" si="79"/>
        <v>25967.54001011248</v>
      </c>
      <c r="Z203" s="202">
        <f t="shared" si="80"/>
        <v>0.113</v>
      </c>
      <c r="AA203" s="200">
        <f t="shared" ca="1" si="93"/>
        <v>1009624.89</v>
      </c>
      <c r="AB203" s="200">
        <f t="shared" ca="1" si="81"/>
        <v>14289.941880152499</v>
      </c>
      <c r="AC203" s="201">
        <f t="shared" ca="1" si="82"/>
        <v>9824.2110824166666</v>
      </c>
      <c r="AD203" s="201">
        <f t="shared" ca="1" si="83"/>
        <v>807.69991200000004</v>
      </c>
      <c r="AE203" s="201">
        <f t="shared" ca="1" si="84"/>
        <v>25967.54069541426</v>
      </c>
      <c r="AF203" s="201">
        <f t="shared" si="85"/>
        <v>0</v>
      </c>
      <c r="AG203" s="201">
        <f>'Tabla Crec'!E197+'Tabla Crec'!H197</f>
        <v>0</v>
      </c>
      <c r="AH203" s="201">
        <f t="shared" ca="1" si="94"/>
        <v>25967.54069541426</v>
      </c>
      <c r="AJ203" s="201">
        <f t="shared" ca="1" si="86"/>
        <v>25823.307892539073</v>
      </c>
    </row>
    <row r="204" spans="2:36" x14ac:dyDescent="0.25">
      <c r="B204" s="196">
        <v>190</v>
      </c>
      <c r="C204" s="197">
        <f t="shared" ca="1" si="87"/>
        <v>51474</v>
      </c>
      <c r="D204" s="196">
        <f t="shared" ca="1" si="95"/>
        <v>30</v>
      </c>
      <c r="E204" s="198">
        <f t="shared" si="64"/>
        <v>0.113</v>
      </c>
      <c r="F204" s="199">
        <f t="shared" ca="1" si="65"/>
        <v>1.0102166666666665</v>
      </c>
      <c r="G204" s="199">
        <f t="shared" ca="1" si="88"/>
        <v>7.0765629413366131</v>
      </c>
      <c r="H204" s="199">
        <f t="shared" ca="1" si="89"/>
        <v>0.14131153899001725</v>
      </c>
      <c r="I204" s="196" t="b">
        <f t="shared" si="66"/>
        <v>0</v>
      </c>
      <c r="J204" s="199">
        <f t="shared" si="90"/>
        <v>1.1959353070607164</v>
      </c>
      <c r="K204" s="199">
        <f t="shared" ca="1" si="67"/>
        <v>0.16899945877324868</v>
      </c>
      <c r="L204" s="164">
        <f t="shared" ca="1" si="68"/>
        <v>24921.852189267385</v>
      </c>
      <c r="M204" s="200">
        <f t="shared" ca="1" si="91"/>
        <v>995334.88304238999</v>
      </c>
      <c r="N204" s="201">
        <f t="shared" ca="1" si="92"/>
        <v>14752.847467517635</v>
      </c>
      <c r="O204" s="200">
        <f t="shared" ca="1" si="69"/>
        <v>9372.7368153158386</v>
      </c>
      <c r="P204" s="201">
        <f t="shared" si="70"/>
        <v>399</v>
      </c>
      <c r="Q204" s="201">
        <f t="shared" si="71"/>
        <v>63.84</v>
      </c>
      <c r="R204" s="201">
        <f t="shared" si="72"/>
        <v>166.35080000000002</v>
      </c>
      <c r="S204" s="201">
        <f t="shared" si="73"/>
        <v>26.616128000000003</v>
      </c>
      <c r="T204" s="201">
        <f t="shared" ca="1" si="74"/>
        <v>796.267906433912</v>
      </c>
      <c r="U204" s="201">
        <f t="shared" si="75"/>
        <v>84.482758620689665</v>
      </c>
      <c r="V204" s="201">
        <f t="shared" si="76"/>
        <v>13.517241379310347</v>
      </c>
      <c r="W204" s="201">
        <f t="shared" ca="1" si="77"/>
        <v>251.62145934922037</v>
      </c>
      <c r="X204" s="201">
        <f t="shared" ca="1" si="78"/>
        <v>40.259433495875264</v>
      </c>
      <c r="Y204" s="201">
        <f t="shared" ca="1" si="79"/>
        <v>25967.54001011248</v>
      </c>
      <c r="Z204" s="202">
        <f t="shared" si="80"/>
        <v>0.113</v>
      </c>
      <c r="AA204" s="200">
        <f t="shared" ca="1" si="93"/>
        <v>995334.95</v>
      </c>
      <c r="AB204" s="200">
        <f t="shared" ca="1" si="81"/>
        <v>14752.847467517635</v>
      </c>
      <c r="AC204" s="201">
        <f t="shared" ca="1" si="82"/>
        <v>9372.7374458333343</v>
      </c>
      <c r="AD204" s="201">
        <f t="shared" ca="1" si="83"/>
        <v>796.26796000000002</v>
      </c>
      <c r="AE204" s="201">
        <f t="shared" ca="1" si="84"/>
        <v>25967.540694196065</v>
      </c>
      <c r="AF204" s="201">
        <f t="shared" si="85"/>
        <v>0</v>
      </c>
      <c r="AG204" s="201">
        <f>'Tabla Crec'!E198+'Tabla Crec'!H198</f>
        <v>0</v>
      </c>
      <c r="AH204" s="201">
        <f t="shared" ca="1" si="94"/>
        <v>25967.540694196065</v>
      </c>
      <c r="AJ204" s="201">
        <f t="shared" ca="1" si="86"/>
        <v>25823.307891320877</v>
      </c>
    </row>
    <row r="205" spans="2:36" x14ac:dyDescent="0.25">
      <c r="B205" s="196">
        <v>191</v>
      </c>
      <c r="C205" s="197">
        <f t="shared" ca="1" si="87"/>
        <v>51505</v>
      </c>
      <c r="D205" s="196">
        <f t="shared" ca="1" si="95"/>
        <v>31</v>
      </c>
      <c r="E205" s="198">
        <f t="shared" si="64"/>
        <v>0.113</v>
      </c>
      <c r="F205" s="199">
        <f t="shared" ca="1" si="65"/>
        <v>1.0105305555555555</v>
      </c>
      <c r="G205" s="199">
        <f t="shared" ca="1" si="88"/>
        <v>7.1510830805327439</v>
      </c>
      <c r="H205" s="199">
        <f t="shared" ca="1" si="89"/>
        <v>0.13983895708361727</v>
      </c>
      <c r="I205" s="196" t="b">
        <f t="shared" si="66"/>
        <v>0</v>
      </c>
      <c r="J205" s="199">
        <f t="shared" si="90"/>
        <v>1.1959353070607164</v>
      </c>
      <c r="K205" s="199">
        <f t="shared" ca="1" si="67"/>
        <v>0.16723834607884616</v>
      </c>
      <c r="L205" s="164">
        <f t="shared" ca="1" si="68"/>
        <v>24921.852189267385</v>
      </c>
      <c r="M205" s="200">
        <f t="shared" ca="1" si="91"/>
        <v>980582.0355748724</v>
      </c>
      <c r="N205" s="201">
        <f t="shared" ca="1" si="92"/>
        <v>14595.778586866436</v>
      </c>
      <c r="O205" s="200">
        <f t="shared" ca="1" si="69"/>
        <v>9541.6079739410507</v>
      </c>
      <c r="P205" s="201">
        <f t="shared" si="70"/>
        <v>399</v>
      </c>
      <c r="Q205" s="201">
        <f t="shared" si="71"/>
        <v>63.84</v>
      </c>
      <c r="R205" s="201">
        <f t="shared" si="72"/>
        <v>166.35080000000002</v>
      </c>
      <c r="S205" s="201">
        <f t="shared" si="73"/>
        <v>26.616128000000003</v>
      </c>
      <c r="T205" s="201">
        <f t="shared" ca="1" si="74"/>
        <v>784.46562845989797</v>
      </c>
      <c r="U205" s="201">
        <f t="shared" si="75"/>
        <v>84.482758620689665</v>
      </c>
      <c r="V205" s="201">
        <f t="shared" si="76"/>
        <v>13.517241379310347</v>
      </c>
      <c r="W205" s="201">
        <f t="shared" ca="1" si="77"/>
        <v>251.62145934922034</v>
      </c>
      <c r="X205" s="201">
        <f t="shared" ca="1" si="78"/>
        <v>40.259433495875257</v>
      </c>
      <c r="Y205" s="201">
        <f t="shared" ca="1" si="79"/>
        <v>25967.540010112476</v>
      </c>
      <c r="Z205" s="202">
        <f t="shared" si="80"/>
        <v>0.113</v>
      </c>
      <c r="AA205" s="200">
        <f t="shared" ca="1" si="93"/>
        <v>980582.1</v>
      </c>
      <c r="AB205" s="200">
        <f t="shared" ca="1" si="81"/>
        <v>14595.778586866436</v>
      </c>
      <c r="AC205" s="201">
        <f t="shared" ca="1" si="82"/>
        <v>9541.6086008333332</v>
      </c>
      <c r="AD205" s="201">
        <f t="shared" ca="1" si="83"/>
        <v>784.46568000000002</v>
      </c>
      <c r="AE205" s="201">
        <f t="shared" ca="1" si="84"/>
        <v>25967.540688544865</v>
      </c>
      <c r="AF205" s="201">
        <f t="shared" si="85"/>
        <v>0</v>
      </c>
      <c r="AG205" s="201">
        <f>'Tabla Crec'!E199+'Tabla Crec'!H199</f>
        <v>0</v>
      </c>
      <c r="AH205" s="201">
        <f t="shared" ca="1" si="94"/>
        <v>25967.540688544865</v>
      </c>
      <c r="AJ205" s="201">
        <f t="shared" ca="1" si="86"/>
        <v>25823.307885669677</v>
      </c>
    </row>
    <row r="206" spans="2:36" x14ac:dyDescent="0.25">
      <c r="B206" s="196">
        <v>192</v>
      </c>
      <c r="C206" s="197">
        <f t="shared" ca="1" si="87"/>
        <v>51536</v>
      </c>
      <c r="D206" s="196">
        <f t="shared" ca="1" si="95"/>
        <v>31</v>
      </c>
      <c r="E206" s="198">
        <f t="shared" ref="E206:E259" si="96">IF(B206=0,TASACREC,IF(B206=MESES_INC_TASACREC,E205+INCREMENTO_TASACREC,E205))</f>
        <v>0.113</v>
      </c>
      <c r="F206" s="199">
        <f t="shared" ref="F206:F259" ca="1" si="97">1 + D206 * E206 / 360 + FACTOR_SEG_DEUDCREC</f>
        <v>1.0105305555555555</v>
      </c>
      <c r="G206" s="199">
        <f t="shared" ca="1" si="88"/>
        <v>7.226387958194687</v>
      </c>
      <c r="H206" s="199">
        <f t="shared" ca="1" si="89"/>
        <v>0.13838172068605936</v>
      </c>
      <c r="I206" s="196" t="b">
        <f t="shared" ref="I206:I259" si="98">MOD(B206, MESES_INCCREC)=0</f>
        <v>1</v>
      </c>
      <c r="J206" s="199">
        <f t="shared" si="90"/>
        <v>1.2102865307454449</v>
      </c>
      <c r="K206" s="199">
        <f t="shared" ref="K206:K259" ca="1" si="99">H206*J206</f>
        <v>0.16748153264771595</v>
      </c>
      <c r="L206" s="164">
        <f t="shared" ref="L206:L259" ca="1" si="100">CUOTA_INTCREC*J206</f>
        <v>25220.914415538591</v>
      </c>
      <c r="M206" s="200">
        <f t="shared" ca="1" si="91"/>
        <v>965986.25698800595</v>
      </c>
      <c r="N206" s="201">
        <f t="shared" ca="1" si="92"/>
        <v>15048.542470423228</v>
      </c>
      <c r="O206" s="200">
        <f t="shared" ref="O206:O259" ca="1" si="101">M206 * D206 * E206 /360</f>
        <v>9399.5829395249584</v>
      </c>
      <c r="P206" s="201">
        <f t="shared" ref="P206:P259" si="102">COMISION_AMORTCREC</f>
        <v>399</v>
      </c>
      <c r="Q206" s="201">
        <f t="shared" ref="Q206:Q259" si="103">P206*IVACREC</f>
        <v>63.84</v>
      </c>
      <c r="R206" s="201">
        <f t="shared" ref="R206:R259" si="104">SEGURO_DAÑOS_MENS</f>
        <v>166.35080000000002</v>
      </c>
      <c r="S206" s="201">
        <f t="shared" ref="S206:S259" si="105">R206*IVACREC</f>
        <v>26.616128000000003</v>
      </c>
      <c r="T206" s="201">
        <f t="shared" ref="T206:T259" ca="1" si="106">M206 * FACTOR_SEG_DEUDCREC</f>
        <v>772.78900559040483</v>
      </c>
      <c r="U206" s="201">
        <f t="shared" ref="U206:U259" si="107">SEGURO_INTERIORESCREC</f>
        <v>84.482758620689665</v>
      </c>
      <c r="V206" s="201">
        <f t="shared" ref="V206:V259" si="108">U206*IVACREC</f>
        <v>13.517241379310347</v>
      </c>
      <c r="W206" s="201">
        <f t="shared" ref="W206:W259" ca="1" si="109">SUM(N206:V206) * FACTOR_SEG_DESEMPLEOCREC</f>
        <v>254.55226916667823</v>
      </c>
      <c r="X206" s="201">
        <f t="shared" ref="X206:X259" ca="1" si="110">W206*IVACREC</f>
        <v>40.728363066668514</v>
      </c>
      <c r="Y206" s="201">
        <f t="shared" ref="Y206:Y259" ca="1" si="111">IF(B206&gt;=PLAZOCREC, 0, SUM(N206:X206))</f>
        <v>26270.001975771942</v>
      </c>
      <c r="Z206" s="202">
        <f t="shared" ref="Z206:Z259" si="112">IF(B206&gt;=MESES_PAG_PUNTCREC,TASACREC-DISMINUCION_TASACREC,TASACREC)</f>
        <v>0.113</v>
      </c>
      <c r="AA206" s="200">
        <f t="shared" ca="1" si="93"/>
        <v>965986.32</v>
      </c>
      <c r="AB206" s="200">
        <f t="shared" ref="AB206:AB259" ca="1" si="113">MIN(AA206,N206)</f>
        <v>15048.542470423228</v>
      </c>
      <c r="AC206" s="201">
        <f t="shared" ref="AC206:AC259" ca="1" si="114">AA206 * D206 * Z206 /360</f>
        <v>9399.5835526666669</v>
      </c>
      <c r="AD206" s="201">
        <f t="shared" ref="AD206:AD259" ca="1" si="115">AA206 * FACTOR_SEG_DEUDCREC</f>
        <v>772.78905599999996</v>
      </c>
      <c r="AE206" s="201">
        <f t="shared" ref="AE206:AE259" ca="1" si="116">IF(AA206&gt;0, AB206+AC206+AD206+P206+Q206+R206+S206+U206+V206+W206+X206, 0)</f>
        <v>26270.002639323244</v>
      </c>
      <c r="AF206" s="201">
        <f t="shared" ref="AF206:AF259" si="117">IF(ACCION_EXCEDENTE_PPCREC="MENOS PLAZO", IF(AA206&gt;N206, ROUND(Y206-AE206, 2), 0), 0)</f>
        <v>0</v>
      </c>
      <c r="AG206" s="201">
        <f>'Tabla Crec'!E200+'Tabla Crec'!H200</f>
        <v>0</v>
      </c>
      <c r="AH206" s="201">
        <f t="shared" ca="1" si="94"/>
        <v>26270.002639323244</v>
      </c>
      <c r="AJ206" s="201">
        <f t="shared" ref="AJ206:AJ259" ca="1" si="118">IF(AA206&gt; 0,AB206+AC206+AD206+P206+R206+U206+W206, 0)</f>
        <v>26125.300906877263</v>
      </c>
    </row>
    <row r="207" spans="2:36" x14ac:dyDescent="0.25">
      <c r="B207" s="196">
        <v>193</v>
      </c>
      <c r="C207" s="197">
        <f t="shared" ref="C207:C259" ca="1" si="119">IF(B207=0,FECHA_1ER_PAGO,DATE(YEAR(C206),MONTH(C206)+1,4))</f>
        <v>51564</v>
      </c>
      <c r="D207" s="196">
        <f t="shared" ca="1" si="95"/>
        <v>28</v>
      </c>
      <c r="E207" s="198">
        <f t="shared" si="96"/>
        <v>0.113</v>
      </c>
      <c r="F207" s="199">
        <f t="shared" ca="1" si="97"/>
        <v>1.0095888888888889</v>
      </c>
      <c r="G207" s="199">
        <f t="shared" ref="G207:G259" ca="1" si="120">IF(B207 = 0, 0,
            IF(G206=0, F207, G206 * F207 ))</f>
        <v>7.2956809893938201</v>
      </c>
      <c r="H207" s="199">
        <f t="shared" ref="H207:H259" ca="1" si="121">IF(G207=0, 0, 1/G207)</f>
        <v>0.13706739664929998</v>
      </c>
      <c r="I207" s="196" t="b">
        <f t="shared" si="98"/>
        <v>0</v>
      </c>
      <c r="J207" s="199">
        <f t="shared" ref="J207:J259" si="122">IF(B207=0, 1, IF(I207,J206*(1+INCREMENTO_CREC),J206))</f>
        <v>1.2102865307454449</v>
      </c>
      <c r="K207" s="199">
        <f t="shared" ca="1" si="99"/>
        <v>0.1658908239689911</v>
      </c>
      <c r="L207" s="164">
        <f t="shared" ca="1" si="100"/>
        <v>25220.914415538591</v>
      </c>
      <c r="M207" s="200">
        <f t="shared" ref="M207:M259" ca="1" si="123">IF(B207=0,TOTAL_FINANCIADOCREC, M206-N206)</f>
        <v>950937.71451758267</v>
      </c>
      <c r="N207" s="201">
        <f t="shared" ref="N207:N259" ca="1" si="124">IF(B207=0, 0, L207-O207-T207)</f>
        <v>16102.478330775544</v>
      </c>
      <c r="O207" s="200">
        <f t="shared" ca="1" si="101"/>
        <v>8357.6859131489782</v>
      </c>
      <c r="P207" s="201">
        <f t="shared" si="102"/>
        <v>399</v>
      </c>
      <c r="Q207" s="201">
        <f t="shared" si="103"/>
        <v>63.84</v>
      </c>
      <c r="R207" s="201">
        <f t="shared" si="104"/>
        <v>166.35080000000002</v>
      </c>
      <c r="S207" s="201">
        <f t="shared" si="105"/>
        <v>26.616128000000003</v>
      </c>
      <c r="T207" s="201">
        <f t="shared" ca="1" si="106"/>
        <v>760.75017161406618</v>
      </c>
      <c r="U207" s="201">
        <f t="shared" si="107"/>
        <v>84.482758620689665</v>
      </c>
      <c r="V207" s="201">
        <f t="shared" si="108"/>
        <v>13.517241379310347</v>
      </c>
      <c r="W207" s="201">
        <f t="shared" ca="1" si="109"/>
        <v>254.55226916667817</v>
      </c>
      <c r="X207" s="201">
        <f t="shared" ca="1" si="110"/>
        <v>40.728363066668507</v>
      </c>
      <c r="Y207" s="201">
        <f t="shared" ca="1" si="111"/>
        <v>26270.001975771935</v>
      </c>
      <c r="Z207" s="202">
        <f t="shared" si="112"/>
        <v>0.113</v>
      </c>
      <c r="AA207" s="200">
        <f t="shared" ref="AA207:AA259" ca="1" si="125">IF(B207=0,TOTAL_FINANCIADOCREC, MAX(ROUND(AA206-N206-AF206-AG206,2), 0))</f>
        <v>950937.78</v>
      </c>
      <c r="AB207" s="200">
        <f t="shared" ca="1" si="113"/>
        <v>16102.478330775544</v>
      </c>
      <c r="AC207" s="201">
        <f t="shared" ca="1" si="114"/>
        <v>8357.6864886666681</v>
      </c>
      <c r="AD207" s="201">
        <f t="shared" ca="1" si="115"/>
        <v>760.750224</v>
      </c>
      <c r="AE207" s="201">
        <f t="shared" ca="1" si="116"/>
        <v>26270.002603675559</v>
      </c>
      <c r="AF207" s="201">
        <f t="shared" si="117"/>
        <v>0</v>
      </c>
      <c r="AG207" s="201">
        <f>'Tabla Crec'!E201+'Tabla Crec'!H201</f>
        <v>0</v>
      </c>
      <c r="AH207" s="201">
        <f t="shared" ref="AH207:AH259" ca="1" si="126">AE207+AF207</f>
        <v>26270.002603675559</v>
      </c>
      <c r="AJ207" s="201">
        <f t="shared" ca="1" si="118"/>
        <v>26125.300871229578</v>
      </c>
    </row>
    <row r="208" spans="2:36" x14ac:dyDescent="0.25">
      <c r="B208" s="196">
        <v>194</v>
      </c>
      <c r="C208" s="197">
        <f t="shared" ca="1" si="119"/>
        <v>51595</v>
      </c>
      <c r="D208" s="196">
        <f t="shared" ca="1" si="95"/>
        <v>31</v>
      </c>
      <c r="E208" s="198">
        <f t="shared" si="96"/>
        <v>0.113</v>
      </c>
      <c r="F208" s="199">
        <f t="shared" ca="1" si="97"/>
        <v>1.0105305555555555</v>
      </c>
      <c r="G208" s="199">
        <f t="shared" ca="1" si="120"/>
        <v>7.3725085633682417</v>
      </c>
      <c r="H208" s="199">
        <f t="shared" ca="1" si="121"/>
        <v>0.13563904218011988</v>
      </c>
      <c r="I208" s="196" t="b">
        <f t="shared" si="98"/>
        <v>0</v>
      </c>
      <c r="J208" s="199">
        <f t="shared" si="122"/>
        <v>1.2102865307454449</v>
      </c>
      <c r="K208" s="199">
        <f t="shared" ca="1" si="99"/>
        <v>0.16416210579381235</v>
      </c>
      <c r="L208" s="164">
        <f t="shared" ca="1" si="100"/>
        <v>25220.914415538591</v>
      </c>
      <c r="M208" s="200">
        <f t="shared" ca="1" si="123"/>
        <v>934835.23618680716</v>
      </c>
      <c r="N208" s="201">
        <f t="shared" ca="1" si="124"/>
        <v>15376.58002558252</v>
      </c>
      <c r="O208" s="200">
        <f t="shared" ca="1" si="101"/>
        <v>9096.4662010066259</v>
      </c>
      <c r="P208" s="201">
        <f t="shared" si="102"/>
        <v>399</v>
      </c>
      <c r="Q208" s="201">
        <f t="shared" si="103"/>
        <v>63.84</v>
      </c>
      <c r="R208" s="201">
        <f t="shared" si="104"/>
        <v>166.35080000000002</v>
      </c>
      <c r="S208" s="201">
        <f t="shared" si="105"/>
        <v>26.616128000000003</v>
      </c>
      <c r="T208" s="201">
        <f t="shared" ca="1" si="106"/>
        <v>747.86818894944577</v>
      </c>
      <c r="U208" s="201">
        <f t="shared" si="107"/>
        <v>84.482758620689665</v>
      </c>
      <c r="V208" s="201">
        <f t="shared" si="108"/>
        <v>13.517241379310347</v>
      </c>
      <c r="W208" s="201">
        <f t="shared" ca="1" si="109"/>
        <v>254.55226916667823</v>
      </c>
      <c r="X208" s="201">
        <f t="shared" ca="1" si="110"/>
        <v>40.728363066668514</v>
      </c>
      <c r="Y208" s="201">
        <f t="shared" ca="1" si="111"/>
        <v>26270.001975771942</v>
      </c>
      <c r="Z208" s="202">
        <f t="shared" si="112"/>
        <v>0.113</v>
      </c>
      <c r="AA208" s="200">
        <f t="shared" ca="1" si="125"/>
        <v>934835.3</v>
      </c>
      <c r="AB208" s="200">
        <f t="shared" ca="1" si="113"/>
        <v>15376.58002558252</v>
      </c>
      <c r="AC208" s="201">
        <f t="shared" ca="1" si="114"/>
        <v>9096.4668219444447</v>
      </c>
      <c r="AD208" s="201">
        <f t="shared" ca="1" si="115"/>
        <v>747.86824000000013</v>
      </c>
      <c r="AE208" s="201">
        <f t="shared" ca="1" si="116"/>
        <v>26270.002647760313</v>
      </c>
      <c r="AF208" s="201">
        <f t="shared" si="117"/>
        <v>0</v>
      </c>
      <c r="AG208" s="201">
        <f>'Tabla Crec'!E202+'Tabla Crec'!H202</f>
        <v>0</v>
      </c>
      <c r="AH208" s="201">
        <f t="shared" ca="1" si="126"/>
        <v>26270.002647760313</v>
      </c>
      <c r="AJ208" s="201">
        <f t="shared" ca="1" si="118"/>
        <v>26125.300915314332</v>
      </c>
    </row>
    <row r="209" spans="2:36" x14ac:dyDescent="0.25">
      <c r="B209" s="196">
        <v>195</v>
      </c>
      <c r="C209" s="197">
        <f t="shared" ca="1" si="119"/>
        <v>51625</v>
      </c>
      <c r="D209" s="196">
        <f t="shared" ca="1" si="95"/>
        <v>30</v>
      </c>
      <c r="E209" s="198">
        <f t="shared" si="96"/>
        <v>0.113</v>
      </c>
      <c r="F209" s="199">
        <f t="shared" ca="1" si="97"/>
        <v>1.0102166666666665</v>
      </c>
      <c r="G209" s="199">
        <f t="shared" ca="1" si="120"/>
        <v>7.4478310258573197</v>
      </c>
      <c r="H209" s="199">
        <f t="shared" ca="1" si="121"/>
        <v>0.13426727815496997</v>
      </c>
      <c r="I209" s="196" t="b">
        <f t="shared" si="98"/>
        <v>0</v>
      </c>
      <c r="J209" s="199">
        <f t="shared" si="122"/>
        <v>1.2102865307454449</v>
      </c>
      <c r="K209" s="199">
        <f t="shared" ca="1" si="99"/>
        <v>0.16250187827081228</v>
      </c>
      <c r="L209" s="164">
        <f t="shared" ca="1" si="100"/>
        <v>25220.914415538591</v>
      </c>
      <c r="M209" s="200">
        <f t="shared" ca="1" si="123"/>
        <v>919458.65616122459</v>
      </c>
      <c r="N209" s="201">
        <f t="shared" ca="1" si="124"/>
        <v>15827.111811758079</v>
      </c>
      <c r="O209" s="200">
        <f t="shared" ca="1" si="101"/>
        <v>8658.2356788515317</v>
      </c>
      <c r="P209" s="201">
        <f t="shared" si="102"/>
        <v>399</v>
      </c>
      <c r="Q209" s="201">
        <f t="shared" si="103"/>
        <v>63.84</v>
      </c>
      <c r="R209" s="201">
        <f t="shared" si="104"/>
        <v>166.35080000000002</v>
      </c>
      <c r="S209" s="201">
        <f t="shared" si="105"/>
        <v>26.616128000000003</v>
      </c>
      <c r="T209" s="201">
        <f t="shared" ca="1" si="106"/>
        <v>735.56692492897969</v>
      </c>
      <c r="U209" s="201">
        <f t="shared" si="107"/>
        <v>84.482758620689665</v>
      </c>
      <c r="V209" s="201">
        <f t="shared" si="108"/>
        <v>13.517241379310347</v>
      </c>
      <c r="W209" s="201">
        <f t="shared" ca="1" si="109"/>
        <v>254.55226916667817</v>
      </c>
      <c r="X209" s="201">
        <f t="shared" ca="1" si="110"/>
        <v>40.728363066668507</v>
      </c>
      <c r="Y209" s="201">
        <f t="shared" ca="1" si="111"/>
        <v>26270.001975771935</v>
      </c>
      <c r="Z209" s="202">
        <f t="shared" si="112"/>
        <v>0.113</v>
      </c>
      <c r="AA209" s="200">
        <f t="shared" ca="1" si="125"/>
        <v>919458.72</v>
      </c>
      <c r="AB209" s="200">
        <f t="shared" ca="1" si="113"/>
        <v>15827.111811758079</v>
      </c>
      <c r="AC209" s="201">
        <f t="shared" ca="1" si="114"/>
        <v>8658.2362799999992</v>
      </c>
      <c r="AD209" s="201">
        <f t="shared" ca="1" si="115"/>
        <v>735.56697600000007</v>
      </c>
      <c r="AE209" s="201">
        <f t="shared" ca="1" si="116"/>
        <v>26270.002627991424</v>
      </c>
      <c r="AF209" s="201">
        <f t="shared" si="117"/>
        <v>0</v>
      </c>
      <c r="AG209" s="201">
        <f>'Tabla Crec'!E203+'Tabla Crec'!H203</f>
        <v>0</v>
      </c>
      <c r="AH209" s="201">
        <f t="shared" ca="1" si="126"/>
        <v>26270.002627991424</v>
      </c>
      <c r="AJ209" s="201">
        <f t="shared" ca="1" si="118"/>
        <v>26125.300895545442</v>
      </c>
    </row>
    <row r="210" spans="2:36" x14ac:dyDescent="0.25">
      <c r="B210" s="196">
        <v>196</v>
      </c>
      <c r="C210" s="197">
        <f t="shared" ca="1" si="119"/>
        <v>51656</v>
      </c>
      <c r="D210" s="196">
        <f t="shared" ca="1" si="95"/>
        <v>31</v>
      </c>
      <c r="E210" s="198">
        <f t="shared" si="96"/>
        <v>0.113</v>
      </c>
      <c r="F210" s="199">
        <f t="shared" ca="1" si="97"/>
        <v>1.0105305555555555</v>
      </c>
      <c r="G210" s="199">
        <f t="shared" ca="1" si="120"/>
        <v>7.5262608242434998</v>
      </c>
      <c r="H210" s="199">
        <f t="shared" ca="1" si="121"/>
        <v>0.13286810321252915</v>
      </c>
      <c r="I210" s="196" t="b">
        <f t="shared" si="98"/>
        <v>0</v>
      </c>
      <c r="J210" s="199">
        <f t="shared" si="122"/>
        <v>1.2102865307454449</v>
      </c>
      <c r="K210" s="199">
        <f t="shared" ca="1" si="99"/>
        <v>0.16080847568381962</v>
      </c>
      <c r="L210" s="164">
        <f t="shared" ca="1" si="100"/>
        <v>25220.914415538591</v>
      </c>
      <c r="M210" s="200">
        <f t="shared" ca="1" si="123"/>
        <v>903631.54434946645</v>
      </c>
      <c r="N210" s="201">
        <f t="shared" ca="1" si="124"/>
        <v>15705.172236014068</v>
      </c>
      <c r="O210" s="200">
        <f t="shared" ca="1" si="101"/>
        <v>8792.8369440449478</v>
      </c>
      <c r="P210" s="201">
        <f t="shared" si="102"/>
        <v>399</v>
      </c>
      <c r="Q210" s="201">
        <f t="shared" si="103"/>
        <v>63.84</v>
      </c>
      <c r="R210" s="201">
        <f t="shared" si="104"/>
        <v>166.35080000000002</v>
      </c>
      <c r="S210" s="201">
        <f t="shared" si="105"/>
        <v>26.616128000000003</v>
      </c>
      <c r="T210" s="201">
        <f t="shared" ca="1" si="106"/>
        <v>722.90523547957321</v>
      </c>
      <c r="U210" s="201">
        <f t="shared" si="107"/>
        <v>84.482758620689665</v>
      </c>
      <c r="V210" s="201">
        <f t="shared" si="108"/>
        <v>13.517241379310347</v>
      </c>
      <c r="W210" s="201">
        <f t="shared" ca="1" si="109"/>
        <v>254.5522691666782</v>
      </c>
      <c r="X210" s="201">
        <f t="shared" ca="1" si="110"/>
        <v>40.728363066668514</v>
      </c>
      <c r="Y210" s="201">
        <f t="shared" ca="1" si="111"/>
        <v>26270.001975771938</v>
      </c>
      <c r="Z210" s="202">
        <f t="shared" si="112"/>
        <v>0.113</v>
      </c>
      <c r="AA210" s="200">
        <f t="shared" ca="1" si="125"/>
        <v>903631.61</v>
      </c>
      <c r="AB210" s="200">
        <f t="shared" ca="1" si="113"/>
        <v>15705.172236014068</v>
      </c>
      <c r="AC210" s="201">
        <f t="shared" ca="1" si="114"/>
        <v>8792.8375828611115</v>
      </c>
      <c r="AD210" s="201">
        <f t="shared" ca="1" si="115"/>
        <v>722.90528800000004</v>
      </c>
      <c r="AE210" s="201">
        <f t="shared" ca="1" si="116"/>
        <v>26270.002667108529</v>
      </c>
      <c r="AF210" s="201">
        <f t="shared" si="117"/>
        <v>0</v>
      </c>
      <c r="AG210" s="201">
        <f>'Tabla Crec'!E204+'Tabla Crec'!H204</f>
        <v>0</v>
      </c>
      <c r="AH210" s="201">
        <f t="shared" ca="1" si="126"/>
        <v>26270.002667108529</v>
      </c>
      <c r="AJ210" s="201">
        <f t="shared" ca="1" si="118"/>
        <v>26125.300934662548</v>
      </c>
    </row>
    <row r="211" spans="2:36" x14ac:dyDescent="0.25">
      <c r="B211" s="196">
        <v>197</v>
      </c>
      <c r="C211" s="197">
        <f t="shared" ca="1" si="119"/>
        <v>51686</v>
      </c>
      <c r="D211" s="196">
        <f t="shared" ca="1" si="95"/>
        <v>30</v>
      </c>
      <c r="E211" s="198">
        <f t="shared" si="96"/>
        <v>0.113</v>
      </c>
      <c r="F211" s="199">
        <f t="shared" ca="1" si="97"/>
        <v>1.0102166666666665</v>
      </c>
      <c r="G211" s="199">
        <f t="shared" ca="1" si="120"/>
        <v>7.6031541223311869</v>
      </c>
      <c r="H211" s="199">
        <f t="shared" ca="1" si="121"/>
        <v>0.13152436264088149</v>
      </c>
      <c r="I211" s="196" t="b">
        <f t="shared" si="98"/>
        <v>0</v>
      </c>
      <c r="J211" s="199">
        <f t="shared" si="122"/>
        <v>1.2102865307454449</v>
      </c>
      <c r="K211" s="199">
        <f t="shared" ca="1" si="99"/>
        <v>0.15918216456913825</v>
      </c>
      <c r="L211" s="164">
        <f t="shared" ca="1" si="100"/>
        <v>25220.914415538591</v>
      </c>
      <c r="M211" s="200">
        <f t="shared" ca="1" si="123"/>
        <v>887926.37211345241</v>
      </c>
      <c r="N211" s="201">
        <f t="shared" ca="1" si="124"/>
        <v>16149.266647112818</v>
      </c>
      <c r="O211" s="200">
        <f t="shared" ca="1" si="101"/>
        <v>8361.3066707350099</v>
      </c>
      <c r="P211" s="201">
        <f t="shared" si="102"/>
        <v>399</v>
      </c>
      <c r="Q211" s="201">
        <f t="shared" si="103"/>
        <v>63.84</v>
      </c>
      <c r="R211" s="201">
        <f t="shared" si="104"/>
        <v>166.35080000000002</v>
      </c>
      <c r="S211" s="201">
        <f t="shared" si="105"/>
        <v>26.616128000000003</v>
      </c>
      <c r="T211" s="201">
        <f t="shared" ca="1" si="106"/>
        <v>710.34109769076201</v>
      </c>
      <c r="U211" s="201">
        <f t="shared" si="107"/>
        <v>84.482758620689665</v>
      </c>
      <c r="V211" s="201">
        <f t="shared" si="108"/>
        <v>13.517241379310347</v>
      </c>
      <c r="W211" s="201">
        <f t="shared" ca="1" si="109"/>
        <v>254.55226916667817</v>
      </c>
      <c r="X211" s="201">
        <f t="shared" ca="1" si="110"/>
        <v>40.728363066668507</v>
      </c>
      <c r="Y211" s="201">
        <f t="shared" ca="1" si="111"/>
        <v>26270.001975771935</v>
      </c>
      <c r="Z211" s="202">
        <f t="shared" si="112"/>
        <v>0.113</v>
      </c>
      <c r="AA211" s="200">
        <f t="shared" ca="1" si="125"/>
        <v>887926.44</v>
      </c>
      <c r="AB211" s="200">
        <f t="shared" ca="1" si="113"/>
        <v>16149.266647112818</v>
      </c>
      <c r="AC211" s="201">
        <f t="shared" ca="1" si="114"/>
        <v>8361.3073100000001</v>
      </c>
      <c r="AD211" s="201">
        <f t="shared" ca="1" si="115"/>
        <v>710.34115199999997</v>
      </c>
      <c r="AE211" s="201">
        <f t="shared" ca="1" si="116"/>
        <v>26270.002669346166</v>
      </c>
      <c r="AF211" s="201">
        <f t="shared" si="117"/>
        <v>0</v>
      </c>
      <c r="AG211" s="201">
        <f>'Tabla Crec'!E205+'Tabla Crec'!H205</f>
        <v>0</v>
      </c>
      <c r="AH211" s="201">
        <f t="shared" ca="1" si="126"/>
        <v>26270.002669346166</v>
      </c>
      <c r="AJ211" s="201">
        <f t="shared" ca="1" si="118"/>
        <v>26125.300936900185</v>
      </c>
    </row>
    <row r="212" spans="2:36" x14ac:dyDescent="0.25">
      <c r="B212" s="196">
        <v>198</v>
      </c>
      <c r="C212" s="197">
        <f t="shared" ca="1" si="119"/>
        <v>51717</v>
      </c>
      <c r="D212" s="196">
        <f t="shared" ref="D212:D259" ca="1" si="127">IF(B212=0,C212-C204+1, C212-C211)</f>
        <v>31</v>
      </c>
      <c r="E212" s="198">
        <f t="shared" si="96"/>
        <v>0.113</v>
      </c>
      <c r="F212" s="199">
        <f t="shared" ca="1" si="97"/>
        <v>1.0105305555555555</v>
      </c>
      <c r="G212" s="199">
        <f t="shared" ca="1" si="120"/>
        <v>7.6832195592138461</v>
      </c>
      <c r="H212" s="199">
        <f t="shared" ca="1" si="121"/>
        <v>0.13015377112330248</v>
      </c>
      <c r="I212" s="196" t="b">
        <f t="shared" si="98"/>
        <v>0</v>
      </c>
      <c r="J212" s="199">
        <f t="shared" si="122"/>
        <v>1.2102865307454449</v>
      </c>
      <c r="K212" s="199">
        <f t="shared" ca="1" si="99"/>
        <v>0.15752335611625842</v>
      </c>
      <c r="L212" s="164">
        <f t="shared" ca="1" si="100"/>
        <v>25220.914415538591</v>
      </c>
      <c r="M212" s="200">
        <f t="shared" ca="1" si="123"/>
        <v>871777.10546633962</v>
      </c>
      <c r="N212" s="201">
        <f t="shared" ca="1" si="124"/>
        <v>16040.617174363888</v>
      </c>
      <c r="O212" s="200">
        <f t="shared" ca="1" si="101"/>
        <v>8482.8755568016313</v>
      </c>
      <c r="P212" s="201">
        <f t="shared" si="102"/>
        <v>399</v>
      </c>
      <c r="Q212" s="201">
        <f t="shared" si="103"/>
        <v>63.84</v>
      </c>
      <c r="R212" s="201">
        <f t="shared" si="104"/>
        <v>166.35080000000002</v>
      </c>
      <c r="S212" s="201">
        <f t="shared" si="105"/>
        <v>26.616128000000003</v>
      </c>
      <c r="T212" s="201">
        <f t="shared" ca="1" si="106"/>
        <v>697.42168437307168</v>
      </c>
      <c r="U212" s="201">
        <f t="shared" si="107"/>
        <v>84.482758620689665</v>
      </c>
      <c r="V212" s="201">
        <f t="shared" si="108"/>
        <v>13.517241379310347</v>
      </c>
      <c r="W212" s="201">
        <f t="shared" ca="1" si="109"/>
        <v>254.5522691666782</v>
      </c>
      <c r="X212" s="201">
        <f t="shared" ca="1" si="110"/>
        <v>40.728363066668514</v>
      </c>
      <c r="Y212" s="201">
        <f t="shared" ca="1" si="111"/>
        <v>26270.001975771938</v>
      </c>
      <c r="Z212" s="202">
        <f t="shared" si="112"/>
        <v>0.113</v>
      </c>
      <c r="AA212" s="200">
        <f t="shared" ca="1" si="125"/>
        <v>871777.17</v>
      </c>
      <c r="AB212" s="200">
        <f t="shared" ca="1" si="113"/>
        <v>16040.617174363888</v>
      </c>
      <c r="AC212" s="201">
        <f t="shared" ca="1" si="114"/>
        <v>8482.8761847500009</v>
      </c>
      <c r="AD212" s="201">
        <f t="shared" ca="1" si="115"/>
        <v>697.42173600000012</v>
      </c>
      <c r="AE212" s="201">
        <f t="shared" ca="1" si="116"/>
        <v>26270.002655347238</v>
      </c>
      <c r="AF212" s="201">
        <f t="shared" si="117"/>
        <v>0</v>
      </c>
      <c r="AG212" s="201">
        <f>'Tabla Crec'!E206+'Tabla Crec'!H206</f>
        <v>0</v>
      </c>
      <c r="AH212" s="201">
        <f t="shared" ca="1" si="126"/>
        <v>26270.002655347238</v>
      </c>
      <c r="AJ212" s="201">
        <f t="shared" ca="1" si="118"/>
        <v>26125.300922901257</v>
      </c>
    </row>
    <row r="213" spans="2:36" x14ac:dyDescent="0.25">
      <c r="B213" s="196">
        <v>199</v>
      </c>
      <c r="C213" s="197">
        <f t="shared" ca="1" si="119"/>
        <v>51748</v>
      </c>
      <c r="D213" s="196">
        <f t="shared" ca="1" si="127"/>
        <v>31</v>
      </c>
      <c r="E213" s="198">
        <f t="shared" si="96"/>
        <v>0.113</v>
      </c>
      <c r="F213" s="199">
        <f t="shared" ca="1" si="97"/>
        <v>1.0105305555555555</v>
      </c>
      <c r="G213" s="199">
        <f t="shared" ca="1" si="120"/>
        <v>7.7641281296276778</v>
      </c>
      <c r="H213" s="199">
        <f t="shared" ca="1" si="121"/>
        <v>0.12879746229123012</v>
      </c>
      <c r="I213" s="196" t="b">
        <f t="shared" si="98"/>
        <v>0</v>
      </c>
      <c r="J213" s="199">
        <f t="shared" si="122"/>
        <v>1.2102865307454449</v>
      </c>
      <c r="K213" s="199">
        <f t="shared" ca="1" si="99"/>
        <v>0.15588183380527018</v>
      </c>
      <c r="L213" s="164">
        <f t="shared" ca="1" si="100"/>
        <v>25220.914415538591</v>
      </c>
      <c r="M213" s="200">
        <f t="shared" ca="1" si="123"/>
        <v>855736.48829197569</v>
      </c>
      <c r="N213" s="201">
        <f t="shared" ca="1" si="124"/>
        <v>16209.533784663925</v>
      </c>
      <c r="O213" s="200">
        <f t="shared" ca="1" si="101"/>
        <v>8326.7914402410861</v>
      </c>
      <c r="P213" s="201">
        <f t="shared" si="102"/>
        <v>399</v>
      </c>
      <c r="Q213" s="201">
        <f t="shared" si="103"/>
        <v>63.84</v>
      </c>
      <c r="R213" s="201">
        <f t="shared" si="104"/>
        <v>166.35080000000002</v>
      </c>
      <c r="S213" s="201">
        <f t="shared" si="105"/>
        <v>26.616128000000003</v>
      </c>
      <c r="T213" s="201">
        <f t="shared" ca="1" si="106"/>
        <v>684.58919063358064</v>
      </c>
      <c r="U213" s="201">
        <f t="shared" si="107"/>
        <v>84.482758620689665</v>
      </c>
      <c r="V213" s="201">
        <f t="shared" si="108"/>
        <v>13.517241379310347</v>
      </c>
      <c r="W213" s="201">
        <f t="shared" ca="1" si="109"/>
        <v>254.55226916667823</v>
      </c>
      <c r="X213" s="201">
        <f t="shared" ca="1" si="110"/>
        <v>40.728363066668514</v>
      </c>
      <c r="Y213" s="201">
        <f t="shared" ca="1" si="111"/>
        <v>26270.001975771942</v>
      </c>
      <c r="Z213" s="202">
        <f t="shared" si="112"/>
        <v>0.113</v>
      </c>
      <c r="AA213" s="200">
        <f t="shared" ca="1" si="125"/>
        <v>855736.55</v>
      </c>
      <c r="AB213" s="200">
        <f t="shared" ca="1" si="113"/>
        <v>16209.533784663925</v>
      </c>
      <c r="AC213" s="201">
        <f t="shared" ca="1" si="114"/>
        <v>8326.7920406944449</v>
      </c>
      <c r="AD213" s="201">
        <f t="shared" ca="1" si="115"/>
        <v>684.58924000000002</v>
      </c>
      <c r="AE213" s="201">
        <f t="shared" ca="1" si="116"/>
        <v>26270.002625591718</v>
      </c>
      <c r="AF213" s="201">
        <f t="shared" si="117"/>
        <v>0</v>
      </c>
      <c r="AG213" s="201">
        <f>'Tabla Crec'!E207+'Tabla Crec'!H207</f>
        <v>0</v>
      </c>
      <c r="AH213" s="201">
        <f t="shared" ca="1" si="126"/>
        <v>26270.002625591718</v>
      </c>
      <c r="AJ213" s="201">
        <f t="shared" ca="1" si="118"/>
        <v>26125.300893145737</v>
      </c>
    </row>
    <row r="214" spans="2:36" x14ac:dyDescent="0.25">
      <c r="B214" s="196">
        <v>200</v>
      </c>
      <c r="C214" s="197">
        <f t="shared" ca="1" si="119"/>
        <v>51778</v>
      </c>
      <c r="D214" s="196">
        <f t="shared" ca="1" si="127"/>
        <v>30</v>
      </c>
      <c r="E214" s="198">
        <f t="shared" si="96"/>
        <v>0.113</v>
      </c>
      <c r="F214" s="199">
        <f t="shared" ca="1" si="97"/>
        <v>1.0102166666666665</v>
      </c>
      <c r="G214" s="199">
        <f t="shared" ca="1" si="120"/>
        <v>7.843451638685373</v>
      </c>
      <c r="H214" s="199">
        <f t="shared" ca="1" si="121"/>
        <v>0.12749488950346971</v>
      </c>
      <c r="I214" s="196" t="b">
        <f t="shared" si="98"/>
        <v>0</v>
      </c>
      <c r="J214" s="199">
        <f t="shared" si="122"/>
        <v>1.2102865307454449</v>
      </c>
      <c r="K214" s="199">
        <f t="shared" ca="1" si="99"/>
        <v>0.15430534750492819</v>
      </c>
      <c r="L214" s="164">
        <f t="shared" ca="1" si="100"/>
        <v>25220.914415538591</v>
      </c>
      <c r="M214" s="200">
        <f t="shared" ca="1" si="123"/>
        <v>839526.95450731181</v>
      </c>
      <c r="N214" s="201">
        <f t="shared" ca="1" si="124"/>
        <v>16643.747363655559</v>
      </c>
      <c r="O214" s="200">
        <f t="shared" ca="1" si="101"/>
        <v>7905.5454882771865</v>
      </c>
      <c r="P214" s="201">
        <f t="shared" si="102"/>
        <v>399</v>
      </c>
      <c r="Q214" s="201">
        <f t="shared" si="103"/>
        <v>63.84</v>
      </c>
      <c r="R214" s="201">
        <f t="shared" si="104"/>
        <v>166.35080000000002</v>
      </c>
      <c r="S214" s="201">
        <f t="shared" si="105"/>
        <v>26.616128000000003</v>
      </c>
      <c r="T214" s="201">
        <f t="shared" ca="1" si="106"/>
        <v>671.62156360584947</v>
      </c>
      <c r="U214" s="201">
        <f t="shared" si="107"/>
        <v>84.482758620689665</v>
      </c>
      <c r="V214" s="201">
        <f t="shared" si="108"/>
        <v>13.517241379310347</v>
      </c>
      <c r="W214" s="201">
        <f t="shared" ca="1" si="109"/>
        <v>254.55226916667823</v>
      </c>
      <c r="X214" s="201">
        <f t="shared" ca="1" si="110"/>
        <v>40.728363066668514</v>
      </c>
      <c r="Y214" s="201">
        <f t="shared" ca="1" si="111"/>
        <v>26270.001975771942</v>
      </c>
      <c r="Z214" s="202">
        <f t="shared" si="112"/>
        <v>0.113</v>
      </c>
      <c r="AA214" s="200">
        <f t="shared" ca="1" si="125"/>
        <v>839527.02</v>
      </c>
      <c r="AB214" s="200">
        <f t="shared" ca="1" si="113"/>
        <v>16643.747363655559</v>
      </c>
      <c r="AC214" s="201">
        <f t="shared" ca="1" si="114"/>
        <v>7905.5461050000004</v>
      </c>
      <c r="AD214" s="201">
        <f t="shared" ca="1" si="115"/>
        <v>671.62161600000002</v>
      </c>
      <c r="AE214" s="201">
        <f t="shared" ca="1" si="116"/>
        <v>26270.002644888908</v>
      </c>
      <c r="AF214" s="201">
        <f t="shared" si="117"/>
        <v>0</v>
      </c>
      <c r="AG214" s="201">
        <f>'Tabla Crec'!E208+'Tabla Crec'!H208</f>
        <v>0</v>
      </c>
      <c r="AH214" s="201">
        <f t="shared" ca="1" si="126"/>
        <v>26270.002644888908</v>
      </c>
      <c r="AJ214" s="201">
        <f t="shared" ca="1" si="118"/>
        <v>26125.300912442926</v>
      </c>
    </row>
    <row r="215" spans="2:36" x14ac:dyDescent="0.25">
      <c r="B215" s="196">
        <v>201</v>
      </c>
      <c r="C215" s="197">
        <f t="shared" ca="1" si="119"/>
        <v>51809</v>
      </c>
      <c r="D215" s="196">
        <f t="shared" ca="1" si="127"/>
        <v>31</v>
      </c>
      <c r="E215" s="198">
        <f t="shared" si="96"/>
        <v>0.113</v>
      </c>
      <c r="F215" s="199">
        <f t="shared" ca="1" si="97"/>
        <v>1.0105305555555555</v>
      </c>
      <c r="G215" s="199">
        <f t="shared" ca="1" si="120"/>
        <v>7.9260475419138618</v>
      </c>
      <c r="H215" s="199">
        <f t="shared" ca="1" si="121"/>
        <v>0.12616628839429533</v>
      </c>
      <c r="I215" s="196" t="b">
        <f t="shared" si="98"/>
        <v>0</v>
      </c>
      <c r="J215" s="199">
        <f t="shared" si="122"/>
        <v>1.2102865307454449</v>
      </c>
      <c r="K215" s="199">
        <f t="shared" ca="1" si="99"/>
        <v>0.15269735947776097</v>
      </c>
      <c r="L215" s="164">
        <f t="shared" ca="1" si="100"/>
        <v>25220.914415538591</v>
      </c>
      <c r="M215" s="200">
        <f t="shared" ca="1" si="123"/>
        <v>822883.20714365621</v>
      </c>
      <c r="N215" s="201">
        <f t="shared" ca="1" si="124"/>
        <v>16555.49708697859</v>
      </c>
      <c r="O215" s="200">
        <f t="shared" ca="1" si="101"/>
        <v>8007.1107628450764</v>
      </c>
      <c r="P215" s="201">
        <f t="shared" si="102"/>
        <v>399</v>
      </c>
      <c r="Q215" s="201">
        <f t="shared" si="103"/>
        <v>63.84</v>
      </c>
      <c r="R215" s="201">
        <f t="shared" si="104"/>
        <v>166.35080000000002</v>
      </c>
      <c r="S215" s="201">
        <f t="shared" si="105"/>
        <v>26.616128000000003</v>
      </c>
      <c r="T215" s="201">
        <f t="shared" ca="1" si="106"/>
        <v>658.306565714925</v>
      </c>
      <c r="U215" s="201">
        <f t="shared" si="107"/>
        <v>84.482758620689665</v>
      </c>
      <c r="V215" s="201">
        <f t="shared" si="108"/>
        <v>13.517241379310347</v>
      </c>
      <c r="W215" s="201">
        <f t="shared" ca="1" si="109"/>
        <v>254.5522691666782</v>
      </c>
      <c r="X215" s="201">
        <f t="shared" ca="1" si="110"/>
        <v>40.728363066668514</v>
      </c>
      <c r="Y215" s="201">
        <f t="shared" ca="1" si="111"/>
        <v>26270.001975771938</v>
      </c>
      <c r="Z215" s="202">
        <f t="shared" si="112"/>
        <v>0.113</v>
      </c>
      <c r="AA215" s="200">
        <f t="shared" ca="1" si="125"/>
        <v>822883.27</v>
      </c>
      <c r="AB215" s="200">
        <f t="shared" ca="1" si="113"/>
        <v>16555.49708697859</v>
      </c>
      <c r="AC215" s="201">
        <f t="shared" ca="1" si="114"/>
        <v>8007.1113744722225</v>
      </c>
      <c r="AD215" s="201">
        <f t="shared" ca="1" si="115"/>
        <v>658.30661600000008</v>
      </c>
      <c r="AE215" s="201">
        <f t="shared" ca="1" si="116"/>
        <v>26270.002637684163</v>
      </c>
      <c r="AF215" s="201">
        <f t="shared" si="117"/>
        <v>0</v>
      </c>
      <c r="AG215" s="201">
        <f>'Tabla Crec'!E209+'Tabla Crec'!H209</f>
        <v>0</v>
      </c>
      <c r="AH215" s="201">
        <f t="shared" ca="1" si="126"/>
        <v>26270.002637684163</v>
      </c>
      <c r="AJ215" s="201">
        <f t="shared" ca="1" si="118"/>
        <v>26125.300905238182</v>
      </c>
    </row>
    <row r="216" spans="2:36" x14ac:dyDescent="0.25">
      <c r="B216" s="196">
        <v>202</v>
      </c>
      <c r="C216" s="197">
        <f t="shared" ca="1" si="119"/>
        <v>51839</v>
      </c>
      <c r="D216" s="196">
        <f t="shared" ca="1" si="127"/>
        <v>30</v>
      </c>
      <c r="E216" s="198">
        <f t="shared" si="96"/>
        <v>0.113</v>
      </c>
      <c r="F216" s="199">
        <f t="shared" ca="1" si="97"/>
        <v>1.0102166666666665</v>
      </c>
      <c r="G216" s="199">
        <f t="shared" ca="1" si="120"/>
        <v>8.0070253276337482</v>
      </c>
      <c r="H216" s="199">
        <f t="shared" ca="1" si="121"/>
        <v>0.12489032556807485</v>
      </c>
      <c r="I216" s="196" t="b">
        <f t="shared" si="98"/>
        <v>0</v>
      </c>
      <c r="J216" s="199">
        <f t="shared" si="122"/>
        <v>1.2102865307454449</v>
      </c>
      <c r="K216" s="199">
        <f t="shared" ca="1" si="99"/>
        <v>0.15115307885545445</v>
      </c>
      <c r="L216" s="164">
        <f t="shared" ca="1" si="100"/>
        <v>25220.914415538591</v>
      </c>
      <c r="M216" s="200">
        <f t="shared" ca="1" si="123"/>
        <v>806327.71005667758</v>
      </c>
      <c r="N216" s="201">
        <f t="shared" ca="1" si="124"/>
        <v>16982.932977792869</v>
      </c>
      <c r="O216" s="200">
        <f t="shared" ca="1" si="101"/>
        <v>7592.9192697003809</v>
      </c>
      <c r="P216" s="201">
        <f t="shared" si="102"/>
        <v>399</v>
      </c>
      <c r="Q216" s="201">
        <f t="shared" si="103"/>
        <v>63.84</v>
      </c>
      <c r="R216" s="201">
        <f t="shared" si="104"/>
        <v>166.35080000000002</v>
      </c>
      <c r="S216" s="201">
        <f t="shared" si="105"/>
        <v>26.616128000000003</v>
      </c>
      <c r="T216" s="201">
        <f t="shared" ca="1" si="106"/>
        <v>645.0621680453421</v>
      </c>
      <c r="U216" s="201">
        <f t="shared" si="107"/>
        <v>84.482758620689665</v>
      </c>
      <c r="V216" s="201">
        <f t="shared" si="108"/>
        <v>13.517241379310347</v>
      </c>
      <c r="W216" s="201">
        <f t="shared" ca="1" si="109"/>
        <v>254.5522691666782</v>
      </c>
      <c r="X216" s="201">
        <f t="shared" ca="1" si="110"/>
        <v>40.728363066668514</v>
      </c>
      <c r="Y216" s="201">
        <f t="shared" ca="1" si="111"/>
        <v>26270.001975771938</v>
      </c>
      <c r="Z216" s="202">
        <f t="shared" si="112"/>
        <v>0.113</v>
      </c>
      <c r="AA216" s="200">
        <f t="shared" ca="1" si="125"/>
        <v>806327.77</v>
      </c>
      <c r="AB216" s="200">
        <f t="shared" ca="1" si="113"/>
        <v>16982.932977792869</v>
      </c>
      <c r="AC216" s="201">
        <f t="shared" ca="1" si="114"/>
        <v>7592.919834166667</v>
      </c>
      <c r="AD216" s="201">
        <f t="shared" ca="1" si="115"/>
        <v>645.06221600000003</v>
      </c>
      <c r="AE216" s="201">
        <f t="shared" ca="1" si="116"/>
        <v>26270.002588192881</v>
      </c>
      <c r="AF216" s="201">
        <f t="shared" si="117"/>
        <v>0</v>
      </c>
      <c r="AG216" s="201">
        <f>'Tabla Crec'!E210+'Tabla Crec'!H210</f>
        <v>0</v>
      </c>
      <c r="AH216" s="201">
        <f t="shared" ca="1" si="126"/>
        <v>26270.002588192881</v>
      </c>
      <c r="AJ216" s="201">
        <f t="shared" ca="1" si="118"/>
        <v>26125.3008557469</v>
      </c>
    </row>
    <row r="217" spans="2:36" x14ac:dyDescent="0.25">
      <c r="B217" s="196">
        <v>203</v>
      </c>
      <c r="C217" s="197">
        <f t="shared" ca="1" si="119"/>
        <v>51870</v>
      </c>
      <c r="D217" s="196">
        <f t="shared" ca="1" si="127"/>
        <v>31</v>
      </c>
      <c r="E217" s="198">
        <f t="shared" si="96"/>
        <v>0.113</v>
      </c>
      <c r="F217" s="199">
        <f t="shared" ca="1" si="97"/>
        <v>1.0105305555555555</v>
      </c>
      <c r="G217" s="199">
        <f t="shared" ca="1" si="120"/>
        <v>8.0913437526811354</v>
      </c>
      <c r="H217" s="199">
        <f t="shared" ca="1" si="121"/>
        <v>0.12358886614706507</v>
      </c>
      <c r="I217" s="196" t="b">
        <f t="shared" si="98"/>
        <v>0</v>
      </c>
      <c r="J217" s="199">
        <f t="shared" si="122"/>
        <v>1.2102865307454449</v>
      </c>
      <c r="K217" s="199">
        <f t="shared" ca="1" si="99"/>
        <v>0.14957794004789454</v>
      </c>
      <c r="L217" s="164">
        <f t="shared" ca="1" si="100"/>
        <v>25220.914415538591</v>
      </c>
      <c r="M217" s="200">
        <f t="shared" ca="1" si="123"/>
        <v>789344.77707888465</v>
      </c>
      <c r="N217" s="201">
        <f t="shared" ca="1" si="124"/>
        <v>16908.67538802178</v>
      </c>
      <c r="O217" s="200">
        <f t="shared" ca="1" si="101"/>
        <v>7680.7632058537019</v>
      </c>
      <c r="P217" s="201">
        <f t="shared" si="102"/>
        <v>399</v>
      </c>
      <c r="Q217" s="201">
        <f t="shared" si="103"/>
        <v>63.84</v>
      </c>
      <c r="R217" s="201">
        <f t="shared" si="104"/>
        <v>166.35080000000002</v>
      </c>
      <c r="S217" s="201">
        <f t="shared" si="105"/>
        <v>26.616128000000003</v>
      </c>
      <c r="T217" s="201">
        <f t="shared" ca="1" si="106"/>
        <v>631.47582166310781</v>
      </c>
      <c r="U217" s="201">
        <f t="shared" si="107"/>
        <v>84.482758620689665</v>
      </c>
      <c r="V217" s="201">
        <f t="shared" si="108"/>
        <v>13.517241379310347</v>
      </c>
      <c r="W217" s="201">
        <f t="shared" ca="1" si="109"/>
        <v>254.5522691666782</v>
      </c>
      <c r="X217" s="201">
        <f t="shared" ca="1" si="110"/>
        <v>40.728363066668514</v>
      </c>
      <c r="Y217" s="201">
        <f t="shared" ca="1" si="111"/>
        <v>26270.001975771938</v>
      </c>
      <c r="Z217" s="202">
        <f t="shared" si="112"/>
        <v>0.113</v>
      </c>
      <c r="AA217" s="200">
        <f t="shared" ca="1" si="125"/>
        <v>789344.84</v>
      </c>
      <c r="AB217" s="200">
        <f t="shared" ca="1" si="113"/>
        <v>16908.67538802178</v>
      </c>
      <c r="AC217" s="201">
        <f t="shared" ca="1" si="114"/>
        <v>7680.7638181111115</v>
      </c>
      <c r="AD217" s="201">
        <f t="shared" ca="1" si="115"/>
        <v>631.47587199999998</v>
      </c>
      <c r="AE217" s="201">
        <f t="shared" ca="1" si="116"/>
        <v>26270.002638366237</v>
      </c>
      <c r="AF217" s="201">
        <f t="shared" si="117"/>
        <v>0</v>
      </c>
      <c r="AG217" s="201">
        <f>'Tabla Crec'!E211+'Tabla Crec'!H211</f>
        <v>0</v>
      </c>
      <c r="AH217" s="201">
        <f t="shared" ca="1" si="126"/>
        <v>26270.002638366237</v>
      </c>
      <c r="AJ217" s="201">
        <f t="shared" ca="1" si="118"/>
        <v>26125.300905920256</v>
      </c>
    </row>
    <row r="218" spans="2:36" x14ac:dyDescent="0.25">
      <c r="B218" s="196">
        <v>204</v>
      </c>
      <c r="C218" s="197">
        <f t="shared" ca="1" si="119"/>
        <v>51901</v>
      </c>
      <c r="D218" s="196">
        <f t="shared" ca="1" si="127"/>
        <v>31</v>
      </c>
      <c r="E218" s="198">
        <f t="shared" si="96"/>
        <v>0.113</v>
      </c>
      <c r="F218" s="199">
        <f t="shared" ca="1" si="97"/>
        <v>1.0105305555555555</v>
      </c>
      <c r="G218" s="199">
        <f t="shared" ca="1" si="120"/>
        <v>8.1765500975878407</v>
      </c>
      <c r="H218" s="199">
        <f t="shared" ca="1" si="121"/>
        <v>0.1223009689985278</v>
      </c>
      <c r="I218" s="196" t="b">
        <f t="shared" si="98"/>
        <v>1</v>
      </c>
      <c r="J218" s="199">
        <f t="shared" si="122"/>
        <v>1.2248099691143903</v>
      </c>
      <c r="K218" s="199">
        <f t="shared" ca="1" si="99"/>
        <v>0.14979544606174683</v>
      </c>
      <c r="L218" s="164">
        <f t="shared" ca="1" si="100"/>
        <v>25523.565388525058</v>
      </c>
      <c r="M218" s="200">
        <f t="shared" ca="1" si="123"/>
        <v>772436.10169086291</v>
      </c>
      <c r="N218" s="201">
        <f t="shared" ca="1" si="124"/>
        <v>17389.384106552665</v>
      </c>
      <c r="O218" s="200">
        <f t="shared" ca="1" si="101"/>
        <v>7516.2324006197032</v>
      </c>
      <c r="P218" s="201">
        <f t="shared" si="102"/>
        <v>399</v>
      </c>
      <c r="Q218" s="201">
        <f t="shared" si="103"/>
        <v>63.84</v>
      </c>
      <c r="R218" s="201">
        <f t="shared" si="104"/>
        <v>166.35080000000002</v>
      </c>
      <c r="S218" s="201">
        <f t="shared" si="105"/>
        <v>26.616128000000003</v>
      </c>
      <c r="T218" s="201">
        <f t="shared" ca="1" si="106"/>
        <v>617.94888135269036</v>
      </c>
      <c r="U218" s="201">
        <f t="shared" si="107"/>
        <v>84.482758620689665</v>
      </c>
      <c r="V218" s="201">
        <f t="shared" si="108"/>
        <v>13.517241379310347</v>
      </c>
      <c r="W218" s="201">
        <f t="shared" ca="1" si="109"/>
        <v>257.51824870194559</v>
      </c>
      <c r="X218" s="201">
        <f t="shared" ca="1" si="110"/>
        <v>41.202919792311299</v>
      </c>
      <c r="Y218" s="201">
        <f t="shared" ca="1" si="111"/>
        <v>26576.093485019315</v>
      </c>
      <c r="Z218" s="202">
        <f t="shared" si="112"/>
        <v>0.113</v>
      </c>
      <c r="AA218" s="200">
        <f t="shared" ca="1" si="125"/>
        <v>772436.16</v>
      </c>
      <c r="AB218" s="200">
        <f t="shared" ca="1" si="113"/>
        <v>17389.384106552665</v>
      </c>
      <c r="AC218" s="201">
        <f t="shared" ca="1" si="114"/>
        <v>7516.2329680000003</v>
      </c>
      <c r="AD218" s="201">
        <f t="shared" ca="1" si="115"/>
        <v>617.94892800000002</v>
      </c>
      <c r="AE218" s="201">
        <f t="shared" ca="1" si="116"/>
        <v>26576.094099046924</v>
      </c>
      <c r="AF218" s="201">
        <f t="shared" si="117"/>
        <v>0</v>
      </c>
      <c r="AG218" s="201">
        <f>'Tabla Crec'!E212+'Tabla Crec'!H212</f>
        <v>0</v>
      </c>
      <c r="AH218" s="201">
        <f t="shared" ca="1" si="126"/>
        <v>26576.094099046924</v>
      </c>
      <c r="AJ218" s="201">
        <f t="shared" ca="1" si="118"/>
        <v>26430.9178098753</v>
      </c>
    </row>
    <row r="219" spans="2:36" x14ac:dyDescent="0.25">
      <c r="B219" s="196">
        <v>205</v>
      </c>
      <c r="C219" s="197">
        <f t="shared" ca="1" si="119"/>
        <v>51929</v>
      </c>
      <c r="D219" s="196">
        <f t="shared" ca="1" si="127"/>
        <v>28</v>
      </c>
      <c r="E219" s="198">
        <f t="shared" si="96"/>
        <v>0.113</v>
      </c>
      <c r="F219" s="199">
        <f t="shared" ca="1" si="97"/>
        <v>1.0095888888888889</v>
      </c>
      <c r="G219" s="199">
        <f t="shared" ca="1" si="120"/>
        <v>8.2549541279680447</v>
      </c>
      <c r="H219" s="199">
        <f t="shared" ca="1" si="121"/>
        <v>0.12113937697266766</v>
      </c>
      <c r="I219" s="196" t="b">
        <f t="shared" si="98"/>
        <v>0</v>
      </c>
      <c r="J219" s="199">
        <f t="shared" si="122"/>
        <v>1.2248099691143903</v>
      </c>
      <c r="K219" s="199">
        <f t="shared" ca="1" si="99"/>
        <v>0.14837271656842957</v>
      </c>
      <c r="L219" s="164">
        <f t="shared" ca="1" si="100"/>
        <v>25523.565388525058</v>
      </c>
      <c r="M219" s="200">
        <f t="shared" ca="1" si="123"/>
        <v>755046.71758431022</v>
      </c>
      <c r="N219" s="201">
        <f t="shared" ca="1" si="124"/>
        <v>18283.50630768884</v>
      </c>
      <c r="O219" s="200">
        <f t="shared" ca="1" si="101"/>
        <v>6636.0217067687709</v>
      </c>
      <c r="P219" s="201">
        <f t="shared" si="102"/>
        <v>399</v>
      </c>
      <c r="Q219" s="201">
        <f t="shared" si="103"/>
        <v>63.84</v>
      </c>
      <c r="R219" s="201">
        <f t="shared" si="104"/>
        <v>166.35080000000002</v>
      </c>
      <c r="S219" s="201">
        <f t="shared" si="105"/>
        <v>26.616128000000003</v>
      </c>
      <c r="T219" s="201">
        <f t="shared" ca="1" si="106"/>
        <v>604.03737406744824</v>
      </c>
      <c r="U219" s="201">
        <f t="shared" si="107"/>
        <v>84.482758620689665</v>
      </c>
      <c r="V219" s="201">
        <f t="shared" si="108"/>
        <v>13.517241379310347</v>
      </c>
      <c r="W219" s="201">
        <f t="shared" ca="1" si="109"/>
        <v>257.51824870194559</v>
      </c>
      <c r="X219" s="201">
        <f t="shared" ca="1" si="110"/>
        <v>41.202919792311299</v>
      </c>
      <c r="Y219" s="201">
        <f t="shared" ca="1" si="111"/>
        <v>26576.093485019315</v>
      </c>
      <c r="Z219" s="202">
        <f t="shared" si="112"/>
        <v>0.113</v>
      </c>
      <c r="AA219" s="200">
        <f t="shared" ca="1" si="125"/>
        <v>755046.78</v>
      </c>
      <c r="AB219" s="200">
        <f t="shared" ca="1" si="113"/>
        <v>18283.50630768884</v>
      </c>
      <c r="AC219" s="201">
        <f t="shared" ca="1" si="114"/>
        <v>6636.0222553333333</v>
      </c>
      <c r="AD219" s="201">
        <f t="shared" ca="1" si="115"/>
        <v>604.0374240000001</v>
      </c>
      <c r="AE219" s="201">
        <f t="shared" ca="1" si="116"/>
        <v>26576.094083516429</v>
      </c>
      <c r="AF219" s="201">
        <f t="shared" si="117"/>
        <v>0</v>
      </c>
      <c r="AG219" s="201">
        <f>'Tabla Crec'!E213+'Tabla Crec'!H213</f>
        <v>0</v>
      </c>
      <c r="AH219" s="201">
        <f t="shared" ca="1" si="126"/>
        <v>26576.094083516429</v>
      </c>
      <c r="AJ219" s="201">
        <f t="shared" ca="1" si="118"/>
        <v>26430.917794344805</v>
      </c>
    </row>
    <row r="220" spans="2:36" x14ac:dyDescent="0.25">
      <c r="B220" s="196">
        <v>206</v>
      </c>
      <c r="C220" s="197">
        <f t="shared" ca="1" si="119"/>
        <v>51960</v>
      </c>
      <c r="D220" s="196">
        <f t="shared" ca="1" si="127"/>
        <v>31</v>
      </c>
      <c r="E220" s="198">
        <f t="shared" si="96"/>
        <v>0.113</v>
      </c>
      <c r="F220" s="199">
        <f t="shared" ca="1" si="97"/>
        <v>1.0105305555555555</v>
      </c>
      <c r="G220" s="199">
        <f t="shared" ca="1" si="120"/>
        <v>8.3418833810211748</v>
      </c>
      <c r="H220" s="199">
        <f t="shared" ca="1" si="121"/>
        <v>0.11987700550634942</v>
      </c>
      <c r="I220" s="196" t="b">
        <f t="shared" si="98"/>
        <v>0</v>
      </c>
      <c r="J220" s="199">
        <f t="shared" si="122"/>
        <v>1.2248099691143903</v>
      </c>
      <c r="K220" s="199">
        <f t="shared" ca="1" si="99"/>
        <v>0.14682655141175743</v>
      </c>
      <c r="L220" s="164">
        <f t="shared" ca="1" si="100"/>
        <v>25523.565388525058</v>
      </c>
      <c r="M220" s="200">
        <f t="shared" ca="1" si="123"/>
        <v>736763.21127662132</v>
      </c>
      <c r="N220" s="201">
        <f t="shared" ca="1" si="124"/>
        <v>17765.039460887081</v>
      </c>
      <c r="O220" s="200">
        <f t="shared" ca="1" si="101"/>
        <v>7169.1153586166793</v>
      </c>
      <c r="P220" s="201">
        <f t="shared" si="102"/>
        <v>399</v>
      </c>
      <c r="Q220" s="201">
        <f t="shared" si="103"/>
        <v>63.84</v>
      </c>
      <c r="R220" s="201">
        <f t="shared" si="104"/>
        <v>166.35080000000002</v>
      </c>
      <c r="S220" s="201">
        <f t="shared" si="105"/>
        <v>26.616128000000003</v>
      </c>
      <c r="T220" s="201">
        <f t="shared" ca="1" si="106"/>
        <v>589.41056902129708</v>
      </c>
      <c r="U220" s="201">
        <f t="shared" si="107"/>
        <v>84.482758620689665</v>
      </c>
      <c r="V220" s="201">
        <f t="shared" si="108"/>
        <v>13.517241379310347</v>
      </c>
      <c r="W220" s="201">
        <f t="shared" ca="1" si="109"/>
        <v>257.51824870194559</v>
      </c>
      <c r="X220" s="201">
        <f t="shared" ca="1" si="110"/>
        <v>41.202919792311299</v>
      </c>
      <c r="Y220" s="201">
        <f t="shared" ca="1" si="111"/>
        <v>26576.093485019315</v>
      </c>
      <c r="Z220" s="202">
        <f t="shared" si="112"/>
        <v>0.113</v>
      </c>
      <c r="AA220" s="200">
        <f t="shared" ca="1" si="125"/>
        <v>736763.27</v>
      </c>
      <c r="AB220" s="200">
        <f t="shared" ca="1" si="113"/>
        <v>17765.039460887081</v>
      </c>
      <c r="AC220" s="201">
        <f t="shared" ca="1" si="114"/>
        <v>7169.1159300277786</v>
      </c>
      <c r="AD220" s="201">
        <f t="shared" ca="1" si="115"/>
        <v>589.410616</v>
      </c>
      <c r="AE220" s="201">
        <f t="shared" ca="1" si="116"/>
        <v>26576.094103409119</v>
      </c>
      <c r="AF220" s="201">
        <f t="shared" si="117"/>
        <v>0</v>
      </c>
      <c r="AG220" s="201">
        <f>'Tabla Crec'!E214+'Tabla Crec'!H214</f>
        <v>0</v>
      </c>
      <c r="AH220" s="201">
        <f t="shared" ca="1" si="126"/>
        <v>26576.094103409119</v>
      </c>
      <c r="AJ220" s="201">
        <f t="shared" ca="1" si="118"/>
        <v>26430.917814237495</v>
      </c>
    </row>
    <row r="221" spans="2:36" x14ac:dyDescent="0.25">
      <c r="B221" s="196">
        <v>207</v>
      </c>
      <c r="C221" s="197">
        <f t="shared" ca="1" si="119"/>
        <v>51990</v>
      </c>
      <c r="D221" s="196">
        <f t="shared" ca="1" si="127"/>
        <v>30</v>
      </c>
      <c r="E221" s="198">
        <f t="shared" si="96"/>
        <v>0.113</v>
      </c>
      <c r="F221" s="199">
        <f t="shared" ca="1" si="97"/>
        <v>1.0102166666666665</v>
      </c>
      <c r="G221" s="199">
        <f t="shared" ca="1" si="120"/>
        <v>8.4271096228972731</v>
      </c>
      <c r="H221" s="199">
        <f t="shared" ca="1" si="121"/>
        <v>0.11866464834904997</v>
      </c>
      <c r="I221" s="196" t="b">
        <f t="shared" si="98"/>
        <v>0</v>
      </c>
      <c r="J221" s="199">
        <f t="shared" si="122"/>
        <v>1.2248099691143903</v>
      </c>
      <c r="K221" s="199">
        <f t="shared" ca="1" si="99"/>
        <v>0.14534164427936988</v>
      </c>
      <c r="L221" s="164">
        <f t="shared" ca="1" si="100"/>
        <v>25523.565388525058</v>
      </c>
      <c r="M221" s="200">
        <f t="shared" ca="1" si="123"/>
        <v>718998.17181573424</v>
      </c>
      <c r="N221" s="201">
        <f t="shared" ca="1" si="124"/>
        <v>18177.800733140972</v>
      </c>
      <c r="O221" s="200">
        <f t="shared" ca="1" si="101"/>
        <v>6770.5661179314975</v>
      </c>
      <c r="P221" s="201">
        <f t="shared" si="102"/>
        <v>399</v>
      </c>
      <c r="Q221" s="201">
        <f t="shared" si="103"/>
        <v>63.84</v>
      </c>
      <c r="R221" s="201">
        <f t="shared" si="104"/>
        <v>166.35080000000002</v>
      </c>
      <c r="S221" s="201">
        <f t="shared" si="105"/>
        <v>26.616128000000003</v>
      </c>
      <c r="T221" s="201">
        <f t="shared" ca="1" si="106"/>
        <v>575.1985374525874</v>
      </c>
      <c r="U221" s="201">
        <f t="shared" si="107"/>
        <v>84.482758620689665</v>
      </c>
      <c r="V221" s="201">
        <f t="shared" si="108"/>
        <v>13.517241379310347</v>
      </c>
      <c r="W221" s="201">
        <f t="shared" ca="1" si="109"/>
        <v>257.51824870194554</v>
      </c>
      <c r="X221" s="201">
        <f t="shared" ca="1" si="110"/>
        <v>41.202919792311285</v>
      </c>
      <c r="Y221" s="201">
        <f t="shared" ca="1" si="111"/>
        <v>26576.093485019312</v>
      </c>
      <c r="Z221" s="202">
        <f t="shared" si="112"/>
        <v>0.113</v>
      </c>
      <c r="AA221" s="200">
        <f t="shared" ca="1" si="125"/>
        <v>718998.23</v>
      </c>
      <c r="AB221" s="200">
        <f t="shared" ca="1" si="113"/>
        <v>18177.800733140972</v>
      </c>
      <c r="AC221" s="201">
        <f t="shared" ca="1" si="114"/>
        <v>6770.5666658333339</v>
      </c>
      <c r="AD221" s="201">
        <f t="shared" ca="1" si="115"/>
        <v>575.19858399999998</v>
      </c>
      <c r="AE221" s="201">
        <f t="shared" ca="1" si="116"/>
        <v>26576.094079468563</v>
      </c>
      <c r="AF221" s="201">
        <f t="shared" si="117"/>
        <v>0</v>
      </c>
      <c r="AG221" s="201">
        <f>'Tabla Crec'!E215+'Tabla Crec'!H215</f>
        <v>0</v>
      </c>
      <c r="AH221" s="201">
        <f t="shared" ca="1" si="126"/>
        <v>26576.094079468563</v>
      </c>
      <c r="AJ221" s="201">
        <f t="shared" ca="1" si="118"/>
        <v>26430.917790296939</v>
      </c>
    </row>
    <row r="222" spans="2:36" x14ac:dyDescent="0.25">
      <c r="B222" s="196">
        <v>208</v>
      </c>
      <c r="C222" s="197">
        <f t="shared" ca="1" si="119"/>
        <v>52021</v>
      </c>
      <c r="D222" s="196">
        <f t="shared" ca="1" si="127"/>
        <v>31</v>
      </c>
      <c r="E222" s="198">
        <f t="shared" si="96"/>
        <v>0.113</v>
      </c>
      <c r="F222" s="199">
        <f t="shared" ca="1" si="97"/>
        <v>1.0105305555555555</v>
      </c>
      <c r="G222" s="199">
        <f t="shared" ca="1" si="120"/>
        <v>8.515851768953949</v>
      </c>
      <c r="H222" s="199">
        <f t="shared" ca="1" si="121"/>
        <v>0.1174280655806713</v>
      </c>
      <c r="I222" s="196" t="b">
        <f t="shared" si="98"/>
        <v>0</v>
      </c>
      <c r="J222" s="199">
        <f t="shared" si="122"/>
        <v>1.2248099691143903</v>
      </c>
      <c r="K222" s="199">
        <f t="shared" ca="1" si="99"/>
        <v>0.14382706537702461</v>
      </c>
      <c r="L222" s="164">
        <f t="shared" ca="1" si="100"/>
        <v>25523.565388525058</v>
      </c>
      <c r="M222" s="200">
        <f t="shared" ca="1" si="123"/>
        <v>700820.37108259322</v>
      </c>
      <c r="N222" s="201">
        <f t="shared" ca="1" si="124"/>
        <v>18143.537536374752</v>
      </c>
      <c r="O222" s="200">
        <f t="shared" ca="1" si="101"/>
        <v>6819.3715552842332</v>
      </c>
      <c r="P222" s="201">
        <f t="shared" si="102"/>
        <v>399</v>
      </c>
      <c r="Q222" s="201">
        <f t="shared" si="103"/>
        <v>63.84</v>
      </c>
      <c r="R222" s="201">
        <f t="shared" si="104"/>
        <v>166.35080000000002</v>
      </c>
      <c r="S222" s="201">
        <f t="shared" si="105"/>
        <v>26.616128000000003</v>
      </c>
      <c r="T222" s="201">
        <f t="shared" ca="1" si="106"/>
        <v>560.65629686607463</v>
      </c>
      <c r="U222" s="201">
        <f t="shared" si="107"/>
        <v>84.482758620689665</v>
      </c>
      <c r="V222" s="201">
        <f t="shared" si="108"/>
        <v>13.517241379310347</v>
      </c>
      <c r="W222" s="201">
        <f t="shared" ca="1" si="109"/>
        <v>257.51824870194559</v>
      </c>
      <c r="X222" s="201">
        <f t="shared" ca="1" si="110"/>
        <v>41.202919792311299</v>
      </c>
      <c r="Y222" s="201">
        <f t="shared" ca="1" si="111"/>
        <v>26576.093485019319</v>
      </c>
      <c r="Z222" s="202">
        <f t="shared" si="112"/>
        <v>0.113</v>
      </c>
      <c r="AA222" s="200">
        <f t="shared" ca="1" si="125"/>
        <v>700820.43</v>
      </c>
      <c r="AB222" s="200">
        <f t="shared" ca="1" si="113"/>
        <v>18143.537536374752</v>
      </c>
      <c r="AC222" s="201">
        <f t="shared" ca="1" si="114"/>
        <v>6819.3721285833344</v>
      </c>
      <c r="AD222" s="201">
        <f t="shared" ca="1" si="115"/>
        <v>560.6563440000001</v>
      </c>
      <c r="AE222" s="201">
        <f t="shared" ca="1" si="116"/>
        <v>26576.094105452343</v>
      </c>
      <c r="AF222" s="201">
        <f t="shared" si="117"/>
        <v>0</v>
      </c>
      <c r="AG222" s="201">
        <f>'Tabla Crec'!E216+'Tabla Crec'!H216</f>
        <v>0</v>
      </c>
      <c r="AH222" s="201">
        <f t="shared" ca="1" si="126"/>
        <v>26576.094105452343</v>
      </c>
      <c r="AJ222" s="201">
        <f t="shared" ca="1" si="118"/>
        <v>26430.917816280718</v>
      </c>
    </row>
    <row r="223" spans="2:36" x14ac:dyDescent="0.25">
      <c r="B223" s="196">
        <v>209</v>
      </c>
      <c r="C223" s="197">
        <f t="shared" ca="1" si="119"/>
        <v>52051</v>
      </c>
      <c r="D223" s="196">
        <f t="shared" ca="1" si="127"/>
        <v>30</v>
      </c>
      <c r="E223" s="198">
        <f t="shared" si="96"/>
        <v>0.113</v>
      </c>
      <c r="F223" s="199">
        <f t="shared" ca="1" si="97"/>
        <v>1.0102166666666665</v>
      </c>
      <c r="G223" s="199">
        <f t="shared" ca="1" si="120"/>
        <v>8.6028553878600942</v>
      </c>
      <c r="H223" s="199">
        <f t="shared" ca="1" si="121"/>
        <v>0.11624047539043239</v>
      </c>
      <c r="I223" s="196" t="b">
        <f t="shared" si="98"/>
        <v>0</v>
      </c>
      <c r="J223" s="199">
        <f t="shared" si="122"/>
        <v>1.2248099691143903</v>
      </c>
      <c r="K223" s="199">
        <f t="shared" ca="1" si="99"/>
        <v>0.14237249307279753</v>
      </c>
      <c r="L223" s="164">
        <f t="shared" ca="1" si="100"/>
        <v>25523.565388525058</v>
      </c>
      <c r="M223" s="200">
        <f t="shared" ca="1" si="123"/>
        <v>682676.83354621846</v>
      </c>
      <c r="N223" s="201">
        <f t="shared" ca="1" si="124"/>
        <v>18548.883739127858</v>
      </c>
      <c r="O223" s="200">
        <f t="shared" ca="1" si="101"/>
        <v>6428.5401825602248</v>
      </c>
      <c r="P223" s="201">
        <f t="shared" si="102"/>
        <v>399</v>
      </c>
      <c r="Q223" s="201">
        <f t="shared" si="103"/>
        <v>63.84</v>
      </c>
      <c r="R223" s="201">
        <f t="shared" si="104"/>
        <v>166.35080000000002</v>
      </c>
      <c r="S223" s="201">
        <f t="shared" si="105"/>
        <v>26.616128000000003</v>
      </c>
      <c r="T223" s="201">
        <f t="shared" ca="1" si="106"/>
        <v>546.14146683697481</v>
      </c>
      <c r="U223" s="201">
        <f t="shared" si="107"/>
        <v>84.482758620689665</v>
      </c>
      <c r="V223" s="201">
        <f t="shared" si="108"/>
        <v>13.517241379310347</v>
      </c>
      <c r="W223" s="201">
        <f t="shared" ca="1" si="109"/>
        <v>257.51824870194559</v>
      </c>
      <c r="X223" s="201">
        <f t="shared" ca="1" si="110"/>
        <v>41.202919792311299</v>
      </c>
      <c r="Y223" s="201">
        <f t="shared" ca="1" si="111"/>
        <v>26576.093485019315</v>
      </c>
      <c r="Z223" s="202">
        <f t="shared" si="112"/>
        <v>0.113</v>
      </c>
      <c r="AA223" s="200">
        <f t="shared" ca="1" si="125"/>
        <v>682676.89</v>
      </c>
      <c r="AB223" s="200">
        <f t="shared" ca="1" si="113"/>
        <v>18548.883739127858</v>
      </c>
      <c r="AC223" s="201">
        <f t="shared" ca="1" si="114"/>
        <v>6428.5407141666665</v>
      </c>
      <c r="AD223" s="201">
        <f t="shared" ca="1" si="115"/>
        <v>546.14151200000003</v>
      </c>
      <c r="AE223" s="201">
        <f t="shared" ca="1" si="116"/>
        <v>26576.094061788779</v>
      </c>
      <c r="AF223" s="201">
        <f t="shared" si="117"/>
        <v>0</v>
      </c>
      <c r="AG223" s="201">
        <f>'Tabla Crec'!E217+'Tabla Crec'!H217</f>
        <v>0</v>
      </c>
      <c r="AH223" s="201">
        <f t="shared" ca="1" si="126"/>
        <v>26576.094061788779</v>
      </c>
      <c r="AJ223" s="201">
        <f t="shared" ca="1" si="118"/>
        <v>26430.917772617155</v>
      </c>
    </row>
    <row r="224" spans="2:36" x14ac:dyDescent="0.25">
      <c r="B224" s="196">
        <v>210</v>
      </c>
      <c r="C224" s="197">
        <f t="shared" ca="1" si="119"/>
        <v>52082</v>
      </c>
      <c r="D224" s="196">
        <f t="shared" ca="1" si="127"/>
        <v>31</v>
      </c>
      <c r="E224" s="198">
        <f t="shared" si="96"/>
        <v>0.113</v>
      </c>
      <c r="F224" s="199">
        <f t="shared" ca="1" si="97"/>
        <v>1.0105305555555555</v>
      </c>
      <c r="G224" s="199">
        <f t="shared" ca="1" si="120"/>
        <v>8.6934482344583639</v>
      </c>
      <c r="H224" s="199">
        <f t="shared" ca="1" si="121"/>
        <v>0.11502915448858182</v>
      </c>
      <c r="I224" s="196" t="b">
        <f t="shared" si="98"/>
        <v>0</v>
      </c>
      <c r="J224" s="199">
        <f t="shared" si="122"/>
        <v>1.2248099691143903</v>
      </c>
      <c r="K224" s="199">
        <f t="shared" ca="1" si="99"/>
        <v>0.14088885515641433</v>
      </c>
      <c r="L224" s="164">
        <f t="shared" ca="1" si="100"/>
        <v>25523.565388525058</v>
      </c>
      <c r="M224" s="200">
        <f t="shared" ca="1" si="123"/>
        <v>664127.94980709057</v>
      </c>
      <c r="N224" s="201">
        <f t="shared" ca="1" si="124"/>
        <v>18529.929117084281</v>
      </c>
      <c r="O224" s="200">
        <f t="shared" ca="1" si="101"/>
        <v>6462.3339115951067</v>
      </c>
      <c r="P224" s="201">
        <f t="shared" si="102"/>
        <v>399</v>
      </c>
      <c r="Q224" s="201">
        <f t="shared" si="103"/>
        <v>63.84</v>
      </c>
      <c r="R224" s="201">
        <f t="shared" si="104"/>
        <v>166.35080000000002</v>
      </c>
      <c r="S224" s="201">
        <f t="shared" si="105"/>
        <v>26.616128000000003</v>
      </c>
      <c r="T224" s="201">
        <f t="shared" ca="1" si="106"/>
        <v>531.30235984567253</v>
      </c>
      <c r="U224" s="201">
        <f t="shared" si="107"/>
        <v>84.482758620689665</v>
      </c>
      <c r="V224" s="201">
        <f t="shared" si="108"/>
        <v>13.517241379310347</v>
      </c>
      <c r="W224" s="201">
        <f t="shared" ca="1" si="109"/>
        <v>257.51824870194559</v>
      </c>
      <c r="X224" s="201">
        <f t="shared" ca="1" si="110"/>
        <v>41.202919792311299</v>
      </c>
      <c r="Y224" s="201">
        <f t="shared" ca="1" si="111"/>
        <v>26576.093485019315</v>
      </c>
      <c r="Z224" s="202">
        <f t="shared" si="112"/>
        <v>0.113</v>
      </c>
      <c r="AA224" s="200">
        <f t="shared" ca="1" si="125"/>
        <v>664128.01</v>
      </c>
      <c r="AB224" s="200">
        <f t="shared" ca="1" si="113"/>
        <v>18529.929117084281</v>
      </c>
      <c r="AC224" s="201">
        <f t="shared" ca="1" si="114"/>
        <v>6462.3344973055555</v>
      </c>
      <c r="AD224" s="201">
        <f t="shared" ca="1" si="115"/>
        <v>531.30240800000001</v>
      </c>
      <c r="AE224" s="201">
        <f t="shared" ca="1" si="116"/>
        <v>26576.094118884092</v>
      </c>
      <c r="AF224" s="201">
        <f t="shared" si="117"/>
        <v>0</v>
      </c>
      <c r="AG224" s="201">
        <f>'Tabla Crec'!E218+'Tabla Crec'!H218</f>
        <v>0</v>
      </c>
      <c r="AH224" s="201">
        <f t="shared" ca="1" si="126"/>
        <v>26576.094118884092</v>
      </c>
      <c r="AJ224" s="201">
        <f t="shared" ca="1" si="118"/>
        <v>26430.917829712467</v>
      </c>
    </row>
    <row r="225" spans="2:37" x14ac:dyDescent="0.25">
      <c r="B225" s="196">
        <v>211</v>
      </c>
      <c r="C225" s="197">
        <f t="shared" ca="1" si="119"/>
        <v>52113</v>
      </c>
      <c r="D225" s="196">
        <f t="shared" ca="1" si="127"/>
        <v>31</v>
      </c>
      <c r="E225" s="198">
        <f t="shared" si="96"/>
        <v>0.113</v>
      </c>
      <c r="F225" s="199">
        <f t="shared" ca="1" si="97"/>
        <v>1.0105305555555555</v>
      </c>
      <c r="G225" s="199">
        <f t="shared" ca="1" si="120"/>
        <v>8.7849950740606726</v>
      </c>
      <c r="H225" s="199">
        <f t="shared" ca="1" si="121"/>
        <v>0.11383045654205151</v>
      </c>
      <c r="I225" s="196" t="b">
        <f t="shared" si="98"/>
        <v>0</v>
      </c>
      <c r="J225" s="199">
        <f t="shared" si="122"/>
        <v>1.2248099691143903</v>
      </c>
      <c r="K225" s="199">
        <f t="shared" ca="1" si="99"/>
        <v>0.13942067796154706</v>
      </c>
      <c r="L225" s="164">
        <f t="shared" ca="1" si="100"/>
        <v>25523.565388525058</v>
      </c>
      <c r="M225" s="200">
        <f t="shared" ca="1" si="123"/>
        <v>645598.02069000632</v>
      </c>
      <c r="N225" s="201">
        <f t="shared" ca="1" si="124"/>
        <v>18725.059565092237</v>
      </c>
      <c r="O225" s="200">
        <f t="shared" ca="1" si="101"/>
        <v>6282.0274068808121</v>
      </c>
      <c r="P225" s="201">
        <f t="shared" si="102"/>
        <v>399</v>
      </c>
      <c r="Q225" s="201">
        <f t="shared" si="103"/>
        <v>63.84</v>
      </c>
      <c r="R225" s="201">
        <f t="shared" si="104"/>
        <v>166.35080000000002</v>
      </c>
      <c r="S225" s="201">
        <f t="shared" si="105"/>
        <v>26.616128000000003</v>
      </c>
      <c r="T225" s="201">
        <f t="shared" ca="1" si="106"/>
        <v>516.47841655200511</v>
      </c>
      <c r="U225" s="201">
        <f t="shared" si="107"/>
        <v>84.482758620689665</v>
      </c>
      <c r="V225" s="201">
        <f t="shared" si="108"/>
        <v>13.517241379310347</v>
      </c>
      <c r="W225" s="201">
        <f t="shared" ca="1" si="109"/>
        <v>257.51824870194554</v>
      </c>
      <c r="X225" s="201">
        <f t="shared" ca="1" si="110"/>
        <v>41.202919792311285</v>
      </c>
      <c r="Y225" s="201">
        <f t="shared" ca="1" si="111"/>
        <v>26576.093485019312</v>
      </c>
      <c r="Z225" s="202">
        <f t="shared" si="112"/>
        <v>0.113</v>
      </c>
      <c r="AA225" s="200">
        <f t="shared" ca="1" si="125"/>
        <v>645598.07999999996</v>
      </c>
      <c r="AB225" s="200">
        <f t="shared" ca="1" si="113"/>
        <v>18725.059565092237</v>
      </c>
      <c r="AC225" s="201">
        <f t="shared" ca="1" si="114"/>
        <v>6282.0279840000003</v>
      </c>
      <c r="AD225" s="201">
        <f t="shared" ca="1" si="115"/>
        <v>516.47846400000003</v>
      </c>
      <c r="AE225" s="201">
        <f t="shared" ca="1" si="116"/>
        <v>26576.094109586495</v>
      </c>
      <c r="AF225" s="201">
        <f t="shared" si="117"/>
        <v>0</v>
      </c>
      <c r="AG225" s="201">
        <f>'Tabla Crec'!E219+'Tabla Crec'!H219</f>
        <v>0</v>
      </c>
      <c r="AH225" s="201">
        <f t="shared" ca="1" si="126"/>
        <v>26576.094109586495</v>
      </c>
      <c r="AJ225" s="201">
        <f t="shared" ca="1" si="118"/>
        <v>26430.91782041487</v>
      </c>
    </row>
    <row r="226" spans="2:37" x14ac:dyDescent="0.25">
      <c r="B226" s="196">
        <v>212</v>
      </c>
      <c r="C226" s="197">
        <f t="shared" ca="1" si="119"/>
        <v>52143</v>
      </c>
      <c r="D226" s="196">
        <f t="shared" ca="1" si="127"/>
        <v>30</v>
      </c>
      <c r="E226" s="198">
        <f t="shared" si="96"/>
        <v>0.113</v>
      </c>
      <c r="F226" s="199">
        <f t="shared" ca="1" si="97"/>
        <v>1.0102166666666665</v>
      </c>
      <c r="G226" s="199">
        <f t="shared" ca="1" si="120"/>
        <v>8.8747484404006585</v>
      </c>
      <c r="H226" s="199">
        <f t="shared" ca="1" si="121"/>
        <v>0.11267925020248282</v>
      </c>
      <c r="I226" s="196" t="b">
        <f t="shared" si="98"/>
        <v>0</v>
      </c>
      <c r="J226" s="199">
        <f t="shared" si="122"/>
        <v>1.2248099691143903</v>
      </c>
      <c r="K226" s="199">
        <f t="shared" ca="1" si="99"/>
        <v>0.13801066896033565</v>
      </c>
      <c r="L226" s="164">
        <f t="shared" ca="1" si="100"/>
        <v>25523.565388525058</v>
      </c>
      <c r="M226" s="200">
        <f t="shared" ca="1" si="123"/>
        <v>626872.96112491412</v>
      </c>
      <c r="N226" s="201">
        <f t="shared" ca="1" si="124"/>
        <v>19119.013302365518</v>
      </c>
      <c r="O226" s="200">
        <f t="shared" ca="1" si="101"/>
        <v>5903.0537172596087</v>
      </c>
      <c r="P226" s="201">
        <f t="shared" si="102"/>
        <v>399</v>
      </c>
      <c r="Q226" s="201">
        <f t="shared" si="103"/>
        <v>63.84</v>
      </c>
      <c r="R226" s="201">
        <f t="shared" si="104"/>
        <v>166.35080000000002</v>
      </c>
      <c r="S226" s="201">
        <f t="shared" si="105"/>
        <v>26.616128000000003</v>
      </c>
      <c r="T226" s="201">
        <f t="shared" ca="1" si="106"/>
        <v>501.49836889993134</v>
      </c>
      <c r="U226" s="201">
        <f t="shared" si="107"/>
        <v>84.482758620689665</v>
      </c>
      <c r="V226" s="201">
        <f t="shared" si="108"/>
        <v>13.517241379310347</v>
      </c>
      <c r="W226" s="201">
        <f t="shared" ca="1" si="109"/>
        <v>257.51824870194559</v>
      </c>
      <c r="X226" s="201">
        <f t="shared" ca="1" si="110"/>
        <v>41.202919792311299</v>
      </c>
      <c r="Y226" s="201">
        <f t="shared" ca="1" si="111"/>
        <v>26576.093485019315</v>
      </c>
      <c r="Z226" s="202">
        <f t="shared" si="112"/>
        <v>0.113</v>
      </c>
      <c r="AA226" s="200">
        <f t="shared" ca="1" si="125"/>
        <v>626873.02</v>
      </c>
      <c r="AB226" s="200">
        <f t="shared" ca="1" si="113"/>
        <v>19119.013302365518</v>
      </c>
      <c r="AC226" s="201">
        <f t="shared" ca="1" si="114"/>
        <v>5903.0542716666669</v>
      </c>
      <c r="AD226" s="201">
        <f t="shared" ca="1" si="115"/>
        <v>501.49841600000002</v>
      </c>
      <c r="AE226" s="201">
        <f t="shared" ca="1" si="116"/>
        <v>26576.094086526442</v>
      </c>
      <c r="AF226" s="201">
        <f t="shared" si="117"/>
        <v>0</v>
      </c>
      <c r="AG226" s="201">
        <f>'Tabla Crec'!E220+'Tabla Crec'!H220</f>
        <v>0</v>
      </c>
      <c r="AH226" s="201">
        <f t="shared" ca="1" si="126"/>
        <v>26576.094086526442</v>
      </c>
      <c r="AJ226" s="201">
        <f t="shared" ca="1" si="118"/>
        <v>26430.917797354818</v>
      </c>
    </row>
    <row r="227" spans="2:37" x14ac:dyDescent="0.25">
      <c r="B227" s="196">
        <v>213</v>
      </c>
      <c r="C227" s="197">
        <f t="shared" ca="1" si="119"/>
        <v>52174</v>
      </c>
      <c r="D227" s="196">
        <f t="shared" ca="1" si="127"/>
        <v>31</v>
      </c>
      <c r="E227" s="198">
        <f t="shared" si="96"/>
        <v>0.113</v>
      </c>
      <c r="F227" s="199">
        <f t="shared" ca="1" si="97"/>
        <v>1.0105305555555555</v>
      </c>
      <c r="G227" s="199">
        <f t="shared" ca="1" si="120"/>
        <v>8.9682044718938769</v>
      </c>
      <c r="H227" s="199">
        <f t="shared" ca="1" si="121"/>
        <v>0.11150504018212055</v>
      </c>
      <c r="I227" s="196" t="b">
        <f t="shared" si="98"/>
        <v>0</v>
      </c>
      <c r="J227" s="199">
        <f t="shared" si="122"/>
        <v>1.2248099691143903</v>
      </c>
      <c r="K227" s="199">
        <f t="shared" ca="1" si="99"/>
        <v>0.13657248482156192</v>
      </c>
      <c r="L227" s="164">
        <f t="shared" ca="1" si="100"/>
        <v>25523.565388525058</v>
      </c>
      <c r="M227" s="200">
        <f t="shared" ca="1" si="123"/>
        <v>607753.94782254857</v>
      </c>
      <c r="N227" s="201">
        <f t="shared" ca="1" si="124"/>
        <v>19123.578676871497</v>
      </c>
      <c r="O227" s="200">
        <f t="shared" ca="1" si="101"/>
        <v>5913.7835533955213</v>
      </c>
      <c r="P227" s="201">
        <f t="shared" si="102"/>
        <v>399</v>
      </c>
      <c r="Q227" s="201">
        <f t="shared" si="103"/>
        <v>63.84</v>
      </c>
      <c r="R227" s="201">
        <f t="shared" si="104"/>
        <v>166.35080000000002</v>
      </c>
      <c r="S227" s="201">
        <f t="shared" si="105"/>
        <v>26.616128000000003</v>
      </c>
      <c r="T227" s="201">
        <f t="shared" ca="1" si="106"/>
        <v>486.20315825803885</v>
      </c>
      <c r="U227" s="201">
        <f t="shared" si="107"/>
        <v>84.482758620689665</v>
      </c>
      <c r="V227" s="201">
        <f t="shared" si="108"/>
        <v>13.517241379310347</v>
      </c>
      <c r="W227" s="201">
        <f t="shared" ca="1" si="109"/>
        <v>257.51824870194559</v>
      </c>
      <c r="X227" s="201">
        <f t="shared" ca="1" si="110"/>
        <v>41.202919792311299</v>
      </c>
      <c r="Y227" s="201">
        <f t="shared" ca="1" si="111"/>
        <v>26576.093485019315</v>
      </c>
      <c r="Z227" s="202">
        <f t="shared" si="112"/>
        <v>0.113</v>
      </c>
      <c r="AA227" s="200">
        <f t="shared" ca="1" si="125"/>
        <v>607754.01</v>
      </c>
      <c r="AB227" s="200">
        <f t="shared" ca="1" si="113"/>
        <v>19123.578676871497</v>
      </c>
      <c r="AC227" s="201">
        <f t="shared" ca="1" si="114"/>
        <v>5913.7841584166663</v>
      </c>
      <c r="AD227" s="201">
        <f t="shared" ca="1" si="115"/>
        <v>486.20320800000002</v>
      </c>
      <c r="AE227" s="201">
        <f t="shared" ca="1" si="116"/>
        <v>26576.094139782421</v>
      </c>
      <c r="AF227" s="201">
        <f t="shared" si="117"/>
        <v>0</v>
      </c>
      <c r="AG227" s="201">
        <f>'Tabla Crec'!E221+'Tabla Crec'!H221</f>
        <v>0</v>
      </c>
      <c r="AH227" s="201">
        <f t="shared" ca="1" si="126"/>
        <v>26576.094139782421</v>
      </c>
      <c r="AJ227" s="201">
        <f t="shared" ca="1" si="118"/>
        <v>26430.917850610796</v>
      </c>
    </row>
    <row r="228" spans="2:37" x14ac:dyDescent="0.25">
      <c r="B228" s="196">
        <v>214</v>
      </c>
      <c r="C228" s="197">
        <f t="shared" ca="1" si="119"/>
        <v>52204</v>
      </c>
      <c r="D228" s="196">
        <f t="shared" ca="1" si="127"/>
        <v>30</v>
      </c>
      <c r="E228" s="198">
        <f t="shared" si="96"/>
        <v>0.113</v>
      </c>
      <c r="F228" s="199">
        <f t="shared" ca="1" si="97"/>
        <v>1.0102166666666665</v>
      </c>
      <c r="G228" s="199">
        <f t="shared" ca="1" si="120"/>
        <v>9.0598296275817241</v>
      </c>
      <c r="H228" s="199">
        <f t="shared" ca="1" si="121"/>
        <v>0.1103773515735442</v>
      </c>
      <c r="I228" s="196" t="b">
        <f t="shared" si="98"/>
        <v>0</v>
      </c>
      <c r="J228" s="199">
        <f t="shared" si="122"/>
        <v>1.2248099691143903</v>
      </c>
      <c r="K228" s="199">
        <f t="shared" ca="1" si="99"/>
        <v>0.13519128057172086</v>
      </c>
      <c r="L228" s="164">
        <f t="shared" ca="1" si="100"/>
        <v>25523.565388525058</v>
      </c>
      <c r="M228" s="200">
        <f t="shared" ca="1" si="123"/>
        <v>588630.36914567708</v>
      </c>
      <c r="N228" s="201">
        <f t="shared" ca="1" si="124"/>
        <v>19509.725117086724</v>
      </c>
      <c r="O228" s="200">
        <f t="shared" ca="1" si="101"/>
        <v>5542.9359761217929</v>
      </c>
      <c r="P228" s="201">
        <f t="shared" si="102"/>
        <v>399</v>
      </c>
      <c r="Q228" s="201">
        <f t="shared" si="103"/>
        <v>63.84</v>
      </c>
      <c r="R228" s="201">
        <f t="shared" si="104"/>
        <v>166.35080000000002</v>
      </c>
      <c r="S228" s="201">
        <f t="shared" si="105"/>
        <v>26.616128000000003</v>
      </c>
      <c r="T228" s="201">
        <f t="shared" ca="1" si="106"/>
        <v>470.90429531654166</v>
      </c>
      <c r="U228" s="201">
        <f t="shared" si="107"/>
        <v>84.482758620689665</v>
      </c>
      <c r="V228" s="201">
        <f t="shared" si="108"/>
        <v>13.517241379310347</v>
      </c>
      <c r="W228" s="201">
        <f t="shared" ca="1" si="109"/>
        <v>257.51824870194559</v>
      </c>
      <c r="X228" s="201">
        <f t="shared" ca="1" si="110"/>
        <v>41.202919792311299</v>
      </c>
      <c r="Y228" s="201">
        <f t="shared" ca="1" si="111"/>
        <v>26576.093485019315</v>
      </c>
      <c r="Z228" s="202">
        <f t="shared" si="112"/>
        <v>0.113</v>
      </c>
      <c r="AA228" s="200">
        <f t="shared" ca="1" si="125"/>
        <v>588630.43000000005</v>
      </c>
      <c r="AB228" s="200">
        <f t="shared" ca="1" si="113"/>
        <v>19509.725117086724</v>
      </c>
      <c r="AC228" s="201">
        <f t="shared" ca="1" si="114"/>
        <v>5542.9365491666676</v>
      </c>
      <c r="AD228" s="201">
        <f t="shared" ca="1" si="115"/>
        <v>470.90434400000004</v>
      </c>
      <c r="AE228" s="201">
        <f t="shared" ca="1" si="116"/>
        <v>26576.094106747649</v>
      </c>
      <c r="AF228" s="201">
        <f t="shared" si="117"/>
        <v>0</v>
      </c>
      <c r="AG228" s="201">
        <f>'Tabla Crec'!E222+'Tabla Crec'!H222</f>
        <v>0</v>
      </c>
      <c r="AH228" s="201">
        <f t="shared" ca="1" si="126"/>
        <v>26576.094106747649</v>
      </c>
      <c r="AJ228" s="201">
        <f t="shared" ca="1" si="118"/>
        <v>26430.917817576024</v>
      </c>
    </row>
    <row r="229" spans="2:37" x14ac:dyDescent="0.25">
      <c r="B229" s="196">
        <v>215</v>
      </c>
      <c r="C229" s="197">
        <f t="shared" ca="1" si="119"/>
        <v>52235</v>
      </c>
      <c r="D229" s="196">
        <f t="shared" ca="1" si="127"/>
        <v>31</v>
      </c>
      <c r="E229" s="198">
        <f t="shared" si="96"/>
        <v>0.113</v>
      </c>
      <c r="F229" s="199">
        <f t="shared" ca="1" si="97"/>
        <v>1.0105305555555555</v>
      </c>
      <c r="G229" s="199">
        <f t="shared" ca="1" si="120"/>
        <v>9.1552346667988402</v>
      </c>
      <c r="H229" s="199">
        <f t="shared" ca="1" si="121"/>
        <v>0.1092271292211075</v>
      </c>
      <c r="I229" s="196" t="b">
        <f t="shared" si="98"/>
        <v>0</v>
      </c>
      <c r="J229" s="199">
        <f t="shared" si="122"/>
        <v>1.2248099691143903</v>
      </c>
      <c r="K229" s="199">
        <f t="shared" ca="1" si="99"/>
        <v>0.1337824767677582</v>
      </c>
      <c r="L229" s="164">
        <f t="shared" ca="1" si="100"/>
        <v>25523.565388525058</v>
      </c>
      <c r="M229" s="200">
        <f t="shared" ca="1" si="123"/>
        <v>569120.64402859029</v>
      </c>
      <c r="N229" s="201">
        <f t="shared" ca="1" si="124"/>
        <v>19530.408828768432</v>
      </c>
      <c r="O229" s="200">
        <f t="shared" ca="1" si="101"/>
        <v>5537.8600445337552</v>
      </c>
      <c r="P229" s="201">
        <f t="shared" si="102"/>
        <v>399</v>
      </c>
      <c r="Q229" s="201">
        <f t="shared" si="103"/>
        <v>63.84</v>
      </c>
      <c r="R229" s="201">
        <f t="shared" si="104"/>
        <v>166.35080000000002</v>
      </c>
      <c r="S229" s="201">
        <f t="shared" si="105"/>
        <v>26.616128000000003</v>
      </c>
      <c r="T229" s="201">
        <f t="shared" ca="1" si="106"/>
        <v>455.29651522287224</v>
      </c>
      <c r="U229" s="201">
        <f t="shared" si="107"/>
        <v>84.482758620689665</v>
      </c>
      <c r="V229" s="201">
        <f t="shared" si="108"/>
        <v>13.517241379310347</v>
      </c>
      <c r="W229" s="201">
        <f t="shared" ca="1" si="109"/>
        <v>257.51824870194559</v>
      </c>
      <c r="X229" s="201">
        <f t="shared" ca="1" si="110"/>
        <v>41.202919792311299</v>
      </c>
      <c r="Y229" s="201">
        <f t="shared" ca="1" si="111"/>
        <v>26576.093485019315</v>
      </c>
      <c r="Z229" s="202">
        <f t="shared" si="112"/>
        <v>0.113</v>
      </c>
      <c r="AA229" s="200">
        <f t="shared" ca="1" si="125"/>
        <v>569120.69999999995</v>
      </c>
      <c r="AB229" s="200">
        <f t="shared" ca="1" si="113"/>
        <v>19530.408828768432</v>
      </c>
      <c r="AC229" s="201">
        <f t="shared" ca="1" si="114"/>
        <v>5537.8605891666666</v>
      </c>
      <c r="AD229" s="201">
        <f t="shared" ca="1" si="115"/>
        <v>455.29656</v>
      </c>
      <c r="AE229" s="201">
        <f t="shared" ca="1" si="116"/>
        <v>26576.094074429355</v>
      </c>
      <c r="AF229" s="201">
        <f t="shared" si="117"/>
        <v>0</v>
      </c>
      <c r="AG229" s="201">
        <f>'Tabla Crec'!E223+'Tabla Crec'!H223</f>
        <v>0</v>
      </c>
      <c r="AH229" s="201">
        <f t="shared" ca="1" si="126"/>
        <v>26576.094074429355</v>
      </c>
      <c r="AJ229" s="201">
        <f t="shared" ca="1" si="118"/>
        <v>26430.91778525773</v>
      </c>
    </row>
    <row r="230" spans="2:37" x14ac:dyDescent="0.25">
      <c r="B230" s="196">
        <v>216</v>
      </c>
      <c r="C230" s="197">
        <f t="shared" ca="1" si="119"/>
        <v>52266</v>
      </c>
      <c r="D230" s="196">
        <f t="shared" ca="1" si="127"/>
        <v>31</v>
      </c>
      <c r="E230" s="198">
        <f t="shared" si="96"/>
        <v>0.113</v>
      </c>
      <c r="F230" s="199">
        <f t="shared" ca="1" si="97"/>
        <v>1.0105305555555555</v>
      </c>
      <c r="G230" s="199">
        <f t="shared" ca="1" si="120"/>
        <v>9.2516443740817138</v>
      </c>
      <c r="H230" s="199">
        <f t="shared" ca="1" si="121"/>
        <v>0.10808889312709413</v>
      </c>
      <c r="I230" s="196" t="b">
        <f t="shared" si="98"/>
        <v>1</v>
      </c>
      <c r="J230" s="199">
        <f t="shared" si="122"/>
        <v>1.239507688743763</v>
      </c>
      <c r="K230" s="199">
        <f t="shared" ca="1" si="99"/>
        <v>0.13397701409883606</v>
      </c>
      <c r="L230" s="164">
        <f t="shared" ca="1" si="100"/>
        <v>25829.848173187358</v>
      </c>
      <c r="M230" s="200">
        <f t="shared" ca="1" si="123"/>
        <v>549590.23519982188</v>
      </c>
      <c r="N230" s="201">
        <f t="shared" ca="1" si="124"/>
        <v>20042.357668624791</v>
      </c>
      <c r="O230" s="200">
        <f t="shared" ca="1" si="101"/>
        <v>5347.8183164027123</v>
      </c>
      <c r="P230" s="201">
        <f t="shared" si="102"/>
        <v>399</v>
      </c>
      <c r="Q230" s="201">
        <f t="shared" si="103"/>
        <v>63.84</v>
      </c>
      <c r="R230" s="201">
        <f t="shared" si="104"/>
        <v>166.35080000000002</v>
      </c>
      <c r="S230" s="201">
        <f t="shared" si="105"/>
        <v>26.616128000000003</v>
      </c>
      <c r="T230" s="201">
        <f t="shared" ca="1" si="106"/>
        <v>439.67218815985751</v>
      </c>
      <c r="U230" s="201">
        <f t="shared" si="107"/>
        <v>84.482758620689665</v>
      </c>
      <c r="V230" s="201">
        <f t="shared" si="108"/>
        <v>13.517241379310347</v>
      </c>
      <c r="W230" s="201">
        <f t="shared" ca="1" si="109"/>
        <v>260.51981999163615</v>
      </c>
      <c r="X230" s="201">
        <f t="shared" ca="1" si="110"/>
        <v>41.683171198661789</v>
      </c>
      <c r="Y230" s="201">
        <f t="shared" ca="1" si="111"/>
        <v>26885.858092377664</v>
      </c>
      <c r="Z230" s="202">
        <f t="shared" si="112"/>
        <v>0.113</v>
      </c>
      <c r="AA230" s="200">
        <f t="shared" ca="1" si="125"/>
        <v>549590.29</v>
      </c>
      <c r="AB230" s="200">
        <f t="shared" ca="1" si="113"/>
        <v>20042.357668624791</v>
      </c>
      <c r="AC230" s="201">
        <f t="shared" ca="1" si="114"/>
        <v>5347.8188496388893</v>
      </c>
      <c r="AD230" s="201">
        <f t="shared" ca="1" si="115"/>
        <v>439.67223200000006</v>
      </c>
      <c r="AE230" s="201">
        <f t="shared" ca="1" si="116"/>
        <v>26885.858669453984</v>
      </c>
      <c r="AF230" s="201">
        <f t="shared" si="117"/>
        <v>0</v>
      </c>
      <c r="AG230" s="201">
        <f>'Tabla Crec'!E224+'Tabla Crec'!H224</f>
        <v>0</v>
      </c>
      <c r="AH230" s="201">
        <f t="shared" ca="1" si="126"/>
        <v>26885.858669453984</v>
      </c>
      <c r="AJ230" s="201">
        <f t="shared" ca="1" si="118"/>
        <v>26740.202128876008</v>
      </c>
    </row>
    <row r="231" spans="2:37" x14ac:dyDescent="0.25">
      <c r="B231" s="196">
        <v>217</v>
      </c>
      <c r="C231" s="197">
        <f t="shared" ca="1" si="119"/>
        <v>52294</v>
      </c>
      <c r="D231" s="196">
        <f t="shared" ca="1" si="127"/>
        <v>28</v>
      </c>
      <c r="E231" s="198">
        <f t="shared" si="96"/>
        <v>0.113</v>
      </c>
      <c r="F231" s="199">
        <f t="shared" ca="1" si="97"/>
        <v>1.0095888888888889</v>
      </c>
      <c r="G231" s="199">
        <f t="shared" ca="1" si="120"/>
        <v>9.3403573640242978</v>
      </c>
      <c r="H231" s="199">
        <f t="shared" ca="1" si="121"/>
        <v>0.10706228477420369</v>
      </c>
      <c r="I231" s="196" t="b">
        <f t="shared" si="98"/>
        <v>0</v>
      </c>
      <c r="J231" s="199">
        <f t="shared" si="122"/>
        <v>1.239507688743763</v>
      </c>
      <c r="K231" s="199">
        <f t="shared" ca="1" si="99"/>
        <v>0.13270452515209979</v>
      </c>
      <c r="L231" s="164">
        <f t="shared" ca="1" si="100"/>
        <v>25829.848173187358</v>
      </c>
      <c r="M231" s="200">
        <f t="shared" ca="1" si="123"/>
        <v>529547.87753119704</v>
      </c>
      <c r="N231" s="201">
        <f t="shared" ca="1" si="124"/>
        <v>20752.072414193772</v>
      </c>
      <c r="O231" s="200">
        <f t="shared" ca="1" si="101"/>
        <v>4654.1374569686313</v>
      </c>
      <c r="P231" s="201">
        <f t="shared" si="102"/>
        <v>399</v>
      </c>
      <c r="Q231" s="201">
        <f t="shared" si="103"/>
        <v>63.84</v>
      </c>
      <c r="R231" s="201">
        <f t="shared" si="104"/>
        <v>166.35080000000002</v>
      </c>
      <c r="S231" s="201">
        <f t="shared" si="105"/>
        <v>26.616128000000003</v>
      </c>
      <c r="T231" s="201">
        <f t="shared" ca="1" si="106"/>
        <v>423.63830202495762</v>
      </c>
      <c r="U231" s="201">
        <f t="shared" si="107"/>
        <v>84.482758620689665</v>
      </c>
      <c r="V231" s="201">
        <f t="shared" si="108"/>
        <v>13.517241379310347</v>
      </c>
      <c r="W231" s="201">
        <f t="shared" ca="1" si="109"/>
        <v>260.5198199916361</v>
      </c>
      <c r="X231" s="201">
        <f t="shared" ca="1" si="110"/>
        <v>41.683171198661775</v>
      </c>
      <c r="Y231" s="201">
        <f t="shared" ca="1" si="111"/>
        <v>26885.858092377661</v>
      </c>
      <c r="Z231" s="202">
        <f t="shared" si="112"/>
        <v>0.113</v>
      </c>
      <c r="AA231" s="200">
        <f t="shared" ca="1" si="125"/>
        <v>529547.93000000005</v>
      </c>
      <c r="AB231" s="200">
        <f t="shared" ca="1" si="113"/>
        <v>20752.072414193772</v>
      </c>
      <c r="AC231" s="201">
        <f t="shared" ca="1" si="114"/>
        <v>4654.1379181111115</v>
      </c>
      <c r="AD231" s="201">
        <f t="shared" ca="1" si="115"/>
        <v>423.63834400000007</v>
      </c>
      <c r="AE231" s="201">
        <f t="shared" ca="1" si="116"/>
        <v>26885.858595495185</v>
      </c>
      <c r="AF231" s="201">
        <f t="shared" si="117"/>
        <v>0</v>
      </c>
      <c r="AG231" s="201">
        <f>'Tabla Crec'!E225+'Tabla Crec'!H225</f>
        <v>0</v>
      </c>
      <c r="AH231" s="201">
        <f t="shared" ca="1" si="126"/>
        <v>26885.858595495185</v>
      </c>
      <c r="AJ231" s="201">
        <f t="shared" ca="1" si="118"/>
        <v>26740.202054917208</v>
      </c>
    </row>
    <row r="232" spans="2:37" x14ac:dyDescent="0.25">
      <c r="B232" s="196">
        <v>218</v>
      </c>
      <c r="C232" s="197">
        <f t="shared" ca="1" si="119"/>
        <v>52325</v>
      </c>
      <c r="D232" s="196">
        <f t="shared" ca="1" si="127"/>
        <v>31</v>
      </c>
      <c r="E232" s="198">
        <f t="shared" si="96"/>
        <v>0.113</v>
      </c>
      <c r="F232" s="199">
        <f t="shared" ca="1" si="97"/>
        <v>1.0105305555555555</v>
      </c>
      <c r="G232" s="199">
        <f t="shared" ca="1" si="120"/>
        <v>9.4387165161548978</v>
      </c>
      <c r="H232" s="199">
        <f t="shared" ca="1" si="121"/>
        <v>0.10594660813135381</v>
      </c>
      <c r="I232" s="196" t="b">
        <f t="shared" si="98"/>
        <v>0</v>
      </c>
      <c r="J232" s="199">
        <f t="shared" si="122"/>
        <v>1.239507688743763</v>
      </c>
      <c r="K232" s="199">
        <f t="shared" ca="1" si="99"/>
        <v>0.13132163537513553</v>
      </c>
      <c r="L232" s="164">
        <f t="shared" ca="1" si="100"/>
        <v>25829.848173187358</v>
      </c>
      <c r="M232" s="200">
        <f t="shared" ca="1" si="123"/>
        <v>508795.80511700327</v>
      </c>
      <c r="N232" s="201">
        <f t="shared" ca="1" si="124"/>
        <v>20471.94568096914</v>
      </c>
      <c r="O232" s="200">
        <f t="shared" ca="1" si="101"/>
        <v>4950.8658481246175</v>
      </c>
      <c r="P232" s="201">
        <f t="shared" si="102"/>
        <v>399</v>
      </c>
      <c r="Q232" s="201">
        <f t="shared" si="103"/>
        <v>63.84</v>
      </c>
      <c r="R232" s="201">
        <f t="shared" si="104"/>
        <v>166.35080000000002</v>
      </c>
      <c r="S232" s="201">
        <f t="shared" si="105"/>
        <v>26.616128000000003</v>
      </c>
      <c r="T232" s="201">
        <f t="shared" ca="1" si="106"/>
        <v>407.03664409360266</v>
      </c>
      <c r="U232" s="201">
        <f t="shared" si="107"/>
        <v>84.482758620689665</v>
      </c>
      <c r="V232" s="201">
        <f t="shared" si="108"/>
        <v>13.517241379310347</v>
      </c>
      <c r="W232" s="201">
        <f t="shared" ca="1" si="109"/>
        <v>260.5198199916361</v>
      </c>
      <c r="X232" s="201">
        <f t="shared" ca="1" si="110"/>
        <v>41.683171198661775</v>
      </c>
      <c r="Y232" s="201">
        <f t="shared" ca="1" si="111"/>
        <v>26885.858092377661</v>
      </c>
      <c r="Z232" s="202">
        <f t="shared" si="112"/>
        <v>0.113</v>
      </c>
      <c r="AA232" s="200">
        <f t="shared" ca="1" si="125"/>
        <v>508795.86</v>
      </c>
      <c r="AB232" s="200">
        <f t="shared" ca="1" si="113"/>
        <v>20471.94568096914</v>
      </c>
      <c r="AC232" s="201">
        <f t="shared" ca="1" si="114"/>
        <v>4950.8663821666669</v>
      </c>
      <c r="AD232" s="201">
        <f t="shared" ca="1" si="115"/>
        <v>407.03668800000003</v>
      </c>
      <c r="AE232" s="201">
        <f t="shared" ca="1" si="116"/>
        <v>26885.85867032611</v>
      </c>
      <c r="AF232" s="201">
        <f t="shared" si="117"/>
        <v>0</v>
      </c>
      <c r="AG232" s="201">
        <f>'Tabla Crec'!E226+'Tabla Crec'!H226</f>
        <v>0</v>
      </c>
      <c r="AH232" s="201">
        <f t="shared" ca="1" si="126"/>
        <v>26885.85867032611</v>
      </c>
      <c r="AJ232" s="201">
        <f t="shared" ca="1" si="118"/>
        <v>26740.202129748133</v>
      </c>
    </row>
    <row r="233" spans="2:37" x14ac:dyDescent="0.25">
      <c r="B233" s="196">
        <v>219</v>
      </c>
      <c r="C233" s="197">
        <f t="shared" ca="1" si="119"/>
        <v>52355</v>
      </c>
      <c r="D233" s="196">
        <f t="shared" ca="1" si="127"/>
        <v>30</v>
      </c>
      <c r="E233" s="198">
        <f t="shared" si="96"/>
        <v>0.113</v>
      </c>
      <c r="F233" s="199">
        <f t="shared" ca="1" si="97"/>
        <v>1.0102166666666665</v>
      </c>
      <c r="G233" s="199">
        <f t="shared" ca="1" si="120"/>
        <v>9.535148736561613</v>
      </c>
      <c r="H233" s="199">
        <f t="shared" ca="1" si="121"/>
        <v>0.10487513384721478</v>
      </c>
      <c r="I233" s="196" t="b">
        <f t="shared" si="98"/>
        <v>0</v>
      </c>
      <c r="J233" s="199">
        <f t="shared" si="122"/>
        <v>1.239507688743763</v>
      </c>
      <c r="K233" s="199">
        <f t="shared" ca="1" si="99"/>
        <v>0.12999353476165398</v>
      </c>
      <c r="L233" s="164">
        <f t="shared" ca="1" si="100"/>
        <v>25829.848173187358</v>
      </c>
      <c r="M233" s="200">
        <f t="shared" ca="1" si="123"/>
        <v>488323.85943603411</v>
      </c>
      <c r="N233" s="201">
        <f t="shared" ca="1" si="124"/>
        <v>20840.806075949207</v>
      </c>
      <c r="O233" s="200">
        <f t="shared" ca="1" si="101"/>
        <v>4598.3830096893216</v>
      </c>
      <c r="P233" s="201">
        <f t="shared" si="102"/>
        <v>399</v>
      </c>
      <c r="Q233" s="201">
        <f t="shared" si="103"/>
        <v>63.84</v>
      </c>
      <c r="R233" s="201">
        <f t="shared" si="104"/>
        <v>166.35080000000002</v>
      </c>
      <c r="S233" s="201">
        <f t="shared" si="105"/>
        <v>26.616128000000003</v>
      </c>
      <c r="T233" s="201">
        <f t="shared" ca="1" si="106"/>
        <v>390.6590875488273</v>
      </c>
      <c r="U233" s="201">
        <f t="shared" si="107"/>
        <v>84.482758620689665</v>
      </c>
      <c r="V233" s="201">
        <f t="shared" si="108"/>
        <v>13.517241379310347</v>
      </c>
      <c r="W233" s="201">
        <f t="shared" ca="1" si="109"/>
        <v>260.5198199916361</v>
      </c>
      <c r="X233" s="201">
        <f t="shared" ca="1" si="110"/>
        <v>41.683171198661775</v>
      </c>
      <c r="Y233" s="201">
        <f t="shared" ca="1" si="111"/>
        <v>26885.858092377661</v>
      </c>
      <c r="Z233" s="202">
        <f t="shared" si="112"/>
        <v>0.113</v>
      </c>
      <c r="AA233" s="200">
        <f t="shared" ca="1" si="125"/>
        <v>488323.91</v>
      </c>
      <c r="AB233" s="200">
        <f t="shared" ca="1" si="113"/>
        <v>20840.806075949207</v>
      </c>
      <c r="AC233" s="201">
        <f t="shared" ca="1" si="114"/>
        <v>4598.383485833333</v>
      </c>
      <c r="AD233" s="201">
        <f t="shared" ca="1" si="115"/>
        <v>390.65912800000001</v>
      </c>
      <c r="AE233" s="201">
        <f t="shared" ca="1" si="116"/>
        <v>26885.858608972841</v>
      </c>
      <c r="AF233" s="201">
        <f t="shared" si="117"/>
        <v>0</v>
      </c>
      <c r="AG233" s="201">
        <f>'Tabla Crec'!E227+'Tabla Crec'!H227</f>
        <v>0</v>
      </c>
      <c r="AH233" s="201">
        <f t="shared" ca="1" si="126"/>
        <v>26885.858608972841</v>
      </c>
      <c r="AJ233" s="201">
        <f t="shared" ca="1" si="118"/>
        <v>26740.202068394865</v>
      </c>
    </row>
    <row r="234" spans="2:37" x14ac:dyDescent="0.25">
      <c r="B234" s="196">
        <v>220</v>
      </c>
      <c r="C234" s="197">
        <f t="shared" ca="1" si="119"/>
        <v>52386</v>
      </c>
      <c r="D234" s="196">
        <f t="shared" ca="1" si="127"/>
        <v>31</v>
      </c>
      <c r="E234" s="198">
        <f t="shared" si="96"/>
        <v>0.113</v>
      </c>
      <c r="F234" s="199">
        <f t="shared" ca="1" si="97"/>
        <v>1.0105305555555555</v>
      </c>
      <c r="G234" s="199">
        <f t="shared" ca="1" si="120"/>
        <v>9.6355591500624591</v>
      </c>
      <c r="H234" s="199">
        <f t="shared" ca="1" si="121"/>
        <v>0.10378224910730975</v>
      </c>
      <c r="I234" s="196" t="b">
        <f t="shared" si="98"/>
        <v>0</v>
      </c>
      <c r="J234" s="199">
        <f t="shared" si="122"/>
        <v>1.239507688743763</v>
      </c>
      <c r="K234" s="199">
        <f t="shared" ca="1" si="99"/>
        <v>0.12863889572363096</v>
      </c>
      <c r="L234" s="164">
        <f t="shared" ca="1" si="100"/>
        <v>25829.848173187358</v>
      </c>
      <c r="M234" s="200">
        <f t="shared" ca="1" si="123"/>
        <v>467483.05336008489</v>
      </c>
      <c r="N234" s="201">
        <f t="shared" ca="1" si="124"/>
        <v>20906.991908498243</v>
      </c>
      <c r="O234" s="200">
        <f t="shared" ca="1" si="101"/>
        <v>4548.8698220010483</v>
      </c>
      <c r="P234" s="201">
        <f t="shared" si="102"/>
        <v>399</v>
      </c>
      <c r="Q234" s="201">
        <f t="shared" si="103"/>
        <v>63.84</v>
      </c>
      <c r="R234" s="201">
        <f t="shared" si="104"/>
        <v>166.35080000000002</v>
      </c>
      <c r="S234" s="201">
        <f t="shared" si="105"/>
        <v>26.616128000000003</v>
      </c>
      <c r="T234" s="201">
        <f t="shared" ca="1" si="106"/>
        <v>373.98644268806794</v>
      </c>
      <c r="U234" s="201">
        <f t="shared" si="107"/>
        <v>84.482758620689665</v>
      </c>
      <c r="V234" s="201">
        <f t="shared" si="108"/>
        <v>13.517241379310347</v>
      </c>
      <c r="W234" s="201">
        <f t="shared" ca="1" si="109"/>
        <v>260.5198199916361</v>
      </c>
      <c r="X234" s="201">
        <f t="shared" ca="1" si="110"/>
        <v>41.683171198661775</v>
      </c>
      <c r="Y234" s="201">
        <f t="shared" ca="1" si="111"/>
        <v>26885.858092377661</v>
      </c>
      <c r="Z234" s="202">
        <f t="shared" si="112"/>
        <v>0.113</v>
      </c>
      <c r="AA234" s="200">
        <f t="shared" ca="1" si="125"/>
        <v>467483.1</v>
      </c>
      <c r="AB234" s="200">
        <f t="shared" ca="1" si="113"/>
        <v>20906.991908498243</v>
      </c>
      <c r="AC234" s="201">
        <f t="shared" ca="1" si="114"/>
        <v>4548.8702758333338</v>
      </c>
      <c r="AD234" s="201">
        <f t="shared" ca="1" si="115"/>
        <v>373.98647999999997</v>
      </c>
      <c r="AE234" s="201">
        <f t="shared" ca="1" si="116"/>
        <v>26885.85858352188</v>
      </c>
      <c r="AF234" s="201">
        <f t="shared" si="117"/>
        <v>0</v>
      </c>
      <c r="AG234" s="201">
        <f>'Tabla Crec'!E228+'Tabla Crec'!H228</f>
        <v>0</v>
      </c>
      <c r="AH234" s="201">
        <f t="shared" ca="1" si="126"/>
        <v>26885.85858352188</v>
      </c>
      <c r="AJ234" s="201">
        <f t="shared" ca="1" si="118"/>
        <v>26740.202042943904</v>
      </c>
    </row>
    <row r="235" spans="2:37" x14ac:dyDescent="0.25">
      <c r="B235" s="196">
        <v>221</v>
      </c>
      <c r="C235" s="197">
        <f t="shared" ca="1" si="119"/>
        <v>52416</v>
      </c>
      <c r="D235" s="196">
        <f t="shared" ca="1" si="127"/>
        <v>30</v>
      </c>
      <c r="E235" s="198">
        <f t="shared" si="96"/>
        <v>0.113</v>
      </c>
      <c r="F235" s="199">
        <f t="shared" ca="1" si="97"/>
        <v>1.0102166666666665</v>
      </c>
      <c r="G235" s="199">
        <f t="shared" ca="1" si="120"/>
        <v>9.7340024460455954</v>
      </c>
      <c r="H235" s="199">
        <f t="shared" ca="1" si="121"/>
        <v>0.10273266372624003</v>
      </c>
      <c r="I235" s="196" t="b">
        <f t="shared" si="98"/>
        <v>0</v>
      </c>
      <c r="J235" s="199">
        <f t="shared" si="122"/>
        <v>1.239507688743763</v>
      </c>
      <c r="K235" s="199">
        <f t="shared" ca="1" si="99"/>
        <v>0.127337926573802</v>
      </c>
      <c r="L235" s="164">
        <f t="shared" ca="1" si="100"/>
        <v>25829.848173187358</v>
      </c>
      <c r="M235" s="200">
        <f t="shared" ca="1" si="123"/>
        <v>446576.06145158666</v>
      </c>
      <c r="N235" s="201">
        <f t="shared" ca="1" si="124"/>
        <v>21267.329412023646</v>
      </c>
      <c r="O235" s="200">
        <f t="shared" ca="1" si="101"/>
        <v>4205.2579120024411</v>
      </c>
      <c r="P235" s="201">
        <f t="shared" si="102"/>
        <v>399</v>
      </c>
      <c r="Q235" s="201">
        <f t="shared" si="103"/>
        <v>63.84</v>
      </c>
      <c r="R235" s="201">
        <f t="shared" si="104"/>
        <v>166.35080000000002</v>
      </c>
      <c r="S235" s="201">
        <f t="shared" si="105"/>
        <v>26.616128000000003</v>
      </c>
      <c r="T235" s="201">
        <f t="shared" ca="1" si="106"/>
        <v>357.26084916126933</v>
      </c>
      <c r="U235" s="201">
        <f t="shared" si="107"/>
        <v>84.482758620689665</v>
      </c>
      <c r="V235" s="201">
        <f t="shared" si="108"/>
        <v>13.517241379310347</v>
      </c>
      <c r="W235" s="201">
        <f t="shared" ca="1" si="109"/>
        <v>260.5198199916361</v>
      </c>
      <c r="X235" s="201">
        <f t="shared" ca="1" si="110"/>
        <v>41.683171198661775</v>
      </c>
      <c r="Y235" s="201">
        <f t="shared" ca="1" si="111"/>
        <v>26885.858092377661</v>
      </c>
      <c r="Z235" s="202">
        <f t="shared" si="112"/>
        <v>0.113</v>
      </c>
      <c r="AA235" s="200">
        <f t="shared" ca="1" si="125"/>
        <v>446576.11</v>
      </c>
      <c r="AB235" s="200">
        <f t="shared" ca="1" si="113"/>
        <v>21267.329412023646</v>
      </c>
      <c r="AC235" s="201">
        <f t="shared" ca="1" si="114"/>
        <v>4205.2583691666669</v>
      </c>
      <c r="AD235" s="201">
        <f t="shared" ca="1" si="115"/>
        <v>357.26088800000002</v>
      </c>
      <c r="AE235" s="201">
        <f t="shared" ca="1" si="116"/>
        <v>26885.858588380615</v>
      </c>
      <c r="AF235" s="201">
        <f t="shared" si="117"/>
        <v>0</v>
      </c>
      <c r="AG235" s="201">
        <f>'Tabla Crec'!E229+'Tabla Crec'!H229</f>
        <v>0</v>
      </c>
      <c r="AH235" s="201">
        <f t="shared" ca="1" si="126"/>
        <v>26885.858588380615</v>
      </c>
      <c r="AJ235" s="201">
        <f t="shared" ca="1" si="118"/>
        <v>26740.202047802639</v>
      </c>
    </row>
    <row r="236" spans="2:37" x14ac:dyDescent="0.25">
      <c r="B236" s="196">
        <v>222</v>
      </c>
      <c r="C236" s="197">
        <f t="shared" ca="1" si="119"/>
        <v>52447</v>
      </c>
      <c r="D236" s="196">
        <f t="shared" ca="1" si="127"/>
        <v>31</v>
      </c>
      <c r="E236" s="198">
        <f t="shared" si="96"/>
        <v>0.113</v>
      </c>
      <c r="F236" s="199">
        <f t="shared" ca="1" si="97"/>
        <v>1.0105305555555555</v>
      </c>
      <c r="G236" s="199">
        <f t="shared" ca="1" si="120"/>
        <v>9.8365068995815914</v>
      </c>
      <c r="H236" s="199">
        <f t="shared" ca="1" si="121"/>
        <v>0.10166210527870786</v>
      </c>
      <c r="I236" s="196" t="b">
        <f t="shared" si="98"/>
        <v>0</v>
      </c>
      <c r="J236" s="199">
        <f t="shared" si="122"/>
        <v>1.239507688743763</v>
      </c>
      <c r="K236" s="199">
        <f t="shared" ca="1" si="99"/>
        <v>0.1260109611468363</v>
      </c>
      <c r="L236" s="164">
        <f t="shared" ca="1" si="100"/>
        <v>25829.848173187358</v>
      </c>
      <c r="M236" s="200">
        <f t="shared" ca="1" si="123"/>
        <v>425308.73203956301</v>
      </c>
      <c r="N236" s="201">
        <f t="shared" ca="1" si="124"/>
        <v>21351.110942181851</v>
      </c>
      <c r="O236" s="200">
        <f t="shared" ca="1" si="101"/>
        <v>4138.4902453738587</v>
      </c>
      <c r="P236" s="201">
        <f t="shared" si="102"/>
        <v>399</v>
      </c>
      <c r="Q236" s="201">
        <f t="shared" si="103"/>
        <v>63.84</v>
      </c>
      <c r="R236" s="201">
        <f t="shared" si="104"/>
        <v>166.35080000000002</v>
      </c>
      <c r="S236" s="201">
        <f t="shared" si="105"/>
        <v>26.616128000000003</v>
      </c>
      <c r="T236" s="201">
        <f t="shared" ca="1" si="106"/>
        <v>340.24698563165043</v>
      </c>
      <c r="U236" s="201">
        <f t="shared" si="107"/>
        <v>84.482758620689665</v>
      </c>
      <c r="V236" s="201">
        <f t="shared" si="108"/>
        <v>13.517241379310347</v>
      </c>
      <c r="W236" s="201">
        <f t="shared" ca="1" si="109"/>
        <v>260.5198199916361</v>
      </c>
      <c r="X236" s="201">
        <f t="shared" ca="1" si="110"/>
        <v>41.683171198661775</v>
      </c>
      <c r="Y236" s="201">
        <f t="shared" ca="1" si="111"/>
        <v>26885.858092377661</v>
      </c>
      <c r="Z236" s="202">
        <f t="shared" si="112"/>
        <v>0.113</v>
      </c>
      <c r="AA236" s="200">
        <f t="shared" ca="1" si="125"/>
        <v>425308.78</v>
      </c>
      <c r="AB236" s="200">
        <f t="shared" ca="1" si="113"/>
        <v>21351.110942181851</v>
      </c>
      <c r="AC236" s="201">
        <f t="shared" ca="1" si="114"/>
        <v>4138.4907120555563</v>
      </c>
      <c r="AD236" s="201">
        <f t="shared" ca="1" si="115"/>
        <v>340.24702400000001</v>
      </c>
      <c r="AE236" s="201">
        <f t="shared" ca="1" si="116"/>
        <v>26885.858597427708</v>
      </c>
      <c r="AF236" s="201">
        <f t="shared" si="117"/>
        <v>0</v>
      </c>
      <c r="AG236" s="201">
        <f>'Tabla Crec'!E230+'Tabla Crec'!H230</f>
        <v>0</v>
      </c>
      <c r="AH236" s="201">
        <f t="shared" ca="1" si="126"/>
        <v>26885.858597427708</v>
      </c>
      <c r="AJ236" s="201">
        <f t="shared" ca="1" si="118"/>
        <v>26740.202056849732</v>
      </c>
    </row>
    <row r="237" spans="2:37" x14ac:dyDescent="0.25">
      <c r="B237" s="196">
        <v>223</v>
      </c>
      <c r="C237" s="197">
        <f t="shared" ca="1" si="119"/>
        <v>52478</v>
      </c>
      <c r="D237" s="196">
        <f t="shared" ca="1" si="127"/>
        <v>31</v>
      </c>
      <c r="E237" s="198">
        <f t="shared" si="96"/>
        <v>0.113</v>
      </c>
      <c r="F237" s="199">
        <f t="shared" ca="1" si="97"/>
        <v>1.0105305555555555</v>
      </c>
      <c r="G237" s="199">
        <f t="shared" ca="1" si="120"/>
        <v>9.9400907819602402</v>
      </c>
      <c r="H237" s="199">
        <f t="shared" ca="1" si="121"/>
        <v>0.10060270292650129</v>
      </c>
      <c r="I237" s="196" t="b">
        <f t="shared" si="98"/>
        <v>0</v>
      </c>
      <c r="J237" s="199">
        <f t="shared" si="122"/>
        <v>1.239507688743763</v>
      </c>
      <c r="K237" s="199">
        <f t="shared" ca="1" si="99"/>
        <v>0.12469782378580303</v>
      </c>
      <c r="L237" s="164">
        <f t="shared" ca="1" si="100"/>
        <v>25829.848173187358</v>
      </c>
      <c r="M237" s="200">
        <f t="shared" ca="1" si="123"/>
        <v>403957.62109738117</v>
      </c>
      <c r="N237" s="201">
        <f t="shared" ca="1" si="124"/>
        <v>21575.950002131325</v>
      </c>
      <c r="O237" s="200">
        <f t="shared" ca="1" si="101"/>
        <v>3930.7320741781286</v>
      </c>
      <c r="P237" s="201">
        <f t="shared" si="102"/>
        <v>399</v>
      </c>
      <c r="Q237" s="201">
        <f t="shared" si="103"/>
        <v>63.84</v>
      </c>
      <c r="R237" s="201">
        <f t="shared" si="104"/>
        <v>166.35080000000002</v>
      </c>
      <c r="S237" s="201">
        <f t="shared" si="105"/>
        <v>26.616128000000003</v>
      </c>
      <c r="T237" s="201">
        <f t="shared" ca="1" si="106"/>
        <v>323.16609687790498</v>
      </c>
      <c r="U237" s="201">
        <f t="shared" si="107"/>
        <v>84.482758620689665</v>
      </c>
      <c r="V237" s="201">
        <f t="shared" si="108"/>
        <v>13.517241379310347</v>
      </c>
      <c r="W237" s="201">
        <f t="shared" ca="1" si="109"/>
        <v>260.5198199916361</v>
      </c>
      <c r="X237" s="201">
        <f t="shared" ca="1" si="110"/>
        <v>41.683171198661775</v>
      </c>
      <c r="Y237" s="201">
        <f t="shared" ca="1" si="111"/>
        <v>26885.858092377661</v>
      </c>
      <c r="Z237" s="202">
        <f t="shared" si="112"/>
        <v>0.113</v>
      </c>
      <c r="AA237" s="200">
        <f t="shared" ca="1" si="125"/>
        <v>403957.67</v>
      </c>
      <c r="AB237" s="200">
        <f t="shared" ca="1" si="113"/>
        <v>21575.950002131325</v>
      </c>
      <c r="AC237" s="201">
        <f t="shared" ca="1" si="114"/>
        <v>3930.7325500277775</v>
      </c>
      <c r="AD237" s="201">
        <f t="shared" ca="1" si="115"/>
        <v>323.16613599999999</v>
      </c>
      <c r="AE237" s="201">
        <f t="shared" ca="1" si="116"/>
        <v>26885.858607349404</v>
      </c>
      <c r="AF237" s="201">
        <f t="shared" si="117"/>
        <v>0</v>
      </c>
      <c r="AG237" s="201">
        <f>'Tabla Crec'!E231+'Tabla Crec'!H231</f>
        <v>0</v>
      </c>
      <c r="AH237" s="201">
        <f t="shared" ca="1" si="126"/>
        <v>26885.858607349404</v>
      </c>
      <c r="AJ237" s="201">
        <f t="shared" ca="1" si="118"/>
        <v>26740.202066771428</v>
      </c>
    </row>
    <row r="238" spans="2:37" x14ac:dyDescent="0.25">
      <c r="B238" s="196">
        <v>224</v>
      </c>
      <c r="C238" s="197">
        <f t="shared" ca="1" si="119"/>
        <v>52508</v>
      </c>
      <c r="D238" s="196">
        <f t="shared" ca="1" si="127"/>
        <v>30</v>
      </c>
      <c r="E238" s="198">
        <f t="shared" si="96"/>
        <v>0.113</v>
      </c>
      <c r="F238" s="199">
        <f t="shared" ca="1" si="97"/>
        <v>1.0102166666666665</v>
      </c>
      <c r="G238" s="199">
        <f t="shared" ca="1" si="120"/>
        <v>10.041645376115932</v>
      </c>
      <c r="H238" s="199">
        <f t="shared" ca="1" si="121"/>
        <v>9.9585273383433898E-2</v>
      </c>
      <c r="I238" s="196" t="b">
        <f t="shared" si="98"/>
        <v>0</v>
      </c>
      <c r="J238" s="199">
        <f t="shared" si="122"/>
        <v>1.239507688743763</v>
      </c>
      <c r="K238" s="199">
        <f t="shared" ca="1" si="99"/>
        <v>0.12343671204441593</v>
      </c>
      <c r="L238" s="164">
        <f t="shared" ca="1" si="100"/>
        <v>25829.848173187358</v>
      </c>
      <c r="M238" s="200">
        <f t="shared" ca="1" si="123"/>
        <v>382381.67109524983</v>
      </c>
      <c r="N238" s="201">
        <f t="shared" ca="1" si="124"/>
        <v>21923.182100164224</v>
      </c>
      <c r="O238" s="200">
        <f t="shared" ca="1" si="101"/>
        <v>3600.7607361469359</v>
      </c>
      <c r="P238" s="201">
        <f t="shared" si="102"/>
        <v>399</v>
      </c>
      <c r="Q238" s="201">
        <f t="shared" si="103"/>
        <v>63.84</v>
      </c>
      <c r="R238" s="201">
        <f t="shared" si="104"/>
        <v>166.35080000000002</v>
      </c>
      <c r="S238" s="201">
        <f t="shared" si="105"/>
        <v>26.616128000000003</v>
      </c>
      <c r="T238" s="201">
        <f t="shared" ca="1" si="106"/>
        <v>305.9053368761999</v>
      </c>
      <c r="U238" s="201">
        <f t="shared" si="107"/>
        <v>84.482758620689665</v>
      </c>
      <c r="V238" s="201">
        <f t="shared" si="108"/>
        <v>13.517241379310347</v>
      </c>
      <c r="W238" s="201">
        <f t="shared" ca="1" si="109"/>
        <v>260.5198199916361</v>
      </c>
      <c r="X238" s="201">
        <f t="shared" ca="1" si="110"/>
        <v>41.683171198661775</v>
      </c>
      <c r="Y238" s="201">
        <f t="shared" ca="1" si="111"/>
        <v>26885.858092377661</v>
      </c>
      <c r="Z238" s="202">
        <f t="shared" si="112"/>
        <v>0.113</v>
      </c>
      <c r="AA238" s="200">
        <f t="shared" ca="1" si="125"/>
        <v>382381.72</v>
      </c>
      <c r="AB238" s="200">
        <f t="shared" ca="1" si="113"/>
        <v>21923.182100164224</v>
      </c>
      <c r="AC238" s="201">
        <f t="shared" ca="1" si="114"/>
        <v>3600.7611966666668</v>
      </c>
      <c r="AD238" s="201">
        <f t="shared" ca="1" si="115"/>
        <v>305.90537599999999</v>
      </c>
      <c r="AE238" s="201">
        <f t="shared" ca="1" si="116"/>
        <v>26885.858592021192</v>
      </c>
      <c r="AF238" s="201">
        <f t="shared" si="117"/>
        <v>0</v>
      </c>
      <c r="AG238" s="201">
        <f>'Tabla Crec'!E232+'Tabla Crec'!H232</f>
        <v>0</v>
      </c>
      <c r="AH238" s="201">
        <f t="shared" ca="1" si="126"/>
        <v>26885.858592021192</v>
      </c>
      <c r="AJ238" s="201">
        <f t="shared" ca="1" si="118"/>
        <v>26740.202051443215</v>
      </c>
    </row>
    <row r="239" spans="2:37" x14ac:dyDescent="0.25">
      <c r="B239" s="196">
        <v>225</v>
      </c>
      <c r="C239" s="197">
        <f t="shared" ca="1" si="119"/>
        <v>52539</v>
      </c>
      <c r="D239" s="196">
        <f t="shared" ca="1" si="127"/>
        <v>31</v>
      </c>
      <c r="E239" s="198">
        <f t="shared" si="96"/>
        <v>0.113</v>
      </c>
      <c r="F239" s="199">
        <f t="shared" ca="1" si="97"/>
        <v>1.0105305555555555</v>
      </c>
      <c r="G239" s="199">
        <f t="shared" ca="1" si="120"/>
        <v>10.147389480618308</v>
      </c>
      <c r="H239" s="199">
        <f t="shared" ca="1" si="121"/>
        <v>9.8547513319560423E-2</v>
      </c>
      <c r="I239" s="196" t="b">
        <f t="shared" si="98"/>
        <v>0</v>
      </c>
      <c r="J239" s="199">
        <f t="shared" si="122"/>
        <v>1.239507688743763</v>
      </c>
      <c r="K239" s="199">
        <f t="shared" ca="1" si="99"/>
        <v>0.12215040046617355</v>
      </c>
      <c r="L239" s="164">
        <f t="shared" ca="1" si="100"/>
        <v>25829.848173187358</v>
      </c>
      <c r="M239" s="200">
        <f t="shared" ca="1" si="123"/>
        <v>360458.48899508559</v>
      </c>
      <c r="N239" s="201">
        <f t="shared" ca="1" si="124"/>
        <v>22034.020029352996</v>
      </c>
      <c r="O239" s="200">
        <f t="shared" ca="1" si="101"/>
        <v>3507.4613526382909</v>
      </c>
      <c r="P239" s="201">
        <f t="shared" si="102"/>
        <v>399</v>
      </c>
      <c r="Q239" s="201">
        <f t="shared" si="103"/>
        <v>63.84</v>
      </c>
      <c r="R239" s="201">
        <f t="shared" si="104"/>
        <v>166.35080000000002</v>
      </c>
      <c r="S239" s="201">
        <f t="shared" si="105"/>
        <v>26.616128000000003</v>
      </c>
      <c r="T239" s="201">
        <f t="shared" ca="1" si="106"/>
        <v>288.3667911960685</v>
      </c>
      <c r="U239" s="201">
        <f t="shared" si="107"/>
        <v>84.482758620689665</v>
      </c>
      <c r="V239" s="201">
        <f t="shared" si="108"/>
        <v>13.517241379310347</v>
      </c>
      <c r="W239" s="201">
        <f t="shared" ca="1" si="109"/>
        <v>260.5198199916361</v>
      </c>
      <c r="X239" s="201">
        <f t="shared" ca="1" si="110"/>
        <v>41.683171198661775</v>
      </c>
      <c r="Y239" s="201">
        <f t="shared" ca="1" si="111"/>
        <v>26885.858092377661</v>
      </c>
      <c r="Z239" s="202">
        <f t="shared" si="112"/>
        <v>0.113</v>
      </c>
      <c r="AA239" s="200">
        <f t="shared" ca="1" si="125"/>
        <v>360458.54</v>
      </c>
      <c r="AB239" s="200">
        <f t="shared" ca="1" si="113"/>
        <v>22034.020029352996</v>
      </c>
      <c r="AC239" s="201">
        <f t="shared" ca="1" si="114"/>
        <v>3507.4618489444442</v>
      </c>
      <c r="AD239" s="201">
        <f t="shared" ca="1" si="115"/>
        <v>288.36683199999999</v>
      </c>
      <c r="AE239" s="201">
        <f t="shared" ca="1" si="116"/>
        <v>26885.858629487742</v>
      </c>
      <c r="AF239" s="201">
        <f t="shared" si="117"/>
        <v>0</v>
      </c>
      <c r="AG239" s="201">
        <f>'Tabla Crec'!E233+'Tabla Crec'!H233</f>
        <v>0</v>
      </c>
      <c r="AH239" s="201">
        <f t="shared" ca="1" si="126"/>
        <v>26885.858629487742</v>
      </c>
      <c r="AJ239" s="201">
        <f t="shared" ca="1" si="118"/>
        <v>26740.202088909766</v>
      </c>
      <c r="AK239" s="161">
        <v>4527.9306125484045</v>
      </c>
    </row>
    <row r="240" spans="2:37" x14ac:dyDescent="0.25">
      <c r="B240" s="196">
        <v>226</v>
      </c>
      <c r="C240" s="197">
        <f t="shared" ca="1" si="119"/>
        <v>52569</v>
      </c>
      <c r="D240" s="196">
        <f t="shared" ca="1" si="127"/>
        <v>30</v>
      </c>
      <c r="E240" s="198">
        <f t="shared" si="96"/>
        <v>0.113</v>
      </c>
      <c r="F240" s="199">
        <f t="shared" ca="1" si="97"/>
        <v>1.0102166666666665</v>
      </c>
      <c r="G240" s="199">
        <f t="shared" ca="1" si="120"/>
        <v>10.251061976478624</v>
      </c>
      <c r="H240" s="199">
        <f t="shared" ca="1" si="121"/>
        <v>9.7550868611908759E-2</v>
      </c>
      <c r="I240" s="196" t="b">
        <f t="shared" si="98"/>
        <v>0</v>
      </c>
      <c r="J240" s="199">
        <f t="shared" si="122"/>
        <v>1.239507688743763</v>
      </c>
      <c r="K240" s="199">
        <f t="shared" ca="1" si="99"/>
        <v>0.12091505168809352</v>
      </c>
      <c r="L240" s="164">
        <f t="shared" ca="1" si="100"/>
        <v>25829.848173187358</v>
      </c>
      <c r="M240" s="200">
        <f t="shared" ca="1" si="123"/>
        <v>338424.46896573261</v>
      </c>
      <c r="N240" s="201">
        <f t="shared" ca="1" si="124"/>
        <v>22372.278181920792</v>
      </c>
      <c r="O240" s="200">
        <f t="shared" ca="1" si="101"/>
        <v>3186.830416093982</v>
      </c>
      <c r="P240" s="201">
        <f t="shared" si="102"/>
        <v>399</v>
      </c>
      <c r="Q240" s="201">
        <f t="shared" si="103"/>
        <v>63.84</v>
      </c>
      <c r="R240" s="201">
        <f t="shared" si="104"/>
        <v>166.35080000000002</v>
      </c>
      <c r="S240" s="201">
        <f t="shared" si="105"/>
        <v>26.616128000000003</v>
      </c>
      <c r="T240" s="201">
        <f t="shared" ca="1" si="106"/>
        <v>270.73957517258611</v>
      </c>
      <c r="U240" s="201">
        <f t="shared" si="107"/>
        <v>84.482758620689665</v>
      </c>
      <c r="V240" s="201">
        <f t="shared" si="108"/>
        <v>13.517241379310347</v>
      </c>
      <c r="W240" s="201">
        <f t="shared" ca="1" si="109"/>
        <v>260.5198199916361</v>
      </c>
      <c r="X240" s="201">
        <f t="shared" ca="1" si="110"/>
        <v>41.683171198661775</v>
      </c>
      <c r="Y240" s="201">
        <f t="shared" ca="1" si="111"/>
        <v>26885.858092377661</v>
      </c>
      <c r="Z240" s="202">
        <f t="shared" si="112"/>
        <v>0.113</v>
      </c>
      <c r="AA240" s="200">
        <f t="shared" ca="1" si="125"/>
        <v>338424.52</v>
      </c>
      <c r="AB240" s="200">
        <f t="shared" ca="1" si="113"/>
        <v>22372.278181920792</v>
      </c>
      <c r="AC240" s="201">
        <f t="shared" ca="1" si="114"/>
        <v>3186.8308966666673</v>
      </c>
      <c r="AD240" s="201">
        <f t="shared" ca="1" si="115"/>
        <v>270.73961600000001</v>
      </c>
      <c r="AE240" s="201">
        <f t="shared" ca="1" si="116"/>
        <v>26885.85861377776</v>
      </c>
      <c r="AF240" s="201">
        <f t="shared" si="117"/>
        <v>0</v>
      </c>
      <c r="AG240" s="201">
        <f>'Tabla Crec'!E234+'Tabla Crec'!H234</f>
        <v>0</v>
      </c>
      <c r="AH240" s="201">
        <f t="shared" ca="1" si="126"/>
        <v>26885.85861377776</v>
      </c>
      <c r="AJ240" s="201">
        <f t="shared" ca="1" si="118"/>
        <v>26740.202073199784</v>
      </c>
    </row>
    <row r="241" spans="2:36" x14ac:dyDescent="0.25">
      <c r="B241" s="196">
        <v>227</v>
      </c>
      <c r="C241" s="197">
        <f t="shared" ca="1" si="119"/>
        <v>52600</v>
      </c>
      <c r="D241" s="196">
        <f t="shared" ca="1" si="127"/>
        <v>31</v>
      </c>
      <c r="E241" s="198">
        <f t="shared" si="96"/>
        <v>0.113</v>
      </c>
      <c r="F241" s="199">
        <f t="shared" ca="1" si="97"/>
        <v>1.0105305555555555</v>
      </c>
      <c r="G241" s="199">
        <f t="shared" ca="1" si="120"/>
        <v>10.359011354125375</v>
      </c>
      <c r="H241" s="199">
        <f t="shared" ca="1" si="121"/>
        <v>9.6534308711010319E-2</v>
      </c>
      <c r="I241" s="196" t="b">
        <f t="shared" si="98"/>
        <v>0</v>
      </c>
      <c r="J241" s="199">
        <f t="shared" si="122"/>
        <v>1.239507688743763</v>
      </c>
      <c r="K241" s="199">
        <f t="shared" ca="1" si="99"/>
        <v>0.11965501787486131</v>
      </c>
      <c r="L241" s="164">
        <f t="shared" ca="1" si="100"/>
        <v>25829.848173187358</v>
      </c>
      <c r="M241" s="200">
        <f t="shared" ca="1" si="123"/>
        <v>316052.19078381179</v>
      </c>
      <c r="N241" s="201">
        <f t="shared" ca="1" si="124"/>
        <v>22501.643019683383</v>
      </c>
      <c r="O241" s="200">
        <f t="shared" ca="1" si="101"/>
        <v>3075.3634008769245</v>
      </c>
      <c r="P241" s="201">
        <f t="shared" si="102"/>
        <v>399</v>
      </c>
      <c r="Q241" s="201">
        <f t="shared" si="103"/>
        <v>63.84</v>
      </c>
      <c r="R241" s="201">
        <f t="shared" si="104"/>
        <v>166.35080000000002</v>
      </c>
      <c r="S241" s="201">
        <f t="shared" si="105"/>
        <v>26.616128000000003</v>
      </c>
      <c r="T241" s="201">
        <f t="shared" ca="1" si="106"/>
        <v>252.84175262704946</v>
      </c>
      <c r="U241" s="201">
        <f t="shared" si="107"/>
        <v>84.482758620689665</v>
      </c>
      <c r="V241" s="201">
        <f t="shared" si="108"/>
        <v>13.517241379310347</v>
      </c>
      <c r="W241" s="201">
        <f t="shared" ca="1" si="109"/>
        <v>260.5198199916361</v>
      </c>
      <c r="X241" s="201">
        <f t="shared" ca="1" si="110"/>
        <v>41.683171198661775</v>
      </c>
      <c r="Y241" s="201">
        <f t="shared" ca="1" si="111"/>
        <v>26885.858092377661</v>
      </c>
      <c r="Z241" s="202">
        <f t="shared" si="112"/>
        <v>0.113</v>
      </c>
      <c r="AA241" s="200">
        <f t="shared" ca="1" si="125"/>
        <v>316052.24</v>
      </c>
      <c r="AB241" s="200">
        <f t="shared" ca="1" si="113"/>
        <v>22501.643019683383</v>
      </c>
      <c r="AC241" s="201">
        <f t="shared" ca="1" si="114"/>
        <v>3075.3638797777776</v>
      </c>
      <c r="AD241" s="201">
        <f t="shared" ca="1" si="115"/>
        <v>252.841792</v>
      </c>
      <c r="AE241" s="201">
        <f t="shared" ca="1" si="116"/>
        <v>26885.858610651463</v>
      </c>
      <c r="AF241" s="201">
        <f t="shared" si="117"/>
        <v>0</v>
      </c>
      <c r="AG241" s="201">
        <f>'Tabla Crec'!E235+'Tabla Crec'!H235</f>
        <v>0</v>
      </c>
      <c r="AH241" s="201">
        <f t="shared" ca="1" si="126"/>
        <v>26885.858610651463</v>
      </c>
      <c r="AJ241" s="201">
        <f t="shared" ca="1" si="118"/>
        <v>26740.202070073487</v>
      </c>
    </row>
    <row r="242" spans="2:36" x14ac:dyDescent="0.25">
      <c r="B242" s="196">
        <v>228</v>
      </c>
      <c r="C242" s="197">
        <f t="shared" ca="1" si="119"/>
        <v>52631</v>
      </c>
      <c r="D242" s="196">
        <f t="shared" ca="1" si="127"/>
        <v>31</v>
      </c>
      <c r="E242" s="198">
        <f t="shared" si="96"/>
        <v>0.113</v>
      </c>
      <c r="F242" s="199">
        <f t="shared" ca="1" si="97"/>
        <v>1.0105305555555555</v>
      </c>
      <c r="G242" s="199">
        <f t="shared" ca="1" si="120"/>
        <v>10.468097498690621</v>
      </c>
      <c r="H242" s="199">
        <f t="shared" ca="1" si="121"/>
        <v>9.5528342196381219E-2</v>
      </c>
      <c r="I242" s="196" t="b">
        <f t="shared" si="98"/>
        <v>1</v>
      </c>
      <c r="J242" s="199">
        <f t="shared" si="122"/>
        <v>1.2543817810086881</v>
      </c>
      <c r="K242" s="199">
        <f t="shared" ca="1" si="99"/>
        <v>0.11982901202110409</v>
      </c>
      <c r="L242" s="164">
        <f t="shared" ca="1" si="100"/>
        <v>26139.806351265604</v>
      </c>
      <c r="M242" s="200">
        <f t="shared" ca="1" si="123"/>
        <v>293550.54776412842</v>
      </c>
      <c r="N242" s="201">
        <f t="shared" ca="1" si="124"/>
        <v>23048.555999671684</v>
      </c>
      <c r="O242" s="200">
        <f t="shared" ca="1" si="101"/>
        <v>2856.4099133826167</v>
      </c>
      <c r="P242" s="201">
        <f t="shared" si="102"/>
        <v>399</v>
      </c>
      <c r="Q242" s="201">
        <f t="shared" si="103"/>
        <v>63.84</v>
      </c>
      <c r="R242" s="201">
        <f t="shared" si="104"/>
        <v>166.35080000000002</v>
      </c>
      <c r="S242" s="201">
        <f t="shared" si="105"/>
        <v>26.616128000000003</v>
      </c>
      <c r="T242" s="201">
        <f t="shared" ca="1" si="106"/>
        <v>234.84043821130274</v>
      </c>
      <c r="U242" s="201">
        <f t="shared" si="107"/>
        <v>84.482758620689665</v>
      </c>
      <c r="V242" s="201">
        <f t="shared" si="108"/>
        <v>13.517241379310347</v>
      </c>
      <c r="W242" s="201">
        <f t="shared" ca="1" si="109"/>
        <v>263.55741013680296</v>
      </c>
      <c r="X242" s="201">
        <f t="shared" ca="1" si="110"/>
        <v>42.169185621888474</v>
      </c>
      <c r="Y242" s="201">
        <f t="shared" ca="1" si="111"/>
        <v>27199.3398750243</v>
      </c>
      <c r="Z242" s="202">
        <f t="shared" si="112"/>
        <v>0.113</v>
      </c>
      <c r="AA242" s="200">
        <f t="shared" ca="1" si="125"/>
        <v>293550.59999999998</v>
      </c>
      <c r="AB242" s="200">
        <f t="shared" ca="1" si="113"/>
        <v>23048.555999671684</v>
      </c>
      <c r="AC242" s="201">
        <f t="shared" ca="1" si="114"/>
        <v>2856.4104216666665</v>
      </c>
      <c r="AD242" s="201">
        <f t="shared" ca="1" si="115"/>
        <v>234.84047999999999</v>
      </c>
      <c r="AE242" s="201">
        <f t="shared" ca="1" si="116"/>
        <v>27199.340425097045</v>
      </c>
      <c r="AF242" s="201">
        <f t="shared" si="117"/>
        <v>0</v>
      </c>
      <c r="AG242" s="201">
        <f>'Tabla Crec'!E236+'Tabla Crec'!H236</f>
        <v>0</v>
      </c>
      <c r="AH242" s="201">
        <f t="shared" ca="1" si="126"/>
        <v>27199.340425097045</v>
      </c>
      <c r="AJ242" s="201">
        <f t="shared" ca="1" si="118"/>
        <v>27053.197870095843</v>
      </c>
    </row>
    <row r="243" spans="2:36" x14ac:dyDescent="0.25">
      <c r="B243" s="196">
        <v>229</v>
      </c>
      <c r="C243" s="197">
        <f t="shared" ca="1" si="119"/>
        <v>52660</v>
      </c>
      <c r="D243" s="196">
        <f t="shared" ca="1" si="127"/>
        <v>29</v>
      </c>
      <c r="E243" s="198">
        <f t="shared" si="96"/>
        <v>0.113</v>
      </c>
      <c r="F243" s="199">
        <f t="shared" ca="1" si="97"/>
        <v>1.0099027777777776</v>
      </c>
      <c r="G243" s="199">
        <f t="shared" ca="1" si="120"/>
        <v>10.571760741976265</v>
      </c>
      <c r="H243" s="199">
        <f t="shared" ca="1" si="121"/>
        <v>9.4591622380309562E-2</v>
      </c>
      <c r="I243" s="196" t="b">
        <f t="shared" si="98"/>
        <v>0</v>
      </c>
      <c r="J243" s="199">
        <f t="shared" si="122"/>
        <v>1.2543817810086881</v>
      </c>
      <c r="K243" s="199">
        <f t="shared" ca="1" si="99"/>
        <v>0.118654007749914</v>
      </c>
      <c r="L243" s="164">
        <f t="shared" ca="1" si="100"/>
        <v>26139.806351265604</v>
      </c>
      <c r="M243" s="200">
        <f t="shared" ca="1" si="123"/>
        <v>270501.99176445673</v>
      </c>
      <c r="N243" s="201">
        <f t="shared" ca="1" si="124"/>
        <v>23461.085238375912</v>
      </c>
      <c r="O243" s="200">
        <f t="shared" ca="1" si="101"/>
        <v>2462.3195194781242</v>
      </c>
      <c r="P243" s="201">
        <f t="shared" si="102"/>
        <v>399</v>
      </c>
      <c r="Q243" s="201">
        <f t="shared" si="103"/>
        <v>63.84</v>
      </c>
      <c r="R243" s="201">
        <f t="shared" si="104"/>
        <v>166.35080000000002</v>
      </c>
      <c r="S243" s="201">
        <f t="shared" si="105"/>
        <v>26.616128000000003</v>
      </c>
      <c r="T243" s="201">
        <f t="shared" ca="1" si="106"/>
        <v>216.40159341156539</v>
      </c>
      <c r="U243" s="201">
        <f t="shared" si="107"/>
        <v>84.482758620689665</v>
      </c>
      <c r="V243" s="201">
        <f t="shared" si="108"/>
        <v>13.517241379310347</v>
      </c>
      <c r="W243" s="201">
        <f t="shared" ca="1" si="109"/>
        <v>263.55741013680296</v>
      </c>
      <c r="X243" s="201">
        <f t="shared" ca="1" si="110"/>
        <v>42.169185621888474</v>
      </c>
      <c r="Y243" s="201">
        <f t="shared" ca="1" si="111"/>
        <v>27199.3398750243</v>
      </c>
      <c r="Z243" s="202">
        <f t="shared" si="112"/>
        <v>0.113</v>
      </c>
      <c r="AA243" s="200">
        <f t="shared" ca="1" si="125"/>
        <v>270502.03999999998</v>
      </c>
      <c r="AB243" s="200">
        <f t="shared" ca="1" si="113"/>
        <v>23461.085238375912</v>
      </c>
      <c r="AC243" s="201">
        <f t="shared" ca="1" si="114"/>
        <v>2462.3199585555553</v>
      </c>
      <c r="AD243" s="201">
        <f t="shared" ca="1" si="115"/>
        <v>216.40163200000001</v>
      </c>
      <c r="AE243" s="201">
        <f t="shared" ca="1" si="116"/>
        <v>27199.340352690164</v>
      </c>
      <c r="AF243" s="201">
        <f t="shared" si="117"/>
        <v>0</v>
      </c>
      <c r="AG243" s="201">
        <f>'Tabla Crec'!E237+'Tabla Crec'!H237</f>
        <v>0</v>
      </c>
      <c r="AH243" s="201">
        <f t="shared" ca="1" si="126"/>
        <v>27199.340352690164</v>
      </c>
      <c r="AJ243" s="201">
        <f t="shared" ca="1" si="118"/>
        <v>27053.197797688961</v>
      </c>
    </row>
    <row r="244" spans="2:36" x14ac:dyDescent="0.25">
      <c r="B244" s="196">
        <v>230</v>
      </c>
      <c r="C244" s="197">
        <f t="shared" ca="1" si="119"/>
        <v>52691</v>
      </c>
      <c r="D244" s="196">
        <f t="shared" ca="1" si="127"/>
        <v>31</v>
      </c>
      <c r="E244" s="198">
        <f t="shared" si="96"/>
        <v>0.113</v>
      </c>
      <c r="F244" s="199">
        <f t="shared" ca="1" si="97"/>
        <v>1.0105305555555555</v>
      </c>
      <c r="G244" s="199">
        <f t="shared" ca="1" si="120"/>
        <v>10.683087255789687</v>
      </c>
      <c r="H244" s="199">
        <f t="shared" ca="1" si="121"/>
        <v>9.3605900247426238E-2</v>
      </c>
      <c r="I244" s="196" t="b">
        <f t="shared" si="98"/>
        <v>0</v>
      </c>
      <c r="J244" s="199">
        <f t="shared" si="122"/>
        <v>1.2543817810086881</v>
      </c>
      <c r="K244" s="199">
        <f t="shared" ca="1" si="99"/>
        <v>0.11741753586528812</v>
      </c>
      <c r="L244" s="164">
        <f t="shared" ca="1" si="100"/>
        <v>26139.806351265604</v>
      </c>
      <c r="M244" s="200">
        <f t="shared" ca="1" si="123"/>
        <v>247040.90652608083</v>
      </c>
      <c r="N244" s="201">
        <f t="shared" ca="1" si="124"/>
        <v>23538.328360597901</v>
      </c>
      <c r="O244" s="200">
        <f t="shared" ca="1" si="101"/>
        <v>2403.8452654468365</v>
      </c>
      <c r="P244" s="201">
        <f t="shared" si="102"/>
        <v>399</v>
      </c>
      <c r="Q244" s="201">
        <f t="shared" si="103"/>
        <v>63.84</v>
      </c>
      <c r="R244" s="201">
        <f t="shared" si="104"/>
        <v>166.35080000000002</v>
      </c>
      <c r="S244" s="201">
        <f t="shared" si="105"/>
        <v>26.616128000000003</v>
      </c>
      <c r="T244" s="201">
        <f t="shared" ca="1" si="106"/>
        <v>197.63272522086467</v>
      </c>
      <c r="U244" s="201">
        <f t="shared" si="107"/>
        <v>84.482758620689665</v>
      </c>
      <c r="V244" s="201">
        <f t="shared" si="108"/>
        <v>13.517241379310347</v>
      </c>
      <c r="W244" s="201">
        <f t="shared" ca="1" si="109"/>
        <v>263.5574101368029</v>
      </c>
      <c r="X244" s="201">
        <f t="shared" ca="1" si="110"/>
        <v>42.169185621888467</v>
      </c>
      <c r="Y244" s="201">
        <f t="shared" ca="1" si="111"/>
        <v>27199.339875024296</v>
      </c>
      <c r="Z244" s="202">
        <f t="shared" si="112"/>
        <v>0.113</v>
      </c>
      <c r="AA244" s="200">
        <f t="shared" ca="1" si="125"/>
        <v>247040.95</v>
      </c>
      <c r="AB244" s="200">
        <f t="shared" ca="1" si="113"/>
        <v>23538.328360597901</v>
      </c>
      <c r="AC244" s="201">
        <f t="shared" ca="1" si="114"/>
        <v>2403.8456884722223</v>
      </c>
      <c r="AD244" s="201">
        <f t="shared" ca="1" si="115"/>
        <v>197.63276000000002</v>
      </c>
      <c r="AE244" s="201">
        <f t="shared" ca="1" si="116"/>
        <v>27199.340332828819</v>
      </c>
      <c r="AF244" s="201">
        <f t="shared" si="117"/>
        <v>0</v>
      </c>
      <c r="AG244" s="201">
        <f>'Tabla Crec'!E238+'Tabla Crec'!H238</f>
        <v>0</v>
      </c>
      <c r="AH244" s="201">
        <f t="shared" ca="1" si="126"/>
        <v>27199.340332828819</v>
      </c>
      <c r="AJ244" s="201">
        <f t="shared" ca="1" si="118"/>
        <v>27053.197777827616</v>
      </c>
    </row>
    <row r="245" spans="2:36" x14ac:dyDescent="0.25">
      <c r="B245" s="196">
        <v>231</v>
      </c>
      <c r="C245" s="197">
        <f t="shared" ca="1" si="119"/>
        <v>52721</v>
      </c>
      <c r="D245" s="196">
        <f t="shared" ca="1" si="127"/>
        <v>30</v>
      </c>
      <c r="E245" s="198">
        <f t="shared" si="96"/>
        <v>0.113</v>
      </c>
      <c r="F245" s="199">
        <f t="shared" ca="1" si="97"/>
        <v>1.0102166666666665</v>
      </c>
      <c r="G245" s="199">
        <f t="shared" ca="1" si="120"/>
        <v>10.792232797253003</v>
      </c>
      <c r="H245" s="199">
        <f t="shared" ca="1" si="121"/>
        <v>9.2659231762915142E-2</v>
      </c>
      <c r="I245" s="196" t="b">
        <f t="shared" si="98"/>
        <v>0</v>
      </c>
      <c r="J245" s="199">
        <f t="shared" si="122"/>
        <v>1.2543817810086881</v>
      </c>
      <c r="K245" s="199">
        <f t="shared" ca="1" si="99"/>
        <v>0.1162300521656623</v>
      </c>
      <c r="L245" s="164">
        <f t="shared" ca="1" si="100"/>
        <v>26139.806351265604</v>
      </c>
      <c r="M245" s="200">
        <f t="shared" ca="1" si="123"/>
        <v>223502.57816548293</v>
      </c>
      <c r="N245" s="201">
        <f t="shared" ca="1" si="124"/>
        <v>23856.355011008254</v>
      </c>
      <c r="O245" s="200">
        <f t="shared" ca="1" si="101"/>
        <v>2104.6492777249641</v>
      </c>
      <c r="P245" s="201">
        <f t="shared" si="102"/>
        <v>399</v>
      </c>
      <c r="Q245" s="201">
        <f t="shared" si="103"/>
        <v>63.84</v>
      </c>
      <c r="R245" s="201">
        <f t="shared" si="104"/>
        <v>166.35080000000002</v>
      </c>
      <c r="S245" s="201">
        <f t="shared" si="105"/>
        <v>26.616128000000003</v>
      </c>
      <c r="T245" s="201">
        <f t="shared" ca="1" si="106"/>
        <v>178.80206253238634</v>
      </c>
      <c r="U245" s="201">
        <f t="shared" si="107"/>
        <v>84.482758620689665</v>
      </c>
      <c r="V245" s="201">
        <f t="shared" si="108"/>
        <v>13.517241379310347</v>
      </c>
      <c r="W245" s="201">
        <f t="shared" ca="1" si="109"/>
        <v>263.55741013680296</v>
      </c>
      <c r="X245" s="201">
        <f t="shared" ca="1" si="110"/>
        <v>42.169185621888474</v>
      </c>
      <c r="Y245" s="201">
        <f t="shared" ca="1" si="111"/>
        <v>27199.3398750243</v>
      </c>
      <c r="Z245" s="202">
        <f t="shared" si="112"/>
        <v>0.113</v>
      </c>
      <c r="AA245" s="200">
        <f t="shared" ca="1" si="125"/>
        <v>223502.62</v>
      </c>
      <c r="AB245" s="200">
        <f t="shared" ca="1" si="113"/>
        <v>23856.355011008254</v>
      </c>
      <c r="AC245" s="201">
        <f t="shared" ca="1" si="114"/>
        <v>2104.6496716666666</v>
      </c>
      <c r="AD245" s="201">
        <f t="shared" ca="1" si="115"/>
        <v>178.80209600000001</v>
      </c>
      <c r="AE245" s="201">
        <f t="shared" ca="1" si="116"/>
        <v>27199.340302433615</v>
      </c>
      <c r="AF245" s="201">
        <f t="shared" si="117"/>
        <v>0</v>
      </c>
      <c r="AG245" s="201">
        <f>'Tabla Crec'!E239+'Tabla Crec'!H239</f>
        <v>0</v>
      </c>
      <c r="AH245" s="201">
        <f t="shared" ca="1" si="126"/>
        <v>27199.340302433615</v>
      </c>
      <c r="AJ245" s="201">
        <f t="shared" ca="1" si="118"/>
        <v>27053.197747432412</v>
      </c>
    </row>
    <row r="246" spans="2:36" x14ac:dyDescent="0.25">
      <c r="B246" s="196">
        <v>232</v>
      </c>
      <c r="C246" s="197">
        <f t="shared" ca="1" si="119"/>
        <v>52752</v>
      </c>
      <c r="D246" s="196">
        <f t="shared" ca="1" si="127"/>
        <v>31</v>
      </c>
      <c r="E246" s="198">
        <f t="shared" si="96"/>
        <v>0.113</v>
      </c>
      <c r="F246" s="199">
        <f t="shared" ca="1" si="97"/>
        <v>1.0105305555555555</v>
      </c>
      <c r="G246" s="199">
        <f t="shared" ca="1" si="120"/>
        <v>10.905881004292965</v>
      </c>
      <c r="H246" s="199">
        <f t="shared" ca="1" si="121"/>
        <v>9.1693646722017449E-2</v>
      </c>
      <c r="I246" s="196" t="b">
        <f t="shared" si="98"/>
        <v>0</v>
      </c>
      <c r="J246" s="199">
        <f t="shared" si="122"/>
        <v>1.2543817810086881</v>
      </c>
      <c r="K246" s="199">
        <f t="shared" ca="1" si="99"/>
        <v>0.11501883988234571</v>
      </c>
      <c r="L246" s="164">
        <f t="shared" ca="1" si="100"/>
        <v>26139.806351265604</v>
      </c>
      <c r="M246" s="200">
        <f t="shared" ca="1" si="123"/>
        <v>199646.22315447469</v>
      </c>
      <c r="N246" s="201">
        <f t="shared" ca="1" si="124"/>
        <v>24037.42070688057</v>
      </c>
      <c r="O246" s="200">
        <f t="shared" ca="1" si="101"/>
        <v>1942.6686658614576</v>
      </c>
      <c r="P246" s="201">
        <f t="shared" si="102"/>
        <v>399</v>
      </c>
      <c r="Q246" s="201">
        <f t="shared" si="103"/>
        <v>63.84</v>
      </c>
      <c r="R246" s="201">
        <f t="shared" si="104"/>
        <v>166.35080000000002</v>
      </c>
      <c r="S246" s="201">
        <f t="shared" si="105"/>
        <v>26.616128000000003</v>
      </c>
      <c r="T246" s="201">
        <f t="shared" ca="1" si="106"/>
        <v>159.71697852357977</v>
      </c>
      <c r="U246" s="201">
        <f t="shared" si="107"/>
        <v>84.482758620689665</v>
      </c>
      <c r="V246" s="201">
        <f t="shared" si="108"/>
        <v>13.517241379310347</v>
      </c>
      <c r="W246" s="201">
        <f t="shared" ca="1" si="109"/>
        <v>263.55741013680296</v>
      </c>
      <c r="X246" s="201">
        <f t="shared" ca="1" si="110"/>
        <v>42.169185621888474</v>
      </c>
      <c r="Y246" s="201">
        <f t="shared" ca="1" si="111"/>
        <v>27199.3398750243</v>
      </c>
      <c r="Z246" s="202">
        <f t="shared" si="112"/>
        <v>0.113</v>
      </c>
      <c r="AA246" s="200">
        <f t="shared" ca="1" si="125"/>
        <v>199646.26</v>
      </c>
      <c r="AB246" s="200">
        <f t="shared" ca="1" si="113"/>
        <v>24037.42070688057</v>
      </c>
      <c r="AC246" s="201">
        <f t="shared" ca="1" si="114"/>
        <v>1942.6690243888893</v>
      </c>
      <c r="AD246" s="201">
        <f t="shared" ca="1" si="115"/>
        <v>159.71700800000002</v>
      </c>
      <c r="AE246" s="201">
        <f t="shared" ca="1" si="116"/>
        <v>27199.340263028153</v>
      </c>
      <c r="AF246" s="201">
        <f t="shared" si="117"/>
        <v>0</v>
      </c>
      <c r="AG246" s="201">
        <f>'Tabla Crec'!E240+'Tabla Crec'!H240</f>
        <v>0</v>
      </c>
      <c r="AH246" s="201">
        <f t="shared" ca="1" si="126"/>
        <v>27199.340263028153</v>
      </c>
      <c r="AJ246" s="201">
        <f t="shared" ca="1" si="118"/>
        <v>27053.19770802695</v>
      </c>
    </row>
    <row r="247" spans="2:36" x14ac:dyDescent="0.25">
      <c r="B247" s="196">
        <v>233</v>
      </c>
      <c r="C247" s="197">
        <f t="shared" ca="1" si="119"/>
        <v>52782</v>
      </c>
      <c r="D247" s="196">
        <f t="shared" ca="1" si="127"/>
        <v>30</v>
      </c>
      <c r="E247" s="198">
        <f t="shared" si="96"/>
        <v>0.113</v>
      </c>
      <c r="F247" s="199">
        <f t="shared" ca="1" si="97"/>
        <v>1.0102166666666665</v>
      </c>
      <c r="G247" s="199">
        <f t="shared" ca="1" si="120"/>
        <v>11.017302755220157</v>
      </c>
      <c r="H247" s="199">
        <f t="shared" ca="1" si="121"/>
        <v>9.0766317511442221E-2</v>
      </c>
      <c r="I247" s="196" t="b">
        <f t="shared" si="98"/>
        <v>0</v>
      </c>
      <c r="J247" s="199">
        <f t="shared" si="122"/>
        <v>1.2543817810086881</v>
      </c>
      <c r="K247" s="199">
        <f t="shared" ca="1" si="99"/>
        <v>0.11385561501560297</v>
      </c>
      <c r="L247" s="164">
        <f t="shared" ca="1" si="100"/>
        <v>26139.806351265604</v>
      </c>
      <c r="M247" s="200">
        <f t="shared" ca="1" si="123"/>
        <v>175608.80244759412</v>
      </c>
      <c r="N247" s="201">
        <f t="shared" ca="1" si="124"/>
        <v>24345.669752926016</v>
      </c>
      <c r="O247" s="200">
        <f t="shared" ca="1" si="101"/>
        <v>1653.6495563815113</v>
      </c>
      <c r="P247" s="201">
        <f t="shared" si="102"/>
        <v>399</v>
      </c>
      <c r="Q247" s="201">
        <f t="shared" si="103"/>
        <v>63.84</v>
      </c>
      <c r="R247" s="201">
        <f t="shared" si="104"/>
        <v>166.35080000000002</v>
      </c>
      <c r="S247" s="201">
        <f t="shared" si="105"/>
        <v>26.616128000000003</v>
      </c>
      <c r="T247" s="201">
        <f t="shared" ca="1" si="106"/>
        <v>140.48704195807531</v>
      </c>
      <c r="U247" s="201">
        <f t="shared" si="107"/>
        <v>84.482758620689665</v>
      </c>
      <c r="V247" s="201">
        <f t="shared" si="108"/>
        <v>13.517241379310347</v>
      </c>
      <c r="W247" s="201">
        <f t="shared" ca="1" si="109"/>
        <v>263.55741013680296</v>
      </c>
      <c r="X247" s="201">
        <f t="shared" ca="1" si="110"/>
        <v>42.169185621888474</v>
      </c>
      <c r="Y247" s="201">
        <f t="shared" ca="1" si="111"/>
        <v>27199.3398750243</v>
      </c>
      <c r="Z247" s="202">
        <f t="shared" si="112"/>
        <v>0.113</v>
      </c>
      <c r="AA247" s="200">
        <f t="shared" ca="1" si="125"/>
        <v>175608.84</v>
      </c>
      <c r="AB247" s="200">
        <f t="shared" ca="1" si="113"/>
        <v>24345.669752926016</v>
      </c>
      <c r="AC247" s="201">
        <f t="shared" ca="1" si="114"/>
        <v>1653.6499100000003</v>
      </c>
      <c r="AD247" s="201">
        <f t="shared" ca="1" si="115"/>
        <v>140.48707200000001</v>
      </c>
      <c r="AE247" s="201">
        <f t="shared" ca="1" si="116"/>
        <v>27199.340258684711</v>
      </c>
      <c r="AF247" s="201">
        <f t="shared" si="117"/>
        <v>0</v>
      </c>
      <c r="AG247" s="201">
        <f>'Tabla Crec'!E241+'Tabla Crec'!H241</f>
        <v>0</v>
      </c>
      <c r="AH247" s="201">
        <f t="shared" ca="1" si="126"/>
        <v>27199.340258684711</v>
      </c>
      <c r="AJ247" s="201">
        <f t="shared" ca="1" si="118"/>
        <v>27053.197703683509</v>
      </c>
    </row>
    <row r="248" spans="2:36" x14ac:dyDescent="0.25">
      <c r="B248" s="196">
        <v>234</v>
      </c>
      <c r="C248" s="197">
        <f t="shared" ca="1" si="119"/>
        <v>52813</v>
      </c>
      <c r="D248" s="196">
        <f t="shared" ca="1" si="127"/>
        <v>31</v>
      </c>
      <c r="E248" s="198">
        <f t="shared" si="96"/>
        <v>0.113</v>
      </c>
      <c r="F248" s="199">
        <f t="shared" ca="1" si="97"/>
        <v>1.0105305555555555</v>
      </c>
      <c r="G248" s="199">
        <f t="shared" ca="1" si="120"/>
        <v>11.133321073956377</v>
      </c>
      <c r="H248" s="199">
        <f t="shared" ca="1" si="121"/>
        <v>8.9820458186484001E-2</v>
      </c>
      <c r="I248" s="196" t="b">
        <f t="shared" si="98"/>
        <v>0</v>
      </c>
      <c r="J248" s="199">
        <f t="shared" si="122"/>
        <v>1.2543817810086881</v>
      </c>
      <c r="K248" s="199">
        <f t="shared" ca="1" si="99"/>
        <v>0.1126691463109782</v>
      </c>
      <c r="L248" s="164">
        <f t="shared" ca="1" si="100"/>
        <v>26139.806351265604</v>
      </c>
      <c r="M248" s="200">
        <f t="shared" ca="1" si="123"/>
        <v>151263.13269466811</v>
      </c>
      <c r="N248" s="201">
        <f t="shared" ca="1" si="124"/>
        <v>24546.921528917032</v>
      </c>
      <c r="O248" s="200">
        <f t="shared" ca="1" si="101"/>
        <v>1471.8743161928401</v>
      </c>
      <c r="P248" s="201">
        <f t="shared" si="102"/>
        <v>399</v>
      </c>
      <c r="Q248" s="201">
        <f t="shared" si="103"/>
        <v>63.84</v>
      </c>
      <c r="R248" s="201">
        <f t="shared" si="104"/>
        <v>166.35080000000002</v>
      </c>
      <c r="S248" s="201">
        <f t="shared" si="105"/>
        <v>26.616128000000003</v>
      </c>
      <c r="T248" s="201">
        <f t="shared" ca="1" si="106"/>
        <v>121.01050615573449</v>
      </c>
      <c r="U248" s="201">
        <f t="shared" si="107"/>
        <v>84.482758620689665</v>
      </c>
      <c r="V248" s="201">
        <f t="shared" si="108"/>
        <v>13.517241379310347</v>
      </c>
      <c r="W248" s="201">
        <f t="shared" ca="1" si="109"/>
        <v>263.55741013680296</v>
      </c>
      <c r="X248" s="201">
        <f t="shared" ca="1" si="110"/>
        <v>42.169185621888474</v>
      </c>
      <c r="Y248" s="201">
        <f t="shared" ca="1" si="111"/>
        <v>27199.3398750243</v>
      </c>
      <c r="Z248" s="202">
        <f t="shared" si="112"/>
        <v>0.113</v>
      </c>
      <c r="AA248" s="200">
        <f t="shared" ca="1" si="125"/>
        <v>151263.17000000001</v>
      </c>
      <c r="AB248" s="200">
        <f t="shared" ca="1" si="113"/>
        <v>24546.921528917032</v>
      </c>
      <c r="AC248" s="201">
        <f t="shared" ca="1" si="114"/>
        <v>1471.8746791944448</v>
      </c>
      <c r="AD248" s="201">
        <f t="shared" ca="1" si="115"/>
        <v>121.01053600000002</v>
      </c>
      <c r="AE248" s="201">
        <f t="shared" ca="1" si="116"/>
        <v>27199.340267870171</v>
      </c>
      <c r="AF248" s="201">
        <f t="shared" si="117"/>
        <v>0</v>
      </c>
      <c r="AG248" s="201">
        <f>'Tabla Crec'!E242+'Tabla Crec'!H242</f>
        <v>0</v>
      </c>
      <c r="AH248" s="201">
        <f t="shared" ca="1" si="126"/>
        <v>27199.340267870171</v>
      </c>
      <c r="AJ248" s="201">
        <f t="shared" ca="1" si="118"/>
        <v>27053.197712868969</v>
      </c>
    </row>
    <row r="249" spans="2:36" x14ac:dyDescent="0.25">
      <c r="B249" s="196">
        <v>235</v>
      </c>
      <c r="C249" s="197">
        <f t="shared" ca="1" si="119"/>
        <v>52844</v>
      </c>
      <c r="D249" s="196">
        <f t="shared" ca="1" si="127"/>
        <v>31</v>
      </c>
      <c r="E249" s="198">
        <f t="shared" si="96"/>
        <v>0.113</v>
      </c>
      <c r="F249" s="199">
        <f t="shared" ca="1" si="97"/>
        <v>1.0105305555555555</v>
      </c>
      <c r="G249" s="199">
        <f t="shared" ca="1" si="120"/>
        <v>11.250561130043511</v>
      </c>
      <c r="H249" s="199">
        <f t="shared" ca="1" si="121"/>
        <v>8.888445548992209E-2</v>
      </c>
      <c r="I249" s="196" t="b">
        <f t="shared" si="98"/>
        <v>0</v>
      </c>
      <c r="J249" s="199">
        <f t="shared" si="122"/>
        <v>1.2543817810086881</v>
      </c>
      <c r="K249" s="199">
        <f t="shared" ca="1" si="99"/>
        <v>0.11149504158143594</v>
      </c>
      <c r="L249" s="164">
        <f t="shared" ca="1" si="100"/>
        <v>26139.806351265604</v>
      </c>
      <c r="M249" s="200">
        <f t="shared" ca="1" si="123"/>
        <v>126716.21116575107</v>
      </c>
      <c r="N249" s="201">
        <f t="shared" ca="1" si="124"/>
        <v>24805.414249795154</v>
      </c>
      <c r="O249" s="200">
        <f t="shared" ca="1" si="101"/>
        <v>1233.0191325378501</v>
      </c>
      <c r="P249" s="201">
        <f t="shared" si="102"/>
        <v>399</v>
      </c>
      <c r="Q249" s="201">
        <f t="shared" si="103"/>
        <v>63.84</v>
      </c>
      <c r="R249" s="201">
        <f t="shared" si="104"/>
        <v>166.35080000000002</v>
      </c>
      <c r="S249" s="201">
        <f t="shared" si="105"/>
        <v>26.616128000000003</v>
      </c>
      <c r="T249" s="201">
        <f t="shared" ca="1" si="106"/>
        <v>101.37296893260086</v>
      </c>
      <c r="U249" s="201">
        <f t="shared" si="107"/>
        <v>84.482758620689665</v>
      </c>
      <c r="V249" s="201">
        <f t="shared" si="108"/>
        <v>13.517241379310347</v>
      </c>
      <c r="W249" s="201">
        <f t="shared" ca="1" si="109"/>
        <v>263.55741013680296</v>
      </c>
      <c r="X249" s="201">
        <f t="shared" ca="1" si="110"/>
        <v>42.169185621888474</v>
      </c>
      <c r="Y249" s="201">
        <f t="shared" ca="1" si="111"/>
        <v>27199.3398750243</v>
      </c>
      <c r="Z249" s="202">
        <f t="shared" si="112"/>
        <v>0.113</v>
      </c>
      <c r="AA249" s="200">
        <f t="shared" ca="1" si="125"/>
        <v>126716.25</v>
      </c>
      <c r="AB249" s="200">
        <f t="shared" ca="1" si="113"/>
        <v>24805.414249795154</v>
      </c>
      <c r="AC249" s="201">
        <f t="shared" ca="1" si="114"/>
        <v>1233.0195104166667</v>
      </c>
      <c r="AD249" s="201">
        <f t="shared" ca="1" si="115"/>
        <v>101.373</v>
      </c>
      <c r="AE249" s="201">
        <f t="shared" ca="1" si="116"/>
        <v>27199.340283970516</v>
      </c>
      <c r="AF249" s="201">
        <f t="shared" si="117"/>
        <v>0</v>
      </c>
      <c r="AG249" s="201">
        <f>'Tabla Crec'!E243+'Tabla Crec'!H243</f>
        <v>0</v>
      </c>
      <c r="AH249" s="201">
        <f t="shared" ca="1" si="126"/>
        <v>27199.340283970516</v>
      </c>
      <c r="AJ249" s="201">
        <f t="shared" ca="1" si="118"/>
        <v>27053.197728969313</v>
      </c>
    </row>
    <row r="250" spans="2:36" x14ac:dyDescent="0.25">
      <c r="B250" s="196">
        <v>236</v>
      </c>
      <c r="C250" s="197">
        <f t="shared" ca="1" si="119"/>
        <v>52874</v>
      </c>
      <c r="D250" s="196">
        <f t="shared" ca="1" si="127"/>
        <v>30</v>
      </c>
      <c r="E250" s="198">
        <f t="shared" si="96"/>
        <v>0.113</v>
      </c>
      <c r="F250" s="199">
        <f t="shared" ca="1" si="97"/>
        <v>1.0102166666666665</v>
      </c>
      <c r="G250" s="199">
        <f t="shared" ca="1" si="120"/>
        <v>11.36550436292212</v>
      </c>
      <c r="H250" s="199">
        <f t="shared" ca="1" si="121"/>
        <v>8.7985536591083199E-2</v>
      </c>
      <c r="I250" s="196" t="b">
        <f t="shared" si="98"/>
        <v>0</v>
      </c>
      <c r="J250" s="199">
        <f t="shared" si="122"/>
        <v>1.2543817810086881</v>
      </c>
      <c r="K250" s="199">
        <f t="shared" ca="1" si="99"/>
        <v>0.11036745409212805</v>
      </c>
      <c r="L250" s="164">
        <f t="shared" ca="1" si="100"/>
        <v>26139.806351265604</v>
      </c>
      <c r="M250" s="200">
        <f t="shared" ca="1" si="123"/>
        <v>101910.79691595591</v>
      </c>
      <c r="N250" s="201">
        <f t="shared" ca="1" si="124"/>
        <v>25098.617709440921</v>
      </c>
      <c r="O250" s="200">
        <f t="shared" ca="1" si="101"/>
        <v>959.6600042919182</v>
      </c>
      <c r="P250" s="201">
        <f t="shared" si="102"/>
        <v>399</v>
      </c>
      <c r="Q250" s="201">
        <f t="shared" si="103"/>
        <v>63.84</v>
      </c>
      <c r="R250" s="201">
        <f t="shared" si="104"/>
        <v>166.35080000000002</v>
      </c>
      <c r="S250" s="201">
        <f t="shared" si="105"/>
        <v>26.616128000000003</v>
      </c>
      <c r="T250" s="201">
        <f t="shared" ca="1" si="106"/>
        <v>81.528637532764733</v>
      </c>
      <c r="U250" s="201">
        <f t="shared" si="107"/>
        <v>84.482758620689665</v>
      </c>
      <c r="V250" s="201">
        <f t="shared" si="108"/>
        <v>13.517241379310347</v>
      </c>
      <c r="W250" s="201">
        <f t="shared" ca="1" si="109"/>
        <v>263.55741013680296</v>
      </c>
      <c r="X250" s="201">
        <f t="shared" ca="1" si="110"/>
        <v>42.169185621888474</v>
      </c>
      <c r="Y250" s="201">
        <f t="shared" ca="1" si="111"/>
        <v>27199.3398750243</v>
      </c>
      <c r="Z250" s="202">
        <f t="shared" si="112"/>
        <v>0.113</v>
      </c>
      <c r="AA250" s="200">
        <f t="shared" ca="1" si="125"/>
        <v>101910.84</v>
      </c>
      <c r="AB250" s="200">
        <f t="shared" ca="1" si="113"/>
        <v>25098.617709440921</v>
      </c>
      <c r="AC250" s="201">
        <f t="shared" ca="1" si="114"/>
        <v>959.66040999999996</v>
      </c>
      <c r="AD250" s="201">
        <f t="shared" ca="1" si="115"/>
        <v>81.528672</v>
      </c>
      <c r="AE250" s="201">
        <f t="shared" ca="1" si="116"/>
        <v>27199.340315199617</v>
      </c>
      <c r="AF250" s="201">
        <f t="shared" si="117"/>
        <v>0</v>
      </c>
      <c r="AG250" s="201">
        <f>'Tabla Crec'!E244+'Tabla Crec'!H244</f>
        <v>0</v>
      </c>
      <c r="AH250" s="201">
        <f t="shared" ca="1" si="126"/>
        <v>27199.340315199617</v>
      </c>
      <c r="AJ250" s="201">
        <f t="shared" ca="1" si="118"/>
        <v>27053.197760198414</v>
      </c>
    </row>
    <row r="251" spans="2:36" x14ac:dyDescent="0.25">
      <c r="B251" s="196">
        <v>237</v>
      </c>
      <c r="C251" s="197">
        <f t="shared" ca="1" si="119"/>
        <v>52905</v>
      </c>
      <c r="D251" s="196">
        <f t="shared" ca="1" si="127"/>
        <v>31</v>
      </c>
      <c r="E251" s="198">
        <f t="shared" si="96"/>
        <v>0.113</v>
      </c>
      <c r="F251" s="199">
        <f t="shared" ca="1" si="97"/>
        <v>1.0105305555555555</v>
      </c>
      <c r="G251" s="199">
        <f t="shared" ca="1" si="120"/>
        <v>11.48518943803278</v>
      </c>
      <c r="H251" s="199">
        <f t="shared" ca="1" si="121"/>
        <v>8.7068655279514767E-2</v>
      </c>
      <c r="I251" s="196" t="b">
        <f t="shared" si="98"/>
        <v>0</v>
      </c>
      <c r="J251" s="199">
        <f t="shared" si="122"/>
        <v>1.2543817810086881</v>
      </c>
      <c r="K251" s="199">
        <f t="shared" ca="1" si="99"/>
        <v>0.10921733487954925</v>
      </c>
      <c r="L251" s="164">
        <f t="shared" ca="1" si="100"/>
        <v>26139.806351265604</v>
      </c>
      <c r="M251" s="200">
        <f t="shared" ca="1" si="123"/>
        <v>76812.179206514993</v>
      </c>
      <c r="N251" s="201">
        <f t="shared" ca="1" si="124"/>
        <v>25330.93143078811</v>
      </c>
      <c r="O251" s="200">
        <f t="shared" ca="1" si="101"/>
        <v>747.42517711228334</v>
      </c>
      <c r="P251" s="201">
        <f t="shared" si="102"/>
        <v>399</v>
      </c>
      <c r="Q251" s="201">
        <f t="shared" si="103"/>
        <v>63.84</v>
      </c>
      <c r="R251" s="201">
        <f t="shared" si="104"/>
        <v>166.35080000000002</v>
      </c>
      <c r="S251" s="201">
        <f t="shared" si="105"/>
        <v>26.616128000000003</v>
      </c>
      <c r="T251" s="201">
        <f t="shared" ca="1" si="106"/>
        <v>61.449743365212001</v>
      </c>
      <c r="U251" s="201">
        <f t="shared" si="107"/>
        <v>84.482758620689665</v>
      </c>
      <c r="V251" s="201">
        <f t="shared" si="108"/>
        <v>13.517241379310347</v>
      </c>
      <c r="W251" s="201">
        <f t="shared" ca="1" si="109"/>
        <v>263.55741013680296</v>
      </c>
      <c r="X251" s="201">
        <f t="shared" ca="1" si="110"/>
        <v>42.169185621888474</v>
      </c>
      <c r="Y251" s="201">
        <f t="shared" ca="1" si="111"/>
        <v>27199.3398750243</v>
      </c>
      <c r="Z251" s="202">
        <f t="shared" si="112"/>
        <v>0.113</v>
      </c>
      <c r="AA251" s="200">
        <f t="shared" ca="1" si="125"/>
        <v>76812.22</v>
      </c>
      <c r="AB251" s="200">
        <f t="shared" ca="1" si="113"/>
        <v>25330.93143078811</v>
      </c>
      <c r="AC251" s="201">
        <f t="shared" ca="1" si="114"/>
        <v>747.42557405555544</v>
      </c>
      <c r="AD251" s="201">
        <f t="shared" ca="1" si="115"/>
        <v>61.449776000000007</v>
      </c>
      <c r="AE251" s="201">
        <f t="shared" ca="1" si="116"/>
        <v>27199.340304602363</v>
      </c>
      <c r="AF251" s="201">
        <f t="shared" si="117"/>
        <v>0</v>
      </c>
      <c r="AG251" s="201">
        <f>'Tabla Crec'!E245+'Tabla Crec'!H245</f>
        <v>0</v>
      </c>
      <c r="AH251" s="201">
        <f t="shared" ca="1" si="126"/>
        <v>27199.340304602363</v>
      </c>
      <c r="AJ251" s="201">
        <f t="shared" ca="1" si="118"/>
        <v>27053.19774960116</v>
      </c>
    </row>
    <row r="252" spans="2:36" x14ac:dyDescent="0.25">
      <c r="B252" s="196">
        <v>238</v>
      </c>
      <c r="C252" s="197">
        <f t="shared" ca="1" si="119"/>
        <v>52935</v>
      </c>
      <c r="D252" s="196">
        <f t="shared" ca="1" si="127"/>
        <v>30</v>
      </c>
      <c r="E252" s="198">
        <f t="shared" si="96"/>
        <v>0.113</v>
      </c>
      <c r="F252" s="199">
        <f t="shared" ca="1" si="97"/>
        <v>1.0102166666666665</v>
      </c>
      <c r="G252" s="199">
        <f t="shared" ca="1" si="120"/>
        <v>11.602529790124681</v>
      </c>
      <c r="H252" s="199">
        <f t="shared" ca="1" si="121"/>
        <v>8.6188100189247954E-2</v>
      </c>
      <c r="I252" s="196" t="b">
        <f t="shared" si="98"/>
        <v>0</v>
      </c>
      <c r="J252" s="199">
        <f t="shared" si="122"/>
        <v>1.2543817810086881</v>
      </c>
      <c r="K252" s="199">
        <f t="shared" ca="1" si="99"/>
        <v>0.1081127826171441</v>
      </c>
      <c r="L252" s="164">
        <f t="shared" ca="1" si="100"/>
        <v>26139.806351265604</v>
      </c>
      <c r="M252" s="200">
        <f t="shared" ca="1" si="123"/>
        <v>51481.247775726879</v>
      </c>
      <c r="N252" s="201">
        <f t="shared" ca="1" si="124"/>
        <v>25613.839603156928</v>
      </c>
      <c r="O252" s="200">
        <f t="shared" ca="1" si="101"/>
        <v>484.78174988809479</v>
      </c>
      <c r="P252" s="201">
        <f t="shared" si="102"/>
        <v>399</v>
      </c>
      <c r="Q252" s="201">
        <f t="shared" si="103"/>
        <v>63.84</v>
      </c>
      <c r="R252" s="201">
        <f t="shared" si="104"/>
        <v>166.35080000000002</v>
      </c>
      <c r="S252" s="201">
        <f t="shared" si="105"/>
        <v>26.616128000000003</v>
      </c>
      <c r="T252" s="201">
        <f t="shared" ca="1" si="106"/>
        <v>41.184998220581505</v>
      </c>
      <c r="U252" s="201">
        <f t="shared" si="107"/>
        <v>84.482758620689665</v>
      </c>
      <c r="V252" s="201">
        <f t="shared" si="108"/>
        <v>13.517241379310347</v>
      </c>
      <c r="W252" s="201">
        <f t="shared" ca="1" si="109"/>
        <v>263.55741013680296</v>
      </c>
      <c r="X252" s="201">
        <f t="shared" ca="1" si="110"/>
        <v>42.169185621888474</v>
      </c>
      <c r="Y252" s="201">
        <f t="shared" ca="1" si="111"/>
        <v>27199.3398750243</v>
      </c>
      <c r="Z252" s="202">
        <f t="shared" si="112"/>
        <v>0.113</v>
      </c>
      <c r="AA252" s="200">
        <f t="shared" ca="1" si="125"/>
        <v>51481.29</v>
      </c>
      <c r="AB252" s="200">
        <f t="shared" ca="1" si="113"/>
        <v>25613.839603156928</v>
      </c>
      <c r="AC252" s="201">
        <f t="shared" ca="1" si="114"/>
        <v>484.78214750000001</v>
      </c>
      <c r="AD252" s="201">
        <f t="shared" ca="1" si="115"/>
        <v>41.185032</v>
      </c>
      <c r="AE252" s="201">
        <f t="shared" ca="1" si="116"/>
        <v>27199.340306415623</v>
      </c>
      <c r="AF252" s="201">
        <f t="shared" si="117"/>
        <v>0</v>
      </c>
      <c r="AG252" s="201">
        <f>'Tabla Crec'!E246+'Tabla Crec'!H246</f>
        <v>0</v>
      </c>
      <c r="AH252" s="201">
        <f t="shared" ca="1" si="126"/>
        <v>27199.340306415623</v>
      </c>
      <c r="AJ252" s="201">
        <f t="shared" ca="1" si="118"/>
        <v>27053.19775141442</v>
      </c>
    </row>
    <row r="253" spans="2:36" x14ac:dyDescent="0.25">
      <c r="B253" s="196">
        <v>239</v>
      </c>
      <c r="C253" s="197">
        <f t="shared" ca="1" si="119"/>
        <v>52966</v>
      </c>
      <c r="D253" s="196">
        <f t="shared" ca="1" si="127"/>
        <v>31</v>
      </c>
      <c r="E253" s="198">
        <f t="shared" si="96"/>
        <v>0.113</v>
      </c>
      <c r="F253" s="199">
        <f t="shared" ca="1" si="97"/>
        <v>1.0105305555555555</v>
      </c>
      <c r="G253" s="199">
        <f t="shared" ca="1" si="120"/>
        <v>11.724710874664577</v>
      </c>
      <c r="H253" s="199">
        <f t="shared" ca="1" si="121"/>
        <v>8.5289949636272649E-2</v>
      </c>
      <c r="I253" s="196" t="b">
        <f t="shared" si="98"/>
        <v>0</v>
      </c>
      <c r="J253" s="199">
        <f t="shared" si="122"/>
        <v>1.2543817810086881</v>
      </c>
      <c r="K253" s="199">
        <f t="shared" ca="1" si="99"/>
        <v>0.10698615892688899</v>
      </c>
      <c r="L253" s="164">
        <f t="shared" ca="1" si="100"/>
        <v>26139.806351265604</v>
      </c>
      <c r="M253" s="200">
        <f t="shared" ca="1" si="123"/>
        <v>25867.408172569951</v>
      </c>
      <c r="N253" s="201">
        <f t="shared" ca="1" si="124"/>
        <v>25867.408172426123</v>
      </c>
      <c r="O253" s="200">
        <f t="shared" ca="1" si="101"/>
        <v>251.70425230142371</v>
      </c>
      <c r="P253" s="201">
        <f t="shared" si="102"/>
        <v>399</v>
      </c>
      <c r="Q253" s="201">
        <f t="shared" si="103"/>
        <v>63.84</v>
      </c>
      <c r="R253" s="201">
        <f t="shared" si="104"/>
        <v>166.35080000000002</v>
      </c>
      <c r="S253" s="201">
        <f t="shared" si="105"/>
        <v>26.616128000000003</v>
      </c>
      <c r="T253" s="201">
        <f t="shared" ca="1" si="106"/>
        <v>20.693926538055962</v>
      </c>
      <c r="U253" s="201">
        <f t="shared" si="107"/>
        <v>84.482758620689665</v>
      </c>
      <c r="V253" s="201">
        <f t="shared" si="108"/>
        <v>13.517241379310347</v>
      </c>
      <c r="W253" s="201">
        <f t="shared" ca="1" si="109"/>
        <v>263.55741013680296</v>
      </c>
      <c r="X253" s="201">
        <f t="shared" ca="1" si="110"/>
        <v>42.169185621888474</v>
      </c>
      <c r="Y253" s="201">
        <f t="shared" ca="1" si="111"/>
        <v>27199.3398750243</v>
      </c>
      <c r="Z253" s="202">
        <f t="shared" si="112"/>
        <v>0.113</v>
      </c>
      <c r="AA253" s="200">
        <f t="shared" ca="1" si="125"/>
        <v>25867.45</v>
      </c>
      <c r="AB253" s="200">
        <f t="shared" ca="1" si="113"/>
        <v>25867.408172426123</v>
      </c>
      <c r="AC253" s="201">
        <f t="shared" ca="1" si="114"/>
        <v>251.70465930555559</v>
      </c>
      <c r="AD253" s="201">
        <f t="shared" ca="1" si="115"/>
        <v>20.693960000000001</v>
      </c>
      <c r="AE253" s="201">
        <f t="shared" ca="1" si="116"/>
        <v>27199.340315490375</v>
      </c>
      <c r="AF253" s="201">
        <f t="shared" si="117"/>
        <v>0</v>
      </c>
      <c r="AG253" s="201">
        <f>'Tabla Crec'!E247+'Tabla Crec'!H247</f>
        <v>0</v>
      </c>
      <c r="AH253" s="201">
        <f t="shared" ca="1" si="126"/>
        <v>27199.340315490375</v>
      </c>
      <c r="AJ253" s="201">
        <f t="shared" ca="1" si="118"/>
        <v>27053.197760489173</v>
      </c>
    </row>
    <row r="254" spans="2:36" x14ac:dyDescent="0.25">
      <c r="B254" s="196">
        <v>240</v>
      </c>
      <c r="C254" s="197">
        <f t="shared" ca="1" si="119"/>
        <v>52997</v>
      </c>
      <c r="D254" s="196">
        <f t="shared" ca="1" si="127"/>
        <v>31</v>
      </c>
      <c r="E254" s="198">
        <f t="shared" si="96"/>
        <v>0.113</v>
      </c>
      <c r="F254" s="199">
        <f t="shared" ca="1" si="97"/>
        <v>1.0105305555555555</v>
      </c>
      <c r="G254" s="199">
        <f t="shared" ca="1" si="120"/>
        <v>11.848178593903057</v>
      </c>
      <c r="H254" s="199">
        <f t="shared" ca="1" si="121"/>
        <v>8.4401158547237717E-2</v>
      </c>
      <c r="I254" s="196" t="b">
        <f t="shared" si="98"/>
        <v>1</v>
      </c>
      <c r="J254" s="199">
        <f t="shared" si="122"/>
        <v>1.2694343623807924</v>
      </c>
      <c r="K254" s="199">
        <f t="shared" ca="1" si="99"/>
        <v>0.10714173088461289</v>
      </c>
      <c r="L254" s="164">
        <f t="shared" ca="1" si="100"/>
        <v>26453.484027480794</v>
      </c>
      <c r="M254" s="200">
        <f t="shared" ca="1" si="123"/>
        <v>1.4382749213837087E-7</v>
      </c>
      <c r="N254" s="201">
        <f t="shared" ca="1" si="124"/>
        <v>26453.484027479277</v>
      </c>
      <c r="O254" s="200">
        <f t="shared" ca="1" si="101"/>
        <v>1.3995214026686478E-9</v>
      </c>
      <c r="P254" s="201">
        <f t="shared" si="102"/>
        <v>399</v>
      </c>
      <c r="Q254" s="201">
        <f t="shared" si="103"/>
        <v>63.84</v>
      </c>
      <c r="R254" s="201">
        <f t="shared" si="104"/>
        <v>166.35080000000002</v>
      </c>
      <c r="S254" s="201">
        <f t="shared" si="105"/>
        <v>26.616128000000003</v>
      </c>
      <c r="T254" s="201">
        <f t="shared" ca="1" si="106"/>
        <v>1.150619937106967E-10</v>
      </c>
      <c r="U254" s="201">
        <f t="shared" si="107"/>
        <v>84.482758620689665</v>
      </c>
      <c r="V254" s="201">
        <f t="shared" si="108"/>
        <v>13.517241379310347</v>
      </c>
      <c r="W254" s="201">
        <f t="shared" ca="1" si="109"/>
        <v>266.63145136371179</v>
      </c>
      <c r="X254" s="201">
        <f t="shared" ca="1" si="110"/>
        <v>42.661032218193888</v>
      </c>
      <c r="Y254" s="201">
        <f t="shared" si="111"/>
        <v>0</v>
      </c>
      <c r="Z254" s="202">
        <f t="shared" si="112"/>
        <v>0.113</v>
      </c>
      <c r="AA254" s="200">
        <f t="shared" ca="1" si="125"/>
        <v>0.04</v>
      </c>
      <c r="AB254" s="200">
        <f t="shared" ca="1" si="113"/>
        <v>0.04</v>
      </c>
      <c r="AC254" s="201">
        <f t="shared" ca="1" si="114"/>
        <v>3.8922222222222223E-4</v>
      </c>
      <c r="AD254" s="201">
        <f t="shared" ca="1" si="115"/>
        <v>3.2000000000000005E-5</v>
      </c>
      <c r="AE254" s="201">
        <f t="shared" ca="1" si="116"/>
        <v>1063.139832804128</v>
      </c>
      <c r="AF254" s="201">
        <f t="shared" si="117"/>
        <v>0</v>
      </c>
      <c r="AG254" s="201">
        <f>'Tabla Crec'!E248+'Tabla Crec'!H248</f>
        <v>0</v>
      </c>
      <c r="AH254" s="201">
        <f t="shared" ca="1" si="126"/>
        <v>1063.139832804128</v>
      </c>
      <c r="AJ254" s="201">
        <f t="shared" ca="1" si="118"/>
        <v>916.50543120662371</v>
      </c>
    </row>
    <row r="255" spans="2:36" x14ac:dyDescent="0.25">
      <c r="B255" s="196">
        <v>241</v>
      </c>
      <c r="C255" s="197">
        <f t="shared" ca="1" si="119"/>
        <v>53025</v>
      </c>
      <c r="D255" s="196">
        <f t="shared" ca="1" si="127"/>
        <v>28</v>
      </c>
      <c r="E255" s="198">
        <f t="shared" si="96"/>
        <v>0.113</v>
      </c>
      <c r="F255" s="199">
        <f t="shared" ca="1" si="97"/>
        <v>1.0095888888888889</v>
      </c>
      <c r="G255" s="199">
        <f t="shared" ca="1" si="120"/>
        <v>11.961789461975705</v>
      </c>
      <c r="H255" s="199">
        <f t="shared" ca="1" si="121"/>
        <v>8.3599531924451034E-2</v>
      </c>
      <c r="I255" s="196" t="b">
        <f t="shared" si="98"/>
        <v>0</v>
      </c>
      <c r="J255" s="199">
        <f t="shared" si="122"/>
        <v>1.2694343623807924</v>
      </c>
      <c r="K255" s="199">
        <f t="shared" ca="1" si="99"/>
        <v>0.1061241185038482</v>
      </c>
      <c r="L255" s="164">
        <f t="shared" ca="1" si="100"/>
        <v>26453.484027480794</v>
      </c>
      <c r="M255" s="200">
        <f t="shared" ca="1" si="123"/>
        <v>-26453.484027335449</v>
      </c>
      <c r="N255" s="201">
        <f t="shared" ca="1" si="124"/>
        <v>26707.143546542909</v>
      </c>
      <c r="O255" s="200">
        <f t="shared" ca="1" si="101"/>
        <v>-232.49673184024823</v>
      </c>
      <c r="P255" s="201">
        <f t="shared" si="102"/>
        <v>399</v>
      </c>
      <c r="Q255" s="201">
        <f t="shared" si="103"/>
        <v>63.84</v>
      </c>
      <c r="R255" s="201">
        <f t="shared" si="104"/>
        <v>166.35080000000002</v>
      </c>
      <c r="S255" s="201">
        <f t="shared" si="105"/>
        <v>26.616128000000003</v>
      </c>
      <c r="T255" s="201">
        <f t="shared" ca="1" si="106"/>
        <v>-21.16278722186836</v>
      </c>
      <c r="U255" s="201">
        <f t="shared" si="107"/>
        <v>84.482758620689665</v>
      </c>
      <c r="V255" s="201">
        <f t="shared" si="108"/>
        <v>13.517241379310347</v>
      </c>
      <c r="W255" s="201">
        <f t="shared" ca="1" si="109"/>
        <v>266.63145136371179</v>
      </c>
      <c r="X255" s="201">
        <f t="shared" ca="1" si="110"/>
        <v>42.661032218193888</v>
      </c>
      <c r="Y255" s="201">
        <f t="shared" si="111"/>
        <v>0</v>
      </c>
      <c r="Z255" s="202">
        <f t="shared" si="112"/>
        <v>0.113</v>
      </c>
      <c r="AA255" s="200">
        <f t="shared" ca="1" si="125"/>
        <v>0</v>
      </c>
      <c r="AB255" s="200">
        <f t="shared" ca="1" si="113"/>
        <v>0</v>
      </c>
      <c r="AC255" s="201">
        <f t="shared" ca="1" si="114"/>
        <v>0</v>
      </c>
      <c r="AD255" s="201">
        <f t="shared" ca="1" si="115"/>
        <v>0</v>
      </c>
      <c r="AE255" s="201">
        <f t="shared" ca="1" si="116"/>
        <v>0</v>
      </c>
      <c r="AF255" s="201">
        <f t="shared" si="117"/>
        <v>0</v>
      </c>
      <c r="AG255" s="201">
        <f>'Tabla Crec'!E249+'Tabla Crec'!H249</f>
        <v>0</v>
      </c>
      <c r="AH255" s="201">
        <f t="shared" ca="1" si="126"/>
        <v>0</v>
      </c>
      <c r="AJ255" s="201">
        <f t="shared" ca="1" si="118"/>
        <v>0</v>
      </c>
    </row>
    <row r="256" spans="2:36" x14ac:dyDescent="0.25">
      <c r="B256" s="196">
        <v>242</v>
      </c>
      <c r="C256" s="197">
        <f t="shared" ca="1" si="119"/>
        <v>53056</v>
      </c>
      <c r="D256" s="196">
        <f t="shared" ca="1" si="127"/>
        <v>31</v>
      </c>
      <c r="E256" s="198">
        <f t="shared" si="96"/>
        <v>0.113</v>
      </c>
      <c r="F256" s="199">
        <f t="shared" ca="1" si="97"/>
        <v>1.0105305555555555</v>
      </c>
      <c r="G256" s="199">
        <f t="shared" ca="1" si="120"/>
        <v>12.087753750448899</v>
      </c>
      <c r="H256" s="199">
        <f t="shared" ca="1" si="121"/>
        <v>8.2728356371659484E-2</v>
      </c>
      <c r="I256" s="196" t="b">
        <f t="shared" si="98"/>
        <v>0</v>
      </c>
      <c r="J256" s="199">
        <f t="shared" si="122"/>
        <v>1.2694343623807924</v>
      </c>
      <c r="K256" s="199">
        <f t="shared" ca="1" si="99"/>
        <v>0.10501821832146853</v>
      </c>
      <c r="L256" s="164">
        <f t="shared" ca="1" si="100"/>
        <v>26453.484027480794</v>
      </c>
      <c r="M256" s="200">
        <f t="shared" ca="1" si="123"/>
        <v>-53160.627573878359</v>
      </c>
      <c r="N256" s="201">
        <f t="shared" ca="1" si="124"/>
        <v>27013.294969515719</v>
      </c>
      <c r="O256" s="200">
        <f t="shared" ca="1" si="101"/>
        <v>-517.28243997582194</v>
      </c>
      <c r="P256" s="201">
        <f t="shared" si="102"/>
        <v>399</v>
      </c>
      <c r="Q256" s="201">
        <f t="shared" si="103"/>
        <v>63.84</v>
      </c>
      <c r="R256" s="201">
        <f t="shared" si="104"/>
        <v>166.35080000000002</v>
      </c>
      <c r="S256" s="201">
        <f t="shared" si="105"/>
        <v>26.616128000000003</v>
      </c>
      <c r="T256" s="201">
        <f t="shared" ca="1" si="106"/>
        <v>-42.528502059102692</v>
      </c>
      <c r="U256" s="201">
        <f t="shared" si="107"/>
        <v>84.482758620689665</v>
      </c>
      <c r="V256" s="201">
        <f t="shared" si="108"/>
        <v>13.517241379310347</v>
      </c>
      <c r="W256" s="201">
        <f t="shared" ca="1" si="109"/>
        <v>266.63145136371179</v>
      </c>
      <c r="X256" s="201">
        <f t="shared" ca="1" si="110"/>
        <v>42.661032218193888</v>
      </c>
      <c r="Y256" s="201">
        <f t="shared" si="111"/>
        <v>0</v>
      </c>
      <c r="Z256" s="202">
        <f t="shared" si="112"/>
        <v>0.113</v>
      </c>
      <c r="AA256" s="200">
        <f t="shared" ca="1" si="125"/>
        <v>0</v>
      </c>
      <c r="AB256" s="200">
        <f t="shared" ca="1" si="113"/>
        <v>0</v>
      </c>
      <c r="AC256" s="201">
        <f t="shared" ca="1" si="114"/>
        <v>0</v>
      </c>
      <c r="AD256" s="201">
        <f t="shared" ca="1" si="115"/>
        <v>0</v>
      </c>
      <c r="AE256" s="201">
        <f t="shared" ca="1" si="116"/>
        <v>0</v>
      </c>
      <c r="AF256" s="201">
        <f t="shared" si="117"/>
        <v>0</v>
      </c>
      <c r="AG256" s="201">
        <f>'Tabla Crec'!E250+'Tabla Crec'!H250</f>
        <v>0</v>
      </c>
      <c r="AH256" s="201">
        <f t="shared" ca="1" si="126"/>
        <v>0</v>
      </c>
      <c r="AJ256" s="201">
        <f t="shared" ca="1" si="118"/>
        <v>0</v>
      </c>
    </row>
    <row r="257" spans="2:36" x14ac:dyDescent="0.25">
      <c r="B257" s="196">
        <v>243</v>
      </c>
      <c r="C257" s="197">
        <f t="shared" ca="1" si="119"/>
        <v>53086</v>
      </c>
      <c r="D257" s="196">
        <f t="shared" ca="1" si="127"/>
        <v>30</v>
      </c>
      <c r="E257" s="198">
        <f t="shared" si="96"/>
        <v>0.113</v>
      </c>
      <c r="F257" s="199">
        <f t="shared" ca="1" si="97"/>
        <v>1.0102166666666665</v>
      </c>
      <c r="G257" s="199">
        <f t="shared" ca="1" si="120"/>
        <v>12.211250301265984</v>
      </c>
      <c r="H257" s="199">
        <f t="shared" ca="1" si="121"/>
        <v>8.1891696208726994E-2</v>
      </c>
      <c r="I257" s="196" t="b">
        <f t="shared" si="98"/>
        <v>0</v>
      </c>
      <c r="J257" s="199">
        <f t="shared" si="122"/>
        <v>1.2694343623807924</v>
      </c>
      <c r="K257" s="199">
        <f t="shared" ca="1" si="99"/>
        <v>0.10395613316100691</v>
      </c>
      <c r="L257" s="164">
        <f t="shared" ca="1" si="100"/>
        <v>26453.484027480794</v>
      </c>
      <c r="M257" s="200">
        <f t="shared" ca="1" si="123"/>
        <v>-80173.922543394074</v>
      </c>
      <c r="N257" s="201">
        <f t="shared" ca="1" si="124"/>
        <v>27272.594269465804</v>
      </c>
      <c r="O257" s="200">
        <f t="shared" ca="1" si="101"/>
        <v>-754.97110395029415</v>
      </c>
      <c r="P257" s="201">
        <f t="shared" si="102"/>
        <v>399</v>
      </c>
      <c r="Q257" s="201">
        <f t="shared" si="103"/>
        <v>63.84</v>
      </c>
      <c r="R257" s="201">
        <f t="shared" si="104"/>
        <v>166.35080000000002</v>
      </c>
      <c r="S257" s="201">
        <f t="shared" si="105"/>
        <v>26.616128000000003</v>
      </c>
      <c r="T257" s="201">
        <f t="shared" ca="1" si="106"/>
        <v>-64.139138034715259</v>
      </c>
      <c r="U257" s="201">
        <f t="shared" si="107"/>
        <v>84.482758620689665</v>
      </c>
      <c r="V257" s="201">
        <f t="shared" si="108"/>
        <v>13.517241379310347</v>
      </c>
      <c r="W257" s="201">
        <f t="shared" ca="1" si="109"/>
        <v>266.63145136371179</v>
      </c>
      <c r="X257" s="201">
        <f t="shared" ca="1" si="110"/>
        <v>42.661032218193888</v>
      </c>
      <c r="Y257" s="201">
        <f t="shared" si="111"/>
        <v>0</v>
      </c>
      <c r="Z257" s="202">
        <f t="shared" si="112"/>
        <v>0.113</v>
      </c>
      <c r="AA257" s="200">
        <f t="shared" ca="1" si="125"/>
        <v>0</v>
      </c>
      <c r="AB257" s="200">
        <f t="shared" ca="1" si="113"/>
        <v>0</v>
      </c>
      <c r="AC257" s="201">
        <f t="shared" ca="1" si="114"/>
        <v>0</v>
      </c>
      <c r="AD257" s="201">
        <f t="shared" ca="1" si="115"/>
        <v>0</v>
      </c>
      <c r="AE257" s="201">
        <f t="shared" ca="1" si="116"/>
        <v>0</v>
      </c>
      <c r="AF257" s="201">
        <f t="shared" si="117"/>
        <v>0</v>
      </c>
      <c r="AG257" s="201">
        <f>'Tabla Crec'!E251+'Tabla Crec'!H251</f>
        <v>0</v>
      </c>
      <c r="AH257" s="201">
        <f t="shared" ca="1" si="126"/>
        <v>0</v>
      </c>
      <c r="AJ257" s="201">
        <f t="shared" ca="1" si="118"/>
        <v>0</v>
      </c>
    </row>
    <row r="258" spans="2:36" x14ac:dyDescent="0.25">
      <c r="B258" s="196">
        <v>244</v>
      </c>
      <c r="C258" s="197">
        <f t="shared" ca="1" si="119"/>
        <v>53117</v>
      </c>
      <c r="D258" s="196">
        <f t="shared" ca="1" si="127"/>
        <v>31</v>
      </c>
      <c r="E258" s="198">
        <f t="shared" si="96"/>
        <v>0.113</v>
      </c>
      <c r="F258" s="199">
        <f t="shared" ca="1" si="97"/>
        <v>1.0105305555555555</v>
      </c>
      <c r="G258" s="199">
        <f t="shared" ca="1" si="120"/>
        <v>12.339841550966259</v>
      </c>
      <c r="H258" s="199">
        <f t="shared" ca="1" si="121"/>
        <v>8.1038317702036941E-2</v>
      </c>
      <c r="I258" s="196" t="b">
        <f t="shared" si="98"/>
        <v>0</v>
      </c>
      <c r="J258" s="199">
        <f t="shared" si="122"/>
        <v>1.2694343623807924</v>
      </c>
      <c r="K258" s="199">
        <f t="shared" ca="1" si="99"/>
        <v>0.10287282516049735</v>
      </c>
      <c r="L258" s="164">
        <f t="shared" ca="1" si="100"/>
        <v>26453.484027480794</v>
      </c>
      <c r="M258" s="200">
        <f t="shared" ca="1" si="123"/>
        <v>-107446.51681285987</v>
      </c>
      <c r="N258" s="201">
        <f t="shared" ca="1" si="124"/>
        <v>27584.955542029551</v>
      </c>
      <c r="O258" s="200">
        <f t="shared" ca="1" si="101"/>
        <v>-1045.5143010984671</v>
      </c>
      <c r="P258" s="201">
        <f t="shared" si="102"/>
        <v>399</v>
      </c>
      <c r="Q258" s="201">
        <f t="shared" si="103"/>
        <v>63.84</v>
      </c>
      <c r="R258" s="201">
        <f t="shared" si="104"/>
        <v>166.35080000000002</v>
      </c>
      <c r="S258" s="201">
        <f t="shared" si="105"/>
        <v>26.616128000000003</v>
      </c>
      <c r="T258" s="201">
        <f t="shared" ca="1" si="106"/>
        <v>-85.957213450287909</v>
      </c>
      <c r="U258" s="201">
        <f t="shared" si="107"/>
        <v>84.482758620689665</v>
      </c>
      <c r="V258" s="201">
        <f t="shared" si="108"/>
        <v>13.517241379310347</v>
      </c>
      <c r="W258" s="201">
        <f t="shared" ca="1" si="109"/>
        <v>266.63145136371179</v>
      </c>
      <c r="X258" s="201">
        <f t="shared" ca="1" si="110"/>
        <v>42.661032218193888</v>
      </c>
      <c r="Y258" s="201">
        <f t="shared" si="111"/>
        <v>0</v>
      </c>
      <c r="Z258" s="202">
        <f t="shared" si="112"/>
        <v>0.113</v>
      </c>
      <c r="AA258" s="200">
        <f t="shared" ca="1" si="125"/>
        <v>0</v>
      </c>
      <c r="AB258" s="200">
        <f t="shared" ca="1" si="113"/>
        <v>0</v>
      </c>
      <c r="AC258" s="201">
        <f t="shared" ca="1" si="114"/>
        <v>0</v>
      </c>
      <c r="AD258" s="201">
        <f t="shared" ca="1" si="115"/>
        <v>0</v>
      </c>
      <c r="AE258" s="201">
        <f t="shared" ca="1" si="116"/>
        <v>0</v>
      </c>
      <c r="AF258" s="201">
        <f t="shared" si="117"/>
        <v>0</v>
      </c>
      <c r="AG258" s="201">
        <f>'Tabla Crec'!E252+'Tabla Crec'!H252</f>
        <v>0</v>
      </c>
      <c r="AH258" s="201">
        <f t="shared" ca="1" si="126"/>
        <v>0</v>
      </c>
      <c r="AJ258" s="201">
        <f t="shared" ca="1" si="118"/>
        <v>0</v>
      </c>
    </row>
    <row r="259" spans="2:36" x14ac:dyDescent="0.25">
      <c r="B259" s="196">
        <v>245</v>
      </c>
      <c r="C259" s="197">
        <f t="shared" ca="1" si="119"/>
        <v>53147</v>
      </c>
      <c r="D259" s="196">
        <f t="shared" ca="1" si="127"/>
        <v>30</v>
      </c>
      <c r="E259" s="198">
        <f t="shared" si="96"/>
        <v>0.113</v>
      </c>
      <c r="F259" s="199">
        <f t="shared" ca="1" si="97"/>
        <v>1.0102166666666665</v>
      </c>
      <c r="G259" s="199">
        <f t="shared" ca="1" si="120"/>
        <v>12.465913598811962</v>
      </c>
      <c r="H259" s="199">
        <f t="shared" ca="1" si="121"/>
        <v>8.0218749478201332E-2</v>
      </c>
      <c r="I259" s="196" t="b">
        <f t="shared" si="98"/>
        <v>0</v>
      </c>
      <c r="J259" s="199">
        <f t="shared" si="122"/>
        <v>1.2694343623807924</v>
      </c>
      <c r="K259" s="199">
        <f t="shared" ca="1" si="99"/>
        <v>0.10183243709484503</v>
      </c>
      <c r="L259" s="164">
        <f t="shared" ca="1" si="100"/>
        <v>26453.484027480794</v>
      </c>
      <c r="M259" s="200">
        <f t="shared" ca="1" si="123"/>
        <v>-135031.47235488944</v>
      </c>
      <c r="N259" s="201">
        <f t="shared" ca="1" si="124"/>
        <v>27833.055570039916</v>
      </c>
      <c r="O259" s="200">
        <f t="shared" ca="1" si="101"/>
        <v>-1271.5463646752091</v>
      </c>
      <c r="P259" s="201">
        <f t="shared" si="102"/>
        <v>399</v>
      </c>
      <c r="Q259" s="201">
        <f t="shared" si="103"/>
        <v>63.84</v>
      </c>
      <c r="R259" s="201">
        <f t="shared" si="104"/>
        <v>166.35080000000002</v>
      </c>
      <c r="S259" s="201">
        <f t="shared" si="105"/>
        <v>26.616128000000003</v>
      </c>
      <c r="T259" s="201">
        <f t="shared" ca="1" si="106"/>
        <v>-108.02517788391155</v>
      </c>
      <c r="U259" s="201">
        <f t="shared" si="107"/>
        <v>84.482758620689665</v>
      </c>
      <c r="V259" s="201">
        <f t="shared" si="108"/>
        <v>13.517241379310347</v>
      </c>
      <c r="W259" s="201">
        <f t="shared" ca="1" si="109"/>
        <v>266.63145136371179</v>
      </c>
      <c r="X259" s="201">
        <f t="shared" ca="1" si="110"/>
        <v>42.661032218193888</v>
      </c>
      <c r="Y259" s="201">
        <f t="shared" si="111"/>
        <v>0</v>
      </c>
      <c r="Z259" s="202">
        <f t="shared" si="112"/>
        <v>0.113</v>
      </c>
      <c r="AA259" s="200">
        <f t="shared" ca="1" si="125"/>
        <v>0</v>
      </c>
      <c r="AB259" s="200">
        <f t="shared" ca="1" si="113"/>
        <v>0</v>
      </c>
      <c r="AC259" s="201">
        <f t="shared" ca="1" si="114"/>
        <v>0</v>
      </c>
      <c r="AD259" s="201">
        <f t="shared" ca="1" si="115"/>
        <v>0</v>
      </c>
      <c r="AE259" s="201">
        <f t="shared" ca="1" si="116"/>
        <v>0</v>
      </c>
      <c r="AF259" s="201">
        <f t="shared" si="117"/>
        <v>0</v>
      </c>
      <c r="AG259" s="201">
        <f>'Tabla Crec'!E253+'Tabla Crec'!H253</f>
        <v>0</v>
      </c>
      <c r="AH259" s="201">
        <f t="shared" ca="1" si="126"/>
        <v>0</v>
      </c>
      <c r="AJ259" s="201">
        <f t="shared" ca="1" si="118"/>
        <v>0</v>
      </c>
    </row>
  </sheetData>
  <customSheetViews>
    <customSheetView guid="{2895BDFA-91D6-4BDF-AC0D-65BC924663AC}" state="hidden">
      <selection activeCell="E15" sqref="E15"/>
      <pageMargins left="0.7" right="0.7" top="0.75" bottom="0.75" header="0.3" footer="0.3"/>
      <pageSetup orientation="portrait" r:id="rId1"/>
    </customSheetView>
  </customSheetViews>
  <mergeCells count="1">
    <mergeCell ref="B1:F2"/>
  </mergeCells>
  <conditionalFormatting sqref="AJ14:AJ259 B14:AH259">
    <cfRule type="expression" dxfId="4" priority="1">
      <formula>($B14 +1 )&gt; $D$4</formula>
    </cfRule>
  </conditionalFormatting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pageSetUpPr fitToPage="1"/>
  </sheetPr>
  <dimension ref="A1:S256"/>
  <sheetViews>
    <sheetView showGridLines="0" showRowColHeaders="0" zoomScale="85" zoomScaleNormal="85" workbookViewId="0">
      <pane xSplit="1" ySplit="7" topLeftCell="B8" activePane="bottomRight" state="frozen"/>
      <selection activeCell="F11" sqref="F11:H11"/>
      <selection pane="topRight" activeCell="F11" sqref="F11:H11"/>
      <selection pane="bottomLeft" activeCell="F11" sqref="F11:H11"/>
      <selection pane="bottomRight" activeCell="E8" sqref="E8"/>
    </sheetView>
  </sheetViews>
  <sheetFormatPr baseColWidth="10" defaultColWidth="0" defaultRowHeight="0" customHeight="1" zeroHeight="1" x14ac:dyDescent="0.25"/>
  <cols>
    <col min="1" max="1" width="5.85546875" style="136" bestFit="1" customWidth="1"/>
    <col min="2" max="2" width="13.5703125" style="136" customWidth="1"/>
    <col min="3" max="3" width="17.140625" style="136" bestFit="1" customWidth="1"/>
    <col min="4" max="4" width="16.85546875" style="136" customWidth="1"/>
    <col min="5" max="5" width="15.5703125" style="136" customWidth="1"/>
    <col min="6" max="6" width="16.42578125" style="136" bestFit="1" customWidth="1"/>
    <col min="7" max="7" width="19.140625" style="136" customWidth="1"/>
    <col min="8" max="9" width="14.85546875" style="136" customWidth="1"/>
    <col min="10" max="11" width="13.5703125" style="136" bestFit="1" customWidth="1"/>
    <col min="12" max="12" width="17.5703125" style="136" customWidth="1"/>
    <col min="13" max="13" width="13.85546875" style="136" customWidth="1"/>
    <col min="14" max="14" width="16.5703125" style="136" bestFit="1" customWidth="1"/>
    <col min="15" max="15" width="8.140625" style="136" hidden="1" customWidth="1"/>
    <col min="16" max="17" width="15" style="76" hidden="1" customWidth="1"/>
    <col min="18" max="18" width="11.42578125" style="76" hidden="1" customWidth="1"/>
    <col min="19" max="16384" width="11.42578125" style="76" hidden="1"/>
  </cols>
  <sheetData>
    <row r="1" spans="1:19" ht="20.25" x14ac:dyDescent="0.3">
      <c r="A1" s="134"/>
      <c r="B1" s="134"/>
      <c r="C1" s="134"/>
      <c r="D1" s="134"/>
      <c r="E1" s="848" t="s">
        <v>119</v>
      </c>
      <c r="F1" s="848"/>
      <c r="G1" s="848"/>
      <c r="H1" s="848"/>
      <c r="I1" s="848"/>
      <c r="J1" s="848"/>
      <c r="K1" s="848"/>
      <c r="L1" s="858"/>
      <c r="M1" s="134"/>
      <c r="N1" s="134"/>
      <c r="O1" s="134"/>
      <c r="P1" s="72"/>
      <c r="Q1" s="72"/>
      <c r="R1" s="72"/>
      <c r="S1" s="72"/>
    </row>
    <row r="2" spans="1:19" ht="20.25" x14ac:dyDescent="0.3">
      <c r="A2" s="134"/>
      <c r="B2" s="134"/>
      <c r="C2" s="134"/>
      <c r="D2" s="134"/>
      <c r="E2" s="848" t="str">
        <f>IF(Simulación!J21="SI","Sustitución + Liquidez NO APLICA EN PAGOS CRECIENTES","CRÉDITO HIPOTECARIO PAGOS CRECIENTES")</f>
        <v>CRÉDITO HIPOTECARIO PAGOS CRECIENTES</v>
      </c>
      <c r="F2" s="848"/>
      <c r="G2" s="848"/>
      <c r="H2" s="848"/>
      <c r="I2" s="848"/>
      <c r="J2" s="848"/>
      <c r="K2" s="848"/>
      <c r="L2" s="858"/>
      <c r="M2" s="134"/>
      <c r="N2" s="134"/>
      <c r="O2" s="134"/>
      <c r="P2" s="72"/>
      <c r="Q2" s="72"/>
      <c r="R2" s="72"/>
      <c r="S2" s="72"/>
    </row>
    <row r="3" spans="1:19" ht="20.25" x14ac:dyDescent="0.3">
      <c r="A3" s="134"/>
      <c r="B3" s="134"/>
      <c r="C3" s="134"/>
      <c r="D3" s="134"/>
      <c r="E3" s="859" t="str">
        <f>IF(G4=9.2%,"TASA 9.20% NO APLICA EN PAGOS CRECIENTES","CRÉDITO HIPOTECARIO PAGOS CRECIENTES")</f>
        <v>CRÉDITO HIPOTECARIO PAGOS CRECIENTES</v>
      </c>
      <c r="F3" s="859"/>
      <c r="G3" s="859"/>
      <c r="H3" s="859"/>
      <c r="I3" s="859"/>
      <c r="J3" s="859"/>
      <c r="K3" s="859"/>
      <c r="L3" s="859"/>
      <c r="M3" s="135"/>
      <c r="N3" s="134"/>
      <c r="O3" s="134"/>
      <c r="P3" s="72"/>
      <c r="Q3" s="72"/>
      <c r="R3" s="72"/>
      <c r="S3" s="72"/>
    </row>
    <row r="4" spans="1:19" ht="15" x14ac:dyDescent="0.25">
      <c r="A4" s="134"/>
      <c r="B4" s="134"/>
      <c r="C4" s="208" t="s">
        <v>217</v>
      </c>
      <c r="D4" s="254" t="str">
        <f>'Parametros Fijo'!E27</f>
        <v>SUSTITUCION</v>
      </c>
      <c r="E4" s="134"/>
      <c r="F4" s="208" t="s">
        <v>218</v>
      </c>
      <c r="G4" s="255">
        <f>ESQUEMA</f>
        <v>0.113</v>
      </c>
      <c r="H4" s="134"/>
      <c r="I4" s="134"/>
      <c r="J4" s="264"/>
      <c r="K4" s="265"/>
      <c r="L4" s="154" t="str">
        <f ca="1">IF(M4="","","CAT")</f>
        <v>CAT</v>
      </c>
      <c r="M4" s="216">
        <f ca="1">IF(E248&lt;&gt;0,"",'Tabla Amortización Crec'!M4)</f>
        <v>0.1406691570821057</v>
      </c>
      <c r="N4" s="134"/>
      <c r="O4" s="134"/>
      <c r="P4" s="72" t="s">
        <v>89</v>
      </c>
      <c r="Q4" s="72"/>
      <c r="R4" s="72"/>
      <c r="S4" s="72"/>
    </row>
    <row r="5" spans="1:19" ht="14.25" customHeight="1" x14ac:dyDescent="0.25">
      <c r="A5" s="134"/>
      <c r="B5" s="134"/>
      <c r="C5" s="134"/>
      <c r="D5" s="207"/>
      <c r="E5" s="134"/>
      <c r="F5" s="208" t="s">
        <v>219</v>
      </c>
      <c r="G5" s="257">
        <f>PLAZO_SIMULACION</f>
        <v>20</v>
      </c>
      <c r="H5" s="209"/>
      <c r="I5" s="268" t="s">
        <v>224</v>
      </c>
      <c r="J5" s="134"/>
      <c r="K5" s="255">
        <f>INCREMENTO_CREC</f>
        <v>1.2E-2</v>
      </c>
      <c r="L5" s="134"/>
      <c r="M5" s="134"/>
      <c r="N5" s="134"/>
      <c r="O5" s="134"/>
      <c r="P5" s="72" t="s">
        <v>88</v>
      </c>
      <c r="Q5" s="137">
        <f ca="1">IRR(Q7:Q247,0)</f>
        <v>1.0987329631327203E-2</v>
      </c>
      <c r="R5" s="72"/>
      <c r="S5" s="72"/>
    </row>
    <row r="6" spans="1:19" ht="15" hidden="1" x14ac:dyDescent="0.25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72"/>
      <c r="Q6" s="72"/>
      <c r="R6" s="72"/>
      <c r="S6" s="72"/>
    </row>
    <row r="7" spans="1:19" ht="51" customHeight="1" thickBot="1" x14ac:dyDescent="0.3">
      <c r="A7" s="138" t="s">
        <v>120</v>
      </c>
      <c r="B7" s="138" t="s">
        <v>215</v>
      </c>
      <c r="C7" s="138" t="s">
        <v>3</v>
      </c>
      <c r="D7" s="138" t="s">
        <v>121</v>
      </c>
      <c r="E7" s="138" t="s">
        <v>122</v>
      </c>
      <c r="F7" s="138" t="s">
        <v>123</v>
      </c>
      <c r="G7" s="138" t="s">
        <v>124</v>
      </c>
      <c r="H7" s="138" t="s">
        <v>142</v>
      </c>
      <c r="I7" s="138" t="s">
        <v>125</v>
      </c>
      <c r="J7" s="138" t="s">
        <v>126</v>
      </c>
      <c r="K7" s="138" t="str">
        <f>IF('Parametros Fijo'!D27="TERRENO","Seguro de  desempleo","Seguro de  desempleo y contenidos")</f>
        <v>Seguro de  desempleo y contenidos</v>
      </c>
      <c r="L7" s="138" t="s">
        <v>182</v>
      </c>
      <c r="M7" s="138" t="s">
        <v>127</v>
      </c>
      <c r="N7" s="138" t="s">
        <v>128</v>
      </c>
      <c r="O7" s="139"/>
      <c r="P7" s="72"/>
      <c r="Q7" s="140">
        <f>-C8+Simulación!M87+Simulación!M88</f>
        <v>-1958220</v>
      </c>
      <c r="R7" s="72"/>
      <c r="S7" s="72"/>
    </row>
    <row r="8" spans="1:19" ht="15.75" thickTop="1" x14ac:dyDescent="0.25">
      <c r="A8" s="155">
        <v>1</v>
      </c>
      <c r="B8" s="244">
        <f ca="1">'Tabla Amortización Crec'!C14</f>
        <v>45692</v>
      </c>
      <c r="C8" s="141">
        <f>MTO_SOLICITADO</f>
        <v>1978000</v>
      </c>
      <c r="D8" s="141">
        <f>'Tabla Amortización Fijo'!AB14</f>
        <v>0</v>
      </c>
      <c r="E8" s="156"/>
      <c r="F8" s="141">
        <f ca="1">'Tabla Amortización Crec'!AC14</f>
        <v>20488.783333333333</v>
      </c>
      <c r="G8" s="141">
        <f t="shared" ref="G8:G71" ca="1" si="0">D8+F8</f>
        <v>20488.783333333333</v>
      </c>
      <c r="H8" s="449"/>
      <c r="I8" s="141">
        <f>(C8*0.8/1000)</f>
        <v>1582.4</v>
      </c>
      <c r="J8" s="141">
        <f>'Tabla Amortización Crec'!R14</f>
        <v>166.35080000000002</v>
      </c>
      <c r="K8" s="141">
        <f ca="1">'Tabla Amortización Crec'!W14+'Tabla Amortización Crec'!U14</f>
        <v>308.16766318175632</v>
      </c>
      <c r="L8" s="141">
        <f>IF(C8&lt;=0,,399)</f>
        <v>399</v>
      </c>
      <c r="M8" s="141">
        <f ca="1">IF(C8=0,0,'Tabla Amortización Crec'!X14+'Tabla Amortización Crec'!V14+'Tabla Amortización Crec'!S14+'Tabla Amortización Crec'!Q14)</f>
        <v>139.76295410908102</v>
      </c>
      <c r="N8" s="141">
        <f ca="1">G8+K8+J8+L8+M8+I8</f>
        <v>23084.464750624174</v>
      </c>
      <c r="O8" s="142"/>
      <c r="P8" s="140">
        <f t="shared" ref="P8:P71" si="1">C8-D8-E8-H8</f>
        <v>1978000</v>
      </c>
      <c r="Q8" s="140">
        <f ca="1">N8-M8+H8+E8</f>
        <v>22944.701796515092</v>
      </c>
      <c r="R8" s="72"/>
      <c r="S8" s="143"/>
    </row>
    <row r="9" spans="1:19" ht="15" x14ac:dyDescent="0.25">
      <c r="A9" s="155">
        <v>2</v>
      </c>
      <c r="B9" s="244">
        <f ca="1">'Tabla Amortización Crec'!C15</f>
        <v>45720</v>
      </c>
      <c r="C9" s="141">
        <f>IF(P8&lt;0.01,0,P8)</f>
        <v>1978000</v>
      </c>
      <c r="D9" s="141">
        <f ca="1">IF(C9&lt;=0,0,IF(C9&lt;D8,C9,'Tabla Amortización Crec'!AB15))</f>
        <v>1871.9740254765907</v>
      </c>
      <c r="E9" s="156"/>
      <c r="F9" s="141">
        <f ca="1">IF(C9&lt;=0,0,'Tabla Amortización Crec'!AC15)</f>
        <v>17384.422222222223</v>
      </c>
      <c r="G9" s="141">
        <f t="shared" ca="1" si="0"/>
        <v>19256.396247698813</v>
      </c>
      <c r="H9" s="449"/>
      <c r="I9" s="141">
        <f t="shared" ref="I9:I72" si="2">IF(C9&lt;=0,0,(C9*0.8/1000))</f>
        <v>1582.4</v>
      </c>
      <c r="J9" s="141">
        <f>IF(P8&lt;=0.01,0,'Tabla Amortización Crec'!R15)</f>
        <v>166.35080000000002</v>
      </c>
      <c r="K9" s="141">
        <f ca="1">IF(D9&lt;=0,0,'Tabla Amortización Crec'!W15+'Tabla Amortización Crec'!U15)</f>
        <v>296.09026974253806</v>
      </c>
      <c r="L9" s="141">
        <f t="shared" ref="L9:L72" si="3">IF(C9&lt;=0,,399)</f>
        <v>399</v>
      </c>
      <c r="M9" s="141">
        <f ca="1">IF(C9=0,0,'Tabla Amortización Crec'!X15+'Tabla Amortización Crec'!V15+'Tabla Amortización Crec'!S15+'Tabla Amortización Crec'!Q15)</f>
        <v>137.83057115880609</v>
      </c>
      <c r="N9" s="141">
        <f ca="1">G9+K9+J9+L9+M9+I9</f>
        <v>21838.067888600159</v>
      </c>
      <c r="O9" s="142"/>
      <c r="P9" s="140">
        <f t="shared" ca="1" si="1"/>
        <v>1976128.0259745235</v>
      </c>
      <c r="Q9" s="140">
        <f ca="1">N9-M9+H9+E9</f>
        <v>21700.237317441351</v>
      </c>
      <c r="R9" s="72"/>
      <c r="S9" s="72"/>
    </row>
    <row r="10" spans="1:19" ht="15" x14ac:dyDescent="0.25">
      <c r="A10" s="155">
        <v>3</v>
      </c>
      <c r="B10" s="244">
        <f ca="1">'Tabla Amortización Crec'!C16</f>
        <v>45751</v>
      </c>
      <c r="C10" s="141">
        <f ca="1">IF(P9&lt;=0.01,0,P9)</f>
        <v>1976128.0259745235</v>
      </c>
      <c r="D10" s="141">
        <f ca="1">IF(C10&lt;=0,0,IF(C10&lt;D9,C10,'Tabla Amortización Crec'!AB16))</f>
        <v>29.07028528376236</v>
      </c>
      <c r="E10" s="156"/>
      <c r="F10" s="141">
        <f ca="1">IF(C10&lt;=0,0,'Tabla Amortización Crec'!AC16)</f>
        <v>19228.823580805558</v>
      </c>
      <c r="G10" s="141">
        <f t="shared" ca="1" si="0"/>
        <v>19257.893866089322</v>
      </c>
      <c r="H10" s="449"/>
      <c r="I10" s="141">
        <f t="shared" ca="1" si="2"/>
        <v>1580.902420779619</v>
      </c>
      <c r="J10" s="141">
        <f ca="1">IF(P9&lt;=0.01,0,'Tabla Amortización Crec'!R16)</f>
        <v>166.35080000000002</v>
      </c>
      <c r="K10" s="141">
        <f ca="1">IF(D10&lt;=0,0,'Tabla Amortización Crec'!W16+'Tabla Amortización Crec'!U16)</f>
        <v>296.09026974253806</v>
      </c>
      <c r="L10" s="141">
        <f t="shared" ca="1" si="3"/>
        <v>399</v>
      </c>
      <c r="M10" s="141">
        <f ca="1">IF(C10=0,0,'Tabla Amortización Crec'!X16+'Tabla Amortización Crec'!V16+'Tabla Amortización Crec'!S16+'Tabla Amortización Crec'!Q16)</f>
        <v>137.83057115880609</v>
      </c>
      <c r="N10" s="141">
        <f t="shared" ref="N10:N73" ca="1" si="4">G10+K10+J10+L10+M10+I10</f>
        <v>21838.067927770284</v>
      </c>
      <c r="O10" s="142"/>
      <c r="P10" s="140">
        <f t="shared" ca="1" si="1"/>
        <v>1976098.9556892398</v>
      </c>
      <c r="Q10" s="140">
        <f t="shared" ref="Q10:Q73" ca="1" si="5">N10-M10+H10+E10</f>
        <v>21700.237356611477</v>
      </c>
      <c r="R10" s="72"/>
      <c r="S10" s="72"/>
    </row>
    <row r="11" spans="1:19" ht="15" x14ac:dyDescent="0.25">
      <c r="A11" s="155">
        <v>4</v>
      </c>
      <c r="B11" s="244">
        <f ca="1">'Tabla Amortización Crec'!C17</f>
        <v>45781</v>
      </c>
      <c r="C11" s="141">
        <f t="shared" ref="C11:C74" ca="1" si="6">IF(P10&lt;=0.01,0,P10)</f>
        <v>1976098.9556892398</v>
      </c>
      <c r="D11" s="141">
        <f ca="1">IF(C11&lt;=0,0,IF(C11&lt;D10,C11,'Tabla Amortización Crec'!AB17))</f>
        <v>649.65191707374856</v>
      </c>
      <c r="E11" s="156"/>
      <c r="F11" s="141">
        <f ca="1">IF(C11&lt;=0,0,'Tabla Amortización Crec'!AC17)</f>
        <v>18608.265206666667</v>
      </c>
      <c r="G11" s="141">
        <f t="shared" ca="1" si="0"/>
        <v>19257.917123740415</v>
      </c>
      <c r="H11" s="449"/>
      <c r="I11" s="141">
        <f t="shared" ca="1" si="2"/>
        <v>1580.879164551392</v>
      </c>
      <c r="J11" s="141">
        <f ca="1">IF(P10&lt;=0.01,0,'Tabla Amortización Crec'!R17)</f>
        <v>166.35080000000002</v>
      </c>
      <c r="K11" s="141">
        <f ca="1">IF(D11&lt;=0,0,'Tabla Amortización Crec'!W17+'Tabla Amortización Crec'!U17)</f>
        <v>296.09026974253806</v>
      </c>
      <c r="L11" s="141">
        <f t="shared" ca="1" si="3"/>
        <v>399</v>
      </c>
      <c r="M11" s="141">
        <f ca="1">IF(C11=0,0,'Tabla Amortización Crec'!X17+'Tabla Amortización Crec'!V17+'Tabla Amortización Crec'!S17+'Tabla Amortización Crec'!Q17)</f>
        <v>137.83057115880609</v>
      </c>
      <c r="N11" s="141">
        <f t="shared" ca="1" si="4"/>
        <v>21838.067929193152</v>
      </c>
      <c r="O11" s="142"/>
      <c r="P11" s="140">
        <f t="shared" ca="1" si="1"/>
        <v>1975449.3037721661</v>
      </c>
      <c r="Q11" s="140">
        <f t="shared" ca="1" si="5"/>
        <v>21700.237358034345</v>
      </c>
      <c r="R11" s="72"/>
      <c r="S11" s="72"/>
    </row>
    <row r="12" spans="1:19" ht="15" x14ac:dyDescent="0.25">
      <c r="A12" s="155">
        <v>5</v>
      </c>
      <c r="B12" s="244">
        <f ca="1">'Tabla Amortización Crec'!C18</f>
        <v>45812</v>
      </c>
      <c r="C12" s="141">
        <f t="shared" ca="1" si="6"/>
        <v>1975449.3037721661</v>
      </c>
      <c r="D12" s="141">
        <f ca="1">IF(C12&lt;=0,0,IF(C12&lt;D11,C12,'Tabla Amortización Crec'!AB18))</f>
        <v>36.217607142476254</v>
      </c>
      <c r="E12" s="156"/>
      <c r="F12" s="141">
        <f ca="1">IF(C12&lt;=0,0,'Tabla Amortización Crec'!AC18)</f>
        <v>19222.219258138888</v>
      </c>
      <c r="G12" s="141">
        <f ca="1">D12+F12</f>
        <v>19258.436865281365</v>
      </c>
      <c r="H12" s="449"/>
      <c r="I12" s="141">
        <f t="shared" ca="1" si="2"/>
        <v>1580.3594430177332</v>
      </c>
      <c r="J12" s="141">
        <f ca="1">IF(P11&lt;=0.01,0,'Tabla Amortización Crec'!R18)</f>
        <v>166.35080000000002</v>
      </c>
      <c r="K12" s="141">
        <f ca="1">IF(D12&lt;=0,0,'Tabla Amortización Crec'!W18+'Tabla Amortización Crec'!U18)</f>
        <v>296.09026974253806</v>
      </c>
      <c r="L12" s="141">
        <f t="shared" ca="1" si="3"/>
        <v>399</v>
      </c>
      <c r="M12" s="141">
        <f ca="1">IF(C12=0,0,'Tabla Amortización Crec'!X18+'Tabla Amortización Crec'!V18+'Tabla Amortización Crec'!S18+'Tabla Amortización Crec'!Q18)</f>
        <v>137.83057115880609</v>
      </c>
      <c r="N12" s="141">
        <f t="shared" ca="1" si="4"/>
        <v>21838.067949200442</v>
      </c>
      <c r="O12" s="142"/>
      <c r="P12" s="140">
        <f t="shared" ca="1" si="1"/>
        <v>1975413.0861650237</v>
      </c>
      <c r="Q12" s="140">
        <f ca="1">N12-M12+H12+E12</f>
        <v>21700.237378041635</v>
      </c>
      <c r="R12" s="72"/>
      <c r="S12" s="72"/>
    </row>
    <row r="13" spans="1:19" ht="15" x14ac:dyDescent="0.25">
      <c r="A13" s="155">
        <v>6</v>
      </c>
      <c r="B13" s="244">
        <f ca="1">'Tabla Amortización Crec'!C19</f>
        <v>45842</v>
      </c>
      <c r="C13" s="141">
        <f t="shared" ca="1" si="6"/>
        <v>1975413.0861650237</v>
      </c>
      <c r="D13" s="141">
        <f ca="1">IF(C13&lt;=0,0,IF(C13&lt;D12,C13,'Tabla Amortización Crec'!AB19))</f>
        <v>656.65921737948361</v>
      </c>
      <c r="E13" s="156"/>
      <c r="F13" s="141">
        <f ca="1">IF(C13&lt;=0,0,'Tabla Amortización Crec'!AC19)</f>
        <v>18601.806597500003</v>
      </c>
      <c r="G13" s="141">
        <f t="shared" ca="1" si="0"/>
        <v>19258.465814879488</v>
      </c>
      <c r="H13" s="449"/>
      <c r="I13" s="141">
        <f t="shared" ca="1" si="2"/>
        <v>1580.3304689320191</v>
      </c>
      <c r="J13" s="141">
        <f ca="1">IF(P12&lt;=0.01,0,'Tabla Amortización Crec'!R19)</f>
        <v>166.35080000000002</v>
      </c>
      <c r="K13" s="141">
        <f ca="1">IF(D13&lt;=0,0,'Tabla Amortización Crec'!W19+'Tabla Amortización Crec'!U19)</f>
        <v>296.09026974253806</v>
      </c>
      <c r="L13" s="141">
        <f t="shared" ca="1" si="3"/>
        <v>399</v>
      </c>
      <c r="M13" s="141">
        <f ca="1">IF(C13=0,0,'Tabla Amortización Crec'!X19+'Tabla Amortización Crec'!V19+'Tabla Amortización Crec'!S19+'Tabla Amortización Crec'!Q19)</f>
        <v>137.83057115880609</v>
      </c>
      <c r="N13" s="141">
        <f t="shared" ca="1" si="4"/>
        <v>21838.06792471285</v>
      </c>
      <c r="O13" s="142"/>
      <c r="P13" s="140">
        <f t="shared" ca="1" si="1"/>
        <v>1974756.4269476442</v>
      </c>
      <c r="Q13" s="140">
        <f t="shared" ca="1" si="5"/>
        <v>21700.237353554043</v>
      </c>
      <c r="R13" s="72"/>
      <c r="S13" s="72"/>
    </row>
    <row r="14" spans="1:19" ht="15" x14ac:dyDescent="0.25">
      <c r="A14" s="155">
        <v>7</v>
      </c>
      <c r="B14" s="244">
        <f ca="1">'Tabla Amortización Crec'!C20</f>
        <v>45873</v>
      </c>
      <c r="C14" s="141">
        <f t="shared" ca="1" si="6"/>
        <v>1974756.4269476442</v>
      </c>
      <c r="D14" s="141">
        <f ca="1">IF(C14&lt;=0,0,IF(C14&lt;D13,C14,'Tabla Amortización Crec'!AB20))</f>
        <v>43.513985036263421</v>
      </c>
      <c r="E14" s="156"/>
      <c r="F14" s="141">
        <f ca="1">IF(C14&lt;=0,0,'Tabla Amortización Crec'!AC20)</f>
        <v>19215.477150805556</v>
      </c>
      <c r="G14" s="141">
        <f t="shared" ca="1" si="0"/>
        <v>19258.991135841821</v>
      </c>
      <c r="H14" s="449"/>
      <c r="I14" s="141">
        <f t="shared" ca="1" si="2"/>
        <v>1579.8051415581153</v>
      </c>
      <c r="J14" s="141">
        <f ca="1">IF(P13&lt;=0.01,0,'Tabla Amortización Crec'!R20)</f>
        <v>166.35080000000002</v>
      </c>
      <c r="K14" s="141">
        <f ca="1">IF(D14&lt;=0,0,'Tabla Amortización Crec'!W20+'Tabla Amortización Crec'!U20)</f>
        <v>296.09026974253806</v>
      </c>
      <c r="L14" s="141">
        <f t="shared" ca="1" si="3"/>
        <v>399</v>
      </c>
      <c r="M14" s="141">
        <f ca="1">IF(C14=0,0,'Tabla Amortización Crec'!X20+'Tabla Amortización Crec'!V20+'Tabla Amortización Crec'!S20+'Tabla Amortización Crec'!Q20)</f>
        <v>137.83057115880609</v>
      </c>
      <c r="N14" s="141">
        <f t="shared" ca="1" si="4"/>
        <v>21838.06791830128</v>
      </c>
      <c r="O14" s="142"/>
      <c r="P14" s="140">
        <f t="shared" ca="1" si="1"/>
        <v>1974712.912962608</v>
      </c>
      <c r="Q14" s="140">
        <f t="shared" ca="1" si="5"/>
        <v>21700.237347142473</v>
      </c>
      <c r="R14" s="72"/>
      <c r="S14" s="72"/>
    </row>
    <row r="15" spans="1:19" ht="15" x14ac:dyDescent="0.25">
      <c r="A15" s="155">
        <v>8</v>
      </c>
      <c r="B15" s="244">
        <f ca="1">'Tabla Amortización Crec'!C21</f>
        <v>45904</v>
      </c>
      <c r="C15" s="141">
        <f t="shared" ca="1" si="6"/>
        <v>1974712.912962608</v>
      </c>
      <c r="D15" s="141">
        <f ca="1">IF(C15&lt;=0,0,IF(C15&lt;D14,C15,'Tabla Amortización Crec'!AB21))</f>
        <v>43.972211473127572</v>
      </c>
      <c r="E15" s="156"/>
      <c r="F15" s="141">
        <f ca="1">IF(C15&lt;=0,0,'Tabla Amortización Crec'!AC21)</f>
        <v>19215.05377433333</v>
      </c>
      <c r="G15" s="141">
        <f t="shared" ca="1" si="0"/>
        <v>19259.025985806456</v>
      </c>
      <c r="H15" s="449"/>
      <c r="I15" s="141">
        <f t="shared" ca="1" si="2"/>
        <v>1579.7703303700864</v>
      </c>
      <c r="J15" s="141">
        <f ca="1">IF(P14&lt;=0.01,0,'Tabla Amortización Crec'!R21)</f>
        <v>166.35080000000002</v>
      </c>
      <c r="K15" s="141">
        <f ca="1">IF(D15&lt;=0,0,'Tabla Amortización Crec'!W21+'Tabla Amortización Crec'!U21)</f>
        <v>296.09026974253806</v>
      </c>
      <c r="L15" s="141">
        <f t="shared" ca="1" si="3"/>
        <v>399</v>
      </c>
      <c r="M15" s="141">
        <f ca="1">IF(C15=0,0,'Tabla Amortización Crec'!X21+'Tabla Amortización Crec'!V21+'Tabla Amortización Crec'!S21+'Tabla Amortización Crec'!Q21)</f>
        <v>137.83057115880609</v>
      </c>
      <c r="N15" s="141">
        <f t="shared" ca="1" si="4"/>
        <v>21838.067957077888</v>
      </c>
      <c r="O15" s="142"/>
      <c r="P15" s="140">
        <f t="shared" ca="1" si="1"/>
        <v>1974668.9407511349</v>
      </c>
      <c r="Q15" s="140">
        <f t="shared" ca="1" si="5"/>
        <v>21700.237385919081</v>
      </c>
      <c r="R15" s="72"/>
      <c r="S15" s="72"/>
    </row>
    <row r="16" spans="1:19" ht="15" x14ac:dyDescent="0.25">
      <c r="A16" s="155">
        <v>9</v>
      </c>
      <c r="B16" s="244">
        <f ca="1">'Tabla Amortización Crec'!C22</f>
        <v>45934</v>
      </c>
      <c r="C16" s="141">
        <f t="shared" ca="1" si="6"/>
        <v>1974668.9407511349</v>
      </c>
      <c r="D16" s="141">
        <f ca="1">IF(C16&lt;=0,0,IF(C16&lt;D15,C16,'Tabla Amortización Crec'!AB22))</f>
        <v>664.26190302471878</v>
      </c>
      <c r="E16" s="156"/>
      <c r="F16" s="141">
        <f ca="1">IF(C16&lt;=0,0,'Tabla Amortización Crec'!AC22)</f>
        <v>18594.799279166669</v>
      </c>
      <c r="G16" s="141">
        <f t="shared" ca="1" si="0"/>
        <v>19259.061182191388</v>
      </c>
      <c r="H16" s="449"/>
      <c r="I16" s="141">
        <f t="shared" ca="1" si="2"/>
        <v>1579.7351526009079</v>
      </c>
      <c r="J16" s="141">
        <f ca="1">IF(P15&lt;=0.01,0,'Tabla Amortización Crec'!R22)</f>
        <v>166.35080000000002</v>
      </c>
      <c r="K16" s="141">
        <f ca="1">IF(D16&lt;=0,0,'Tabla Amortización Crec'!W22+'Tabla Amortización Crec'!U22)</f>
        <v>296.09026974253806</v>
      </c>
      <c r="L16" s="141">
        <f t="shared" ca="1" si="3"/>
        <v>399</v>
      </c>
      <c r="M16" s="141">
        <f ca="1">IF(C16=0,0,'Tabla Amortización Crec'!X22+'Tabla Amortización Crec'!V22+'Tabla Amortización Crec'!S22+'Tabla Amortización Crec'!Q22)</f>
        <v>137.83057115880609</v>
      </c>
      <c r="N16" s="141">
        <f t="shared" ca="1" si="4"/>
        <v>21838.067975693641</v>
      </c>
      <c r="O16" s="142"/>
      <c r="P16" s="140">
        <f t="shared" ca="1" si="1"/>
        <v>1974004.6788481101</v>
      </c>
      <c r="Q16" s="140">
        <f t="shared" ca="1" si="5"/>
        <v>21700.237404534833</v>
      </c>
      <c r="R16" s="72"/>
      <c r="S16" s="72"/>
    </row>
    <row r="17" spans="1:19" ht="15" x14ac:dyDescent="0.25">
      <c r="A17" s="155">
        <v>10</v>
      </c>
      <c r="B17" s="244">
        <f ca="1">'Tabla Amortización Crec'!C23</f>
        <v>45965</v>
      </c>
      <c r="C17" s="141">
        <f t="shared" ca="1" si="6"/>
        <v>1974004.6788481101</v>
      </c>
      <c r="D17" s="141">
        <f ca="1">IF(C17&lt;=0,0,IF(C17&lt;D16,C17,'Tabla Amortización Crec'!AB23))</f>
        <v>51.430310162187425</v>
      </c>
      <c r="E17" s="156"/>
      <c r="F17" s="141">
        <f ca="1">IF(C17&lt;=0,0,'Tabla Amortización Crec'!AC23)</f>
        <v>19208.162302972225</v>
      </c>
      <c r="G17" s="141">
        <f t="shared" ca="1" si="0"/>
        <v>19259.592613134413</v>
      </c>
      <c r="H17" s="449"/>
      <c r="I17" s="141">
        <f t="shared" ca="1" si="2"/>
        <v>1579.2037430784881</v>
      </c>
      <c r="J17" s="141">
        <f ca="1">IF(P16&lt;=0.01,0,'Tabla Amortización Crec'!R23)</f>
        <v>166.35080000000002</v>
      </c>
      <c r="K17" s="141">
        <f ca="1">IF(D17&lt;=0,0,'Tabla Amortización Crec'!W23+'Tabla Amortización Crec'!U23)</f>
        <v>296.09026974253806</v>
      </c>
      <c r="L17" s="141">
        <f t="shared" ca="1" si="3"/>
        <v>399</v>
      </c>
      <c r="M17" s="141">
        <f ca="1">IF(C17=0,0,'Tabla Amortización Crec'!X23+'Tabla Amortización Crec'!V23+'Tabla Amortización Crec'!S23+'Tabla Amortización Crec'!Q23)</f>
        <v>137.83057115880609</v>
      </c>
      <c r="N17" s="141">
        <f t="shared" ca="1" si="4"/>
        <v>21838.067997114245</v>
      </c>
      <c r="O17" s="142"/>
      <c r="P17" s="140">
        <f t="shared" ca="1" si="1"/>
        <v>1973953.2485379479</v>
      </c>
      <c r="Q17" s="140">
        <f t="shared" ca="1" si="5"/>
        <v>21700.237425955438</v>
      </c>
      <c r="R17" s="72"/>
      <c r="S17" s="72"/>
    </row>
    <row r="18" spans="1:19" ht="15" x14ac:dyDescent="0.25">
      <c r="A18" s="155">
        <v>11</v>
      </c>
      <c r="B18" s="244">
        <f ca="1">'Tabla Amortización Crec'!C24</f>
        <v>45995</v>
      </c>
      <c r="C18" s="141">
        <f t="shared" ca="1" si="6"/>
        <v>1973953.2485379479</v>
      </c>
      <c r="D18" s="141">
        <f ca="1">IF(C18&lt;=0,0,IF(C18&lt;D17,C18,'Tabla Amortización Crec'!AB24))</f>
        <v>671.57389180278028</v>
      </c>
      <c r="E18" s="156"/>
      <c r="F18" s="141">
        <f ca="1">IF(C18&lt;=0,0,'Tabla Amortización Crec'!AC24)</f>
        <v>18588.059864999999</v>
      </c>
      <c r="G18" s="141">
        <f t="shared" ca="1" si="0"/>
        <v>19259.633756802781</v>
      </c>
      <c r="H18" s="449"/>
      <c r="I18" s="141">
        <f t="shared" ca="1" si="2"/>
        <v>1579.1625988303583</v>
      </c>
      <c r="J18" s="141">
        <f ca="1">IF(P17&lt;=0.01,0,'Tabla Amortización Crec'!R24)</f>
        <v>166.35080000000002</v>
      </c>
      <c r="K18" s="141">
        <f ca="1">IF(D18&lt;=0,0,'Tabla Amortización Crec'!W24+'Tabla Amortización Crec'!U24)</f>
        <v>296.09026974253806</v>
      </c>
      <c r="L18" s="141">
        <f t="shared" ca="1" si="3"/>
        <v>399</v>
      </c>
      <c r="M18" s="141">
        <f ca="1">IF(C18=0,0,'Tabla Amortización Crec'!X24+'Tabla Amortización Crec'!V24+'Tabla Amortización Crec'!S24+'Tabla Amortización Crec'!Q24)</f>
        <v>137.83057115880609</v>
      </c>
      <c r="N18" s="141">
        <f t="shared" ca="1" si="4"/>
        <v>21838.067996534483</v>
      </c>
      <c r="O18" s="142"/>
      <c r="P18" s="140">
        <f t="shared" ca="1" si="1"/>
        <v>1973281.6746461452</v>
      </c>
      <c r="Q18" s="140">
        <f t="shared" ca="1" si="5"/>
        <v>21700.237425375675</v>
      </c>
      <c r="R18" s="72"/>
      <c r="S18" s="72"/>
    </row>
    <row r="19" spans="1:19" ht="15" x14ac:dyDescent="0.25">
      <c r="A19" s="155">
        <v>12</v>
      </c>
      <c r="B19" s="244">
        <f ca="1">'Tabla Amortización Crec'!C25</f>
        <v>46026</v>
      </c>
      <c r="C19" s="141">
        <f t="shared" ca="1" si="6"/>
        <v>1973281.6746461452</v>
      </c>
      <c r="D19" s="141">
        <f ca="1">IF(C19&lt;=0,0,IF(C19&lt;D18,C19,'Tabla Amortización Crec'!AB25))</f>
        <v>59.043946077880264</v>
      </c>
      <c r="E19" s="156"/>
      <c r="F19" s="141">
        <f ca="1">IF(C19&lt;=0,0,'Tabla Amortización Crec'!AC25)</f>
        <v>19201.127111305555</v>
      </c>
      <c r="G19" s="141">
        <f t="shared" ca="1" si="0"/>
        <v>19260.171057383435</v>
      </c>
      <c r="H19" s="449"/>
      <c r="I19" s="141">
        <f t="shared" ca="1" si="2"/>
        <v>1578.6253397169162</v>
      </c>
      <c r="J19" s="141">
        <f ca="1">IF(P18&lt;=0.01,0,'Tabla Amortización Crec'!R25)</f>
        <v>166.35080000000002</v>
      </c>
      <c r="K19" s="141">
        <f ca="1">IF(D19&lt;=0,0,'Tabla Amortización Crec'!W25+'Tabla Amortización Crec'!U25)</f>
        <v>296.09026974253806</v>
      </c>
      <c r="L19" s="141">
        <f t="shared" ca="1" si="3"/>
        <v>399</v>
      </c>
      <c r="M19" s="141">
        <f ca="1">IF(C19=0,0,'Tabla Amortización Crec'!X25+'Tabla Amortización Crec'!V25+'Tabla Amortización Crec'!S25+'Tabla Amortización Crec'!Q25)</f>
        <v>137.83057115880609</v>
      </c>
      <c r="N19" s="141">
        <f t="shared" ca="1" si="4"/>
        <v>21838.068038001697</v>
      </c>
      <c r="O19" s="142"/>
      <c r="P19" s="140">
        <f t="shared" ca="1" si="1"/>
        <v>1973222.6307000674</v>
      </c>
      <c r="Q19" s="140">
        <f t="shared" ca="1" si="5"/>
        <v>21700.237466842889</v>
      </c>
      <c r="R19" s="72"/>
      <c r="S19" s="72"/>
    </row>
    <row r="20" spans="1:19" ht="15" x14ac:dyDescent="0.25">
      <c r="A20" s="155">
        <v>13</v>
      </c>
      <c r="B20" s="244">
        <f ca="1">'Tabla Amortización Crec'!C26</f>
        <v>46057</v>
      </c>
      <c r="C20" s="141">
        <f t="shared" ca="1" si="6"/>
        <v>1973222.6307000674</v>
      </c>
      <c r="D20" s="141">
        <f ca="1">IF(C20&lt;=0,0,IF(C20&lt;D19,C20,'Tabla Amortización Crec'!AB26))</f>
        <v>309.73126660465482</v>
      </c>
      <c r="E20" s="156"/>
      <c r="F20" s="141">
        <f ca="1">IF(C20&lt;=0,0,'Tabla Amortización Crec'!AC26)</f>
        <v>19200.552619305556</v>
      </c>
      <c r="G20" s="141">
        <f ca="1">D20+F20</f>
        <v>19510.283885910212</v>
      </c>
      <c r="H20" s="449"/>
      <c r="I20" s="141">
        <f t="shared" ca="1" si="2"/>
        <v>1578.5781045600538</v>
      </c>
      <c r="J20" s="141">
        <f ca="1">IF(P19&lt;=0.01,0,'Tabla Amortización Crec'!R26)</f>
        <v>166.35080000000002</v>
      </c>
      <c r="K20" s="141">
        <f ca="1">IF(D20&lt;=0,0,'Tabla Amortización Crec'!W26+'Tabla Amortización Crec'!U26)</f>
        <v>298.5409121812674</v>
      </c>
      <c r="L20" s="141">
        <f t="shared" ca="1" si="3"/>
        <v>399</v>
      </c>
      <c r="M20" s="141">
        <f ca="1">IF(C20=0,0,'Tabla Amortización Crec'!X26+'Tabla Amortización Crec'!V26+'Tabla Amortización Crec'!S26+'Tabla Amortización Crec'!Q26)</f>
        <v>138.2226739490028</v>
      </c>
      <c r="N20" s="141">
        <f ca="1">G20+K20+J20+L20+M20+I20</f>
        <v>22090.976376600534</v>
      </c>
      <c r="O20" s="206">
        <f ca="1">(G20/G19)-1</f>
        <v>1.2986012833509974E-2</v>
      </c>
      <c r="P20" s="140">
        <f t="shared" ca="1" si="1"/>
        <v>1972912.8994334626</v>
      </c>
      <c r="Q20" s="140">
        <f t="shared" ca="1" si="5"/>
        <v>21952.753702651531</v>
      </c>
      <c r="R20" s="72"/>
      <c r="S20" s="72"/>
    </row>
    <row r="21" spans="1:19" ht="15" x14ac:dyDescent="0.25">
      <c r="A21" s="155">
        <v>14</v>
      </c>
      <c r="B21" s="244">
        <f ca="1">'Tabla Amortización Crec'!C27</f>
        <v>46085</v>
      </c>
      <c r="C21" s="141">
        <f t="shared" ca="1" si="6"/>
        <v>1972912.8994334626</v>
      </c>
      <c r="D21" s="141">
        <f ca="1">IF(C21&lt;=0,0,IF(C21&lt;D20,C21,'Tabla Amortización Crec'!AB27))</f>
        <v>2170.8192225481075</v>
      </c>
      <c r="E21" s="156"/>
      <c r="F21" s="141">
        <f ca="1">IF(C21&lt;=0,0,'Tabla Amortización Crec'!AC27)</f>
        <v>17339.712441333333</v>
      </c>
      <c r="G21" s="141">
        <f t="shared" ca="1" si="0"/>
        <v>19510.53166388144</v>
      </c>
      <c r="H21" s="449"/>
      <c r="I21" s="141">
        <f t="shared" ca="1" si="2"/>
        <v>1578.3303195467704</v>
      </c>
      <c r="J21" s="141">
        <f ca="1">IF(P20&lt;=0.01,0,'Tabla Amortización Crec'!R27)</f>
        <v>166.35080000000002</v>
      </c>
      <c r="K21" s="141">
        <f ca="1">IF(D21&lt;=0,0,'Tabla Amortización Crec'!W27+'Tabla Amortización Crec'!U27)</f>
        <v>298.5409121812674</v>
      </c>
      <c r="L21" s="141">
        <f t="shared" ca="1" si="3"/>
        <v>399</v>
      </c>
      <c r="M21" s="141">
        <f ca="1">IF(C21=0,0,'Tabla Amortización Crec'!X27+'Tabla Amortización Crec'!V27+'Tabla Amortización Crec'!S27+'Tabla Amortización Crec'!Q27)</f>
        <v>138.2226739490028</v>
      </c>
      <c r="N21" s="141">
        <f t="shared" ca="1" si="4"/>
        <v>22090.976369558481</v>
      </c>
      <c r="O21" s="142"/>
      <c r="P21" s="140">
        <f t="shared" ca="1" si="1"/>
        <v>1970742.0802109146</v>
      </c>
      <c r="Q21" s="140">
        <f t="shared" ca="1" si="5"/>
        <v>21952.753695609477</v>
      </c>
      <c r="R21" s="72"/>
      <c r="S21" s="72"/>
    </row>
    <row r="22" spans="1:19" ht="15" x14ac:dyDescent="0.25">
      <c r="A22" s="155">
        <v>15</v>
      </c>
      <c r="B22" s="244">
        <f ca="1">'Tabla Amortización Crec'!C28</f>
        <v>46116</v>
      </c>
      <c r="C22" s="141">
        <f t="shared" ca="1" si="6"/>
        <v>1970742.0802109146</v>
      </c>
      <c r="D22" s="141">
        <f ca="1">IF(C22&lt;=0,0,IF(C22&lt;D21,C22,'Tabla Amortización Crec'!AB28))</f>
        <v>335.85284133903906</v>
      </c>
      <c r="E22" s="156"/>
      <c r="F22" s="141">
        <f ca="1">IF(C22&lt;=0,0,'Tabla Amortización Crec'!AC28)</f>
        <v>19176.415489722225</v>
      </c>
      <c r="G22" s="141">
        <f t="shared" ca="1" si="0"/>
        <v>19512.268331061263</v>
      </c>
      <c r="H22" s="449"/>
      <c r="I22" s="141">
        <f t="shared" ca="1" si="2"/>
        <v>1576.5936641687317</v>
      </c>
      <c r="J22" s="141">
        <f ca="1">IF(P21&lt;=0.01,0,'Tabla Amortización Crec'!R28)</f>
        <v>166.35080000000002</v>
      </c>
      <c r="K22" s="141">
        <f ca="1">IF(D22&lt;=0,0,'Tabla Amortización Crec'!W28+'Tabla Amortización Crec'!U28)</f>
        <v>298.5409121812674</v>
      </c>
      <c r="L22" s="141">
        <f t="shared" ca="1" si="3"/>
        <v>399</v>
      </c>
      <c r="M22" s="141">
        <f ca="1">IF(C22=0,0,'Tabla Amortización Crec'!X28+'Tabla Amortización Crec'!V28+'Tabla Amortización Crec'!S28+'Tabla Amortización Crec'!Q28)</f>
        <v>138.2226739490028</v>
      </c>
      <c r="N22" s="141">
        <f t="shared" ca="1" si="4"/>
        <v>22090.976381360266</v>
      </c>
      <c r="O22" s="142"/>
      <c r="P22" s="140">
        <f t="shared" ca="1" si="1"/>
        <v>1970406.2273695755</v>
      </c>
      <c r="Q22" s="140">
        <f t="shared" ca="1" si="5"/>
        <v>21952.753707411262</v>
      </c>
      <c r="R22" s="72"/>
      <c r="S22" s="72"/>
    </row>
    <row r="23" spans="1:19" ht="15" x14ac:dyDescent="0.25">
      <c r="A23" s="155">
        <v>16</v>
      </c>
      <c r="B23" s="244">
        <f ca="1">'Tabla Amortización Crec'!C29</f>
        <v>46146</v>
      </c>
      <c r="C23" s="141">
        <f t="shared" ca="1" si="6"/>
        <v>1970406.2273695755</v>
      </c>
      <c r="D23" s="141">
        <f ca="1">IF(C23&lt;=0,0,IF(C23&lt;D22,C23,'Tabla Amortización Crec'!AB29))</f>
        <v>957.87817971203594</v>
      </c>
      <c r="E23" s="156"/>
      <c r="F23" s="141">
        <f ca="1">IF(C23&lt;=0,0,'Tabla Amortización Crec'!AC29)</f>
        <v>18554.658854166668</v>
      </c>
      <c r="G23" s="141">
        <f t="shared" ca="1" si="0"/>
        <v>19512.537033878703</v>
      </c>
      <c r="H23" s="449"/>
      <c r="I23" s="141">
        <f t="shared" ca="1" si="2"/>
        <v>1576.3249818956606</v>
      </c>
      <c r="J23" s="141">
        <f ca="1">IF(P22&lt;=0.01,0,'Tabla Amortización Crec'!R29)</f>
        <v>166.35080000000002</v>
      </c>
      <c r="K23" s="141">
        <f ca="1">IF(D23&lt;=0,0,'Tabla Amortización Crec'!W29+'Tabla Amortización Crec'!U29)</f>
        <v>298.5409121812674</v>
      </c>
      <c r="L23" s="141">
        <f t="shared" ca="1" si="3"/>
        <v>399</v>
      </c>
      <c r="M23" s="141">
        <f ca="1">IF(C23=0,0,'Tabla Amortización Crec'!X29+'Tabla Amortización Crec'!V29+'Tabla Amortización Crec'!S29+'Tabla Amortización Crec'!Q29)</f>
        <v>138.2226739490028</v>
      </c>
      <c r="N23" s="141">
        <f t="shared" ca="1" si="4"/>
        <v>22090.976401904634</v>
      </c>
      <c r="O23" s="142"/>
      <c r="P23" s="140">
        <f t="shared" ca="1" si="1"/>
        <v>1969448.3491898635</v>
      </c>
      <c r="Q23" s="140">
        <f t="shared" ca="1" si="5"/>
        <v>21952.753727955631</v>
      </c>
      <c r="R23" s="72"/>
      <c r="S23" s="72"/>
    </row>
    <row r="24" spans="1:19" ht="15" x14ac:dyDescent="0.25">
      <c r="A24" s="155">
        <v>17</v>
      </c>
      <c r="B24" s="244">
        <f ca="1">'Tabla Amortización Crec'!C30</f>
        <v>46177</v>
      </c>
      <c r="C24" s="141">
        <f t="shared" ca="1" si="6"/>
        <v>1969448.3491898635</v>
      </c>
      <c r="D24" s="141">
        <f ca="1">IF(C24&lt;=0,0,IF(C24&lt;D23,C24,'Tabla Amortización Crec'!AB30))</f>
        <v>349.47654773016029</v>
      </c>
      <c r="E24" s="156"/>
      <c r="F24" s="141">
        <f ca="1">IF(C24&lt;=0,0,'Tabla Amortización Crec'!AC30)</f>
        <v>19163.826778083338</v>
      </c>
      <c r="G24" s="141">
        <f t="shared" ca="1" si="0"/>
        <v>19513.303325813496</v>
      </c>
      <c r="H24" s="449"/>
      <c r="I24" s="141">
        <f t="shared" ca="1" si="2"/>
        <v>1575.558679351891</v>
      </c>
      <c r="J24" s="141">
        <f ca="1">IF(P23&lt;=0.01,0,'Tabla Amortización Crec'!R30)</f>
        <v>166.35080000000002</v>
      </c>
      <c r="K24" s="141">
        <f ca="1">IF(D24&lt;=0,0,'Tabla Amortización Crec'!W30+'Tabla Amortización Crec'!U30)</f>
        <v>298.5409121812674</v>
      </c>
      <c r="L24" s="141">
        <f t="shared" ca="1" si="3"/>
        <v>399</v>
      </c>
      <c r="M24" s="141">
        <f ca="1">IF(C24=0,0,'Tabla Amortización Crec'!X30+'Tabla Amortización Crec'!V30+'Tabla Amortización Crec'!S30+'Tabla Amortización Crec'!Q30)</f>
        <v>138.2226739490028</v>
      </c>
      <c r="N24" s="141">
        <f t="shared" ca="1" si="4"/>
        <v>22090.976391295659</v>
      </c>
      <c r="O24" s="142"/>
      <c r="P24" s="140">
        <f t="shared" ca="1" si="1"/>
        <v>1969098.8726421334</v>
      </c>
      <c r="Q24" s="140">
        <f t="shared" ca="1" si="5"/>
        <v>21952.753717346655</v>
      </c>
      <c r="R24" s="72"/>
      <c r="S24" s="72"/>
    </row>
    <row r="25" spans="1:19" ht="15" x14ac:dyDescent="0.25">
      <c r="A25" s="155">
        <v>18</v>
      </c>
      <c r="B25" s="244">
        <f ca="1">'Tabla Amortización Crec'!C31</f>
        <v>46207</v>
      </c>
      <c r="C25" s="141">
        <f t="shared" ca="1" si="6"/>
        <v>1969098.8726421334</v>
      </c>
      <c r="D25" s="141">
        <f ca="1">IF(C25&lt;=0,0,IF(C25&lt;D24,C25,'Tabla Amortización Crec'!AB31))</f>
        <v>971.23498717740313</v>
      </c>
      <c r="E25" s="156"/>
      <c r="F25" s="141">
        <f ca="1">IF(C25&lt;=0,0,'Tabla Amortización Crec'!AC31)</f>
        <v>18542.347880833331</v>
      </c>
      <c r="G25" s="141">
        <f t="shared" ca="1" si="0"/>
        <v>19513.582868010733</v>
      </c>
      <c r="H25" s="449"/>
      <c r="I25" s="141">
        <f t="shared" ca="1" si="2"/>
        <v>1575.2790981137068</v>
      </c>
      <c r="J25" s="141">
        <f ca="1">IF(P24&lt;=0.01,0,'Tabla Amortización Crec'!R31)</f>
        <v>166.35080000000002</v>
      </c>
      <c r="K25" s="141">
        <f ca="1">IF(D25&lt;=0,0,'Tabla Amortización Crec'!W31+'Tabla Amortización Crec'!U31)</f>
        <v>298.5409121812674</v>
      </c>
      <c r="L25" s="141">
        <f t="shared" ca="1" si="3"/>
        <v>399</v>
      </c>
      <c r="M25" s="141">
        <f ca="1">IF(C25=0,0,'Tabla Amortización Crec'!X31+'Tabla Amortización Crec'!V31+'Tabla Amortización Crec'!S31+'Tabla Amortización Crec'!Q31)</f>
        <v>138.2226739490028</v>
      </c>
      <c r="N25" s="141">
        <f t="shared" ca="1" si="4"/>
        <v>22090.976352254711</v>
      </c>
      <c r="O25" s="142"/>
      <c r="P25" s="140">
        <f t="shared" ca="1" si="1"/>
        <v>1968127.637654956</v>
      </c>
      <c r="Q25" s="140">
        <f t="shared" ca="1" si="5"/>
        <v>21952.753678305708</v>
      </c>
      <c r="R25" s="72"/>
      <c r="S25" s="72"/>
    </row>
    <row r="26" spans="1:19" ht="15" x14ac:dyDescent="0.25">
      <c r="A26" s="155">
        <v>19</v>
      </c>
      <c r="B26" s="244">
        <f ca="1">'Tabla Amortización Crec'!C32</f>
        <v>46238</v>
      </c>
      <c r="C26" s="141">
        <f t="shared" ca="1" si="6"/>
        <v>1968127.637654956</v>
      </c>
      <c r="D26" s="141">
        <f ca="1">IF(C26&lt;=0,0,IF(C26&lt;D25,C26,'Tabla Amortización Crec'!AB32))</f>
        <v>363.3843739213703</v>
      </c>
      <c r="E26" s="156"/>
      <c r="F26" s="141">
        <f ca="1">IF(C26&lt;=0,0,'Tabla Amortización Crec'!AC32)</f>
        <v>19150.975536055557</v>
      </c>
      <c r="G26" s="141">
        <f t="shared" ca="1" si="0"/>
        <v>19514.359909976927</v>
      </c>
      <c r="H26" s="449"/>
      <c r="I26" s="141">
        <f t="shared" ca="1" si="2"/>
        <v>1574.5021101239649</v>
      </c>
      <c r="J26" s="141">
        <f ca="1">IF(P25&lt;=0.01,0,'Tabla Amortización Crec'!R32)</f>
        <v>166.35080000000002</v>
      </c>
      <c r="K26" s="141">
        <f ca="1">IF(D26&lt;=0,0,'Tabla Amortización Crec'!W32+'Tabla Amortización Crec'!U32)</f>
        <v>298.5409121812674</v>
      </c>
      <c r="L26" s="141">
        <f t="shared" ca="1" si="3"/>
        <v>399</v>
      </c>
      <c r="M26" s="141">
        <f ca="1">IF(C26=0,0,'Tabla Amortización Crec'!X32+'Tabla Amortización Crec'!V32+'Tabla Amortización Crec'!S32+'Tabla Amortización Crec'!Q32)</f>
        <v>138.2226739490028</v>
      </c>
      <c r="N26" s="141">
        <f t="shared" ca="1" si="4"/>
        <v>22090.976406231162</v>
      </c>
      <c r="O26" s="142"/>
      <c r="P26" s="140">
        <f t="shared" ca="1" si="1"/>
        <v>1967764.2532810345</v>
      </c>
      <c r="Q26" s="140">
        <f t="shared" ca="1" si="5"/>
        <v>21952.753732282159</v>
      </c>
      <c r="R26" s="72"/>
      <c r="S26" s="72"/>
    </row>
    <row r="27" spans="1:19" ht="15" x14ac:dyDescent="0.25">
      <c r="A27" s="155">
        <v>20</v>
      </c>
      <c r="B27" s="244">
        <f ca="1">'Tabla Amortización Crec'!C33</f>
        <v>46269</v>
      </c>
      <c r="C27" s="141">
        <f t="shared" ca="1" si="6"/>
        <v>1967764.2532810345</v>
      </c>
      <c r="D27" s="141">
        <f ca="1">IF(C27&lt;=0,0,IF(C27&lt;D26,C27,'Tabla Amortización Crec'!AB33))</f>
        <v>367.2110132589728</v>
      </c>
      <c r="E27" s="156"/>
      <c r="F27" s="141">
        <f ca="1">IF(C27&lt;=0,0,'Tabla Amortización Crec'!AC33)</f>
        <v>19147.439646777777</v>
      </c>
      <c r="G27" s="141">
        <f t="shared" ca="1" si="0"/>
        <v>19514.65066003675</v>
      </c>
      <c r="H27" s="449"/>
      <c r="I27" s="141">
        <f t="shared" ca="1" si="2"/>
        <v>1574.2114026248278</v>
      </c>
      <c r="J27" s="141">
        <f ca="1">IF(P26&lt;=0.01,0,'Tabla Amortización Crec'!R33)</f>
        <v>166.35080000000002</v>
      </c>
      <c r="K27" s="141">
        <f ca="1">IF(D27&lt;=0,0,'Tabla Amortización Crec'!W33+'Tabla Amortización Crec'!U33)</f>
        <v>298.5409121812674</v>
      </c>
      <c r="L27" s="141">
        <f t="shared" ca="1" si="3"/>
        <v>399</v>
      </c>
      <c r="M27" s="141">
        <f ca="1">IF(C27=0,0,'Tabla Amortización Crec'!X33+'Tabla Amortización Crec'!V33+'Tabla Amortización Crec'!S33+'Tabla Amortización Crec'!Q33)</f>
        <v>138.2226739490028</v>
      </c>
      <c r="N27" s="141">
        <f t="shared" ca="1" si="4"/>
        <v>22090.976448791847</v>
      </c>
      <c r="O27" s="142"/>
      <c r="P27" s="140">
        <f t="shared" ca="1" si="1"/>
        <v>1967397.0422677756</v>
      </c>
      <c r="Q27" s="140">
        <f t="shared" ca="1" si="5"/>
        <v>21952.753774842844</v>
      </c>
      <c r="R27" s="72"/>
      <c r="S27" s="72"/>
    </row>
    <row r="28" spans="1:19" ht="15" x14ac:dyDescent="0.25">
      <c r="A28" s="155">
        <v>21</v>
      </c>
      <c r="B28" s="244">
        <f ca="1">'Tabla Amortización Crec'!C34</f>
        <v>46299</v>
      </c>
      <c r="C28" s="141">
        <f t="shared" ca="1" si="6"/>
        <v>1967397.0422677756</v>
      </c>
      <c r="D28" s="141">
        <f ca="1">IF(C28&lt;=0,0,IF(C28&lt;D27,C28,'Tabla Amortización Crec'!AB34))</f>
        <v>988.62202083542434</v>
      </c>
      <c r="E28" s="156"/>
      <c r="F28" s="141">
        <f ca="1">IF(C28&lt;=0,0,'Tabla Amortización Crec'!AC34)</f>
        <v>18526.322409166667</v>
      </c>
      <c r="G28" s="141">
        <f t="shared" ca="1" si="0"/>
        <v>19514.944430002091</v>
      </c>
      <c r="H28" s="449"/>
      <c r="I28" s="141">
        <f t="shared" ca="1" si="2"/>
        <v>1573.9176338142206</v>
      </c>
      <c r="J28" s="141">
        <f ca="1">IF(P27&lt;=0.01,0,'Tabla Amortización Crec'!R34)</f>
        <v>166.35080000000002</v>
      </c>
      <c r="K28" s="141">
        <f ca="1">IF(D28&lt;=0,0,'Tabla Amortización Crec'!W34+'Tabla Amortización Crec'!U34)</f>
        <v>298.5409121812674</v>
      </c>
      <c r="L28" s="141">
        <f t="shared" ca="1" si="3"/>
        <v>399</v>
      </c>
      <c r="M28" s="141">
        <f ca="1">IF(C28=0,0,'Tabla Amortización Crec'!X34+'Tabla Amortización Crec'!V34+'Tabla Amortización Crec'!S34+'Tabla Amortización Crec'!Q34)</f>
        <v>138.2226739490028</v>
      </c>
      <c r="N28" s="141">
        <f t="shared" ca="1" si="4"/>
        <v>22090.976449946582</v>
      </c>
      <c r="O28" s="142"/>
      <c r="P28" s="140">
        <f t="shared" ca="1" si="1"/>
        <v>1966408.4202469401</v>
      </c>
      <c r="Q28" s="140">
        <f t="shared" ca="1" si="5"/>
        <v>21952.753775997578</v>
      </c>
      <c r="R28" s="72"/>
      <c r="S28" s="72"/>
    </row>
    <row r="29" spans="1:19" ht="15" x14ac:dyDescent="0.25">
      <c r="A29" s="155">
        <v>22</v>
      </c>
      <c r="B29" s="244">
        <f ca="1">'Tabla Amortización Crec'!C35</f>
        <v>46330</v>
      </c>
      <c r="C29" s="141">
        <f t="shared" ca="1" si="6"/>
        <v>1966408.4202469401</v>
      </c>
      <c r="D29" s="141">
        <f ca="1">IF(C29&lt;=0,0,IF(C29&lt;D28,C29,'Tabla Amortización Crec'!AB35))</f>
        <v>381.48868834856262</v>
      </c>
      <c r="E29" s="156"/>
      <c r="F29" s="141">
        <f ca="1">IF(C29&lt;=0,0,'Tabla Amortización Crec'!AC35)</f>
        <v>19134.24666763889</v>
      </c>
      <c r="G29" s="141">
        <f t="shared" ca="1" si="0"/>
        <v>19515.735355987454</v>
      </c>
      <c r="H29" s="449"/>
      <c r="I29" s="141">
        <f t="shared" ca="1" si="2"/>
        <v>1573.1267361975522</v>
      </c>
      <c r="J29" s="141">
        <f ca="1">IF(P28&lt;=0.01,0,'Tabla Amortización Crec'!R35)</f>
        <v>166.35080000000002</v>
      </c>
      <c r="K29" s="141">
        <f ca="1">IF(D29&lt;=0,0,'Tabla Amortización Crec'!W35+'Tabla Amortización Crec'!U35)</f>
        <v>298.5409121812674</v>
      </c>
      <c r="L29" s="141">
        <f t="shared" ca="1" si="3"/>
        <v>399</v>
      </c>
      <c r="M29" s="141">
        <f ca="1">IF(C29=0,0,'Tabla Amortización Crec'!X35+'Tabla Amortización Crec'!V35+'Tabla Amortización Crec'!S35+'Tabla Amortización Crec'!Q35)</f>
        <v>138.2226739490028</v>
      </c>
      <c r="N29" s="141">
        <f t="shared" ca="1" si="4"/>
        <v>22090.976478315275</v>
      </c>
      <c r="O29" s="142"/>
      <c r="P29" s="140">
        <f t="shared" ca="1" si="1"/>
        <v>1966026.9315585915</v>
      </c>
      <c r="Q29" s="140">
        <f t="shared" ca="1" si="5"/>
        <v>21952.753804366272</v>
      </c>
      <c r="R29" s="72"/>
      <c r="S29" s="72"/>
    </row>
    <row r="30" spans="1:19" ht="15" x14ac:dyDescent="0.25">
      <c r="A30" s="155">
        <v>23</v>
      </c>
      <c r="B30" s="244">
        <f ca="1">'Tabla Amortización Crec'!C36</f>
        <v>46360</v>
      </c>
      <c r="C30" s="141">
        <f t="shared" ca="1" si="6"/>
        <v>1966026.9315585915</v>
      </c>
      <c r="D30" s="141">
        <f ca="1">IF(C30&lt;=0,0,IF(C30&lt;D29,C30,'Tabla Amortización Crec'!AB36))</f>
        <v>1002.6199852475863</v>
      </c>
      <c r="E30" s="156"/>
      <c r="F30" s="141">
        <f ca="1">IF(C30&lt;=0,0,'Tabla Amortización Crec'!AC36)</f>
        <v>18513.420539999999</v>
      </c>
      <c r="G30" s="141">
        <f t="shared" ca="1" si="0"/>
        <v>19516.040525247587</v>
      </c>
      <c r="H30" s="449"/>
      <c r="I30" s="141">
        <f t="shared" ca="1" si="2"/>
        <v>1572.8215452468733</v>
      </c>
      <c r="J30" s="141">
        <f ca="1">IF(P29&lt;=0.01,0,'Tabla Amortización Crec'!R36)</f>
        <v>166.35080000000002</v>
      </c>
      <c r="K30" s="141">
        <f ca="1">IF(D30&lt;=0,0,'Tabla Amortización Crec'!W36+'Tabla Amortización Crec'!U36)</f>
        <v>298.5409121812674</v>
      </c>
      <c r="L30" s="141">
        <f t="shared" ca="1" si="3"/>
        <v>399</v>
      </c>
      <c r="M30" s="141">
        <f ca="1">IF(C30=0,0,'Tabla Amortización Crec'!X36+'Tabla Amortización Crec'!V36+'Tabla Amortización Crec'!S36+'Tabla Amortización Crec'!Q36)</f>
        <v>138.2226739490028</v>
      </c>
      <c r="N30" s="141">
        <f t="shared" ca="1" si="4"/>
        <v>22090.976456624729</v>
      </c>
      <c r="O30" s="142"/>
      <c r="P30" s="140">
        <f t="shared" ca="1" si="1"/>
        <v>1965024.311573344</v>
      </c>
      <c r="Q30" s="140">
        <f t="shared" ca="1" si="5"/>
        <v>21952.753782675725</v>
      </c>
      <c r="R30" s="72"/>
      <c r="S30" s="72"/>
    </row>
    <row r="31" spans="1:19" ht="15" x14ac:dyDescent="0.25">
      <c r="A31" s="155">
        <v>24</v>
      </c>
      <c r="B31" s="244">
        <f ca="1">'Tabla Amortización Crec'!C37</f>
        <v>46391</v>
      </c>
      <c r="C31" s="141">
        <f t="shared" ca="1" si="6"/>
        <v>1965024.311573344</v>
      </c>
      <c r="D31" s="141">
        <f ca="1">IF(C31&lt;=0,0,IF(C31&lt;D30,C31,'Tabla Amortización Crec'!AB37))</f>
        <v>396.06412163079108</v>
      </c>
      <c r="E31" s="156"/>
      <c r="F31" s="141">
        <f ca="1">IF(C31&lt;=0,0,'Tabla Amortización Crec'!AC37)</f>
        <v>19120.778508388888</v>
      </c>
      <c r="G31" s="141">
        <f t="shared" ca="1" si="0"/>
        <v>19516.842630019681</v>
      </c>
      <c r="H31" s="449"/>
      <c r="I31" s="141">
        <f t="shared" ca="1" si="2"/>
        <v>1572.0194492586754</v>
      </c>
      <c r="J31" s="141">
        <f ca="1">IF(P30&lt;=0.01,0,'Tabla Amortización Crec'!R37)</f>
        <v>166.35080000000002</v>
      </c>
      <c r="K31" s="141">
        <f ca="1">IF(D31&lt;=0,0,'Tabla Amortización Crec'!W37+'Tabla Amortización Crec'!U37)</f>
        <v>298.5409121812674</v>
      </c>
      <c r="L31" s="141">
        <f t="shared" ca="1" si="3"/>
        <v>399</v>
      </c>
      <c r="M31" s="141">
        <f ca="1">IF(C31=0,0,'Tabla Amortización Crec'!X37+'Tabla Amortización Crec'!V37+'Tabla Amortización Crec'!S37+'Tabla Amortización Crec'!Q37)</f>
        <v>138.2226739490028</v>
      </c>
      <c r="N31" s="141">
        <f t="shared" ca="1" si="4"/>
        <v>22090.976465408625</v>
      </c>
      <c r="O31" s="142"/>
      <c r="P31" s="140">
        <f t="shared" ca="1" si="1"/>
        <v>1964628.2474517133</v>
      </c>
      <c r="Q31" s="140">
        <f t="shared" ca="1" si="5"/>
        <v>21952.753791459621</v>
      </c>
      <c r="R31" s="72"/>
      <c r="S31" s="72"/>
    </row>
    <row r="32" spans="1:19" ht="15" x14ac:dyDescent="0.25">
      <c r="A32" s="155">
        <v>25</v>
      </c>
      <c r="B32" s="244">
        <f ca="1">'Tabla Amortización Crec'!C38</f>
        <v>46422</v>
      </c>
      <c r="C32" s="141">
        <f t="shared" ca="1" si="6"/>
        <v>1964628.2474517133</v>
      </c>
      <c r="D32" s="141">
        <f ca="1">IF(C32&lt;=0,0,IF(C32&lt;D31,C32,'Tabla Amortización Crec'!AB38))</f>
        <v>653.30123849923734</v>
      </c>
      <c r="E32" s="156"/>
      <c r="F32" s="141">
        <f ca="1">IF(C32&lt;=0,0,'Tabla Amortización Crec'!AC38)</f>
        <v>19116.924624555555</v>
      </c>
      <c r="G32" s="141">
        <f t="shared" ca="1" si="0"/>
        <v>19770.225863054791</v>
      </c>
      <c r="H32" s="449"/>
      <c r="I32" s="141">
        <f t="shared" ca="1" si="2"/>
        <v>1571.7025979613709</v>
      </c>
      <c r="J32" s="141">
        <f ca="1">IF(P31&lt;=0.01,0,'Tabla Amortización Crec'!R38)</f>
        <v>166.35080000000002</v>
      </c>
      <c r="K32" s="141">
        <f ca="1">IF(D32&lt;=0,0,'Tabla Amortización Crec'!W38+'Tabla Amortización Crec'!U38)</f>
        <v>301.02096232926152</v>
      </c>
      <c r="L32" s="141">
        <f t="shared" ca="1" si="3"/>
        <v>399</v>
      </c>
      <c r="M32" s="141">
        <f ca="1">IF(C32=0,0,'Tabla Amortización Crec'!X38+'Tabla Amortización Crec'!V38+'Tabla Amortización Crec'!S38+'Tabla Amortización Crec'!Q38)</f>
        <v>138.61948197268185</v>
      </c>
      <c r="N32" s="141">
        <f t="shared" ca="1" si="4"/>
        <v>22346.919705318105</v>
      </c>
      <c r="O32" s="206">
        <f ca="1">(G32/G31)-1</f>
        <v>1.2982798387961125E-2</v>
      </c>
      <c r="P32" s="140">
        <f t="shared" ca="1" si="1"/>
        <v>1963974.946213214</v>
      </c>
      <c r="Q32" s="140">
        <f t="shared" ca="1" si="5"/>
        <v>22208.300223345424</v>
      </c>
      <c r="R32" s="72"/>
      <c r="S32" s="72"/>
    </row>
    <row r="33" spans="1:19" ht="15" x14ac:dyDescent="0.25">
      <c r="A33" s="155">
        <v>26</v>
      </c>
      <c r="B33" s="244">
        <f ca="1">'Tabla Amortización Crec'!C39</f>
        <v>46450</v>
      </c>
      <c r="C33" s="141">
        <f t="shared" ca="1" si="6"/>
        <v>1963974.946213214</v>
      </c>
      <c r="D33" s="141">
        <f ca="1">IF(C33&lt;=0,0,IF(C33&lt;D32,C33,'Tabla Amortización Crec'!AB39))</f>
        <v>2509.5906045032111</v>
      </c>
      <c r="E33" s="156"/>
      <c r="F33" s="141">
        <f ca="1">IF(C33&lt;=0,0,'Tabla Amortización Crec'!AC39)</f>
        <v>17261.157879777777</v>
      </c>
      <c r="G33" s="141">
        <f t="shared" ca="1" si="0"/>
        <v>19770.748484280986</v>
      </c>
      <c r="H33" s="449"/>
      <c r="I33" s="141">
        <f t="shared" ca="1" si="2"/>
        <v>1571.1799569705713</v>
      </c>
      <c r="J33" s="141">
        <f ca="1">IF(P32&lt;=0.01,0,'Tabla Amortización Crec'!R39)</f>
        <v>166.35080000000002</v>
      </c>
      <c r="K33" s="141">
        <f ca="1">IF(D33&lt;=0,0,'Tabla Amortización Crec'!W39+'Tabla Amortización Crec'!U39)</f>
        <v>301.02096232926152</v>
      </c>
      <c r="L33" s="141">
        <f t="shared" ca="1" si="3"/>
        <v>399</v>
      </c>
      <c r="M33" s="141">
        <f ca="1">IF(C33=0,0,'Tabla Amortización Crec'!X39+'Tabla Amortización Crec'!V39+'Tabla Amortización Crec'!S39+'Tabla Amortización Crec'!Q39)</f>
        <v>138.61948197268185</v>
      </c>
      <c r="N33" s="141">
        <f t="shared" ca="1" si="4"/>
        <v>22346.919685553501</v>
      </c>
      <c r="O33" s="142"/>
      <c r="P33" s="140">
        <f t="shared" ca="1" si="1"/>
        <v>1961465.3556087108</v>
      </c>
      <c r="Q33" s="140">
        <f t="shared" ca="1" si="5"/>
        <v>22208.30020358082</v>
      </c>
      <c r="R33" s="72"/>
      <c r="S33" s="72"/>
    </row>
    <row r="34" spans="1:19" ht="15" x14ac:dyDescent="0.25">
      <c r="A34" s="155">
        <v>27</v>
      </c>
      <c r="B34" s="244">
        <f ca="1">'Tabla Amortización Crec'!C40</f>
        <v>46481</v>
      </c>
      <c r="C34" s="141">
        <f t="shared" ca="1" si="6"/>
        <v>1961465.3556087108</v>
      </c>
      <c r="D34" s="141">
        <f ca="1">IF(C34&lt;=0,0,IF(C34&lt;D33,C34,'Tabla Amortización Crec'!AB40))</f>
        <v>686.60824676818856</v>
      </c>
      <c r="E34" s="156"/>
      <c r="F34" s="141">
        <f ca="1">IF(C34&lt;=0,0,'Tabla Amortización Crec'!AC40)</f>
        <v>19086.147947694444</v>
      </c>
      <c r="G34" s="141">
        <f t="shared" ca="1" si="0"/>
        <v>19772.756194462632</v>
      </c>
      <c r="H34" s="449"/>
      <c r="I34" s="141">
        <f t="shared" ca="1" si="2"/>
        <v>1569.1722844869687</v>
      </c>
      <c r="J34" s="141">
        <f ca="1">IF(P33&lt;=0.01,0,'Tabla Amortización Crec'!R40)</f>
        <v>166.35080000000002</v>
      </c>
      <c r="K34" s="141">
        <f ca="1">IF(D34&lt;=0,0,'Tabla Amortización Crec'!W40+'Tabla Amortización Crec'!U40)</f>
        <v>301.02096232926152</v>
      </c>
      <c r="L34" s="141">
        <f t="shared" ca="1" si="3"/>
        <v>399</v>
      </c>
      <c r="M34" s="141">
        <f ca="1">IF(C34=0,0,'Tabla Amortización Crec'!X40+'Tabla Amortización Crec'!V40+'Tabla Amortización Crec'!S40+'Tabla Amortización Crec'!Q40)</f>
        <v>138.61948197268185</v>
      </c>
      <c r="N34" s="141">
        <f t="shared" ca="1" si="4"/>
        <v>22346.919723251543</v>
      </c>
      <c r="O34" s="142"/>
      <c r="P34" s="140">
        <f t="shared" ca="1" si="1"/>
        <v>1960778.7473619427</v>
      </c>
      <c r="Q34" s="140">
        <f t="shared" ca="1" si="5"/>
        <v>22208.300241278863</v>
      </c>
      <c r="R34" s="72"/>
      <c r="S34" s="72"/>
    </row>
    <row r="35" spans="1:19" ht="15" x14ac:dyDescent="0.25">
      <c r="A35" s="155">
        <v>28</v>
      </c>
      <c r="B35" s="244">
        <f ca="1">'Tabla Amortización Crec'!C41</f>
        <v>46511</v>
      </c>
      <c r="C35" s="141">
        <f t="shared" ca="1" si="6"/>
        <v>1960778.7473619427</v>
      </c>
      <c r="D35" s="141">
        <f ca="1">IF(C35&lt;=0,0,IF(C35&lt;D34,C35,'Tabla Amortización Crec'!AB41))</f>
        <v>1309.3052754220728</v>
      </c>
      <c r="E35" s="156"/>
      <c r="F35" s="141">
        <f ca="1">IF(C35&lt;=0,0,'Tabla Amortización Crec'!AC41)</f>
        <v>18464.000178333332</v>
      </c>
      <c r="G35" s="141">
        <f t="shared" ca="1" si="0"/>
        <v>19773.305453755405</v>
      </c>
      <c r="H35" s="449"/>
      <c r="I35" s="141">
        <f t="shared" ca="1" si="2"/>
        <v>1568.6229978895542</v>
      </c>
      <c r="J35" s="141">
        <f ca="1">IF(P34&lt;=0.01,0,'Tabla Amortización Crec'!R41)</f>
        <v>166.35080000000002</v>
      </c>
      <c r="K35" s="141">
        <f ca="1">IF(D35&lt;=0,0,'Tabla Amortización Crec'!W41+'Tabla Amortización Crec'!U41)</f>
        <v>301.02096232926152</v>
      </c>
      <c r="L35" s="141">
        <f t="shared" ca="1" si="3"/>
        <v>399</v>
      </c>
      <c r="M35" s="141">
        <f ca="1">IF(C35=0,0,'Tabla Amortización Crec'!X41+'Tabla Amortización Crec'!V41+'Tabla Amortización Crec'!S41+'Tabla Amortización Crec'!Q41)</f>
        <v>138.61948197268185</v>
      </c>
      <c r="N35" s="141">
        <f t="shared" ca="1" si="4"/>
        <v>22346.919695946901</v>
      </c>
      <c r="O35" s="142"/>
      <c r="P35" s="140">
        <f t="shared" ca="1" si="1"/>
        <v>1959469.4420865206</v>
      </c>
      <c r="Q35" s="140">
        <f t="shared" ca="1" si="5"/>
        <v>22208.30021397422</v>
      </c>
      <c r="R35" s="72"/>
      <c r="S35" s="72"/>
    </row>
    <row r="36" spans="1:19" ht="15" x14ac:dyDescent="0.25">
      <c r="A36" s="155">
        <v>29</v>
      </c>
      <c r="B36" s="244">
        <f ca="1">'Tabla Amortización Crec'!C42</f>
        <v>46542</v>
      </c>
      <c r="C36" s="141">
        <f t="shared" ca="1" si="6"/>
        <v>1959469.4420865206</v>
      </c>
      <c r="D36" s="141">
        <f ca="1">IF(C36&lt;=0,0,IF(C36&lt;D35,C36,'Tabla Amortización Crec'!AB42))</f>
        <v>707.62632499769757</v>
      </c>
      <c r="E36" s="156"/>
      <c r="F36" s="141">
        <f ca="1">IF(C36&lt;=0,0,'Tabla Amortización Crec'!AC42)</f>
        <v>19066.726537250001</v>
      </c>
      <c r="G36" s="141">
        <f t="shared" ca="1" si="0"/>
        <v>19774.352862247699</v>
      </c>
      <c r="H36" s="449"/>
      <c r="I36" s="141">
        <f t="shared" ca="1" si="2"/>
        <v>1567.5755536692166</v>
      </c>
      <c r="J36" s="141">
        <f ca="1">IF(P35&lt;=0.01,0,'Tabla Amortización Crec'!R42)</f>
        <v>166.35080000000002</v>
      </c>
      <c r="K36" s="141">
        <f ca="1">IF(D36&lt;=0,0,'Tabla Amortización Crec'!W42+'Tabla Amortización Crec'!U42)</f>
        <v>301.02096232926152</v>
      </c>
      <c r="L36" s="141">
        <f t="shared" ca="1" si="3"/>
        <v>399</v>
      </c>
      <c r="M36" s="141">
        <f ca="1">IF(C36=0,0,'Tabla Amortización Crec'!X42+'Tabla Amortización Crec'!V42+'Tabla Amortización Crec'!S42+'Tabla Amortización Crec'!Q42)</f>
        <v>138.61948197268185</v>
      </c>
      <c r="N36" s="141">
        <f t="shared" ca="1" si="4"/>
        <v>22346.919660218857</v>
      </c>
      <c r="O36" s="142"/>
      <c r="P36" s="140">
        <f t="shared" ca="1" si="1"/>
        <v>1958761.8157615229</v>
      </c>
      <c r="Q36" s="140">
        <f t="shared" ca="1" si="5"/>
        <v>22208.300178246176</v>
      </c>
      <c r="R36" s="72"/>
      <c r="S36" s="72"/>
    </row>
    <row r="37" spans="1:19" ht="15" x14ac:dyDescent="0.25">
      <c r="A37" s="155">
        <v>30</v>
      </c>
      <c r="B37" s="244">
        <f ca="1">'Tabla Amortización Crec'!C43</f>
        <v>46572</v>
      </c>
      <c r="C37" s="141">
        <f t="shared" ca="1" si="6"/>
        <v>1958761.8157615229</v>
      </c>
      <c r="D37" s="141">
        <f ca="1">IF(C37&lt;=0,0,IF(C37&lt;D36,C37,'Tabla Amortización Crec'!AB43))</f>
        <v>1329.9115932730233</v>
      </c>
      <c r="E37" s="156"/>
      <c r="F37" s="141">
        <f ca="1">IF(C37&lt;=0,0,'Tabla Amortización Crec'!AC43)</f>
        <v>18445.00732666667</v>
      </c>
      <c r="G37" s="141">
        <f t="shared" ca="1" si="0"/>
        <v>19774.918919939693</v>
      </c>
      <c r="H37" s="449"/>
      <c r="I37" s="141">
        <f t="shared" ca="1" si="2"/>
        <v>1567.0094526092184</v>
      </c>
      <c r="J37" s="141">
        <f ca="1">IF(P36&lt;=0.01,0,'Tabla Amortización Crec'!R43)</f>
        <v>166.35080000000002</v>
      </c>
      <c r="K37" s="141">
        <f ca="1">IF(D37&lt;=0,0,'Tabla Amortización Crec'!W43+'Tabla Amortización Crec'!U43)</f>
        <v>301.02096232926152</v>
      </c>
      <c r="L37" s="141">
        <f t="shared" ca="1" si="3"/>
        <v>399</v>
      </c>
      <c r="M37" s="141">
        <f ca="1">IF(C37=0,0,'Tabla Amortización Crec'!X43+'Tabla Amortización Crec'!V43+'Tabla Amortización Crec'!S43+'Tabla Amortización Crec'!Q43)</f>
        <v>138.61948197268185</v>
      </c>
      <c r="N37" s="141">
        <f t="shared" ca="1" si="4"/>
        <v>22346.919616850853</v>
      </c>
      <c r="O37" s="142"/>
      <c r="P37" s="140">
        <f t="shared" ca="1" si="1"/>
        <v>1957431.9041682498</v>
      </c>
      <c r="Q37" s="140">
        <f t="shared" ca="1" si="5"/>
        <v>22208.300134878173</v>
      </c>
      <c r="R37" s="72"/>
      <c r="S37" s="72"/>
    </row>
    <row r="38" spans="1:19" ht="15" x14ac:dyDescent="0.25">
      <c r="A38" s="155">
        <v>31</v>
      </c>
      <c r="B38" s="244">
        <f ca="1">'Tabla Amortización Crec'!C44</f>
        <v>46603</v>
      </c>
      <c r="C38" s="141">
        <f t="shared" ca="1" si="6"/>
        <v>1957431.9041682498</v>
      </c>
      <c r="D38" s="141">
        <f ca="1">IF(C38&lt;=0,0,IF(C38&lt;D37,C38,'Tabla Amortización Crec'!AB44))</f>
        <v>729.08273124259881</v>
      </c>
      <c r="E38" s="156"/>
      <c r="F38" s="141">
        <f ca="1">IF(C38&lt;=0,0,'Tabla Amortización Crec'!AC44)</f>
        <v>19046.900141083333</v>
      </c>
      <c r="G38" s="141">
        <f t="shared" ca="1" si="0"/>
        <v>19775.982872325931</v>
      </c>
      <c r="H38" s="449"/>
      <c r="I38" s="141">
        <f t="shared" ca="1" si="2"/>
        <v>1565.9455233346</v>
      </c>
      <c r="J38" s="141">
        <f ca="1">IF(P37&lt;=0.01,0,'Tabla Amortización Crec'!R44)</f>
        <v>166.35080000000002</v>
      </c>
      <c r="K38" s="141">
        <f ca="1">IF(D38&lt;=0,0,'Tabla Amortización Crec'!W44+'Tabla Amortización Crec'!U44)</f>
        <v>301.02096232926152</v>
      </c>
      <c r="L38" s="141">
        <f t="shared" ca="1" si="3"/>
        <v>399</v>
      </c>
      <c r="M38" s="141">
        <f ca="1">IF(C38=0,0,'Tabla Amortización Crec'!X44+'Tabla Amortización Crec'!V44+'Tabla Amortización Crec'!S44+'Tabla Amortización Crec'!Q44)</f>
        <v>138.61948197268185</v>
      </c>
      <c r="N38" s="141">
        <f t="shared" ca="1" si="4"/>
        <v>22346.919639962474</v>
      </c>
      <c r="O38" s="142"/>
      <c r="P38" s="140">
        <f t="shared" ca="1" si="1"/>
        <v>1956702.8214370073</v>
      </c>
      <c r="Q38" s="140">
        <f t="shared" ca="1" si="5"/>
        <v>22208.300157989794</v>
      </c>
      <c r="R38" s="72"/>
      <c r="S38" s="72"/>
    </row>
    <row r="39" spans="1:19" ht="15" x14ac:dyDescent="0.25">
      <c r="A39" s="155">
        <v>32</v>
      </c>
      <c r="B39" s="244">
        <f ca="1">'Tabla Amortización Crec'!C45</f>
        <v>46634</v>
      </c>
      <c r="C39" s="141">
        <f t="shared" ca="1" si="6"/>
        <v>1956702.8214370073</v>
      </c>
      <c r="D39" s="141">
        <f ca="1">IF(C39&lt;=0,0,IF(C39&lt;D38,C39,'Tabla Amortización Crec'!AB45))</f>
        <v>736.76037744854625</v>
      </c>
      <c r="E39" s="156"/>
      <c r="F39" s="141">
        <f ca="1">IF(C39&lt;=0,0,'Tabla Amortización Crec'!AC45)</f>
        <v>19039.805787638892</v>
      </c>
      <c r="G39" s="141">
        <f t="shared" ca="1" si="0"/>
        <v>19776.566165087439</v>
      </c>
      <c r="H39" s="449"/>
      <c r="I39" s="141">
        <f t="shared" ca="1" si="2"/>
        <v>1565.362257149606</v>
      </c>
      <c r="J39" s="141">
        <f ca="1">IF(P38&lt;=0.01,0,'Tabla Amortización Crec'!R45)</f>
        <v>166.35080000000002</v>
      </c>
      <c r="K39" s="141">
        <f ca="1">IF(D39&lt;=0,0,'Tabla Amortización Crec'!W45+'Tabla Amortización Crec'!U45)</f>
        <v>301.02096232926152</v>
      </c>
      <c r="L39" s="141">
        <f t="shared" ca="1" si="3"/>
        <v>399</v>
      </c>
      <c r="M39" s="141">
        <f ca="1">IF(C39=0,0,'Tabla Amortización Crec'!X45+'Tabla Amortización Crec'!V45+'Tabla Amortización Crec'!S45+'Tabla Amortización Crec'!Q45)</f>
        <v>138.61948197268185</v>
      </c>
      <c r="N39" s="141">
        <f t="shared" ca="1" si="4"/>
        <v>22346.919666538986</v>
      </c>
      <c r="O39" s="142"/>
      <c r="P39" s="140">
        <f t="shared" ca="1" si="1"/>
        <v>1955966.0610595588</v>
      </c>
      <c r="Q39" s="140">
        <f t="shared" ca="1" si="5"/>
        <v>22208.300184566306</v>
      </c>
      <c r="R39" s="72"/>
      <c r="S39" s="72"/>
    </row>
    <row r="40" spans="1:19" ht="15" x14ac:dyDescent="0.25">
      <c r="A40" s="155">
        <v>33</v>
      </c>
      <c r="B40" s="244">
        <f ca="1">'Tabla Amortización Crec'!C46</f>
        <v>46664</v>
      </c>
      <c r="C40" s="141">
        <f t="shared" ca="1" si="6"/>
        <v>1955966.0610595588</v>
      </c>
      <c r="D40" s="141">
        <f ca="1">IF(C40&lt;=0,0,IF(C40&lt;D39,C40,'Tabla Amortización Crec'!AB46))</f>
        <v>1358.474887144758</v>
      </c>
      <c r="E40" s="156"/>
      <c r="F40" s="141">
        <f ca="1">IF(C40&lt;=0,0,'Tabla Amortización Crec'!AC46)</f>
        <v>18418.680680833335</v>
      </c>
      <c r="G40" s="141">
        <f t="shared" ca="1" si="0"/>
        <v>19777.155567978094</v>
      </c>
      <c r="H40" s="449"/>
      <c r="I40" s="141">
        <f t="shared" ca="1" si="2"/>
        <v>1564.7728488476473</v>
      </c>
      <c r="J40" s="141">
        <f ca="1">IF(P39&lt;=0.01,0,'Tabla Amortización Crec'!R46)</f>
        <v>166.35080000000002</v>
      </c>
      <c r="K40" s="141">
        <f ca="1">IF(D40&lt;=0,0,'Tabla Amortización Crec'!W46+'Tabla Amortización Crec'!U46)</f>
        <v>301.02096232926152</v>
      </c>
      <c r="L40" s="141">
        <f t="shared" ca="1" si="3"/>
        <v>399</v>
      </c>
      <c r="M40" s="141">
        <f ca="1">IF(C40=0,0,'Tabla Amortización Crec'!X46+'Tabla Amortización Crec'!V46+'Tabla Amortización Crec'!S46+'Tabla Amortización Crec'!Q46)</f>
        <v>138.61948197268185</v>
      </c>
      <c r="N40" s="141">
        <f t="shared" ca="1" si="4"/>
        <v>22346.919661127682</v>
      </c>
      <c r="O40" s="142"/>
      <c r="P40" s="140">
        <f t="shared" ca="1" si="1"/>
        <v>1954607.586172414</v>
      </c>
      <c r="Q40" s="140">
        <f t="shared" ca="1" si="5"/>
        <v>22208.300179155001</v>
      </c>
      <c r="R40" s="72"/>
      <c r="S40" s="72"/>
    </row>
    <row r="41" spans="1:19" ht="15" x14ac:dyDescent="0.25">
      <c r="A41" s="155">
        <v>34</v>
      </c>
      <c r="B41" s="244">
        <f ca="1">'Tabla Amortización Crec'!C47</f>
        <v>46695</v>
      </c>
      <c r="C41" s="141">
        <f t="shared" ca="1" si="6"/>
        <v>1954607.586172414</v>
      </c>
      <c r="D41" s="141">
        <f ca="1">IF(C41&lt;=0,0,IF(C41&lt;D40,C41,'Tabla Amortización Crec'!AB47))</f>
        <v>758.82436880430441</v>
      </c>
      <c r="E41" s="156"/>
      <c r="F41" s="141">
        <f ca="1">IF(C41&lt;=0,0,'Tabla Amortización Crec'!AC47)</f>
        <v>19019.418035722225</v>
      </c>
      <c r="G41" s="141">
        <f t="shared" ca="1" si="0"/>
        <v>19778.242404526529</v>
      </c>
      <c r="H41" s="449"/>
      <c r="I41" s="141">
        <f t="shared" ca="1" si="2"/>
        <v>1563.6860689379312</v>
      </c>
      <c r="J41" s="141">
        <f ca="1">IF(P40&lt;=0.01,0,'Tabla Amortización Crec'!R47)</f>
        <v>166.35080000000002</v>
      </c>
      <c r="K41" s="141">
        <f ca="1">IF(D41&lt;=0,0,'Tabla Amortización Crec'!W47+'Tabla Amortización Crec'!U47)</f>
        <v>301.02096232926152</v>
      </c>
      <c r="L41" s="141">
        <f t="shared" ca="1" si="3"/>
        <v>399</v>
      </c>
      <c r="M41" s="141">
        <f ca="1">IF(C41=0,0,'Tabla Amortización Crec'!X47+'Tabla Amortización Crec'!V47+'Tabla Amortización Crec'!S47+'Tabla Amortización Crec'!Q47)</f>
        <v>138.61948197268185</v>
      </c>
      <c r="N41" s="141">
        <f t="shared" ca="1" si="4"/>
        <v>22346.919717766403</v>
      </c>
      <c r="O41" s="142"/>
      <c r="P41" s="140">
        <f t="shared" ca="1" si="1"/>
        <v>1953848.7618036098</v>
      </c>
      <c r="Q41" s="140">
        <f t="shared" ca="1" si="5"/>
        <v>22208.300235793722</v>
      </c>
      <c r="R41" s="72"/>
      <c r="S41" s="72"/>
    </row>
    <row r="42" spans="1:19" ht="15" x14ac:dyDescent="0.25">
      <c r="A42" s="155">
        <v>35</v>
      </c>
      <c r="B42" s="244">
        <f ca="1">'Tabla Amortización Crec'!C48</f>
        <v>46725</v>
      </c>
      <c r="C42" s="141">
        <f t="shared" ca="1" si="6"/>
        <v>1953848.7618036098</v>
      </c>
      <c r="D42" s="141">
        <f ca="1">IF(C42&lt;=0,0,IF(C42&lt;D41,C42,'Tabla Amortización Crec'!AB48))</f>
        <v>1380.1066278763726</v>
      </c>
      <c r="E42" s="156"/>
      <c r="F42" s="141">
        <f ca="1">IF(C42&lt;=0,0,'Tabla Amortización Crec'!AC48)</f>
        <v>18398.742866666667</v>
      </c>
      <c r="G42" s="141">
        <f t="shared" ca="1" si="0"/>
        <v>19778.849494543039</v>
      </c>
      <c r="H42" s="449"/>
      <c r="I42" s="141">
        <f t="shared" ca="1" si="2"/>
        <v>1563.079009442888</v>
      </c>
      <c r="J42" s="141">
        <f ca="1">IF(P41&lt;=0.01,0,'Tabla Amortización Crec'!R48)</f>
        <v>166.35080000000002</v>
      </c>
      <c r="K42" s="141">
        <f ca="1">IF(D42&lt;=0,0,'Tabla Amortización Crec'!W48+'Tabla Amortización Crec'!U48)</f>
        <v>301.02096232926152</v>
      </c>
      <c r="L42" s="141">
        <f t="shared" ca="1" si="3"/>
        <v>399</v>
      </c>
      <c r="M42" s="141">
        <f ca="1">IF(C42=0,0,'Tabla Amortización Crec'!X48+'Tabla Amortización Crec'!V48+'Tabla Amortización Crec'!S48+'Tabla Amortización Crec'!Q48)</f>
        <v>138.61948197268185</v>
      </c>
      <c r="N42" s="141">
        <f t="shared" ca="1" si="4"/>
        <v>22346.91974828787</v>
      </c>
      <c r="O42" s="142"/>
      <c r="P42" s="140">
        <f t="shared" ca="1" si="1"/>
        <v>1952468.6551757334</v>
      </c>
      <c r="Q42" s="140">
        <f t="shared" ca="1" si="5"/>
        <v>22208.300266315189</v>
      </c>
      <c r="R42" s="72"/>
      <c r="S42" s="72"/>
    </row>
    <row r="43" spans="1:19" ht="15" x14ac:dyDescent="0.25">
      <c r="A43" s="155">
        <v>36</v>
      </c>
      <c r="B43" s="244">
        <f ca="1">'Tabla Amortización Crec'!C49</f>
        <v>46756</v>
      </c>
      <c r="C43" s="141">
        <f t="shared" ca="1" si="6"/>
        <v>1952468.6551757334</v>
      </c>
      <c r="D43" s="141">
        <f ca="1">IF(C43&lt;=0,0,IF(C43&lt;D42,C43,'Tabla Amortización Crec'!AB49))</f>
        <v>781.34850049434795</v>
      </c>
      <c r="E43" s="156"/>
      <c r="F43" s="141">
        <f ca="1">IF(C43&lt;=0,0,'Tabla Amortización Crec'!AC49)</f>
        <v>18998.605058527781</v>
      </c>
      <c r="G43" s="141">
        <f t="shared" ca="1" si="0"/>
        <v>19779.953559022128</v>
      </c>
      <c r="H43" s="449"/>
      <c r="I43" s="141">
        <f t="shared" ca="1" si="2"/>
        <v>1561.9749241405868</v>
      </c>
      <c r="J43" s="141">
        <f ca="1">IF(P42&lt;=0.01,0,'Tabla Amortización Crec'!R49)</f>
        <v>166.35080000000002</v>
      </c>
      <c r="K43" s="141">
        <f ca="1">IF(D43&lt;=0,0,'Tabla Amortización Crec'!W49+'Tabla Amortización Crec'!U49)</f>
        <v>301.02096232926152</v>
      </c>
      <c r="L43" s="141">
        <f t="shared" ca="1" si="3"/>
        <v>399</v>
      </c>
      <c r="M43" s="141">
        <f ca="1">IF(C43=0,0,'Tabla Amortización Crec'!X49+'Tabla Amortización Crec'!V49+'Tabla Amortización Crec'!S49+'Tabla Amortización Crec'!Q49)</f>
        <v>138.61948197268185</v>
      </c>
      <c r="N43" s="141">
        <f t="shared" ca="1" si="4"/>
        <v>22346.919727464658</v>
      </c>
      <c r="O43" s="142"/>
      <c r="P43" s="140">
        <f t="shared" ca="1" si="1"/>
        <v>1951687.306675239</v>
      </c>
      <c r="Q43" s="140">
        <f t="shared" ca="1" si="5"/>
        <v>22208.300245491977</v>
      </c>
      <c r="R43" s="72"/>
      <c r="S43" s="72"/>
    </row>
    <row r="44" spans="1:19" ht="15" x14ac:dyDescent="0.25">
      <c r="A44" s="155">
        <v>37</v>
      </c>
      <c r="B44" s="244">
        <f ca="1">'Tabla Amortización Crec'!C50</f>
        <v>46787</v>
      </c>
      <c r="C44" s="141">
        <f t="shared" ca="1" si="6"/>
        <v>1951687.306675239</v>
      </c>
      <c r="D44" s="141">
        <f ca="1">IF(C44&lt;=0,0,IF(C44&lt;D43,C44,'Tabla Amortización Crec'!AB50))</f>
        <v>1045.6796720186944</v>
      </c>
      <c r="E44" s="156"/>
      <c r="F44" s="141">
        <f ca="1">IF(C44&lt;=0,0,'Tabla Amortización Crec'!AC50)</f>
        <v>18991.002088944446</v>
      </c>
      <c r="G44" s="141">
        <f t="shared" ca="1" si="0"/>
        <v>20036.68176096314</v>
      </c>
      <c r="H44" s="449"/>
      <c r="I44" s="141">
        <f t="shared" ca="1" si="2"/>
        <v>1561.3498453401915</v>
      </c>
      <c r="J44" s="141">
        <f ca="1">IF(P43&lt;=0.01,0,'Tabla Amortización Crec'!R50)</f>
        <v>166.35080000000002</v>
      </c>
      <c r="K44" s="141">
        <f ca="1">IF(D44&lt;=0,0,'Tabla Amortización Crec'!W50+'Tabla Amortización Crec'!U50)</f>
        <v>303.53077307903163</v>
      </c>
      <c r="L44" s="141">
        <f t="shared" ca="1" si="3"/>
        <v>399</v>
      </c>
      <c r="M44" s="141">
        <f ca="1">IF(C44=0,0,'Tabla Amortización Crec'!X50+'Tabla Amortización Crec'!V50+'Tabla Amortización Crec'!S50+'Tabla Amortización Crec'!Q50)</f>
        <v>139.02105169264507</v>
      </c>
      <c r="N44" s="141">
        <f t="shared" ca="1" si="4"/>
        <v>22605.934231075007</v>
      </c>
      <c r="O44" s="206">
        <f ca="1">(G44/G43)-1</f>
        <v>1.2979211562603066E-2</v>
      </c>
      <c r="P44" s="140">
        <f t="shared" ca="1" si="1"/>
        <v>1950641.6270032204</v>
      </c>
      <c r="Q44" s="140">
        <f t="shared" ca="1" si="5"/>
        <v>22466.913179382362</v>
      </c>
      <c r="R44" s="72"/>
      <c r="S44" s="72"/>
    </row>
    <row r="45" spans="1:19" ht="15" x14ac:dyDescent="0.25">
      <c r="A45" s="155">
        <v>38</v>
      </c>
      <c r="B45" s="244">
        <f ca="1">'Tabla Amortización Crec'!C51</f>
        <v>46816</v>
      </c>
      <c r="C45" s="141">
        <f t="shared" ca="1" si="6"/>
        <v>1950641.6270032204</v>
      </c>
      <c r="D45" s="141">
        <f ca="1">IF(C45&lt;=0,0,IF(C45&lt;D44,C45,'Tabla Amortización Crec'!AB51))</f>
        <v>2281.2607257391091</v>
      </c>
      <c r="E45" s="156"/>
      <c r="F45" s="141">
        <f ca="1">IF(C45&lt;=0,0,'Tabla Amortización Crec'!AC51)</f>
        <v>17756.257555055556</v>
      </c>
      <c r="G45" s="141">
        <f t="shared" ca="1" si="0"/>
        <v>20037.518280794666</v>
      </c>
      <c r="H45" s="449"/>
      <c r="I45" s="141">
        <f t="shared" ca="1" si="2"/>
        <v>1560.5133016025763</v>
      </c>
      <c r="J45" s="141">
        <f ca="1">IF(P44&lt;=0.01,0,'Tabla Amortización Crec'!R51)</f>
        <v>166.35080000000002</v>
      </c>
      <c r="K45" s="141">
        <f ca="1">IF(D45&lt;=0,0,'Tabla Amortización Crec'!W51+'Tabla Amortización Crec'!U51)</f>
        <v>303.53077307903163</v>
      </c>
      <c r="L45" s="141">
        <f t="shared" ca="1" si="3"/>
        <v>399</v>
      </c>
      <c r="M45" s="141">
        <f ca="1">IF(C45=0,0,'Tabla Amortización Crec'!X51+'Tabla Amortización Crec'!V51+'Tabla Amortización Crec'!S51+'Tabla Amortización Crec'!Q51)</f>
        <v>139.02105169264507</v>
      </c>
      <c r="N45" s="141">
        <f t="shared" ca="1" si="4"/>
        <v>22605.934207168917</v>
      </c>
      <c r="O45" s="142"/>
      <c r="P45" s="140">
        <f t="shared" ca="1" si="1"/>
        <v>1948360.3662774812</v>
      </c>
      <c r="Q45" s="140">
        <f t="shared" ca="1" si="5"/>
        <v>22466.913155476272</v>
      </c>
      <c r="R45" s="72"/>
      <c r="S45" s="72"/>
    </row>
    <row r="46" spans="1:19" ht="15" x14ac:dyDescent="0.25">
      <c r="A46" s="155">
        <v>39</v>
      </c>
      <c r="B46" s="244">
        <f ca="1">'Tabla Amortización Crec'!C52</f>
        <v>46847</v>
      </c>
      <c r="C46" s="141">
        <f t="shared" ca="1" si="6"/>
        <v>1948360.3662774812</v>
      </c>
      <c r="D46" s="141">
        <f ca="1">IF(C46&lt;=0,0,IF(C46&lt;D45,C46,'Tabla Amortización Crec'!AB52))</f>
        <v>1080.7142027073046</v>
      </c>
      <c r="E46" s="156"/>
      <c r="F46" s="141">
        <f ca="1">IF(C46&lt;=0,0,'Tabla Amortización Crec'!AC52)</f>
        <v>18958.629114444444</v>
      </c>
      <c r="G46" s="141">
        <f t="shared" ca="1" si="0"/>
        <v>20039.34331715175</v>
      </c>
      <c r="H46" s="449"/>
      <c r="I46" s="141">
        <f t="shared" ca="1" si="2"/>
        <v>1558.6882930219851</v>
      </c>
      <c r="J46" s="141">
        <f ca="1">IF(P45&lt;=0.01,0,'Tabla Amortización Crec'!R52)</f>
        <v>166.35080000000002</v>
      </c>
      <c r="K46" s="141">
        <f ca="1">IF(D46&lt;=0,0,'Tabla Amortización Crec'!W52+'Tabla Amortización Crec'!U52)</f>
        <v>303.53077307903163</v>
      </c>
      <c r="L46" s="141">
        <f t="shared" ca="1" si="3"/>
        <v>399</v>
      </c>
      <c r="M46" s="141">
        <f ca="1">IF(C46=0,0,'Tabla Amortización Crec'!X52+'Tabla Amortización Crec'!V52+'Tabla Amortización Crec'!S52+'Tabla Amortización Crec'!Q52)</f>
        <v>139.02105169264507</v>
      </c>
      <c r="N46" s="141">
        <f t="shared" ca="1" si="4"/>
        <v>22605.934234945409</v>
      </c>
      <c r="O46" s="142"/>
      <c r="P46" s="140">
        <f t="shared" ca="1" si="1"/>
        <v>1947279.6520747738</v>
      </c>
      <c r="Q46" s="140">
        <f t="shared" ca="1" si="5"/>
        <v>22466.913183252764</v>
      </c>
      <c r="R46" s="72"/>
      <c r="S46" s="72"/>
    </row>
    <row r="47" spans="1:19" ht="15" x14ac:dyDescent="0.25">
      <c r="A47" s="155">
        <v>40</v>
      </c>
      <c r="B47" s="244">
        <f ca="1">'Tabla Amortización Crec'!C53</f>
        <v>46877</v>
      </c>
      <c r="C47" s="141">
        <f t="shared" ca="1" si="6"/>
        <v>1947279.6520747738</v>
      </c>
      <c r="D47" s="141">
        <f ca="1">IF(C47&lt;=0,0,IF(C47&lt;D46,C47,'Tabla Amortización Crec'!AB53))</f>
        <v>1703.3241700042836</v>
      </c>
      <c r="E47" s="156"/>
      <c r="F47" s="141">
        <f ca="1">IF(C47&lt;=0,0,'Tabla Amortización Crec'!AC53)</f>
        <v>18336.8837475</v>
      </c>
      <c r="G47" s="141">
        <f t="shared" ca="1" si="0"/>
        <v>20040.207917504282</v>
      </c>
      <c r="H47" s="449"/>
      <c r="I47" s="141">
        <f t="shared" ca="1" si="2"/>
        <v>1557.8237216598191</v>
      </c>
      <c r="J47" s="141">
        <f ca="1">IF(P46&lt;=0.01,0,'Tabla Amortización Crec'!R53)</f>
        <v>166.35080000000002</v>
      </c>
      <c r="K47" s="141">
        <f ca="1">IF(D47&lt;=0,0,'Tabla Amortización Crec'!W53+'Tabla Amortización Crec'!U53)</f>
        <v>303.53077307903158</v>
      </c>
      <c r="L47" s="141">
        <f t="shared" ca="1" si="3"/>
        <v>399</v>
      </c>
      <c r="M47" s="141">
        <f ca="1">IF(C47=0,0,'Tabla Amortización Crec'!X53+'Tabla Amortización Crec'!V53+'Tabla Amortización Crec'!S53+'Tabla Amortización Crec'!Q53)</f>
        <v>139.02105169264507</v>
      </c>
      <c r="N47" s="141">
        <f t="shared" ca="1" si="4"/>
        <v>22605.934263935778</v>
      </c>
      <c r="O47" s="142"/>
      <c r="P47" s="140">
        <f t="shared" ca="1" si="1"/>
        <v>1945576.3279047695</v>
      </c>
      <c r="Q47" s="140">
        <f t="shared" ca="1" si="5"/>
        <v>22466.913212243133</v>
      </c>
      <c r="R47" s="72"/>
      <c r="S47" s="72"/>
    </row>
    <row r="48" spans="1:19" ht="15" x14ac:dyDescent="0.25">
      <c r="A48" s="155">
        <v>41</v>
      </c>
      <c r="B48" s="244">
        <f ca="1">'Tabla Amortización Crec'!C54</f>
        <v>46908</v>
      </c>
      <c r="C48" s="141">
        <f t="shared" ca="1" si="6"/>
        <v>1945576.3279047695</v>
      </c>
      <c r="D48" s="141">
        <f ca="1">IF(C48&lt;=0,0,IF(C48&lt;D47,C48,'Tabla Amortización Crec'!AB54))</f>
        <v>1110.031673459943</v>
      </c>
      <c r="E48" s="156"/>
      <c r="F48" s="141">
        <f ca="1">IF(C48&lt;=0,0,'Tabla Amortización Crec'!AC54)</f>
        <v>18931.538955861113</v>
      </c>
      <c r="G48" s="141">
        <f t="shared" ca="1" si="0"/>
        <v>20041.570629321057</v>
      </c>
      <c r="H48" s="449"/>
      <c r="I48" s="141">
        <f t="shared" ca="1" si="2"/>
        <v>1556.4610623238157</v>
      </c>
      <c r="J48" s="141">
        <f ca="1">IF(P47&lt;=0.01,0,'Tabla Amortización Crec'!R54)</f>
        <v>166.35080000000002</v>
      </c>
      <c r="K48" s="141">
        <f ca="1">IF(D48&lt;=0,0,'Tabla Amortización Crec'!W54+'Tabla Amortización Crec'!U54)</f>
        <v>303.53077307903163</v>
      </c>
      <c r="L48" s="141">
        <f t="shared" ca="1" si="3"/>
        <v>399</v>
      </c>
      <c r="M48" s="141">
        <f ca="1">IF(C48=0,0,'Tabla Amortización Crec'!X54+'Tabla Amortización Crec'!V54+'Tabla Amortización Crec'!S54+'Tabla Amortización Crec'!Q54)</f>
        <v>139.02105169264507</v>
      </c>
      <c r="N48" s="141">
        <f t="shared" ca="1" si="4"/>
        <v>22605.934316416548</v>
      </c>
      <c r="O48" s="142"/>
      <c r="P48" s="140">
        <f t="shared" ca="1" si="1"/>
        <v>1944466.2962313094</v>
      </c>
      <c r="Q48" s="140">
        <f t="shared" ca="1" si="5"/>
        <v>22466.913264723902</v>
      </c>
      <c r="R48" s="72"/>
      <c r="S48" s="72"/>
    </row>
    <row r="49" spans="1:19" ht="15" x14ac:dyDescent="0.25">
      <c r="A49" s="155">
        <v>42</v>
      </c>
      <c r="B49" s="244">
        <f ca="1">'Tabla Amortización Crec'!C55</f>
        <v>46938</v>
      </c>
      <c r="C49" s="141">
        <f t="shared" ca="1" si="6"/>
        <v>1944466.2962313094</v>
      </c>
      <c r="D49" s="141">
        <f ca="1">IF(C49&lt;=0,0,IF(C49&lt;D48,C49,'Tabla Amortización Crec'!AB55))</f>
        <v>1732.0672888716822</v>
      </c>
      <c r="E49" s="156"/>
      <c r="F49" s="141">
        <f ca="1">IF(C49&lt;=0,0,'Tabla Amortización Crec'!AC55)</f>
        <v>18310.391368333334</v>
      </c>
      <c r="G49" s="141">
        <f t="shared" ca="1" si="0"/>
        <v>20042.458657205018</v>
      </c>
      <c r="H49" s="449"/>
      <c r="I49" s="141">
        <f t="shared" ca="1" si="2"/>
        <v>1555.5730369850476</v>
      </c>
      <c r="J49" s="141">
        <f ca="1">IF(P48&lt;=0.01,0,'Tabla Amortización Crec'!R55)</f>
        <v>166.35080000000002</v>
      </c>
      <c r="K49" s="141">
        <f ca="1">IF(D49&lt;=0,0,'Tabla Amortización Crec'!W55+'Tabla Amortización Crec'!U55)</f>
        <v>303.53077307903163</v>
      </c>
      <c r="L49" s="141">
        <f t="shared" ca="1" si="3"/>
        <v>399</v>
      </c>
      <c r="M49" s="141">
        <f ca="1">IF(C49=0,0,'Tabla Amortización Crec'!X55+'Tabla Amortización Crec'!V55+'Tabla Amortización Crec'!S55+'Tabla Amortización Crec'!Q55)</f>
        <v>139.02105169264507</v>
      </c>
      <c r="N49" s="141">
        <f t="shared" ca="1" si="4"/>
        <v>22605.934318961739</v>
      </c>
      <c r="O49" s="142"/>
      <c r="P49" s="140">
        <f t="shared" ca="1" si="1"/>
        <v>1942734.2289424378</v>
      </c>
      <c r="Q49" s="140">
        <f t="shared" ca="1" si="5"/>
        <v>22466.913267269094</v>
      </c>
      <c r="R49" s="72"/>
      <c r="S49" s="72"/>
    </row>
    <row r="50" spans="1:19" ht="15" x14ac:dyDescent="0.25">
      <c r="A50" s="155">
        <v>43</v>
      </c>
      <c r="B50" s="244">
        <f ca="1">'Tabla Amortización Crec'!C56</f>
        <v>46969</v>
      </c>
      <c r="C50" s="141">
        <f t="shared" ca="1" si="6"/>
        <v>1942734.2289424378</v>
      </c>
      <c r="D50" s="141">
        <f ca="1">IF(C50&lt;=0,0,IF(C50&lt;D49,C50,'Tabla Amortización Crec'!AB56))</f>
        <v>1139.9605544771641</v>
      </c>
      <c r="E50" s="156"/>
      <c r="F50" s="141">
        <f ca="1">IF(C50&lt;=0,0,'Tabla Amortización Crec'!AC56)</f>
        <v>18903.883743916667</v>
      </c>
      <c r="G50" s="141">
        <f t="shared" ca="1" si="0"/>
        <v>20043.844298393833</v>
      </c>
      <c r="H50" s="449"/>
      <c r="I50" s="141">
        <f t="shared" ca="1" si="2"/>
        <v>1554.1873831539503</v>
      </c>
      <c r="J50" s="141">
        <f ca="1">IF(P49&lt;=0.01,0,'Tabla Amortización Crec'!R56)</f>
        <v>166.35080000000002</v>
      </c>
      <c r="K50" s="141">
        <f ca="1">IF(D50&lt;=0,0,'Tabla Amortización Crec'!W56+'Tabla Amortización Crec'!U56)</f>
        <v>303.53077307903163</v>
      </c>
      <c r="L50" s="141">
        <f t="shared" ca="1" si="3"/>
        <v>399</v>
      </c>
      <c r="M50" s="141">
        <f ca="1">IF(C50=0,0,'Tabla Amortización Crec'!X56+'Tabla Amortización Crec'!V56+'Tabla Amortización Crec'!S56+'Tabla Amortización Crec'!Q56)</f>
        <v>139.02105169264507</v>
      </c>
      <c r="N50" s="141">
        <f t="shared" ca="1" si="4"/>
        <v>22605.934306319457</v>
      </c>
      <c r="O50" s="142"/>
      <c r="P50" s="140">
        <f t="shared" ca="1" si="1"/>
        <v>1941594.2683879607</v>
      </c>
      <c r="Q50" s="140">
        <f t="shared" ca="1" si="5"/>
        <v>22466.913254626812</v>
      </c>
      <c r="R50" s="72"/>
      <c r="S50" s="72"/>
    </row>
    <row r="51" spans="1:19" ht="15" x14ac:dyDescent="0.25">
      <c r="A51" s="155">
        <v>44</v>
      </c>
      <c r="B51" s="244">
        <f ca="1">'Tabla Amortización Crec'!C57</f>
        <v>47000</v>
      </c>
      <c r="C51" s="141">
        <f t="shared" ca="1" si="6"/>
        <v>1941594.2683879607</v>
      </c>
      <c r="D51" s="141">
        <f ca="1">IF(C51&lt;=0,0,IF(C51&lt;D50,C51,'Tabla Amortización Crec'!AB57))</f>
        <v>1151.9649724272249</v>
      </c>
      <c r="E51" s="156"/>
      <c r="F51" s="141">
        <f ca="1">IF(C51&lt;=0,0,'Tabla Amortización Crec'!AC57)</f>
        <v>18892.791299805554</v>
      </c>
      <c r="G51" s="141">
        <f t="shared" ca="1" si="0"/>
        <v>20044.756272232778</v>
      </c>
      <c r="H51" s="449"/>
      <c r="I51" s="141">
        <f t="shared" ca="1" si="2"/>
        <v>1553.2754147103688</v>
      </c>
      <c r="J51" s="141">
        <f ca="1">IF(P50&lt;=0.01,0,'Tabla Amortización Crec'!R57)</f>
        <v>166.35080000000002</v>
      </c>
      <c r="K51" s="141">
        <f ca="1">IF(D51&lt;=0,0,'Tabla Amortización Crec'!W57+'Tabla Amortización Crec'!U57)</f>
        <v>303.53077307903163</v>
      </c>
      <c r="L51" s="141">
        <f t="shared" ca="1" si="3"/>
        <v>399</v>
      </c>
      <c r="M51" s="141">
        <f ca="1">IF(C51=0,0,'Tabla Amortización Crec'!X57+'Tabla Amortización Crec'!V57+'Tabla Amortización Crec'!S57+'Tabla Amortización Crec'!Q57)</f>
        <v>139.02105169264507</v>
      </c>
      <c r="N51" s="141">
        <f t="shared" ca="1" si="4"/>
        <v>22605.934311714824</v>
      </c>
      <c r="O51" s="142"/>
      <c r="P51" s="140">
        <f t="shared" ca="1" si="1"/>
        <v>1940442.3034155336</v>
      </c>
      <c r="Q51" s="140">
        <f t="shared" ca="1" si="5"/>
        <v>22466.913260022178</v>
      </c>
      <c r="R51" s="72"/>
      <c r="S51" s="72"/>
    </row>
    <row r="52" spans="1:19" ht="15" x14ac:dyDescent="0.25">
      <c r="A52" s="155">
        <v>45</v>
      </c>
      <c r="B52" s="244">
        <f ca="1">'Tabla Amortización Crec'!C58</f>
        <v>47030</v>
      </c>
      <c r="C52" s="141">
        <f t="shared" ca="1" si="6"/>
        <v>1940442.3034155336</v>
      </c>
      <c r="D52" s="141">
        <f ca="1">IF(C52&lt;=0,0,IF(C52&lt;D51,C52,'Tabla Amortización Crec'!AB58))</f>
        <v>1773.179082139523</v>
      </c>
      <c r="E52" s="156"/>
      <c r="F52" s="141">
        <f ca="1">IF(C52&lt;=0,0,'Tabla Amortización Crec'!AC58)</f>
        <v>18272.498795833333</v>
      </c>
      <c r="G52" s="141">
        <f t="shared" ca="1" si="0"/>
        <v>20045.677877972856</v>
      </c>
      <c r="H52" s="449"/>
      <c r="I52" s="141">
        <f t="shared" ca="1" si="2"/>
        <v>1552.353842732427</v>
      </c>
      <c r="J52" s="141">
        <f ca="1">IF(P51&lt;=0.01,0,'Tabla Amortización Crec'!R58)</f>
        <v>166.35080000000002</v>
      </c>
      <c r="K52" s="141">
        <f ca="1">IF(D52&lt;=0,0,'Tabla Amortización Crec'!W58+'Tabla Amortización Crec'!U58)</f>
        <v>303.53077307903163</v>
      </c>
      <c r="L52" s="141">
        <f t="shared" ca="1" si="3"/>
        <v>399</v>
      </c>
      <c r="M52" s="141">
        <f ca="1">IF(C52=0,0,'Tabla Amortización Crec'!X58+'Tabla Amortización Crec'!V58+'Tabla Amortización Crec'!S58+'Tabla Amortización Crec'!Q58)</f>
        <v>139.02105169264507</v>
      </c>
      <c r="N52" s="141">
        <f t="shared" ca="1" si="4"/>
        <v>22605.934345476959</v>
      </c>
      <c r="O52" s="142"/>
      <c r="P52" s="140">
        <f t="shared" ca="1" si="1"/>
        <v>1938669.124333394</v>
      </c>
      <c r="Q52" s="140">
        <f t="shared" ca="1" si="5"/>
        <v>22466.913293784313</v>
      </c>
      <c r="R52" s="72"/>
      <c r="S52" s="72"/>
    </row>
    <row r="53" spans="1:19" ht="15" x14ac:dyDescent="0.25">
      <c r="A53" s="155">
        <v>46</v>
      </c>
      <c r="B53" s="244">
        <f ca="1">'Tabla Amortización Crec'!C59</f>
        <v>47061</v>
      </c>
      <c r="C53" s="141">
        <f t="shared" ca="1" si="6"/>
        <v>1938669.124333394</v>
      </c>
      <c r="D53" s="141">
        <f ca="1">IF(C53&lt;=0,0,IF(C53&lt;D52,C53,'Tabla Amortización Crec'!AB59))</f>
        <v>1182.768364401845</v>
      </c>
      <c r="E53" s="156"/>
      <c r="F53" s="141">
        <f ca="1">IF(C53&lt;=0,0,'Tabla Amortización Crec'!AC59)</f>
        <v>18864.328062527777</v>
      </c>
      <c r="G53" s="141">
        <f t="shared" ca="1" si="0"/>
        <v>20047.09642692962</v>
      </c>
      <c r="H53" s="449"/>
      <c r="I53" s="141">
        <f t="shared" ca="1" si="2"/>
        <v>1550.9352994667152</v>
      </c>
      <c r="J53" s="141">
        <f ca="1">IF(P52&lt;=0.01,0,'Tabla Amortización Crec'!R59)</f>
        <v>166.35080000000002</v>
      </c>
      <c r="K53" s="141">
        <f ca="1">IF(D53&lt;=0,0,'Tabla Amortización Crec'!W59+'Tabla Amortización Crec'!U59)</f>
        <v>303.53077307903163</v>
      </c>
      <c r="L53" s="141">
        <f t="shared" ca="1" si="3"/>
        <v>399</v>
      </c>
      <c r="M53" s="141">
        <f ca="1">IF(C53=0,0,'Tabla Amortización Crec'!X59+'Tabla Amortización Crec'!V59+'Tabla Amortización Crec'!S59+'Tabla Amortización Crec'!Q59)</f>
        <v>139.02105169264507</v>
      </c>
      <c r="N53" s="141">
        <f t="shared" ca="1" si="4"/>
        <v>22605.934351168013</v>
      </c>
      <c r="O53" s="142"/>
      <c r="P53" s="140">
        <f t="shared" ca="1" si="1"/>
        <v>1937486.3559689922</v>
      </c>
      <c r="Q53" s="140">
        <f t="shared" ca="1" si="5"/>
        <v>22466.913299475367</v>
      </c>
      <c r="R53" s="72"/>
      <c r="S53" s="72"/>
    </row>
    <row r="54" spans="1:19" ht="15" x14ac:dyDescent="0.25">
      <c r="A54" s="155">
        <v>47</v>
      </c>
      <c r="B54" s="244">
        <f ca="1">'Tabla Amortización Crec'!C60</f>
        <v>47091</v>
      </c>
      <c r="C54" s="141">
        <f t="shared" ca="1" si="6"/>
        <v>1937486.3559689922</v>
      </c>
      <c r="D54" s="141">
        <f ca="1">IF(C54&lt;=0,0,IF(C54&lt;D53,C54,'Tabla Amortización Crec'!AB60))</f>
        <v>1803.3790118850213</v>
      </c>
      <c r="E54" s="156"/>
      <c r="F54" s="141">
        <f ca="1">IF(C54&lt;=0,0,'Tabla Amortización Crec'!AC60)</f>
        <v>18244.663600000003</v>
      </c>
      <c r="G54" s="141">
        <f t="shared" ca="1" si="0"/>
        <v>20048.042611885026</v>
      </c>
      <c r="H54" s="449"/>
      <c r="I54" s="141">
        <f t="shared" ca="1" si="2"/>
        <v>1549.9890847751938</v>
      </c>
      <c r="J54" s="141">
        <f ca="1">IF(P53&lt;=0.01,0,'Tabla Amortización Crec'!R60)</f>
        <v>166.35080000000002</v>
      </c>
      <c r="K54" s="141">
        <f ca="1">IF(D54&lt;=0,0,'Tabla Amortización Crec'!W60+'Tabla Amortización Crec'!U60)</f>
        <v>303.53077307903163</v>
      </c>
      <c r="L54" s="141">
        <f t="shared" ca="1" si="3"/>
        <v>399</v>
      </c>
      <c r="M54" s="141">
        <f ca="1">IF(C54=0,0,'Tabla Amortización Crec'!X60+'Tabla Amortización Crec'!V60+'Tabla Amortización Crec'!S60+'Tabla Amortización Crec'!Q60)</f>
        <v>139.02105169264507</v>
      </c>
      <c r="N54" s="141">
        <f t="shared" ca="1" si="4"/>
        <v>22605.934321431894</v>
      </c>
      <c r="O54" s="142"/>
      <c r="P54" s="140">
        <f t="shared" ca="1" si="1"/>
        <v>1935682.9769571072</v>
      </c>
      <c r="Q54" s="140">
        <f t="shared" ca="1" si="5"/>
        <v>22466.913269739249</v>
      </c>
      <c r="R54" s="72"/>
      <c r="S54" s="72"/>
    </row>
    <row r="55" spans="1:19" ht="15" x14ac:dyDescent="0.25">
      <c r="A55" s="155">
        <v>48</v>
      </c>
      <c r="B55" s="244">
        <f ca="1">'Tabla Amortización Crec'!C61</f>
        <v>47122</v>
      </c>
      <c r="C55" s="141">
        <f t="shared" ca="1" si="6"/>
        <v>1935682.9769571072</v>
      </c>
      <c r="D55" s="141">
        <f ca="1">IF(C55&lt;=0,0,IF(C55&lt;D54,C55,'Tabla Amortización Crec'!AB61))</f>
        <v>1214.2141552449084</v>
      </c>
      <c r="E55" s="156"/>
      <c r="F55" s="141">
        <f ca="1">IF(C55&lt;=0,0,'Tabla Amortización Crec'!AC61)</f>
        <v>18835.271164055554</v>
      </c>
      <c r="G55" s="141">
        <f t="shared" ca="1" si="0"/>
        <v>20049.48531930046</v>
      </c>
      <c r="H55" s="449"/>
      <c r="I55" s="141">
        <f t="shared" ca="1" si="2"/>
        <v>1548.5463815656858</v>
      </c>
      <c r="J55" s="141">
        <f ca="1">IF(P54&lt;=0.01,0,'Tabla Amortización Crec'!R61)</f>
        <v>166.35080000000002</v>
      </c>
      <c r="K55" s="141">
        <f ca="1">IF(D55&lt;=0,0,'Tabla Amortización Crec'!W61+'Tabla Amortización Crec'!U61)</f>
        <v>303.53077307903163</v>
      </c>
      <c r="L55" s="141">
        <f t="shared" ca="1" si="3"/>
        <v>399</v>
      </c>
      <c r="M55" s="141">
        <f ca="1">IF(C55=0,0,'Tabla Amortización Crec'!X61+'Tabla Amortización Crec'!V61+'Tabla Amortización Crec'!S61+'Tabla Amortización Crec'!Q61)</f>
        <v>139.02105169264507</v>
      </c>
      <c r="N55" s="141">
        <f t="shared" ca="1" si="4"/>
        <v>22605.93432563782</v>
      </c>
      <c r="O55" s="142"/>
      <c r="P55" s="140">
        <f t="shared" ca="1" si="1"/>
        <v>1934468.7628018623</v>
      </c>
      <c r="Q55" s="140">
        <f t="shared" ca="1" si="5"/>
        <v>22466.913273945174</v>
      </c>
      <c r="R55" s="72"/>
      <c r="S55" s="72"/>
    </row>
    <row r="56" spans="1:19" ht="15" x14ac:dyDescent="0.25">
      <c r="A56" s="155">
        <v>49</v>
      </c>
      <c r="B56" s="244">
        <f ca="1">'Tabla Amortización Crec'!C62</f>
        <v>47153</v>
      </c>
      <c r="C56" s="141">
        <f t="shared" ca="1" si="6"/>
        <v>1934468.7628018623</v>
      </c>
      <c r="D56" s="141">
        <f ca="1">IF(C56&lt;=0,0,IF(C56&lt;D55,C56,'Tabla Amortización Crec'!AB62))</f>
        <v>1486.1768802474794</v>
      </c>
      <c r="E56" s="156"/>
      <c r="F56" s="141">
        <f ca="1">IF(C56&lt;=0,0,'Tabla Amortización Crec'!AC62)</f>
        <v>18823.456226194445</v>
      </c>
      <c r="G56" s="141">
        <f t="shared" ca="1" si="0"/>
        <v>20309.633106441925</v>
      </c>
      <c r="H56" s="449"/>
      <c r="I56" s="141">
        <f t="shared" ca="1" si="2"/>
        <v>1547.57501024149</v>
      </c>
      <c r="J56" s="141">
        <f ca="1">IF(P55&lt;=0.01,0,'Tabla Amortización Crec'!R62)</f>
        <v>166.35080000000002</v>
      </c>
      <c r="K56" s="141">
        <f ca="1">IF(D56&lt;=0,0,'Tabla Amortización Crec'!W62+'Tabla Amortización Crec'!U62)</f>
        <v>306.07070155779894</v>
      </c>
      <c r="L56" s="141">
        <f t="shared" ca="1" si="3"/>
        <v>399</v>
      </c>
      <c r="M56" s="141">
        <f ca="1">IF(C56=0,0,'Tabla Amortización Crec'!X62+'Tabla Amortización Crec'!V62+'Tabla Amortización Crec'!S62+'Tabla Amortización Crec'!Q62)</f>
        <v>139.42744024924784</v>
      </c>
      <c r="N56" s="141">
        <f t="shared" ca="1" si="4"/>
        <v>22868.05705849046</v>
      </c>
      <c r="O56" s="206">
        <f ca="1">(G56/G55)-1</f>
        <v>1.2975285050885299E-2</v>
      </c>
      <c r="P56" s="140">
        <f t="shared" ca="1" si="1"/>
        <v>1932982.5859216149</v>
      </c>
      <c r="Q56" s="140">
        <f t="shared" ca="1" si="5"/>
        <v>22728.629618241212</v>
      </c>
      <c r="R56" s="72"/>
      <c r="S56" s="72"/>
    </row>
    <row r="57" spans="1:19" ht="15" x14ac:dyDescent="0.25">
      <c r="A57" s="155">
        <v>50</v>
      </c>
      <c r="B57" s="244">
        <f ca="1">'Tabla Amortización Crec'!C63</f>
        <v>47181</v>
      </c>
      <c r="C57" s="141">
        <f t="shared" ca="1" si="6"/>
        <v>1932982.5859216149</v>
      </c>
      <c r="D57" s="141">
        <f ca="1">IF(C57&lt;=0,0,IF(C57&lt;D56,C57,'Tabla Amortización Crec'!AB63))</f>
        <v>3322.0524168598267</v>
      </c>
      <c r="E57" s="156"/>
      <c r="F57" s="141">
        <f ca="1">IF(C57&lt;=0,0,'Tabla Amortización Crec'!AC63)</f>
        <v>16988.769559222223</v>
      </c>
      <c r="G57" s="141">
        <f t="shared" ca="1" si="0"/>
        <v>20310.82197608205</v>
      </c>
      <c r="H57" s="449"/>
      <c r="I57" s="141">
        <f t="shared" ca="1" si="2"/>
        <v>1546.3860687372919</v>
      </c>
      <c r="J57" s="141">
        <f ca="1">IF(P56&lt;=0.01,0,'Tabla Amortización Crec'!R63)</f>
        <v>166.35080000000002</v>
      </c>
      <c r="K57" s="141">
        <f ca="1">IF(D57&lt;=0,0,'Tabla Amortización Crec'!W63+'Tabla Amortización Crec'!U63)</f>
        <v>306.07070155779894</v>
      </c>
      <c r="L57" s="141">
        <f t="shared" ca="1" si="3"/>
        <v>399</v>
      </c>
      <c r="M57" s="141">
        <f ca="1">IF(C57=0,0,'Tabla Amortización Crec'!X63+'Tabla Amortización Crec'!V63+'Tabla Amortización Crec'!S63+'Tabla Amortización Crec'!Q63)</f>
        <v>139.42744024924784</v>
      </c>
      <c r="N57" s="141">
        <f t="shared" ca="1" si="4"/>
        <v>22868.056986626387</v>
      </c>
      <c r="O57" s="142"/>
      <c r="P57" s="140">
        <f t="shared" ca="1" si="1"/>
        <v>1929660.533504755</v>
      </c>
      <c r="Q57" s="140">
        <f t="shared" ca="1" si="5"/>
        <v>22728.629546377138</v>
      </c>
      <c r="R57" s="72"/>
      <c r="S57" s="72"/>
    </row>
    <row r="58" spans="1:19" ht="15" x14ac:dyDescent="0.25">
      <c r="A58" s="155">
        <v>51</v>
      </c>
      <c r="B58" s="244">
        <f ca="1">'Tabla Amortización Crec'!C64</f>
        <v>47212</v>
      </c>
      <c r="C58" s="141">
        <f t="shared" ca="1" si="6"/>
        <v>1929660.533504755</v>
      </c>
      <c r="D58" s="141">
        <f ca="1">IF(C58&lt;=0,0,IF(C58&lt;D57,C58,'Tabla Amortización Crec'!AB64))</f>
        <v>1536.8102059845166</v>
      </c>
      <c r="E58" s="156"/>
      <c r="F58" s="141">
        <f ca="1">IF(C58&lt;=0,0,'Tabla Amortización Crec'!AC64)</f>
        <v>18776.669477055559</v>
      </c>
      <c r="G58" s="141">
        <f t="shared" ca="1" si="0"/>
        <v>20313.479683040074</v>
      </c>
      <c r="H58" s="449"/>
      <c r="I58" s="141">
        <f t="shared" ca="1" si="2"/>
        <v>1543.728426803804</v>
      </c>
      <c r="J58" s="141">
        <f ca="1">IF(P57&lt;=0.01,0,'Tabla Amortización Crec'!R64)</f>
        <v>166.35080000000002</v>
      </c>
      <c r="K58" s="141">
        <f ca="1">IF(D58&lt;=0,0,'Tabla Amortización Crec'!W64+'Tabla Amortización Crec'!U64)</f>
        <v>306.07070155779894</v>
      </c>
      <c r="L58" s="141">
        <f t="shared" ca="1" si="3"/>
        <v>399</v>
      </c>
      <c r="M58" s="141">
        <f ca="1">IF(C58=0,0,'Tabla Amortización Crec'!X64+'Tabla Amortización Crec'!V64+'Tabla Amortización Crec'!S64+'Tabla Amortización Crec'!Q64)</f>
        <v>139.42744024924784</v>
      </c>
      <c r="N58" s="141">
        <f t="shared" ca="1" si="4"/>
        <v>22868.057051650925</v>
      </c>
      <c r="O58" s="142"/>
      <c r="P58" s="140">
        <f t="shared" ca="1" si="1"/>
        <v>1928123.7232987704</v>
      </c>
      <c r="Q58" s="140">
        <f t="shared" ca="1" si="5"/>
        <v>22728.629611401677</v>
      </c>
      <c r="R58" s="72"/>
      <c r="S58" s="72"/>
    </row>
    <row r="59" spans="1:19" ht="15" x14ac:dyDescent="0.25">
      <c r="A59" s="155">
        <v>52</v>
      </c>
      <c r="B59" s="244">
        <f ca="1">'Tabla Amortización Crec'!C65</f>
        <v>47242</v>
      </c>
      <c r="C59" s="141">
        <f t="shared" ca="1" si="6"/>
        <v>1928123.7232987704</v>
      </c>
      <c r="D59" s="141">
        <f ca="1">IF(C59&lt;=0,0,IF(C59&lt;D58,C59,'Tabla Amortización Crec'!AB65))</f>
        <v>2158.2102843835401</v>
      </c>
      <c r="E59" s="156"/>
      <c r="F59" s="141">
        <f ca="1">IF(C59&lt;=0,0,'Tabla Amortización Crec'!AC65)</f>
        <v>18156.498834166669</v>
      </c>
      <c r="G59" s="141">
        <f t="shared" ca="1" si="0"/>
        <v>20314.709118550207</v>
      </c>
      <c r="H59" s="449"/>
      <c r="I59" s="141">
        <f t="shared" ca="1" si="2"/>
        <v>1542.4989786390163</v>
      </c>
      <c r="J59" s="141">
        <f ca="1">IF(P58&lt;=0.01,0,'Tabla Amortización Crec'!R65)</f>
        <v>166.35080000000002</v>
      </c>
      <c r="K59" s="141">
        <f ca="1">IF(D59&lt;=0,0,'Tabla Amortización Crec'!W65+'Tabla Amortización Crec'!U65)</f>
        <v>306.070701557799</v>
      </c>
      <c r="L59" s="141">
        <f t="shared" ca="1" si="3"/>
        <v>399</v>
      </c>
      <c r="M59" s="141">
        <f ca="1">IF(C59=0,0,'Tabla Amortización Crec'!X65+'Tabla Amortización Crec'!V65+'Tabla Amortización Crec'!S65+'Tabla Amortización Crec'!Q65)</f>
        <v>139.42744024924784</v>
      </c>
      <c r="N59" s="141">
        <f t="shared" ca="1" si="4"/>
        <v>22868.05703899627</v>
      </c>
      <c r="O59" s="142"/>
      <c r="P59" s="140">
        <f t="shared" ca="1" si="1"/>
        <v>1925965.5130143869</v>
      </c>
      <c r="Q59" s="140">
        <f t="shared" ca="1" si="5"/>
        <v>22728.629598747022</v>
      </c>
      <c r="R59" s="72"/>
      <c r="S59" s="72"/>
    </row>
    <row r="60" spans="1:19" ht="15" x14ac:dyDescent="0.25">
      <c r="A60" s="155">
        <v>53</v>
      </c>
      <c r="B60" s="244">
        <f ca="1">'Tabla Amortización Crec'!C66</f>
        <v>47273</v>
      </c>
      <c r="C60" s="141">
        <f t="shared" ca="1" si="6"/>
        <v>1925965.5130143869</v>
      </c>
      <c r="D60" s="141">
        <f ca="1">IF(C60&lt;=0,0,IF(C60&lt;D59,C60,'Tabla Amortización Crec'!AB66))</f>
        <v>1575.7208245372549</v>
      </c>
      <c r="E60" s="156"/>
      <c r="F60" s="141">
        <f ca="1">IF(C60&lt;=0,0,'Tabla Amortización Crec'!AC66)</f>
        <v>18740.714879666666</v>
      </c>
      <c r="G60" s="141">
        <f t="shared" ca="1" si="0"/>
        <v>20316.435704203919</v>
      </c>
      <c r="H60" s="449"/>
      <c r="I60" s="141">
        <f t="shared" ca="1" si="2"/>
        <v>1540.7724104115098</v>
      </c>
      <c r="J60" s="141">
        <f ca="1">IF(P59&lt;=0.01,0,'Tabla Amortización Crec'!R66)</f>
        <v>166.35080000000002</v>
      </c>
      <c r="K60" s="141">
        <f ca="1">IF(D60&lt;=0,0,'Tabla Amortización Crec'!W66+'Tabla Amortización Crec'!U66)</f>
        <v>306.07070155779888</v>
      </c>
      <c r="L60" s="141">
        <f t="shared" ca="1" si="3"/>
        <v>399</v>
      </c>
      <c r="M60" s="141">
        <f ca="1">IF(C60=0,0,'Tabla Amortización Crec'!X66+'Tabla Amortización Crec'!V66+'Tabla Amortización Crec'!S66+'Tabla Amortización Crec'!Q66)</f>
        <v>139.42744024924784</v>
      </c>
      <c r="N60" s="141">
        <f t="shared" ca="1" si="4"/>
        <v>22868.057056422476</v>
      </c>
      <c r="O60" s="142"/>
      <c r="P60" s="140">
        <f t="shared" ca="1" si="1"/>
        <v>1924389.7921898495</v>
      </c>
      <c r="Q60" s="140">
        <f t="shared" ca="1" si="5"/>
        <v>22728.629616173228</v>
      </c>
      <c r="R60" s="72"/>
      <c r="S60" s="72"/>
    </row>
    <row r="61" spans="1:19" ht="15" x14ac:dyDescent="0.25">
      <c r="A61" s="155">
        <v>54</v>
      </c>
      <c r="B61" s="244">
        <f ca="1">'Tabla Amortización Crec'!C67</f>
        <v>47303</v>
      </c>
      <c r="C61" s="141">
        <f t="shared" ca="1" si="6"/>
        <v>1924389.7921898495</v>
      </c>
      <c r="D61" s="141">
        <f ca="1">IF(C61&lt;=0,0,IF(C61&lt;D60,C61,'Tabla Amortización Crec'!AB67))</f>
        <v>2196.3586138796818</v>
      </c>
      <c r="E61" s="156"/>
      <c r="F61" s="141">
        <f ca="1">IF(C61&lt;=0,0,'Tabla Amortización Crec'!AC67)</f>
        <v>18121.337660000001</v>
      </c>
      <c r="G61" s="141">
        <f t="shared" ca="1" si="0"/>
        <v>20317.696273879683</v>
      </c>
      <c r="H61" s="449"/>
      <c r="I61" s="141">
        <f t="shared" ca="1" si="2"/>
        <v>1539.5118337518795</v>
      </c>
      <c r="J61" s="141">
        <f ca="1">IF(P60&lt;=0.01,0,'Tabla Amortización Crec'!R67)</f>
        <v>166.35080000000002</v>
      </c>
      <c r="K61" s="141">
        <f ca="1">IF(D61&lt;=0,0,'Tabla Amortización Crec'!W67+'Tabla Amortización Crec'!U67)</f>
        <v>306.07070155779894</v>
      </c>
      <c r="L61" s="141">
        <f t="shared" ca="1" si="3"/>
        <v>399</v>
      </c>
      <c r="M61" s="141">
        <f ca="1">IF(C61=0,0,'Tabla Amortización Crec'!X67+'Tabla Amortización Crec'!V67+'Tabla Amortización Crec'!S67+'Tabla Amortización Crec'!Q67)</f>
        <v>139.42744024924784</v>
      </c>
      <c r="N61" s="141">
        <f t="shared" ca="1" si="4"/>
        <v>22868.057049438608</v>
      </c>
      <c r="O61" s="142"/>
      <c r="P61" s="140">
        <f t="shared" ca="1" si="1"/>
        <v>1922193.4335759699</v>
      </c>
      <c r="Q61" s="140">
        <f t="shared" ca="1" si="5"/>
        <v>22728.62960918936</v>
      </c>
      <c r="R61" s="72"/>
      <c r="S61" s="72"/>
    </row>
    <row r="62" spans="1:19" ht="15" x14ac:dyDescent="0.25">
      <c r="A62" s="155">
        <v>55</v>
      </c>
      <c r="B62" s="244">
        <f ca="1">'Tabla Amortización Crec'!C68</f>
        <v>47334</v>
      </c>
      <c r="C62" s="141">
        <f t="shared" ca="1" si="6"/>
        <v>1922193.4335759699</v>
      </c>
      <c r="D62" s="141">
        <f ca="1">IF(C62&lt;=0,0,IF(C62&lt;D61,C62,'Tabla Amortización Crec'!AB68))</f>
        <v>1615.4429166234743</v>
      </c>
      <c r="E62" s="156"/>
      <c r="F62" s="141">
        <f ca="1">IF(C62&lt;=0,0,'Tabla Amortización Crec'!AC68)</f>
        <v>18704.010445666667</v>
      </c>
      <c r="G62" s="141">
        <f t="shared" ca="1" si="0"/>
        <v>20319.45336229014</v>
      </c>
      <c r="H62" s="449"/>
      <c r="I62" s="141">
        <f t="shared" ca="1" si="2"/>
        <v>1537.7547468607761</v>
      </c>
      <c r="J62" s="141">
        <f ca="1">IF(P61&lt;=0.01,0,'Tabla Amortización Crec'!R68)</f>
        <v>166.35080000000002</v>
      </c>
      <c r="K62" s="141">
        <f ca="1">IF(D62&lt;=0,0,'Tabla Amortización Crec'!W68+'Tabla Amortización Crec'!U68)</f>
        <v>306.07070155779894</v>
      </c>
      <c r="L62" s="141">
        <f t="shared" ca="1" si="3"/>
        <v>399</v>
      </c>
      <c r="M62" s="141">
        <f ca="1">IF(C62=0,0,'Tabla Amortización Crec'!X68+'Tabla Amortización Crec'!V68+'Tabla Amortización Crec'!S68+'Tabla Amortización Crec'!Q68)</f>
        <v>139.42744024924784</v>
      </c>
      <c r="N62" s="141">
        <f t="shared" ca="1" si="4"/>
        <v>22868.057050957963</v>
      </c>
      <c r="O62" s="142"/>
      <c r="P62" s="140">
        <f t="shared" ca="1" si="1"/>
        <v>1920577.9906593463</v>
      </c>
      <c r="Q62" s="140">
        <f t="shared" ca="1" si="5"/>
        <v>22728.629610708715</v>
      </c>
      <c r="R62" s="72"/>
      <c r="S62" s="72"/>
    </row>
    <row r="63" spans="1:19" ht="15" x14ac:dyDescent="0.25">
      <c r="A63" s="155">
        <v>56</v>
      </c>
      <c r="B63" s="244">
        <f ca="1">'Tabla Amortización Crec'!C69</f>
        <v>47365</v>
      </c>
      <c r="C63" s="141">
        <f t="shared" ca="1" si="6"/>
        <v>1920577.9906593463</v>
      </c>
      <c r="D63" s="141">
        <f ca="1">IF(C63&lt;=0,0,IF(C63&lt;D62,C63,'Tabla Amortización Crec'!AB69))</f>
        <v>1632.4544280038047</v>
      </c>
      <c r="E63" s="156"/>
      <c r="F63" s="141">
        <f ca="1">IF(C63&lt;=0,0,'Tabla Amortización Crec'!AC69)</f>
        <v>18688.291317000003</v>
      </c>
      <c r="G63" s="141">
        <f t="shared" ca="1" si="0"/>
        <v>20320.745745003809</v>
      </c>
      <c r="H63" s="449"/>
      <c r="I63" s="141">
        <f t="shared" ca="1" si="2"/>
        <v>1536.462392527477</v>
      </c>
      <c r="J63" s="141">
        <f ca="1">IF(P62&lt;=0.01,0,'Tabla Amortización Crec'!R69)</f>
        <v>166.35080000000002</v>
      </c>
      <c r="K63" s="141">
        <f ca="1">IF(D63&lt;=0,0,'Tabla Amortización Crec'!W69+'Tabla Amortización Crec'!U69)</f>
        <v>306.07070155779894</v>
      </c>
      <c r="L63" s="141">
        <f t="shared" ca="1" si="3"/>
        <v>399</v>
      </c>
      <c r="M63" s="141">
        <f ca="1">IF(C63=0,0,'Tabla Amortización Crec'!X69+'Tabla Amortización Crec'!V69+'Tabla Amortización Crec'!S69+'Tabla Amortización Crec'!Q69)</f>
        <v>139.42744024924784</v>
      </c>
      <c r="N63" s="141">
        <f t="shared" ca="1" si="4"/>
        <v>22868.05707933833</v>
      </c>
      <c r="O63" s="142"/>
      <c r="P63" s="140">
        <f t="shared" ca="1" si="1"/>
        <v>1918945.5362313425</v>
      </c>
      <c r="Q63" s="140">
        <f t="shared" ca="1" si="5"/>
        <v>22728.629639089082</v>
      </c>
      <c r="R63" s="72"/>
      <c r="S63" s="72"/>
    </row>
    <row r="64" spans="1:19" ht="15" x14ac:dyDescent="0.25">
      <c r="A64" s="155">
        <v>57</v>
      </c>
      <c r="B64" s="244">
        <f ca="1">'Tabla Amortización Crec'!C70</f>
        <v>47395</v>
      </c>
      <c r="C64" s="141">
        <f t="shared" ca="1" si="6"/>
        <v>1918945.5362313425</v>
      </c>
      <c r="D64" s="141">
        <f ca="1">IF(C64&lt;=0,0,IF(C64&lt;D63,C64,'Tabla Amortización Crec'!AB70))</f>
        <v>2251.9807622557655</v>
      </c>
      <c r="E64" s="156"/>
      <c r="F64" s="141">
        <f ca="1">IF(C64&lt;=0,0,'Tabla Amortización Crec'!AC70)</f>
        <v>18070.070972500002</v>
      </c>
      <c r="G64" s="141">
        <f t="shared" ca="1" si="0"/>
        <v>20322.051734755769</v>
      </c>
      <c r="H64" s="449"/>
      <c r="I64" s="141">
        <f t="shared" ca="1" si="2"/>
        <v>1535.1564289850742</v>
      </c>
      <c r="J64" s="141">
        <f ca="1">IF(P63&lt;=0.01,0,'Tabla Amortización Crec'!R70)</f>
        <v>166.35080000000002</v>
      </c>
      <c r="K64" s="141">
        <f ca="1">IF(D64&lt;=0,0,'Tabla Amortización Crec'!W70+'Tabla Amortización Crec'!U70)</f>
        <v>306.070701557799</v>
      </c>
      <c r="L64" s="141">
        <f t="shared" ca="1" si="3"/>
        <v>399</v>
      </c>
      <c r="M64" s="141">
        <f ca="1">IF(C64=0,0,'Tabla Amortización Crec'!X70+'Tabla Amortización Crec'!V70+'Tabla Amortización Crec'!S70+'Tabla Amortización Crec'!Q70)</f>
        <v>139.42744024924784</v>
      </c>
      <c r="N64" s="141">
        <f t="shared" ca="1" si="4"/>
        <v>22868.05710554789</v>
      </c>
      <c r="O64" s="142"/>
      <c r="P64" s="140">
        <f t="shared" ca="1" si="1"/>
        <v>1916693.5554690866</v>
      </c>
      <c r="Q64" s="140">
        <f t="shared" ca="1" si="5"/>
        <v>22728.629665298642</v>
      </c>
      <c r="R64" s="72"/>
      <c r="S64" s="72"/>
    </row>
    <row r="65" spans="1:19" ht="15" x14ac:dyDescent="0.25">
      <c r="A65" s="155">
        <v>58</v>
      </c>
      <c r="B65" s="244">
        <f ca="1">'Tabla Amortización Crec'!C71</f>
        <v>47426</v>
      </c>
      <c r="C65" s="141">
        <f t="shared" ca="1" si="6"/>
        <v>1916693.5554690866</v>
      </c>
      <c r="D65" s="141">
        <f ca="1">IF(C65&lt;=0,0,IF(C65&lt;D64,C65,'Tabla Amortización Crec'!AB71))</f>
        <v>1673.3596885767915</v>
      </c>
      <c r="E65" s="156"/>
      <c r="F65" s="141">
        <f ca="1">IF(C65&lt;=0,0,'Tabla Amortización Crec'!AC71)</f>
        <v>18650.493655083337</v>
      </c>
      <c r="G65" s="141">
        <f t="shared" ca="1" si="0"/>
        <v>20323.853343660128</v>
      </c>
      <c r="H65" s="449"/>
      <c r="I65" s="141">
        <f t="shared" ca="1" si="2"/>
        <v>1533.3548443752695</v>
      </c>
      <c r="J65" s="141">
        <f ca="1">IF(P64&lt;=0.01,0,'Tabla Amortización Crec'!R71)</f>
        <v>166.35080000000002</v>
      </c>
      <c r="K65" s="141">
        <f ca="1">IF(D65&lt;=0,0,'Tabla Amortización Crec'!W71+'Tabla Amortización Crec'!U71)</f>
        <v>306.07070155779894</v>
      </c>
      <c r="L65" s="141">
        <f t="shared" ca="1" si="3"/>
        <v>399</v>
      </c>
      <c r="M65" s="141">
        <f ca="1">IF(C65=0,0,'Tabla Amortización Crec'!X71+'Tabla Amortización Crec'!V71+'Tabla Amortización Crec'!S71+'Tabla Amortización Crec'!Q71)</f>
        <v>139.42744024924784</v>
      </c>
      <c r="N65" s="141">
        <f t="shared" ca="1" si="4"/>
        <v>22868.057129842444</v>
      </c>
      <c r="O65" s="142"/>
      <c r="P65" s="140">
        <f t="shared" ca="1" si="1"/>
        <v>1915020.1957805099</v>
      </c>
      <c r="Q65" s="140">
        <f t="shared" ca="1" si="5"/>
        <v>22728.629689593196</v>
      </c>
      <c r="R65" s="72"/>
      <c r="S65" s="72"/>
    </row>
    <row r="66" spans="1:19" ht="15" x14ac:dyDescent="0.25">
      <c r="A66" s="155">
        <v>59</v>
      </c>
      <c r="B66" s="244">
        <f ca="1">'Tabla Amortización Crec'!C72</f>
        <v>47456</v>
      </c>
      <c r="C66" s="141">
        <f t="shared" ca="1" si="6"/>
        <v>1915020.1957805099</v>
      </c>
      <c r="D66" s="141">
        <f ca="1">IF(C66&lt;=0,0,IF(C66&lt;D65,C66,'Tabla Amortización Crec'!AB72))</f>
        <v>2292.0846571951024</v>
      </c>
      <c r="E66" s="156"/>
      <c r="F66" s="141">
        <f ca="1">IF(C66&lt;=0,0,'Tabla Amortización Crec'!AC72)</f>
        <v>18033.107354166666</v>
      </c>
      <c r="G66" s="141">
        <f t="shared" ca="1" si="0"/>
        <v>20325.192011361767</v>
      </c>
      <c r="H66" s="449"/>
      <c r="I66" s="141">
        <f t="shared" ca="1" si="2"/>
        <v>1532.016156624408</v>
      </c>
      <c r="J66" s="141">
        <f ca="1">IF(P65&lt;=0.01,0,'Tabla Amortización Crec'!R72)</f>
        <v>166.35080000000002</v>
      </c>
      <c r="K66" s="141">
        <f ca="1">IF(D66&lt;=0,0,'Tabla Amortización Crec'!W72+'Tabla Amortización Crec'!U72)</f>
        <v>306.070701557799</v>
      </c>
      <c r="L66" s="141">
        <f t="shared" ca="1" si="3"/>
        <v>399</v>
      </c>
      <c r="M66" s="141">
        <f ca="1">IF(C66=0,0,'Tabla Amortización Crec'!X72+'Tabla Amortización Crec'!V72+'Tabla Amortización Crec'!S72+'Tabla Amortización Crec'!Q72)</f>
        <v>139.42744024924784</v>
      </c>
      <c r="N66" s="141">
        <f t="shared" ca="1" si="4"/>
        <v>22868.057109793222</v>
      </c>
      <c r="O66" s="142"/>
      <c r="P66" s="140">
        <f t="shared" ca="1" si="1"/>
        <v>1912728.1111233148</v>
      </c>
      <c r="Q66" s="140">
        <f t="shared" ca="1" si="5"/>
        <v>22728.629669543974</v>
      </c>
      <c r="R66" s="72"/>
      <c r="S66" s="72"/>
    </row>
    <row r="67" spans="1:19" ht="15" x14ac:dyDescent="0.25">
      <c r="A67" s="155">
        <v>60</v>
      </c>
      <c r="B67" s="244">
        <f ca="1">'Tabla Amortización Crec'!C73</f>
        <v>47487</v>
      </c>
      <c r="C67" s="141">
        <f t="shared" ca="1" si="6"/>
        <v>1912728.1111233148</v>
      </c>
      <c r="D67" s="141">
        <f ca="1">IF(C67&lt;=0,0,IF(C67&lt;D66,C67,'Tabla Amortización Crec'!AB73))</f>
        <v>1715.1180205624044</v>
      </c>
      <c r="E67" s="156"/>
      <c r="F67" s="141">
        <f ca="1">IF(C67&lt;=0,0,'Tabla Amortización Crec'!AC73)</f>
        <v>18611.907720861109</v>
      </c>
      <c r="G67" s="141">
        <f t="shared" ca="1" si="0"/>
        <v>20327.025741423513</v>
      </c>
      <c r="H67" s="449"/>
      <c r="I67" s="141">
        <f t="shared" ca="1" si="2"/>
        <v>1530.1824888986519</v>
      </c>
      <c r="J67" s="141">
        <f ca="1">IF(P66&lt;=0.01,0,'Tabla Amortización Crec'!R73)</f>
        <v>166.35080000000002</v>
      </c>
      <c r="K67" s="141">
        <f ca="1">IF(D67&lt;=0,0,'Tabla Amortización Crec'!W73+'Tabla Amortización Crec'!U73)</f>
        <v>306.07070155779894</v>
      </c>
      <c r="L67" s="141">
        <f t="shared" ca="1" si="3"/>
        <v>399</v>
      </c>
      <c r="M67" s="141">
        <f ca="1">IF(C67=0,0,'Tabla Amortización Crec'!X73+'Tabla Amortización Crec'!V73+'Tabla Amortización Crec'!S73+'Tabla Amortización Crec'!Q73)</f>
        <v>139.42744024924784</v>
      </c>
      <c r="N67" s="141">
        <f t="shared" ca="1" si="4"/>
        <v>22868.057172129211</v>
      </c>
      <c r="O67" s="142"/>
      <c r="P67" s="140">
        <f t="shared" ca="1" si="1"/>
        <v>1911012.9931027524</v>
      </c>
      <c r="Q67" s="140">
        <f t="shared" ca="1" si="5"/>
        <v>22728.629731879962</v>
      </c>
      <c r="R67" s="72"/>
      <c r="S67" s="72"/>
    </row>
    <row r="68" spans="1:19" s="72" customFormat="1" ht="15" x14ac:dyDescent="0.25">
      <c r="A68" s="155">
        <v>61</v>
      </c>
      <c r="B68" s="244">
        <f ca="1">'Tabla Amortización Crec'!C74</f>
        <v>47518</v>
      </c>
      <c r="C68" s="141">
        <f t="shared" ca="1" si="6"/>
        <v>1911012.9931027524</v>
      </c>
      <c r="D68" s="141">
        <f ca="1">IF(C68&lt;=0,0,IF(C68&lt;D67,C68,'Tabla Amortización Crec'!AB74))</f>
        <v>1995.4656580513051</v>
      </c>
      <c r="E68" s="156"/>
      <c r="F68" s="141">
        <f ca="1">IF(C68&lt;=0,0,'Tabla Amortización Crec'!AC74)</f>
        <v>18595.218650416668</v>
      </c>
      <c r="G68" s="141">
        <f t="shared" ca="1" si="0"/>
        <v>20590.684308467971</v>
      </c>
      <c r="H68" s="449"/>
      <c r="I68" s="141">
        <f t="shared" ca="1" si="2"/>
        <v>1528.8103944822019</v>
      </c>
      <c r="J68" s="141">
        <f ca="1">IF(P67&lt;=0.01,0,'Tabla Amortización Crec'!R74)</f>
        <v>166.35080000000002</v>
      </c>
      <c r="K68" s="141">
        <f ca="1">IF(D68&lt;=0,0,'Tabla Amortización Crec'!W74+'Tabla Amortización Crec'!U74)</f>
        <v>308.64110917831141</v>
      </c>
      <c r="L68" s="141">
        <f t="shared" ca="1" si="3"/>
        <v>399</v>
      </c>
      <c r="M68" s="141">
        <f ca="1">IF(C68=0,0,'Tabla Amortización Crec'!X74+'Tabla Amortización Crec'!V74+'Tabla Amortización Crec'!S74+'Tabla Amortización Crec'!Q74)</f>
        <v>139.83870546852984</v>
      </c>
      <c r="N68" s="141">
        <f t="shared" ca="1" si="4"/>
        <v>23133.325317597017</v>
      </c>
      <c r="O68" s="206">
        <f ca="1">(G68/G67)-1</f>
        <v>1.297083844918645E-2</v>
      </c>
      <c r="P68" s="140">
        <f t="shared" ca="1" si="1"/>
        <v>1909017.5274447012</v>
      </c>
      <c r="Q68" s="140">
        <f t="shared" ca="1" si="5"/>
        <v>22993.486612128487</v>
      </c>
    </row>
    <row r="69" spans="1:19" ht="15" x14ac:dyDescent="0.25">
      <c r="A69" s="155">
        <v>62</v>
      </c>
      <c r="B69" s="244">
        <f ca="1">'Tabla Amortización Crec'!C75</f>
        <v>47546</v>
      </c>
      <c r="C69" s="141">
        <f t="shared" ca="1" si="6"/>
        <v>1909017.5274447012</v>
      </c>
      <c r="D69" s="141">
        <f ca="1">IF(C69&lt;=0,0,IF(C69&lt;D68,C69,'Tabla Amortización Crec'!AB75))</f>
        <v>3814.13719169971</v>
      </c>
      <c r="E69" s="156"/>
      <c r="F69" s="141">
        <f ca="1">IF(C69&lt;=0,0,'Tabla Amortización Crec'!AC75)</f>
        <v>16778.143397555556</v>
      </c>
      <c r="G69" s="141">
        <f t="shared" ca="1" si="0"/>
        <v>20592.280589255264</v>
      </c>
      <c r="H69" s="449"/>
      <c r="I69" s="141">
        <f t="shared" ca="1" si="2"/>
        <v>1527.2140219557612</v>
      </c>
      <c r="J69" s="141">
        <f ca="1">IF(P68&lt;=0.01,0,'Tabla Amortización Crec'!R75)</f>
        <v>166.35080000000002</v>
      </c>
      <c r="K69" s="141">
        <f ca="1">IF(D69&lt;=0,0,'Tabla Amortización Crec'!W75+'Tabla Amortización Crec'!U75)</f>
        <v>308.64110917831141</v>
      </c>
      <c r="L69" s="141">
        <f t="shared" ca="1" si="3"/>
        <v>399</v>
      </c>
      <c r="M69" s="141">
        <f ca="1">IF(C69=0,0,'Tabla Amortización Crec'!X75+'Tabla Amortización Crec'!V75+'Tabla Amortización Crec'!S75+'Tabla Amortización Crec'!Q75)</f>
        <v>139.83870546852984</v>
      </c>
      <c r="N69" s="141">
        <f t="shared" ca="1" si="4"/>
        <v>23133.325225857869</v>
      </c>
      <c r="O69" s="142"/>
      <c r="P69" s="140">
        <f t="shared" ca="1" si="1"/>
        <v>1905203.3902530014</v>
      </c>
      <c r="Q69" s="140">
        <f t="shared" ca="1" si="5"/>
        <v>22993.486520389339</v>
      </c>
      <c r="R69" s="72"/>
      <c r="S69" s="72"/>
    </row>
    <row r="70" spans="1:19" ht="15" x14ac:dyDescent="0.25">
      <c r="A70" s="155">
        <v>63</v>
      </c>
      <c r="B70" s="244">
        <f ca="1">'Tabla Amortización Crec'!C76</f>
        <v>47577</v>
      </c>
      <c r="C70" s="141">
        <f t="shared" ca="1" si="6"/>
        <v>1905203.3902530014</v>
      </c>
      <c r="D70" s="141">
        <f ca="1">IF(C70&lt;=0,0,IF(C70&lt;D69,C70,'Tabla Amortización Crec'!AB76))</f>
        <v>2056.6440036163212</v>
      </c>
      <c r="E70" s="156"/>
      <c r="F70" s="141">
        <f ca="1">IF(C70&lt;=0,0,'Tabla Amortización Crec'!AC76)</f>
        <v>18538.687917555555</v>
      </c>
      <c r="G70" s="141">
        <f t="shared" ca="1" si="0"/>
        <v>20595.331921171877</v>
      </c>
      <c r="H70" s="449"/>
      <c r="I70" s="141">
        <f t="shared" ca="1" si="2"/>
        <v>1524.1627122024011</v>
      </c>
      <c r="J70" s="141">
        <f ca="1">IF(P69&lt;=0.01,0,'Tabla Amortización Crec'!R76)</f>
        <v>166.35080000000002</v>
      </c>
      <c r="K70" s="141">
        <f ca="1">IF(D70&lt;=0,0,'Tabla Amortización Crec'!W76+'Tabla Amortización Crec'!U76)</f>
        <v>308.64110917831141</v>
      </c>
      <c r="L70" s="141">
        <f t="shared" ca="1" si="3"/>
        <v>399</v>
      </c>
      <c r="M70" s="141">
        <f ca="1">IF(C70=0,0,'Tabla Amortización Crec'!X76+'Tabla Amortización Crec'!V76+'Tabla Amortización Crec'!S76+'Tabla Amortización Crec'!Q76)</f>
        <v>139.83870546852984</v>
      </c>
      <c r="N70" s="141">
        <f t="shared" ca="1" si="4"/>
        <v>23133.325248021119</v>
      </c>
      <c r="O70" s="142"/>
      <c r="P70" s="140">
        <f t="shared" ca="1" si="1"/>
        <v>1903146.7462493849</v>
      </c>
      <c r="Q70" s="140">
        <f t="shared" ca="1" si="5"/>
        <v>22993.48654255259</v>
      </c>
      <c r="R70" s="72"/>
      <c r="S70" s="72"/>
    </row>
    <row r="71" spans="1:19" ht="15" x14ac:dyDescent="0.25">
      <c r="A71" s="155">
        <v>64</v>
      </c>
      <c r="B71" s="244">
        <f ca="1">'Tabla Amortización Crec'!C77</f>
        <v>47607</v>
      </c>
      <c r="C71" s="141">
        <f t="shared" ca="1" si="6"/>
        <v>1903146.7462493849</v>
      </c>
      <c r="D71" s="141">
        <f ca="1">IF(C71&lt;=0,0,IF(C71&lt;D70,C71,'Tabla Amortización Crec'!AB77))</f>
        <v>2675.6782251271256</v>
      </c>
      <c r="E71" s="156"/>
      <c r="F71" s="141">
        <f ca="1">IF(C71&lt;=0,0,'Tabla Amortización Crec'!AC77)</f>
        <v>17921.299033333333</v>
      </c>
      <c r="G71" s="141">
        <f t="shared" ca="1" si="0"/>
        <v>20596.977258460458</v>
      </c>
      <c r="H71" s="449"/>
      <c r="I71" s="141">
        <f t="shared" ca="1" si="2"/>
        <v>1522.517396999508</v>
      </c>
      <c r="J71" s="141">
        <f ca="1">IF(P70&lt;=0.01,0,'Tabla Amortización Crec'!R77)</f>
        <v>166.35080000000002</v>
      </c>
      <c r="K71" s="141">
        <f ca="1">IF(D71&lt;=0,0,'Tabla Amortización Crec'!W77+'Tabla Amortización Crec'!U77)</f>
        <v>308.64110917831141</v>
      </c>
      <c r="L71" s="141">
        <f t="shared" ca="1" si="3"/>
        <v>399</v>
      </c>
      <c r="M71" s="141">
        <f ca="1">IF(C71=0,0,'Tabla Amortización Crec'!X77+'Tabla Amortización Crec'!V77+'Tabla Amortización Crec'!S77+'Tabla Amortización Crec'!Q77)</f>
        <v>139.83870546852984</v>
      </c>
      <c r="N71" s="141">
        <f t="shared" ca="1" si="4"/>
        <v>23133.325270106809</v>
      </c>
      <c r="O71" s="142"/>
      <c r="P71" s="140">
        <f t="shared" ca="1" si="1"/>
        <v>1900471.0680242579</v>
      </c>
      <c r="Q71" s="140">
        <f t="shared" ca="1" si="5"/>
        <v>22993.486564638279</v>
      </c>
      <c r="R71" s="72"/>
      <c r="S71" s="72"/>
    </row>
    <row r="72" spans="1:19" ht="15" x14ac:dyDescent="0.25">
      <c r="A72" s="155">
        <v>65</v>
      </c>
      <c r="B72" s="244">
        <f ca="1">'Tabla Amortización Crec'!C78</f>
        <v>47638</v>
      </c>
      <c r="C72" s="141">
        <f t="shared" ca="1" si="6"/>
        <v>1900471.0680242579</v>
      </c>
      <c r="D72" s="141">
        <f ca="1">IF(C72&lt;=0,0,IF(C72&lt;D71,C72,'Tabla Amortización Crec'!AB78))</f>
        <v>2106.477985752892</v>
      </c>
      <c r="E72" s="156"/>
      <c r="F72" s="141">
        <f ca="1">IF(C72&lt;=0,0,'Tabla Amortización Crec'!AC78)</f>
        <v>18492.639814888891</v>
      </c>
      <c r="G72" s="141">
        <f t="shared" ref="G72:G135" ca="1" si="7">D72+F72</f>
        <v>20599.117800641783</v>
      </c>
      <c r="H72" s="449"/>
      <c r="I72" s="141">
        <f t="shared" ca="1" si="2"/>
        <v>1520.3768544194065</v>
      </c>
      <c r="J72" s="141">
        <f ca="1">IF(P71&lt;=0.01,0,'Tabla Amortización Crec'!R78)</f>
        <v>166.35080000000002</v>
      </c>
      <c r="K72" s="141">
        <f ca="1">IF(D72&lt;=0,0,'Tabla Amortización Crec'!W78+'Tabla Amortización Crec'!U78)</f>
        <v>308.64110917831141</v>
      </c>
      <c r="L72" s="141">
        <f t="shared" ca="1" si="3"/>
        <v>399</v>
      </c>
      <c r="M72" s="141">
        <f ca="1">IF(C72=0,0,'Tabla Amortización Crec'!X78+'Tabla Amortización Crec'!V78+'Tabla Amortización Crec'!S78+'Tabla Amortización Crec'!Q78)</f>
        <v>139.83870546852984</v>
      </c>
      <c r="N72" s="141">
        <f t="shared" ca="1" si="4"/>
        <v>23133.325269708032</v>
      </c>
      <c r="O72" s="142"/>
      <c r="P72" s="140">
        <f t="shared" ref="P72:P135" ca="1" si="8">C72-D72-E72-H72</f>
        <v>1898364.5900385049</v>
      </c>
      <c r="Q72" s="140">
        <f t="shared" ca="1" si="5"/>
        <v>22993.486564239502</v>
      </c>
      <c r="R72" s="72"/>
      <c r="S72" s="72"/>
    </row>
    <row r="73" spans="1:19" ht="15" x14ac:dyDescent="0.25">
      <c r="A73" s="155">
        <v>66</v>
      </c>
      <c r="B73" s="244">
        <f ca="1">'Tabla Amortización Crec'!C79</f>
        <v>47668</v>
      </c>
      <c r="C73" s="141">
        <f t="shared" ca="1" si="6"/>
        <v>1898364.5900385049</v>
      </c>
      <c r="D73" s="141">
        <f ca="1">IF(C73&lt;=0,0,IF(C73&lt;D72,C73,'Tabla Amortización Crec'!AB79))</f>
        <v>2724.5359210816164</v>
      </c>
      <c r="E73" s="156"/>
      <c r="F73" s="141">
        <f ca="1">IF(C73&lt;=0,0,'Tabla Amortización Crec'!AC79)</f>
        <v>17876.267026666665</v>
      </c>
      <c r="G73" s="141">
        <f t="shared" ca="1" si="7"/>
        <v>20600.802947748281</v>
      </c>
      <c r="H73" s="449"/>
      <c r="I73" s="141">
        <f t="shared" ref="I73:I136" ca="1" si="9">IF(C73&lt;=0,0,(C73*0.8/1000))</f>
        <v>1518.6916720308041</v>
      </c>
      <c r="J73" s="141">
        <f ca="1">IF(P72&lt;=0.01,0,'Tabla Amortización Crec'!R79)</f>
        <v>166.35080000000002</v>
      </c>
      <c r="K73" s="141">
        <f ca="1">IF(D73&lt;=0,0,'Tabla Amortización Crec'!W79+'Tabla Amortización Crec'!U79)</f>
        <v>308.64110917831141</v>
      </c>
      <c r="L73" s="141">
        <f t="shared" ref="L73:L136" ca="1" si="10">IF(C73&lt;=0,,399)</f>
        <v>399</v>
      </c>
      <c r="M73" s="141">
        <f ca="1">IF(C73=0,0,'Tabla Amortización Crec'!X79+'Tabla Amortización Crec'!V79+'Tabla Amortización Crec'!S79+'Tabla Amortización Crec'!Q79)</f>
        <v>139.83870546852984</v>
      </c>
      <c r="N73" s="141">
        <f t="shared" ca="1" si="4"/>
        <v>23133.325234425927</v>
      </c>
      <c r="O73" s="142"/>
      <c r="P73" s="140">
        <f t="shared" ca="1" si="8"/>
        <v>1895640.0541174232</v>
      </c>
      <c r="Q73" s="140">
        <f t="shared" ca="1" si="5"/>
        <v>22993.486528957397</v>
      </c>
      <c r="R73" s="72"/>
      <c r="S73" s="72"/>
    </row>
    <row r="74" spans="1:19" ht="15" x14ac:dyDescent="0.25">
      <c r="A74" s="155">
        <v>67</v>
      </c>
      <c r="B74" s="244">
        <f ca="1">'Tabla Amortización Crec'!C80</f>
        <v>47699</v>
      </c>
      <c r="C74" s="141">
        <f t="shared" ca="1" si="6"/>
        <v>1895640.0541174232</v>
      </c>
      <c r="D74" s="141">
        <f ca="1">IF(C74&lt;=0,0,IF(C74&lt;D73,C74,'Tabla Amortización Crec'!AB80))</f>
        <v>2157.3512460884758</v>
      </c>
      <c r="E74" s="156"/>
      <c r="F74" s="141">
        <f ca="1">IF(C74&lt;=0,0,'Tabla Amortización Crec'!AC80)</f>
        <v>18445.631306388888</v>
      </c>
      <c r="G74" s="141">
        <f t="shared" ca="1" si="7"/>
        <v>20602.982552477362</v>
      </c>
      <c r="H74" s="449"/>
      <c r="I74" s="141">
        <f t="shared" ca="1" si="9"/>
        <v>1516.5120432939386</v>
      </c>
      <c r="J74" s="141">
        <f ca="1">IF(P73&lt;=0.01,0,'Tabla Amortización Crec'!R80)</f>
        <v>166.35080000000002</v>
      </c>
      <c r="K74" s="141">
        <f ca="1">IF(D74&lt;=0,0,'Tabla Amortización Crec'!W80+'Tabla Amortización Crec'!U80)</f>
        <v>308.64110917831141</v>
      </c>
      <c r="L74" s="141">
        <f t="shared" ca="1" si="10"/>
        <v>399</v>
      </c>
      <c r="M74" s="141">
        <f ca="1">IF(C74=0,0,'Tabla Amortización Crec'!X80+'Tabla Amortización Crec'!V80+'Tabla Amortización Crec'!S80+'Tabla Amortización Crec'!Q80)</f>
        <v>139.83870546852984</v>
      </c>
      <c r="N74" s="141">
        <f t="shared" ref="N74:N137" ca="1" si="11">G74+K74+J74+L74+M74+I74</f>
        <v>23133.325210418145</v>
      </c>
      <c r="O74" s="142"/>
      <c r="P74" s="140">
        <f t="shared" ca="1" si="8"/>
        <v>1893482.7028713347</v>
      </c>
      <c r="Q74" s="140">
        <f t="shared" ref="Q74:Q137" ca="1" si="12">N74-M74+H74+E74</f>
        <v>22993.486504949615</v>
      </c>
      <c r="R74" s="72"/>
      <c r="S74" s="72"/>
    </row>
    <row r="75" spans="1:19" ht="15" x14ac:dyDescent="0.25">
      <c r="A75" s="155">
        <v>68</v>
      </c>
      <c r="B75" s="244">
        <f ca="1">'Tabla Amortización Crec'!C81</f>
        <v>47730</v>
      </c>
      <c r="C75" s="141">
        <f t="shared" ref="C75:C138" ca="1" si="13">IF(P74&lt;=0.01,0,P74)</f>
        <v>1893482.7028713347</v>
      </c>
      <c r="D75" s="141">
        <f ca="1">IF(C75&lt;=0,0,IF(C75&lt;D74,C75,'Tabla Amortización Crec'!AB81))</f>
        <v>2180.0693532382602</v>
      </c>
      <c r="E75" s="156"/>
      <c r="F75" s="141">
        <f ca="1">IF(C75&lt;=0,0,'Tabla Amortización Crec'!AC81)</f>
        <v>18424.639092361111</v>
      </c>
      <c r="G75" s="141">
        <f t="shared" ca="1" si="7"/>
        <v>20604.708445599372</v>
      </c>
      <c r="H75" s="449"/>
      <c r="I75" s="141">
        <f t="shared" ca="1" si="9"/>
        <v>1514.7861622970679</v>
      </c>
      <c r="J75" s="141">
        <f ca="1">IF(P74&lt;=0.01,0,'Tabla Amortización Crec'!R81)</f>
        <v>166.35080000000002</v>
      </c>
      <c r="K75" s="141">
        <f ca="1">IF(D75&lt;=0,0,'Tabla Amortización Crec'!W81+'Tabla Amortización Crec'!U81)</f>
        <v>308.64110917831141</v>
      </c>
      <c r="L75" s="141">
        <f t="shared" ca="1" si="10"/>
        <v>399</v>
      </c>
      <c r="M75" s="141">
        <f ca="1">IF(C75=0,0,'Tabla Amortización Crec'!X81+'Tabla Amortización Crec'!V81+'Tabla Amortización Crec'!S81+'Tabla Amortización Crec'!Q81)</f>
        <v>139.83870546852984</v>
      </c>
      <c r="N75" s="141">
        <f t="shared" ca="1" si="11"/>
        <v>23133.325222543281</v>
      </c>
      <c r="O75" s="142"/>
      <c r="P75" s="140">
        <f t="shared" ca="1" si="8"/>
        <v>1891302.6335180965</v>
      </c>
      <c r="Q75" s="140">
        <f t="shared" ca="1" si="12"/>
        <v>22993.486517074751</v>
      </c>
      <c r="R75" s="72"/>
      <c r="S75" s="72"/>
    </row>
    <row r="76" spans="1:19" ht="15" x14ac:dyDescent="0.25">
      <c r="A76" s="155">
        <v>69</v>
      </c>
      <c r="B76" s="244">
        <f ca="1">'Tabla Amortización Crec'!C82</f>
        <v>47760</v>
      </c>
      <c r="C76" s="141">
        <f t="shared" ca="1" si="13"/>
        <v>1891302.6335180965</v>
      </c>
      <c r="D76" s="141">
        <f ca="1">IF(C76&lt;=0,0,IF(C76&lt;D75,C76,'Tabla Amortización Crec'!AB82))</f>
        <v>2796.6855768651235</v>
      </c>
      <c r="E76" s="156"/>
      <c r="F76" s="141">
        <f ca="1">IF(C76&lt;=0,0,'Tabla Amortización Crec'!AC82)</f>
        <v>17809.766903333333</v>
      </c>
      <c r="G76" s="141">
        <f t="shared" ca="1" si="7"/>
        <v>20606.452480198455</v>
      </c>
      <c r="H76" s="449"/>
      <c r="I76" s="141">
        <f t="shared" ca="1" si="9"/>
        <v>1513.0421068144774</v>
      </c>
      <c r="J76" s="141">
        <f ca="1">IF(P75&lt;=0.01,0,'Tabla Amortización Crec'!R82)</f>
        <v>166.35080000000002</v>
      </c>
      <c r="K76" s="141">
        <f ca="1">IF(D76&lt;=0,0,'Tabla Amortización Crec'!W82+'Tabla Amortización Crec'!U82)</f>
        <v>308.64110917831141</v>
      </c>
      <c r="L76" s="141">
        <f t="shared" ca="1" si="10"/>
        <v>399</v>
      </c>
      <c r="M76" s="141">
        <f ca="1">IF(C76=0,0,'Tabla Amortización Crec'!X82+'Tabla Amortización Crec'!V82+'Tabla Amortización Crec'!S82+'Tabla Amortización Crec'!Q82)</f>
        <v>139.83870546852984</v>
      </c>
      <c r="N76" s="141">
        <f t="shared" ca="1" si="11"/>
        <v>23133.325201659776</v>
      </c>
      <c r="O76" s="142"/>
      <c r="P76" s="140">
        <f t="shared" ca="1" si="8"/>
        <v>1888505.9479412313</v>
      </c>
      <c r="Q76" s="140">
        <f t="shared" ca="1" si="12"/>
        <v>22993.486496191246</v>
      </c>
      <c r="R76" s="72"/>
      <c r="S76" s="72"/>
    </row>
    <row r="77" spans="1:19" ht="15" x14ac:dyDescent="0.25">
      <c r="A77" s="155">
        <v>70</v>
      </c>
      <c r="B77" s="244">
        <f ca="1">'Tabla Amortización Crec'!C83</f>
        <v>47791</v>
      </c>
      <c r="C77" s="141">
        <f t="shared" ca="1" si="13"/>
        <v>1888505.9479412313</v>
      </c>
      <c r="D77" s="141">
        <f ca="1">IF(C77&lt;=0,0,IF(C77&lt;D76,C77,'Tabla Amortización Crec'!AB83))</f>
        <v>2232.4773475160973</v>
      </c>
      <c r="E77" s="156"/>
      <c r="F77" s="141">
        <f ca="1">IF(C77&lt;=0,0,'Tabla Amortización Crec'!AC83)</f>
        <v>18376.212452694446</v>
      </c>
      <c r="G77" s="141">
        <f t="shared" ca="1" si="7"/>
        <v>20608.689800210544</v>
      </c>
      <c r="H77" s="449"/>
      <c r="I77" s="141">
        <f t="shared" ca="1" si="9"/>
        <v>1510.8047583529851</v>
      </c>
      <c r="J77" s="141">
        <f ca="1">IF(P76&lt;=0.01,0,'Tabla Amortización Crec'!R83)</f>
        <v>166.35080000000002</v>
      </c>
      <c r="K77" s="141">
        <f ca="1">IF(D77&lt;=0,0,'Tabla Amortización Crec'!W83+'Tabla Amortización Crec'!U83)</f>
        <v>308.64110917831141</v>
      </c>
      <c r="L77" s="141">
        <f t="shared" ca="1" si="10"/>
        <v>399</v>
      </c>
      <c r="M77" s="141">
        <f ca="1">IF(C77=0,0,'Tabla Amortización Crec'!X83+'Tabla Amortización Crec'!V83+'Tabla Amortización Crec'!S83+'Tabla Amortización Crec'!Q83)</f>
        <v>139.83870546852984</v>
      </c>
      <c r="N77" s="141">
        <f t="shared" ca="1" si="11"/>
        <v>23133.325173210371</v>
      </c>
      <c r="O77" s="142"/>
      <c r="P77" s="140">
        <f t="shared" ca="1" si="8"/>
        <v>1886273.4705937153</v>
      </c>
      <c r="Q77" s="140">
        <f t="shared" ca="1" si="12"/>
        <v>22993.486467741841</v>
      </c>
      <c r="R77" s="72"/>
      <c r="S77" s="72"/>
    </row>
    <row r="78" spans="1:19" ht="15" x14ac:dyDescent="0.25">
      <c r="A78" s="155">
        <v>71</v>
      </c>
      <c r="B78" s="244">
        <f ca="1">'Tabla Amortización Crec'!C84</f>
        <v>47821</v>
      </c>
      <c r="C78" s="141">
        <f t="shared" ca="1" si="13"/>
        <v>1886273.4705937153</v>
      </c>
      <c r="D78" s="141">
        <f ca="1">IF(C78&lt;=0,0,IF(C78&lt;D77,C78,'Tabla Amortización Crec'!AB84))</f>
        <v>2848.0668580758856</v>
      </c>
      <c r="E78" s="156"/>
      <c r="F78" s="141">
        <f ca="1">IF(C78&lt;=0,0,'Tabla Amortización Crec'!AC84)</f>
        <v>17762.408885833334</v>
      </c>
      <c r="G78" s="141">
        <f t="shared" ca="1" si="7"/>
        <v>20610.475743909221</v>
      </c>
      <c r="H78" s="449"/>
      <c r="I78" s="141">
        <f t="shared" ca="1" si="9"/>
        <v>1509.0187764749724</v>
      </c>
      <c r="J78" s="141">
        <f ca="1">IF(P77&lt;=0.01,0,'Tabla Amortización Crec'!R84)</f>
        <v>166.35080000000002</v>
      </c>
      <c r="K78" s="141">
        <f ca="1">IF(D78&lt;=0,0,'Tabla Amortización Crec'!W84+'Tabla Amortización Crec'!U84)</f>
        <v>308.64110917831141</v>
      </c>
      <c r="L78" s="141">
        <f t="shared" ca="1" si="10"/>
        <v>399</v>
      </c>
      <c r="M78" s="141">
        <f ca="1">IF(C78=0,0,'Tabla Amortización Crec'!X84+'Tabla Amortización Crec'!V84+'Tabla Amortización Crec'!S84+'Tabla Amortización Crec'!Q84)</f>
        <v>139.83870546852984</v>
      </c>
      <c r="N78" s="141">
        <f t="shared" ca="1" si="11"/>
        <v>23133.325135031035</v>
      </c>
      <c r="O78" s="142"/>
      <c r="P78" s="140">
        <f t="shared" ca="1" si="8"/>
        <v>1883425.4037356395</v>
      </c>
      <c r="Q78" s="140">
        <f t="shared" ca="1" si="12"/>
        <v>22993.486429562505</v>
      </c>
      <c r="R78" s="72"/>
      <c r="S78" s="72"/>
    </row>
    <row r="79" spans="1:19" ht="15" x14ac:dyDescent="0.25">
      <c r="A79" s="155">
        <v>72</v>
      </c>
      <c r="B79" s="244">
        <f ca="1">'Tabla Amortización Crec'!C85</f>
        <v>47852</v>
      </c>
      <c r="C79" s="141">
        <f t="shared" ca="1" si="13"/>
        <v>1883425.4037356395</v>
      </c>
      <c r="D79" s="141">
        <f ca="1">IF(C79&lt;=0,0,IF(C79&lt;D78,C79,'Tabla Amortización Crec'!AB85))</f>
        <v>2285.9783005255354</v>
      </c>
      <c r="E79" s="156"/>
      <c r="F79" s="141">
        <f ca="1">IF(C79&lt;=0,0,'Tabla Amortización Crec'!AC85)</f>
        <v>18326.775878666667</v>
      </c>
      <c r="G79" s="141">
        <f t="shared" ca="1" si="7"/>
        <v>20612.754179192201</v>
      </c>
      <c r="H79" s="449"/>
      <c r="I79" s="141">
        <f t="shared" ca="1" si="9"/>
        <v>1506.7403229885117</v>
      </c>
      <c r="J79" s="141">
        <f ca="1">IF(P78&lt;=0.01,0,'Tabla Amortización Crec'!R85)</f>
        <v>166.35080000000002</v>
      </c>
      <c r="K79" s="141">
        <f ca="1">IF(D79&lt;=0,0,'Tabla Amortización Crec'!W85+'Tabla Amortización Crec'!U85)</f>
        <v>308.64110917831141</v>
      </c>
      <c r="L79" s="141">
        <f t="shared" ca="1" si="10"/>
        <v>399</v>
      </c>
      <c r="M79" s="141">
        <f ca="1">IF(C79=0,0,'Tabla Amortización Crec'!X85+'Tabla Amortización Crec'!V85+'Tabla Amortización Crec'!S85+'Tabla Amortización Crec'!Q85)</f>
        <v>139.83870546852984</v>
      </c>
      <c r="N79" s="141">
        <f t="shared" ca="1" si="11"/>
        <v>23133.325116827556</v>
      </c>
      <c r="O79" s="142"/>
      <c r="P79" s="140">
        <f t="shared" ca="1" si="8"/>
        <v>1881139.425435114</v>
      </c>
      <c r="Q79" s="140">
        <f t="shared" ca="1" si="12"/>
        <v>22993.486411359027</v>
      </c>
      <c r="R79" s="72"/>
      <c r="S79" s="72"/>
    </row>
    <row r="80" spans="1:19" ht="15" x14ac:dyDescent="0.25">
      <c r="A80" s="155">
        <v>73</v>
      </c>
      <c r="B80" s="244">
        <f ca="1">'Tabla Amortización Crec'!C86</f>
        <v>47883</v>
      </c>
      <c r="C80" s="141">
        <f t="shared" ca="1" si="13"/>
        <v>1881139.425435114</v>
      </c>
      <c r="D80" s="141">
        <f ca="1">IF(C80&lt;=0,0,IF(C80&lt;D79,C80,'Tabla Amortización Crec'!AB86))</f>
        <v>2575.4848518097197</v>
      </c>
      <c r="E80" s="156"/>
      <c r="F80" s="141">
        <f ca="1">IF(C80&lt;=0,0,'Tabla Amortización Crec'!AC86)</f>
        <v>18304.532023277778</v>
      </c>
      <c r="G80" s="141">
        <f t="shared" ca="1" si="7"/>
        <v>20880.016875087498</v>
      </c>
      <c r="H80" s="449"/>
      <c r="I80" s="141">
        <f t="shared" ca="1" si="9"/>
        <v>1504.9115403480912</v>
      </c>
      <c r="J80" s="141">
        <f ca="1">IF(P79&lt;=0.01,0,'Tabla Amortización Crec'!R86)</f>
        <v>166.35080000000002</v>
      </c>
      <c r="K80" s="141">
        <f ca="1">IF(D80&lt;=0,0,'Tabla Amortización Crec'!W86+'Tabla Amortización Crec'!U86)</f>
        <v>311.24236169027012</v>
      </c>
      <c r="L80" s="141">
        <f t="shared" ca="1" si="10"/>
        <v>399</v>
      </c>
      <c r="M80" s="141">
        <f ca="1">IF(C80=0,0,'Tabla Amortización Crec'!X86+'Tabla Amortización Crec'!V86+'Tabla Amortización Crec'!S86+'Tabla Amortización Crec'!Q86)</f>
        <v>140.25490587044322</v>
      </c>
      <c r="N80" s="141">
        <f t="shared" ca="1" si="11"/>
        <v>23401.776482996302</v>
      </c>
      <c r="O80" s="142"/>
      <c r="P80" s="140">
        <f t="shared" ca="1" si="8"/>
        <v>1878563.9405833043</v>
      </c>
      <c r="Q80" s="140">
        <f t="shared" ca="1" si="12"/>
        <v>23261.521577125859</v>
      </c>
      <c r="R80" s="72"/>
      <c r="S80" s="72"/>
    </row>
    <row r="81" spans="1:19" ht="15" x14ac:dyDescent="0.25">
      <c r="A81" s="155">
        <v>74</v>
      </c>
      <c r="B81" s="244">
        <f ca="1">'Tabla Amortización Crec'!C87</f>
        <v>47911</v>
      </c>
      <c r="C81" s="141">
        <f t="shared" ca="1" si="13"/>
        <v>1878563.9405833043</v>
      </c>
      <c r="D81" s="141">
        <f ca="1">IF(C81&lt;=0,0,IF(C81&lt;D80,C81,'Tabla Amortización Crec'!AB87))</f>
        <v>4371.5871821734718</v>
      </c>
      <c r="E81" s="156"/>
      <c r="F81" s="141">
        <f ca="1">IF(C81&lt;=0,0,'Tabla Amortización Crec'!AC87)</f>
        <v>16510.490090888889</v>
      </c>
      <c r="G81" s="141">
        <f t="shared" ca="1" si="7"/>
        <v>20882.077273062361</v>
      </c>
      <c r="H81" s="449"/>
      <c r="I81" s="141">
        <f t="shared" ca="1" si="9"/>
        <v>1502.8511524666435</v>
      </c>
      <c r="J81" s="141">
        <f ca="1">IF(P80&lt;=0.01,0,'Tabla Amortización Crec'!R87)</f>
        <v>166.35080000000002</v>
      </c>
      <c r="K81" s="141">
        <f ca="1">IF(D81&lt;=0,0,'Tabla Amortización Crec'!W87+'Tabla Amortización Crec'!U87)</f>
        <v>311.24236169027012</v>
      </c>
      <c r="L81" s="141">
        <f t="shared" ca="1" si="10"/>
        <v>399</v>
      </c>
      <c r="M81" s="141">
        <f ca="1">IF(C81=0,0,'Tabla Amortización Crec'!X87+'Tabla Amortización Crec'!V87+'Tabla Amortización Crec'!S87+'Tabla Amortización Crec'!Q87)</f>
        <v>140.25490587044322</v>
      </c>
      <c r="N81" s="141">
        <f t="shared" ca="1" si="11"/>
        <v>23401.776493089717</v>
      </c>
      <c r="O81" s="142"/>
      <c r="P81" s="140">
        <f t="shared" ca="1" si="8"/>
        <v>1874192.3534011308</v>
      </c>
      <c r="Q81" s="140">
        <f t="shared" ca="1" si="12"/>
        <v>23261.521587219275</v>
      </c>
      <c r="R81" s="72"/>
      <c r="S81" s="72"/>
    </row>
    <row r="82" spans="1:19" ht="15" x14ac:dyDescent="0.25">
      <c r="A82" s="155">
        <v>75</v>
      </c>
      <c r="B82" s="244">
        <f ca="1">'Tabla Amortización Crec'!C88</f>
        <v>47942</v>
      </c>
      <c r="C82" s="141">
        <f t="shared" ca="1" si="13"/>
        <v>1874192.3534011308</v>
      </c>
      <c r="D82" s="141">
        <f ca="1">IF(C82&lt;=0,0,IF(C82&lt;D81,C82,'Tabla Amortización Crec'!AB88))</f>
        <v>2648.6413798120266</v>
      </c>
      <c r="E82" s="156"/>
      <c r="F82" s="141">
        <f ca="1">IF(C82&lt;=0,0,'Tabla Amortización Crec'!AC88)</f>
        <v>18236.933172694444</v>
      </c>
      <c r="G82" s="141">
        <f t="shared" ca="1" si="7"/>
        <v>20885.57455250647</v>
      </c>
      <c r="H82" s="449"/>
      <c r="I82" s="141">
        <f t="shared" ca="1" si="9"/>
        <v>1499.3538827209047</v>
      </c>
      <c r="J82" s="141">
        <f ca="1">IF(P81&lt;=0.01,0,'Tabla Amortización Crec'!R88)</f>
        <v>166.35080000000002</v>
      </c>
      <c r="K82" s="141">
        <f ca="1">IF(D82&lt;=0,0,'Tabla Amortización Crec'!W88+'Tabla Amortización Crec'!U88)</f>
        <v>311.24236169027012</v>
      </c>
      <c r="L82" s="141">
        <f t="shared" ca="1" si="10"/>
        <v>399</v>
      </c>
      <c r="M82" s="141">
        <f ca="1">IF(C82=0,0,'Tabla Amortización Crec'!X88+'Tabla Amortización Crec'!V88+'Tabla Amortización Crec'!S88+'Tabla Amortización Crec'!Q88)</f>
        <v>140.25490587044322</v>
      </c>
      <c r="N82" s="141">
        <f t="shared" ca="1" si="11"/>
        <v>23401.776502788089</v>
      </c>
      <c r="O82" s="142"/>
      <c r="P82" s="140">
        <f t="shared" ca="1" si="8"/>
        <v>1871543.7120213187</v>
      </c>
      <c r="Q82" s="140">
        <f t="shared" ca="1" si="12"/>
        <v>23261.521596917646</v>
      </c>
      <c r="R82" s="72"/>
      <c r="S82" s="72"/>
    </row>
    <row r="83" spans="1:19" ht="15" x14ac:dyDescent="0.25">
      <c r="A83" s="155">
        <v>76</v>
      </c>
      <c r="B83" s="244">
        <f ca="1">'Tabla Amortización Crec'!C89</f>
        <v>47972</v>
      </c>
      <c r="C83" s="141">
        <f t="shared" ca="1" si="13"/>
        <v>1871543.7120213187</v>
      </c>
      <c r="D83" s="141">
        <f ca="1">IF(C83&lt;=0,0,IF(C83&lt;D82,C83,'Tabla Amortización Crec'!AB89))</f>
        <v>3263.9898212822354</v>
      </c>
      <c r="E83" s="156"/>
      <c r="F83" s="141">
        <f ca="1">IF(C83&lt;=0,0,'Tabla Amortización Crec'!AC89)</f>
        <v>17623.703645833335</v>
      </c>
      <c r="G83" s="141">
        <f t="shared" ca="1" si="7"/>
        <v>20887.693467115569</v>
      </c>
      <c r="H83" s="449"/>
      <c r="I83" s="141">
        <f t="shared" ca="1" si="9"/>
        <v>1497.234969617055</v>
      </c>
      <c r="J83" s="141">
        <f ca="1">IF(P82&lt;=0.01,0,'Tabla Amortización Crec'!R89)</f>
        <v>166.35080000000002</v>
      </c>
      <c r="K83" s="141">
        <f ca="1">IF(D83&lt;=0,0,'Tabla Amortización Crec'!W89+'Tabla Amortización Crec'!U89)</f>
        <v>311.24236169027012</v>
      </c>
      <c r="L83" s="141">
        <f t="shared" ca="1" si="10"/>
        <v>399</v>
      </c>
      <c r="M83" s="141">
        <f ca="1">IF(C83=0,0,'Tabla Amortización Crec'!X89+'Tabla Amortización Crec'!V89+'Tabla Amortización Crec'!S89+'Tabla Amortización Crec'!Q89)</f>
        <v>140.25490587044322</v>
      </c>
      <c r="N83" s="141">
        <f t="shared" ca="1" si="11"/>
        <v>23401.776504293339</v>
      </c>
      <c r="O83" s="142"/>
      <c r="P83" s="140">
        <f t="shared" ca="1" si="8"/>
        <v>1868279.7222000365</v>
      </c>
      <c r="Q83" s="140">
        <f t="shared" ca="1" si="12"/>
        <v>23261.521598422896</v>
      </c>
      <c r="R83" s="72"/>
      <c r="S83" s="72"/>
    </row>
    <row r="84" spans="1:19" ht="15" x14ac:dyDescent="0.25">
      <c r="A84" s="155">
        <v>77</v>
      </c>
      <c r="B84" s="244">
        <f ca="1">'Tabla Amortización Crec'!C90</f>
        <v>48003</v>
      </c>
      <c r="C84" s="141">
        <f t="shared" ca="1" si="13"/>
        <v>1868279.7222000365</v>
      </c>
      <c r="D84" s="141">
        <f ca="1">IF(C84&lt;=0,0,IF(C84&lt;D83,C84,'Tabla Amortización Crec'!AB90))</f>
        <v>2710.9046711546616</v>
      </c>
      <c r="E84" s="156"/>
      <c r="F84" s="141">
        <f ca="1">IF(C84&lt;=0,0,'Tabla Amortización Crec'!AC90)</f>
        <v>18179.399998000001</v>
      </c>
      <c r="G84" s="141">
        <f t="shared" ca="1" si="7"/>
        <v>20890.304669154662</v>
      </c>
      <c r="H84" s="449"/>
      <c r="I84" s="141">
        <f t="shared" ca="1" si="9"/>
        <v>1494.6237777600293</v>
      </c>
      <c r="J84" s="141">
        <f ca="1">IF(P83&lt;=0.01,0,'Tabla Amortización Crec'!R90)</f>
        <v>166.35080000000002</v>
      </c>
      <c r="K84" s="141">
        <f ca="1">IF(D84&lt;=0,0,'Tabla Amortización Crec'!W90+'Tabla Amortización Crec'!U90)</f>
        <v>311.24236169027012</v>
      </c>
      <c r="L84" s="141">
        <f t="shared" ca="1" si="10"/>
        <v>399</v>
      </c>
      <c r="M84" s="141">
        <f ca="1">IF(C84=0,0,'Tabla Amortización Crec'!X90+'Tabla Amortización Crec'!V90+'Tabla Amortización Crec'!S90+'Tabla Amortización Crec'!Q90)</f>
        <v>140.25490587044322</v>
      </c>
      <c r="N84" s="141">
        <f t="shared" ca="1" si="11"/>
        <v>23401.776514475405</v>
      </c>
      <c r="O84" s="142"/>
      <c r="P84" s="140">
        <f t="shared" ca="1" si="8"/>
        <v>1865568.8175288818</v>
      </c>
      <c r="Q84" s="140">
        <f t="shared" ca="1" si="12"/>
        <v>23261.521608604962</v>
      </c>
      <c r="R84" s="72"/>
      <c r="S84" s="72"/>
    </row>
    <row r="85" spans="1:19" ht="15" x14ac:dyDescent="0.25">
      <c r="A85" s="155">
        <v>78</v>
      </c>
      <c r="B85" s="244">
        <f ca="1">'Tabla Amortización Crec'!C91</f>
        <v>48033</v>
      </c>
      <c r="C85" s="141">
        <f t="shared" ca="1" si="13"/>
        <v>1865568.8175288818</v>
      </c>
      <c r="D85" s="141">
        <f ca="1">IF(C85&lt;=0,0,IF(C85&lt;D84,C85,'Tabla Amortización Crec'!AB91))</f>
        <v>3325.0333266799689</v>
      </c>
      <c r="E85" s="156"/>
      <c r="F85" s="141">
        <f ca="1">IF(C85&lt;=0,0,'Tabla Amortización Crec'!AC91)</f>
        <v>17567.440098333336</v>
      </c>
      <c r="G85" s="141">
        <f t="shared" ca="1" si="7"/>
        <v>20892.473425013304</v>
      </c>
      <c r="H85" s="449"/>
      <c r="I85" s="141">
        <f t="shared" ca="1" si="9"/>
        <v>1492.4550540231057</v>
      </c>
      <c r="J85" s="141">
        <f ca="1">IF(P84&lt;=0.01,0,'Tabla Amortización Crec'!R91)</f>
        <v>166.35080000000002</v>
      </c>
      <c r="K85" s="141">
        <f ca="1">IF(D85&lt;=0,0,'Tabla Amortización Crec'!W91+'Tabla Amortización Crec'!U91)</f>
        <v>311.24236169027012</v>
      </c>
      <c r="L85" s="141">
        <f t="shared" ca="1" si="10"/>
        <v>399</v>
      </c>
      <c r="M85" s="141">
        <f ca="1">IF(C85=0,0,'Tabla Amortización Crec'!X91+'Tabla Amortización Crec'!V91+'Tabla Amortización Crec'!S91+'Tabla Amortización Crec'!Q91)</f>
        <v>140.25490587044322</v>
      </c>
      <c r="N85" s="141">
        <f t="shared" ca="1" si="11"/>
        <v>23401.776546597124</v>
      </c>
      <c r="O85" s="142"/>
      <c r="P85" s="140">
        <f t="shared" ca="1" si="8"/>
        <v>1862243.7842022018</v>
      </c>
      <c r="Q85" s="140">
        <f t="shared" ca="1" si="12"/>
        <v>23261.521640726682</v>
      </c>
      <c r="R85" s="72"/>
      <c r="S85" s="72"/>
    </row>
    <row r="86" spans="1:19" ht="15" x14ac:dyDescent="0.25">
      <c r="A86" s="155">
        <v>79</v>
      </c>
      <c r="B86" s="244">
        <f ca="1">'Tabla Amortización Crec'!C92</f>
        <v>48064</v>
      </c>
      <c r="C86" s="141">
        <f t="shared" ca="1" si="13"/>
        <v>1862243.7842022018</v>
      </c>
      <c r="D86" s="141">
        <f ca="1">IF(C86&lt;=0,0,IF(C86&lt;D85,C86,'Tabla Amortización Crec'!AB92))</f>
        <v>2774.4664515707473</v>
      </c>
      <c r="E86" s="156"/>
      <c r="F86" s="141">
        <f ca="1">IF(C86&lt;=0,0,'Tabla Amortización Crec'!AC92)</f>
        <v>18120.667045805556</v>
      </c>
      <c r="G86" s="141">
        <f t="shared" ca="1" si="7"/>
        <v>20895.133497376304</v>
      </c>
      <c r="H86" s="449"/>
      <c r="I86" s="141">
        <f t="shared" ca="1" si="9"/>
        <v>1489.7950273617616</v>
      </c>
      <c r="J86" s="141">
        <f ca="1">IF(P85&lt;=0.01,0,'Tabla Amortización Crec'!R92)</f>
        <v>166.35080000000002</v>
      </c>
      <c r="K86" s="141">
        <f ca="1">IF(D86&lt;=0,0,'Tabla Amortización Crec'!W92+'Tabla Amortización Crec'!U92)</f>
        <v>311.24236169027012</v>
      </c>
      <c r="L86" s="141">
        <f t="shared" ca="1" si="10"/>
        <v>399</v>
      </c>
      <c r="M86" s="141">
        <f ca="1">IF(C86=0,0,'Tabla Amortización Crec'!X92+'Tabla Amortización Crec'!V92+'Tabla Amortización Crec'!S92+'Tabla Amortización Crec'!Q92)</f>
        <v>140.25490587044322</v>
      </c>
      <c r="N86" s="141">
        <f t="shared" ca="1" si="11"/>
        <v>23401.776592298778</v>
      </c>
      <c r="O86" s="142"/>
      <c r="P86" s="140">
        <f t="shared" ca="1" si="8"/>
        <v>1859469.3177506309</v>
      </c>
      <c r="Q86" s="140">
        <f t="shared" ca="1" si="12"/>
        <v>23261.521686428336</v>
      </c>
      <c r="R86" s="72"/>
      <c r="S86" s="72"/>
    </row>
    <row r="87" spans="1:19" ht="15" x14ac:dyDescent="0.25">
      <c r="A87" s="155">
        <v>80</v>
      </c>
      <c r="B87" s="244">
        <f ca="1">'Tabla Amortización Crec'!C93</f>
        <v>48095</v>
      </c>
      <c r="C87" s="141">
        <f t="shared" ca="1" si="13"/>
        <v>1859469.3177506309</v>
      </c>
      <c r="D87" s="141">
        <f ca="1">IF(C87&lt;=0,0,IF(C87&lt;D86,C87,'Tabla Amortización Crec'!AB93))</f>
        <v>2803.6831246760416</v>
      </c>
      <c r="E87" s="156"/>
      <c r="F87" s="141">
        <f ca="1">IF(C87&lt;=0,0,'Tabla Amortización Crec'!AC93)</f>
        <v>18093.669911333334</v>
      </c>
      <c r="G87" s="141">
        <f t="shared" ca="1" si="7"/>
        <v>20897.353036009376</v>
      </c>
      <c r="H87" s="449"/>
      <c r="I87" s="141">
        <f t="shared" ca="1" si="9"/>
        <v>1487.5754542005047</v>
      </c>
      <c r="J87" s="141">
        <f ca="1">IF(P86&lt;=0.01,0,'Tabla Amortización Crec'!R93)</f>
        <v>166.35080000000002</v>
      </c>
      <c r="K87" s="141">
        <f ca="1">IF(D87&lt;=0,0,'Tabla Amortización Crec'!W93+'Tabla Amortización Crec'!U93)</f>
        <v>311.24236169027012</v>
      </c>
      <c r="L87" s="141">
        <f t="shared" ca="1" si="10"/>
        <v>399</v>
      </c>
      <c r="M87" s="141">
        <f ca="1">IF(C87=0,0,'Tabla Amortización Crec'!X93+'Tabla Amortización Crec'!V93+'Tabla Amortización Crec'!S93+'Tabla Amortización Crec'!Q93)</f>
        <v>140.25490587044322</v>
      </c>
      <c r="N87" s="141">
        <f t="shared" ca="1" si="11"/>
        <v>23401.776557770594</v>
      </c>
      <c r="O87" s="142"/>
      <c r="P87" s="140">
        <f t="shared" ca="1" si="8"/>
        <v>1856665.6346259548</v>
      </c>
      <c r="Q87" s="140">
        <f t="shared" ca="1" si="12"/>
        <v>23261.521651900151</v>
      </c>
      <c r="R87" s="72"/>
      <c r="S87" s="72"/>
    </row>
    <row r="88" spans="1:19" ht="15" x14ac:dyDescent="0.25">
      <c r="A88" s="155">
        <v>81</v>
      </c>
      <c r="B88" s="244">
        <f ca="1">'Tabla Amortización Crec'!C94</f>
        <v>48125</v>
      </c>
      <c r="C88" s="141">
        <f t="shared" ca="1" si="13"/>
        <v>1856665.6346259548</v>
      </c>
      <c r="D88" s="141">
        <f ca="1">IF(C88&lt;=0,0,IF(C88&lt;D87,C88,'Tabla Amortización Crec'!AB94))</f>
        <v>3415.9941786715399</v>
      </c>
      <c r="E88" s="156"/>
      <c r="F88" s="141">
        <f ca="1">IF(C88&lt;=0,0,'Tabla Amortización Crec'!AC94)</f>
        <v>17483.60182</v>
      </c>
      <c r="G88" s="141">
        <f t="shared" ca="1" si="7"/>
        <v>20899.595998671539</v>
      </c>
      <c r="H88" s="449"/>
      <c r="I88" s="141">
        <f t="shared" ca="1" si="9"/>
        <v>1485.3325077007639</v>
      </c>
      <c r="J88" s="141">
        <f ca="1">IF(P87&lt;=0.01,0,'Tabla Amortización Crec'!R94)</f>
        <v>166.35080000000002</v>
      </c>
      <c r="K88" s="141">
        <f ca="1">IF(D88&lt;=0,0,'Tabla Amortización Crec'!W94+'Tabla Amortización Crec'!U94)</f>
        <v>311.24236169027012</v>
      </c>
      <c r="L88" s="141">
        <f t="shared" ca="1" si="10"/>
        <v>399</v>
      </c>
      <c r="M88" s="141">
        <f ca="1">IF(C88=0,0,'Tabla Amortización Crec'!X94+'Tabla Amortización Crec'!V94+'Tabla Amortización Crec'!S94+'Tabla Amortización Crec'!Q94)</f>
        <v>140.25490587044322</v>
      </c>
      <c r="N88" s="141">
        <f t="shared" ca="1" si="11"/>
        <v>23401.776573933017</v>
      </c>
      <c r="O88" s="142"/>
      <c r="P88" s="140">
        <f t="shared" ca="1" si="8"/>
        <v>1853249.6404472832</v>
      </c>
      <c r="Q88" s="140">
        <f t="shared" ca="1" si="12"/>
        <v>23261.521668062574</v>
      </c>
      <c r="R88" s="72"/>
      <c r="S88" s="72"/>
    </row>
    <row r="89" spans="1:19" ht="15" x14ac:dyDescent="0.25">
      <c r="A89" s="155">
        <v>82</v>
      </c>
      <c r="B89" s="244">
        <f ca="1">'Tabla Amortización Crec'!C95</f>
        <v>48156</v>
      </c>
      <c r="C89" s="141">
        <f t="shared" ca="1" si="13"/>
        <v>1853249.6404472832</v>
      </c>
      <c r="D89" s="141">
        <f ca="1">IF(C89&lt;=0,0,IF(C89&lt;D88,C89,'Tabla Amortización Crec'!AB95))</f>
        <v>2869.1797820565707</v>
      </c>
      <c r="E89" s="156"/>
      <c r="F89" s="141">
        <f ca="1">IF(C89&lt;=0,0,'Tabla Amortización Crec'!AC95)</f>
        <v>18033.149066861111</v>
      </c>
      <c r="G89" s="141">
        <f t="shared" ca="1" si="7"/>
        <v>20902.328848917681</v>
      </c>
      <c r="H89" s="449"/>
      <c r="I89" s="141">
        <f t="shared" ca="1" si="9"/>
        <v>1482.5997123578265</v>
      </c>
      <c r="J89" s="141">
        <f ca="1">IF(P88&lt;=0.01,0,'Tabla Amortización Crec'!R95)</f>
        <v>166.35080000000002</v>
      </c>
      <c r="K89" s="141">
        <f ca="1">IF(D89&lt;=0,0,'Tabla Amortización Crec'!W95+'Tabla Amortización Crec'!U95)</f>
        <v>311.24236169027012</v>
      </c>
      <c r="L89" s="141">
        <f t="shared" ca="1" si="10"/>
        <v>399</v>
      </c>
      <c r="M89" s="141">
        <f ca="1">IF(C89=0,0,'Tabla Amortización Crec'!X95+'Tabla Amortización Crec'!V95+'Tabla Amortización Crec'!S95+'Tabla Amortización Crec'!Q95)</f>
        <v>140.25490587044322</v>
      </c>
      <c r="N89" s="141">
        <f t="shared" ca="1" si="11"/>
        <v>23401.776628836222</v>
      </c>
      <c r="O89" s="142"/>
      <c r="P89" s="140">
        <f t="shared" ca="1" si="8"/>
        <v>1850380.4606652267</v>
      </c>
      <c r="Q89" s="140">
        <f t="shared" ca="1" si="12"/>
        <v>23261.521722965779</v>
      </c>
      <c r="R89" s="72"/>
      <c r="S89" s="72"/>
    </row>
    <row r="90" spans="1:19" ht="15" x14ac:dyDescent="0.25">
      <c r="A90" s="155">
        <v>83</v>
      </c>
      <c r="B90" s="244">
        <f ca="1">'Tabla Amortización Crec'!C96</f>
        <v>48186</v>
      </c>
      <c r="C90" s="141">
        <f t="shared" ca="1" si="13"/>
        <v>1850380.4606652267</v>
      </c>
      <c r="D90" s="141">
        <f ca="1">IF(C90&lt;=0,0,IF(C90&lt;D89,C90,'Tabla Amortización Crec'!AB96))</f>
        <v>3480.2077059703092</v>
      </c>
      <c r="E90" s="156"/>
      <c r="F90" s="141">
        <f ca="1">IF(C90&lt;=0,0,'Tabla Amortización Crec'!AC96)</f>
        <v>17424.416469166667</v>
      </c>
      <c r="G90" s="141">
        <f t="shared" ca="1" si="7"/>
        <v>20904.624175136974</v>
      </c>
      <c r="H90" s="449"/>
      <c r="I90" s="141">
        <f t="shared" ca="1" si="9"/>
        <v>1480.3043685321816</v>
      </c>
      <c r="J90" s="141">
        <f ca="1">IF(P89&lt;=0.01,0,'Tabla Amortización Crec'!R96)</f>
        <v>166.35080000000002</v>
      </c>
      <c r="K90" s="141">
        <f ca="1">IF(D90&lt;=0,0,'Tabla Amortización Crec'!W96+'Tabla Amortización Crec'!U96)</f>
        <v>311.24236169027012</v>
      </c>
      <c r="L90" s="141">
        <f t="shared" ca="1" si="10"/>
        <v>399</v>
      </c>
      <c r="M90" s="141">
        <f ca="1">IF(C90=0,0,'Tabla Amortización Crec'!X96+'Tabla Amortización Crec'!V96+'Tabla Amortización Crec'!S96+'Tabla Amortización Crec'!Q96)</f>
        <v>140.25490587044322</v>
      </c>
      <c r="N90" s="141">
        <f t="shared" ca="1" si="11"/>
        <v>23401.77661122987</v>
      </c>
      <c r="O90" s="142"/>
      <c r="P90" s="140">
        <f t="shared" ca="1" si="8"/>
        <v>1846900.2529592563</v>
      </c>
      <c r="Q90" s="140">
        <f t="shared" ca="1" si="12"/>
        <v>23261.521705359428</v>
      </c>
      <c r="R90" s="72"/>
      <c r="S90" s="72"/>
    </row>
    <row r="91" spans="1:19" ht="15" x14ac:dyDescent="0.25">
      <c r="A91" s="155">
        <v>84</v>
      </c>
      <c r="B91" s="244">
        <f ca="1">'Tabla Amortización Crec'!C97</f>
        <v>48217</v>
      </c>
      <c r="C91" s="141">
        <f t="shared" ca="1" si="13"/>
        <v>1846900.2529592563</v>
      </c>
      <c r="D91" s="141">
        <f ca="1">IF(C91&lt;=0,0,IF(C91&lt;D90,C91,'Tabla Amortización Crec'!AB97))</f>
        <v>2936.0423597429885</v>
      </c>
      <c r="E91" s="156"/>
      <c r="F91" s="141">
        <f ca="1">IF(C91&lt;=0,0,'Tabla Amortización Crec'!AC97)</f>
        <v>17971.365974722223</v>
      </c>
      <c r="G91" s="141">
        <f t="shared" ca="1" si="7"/>
        <v>20907.40833446521</v>
      </c>
      <c r="H91" s="449"/>
      <c r="I91" s="141">
        <f t="shared" ca="1" si="9"/>
        <v>1477.5202023674051</v>
      </c>
      <c r="J91" s="141">
        <f ca="1">IF(P90&lt;=0.01,0,'Tabla Amortización Crec'!R97)</f>
        <v>166.35080000000002</v>
      </c>
      <c r="K91" s="141">
        <f ca="1">IF(D91&lt;=0,0,'Tabla Amortización Crec'!W97+'Tabla Amortización Crec'!U97)</f>
        <v>311.24236169027012</v>
      </c>
      <c r="L91" s="141">
        <f t="shared" ca="1" si="10"/>
        <v>399</v>
      </c>
      <c r="M91" s="141">
        <f ca="1">IF(C91=0,0,'Tabla Amortización Crec'!X97+'Tabla Amortización Crec'!V97+'Tabla Amortización Crec'!S97+'Tabla Amortización Crec'!Q97)</f>
        <v>140.25490587044322</v>
      </c>
      <c r="N91" s="141">
        <f t="shared" ca="1" si="11"/>
        <v>23401.77660439333</v>
      </c>
      <c r="O91" s="142"/>
      <c r="P91" s="140">
        <f t="shared" ca="1" si="8"/>
        <v>1843964.2105995133</v>
      </c>
      <c r="Q91" s="140">
        <f t="shared" ca="1" si="12"/>
        <v>23261.521698522887</v>
      </c>
      <c r="R91" s="72"/>
      <c r="S91" s="72"/>
    </row>
    <row r="92" spans="1:19" ht="15" x14ac:dyDescent="0.25">
      <c r="A92" s="155">
        <v>85</v>
      </c>
      <c r="B92" s="244">
        <f ca="1">'Tabla Amortización Crec'!C98</f>
        <v>48248</v>
      </c>
      <c r="C92" s="141">
        <f t="shared" ca="1" si="13"/>
        <v>1843964.2105995133</v>
      </c>
      <c r="D92" s="141">
        <f ca="1">IF(C92&lt;=0,0,IF(C92&lt;D91,C92,'Tabla Amortización Crec'!AB98))</f>
        <v>3235.5796538749255</v>
      </c>
      <c r="E92" s="156"/>
      <c r="F92" s="141">
        <f ca="1">IF(C92&lt;=0,0,'Tabla Amortización Crec'!AC98)</f>
        <v>17942.79667438889</v>
      </c>
      <c r="G92" s="141">
        <f t="shared" ca="1" si="7"/>
        <v>21178.376328263817</v>
      </c>
      <c r="H92" s="449"/>
      <c r="I92" s="141">
        <f t="shared" ca="1" si="9"/>
        <v>1475.1713684796107</v>
      </c>
      <c r="J92" s="141">
        <f ca="1">IF(P91&lt;=0.01,0,'Tabla Amortización Crec'!R98)</f>
        <v>166.35080000000002</v>
      </c>
      <c r="K92" s="141">
        <f ca="1">IF(D92&lt;=0,0,'Tabla Amortización Crec'!W98+'Tabla Amortización Crec'!U98)</f>
        <v>313.87482923237235</v>
      </c>
      <c r="L92" s="141">
        <f t="shared" ca="1" si="10"/>
        <v>399</v>
      </c>
      <c r="M92" s="141">
        <f ca="1">IF(C92=0,0,'Tabla Amortización Crec'!X98+'Tabla Amortización Crec'!V98+'Tabla Amortización Crec'!S98+'Tabla Amortización Crec'!Q98)</f>
        <v>140.67610067717959</v>
      </c>
      <c r="N92" s="141">
        <f t="shared" ca="1" si="11"/>
        <v>23673.449426652984</v>
      </c>
      <c r="O92" s="142"/>
      <c r="P92" s="140">
        <f t="shared" ca="1" si="8"/>
        <v>1840728.6309456383</v>
      </c>
      <c r="Q92" s="140">
        <f t="shared" ca="1" si="12"/>
        <v>23532.773325975802</v>
      </c>
      <c r="R92" s="72"/>
      <c r="S92" s="72"/>
    </row>
    <row r="93" spans="1:19" ht="15" x14ac:dyDescent="0.25">
      <c r="A93" s="155">
        <v>86</v>
      </c>
      <c r="B93" s="244">
        <f ca="1">'Tabla Amortización Crec'!C99</f>
        <v>48277</v>
      </c>
      <c r="C93" s="141">
        <f t="shared" ca="1" si="13"/>
        <v>1840728.6309456383</v>
      </c>
      <c r="D93" s="141">
        <f ca="1">IF(C93&lt;=0,0,IF(C93&lt;D92,C93,'Tabla Amortización Crec'!AB99))</f>
        <v>4425.2206346014664</v>
      </c>
      <c r="E93" s="156"/>
      <c r="F93" s="141">
        <f ca="1">IF(C93&lt;=0,0,'Tabla Amortización Crec'!AC99)</f>
        <v>16755.744123222223</v>
      </c>
      <c r="G93" s="141">
        <f t="shared" ca="1" si="7"/>
        <v>21180.964757823691</v>
      </c>
      <c r="H93" s="449"/>
      <c r="I93" s="141">
        <f t="shared" ca="1" si="9"/>
        <v>1472.5829047565107</v>
      </c>
      <c r="J93" s="141">
        <f ca="1">IF(P92&lt;=0.01,0,'Tabla Amortización Crec'!R99)</f>
        <v>166.35080000000002</v>
      </c>
      <c r="K93" s="141">
        <f ca="1">IF(D93&lt;=0,0,'Tabla Amortización Crec'!W99+'Tabla Amortización Crec'!U99)</f>
        <v>313.87482923237229</v>
      </c>
      <c r="L93" s="141">
        <f t="shared" ca="1" si="10"/>
        <v>399</v>
      </c>
      <c r="M93" s="141">
        <f ca="1">IF(C93=0,0,'Tabla Amortización Crec'!X99+'Tabla Amortización Crec'!V99+'Tabla Amortización Crec'!S99+'Tabla Amortización Crec'!Q99)</f>
        <v>140.67610067717959</v>
      </c>
      <c r="N93" s="141">
        <f t="shared" ca="1" si="11"/>
        <v>23673.449392489754</v>
      </c>
      <c r="O93" s="142"/>
      <c r="P93" s="140">
        <f t="shared" ca="1" si="8"/>
        <v>1836303.4103110367</v>
      </c>
      <c r="Q93" s="140">
        <f t="shared" ca="1" si="12"/>
        <v>23532.773291812573</v>
      </c>
      <c r="R93" s="72"/>
      <c r="S93" s="72"/>
    </row>
    <row r="94" spans="1:19" ht="15" x14ac:dyDescent="0.25">
      <c r="A94" s="155">
        <v>87</v>
      </c>
      <c r="B94" s="244">
        <f ca="1">'Tabla Amortización Crec'!C100</f>
        <v>48308</v>
      </c>
      <c r="C94" s="141">
        <f t="shared" ca="1" si="13"/>
        <v>1836303.4103110367</v>
      </c>
      <c r="D94" s="141">
        <f ca="1">IF(C94&lt;=0,0,IF(C94&lt;D93,C94,'Tabla Amortización Crec'!AB100))</f>
        <v>3316.2521369127439</v>
      </c>
      <c r="E94" s="156"/>
      <c r="F94" s="141">
        <f ca="1">IF(C94&lt;=0,0,'Tabla Amortización Crec'!AC100)</f>
        <v>17868.252834388888</v>
      </c>
      <c r="G94" s="141">
        <f t="shared" ca="1" si="7"/>
        <v>21184.504971301631</v>
      </c>
      <c r="H94" s="449"/>
      <c r="I94" s="141">
        <f t="shared" ca="1" si="9"/>
        <v>1469.0427282488295</v>
      </c>
      <c r="J94" s="141">
        <f ca="1">IF(P93&lt;=0.01,0,'Tabla Amortización Crec'!R100)</f>
        <v>166.35080000000002</v>
      </c>
      <c r="K94" s="141">
        <f ca="1">IF(D94&lt;=0,0,'Tabla Amortización Crec'!W100+'Tabla Amortización Crec'!U100)</f>
        <v>313.87482923237229</v>
      </c>
      <c r="L94" s="141">
        <f t="shared" ca="1" si="10"/>
        <v>399</v>
      </c>
      <c r="M94" s="141">
        <f ca="1">IF(C94=0,0,'Tabla Amortización Crec'!X100+'Tabla Amortización Crec'!V100+'Tabla Amortización Crec'!S100+'Tabla Amortización Crec'!Q100)</f>
        <v>140.67610067717959</v>
      </c>
      <c r="N94" s="141">
        <f t="shared" ca="1" si="11"/>
        <v>23673.449429460015</v>
      </c>
      <c r="O94" s="142"/>
      <c r="P94" s="140">
        <f t="shared" ca="1" si="8"/>
        <v>1832987.1581741241</v>
      </c>
      <c r="Q94" s="140">
        <f t="shared" ca="1" si="12"/>
        <v>23532.773328782834</v>
      </c>
      <c r="R94" s="72"/>
      <c r="S94" s="72"/>
    </row>
    <row r="95" spans="1:19" ht="15" x14ac:dyDescent="0.25">
      <c r="A95" s="155">
        <v>88</v>
      </c>
      <c r="B95" s="244">
        <f ca="1">'Tabla Amortización Crec'!C101</f>
        <v>48338</v>
      </c>
      <c r="C95" s="141">
        <f t="shared" ca="1" si="13"/>
        <v>1832987.1581741241</v>
      </c>
      <c r="D95" s="141">
        <f ca="1">IF(C95&lt;=0,0,IF(C95&lt;D94,C95,'Tabla Amortización Crec'!AB101))</f>
        <v>3926.5284167036111</v>
      </c>
      <c r="E95" s="156"/>
      <c r="F95" s="141">
        <f ca="1">IF(C95&lt;=0,0,'Tabla Amortización Crec'!AC101)</f>
        <v>17260.629560833335</v>
      </c>
      <c r="G95" s="141">
        <f t="shared" ca="1" si="7"/>
        <v>21187.157977536946</v>
      </c>
      <c r="H95" s="449"/>
      <c r="I95" s="141">
        <f t="shared" ca="1" si="9"/>
        <v>1466.3897265392993</v>
      </c>
      <c r="J95" s="141">
        <f ca="1">IF(P94&lt;=0.01,0,'Tabla Amortización Crec'!R101)</f>
        <v>166.35080000000002</v>
      </c>
      <c r="K95" s="141">
        <f ca="1">IF(D95&lt;=0,0,'Tabla Amortización Crec'!W101+'Tabla Amortización Crec'!U101)</f>
        <v>313.87482923237229</v>
      </c>
      <c r="L95" s="141">
        <f t="shared" ca="1" si="10"/>
        <v>399</v>
      </c>
      <c r="M95" s="141">
        <f ca="1">IF(C95=0,0,'Tabla Amortización Crec'!X101+'Tabla Amortización Crec'!V101+'Tabla Amortización Crec'!S101+'Tabla Amortización Crec'!Q101)</f>
        <v>140.67610067717959</v>
      </c>
      <c r="N95" s="141">
        <f t="shared" ca="1" si="11"/>
        <v>23673.449433985799</v>
      </c>
      <c r="O95" s="142"/>
      <c r="P95" s="140">
        <f t="shared" ca="1" si="8"/>
        <v>1829060.6297574204</v>
      </c>
      <c r="Q95" s="140">
        <f t="shared" ca="1" si="12"/>
        <v>23532.773333308618</v>
      </c>
      <c r="R95" s="72"/>
      <c r="S95" s="72"/>
    </row>
    <row r="96" spans="1:19" ht="15" x14ac:dyDescent="0.25">
      <c r="A96" s="155">
        <v>89</v>
      </c>
      <c r="B96" s="244">
        <f ca="1">'Tabla Amortización Crec'!C102</f>
        <v>48369</v>
      </c>
      <c r="C96" s="141">
        <f t="shared" ca="1" si="13"/>
        <v>1829060.6297574204</v>
      </c>
      <c r="D96" s="141">
        <f ca="1">IF(C96&lt;=0,0,IF(C96&lt;D95,C96,'Tabla Amortización Crec'!AB102))</f>
        <v>3392.522639909299</v>
      </c>
      <c r="E96" s="156"/>
      <c r="F96" s="141">
        <f ca="1">IF(C96&lt;=0,0,'Tabla Amortización Crec'!AC102)</f>
        <v>17797.776561222221</v>
      </c>
      <c r="G96" s="141">
        <f t="shared" ca="1" si="7"/>
        <v>21190.299201131522</v>
      </c>
      <c r="H96" s="449"/>
      <c r="I96" s="141">
        <f t="shared" ca="1" si="9"/>
        <v>1463.2485038059363</v>
      </c>
      <c r="J96" s="141">
        <f ca="1">IF(P95&lt;=0.01,0,'Tabla Amortización Crec'!R102)</f>
        <v>166.35080000000002</v>
      </c>
      <c r="K96" s="141">
        <f ca="1">IF(D96&lt;=0,0,'Tabla Amortización Crec'!W102+'Tabla Amortización Crec'!U102)</f>
        <v>313.87482923237229</v>
      </c>
      <c r="L96" s="141">
        <f t="shared" ca="1" si="10"/>
        <v>399</v>
      </c>
      <c r="M96" s="141">
        <f ca="1">IF(C96=0,0,'Tabla Amortización Crec'!X102+'Tabla Amortización Crec'!V102+'Tabla Amortización Crec'!S102+'Tabla Amortización Crec'!Q102)</f>
        <v>140.67610067717959</v>
      </c>
      <c r="N96" s="141">
        <f t="shared" ca="1" si="11"/>
        <v>23673.449434847011</v>
      </c>
      <c r="O96" s="142"/>
      <c r="P96" s="140">
        <f t="shared" ca="1" si="8"/>
        <v>1825668.1071175111</v>
      </c>
      <c r="Q96" s="140">
        <f t="shared" ca="1" si="12"/>
        <v>23532.773334169829</v>
      </c>
      <c r="R96" s="72"/>
      <c r="S96" s="72"/>
    </row>
    <row r="97" spans="1:19" ht="15" x14ac:dyDescent="0.25">
      <c r="A97" s="155">
        <v>90</v>
      </c>
      <c r="B97" s="244">
        <f ca="1">'Tabla Amortización Crec'!C103</f>
        <v>48399</v>
      </c>
      <c r="C97" s="141">
        <f t="shared" ca="1" si="13"/>
        <v>1825668.1071175111</v>
      </c>
      <c r="D97" s="141">
        <f ca="1">IF(C97&lt;=0,0,IF(C97&lt;D96,C97,'Tabla Amortización Crec'!AB103))</f>
        <v>4001.3047216653404</v>
      </c>
      <c r="E97" s="156"/>
      <c r="F97" s="141">
        <f ca="1">IF(C97&lt;=0,0,'Tabla Amortización Crec'!AC103)</f>
        <v>17191.708506666666</v>
      </c>
      <c r="G97" s="141">
        <f t="shared" ca="1" si="7"/>
        <v>21193.013228332005</v>
      </c>
      <c r="H97" s="449"/>
      <c r="I97" s="141">
        <f t="shared" ca="1" si="9"/>
        <v>1460.5344856940089</v>
      </c>
      <c r="J97" s="141">
        <f ca="1">IF(P96&lt;=0.01,0,'Tabla Amortización Crec'!R103)</f>
        <v>166.35080000000002</v>
      </c>
      <c r="K97" s="141">
        <f ca="1">IF(D97&lt;=0,0,'Tabla Amortización Crec'!W103+'Tabla Amortización Crec'!U103)</f>
        <v>313.87482923237229</v>
      </c>
      <c r="L97" s="141">
        <f t="shared" ca="1" si="10"/>
        <v>399</v>
      </c>
      <c r="M97" s="141">
        <f ca="1">IF(C97=0,0,'Tabla Amortización Crec'!X103+'Tabla Amortización Crec'!V103+'Tabla Amortización Crec'!S103+'Tabla Amortización Crec'!Q103)</f>
        <v>140.67610067717959</v>
      </c>
      <c r="N97" s="141">
        <f t="shared" ca="1" si="11"/>
        <v>23673.449443935569</v>
      </c>
      <c r="O97" s="142"/>
      <c r="P97" s="140">
        <f t="shared" ca="1" si="8"/>
        <v>1821666.8023958458</v>
      </c>
      <c r="Q97" s="140">
        <f t="shared" ca="1" si="12"/>
        <v>23532.773343258388</v>
      </c>
      <c r="R97" s="72"/>
      <c r="S97" s="72"/>
    </row>
    <row r="98" spans="1:19" ht="15" x14ac:dyDescent="0.25">
      <c r="A98" s="155">
        <v>91</v>
      </c>
      <c r="B98" s="244">
        <f ca="1">'Tabla Amortización Crec'!C104</f>
        <v>48430</v>
      </c>
      <c r="C98" s="141">
        <f t="shared" ca="1" si="13"/>
        <v>1821666.8023958458</v>
      </c>
      <c r="D98" s="141">
        <f ca="1">IF(C98&lt;=0,0,IF(C98&lt;D97,C98,'Tabla Amortización Crec'!AB104))</f>
        <v>3470.383749708546</v>
      </c>
      <c r="E98" s="156"/>
      <c r="F98" s="141">
        <f ca="1">IF(C98&lt;=0,0,'Tabla Amortización Crec'!AC104)</f>
        <v>17725.830584944444</v>
      </c>
      <c r="G98" s="141">
        <f t="shared" ca="1" si="7"/>
        <v>21196.214334652992</v>
      </c>
      <c r="H98" s="449"/>
      <c r="I98" s="141">
        <f t="shared" ca="1" si="9"/>
        <v>1457.3334419166767</v>
      </c>
      <c r="J98" s="141">
        <f ca="1">IF(P97&lt;=0.01,0,'Tabla Amortización Crec'!R104)</f>
        <v>166.35080000000002</v>
      </c>
      <c r="K98" s="141">
        <f ca="1">IF(D98&lt;=0,0,'Tabla Amortización Crec'!W104+'Tabla Amortización Crec'!U104)</f>
        <v>313.87482923237229</v>
      </c>
      <c r="L98" s="141">
        <f t="shared" ca="1" si="10"/>
        <v>399</v>
      </c>
      <c r="M98" s="141">
        <f ca="1">IF(C98=0,0,'Tabla Amortización Crec'!X104+'Tabla Amortización Crec'!V104+'Tabla Amortización Crec'!S104+'Tabla Amortización Crec'!Q104)</f>
        <v>140.67610067717959</v>
      </c>
      <c r="N98" s="141">
        <f t="shared" ca="1" si="11"/>
        <v>23673.449506479221</v>
      </c>
      <c r="O98" s="142"/>
      <c r="P98" s="140">
        <f t="shared" ca="1" si="8"/>
        <v>1818196.4186461372</v>
      </c>
      <c r="Q98" s="140">
        <f t="shared" ca="1" si="12"/>
        <v>23532.77340580204</v>
      </c>
      <c r="R98" s="72"/>
      <c r="S98" s="72"/>
    </row>
    <row r="99" spans="1:19" ht="15" x14ac:dyDescent="0.25">
      <c r="A99" s="155">
        <v>92</v>
      </c>
      <c r="B99" s="244">
        <f ca="1">'Tabla Amortización Crec'!C105</f>
        <v>48461</v>
      </c>
      <c r="C99" s="141">
        <f t="shared" ca="1" si="13"/>
        <v>1818196.4186461372</v>
      </c>
      <c r="D99" s="141">
        <f ca="1">IF(C99&lt;=0,0,IF(C99&lt;D98,C99,'Tabla Amortización Crec'!AB105))</f>
        <v>3506.9288185839519</v>
      </c>
      <c r="E99" s="156"/>
      <c r="F99" s="141">
        <f ca="1">IF(C99&lt;=0,0,'Tabla Amortización Crec'!AC105)</f>
        <v>17692.061859555557</v>
      </c>
      <c r="G99" s="141">
        <f t="shared" ca="1" si="7"/>
        <v>21198.990678139508</v>
      </c>
      <c r="H99" s="449"/>
      <c r="I99" s="141">
        <f t="shared" ca="1" si="9"/>
        <v>1454.5571349169099</v>
      </c>
      <c r="J99" s="141">
        <f ca="1">IF(P98&lt;=0.01,0,'Tabla Amortización Crec'!R105)</f>
        <v>166.35080000000002</v>
      </c>
      <c r="K99" s="141">
        <f ca="1">IF(D99&lt;=0,0,'Tabla Amortización Crec'!W105+'Tabla Amortización Crec'!U105)</f>
        <v>313.87482923237229</v>
      </c>
      <c r="L99" s="141">
        <f t="shared" ca="1" si="10"/>
        <v>399</v>
      </c>
      <c r="M99" s="141">
        <f ca="1">IF(C99=0,0,'Tabla Amortización Crec'!X105+'Tabla Amortización Crec'!V105+'Tabla Amortización Crec'!S105+'Tabla Amortización Crec'!Q105)</f>
        <v>140.67610067717959</v>
      </c>
      <c r="N99" s="141">
        <f t="shared" ca="1" si="11"/>
        <v>23673.449542965973</v>
      </c>
      <c r="O99" s="142"/>
      <c r="P99" s="140">
        <f t="shared" ca="1" si="8"/>
        <v>1814689.4898275533</v>
      </c>
      <c r="Q99" s="140">
        <f t="shared" ca="1" si="12"/>
        <v>23532.773442288792</v>
      </c>
      <c r="R99" s="72"/>
      <c r="S99" s="72"/>
    </row>
    <row r="100" spans="1:19" ht="15" x14ac:dyDescent="0.25">
      <c r="A100" s="155">
        <v>93</v>
      </c>
      <c r="B100" s="244">
        <f ca="1">'Tabla Amortización Crec'!C106</f>
        <v>48491</v>
      </c>
      <c r="C100" s="141">
        <f t="shared" ca="1" si="13"/>
        <v>1814689.4898275533</v>
      </c>
      <c r="D100" s="141">
        <f ca="1">IF(C100&lt;=0,0,IF(C100&lt;D99,C100,'Tabla Amortización Crec'!AB106))</f>
        <v>4113.4695949777433</v>
      </c>
      <c r="E100" s="156"/>
      <c r="F100" s="141">
        <f ca="1">IF(C100&lt;=0,0,'Tabla Amortización Crec'!AC106)</f>
        <v>17088.326595833332</v>
      </c>
      <c r="G100" s="141">
        <f t="shared" ca="1" si="7"/>
        <v>21201.796190811074</v>
      </c>
      <c r="H100" s="449"/>
      <c r="I100" s="141">
        <f t="shared" ca="1" si="9"/>
        <v>1451.7515918620427</v>
      </c>
      <c r="J100" s="141">
        <f ca="1">IF(P99&lt;=0.01,0,'Tabla Amortización Crec'!R106)</f>
        <v>166.35080000000002</v>
      </c>
      <c r="K100" s="141">
        <f ca="1">IF(D100&lt;=0,0,'Tabla Amortización Crec'!W106+'Tabla Amortización Crec'!U106)</f>
        <v>313.87482923237224</v>
      </c>
      <c r="L100" s="141">
        <f t="shared" ca="1" si="10"/>
        <v>399</v>
      </c>
      <c r="M100" s="141">
        <f ca="1">IF(C100=0,0,'Tabla Amortización Crec'!X106+'Tabla Amortización Crec'!V106+'Tabla Amortización Crec'!S106+'Tabla Amortización Crec'!Q106)</f>
        <v>140.67610067717956</v>
      </c>
      <c r="N100" s="141">
        <f t="shared" ca="1" si="11"/>
        <v>23673.449512582669</v>
      </c>
      <c r="O100" s="142"/>
      <c r="P100" s="140">
        <f t="shared" ca="1" si="8"/>
        <v>1810576.0202325755</v>
      </c>
      <c r="Q100" s="140">
        <f t="shared" ca="1" si="12"/>
        <v>23532.773411905488</v>
      </c>
      <c r="R100" s="72"/>
      <c r="S100" s="72"/>
    </row>
    <row r="101" spans="1:19" ht="15" x14ac:dyDescent="0.25">
      <c r="A101" s="155">
        <v>94</v>
      </c>
      <c r="B101" s="244">
        <f ca="1">'Tabla Amortización Crec'!C107</f>
        <v>48522</v>
      </c>
      <c r="C101" s="141">
        <f t="shared" ca="1" si="13"/>
        <v>1810576.0202325755</v>
      </c>
      <c r="D101" s="141">
        <f ca="1">IF(C101&lt;=0,0,IF(C101&lt;D100,C101,'Tabla Amortización Crec'!AB107))</f>
        <v>3587.1758474334301</v>
      </c>
      <c r="E101" s="156"/>
      <c r="F101" s="141">
        <f ca="1">IF(C101&lt;=0,0,'Tabla Amortización Crec'!AC107)</f>
        <v>17617.911134000002</v>
      </c>
      <c r="G101" s="141">
        <f t="shared" ca="1" si="7"/>
        <v>21205.086981433433</v>
      </c>
      <c r="H101" s="449"/>
      <c r="I101" s="141">
        <f t="shared" ca="1" si="9"/>
        <v>1448.4608161860604</v>
      </c>
      <c r="J101" s="141">
        <f ca="1">IF(P100&lt;=0.01,0,'Tabla Amortización Crec'!R107)</f>
        <v>166.35080000000002</v>
      </c>
      <c r="K101" s="141">
        <f ca="1">IF(D101&lt;=0,0,'Tabla Amortización Crec'!W107+'Tabla Amortización Crec'!U107)</f>
        <v>313.87482923237229</v>
      </c>
      <c r="L101" s="141">
        <f t="shared" ca="1" si="10"/>
        <v>399</v>
      </c>
      <c r="M101" s="141">
        <f ca="1">IF(C101=0,0,'Tabla Amortización Crec'!X107+'Tabla Amortización Crec'!V107+'Tabla Amortización Crec'!S107+'Tabla Amortización Crec'!Q107)</f>
        <v>140.67610067717959</v>
      </c>
      <c r="N101" s="141">
        <f t="shared" ca="1" si="11"/>
        <v>23673.449527529046</v>
      </c>
      <c r="O101" s="142"/>
      <c r="P101" s="140">
        <f t="shared" ca="1" si="8"/>
        <v>1806988.844385142</v>
      </c>
      <c r="Q101" s="140">
        <f t="shared" ca="1" si="12"/>
        <v>23532.773426851865</v>
      </c>
      <c r="R101" s="72"/>
      <c r="S101" s="72"/>
    </row>
    <row r="102" spans="1:19" ht="15" x14ac:dyDescent="0.25">
      <c r="A102" s="155">
        <v>95</v>
      </c>
      <c r="B102" s="244">
        <f ca="1">'Tabla Amortización Crec'!C108</f>
        <v>48552</v>
      </c>
      <c r="C102" s="141">
        <f t="shared" ca="1" si="13"/>
        <v>1806988.844385142</v>
      </c>
      <c r="D102" s="141">
        <f ca="1">IF(C102&lt;=0,0,IF(C102&lt;D101,C102,'Tabla Amortización Crec'!AB108))</f>
        <v>4192.1445225810457</v>
      </c>
      <c r="E102" s="156"/>
      <c r="F102" s="141">
        <f ca="1">IF(C102&lt;=0,0,'Tabla Amortización Crec'!AC108)</f>
        <v>17015.812141666669</v>
      </c>
      <c r="G102" s="141">
        <f t="shared" ca="1" si="7"/>
        <v>21207.956664247715</v>
      </c>
      <c r="H102" s="449"/>
      <c r="I102" s="141">
        <f t="shared" ca="1" si="9"/>
        <v>1445.5910755081138</v>
      </c>
      <c r="J102" s="141">
        <f ca="1">IF(P101&lt;=0.01,0,'Tabla Amortización Crec'!R108)</f>
        <v>166.35080000000002</v>
      </c>
      <c r="K102" s="141">
        <f ca="1">IF(D102&lt;=0,0,'Tabla Amortización Crec'!W108+'Tabla Amortización Crec'!U108)</f>
        <v>313.87482923237229</v>
      </c>
      <c r="L102" s="141">
        <f t="shared" ca="1" si="10"/>
        <v>399</v>
      </c>
      <c r="M102" s="141">
        <f ca="1">IF(C102=0,0,'Tabla Amortización Crec'!X108+'Tabla Amortización Crec'!V108+'Tabla Amortización Crec'!S108+'Tabla Amortización Crec'!Q108)</f>
        <v>140.67610067717959</v>
      </c>
      <c r="N102" s="141">
        <f t="shared" ca="1" si="11"/>
        <v>23673.449469665382</v>
      </c>
      <c r="O102" s="142"/>
      <c r="P102" s="140">
        <f t="shared" ca="1" si="8"/>
        <v>1802796.699862561</v>
      </c>
      <c r="Q102" s="140">
        <f t="shared" ca="1" si="12"/>
        <v>23532.773368988201</v>
      </c>
      <c r="R102" s="72"/>
      <c r="S102" s="72"/>
    </row>
    <row r="103" spans="1:19" ht="15" x14ac:dyDescent="0.25">
      <c r="A103" s="155">
        <v>96</v>
      </c>
      <c r="B103" s="244">
        <f ca="1">'Tabla Amortización Crec'!C109</f>
        <v>48583</v>
      </c>
      <c r="C103" s="141">
        <f t="shared" ca="1" si="13"/>
        <v>1802796.699862561</v>
      </c>
      <c r="D103" s="141">
        <f ca="1">IF(C103&lt;=0,0,IF(C103&lt;D102,C103,'Tabla Amortización Crec'!AB109))</f>
        <v>3669.0964127743355</v>
      </c>
      <c r="E103" s="156"/>
      <c r="F103" s="141">
        <f ca="1">IF(C103&lt;=0,0,'Tabla Amortización Crec'!AC109)</f>
        <v>17542.214028555554</v>
      </c>
      <c r="G103" s="141">
        <f t="shared" ca="1" si="7"/>
        <v>21211.31044132989</v>
      </c>
      <c r="H103" s="449"/>
      <c r="I103" s="141">
        <f t="shared" ca="1" si="9"/>
        <v>1442.2373598900488</v>
      </c>
      <c r="J103" s="141">
        <f ca="1">IF(P102&lt;=0.01,0,'Tabla Amortización Crec'!R109)</f>
        <v>166.35080000000002</v>
      </c>
      <c r="K103" s="141">
        <f ca="1">IF(D103&lt;=0,0,'Tabla Amortización Crec'!W109+'Tabla Amortización Crec'!U109)</f>
        <v>313.87482923237229</v>
      </c>
      <c r="L103" s="141">
        <f t="shared" ca="1" si="10"/>
        <v>399</v>
      </c>
      <c r="M103" s="141">
        <f ca="1">IF(C103=0,0,'Tabla Amortización Crec'!X109+'Tabla Amortización Crec'!V109+'Tabla Amortización Crec'!S109+'Tabla Amortización Crec'!Q109)</f>
        <v>140.67610067717959</v>
      </c>
      <c r="N103" s="141">
        <f t="shared" ca="1" si="11"/>
        <v>23673.449531129492</v>
      </c>
      <c r="O103" s="142"/>
      <c r="P103" s="140">
        <f t="shared" ca="1" si="8"/>
        <v>1799127.6034497865</v>
      </c>
      <c r="Q103" s="140">
        <f t="shared" ca="1" si="12"/>
        <v>23532.773430452311</v>
      </c>
      <c r="R103" s="72"/>
      <c r="S103" s="72"/>
    </row>
    <row r="104" spans="1:19" ht="15" x14ac:dyDescent="0.25">
      <c r="A104" s="155">
        <v>97</v>
      </c>
      <c r="B104" s="244">
        <f ca="1">'Tabla Amortización Crec'!C110</f>
        <v>48614</v>
      </c>
      <c r="C104" s="141">
        <f t="shared" ca="1" si="13"/>
        <v>1799127.6034497865</v>
      </c>
      <c r="D104" s="141">
        <f ca="1">IF(C104&lt;=0,0,IF(C104&lt;D103,C104,'Tabla Amortización Crec'!AB110))</f>
        <v>3979.5766029803317</v>
      </c>
      <c r="E104" s="156"/>
      <c r="F104" s="141">
        <f ca="1">IF(C104&lt;=0,0,'Tabla Amortización Crec'!AC110)</f>
        <v>17506.511647166666</v>
      </c>
      <c r="G104" s="141">
        <f t="shared" ca="1" si="7"/>
        <v>21486.088250146997</v>
      </c>
      <c r="H104" s="449"/>
      <c r="I104" s="141">
        <f t="shared" ca="1" si="9"/>
        <v>1439.3020827598293</v>
      </c>
      <c r="J104" s="141">
        <f ca="1">IF(P103&lt;=0.01,0,'Tabla Amortización Crec'!R110)</f>
        <v>166.35080000000002</v>
      </c>
      <c r="K104" s="141">
        <f ca="1">IF(D104&lt;=0,0,'Tabla Amortización Crec'!W110+'Tabla Amortización Crec'!U110)</f>
        <v>316.53888638497966</v>
      </c>
      <c r="L104" s="141">
        <f t="shared" ca="1" si="10"/>
        <v>399</v>
      </c>
      <c r="M104" s="141">
        <f ca="1">IF(C104=0,0,'Tabla Amortización Crec'!X110+'Tabla Amortización Crec'!V110+'Tabla Amortización Crec'!S110+'Tabla Amortización Crec'!Q110)</f>
        <v>141.10234982159676</v>
      </c>
      <c r="N104" s="141">
        <f t="shared" ca="1" si="11"/>
        <v>23948.382369113406</v>
      </c>
      <c r="O104" s="142"/>
      <c r="P104" s="140">
        <f t="shared" ca="1" si="8"/>
        <v>1795148.0268468063</v>
      </c>
      <c r="Q104" s="140">
        <f t="shared" ca="1" si="12"/>
        <v>23807.280019291808</v>
      </c>
      <c r="R104" s="72"/>
      <c r="S104" s="72"/>
    </row>
    <row r="105" spans="1:19" ht="15" x14ac:dyDescent="0.25">
      <c r="A105" s="155">
        <v>98</v>
      </c>
      <c r="B105" s="244">
        <f ca="1">'Tabla Amortización Crec'!C111</f>
        <v>48642</v>
      </c>
      <c r="C105" s="141">
        <f t="shared" ca="1" si="13"/>
        <v>1795148.0268468063</v>
      </c>
      <c r="D105" s="141">
        <f ca="1">IF(C105&lt;=0,0,IF(C105&lt;D104,C105,'Tabla Amortización Crec'!AB111))</f>
        <v>5711.9148140996813</v>
      </c>
      <c r="E105" s="156"/>
      <c r="F105" s="141">
        <f ca="1">IF(C105&lt;=0,0,'Tabla Amortización Crec'!AC111)</f>
        <v>15777.357014222223</v>
      </c>
      <c r="G105" s="141">
        <f t="shared" ca="1" si="7"/>
        <v>21489.271828321904</v>
      </c>
      <c r="H105" s="449"/>
      <c r="I105" s="141">
        <f t="shared" ca="1" si="9"/>
        <v>1436.1184214774453</v>
      </c>
      <c r="J105" s="141">
        <f ca="1">IF(P104&lt;=0.01,0,'Tabla Amortización Crec'!R111)</f>
        <v>166.35080000000002</v>
      </c>
      <c r="K105" s="141">
        <f ca="1">IF(D105&lt;=0,0,'Tabla Amortización Crec'!W111+'Tabla Amortización Crec'!U111)</f>
        <v>316.53888638497966</v>
      </c>
      <c r="L105" s="141">
        <f t="shared" ca="1" si="10"/>
        <v>399</v>
      </c>
      <c r="M105" s="141">
        <f ca="1">IF(C105=0,0,'Tabla Amortización Crec'!X111+'Tabla Amortización Crec'!V111+'Tabla Amortización Crec'!S111+'Tabla Amortización Crec'!Q111)</f>
        <v>141.10234982159676</v>
      </c>
      <c r="N105" s="141">
        <f t="shared" ca="1" si="11"/>
        <v>23948.382286005926</v>
      </c>
      <c r="O105" s="142"/>
      <c r="P105" s="140">
        <f t="shared" ca="1" si="8"/>
        <v>1789436.1120327066</v>
      </c>
      <c r="Q105" s="140">
        <f t="shared" ca="1" si="12"/>
        <v>23807.279936184328</v>
      </c>
      <c r="R105" s="72"/>
      <c r="S105" s="72"/>
    </row>
    <row r="106" spans="1:19" ht="15" x14ac:dyDescent="0.25">
      <c r="A106" s="155">
        <v>99</v>
      </c>
      <c r="B106" s="244">
        <f ca="1">'Tabla Amortización Crec'!C112</f>
        <v>48673</v>
      </c>
      <c r="C106" s="141">
        <f t="shared" ca="1" si="13"/>
        <v>1789436.1120327066</v>
      </c>
      <c r="D106" s="141">
        <f ca="1">IF(C106&lt;=0,0,IF(C106&lt;D105,C106,'Tabla Amortización Crec'!AB112))</f>
        <v>4081.6333917640818</v>
      </c>
      <c r="E106" s="156"/>
      <c r="F106" s="141">
        <f ca="1">IF(C106&lt;=0,0,'Tabla Amortización Crec'!AC112)</f>
        <v>17412.208065305553</v>
      </c>
      <c r="G106" s="141">
        <f t="shared" ca="1" si="7"/>
        <v>21493.841457069633</v>
      </c>
      <c r="H106" s="449"/>
      <c r="I106" s="141">
        <f t="shared" ca="1" si="9"/>
        <v>1431.5488896261654</v>
      </c>
      <c r="J106" s="141">
        <f ca="1">IF(P105&lt;=0.01,0,'Tabla Amortización Crec'!R112)</f>
        <v>166.35080000000002</v>
      </c>
      <c r="K106" s="141">
        <f ca="1">IF(D106&lt;=0,0,'Tabla Amortización Crec'!W112+'Tabla Amortización Crec'!U112)</f>
        <v>316.53888638497966</v>
      </c>
      <c r="L106" s="141">
        <f t="shared" ca="1" si="10"/>
        <v>399</v>
      </c>
      <c r="M106" s="141">
        <f ca="1">IF(C106=0,0,'Tabla Amortización Crec'!X112+'Tabla Amortización Crec'!V112+'Tabla Amortización Crec'!S112+'Tabla Amortización Crec'!Q112)</f>
        <v>141.10234982159676</v>
      </c>
      <c r="N106" s="141">
        <f t="shared" ca="1" si="11"/>
        <v>23948.382382902379</v>
      </c>
      <c r="O106" s="142"/>
      <c r="P106" s="140">
        <f t="shared" ca="1" si="8"/>
        <v>1785354.4786409426</v>
      </c>
      <c r="Q106" s="140">
        <f t="shared" ca="1" si="12"/>
        <v>23807.28003308078</v>
      </c>
      <c r="R106" s="72"/>
      <c r="S106" s="72"/>
    </row>
    <row r="107" spans="1:19" ht="15" x14ac:dyDescent="0.25">
      <c r="A107" s="155">
        <v>100</v>
      </c>
      <c r="B107" s="244">
        <f ca="1">'Tabla Amortización Crec'!C113</f>
        <v>48703</v>
      </c>
      <c r="C107" s="141">
        <f t="shared" ca="1" si="13"/>
        <v>1785354.4786409426</v>
      </c>
      <c r="D107" s="141">
        <f ca="1">IF(C107&lt;=0,0,IF(C107&lt;D106,C107,'Tabla Amortización Crec'!AB113))</f>
        <v>4685.0181925268735</v>
      </c>
      <c r="E107" s="156"/>
      <c r="F107" s="141">
        <f ca="1">IF(C107&lt;=0,0,'Tabla Amortización Crec'!AC113)</f>
        <v>16812.088585000001</v>
      </c>
      <c r="G107" s="141">
        <f t="shared" ca="1" si="7"/>
        <v>21497.106777526875</v>
      </c>
      <c r="H107" s="449"/>
      <c r="I107" s="141">
        <f t="shared" ca="1" si="9"/>
        <v>1428.2835829127544</v>
      </c>
      <c r="J107" s="141">
        <f ca="1">IF(P106&lt;=0.01,0,'Tabla Amortización Crec'!R113)</f>
        <v>166.35080000000002</v>
      </c>
      <c r="K107" s="141">
        <f ca="1">IF(D107&lt;=0,0,'Tabla Amortización Crec'!W113+'Tabla Amortización Crec'!U113)</f>
        <v>316.53888638497966</v>
      </c>
      <c r="L107" s="141">
        <f t="shared" ca="1" si="10"/>
        <v>399</v>
      </c>
      <c r="M107" s="141">
        <f ca="1">IF(C107=0,0,'Tabla Amortización Crec'!X113+'Tabla Amortización Crec'!V113+'Tabla Amortización Crec'!S113+'Tabla Amortización Crec'!Q113)</f>
        <v>141.10234982159676</v>
      </c>
      <c r="N107" s="141">
        <f t="shared" ca="1" si="11"/>
        <v>23948.382396646208</v>
      </c>
      <c r="O107" s="142"/>
      <c r="P107" s="140">
        <f t="shared" ca="1" si="8"/>
        <v>1780669.4604484157</v>
      </c>
      <c r="Q107" s="140">
        <f t="shared" ca="1" si="12"/>
        <v>23807.28004682461</v>
      </c>
      <c r="R107" s="72"/>
      <c r="S107" s="72"/>
    </row>
    <row r="108" spans="1:19" ht="15" x14ac:dyDescent="0.25">
      <c r="A108" s="155">
        <v>101</v>
      </c>
      <c r="B108" s="244">
        <f ca="1">'Tabla Amortización Crec'!C114</f>
        <v>48734</v>
      </c>
      <c r="C108" s="141">
        <f t="shared" ca="1" si="13"/>
        <v>1780669.4604484157</v>
      </c>
      <c r="D108" s="141">
        <f ca="1">IF(C108&lt;=0,0,IF(C108&lt;D107,C108,'Tabla Amortización Crec'!AB114))</f>
        <v>4173.9511033086565</v>
      </c>
      <c r="E108" s="156"/>
      <c r="F108" s="141">
        <f ca="1">IF(C108&lt;=0,0,'Tabla Amortización Crec'!AC114)</f>
        <v>17326.903690444444</v>
      </c>
      <c r="G108" s="141">
        <f t="shared" ca="1" si="7"/>
        <v>21500.8547937531</v>
      </c>
      <c r="H108" s="449"/>
      <c r="I108" s="141">
        <f t="shared" ca="1" si="9"/>
        <v>1424.5355683587327</v>
      </c>
      <c r="J108" s="141">
        <f ca="1">IF(P107&lt;=0.01,0,'Tabla Amortización Crec'!R114)</f>
        <v>166.35080000000002</v>
      </c>
      <c r="K108" s="141">
        <f ca="1">IF(D108&lt;=0,0,'Tabla Amortización Crec'!W114+'Tabla Amortización Crec'!U114)</f>
        <v>316.53888638497966</v>
      </c>
      <c r="L108" s="141">
        <f t="shared" ca="1" si="10"/>
        <v>399</v>
      </c>
      <c r="M108" s="141">
        <f ca="1">IF(C108=0,0,'Tabla Amortización Crec'!X114+'Tabla Amortización Crec'!V114+'Tabla Amortización Crec'!S114+'Tabla Amortización Crec'!Q114)</f>
        <v>141.10234982159676</v>
      </c>
      <c r="N108" s="141">
        <f t="shared" ca="1" si="11"/>
        <v>23948.382398318412</v>
      </c>
      <c r="O108" s="142"/>
      <c r="P108" s="140">
        <f t="shared" ca="1" si="8"/>
        <v>1776495.509345107</v>
      </c>
      <c r="Q108" s="140">
        <f t="shared" ca="1" si="12"/>
        <v>23807.280048496814</v>
      </c>
      <c r="R108" s="72"/>
      <c r="S108" s="72"/>
    </row>
    <row r="109" spans="1:19" ht="15" x14ac:dyDescent="0.25">
      <c r="A109" s="155">
        <v>102</v>
      </c>
      <c r="B109" s="244">
        <f ca="1">'Tabla Amortización Crec'!C115</f>
        <v>48764</v>
      </c>
      <c r="C109" s="141">
        <f t="shared" ca="1" si="13"/>
        <v>1776495.509345107</v>
      </c>
      <c r="D109" s="141">
        <f ca="1">IF(C109&lt;=0,0,IF(C109&lt;D108,C109,'Tabla Amortización Crec'!AB115))</f>
        <v>4775.5273288326589</v>
      </c>
      <c r="E109" s="156"/>
      <c r="F109" s="141">
        <f ca="1">IF(C109&lt;=0,0,'Tabla Amortización Crec'!AC115)</f>
        <v>16728.666617499999</v>
      </c>
      <c r="G109" s="141">
        <f t="shared" ca="1" si="7"/>
        <v>21504.193946332656</v>
      </c>
      <c r="H109" s="449"/>
      <c r="I109" s="141">
        <f t="shared" ca="1" si="9"/>
        <v>1421.1964074760856</v>
      </c>
      <c r="J109" s="141">
        <f ca="1">IF(P108&lt;=0.01,0,'Tabla Amortización Crec'!R115)</f>
        <v>166.35080000000002</v>
      </c>
      <c r="K109" s="141">
        <f ca="1">IF(D109&lt;=0,0,'Tabla Amortización Crec'!W115+'Tabla Amortización Crec'!U115)</f>
        <v>316.53888638497966</v>
      </c>
      <c r="L109" s="141">
        <f t="shared" ca="1" si="10"/>
        <v>399</v>
      </c>
      <c r="M109" s="141">
        <f ca="1">IF(C109=0,0,'Tabla Amortización Crec'!X115+'Tabla Amortización Crec'!V115+'Tabla Amortización Crec'!S115+'Tabla Amortización Crec'!Q115)</f>
        <v>141.10234982159676</v>
      </c>
      <c r="N109" s="141">
        <f t="shared" ca="1" si="11"/>
        <v>23948.382390015322</v>
      </c>
      <c r="O109" s="142"/>
      <c r="P109" s="140">
        <f t="shared" ca="1" si="8"/>
        <v>1771719.9820162742</v>
      </c>
      <c r="Q109" s="140">
        <f t="shared" ca="1" si="12"/>
        <v>23807.280040193724</v>
      </c>
      <c r="R109" s="72"/>
      <c r="S109" s="72"/>
    </row>
    <row r="110" spans="1:19" ht="15" x14ac:dyDescent="0.25">
      <c r="A110" s="155">
        <v>103</v>
      </c>
      <c r="B110" s="244">
        <f ca="1">'Tabla Amortización Crec'!C116</f>
        <v>48795</v>
      </c>
      <c r="C110" s="141">
        <f t="shared" ca="1" si="13"/>
        <v>1771719.9820162742</v>
      </c>
      <c r="D110" s="141">
        <f ca="1">IF(C110&lt;=0,0,IF(C110&lt;D109,C110,'Tabla Amortización Crec'!AB116))</f>
        <v>4268.1940831315696</v>
      </c>
      <c r="E110" s="156"/>
      <c r="F110" s="141">
        <f ca="1">IF(C110&lt;=0,0,'Tabla Amortización Crec'!AC116)</f>
        <v>17239.820278111114</v>
      </c>
      <c r="G110" s="141">
        <f t="shared" ca="1" si="7"/>
        <v>21508.014361242684</v>
      </c>
      <c r="H110" s="449"/>
      <c r="I110" s="141">
        <f t="shared" ca="1" si="9"/>
        <v>1417.3759856130193</v>
      </c>
      <c r="J110" s="141">
        <f ca="1">IF(P109&lt;=0.01,0,'Tabla Amortización Crec'!R116)</f>
        <v>166.35080000000002</v>
      </c>
      <c r="K110" s="141">
        <f ca="1">IF(D110&lt;=0,0,'Tabla Amortización Crec'!W116+'Tabla Amortización Crec'!U116)</f>
        <v>316.53888638497966</v>
      </c>
      <c r="L110" s="141">
        <f t="shared" ca="1" si="10"/>
        <v>399</v>
      </c>
      <c r="M110" s="141">
        <f ca="1">IF(C110=0,0,'Tabla Amortización Crec'!X116+'Tabla Amortización Crec'!V116+'Tabla Amortización Crec'!S116+'Tabla Amortización Crec'!Q116)</f>
        <v>141.10234982159676</v>
      </c>
      <c r="N110" s="141">
        <f t="shared" ca="1" si="11"/>
        <v>23948.382383062282</v>
      </c>
      <c r="O110" s="142"/>
      <c r="P110" s="140">
        <f t="shared" ca="1" si="8"/>
        <v>1767451.7879331426</v>
      </c>
      <c r="Q110" s="140">
        <f t="shared" ca="1" si="12"/>
        <v>23807.280033240684</v>
      </c>
      <c r="R110" s="72"/>
      <c r="S110" s="72"/>
    </row>
    <row r="111" spans="1:19" ht="15" x14ac:dyDescent="0.25">
      <c r="A111" s="155">
        <v>104</v>
      </c>
      <c r="B111" s="244">
        <f ca="1">'Tabla Amortización Crec'!C117</f>
        <v>48826</v>
      </c>
      <c r="C111" s="141">
        <f t="shared" ca="1" si="13"/>
        <v>1767451.7879331426</v>
      </c>
      <c r="D111" s="141">
        <f ca="1">IF(C111&lt;=0,0,IF(C111&lt;D110,C111,'Tabla Amortización Crec'!AB117))</f>
        <v>4313.1405380458809</v>
      </c>
      <c r="E111" s="156"/>
      <c r="F111" s="141">
        <f ca="1">IF(C111&lt;=0,0,'Tabla Amortización Crec'!AC117)</f>
        <v>17198.288418194446</v>
      </c>
      <c r="G111" s="141">
        <f t="shared" ca="1" si="7"/>
        <v>21511.428956240328</v>
      </c>
      <c r="H111" s="449"/>
      <c r="I111" s="141">
        <f t="shared" ca="1" si="9"/>
        <v>1413.9614303465141</v>
      </c>
      <c r="J111" s="141">
        <f ca="1">IF(P110&lt;=0.01,0,'Tabla Amortización Crec'!R117)</f>
        <v>166.35080000000002</v>
      </c>
      <c r="K111" s="141">
        <f ca="1">IF(D111&lt;=0,0,'Tabla Amortización Crec'!W117+'Tabla Amortización Crec'!U117)</f>
        <v>316.53888638497966</v>
      </c>
      <c r="L111" s="141">
        <f t="shared" ca="1" si="10"/>
        <v>399</v>
      </c>
      <c r="M111" s="141">
        <f ca="1">IF(C111=0,0,'Tabla Amortización Crec'!X117+'Tabla Amortización Crec'!V117+'Tabla Amortización Crec'!S117+'Tabla Amortización Crec'!Q117)</f>
        <v>141.10234982159676</v>
      </c>
      <c r="N111" s="141">
        <f t="shared" ca="1" si="11"/>
        <v>23948.38242279342</v>
      </c>
      <c r="O111" s="142"/>
      <c r="P111" s="140">
        <f t="shared" ca="1" si="8"/>
        <v>1763138.6473950967</v>
      </c>
      <c r="Q111" s="140">
        <f t="shared" ca="1" si="12"/>
        <v>23807.280072971822</v>
      </c>
      <c r="R111" s="72"/>
      <c r="S111" s="72"/>
    </row>
    <row r="112" spans="1:19" ht="15" x14ac:dyDescent="0.25">
      <c r="A112" s="155">
        <v>105</v>
      </c>
      <c r="B112" s="244">
        <f ca="1">'Tabla Amortización Crec'!C118</f>
        <v>48856</v>
      </c>
      <c r="C112" s="141">
        <f t="shared" ca="1" si="13"/>
        <v>1763138.6473950967</v>
      </c>
      <c r="D112" s="141">
        <f ca="1">IF(C112&lt;=0,0,IF(C112&lt;D111,C112,'Tabla Amortización Crec'!AB118))</f>
        <v>4911.9899350885953</v>
      </c>
      <c r="E112" s="156"/>
      <c r="F112" s="141">
        <f ca="1">IF(C112&lt;=0,0,'Tabla Amortización Crec'!AC118)</f>
        <v>16602.889519166667</v>
      </c>
      <c r="G112" s="141">
        <f t="shared" ca="1" si="7"/>
        <v>21514.879454255264</v>
      </c>
      <c r="H112" s="449"/>
      <c r="I112" s="141">
        <f t="shared" ca="1" si="9"/>
        <v>1410.5109179160775</v>
      </c>
      <c r="J112" s="141">
        <f ca="1">IF(P111&lt;=0.01,0,'Tabla Amortización Crec'!R118)</f>
        <v>166.35080000000002</v>
      </c>
      <c r="K112" s="141">
        <f ca="1">IF(D112&lt;=0,0,'Tabla Amortización Crec'!W118+'Tabla Amortización Crec'!U118)</f>
        <v>316.53888638497972</v>
      </c>
      <c r="L112" s="141">
        <f t="shared" ca="1" si="10"/>
        <v>399</v>
      </c>
      <c r="M112" s="141">
        <f ca="1">IF(C112=0,0,'Tabla Amortización Crec'!X118+'Tabla Amortización Crec'!V118+'Tabla Amortización Crec'!S118+'Tabla Amortización Crec'!Q118)</f>
        <v>141.10234982159676</v>
      </c>
      <c r="N112" s="141">
        <f t="shared" ca="1" si="11"/>
        <v>23948.382408377922</v>
      </c>
      <c r="O112" s="142"/>
      <c r="P112" s="140">
        <f t="shared" ca="1" si="8"/>
        <v>1758226.657460008</v>
      </c>
      <c r="Q112" s="140">
        <f t="shared" ca="1" si="12"/>
        <v>23807.280058556324</v>
      </c>
      <c r="R112" s="72"/>
      <c r="S112" s="72"/>
    </row>
    <row r="113" spans="1:19" ht="15" x14ac:dyDescent="0.25">
      <c r="A113" s="155">
        <v>106</v>
      </c>
      <c r="B113" s="244">
        <f ca="1">'Tabla Amortización Crec'!C119</f>
        <v>48887</v>
      </c>
      <c r="C113" s="141">
        <f t="shared" ca="1" si="13"/>
        <v>1758226.657460008</v>
      </c>
      <c r="D113" s="141">
        <f ca="1">IF(C113&lt;=0,0,IF(C113&lt;D112,C113,'Tabla Amortización Crec'!AB119))</f>
        <v>4410.2862870004765</v>
      </c>
      <c r="E113" s="156"/>
      <c r="F113" s="141">
        <f ca="1">IF(C113&lt;=0,0,'Tabla Amortización Crec'!AC119)</f>
        <v>17108.522778222225</v>
      </c>
      <c r="G113" s="141">
        <f t="shared" ca="1" si="7"/>
        <v>21518.8090652227</v>
      </c>
      <c r="H113" s="449"/>
      <c r="I113" s="141">
        <f t="shared" ca="1" si="9"/>
        <v>1406.5813259680067</v>
      </c>
      <c r="J113" s="141">
        <f ca="1">IF(P112&lt;=0.01,0,'Tabla Amortización Crec'!R119)</f>
        <v>166.35080000000002</v>
      </c>
      <c r="K113" s="141">
        <f ca="1">IF(D113&lt;=0,0,'Tabla Amortización Crec'!W119+'Tabla Amortización Crec'!U119)</f>
        <v>316.53888638497966</v>
      </c>
      <c r="L113" s="141">
        <f t="shared" ca="1" si="10"/>
        <v>399</v>
      </c>
      <c r="M113" s="141">
        <f ca="1">IF(C113=0,0,'Tabla Amortización Crec'!X119+'Tabla Amortización Crec'!V119+'Tabla Amortización Crec'!S119+'Tabla Amortización Crec'!Q119)</f>
        <v>141.10234982159676</v>
      </c>
      <c r="N113" s="141">
        <f t="shared" ca="1" si="11"/>
        <v>23948.382427397286</v>
      </c>
      <c r="O113" s="142"/>
      <c r="P113" s="140">
        <f t="shared" ca="1" si="8"/>
        <v>1753816.3711730076</v>
      </c>
      <c r="Q113" s="140">
        <f t="shared" ca="1" si="12"/>
        <v>23807.280077575688</v>
      </c>
      <c r="R113" s="72"/>
      <c r="S113" s="72"/>
    </row>
    <row r="114" spans="1:19" ht="15" x14ac:dyDescent="0.25">
      <c r="A114" s="155">
        <v>107</v>
      </c>
      <c r="B114" s="244">
        <f ca="1">'Tabla Amortización Crec'!C120</f>
        <v>48917</v>
      </c>
      <c r="C114" s="141">
        <f t="shared" ca="1" si="13"/>
        <v>1753816.3711730076</v>
      </c>
      <c r="D114" s="141">
        <f ca="1">IF(C114&lt;=0,0,IF(C114&lt;D113,C114,'Tabla Amortización Crec'!AB120))</f>
        <v>5007.2325238242765</v>
      </c>
      <c r="E114" s="156"/>
      <c r="F114" s="141">
        <f ca="1">IF(C114&lt;=0,0,'Tabla Amortización Crec'!AC120)</f>
        <v>16515.104715833335</v>
      </c>
      <c r="G114" s="141">
        <f t="shared" ca="1" si="7"/>
        <v>21522.337239657612</v>
      </c>
      <c r="H114" s="449"/>
      <c r="I114" s="141">
        <f t="shared" ca="1" si="9"/>
        <v>1403.053096938406</v>
      </c>
      <c r="J114" s="141">
        <f ca="1">IF(P113&lt;=0.01,0,'Tabla Amortización Crec'!R120)</f>
        <v>166.35080000000002</v>
      </c>
      <c r="K114" s="141">
        <f ca="1">IF(D114&lt;=0,0,'Tabla Amortización Crec'!W120+'Tabla Amortización Crec'!U120)</f>
        <v>316.53888638497966</v>
      </c>
      <c r="L114" s="141">
        <f t="shared" ca="1" si="10"/>
        <v>399</v>
      </c>
      <c r="M114" s="141">
        <f ca="1">IF(C114=0,0,'Tabla Amortización Crec'!X120+'Tabla Amortización Crec'!V120+'Tabla Amortización Crec'!S120+'Tabla Amortización Crec'!Q120)</f>
        <v>141.10234982159676</v>
      </c>
      <c r="N114" s="141">
        <f t="shared" ca="1" si="11"/>
        <v>23948.382372802596</v>
      </c>
      <c r="O114" s="142"/>
      <c r="P114" s="140">
        <f t="shared" ca="1" si="8"/>
        <v>1748809.1386491833</v>
      </c>
      <c r="Q114" s="140">
        <f t="shared" ca="1" si="12"/>
        <v>23807.280022980998</v>
      </c>
      <c r="R114" s="72"/>
      <c r="S114" s="72"/>
    </row>
    <row r="115" spans="1:19" ht="15" x14ac:dyDescent="0.25">
      <c r="A115" s="155">
        <v>108</v>
      </c>
      <c r="B115" s="244">
        <f ca="1">'Tabla Amortización Crec'!C121</f>
        <v>48948</v>
      </c>
      <c r="C115" s="141">
        <f t="shared" ca="1" si="13"/>
        <v>1748809.1386491833</v>
      </c>
      <c r="D115" s="141">
        <f ca="1">IF(C115&lt;=0,0,IF(C115&lt;D114,C115,'Tabla Amortización Crec'!AB121))</f>
        <v>4509.4579920333508</v>
      </c>
      <c r="E115" s="156"/>
      <c r="F115" s="141">
        <f ca="1">IF(C115&lt;=0,0,'Tabla Amortización Crec'!AC121)</f>
        <v>17016.885076666666</v>
      </c>
      <c r="G115" s="141">
        <f t="shared" ca="1" si="7"/>
        <v>21526.343068700015</v>
      </c>
      <c r="H115" s="449"/>
      <c r="I115" s="141">
        <f t="shared" ca="1" si="9"/>
        <v>1399.0473109193467</v>
      </c>
      <c r="J115" s="141">
        <f ca="1">IF(P114&lt;=0.01,0,'Tabla Amortización Crec'!R121)</f>
        <v>166.35080000000002</v>
      </c>
      <c r="K115" s="141">
        <f ca="1">IF(D115&lt;=0,0,'Tabla Amortización Crec'!W121+'Tabla Amortización Crec'!U121)</f>
        <v>316.53888638497972</v>
      </c>
      <c r="L115" s="141">
        <f t="shared" ca="1" si="10"/>
        <v>399</v>
      </c>
      <c r="M115" s="141">
        <f ca="1">IF(C115=0,0,'Tabla Amortización Crec'!X121+'Tabla Amortización Crec'!V121+'Tabla Amortización Crec'!S121+'Tabla Amortización Crec'!Q121)</f>
        <v>141.10234982159676</v>
      </c>
      <c r="N115" s="141">
        <f t="shared" ca="1" si="11"/>
        <v>23948.382415825941</v>
      </c>
      <c r="O115" s="142"/>
      <c r="P115" s="140">
        <f t="shared" ca="1" si="8"/>
        <v>1744299.68065715</v>
      </c>
      <c r="Q115" s="140">
        <f t="shared" ca="1" si="12"/>
        <v>23807.280066004343</v>
      </c>
      <c r="R115" s="72"/>
      <c r="S115" s="72"/>
    </row>
    <row r="116" spans="1:19" ht="15" x14ac:dyDescent="0.25">
      <c r="A116" s="155">
        <v>109</v>
      </c>
      <c r="B116" s="244">
        <f ca="1">'Tabla Amortización Crec'!C122</f>
        <v>48979</v>
      </c>
      <c r="C116" s="141">
        <f t="shared" ca="1" si="13"/>
        <v>1744299.68065715</v>
      </c>
      <c r="D116" s="141">
        <f ca="1">IF(C116&lt;=0,0,IF(C116&lt;D115,C116,'Tabla Amortización Crec'!AB122))</f>
        <v>4832.049767335604</v>
      </c>
      <c r="E116" s="156"/>
      <c r="F116" s="141">
        <f ca="1">IF(C116&lt;=0,0,'Tabla Amortización Crec'!AC122)</f>
        <v>16973.005525611112</v>
      </c>
      <c r="G116" s="141">
        <f t="shared" ca="1" si="7"/>
        <v>21805.055292946716</v>
      </c>
      <c r="H116" s="449"/>
      <c r="I116" s="141">
        <f t="shared" ca="1" si="9"/>
        <v>1395.4397445257202</v>
      </c>
      <c r="J116" s="141">
        <f ca="1">IF(P115&lt;=0.01,0,'Tabla Amortización Crec'!R122)</f>
        <v>166.35080000000002</v>
      </c>
      <c r="K116" s="141">
        <f ca="1">IF(D116&lt;=0,0,'Tabla Amortización Crec'!W122+'Tabla Amortización Crec'!U122)</f>
        <v>319.23491222341835</v>
      </c>
      <c r="L116" s="141">
        <f t="shared" ca="1" si="10"/>
        <v>399</v>
      </c>
      <c r="M116" s="141">
        <f ca="1">IF(C116=0,0,'Tabla Amortización Crec'!X122+'Tabla Amortización Crec'!V122+'Tabla Amortización Crec'!S122+'Tabla Amortización Crec'!Q122)</f>
        <v>141.53371395574695</v>
      </c>
      <c r="N116" s="141">
        <f t="shared" ca="1" si="11"/>
        <v>24226.614463651604</v>
      </c>
      <c r="O116" s="142"/>
      <c r="P116" s="140">
        <f t="shared" ca="1" si="8"/>
        <v>1739467.6308898143</v>
      </c>
      <c r="Q116" s="140">
        <f t="shared" ca="1" si="12"/>
        <v>24085.080749695855</v>
      </c>
      <c r="R116" s="72"/>
      <c r="S116" s="72"/>
    </row>
    <row r="117" spans="1:19" ht="15" x14ac:dyDescent="0.25">
      <c r="A117" s="155">
        <v>110</v>
      </c>
      <c r="B117" s="244">
        <f ca="1">'Tabla Amortización Crec'!C123</f>
        <v>49007</v>
      </c>
      <c r="C117" s="141">
        <f t="shared" ca="1" si="13"/>
        <v>1739467.6308898143</v>
      </c>
      <c r="D117" s="141">
        <f ca="1">IF(C117&lt;=0,0,IF(C117&lt;D116,C117,'Tabla Amortización Crec'!AB123))</f>
        <v>6520.9326216123154</v>
      </c>
      <c r="E117" s="156"/>
      <c r="F117" s="141">
        <f ca="1">IF(C117&lt;=0,0,'Tabla Amortización Crec'!AC123)</f>
        <v>15287.988253222222</v>
      </c>
      <c r="G117" s="141">
        <f t="shared" ca="1" si="7"/>
        <v>21808.920874834537</v>
      </c>
      <c r="H117" s="449"/>
      <c r="I117" s="141">
        <f t="shared" ca="1" si="9"/>
        <v>1391.5741047118515</v>
      </c>
      <c r="J117" s="141">
        <f ca="1">IF(P116&lt;=0.01,0,'Tabla Amortización Crec'!R123)</f>
        <v>166.35080000000002</v>
      </c>
      <c r="K117" s="141">
        <f ca="1">IF(D117&lt;=0,0,'Tabla Amortización Crec'!W123+'Tabla Amortización Crec'!U123)</f>
        <v>319.23491222341835</v>
      </c>
      <c r="L117" s="141">
        <f t="shared" ca="1" si="10"/>
        <v>399</v>
      </c>
      <c r="M117" s="141">
        <f ca="1">IF(C117=0,0,'Tabla Amortización Crec'!X123+'Tabla Amortización Crec'!V123+'Tabla Amortización Crec'!S123+'Tabla Amortización Crec'!Q123)</f>
        <v>141.53371395574695</v>
      </c>
      <c r="N117" s="141">
        <f t="shared" ca="1" si="11"/>
        <v>24226.614405725555</v>
      </c>
      <c r="O117" s="142"/>
      <c r="P117" s="140">
        <f t="shared" ca="1" si="8"/>
        <v>1732946.6982682021</v>
      </c>
      <c r="Q117" s="140">
        <f t="shared" ca="1" si="12"/>
        <v>24085.080691769806</v>
      </c>
      <c r="R117" s="72"/>
      <c r="S117" s="72"/>
    </row>
    <row r="118" spans="1:19" ht="15" x14ac:dyDescent="0.25">
      <c r="A118" s="155">
        <v>111</v>
      </c>
      <c r="B118" s="244">
        <f ca="1">'Tabla Amortización Crec'!C124</f>
        <v>49038</v>
      </c>
      <c r="C118" s="141">
        <f t="shared" ca="1" si="13"/>
        <v>1732946.6982682021</v>
      </c>
      <c r="D118" s="141">
        <f ca="1">IF(C118&lt;=0,0,IF(C118&lt;D117,C118,'Tabla Amortización Crec'!AB124))</f>
        <v>4951.6029791036635</v>
      </c>
      <c r="E118" s="156"/>
      <c r="F118" s="141">
        <f ca="1">IF(C118&lt;=0,0,'Tabla Amortización Crec'!AC124)</f>
        <v>16862.534723000001</v>
      </c>
      <c r="G118" s="141">
        <f t="shared" ca="1" si="7"/>
        <v>21814.137702103664</v>
      </c>
      <c r="H118" s="449"/>
      <c r="I118" s="141">
        <f t="shared" ca="1" si="9"/>
        <v>1386.3573586145619</v>
      </c>
      <c r="J118" s="141">
        <f ca="1">IF(P117&lt;=0.01,0,'Tabla Amortización Crec'!R124)</f>
        <v>166.35080000000002</v>
      </c>
      <c r="K118" s="141">
        <f ca="1">IF(D118&lt;=0,0,'Tabla Amortización Crec'!W124+'Tabla Amortización Crec'!U124)</f>
        <v>319.23491222341835</v>
      </c>
      <c r="L118" s="141">
        <f t="shared" ca="1" si="10"/>
        <v>399</v>
      </c>
      <c r="M118" s="141">
        <f ca="1">IF(C118=0,0,'Tabla Amortización Crec'!X124+'Tabla Amortización Crec'!V124+'Tabla Amortización Crec'!S124+'Tabla Amortización Crec'!Q124)</f>
        <v>141.53371395574695</v>
      </c>
      <c r="N118" s="141">
        <f t="shared" ca="1" si="11"/>
        <v>24226.614486897393</v>
      </c>
      <c r="O118" s="142"/>
      <c r="P118" s="140">
        <f t="shared" ca="1" si="8"/>
        <v>1727995.0952890986</v>
      </c>
      <c r="Q118" s="140">
        <f t="shared" ca="1" si="12"/>
        <v>24085.080772941645</v>
      </c>
      <c r="R118" s="72"/>
      <c r="S118" s="72"/>
    </row>
    <row r="119" spans="1:19" ht="15" x14ac:dyDescent="0.25">
      <c r="A119" s="155">
        <v>112</v>
      </c>
      <c r="B119" s="244">
        <f ca="1">'Tabla Amortización Crec'!C125</f>
        <v>49068</v>
      </c>
      <c r="C119" s="141">
        <f t="shared" ca="1" si="13"/>
        <v>1727995.0952890986</v>
      </c>
      <c r="D119" s="141">
        <f ca="1">IF(C119&lt;=0,0,IF(C119&lt;D118,C119,'Tabla Amortización Crec'!AB125))</f>
        <v>5546.1445698299131</v>
      </c>
      <c r="E119" s="156"/>
      <c r="F119" s="141">
        <f ca="1">IF(C119&lt;=0,0,'Tabla Amortización Crec'!AC125)</f>
        <v>16271.954423333333</v>
      </c>
      <c r="G119" s="141">
        <f t="shared" ca="1" si="7"/>
        <v>21818.098993163247</v>
      </c>
      <c r="H119" s="449"/>
      <c r="I119" s="141">
        <f t="shared" ca="1" si="9"/>
        <v>1382.396076231279</v>
      </c>
      <c r="J119" s="141">
        <f ca="1">IF(P118&lt;=0.01,0,'Tabla Amortización Crec'!R125)</f>
        <v>166.35080000000002</v>
      </c>
      <c r="K119" s="141">
        <f ca="1">IF(D119&lt;=0,0,'Tabla Amortización Crec'!W125+'Tabla Amortización Crec'!U125)</f>
        <v>319.23491222341835</v>
      </c>
      <c r="L119" s="141">
        <f t="shared" ca="1" si="10"/>
        <v>399</v>
      </c>
      <c r="M119" s="141">
        <f ca="1">IF(C119=0,0,'Tabla Amortización Crec'!X125+'Tabla Amortización Crec'!V125+'Tabla Amortización Crec'!S125+'Tabla Amortización Crec'!Q125)</f>
        <v>141.53371395574695</v>
      </c>
      <c r="N119" s="141">
        <f t="shared" ca="1" si="11"/>
        <v>24226.614495573693</v>
      </c>
      <c r="O119" s="142"/>
      <c r="P119" s="140">
        <f t="shared" ca="1" si="8"/>
        <v>1722448.9507192688</v>
      </c>
      <c r="Q119" s="140">
        <f t="shared" ca="1" si="12"/>
        <v>24085.080781617944</v>
      </c>
      <c r="R119" s="72"/>
      <c r="S119" s="72"/>
    </row>
    <row r="120" spans="1:19" ht="15" x14ac:dyDescent="0.25">
      <c r="A120" s="155">
        <v>113</v>
      </c>
      <c r="B120" s="244">
        <f ca="1">'Tabla Amortización Crec'!C126</f>
        <v>49099</v>
      </c>
      <c r="C120" s="141">
        <f t="shared" ca="1" si="13"/>
        <v>1722448.9507192688</v>
      </c>
      <c r="D120" s="141">
        <f ca="1">IF(C120&lt;=0,0,IF(C120&lt;D119,C120,'Tabla Amortización Crec'!AB126))</f>
        <v>5062.1500928759042</v>
      </c>
      <c r="E120" s="156"/>
      <c r="F120" s="141">
        <f ca="1">IF(C120&lt;=0,0,'Tabla Amortización Crec'!AC126)</f>
        <v>16760.38588072222</v>
      </c>
      <c r="G120" s="141">
        <f t="shared" ca="1" si="7"/>
        <v>21822.535973598126</v>
      </c>
      <c r="H120" s="449"/>
      <c r="I120" s="141">
        <f t="shared" ca="1" si="9"/>
        <v>1377.9591605754149</v>
      </c>
      <c r="J120" s="141">
        <f ca="1">IF(P119&lt;=0.01,0,'Tabla Amortización Crec'!R126)</f>
        <v>166.35080000000002</v>
      </c>
      <c r="K120" s="141">
        <f ca="1">IF(D120&lt;=0,0,'Tabla Amortización Crec'!W126+'Tabla Amortización Crec'!U126)</f>
        <v>319.23491222341835</v>
      </c>
      <c r="L120" s="141">
        <f t="shared" ca="1" si="10"/>
        <v>399</v>
      </c>
      <c r="M120" s="141">
        <f ca="1">IF(C120=0,0,'Tabla Amortización Crec'!X126+'Tabla Amortización Crec'!V126+'Tabla Amortización Crec'!S126+'Tabla Amortización Crec'!Q126)</f>
        <v>141.53371395574695</v>
      </c>
      <c r="N120" s="141">
        <f t="shared" ca="1" si="11"/>
        <v>24226.614560352707</v>
      </c>
      <c r="O120" s="142"/>
      <c r="P120" s="140">
        <f t="shared" ca="1" si="8"/>
        <v>1717386.8006263929</v>
      </c>
      <c r="Q120" s="140">
        <f t="shared" ca="1" si="12"/>
        <v>24085.080846396959</v>
      </c>
      <c r="R120" s="72"/>
      <c r="S120" s="72"/>
    </row>
    <row r="121" spans="1:19" ht="15" x14ac:dyDescent="0.25">
      <c r="A121" s="155">
        <v>114</v>
      </c>
      <c r="B121" s="244">
        <f ca="1">'Tabla Amortización Crec'!C127</f>
        <v>49129</v>
      </c>
      <c r="C121" s="141">
        <f t="shared" ca="1" si="13"/>
        <v>1717386.8006263929</v>
      </c>
      <c r="D121" s="141">
        <f ca="1">IF(C121&lt;=0,0,IF(C121&lt;D120,C121,'Tabla Amortización Crec'!AB127))</f>
        <v>5654.5259803005556</v>
      </c>
      <c r="E121" s="156"/>
      <c r="F121" s="141">
        <f ca="1">IF(C121&lt;=0,0,'Tabla Amortización Crec'!AC127)</f>
        <v>16172.059692500001</v>
      </c>
      <c r="G121" s="141">
        <f t="shared" ca="1" si="7"/>
        <v>21826.585672800556</v>
      </c>
      <c r="H121" s="449"/>
      <c r="I121" s="141">
        <f t="shared" ca="1" si="9"/>
        <v>1373.9094405011144</v>
      </c>
      <c r="J121" s="141">
        <f ca="1">IF(P120&lt;=0.01,0,'Tabla Amortización Crec'!R127)</f>
        <v>166.35080000000002</v>
      </c>
      <c r="K121" s="141">
        <f ca="1">IF(D121&lt;=0,0,'Tabla Amortización Crec'!W127+'Tabla Amortización Crec'!U127)</f>
        <v>319.23491222341835</v>
      </c>
      <c r="L121" s="141">
        <f t="shared" ca="1" si="10"/>
        <v>399</v>
      </c>
      <c r="M121" s="141">
        <f ca="1">IF(C121=0,0,'Tabla Amortización Crec'!X127+'Tabla Amortización Crec'!V127+'Tabla Amortización Crec'!S127+'Tabla Amortización Crec'!Q127)</f>
        <v>141.53371395574695</v>
      </c>
      <c r="N121" s="141">
        <f t="shared" ca="1" si="11"/>
        <v>24226.614539480837</v>
      </c>
      <c r="O121" s="142"/>
      <c r="P121" s="140">
        <f t="shared" ca="1" si="8"/>
        <v>1711732.2746460924</v>
      </c>
      <c r="Q121" s="140">
        <f t="shared" ca="1" si="12"/>
        <v>24085.080825525089</v>
      </c>
      <c r="R121" s="72"/>
      <c r="S121" s="72"/>
    </row>
    <row r="122" spans="1:19" ht="15" x14ac:dyDescent="0.25">
      <c r="A122" s="155">
        <v>115</v>
      </c>
      <c r="B122" s="244">
        <f ca="1">'Tabla Amortización Crec'!C128</f>
        <v>49160</v>
      </c>
      <c r="C122" s="141">
        <f t="shared" ca="1" si="13"/>
        <v>1711732.2746460924</v>
      </c>
      <c r="D122" s="141">
        <f ca="1">IF(C122&lt;=0,0,IF(C122&lt;D121,C122,'Tabla Amortización Crec'!AB128))</f>
        <v>5175.0026456353808</v>
      </c>
      <c r="E122" s="156"/>
      <c r="F122" s="141">
        <f ca="1">IF(C122&lt;=0,0,'Tabla Amortización Crec'!AC128)</f>
        <v>16656.106630611113</v>
      </c>
      <c r="G122" s="141">
        <f t="shared" ca="1" si="7"/>
        <v>21831.109276246494</v>
      </c>
      <c r="H122" s="449"/>
      <c r="I122" s="141">
        <f t="shared" ca="1" si="9"/>
        <v>1369.385819716874</v>
      </c>
      <c r="J122" s="141">
        <f ca="1">IF(P121&lt;=0.01,0,'Tabla Amortización Crec'!R128)</f>
        <v>166.35080000000002</v>
      </c>
      <c r="K122" s="141">
        <f ca="1">IF(D122&lt;=0,0,'Tabla Amortización Crec'!W128+'Tabla Amortización Crec'!U128)</f>
        <v>319.23491222341835</v>
      </c>
      <c r="L122" s="141">
        <f t="shared" ca="1" si="10"/>
        <v>399</v>
      </c>
      <c r="M122" s="141">
        <f ca="1">IF(C122=0,0,'Tabla Amortización Crec'!X128+'Tabla Amortización Crec'!V128+'Tabla Amortización Crec'!S128+'Tabla Amortización Crec'!Q128)</f>
        <v>141.53371395574695</v>
      </c>
      <c r="N122" s="141">
        <f t="shared" ca="1" si="11"/>
        <v>24226.614522142536</v>
      </c>
      <c r="O122" s="142"/>
      <c r="P122" s="140">
        <f t="shared" ca="1" si="8"/>
        <v>1706557.2720004572</v>
      </c>
      <c r="Q122" s="140">
        <f t="shared" ca="1" si="12"/>
        <v>24085.080808186787</v>
      </c>
      <c r="R122" s="72"/>
      <c r="S122" s="72"/>
    </row>
    <row r="123" spans="1:19" ht="15" x14ac:dyDescent="0.25">
      <c r="A123" s="155">
        <v>116</v>
      </c>
      <c r="B123" s="244">
        <f ca="1">'Tabla Amortización Crec'!C129</f>
        <v>49191</v>
      </c>
      <c r="C123" s="141">
        <f t="shared" ca="1" si="13"/>
        <v>1706557.2720004572</v>
      </c>
      <c r="D123" s="141">
        <f ca="1">IF(C123&lt;=0,0,IF(C123&lt;D122,C123,'Tabla Amortización Crec'!AB129))</f>
        <v>5229.4982984953876</v>
      </c>
      <c r="E123" s="156"/>
      <c r="F123" s="141">
        <f ca="1">IF(C123&lt;=0,0,'Tabla Amortización Crec'!AC129)</f>
        <v>16605.75100561111</v>
      </c>
      <c r="G123" s="141">
        <f t="shared" ca="1" si="7"/>
        <v>21835.249304106495</v>
      </c>
      <c r="H123" s="449"/>
      <c r="I123" s="141">
        <f t="shared" ca="1" si="9"/>
        <v>1365.2458176003656</v>
      </c>
      <c r="J123" s="141">
        <f ca="1">IF(P122&lt;=0.01,0,'Tabla Amortización Crec'!R129)</f>
        <v>166.35080000000002</v>
      </c>
      <c r="K123" s="141">
        <f ca="1">IF(D123&lt;=0,0,'Tabla Amortización Crec'!W129+'Tabla Amortización Crec'!U129)</f>
        <v>319.23491222341835</v>
      </c>
      <c r="L123" s="141">
        <f t="shared" ca="1" si="10"/>
        <v>399</v>
      </c>
      <c r="M123" s="141">
        <f ca="1">IF(C123=0,0,'Tabla Amortización Crec'!X129+'Tabla Amortización Crec'!V129+'Tabla Amortización Crec'!S129+'Tabla Amortización Crec'!Q129)</f>
        <v>141.53371395574695</v>
      </c>
      <c r="N123" s="141">
        <f t="shared" ca="1" si="11"/>
        <v>24226.614547886027</v>
      </c>
      <c r="O123" s="142"/>
      <c r="P123" s="140">
        <f t="shared" ca="1" si="8"/>
        <v>1701327.7737019619</v>
      </c>
      <c r="Q123" s="140">
        <f t="shared" ca="1" si="12"/>
        <v>24085.080833930278</v>
      </c>
      <c r="R123" s="72"/>
      <c r="S123" s="72"/>
    </row>
    <row r="124" spans="1:19" ht="15" x14ac:dyDescent="0.25">
      <c r="A124" s="155">
        <v>117</v>
      </c>
      <c r="B124" s="244">
        <f ca="1">'Tabla Amortización Crec'!C130</f>
        <v>49221</v>
      </c>
      <c r="C124" s="141">
        <f t="shared" ca="1" si="13"/>
        <v>1701327.7737019619</v>
      </c>
      <c r="D124" s="141">
        <f ca="1">IF(C124&lt;=0,0,IF(C124&lt;D123,C124,'Tabla Amortización Crec'!AB130))</f>
        <v>5818.5957053784914</v>
      </c>
      <c r="E124" s="156"/>
      <c r="F124" s="141">
        <f ca="1">IF(C124&lt;=0,0,'Tabla Amortización Crec'!AC130)</f>
        <v>16020.837160000001</v>
      </c>
      <c r="G124" s="141">
        <f t="shared" ca="1" si="7"/>
        <v>21839.432865378491</v>
      </c>
      <c r="H124" s="449"/>
      <c r="I124" s="141">
        <f t="shared" ca="1" si="9"/>
        <v>1361.0622189615694</v>
      </c>
      <c r="J124" s="141">
        <f ca="1">IF(P123&lt;=0.01,0,'Tabla Amortización Crec'!R130)</f>
        <v>166.35080000000002</v>
      </c>
      <c r="K124" s="141">
        <f ca="1">IF(D124&lt;=0,0,'Tabla Amortización Crec'!W130+'Tabla Amortización Crec'!U130)</f>
        <v>319.23491222341835</v>
      </c>
      <c r="L124" s="141">
        <f t="shared" ca="1" si="10"/>
        <v>399</v>
      </c>
      <c r="M124" s="141">
        <f ca="1">IF(C124=0,0,'Tabla Amortización Crec'!X130+'Tabla Amortización Crec'!V130+'Tabla Amortización Crec'!S130+'Tabla Amortización Crec'!Q130)</f>
        <v>141.53371395574695</v>
      </c>
      <c r="N124" s="141">
        <f t="shared" ca="1" si="11"/>
        <v>24226.614510519226</v>
      </c>
      <c r="O124" s="142"/>
      <c r="P124" s="140">
        <f t="shared" ca="1" si="8"/>
        <v>1695509.1779965833</v>
      </c>
      <c r="Q124" s="140">
        <f t="shared" ca="1" si="12"/>
        <v>24085.080796563478</v>
      </c>
      <c r="R124" s="72"/>
      <c r="S124" s="72"/>
    </row>
    <row r="125" spans="1:19" ht="15" x14ac:dyDescent="0.25">
      <c r="A125" s="155">
        <v>118</v>
      </c>
      <c r="B125" s="244">
        <f ca="1">'Tabla Amortización Crec'!C131</f>
        <v>49252</v>
      </c>
      <c r="C125" s="141">
        <f t="shared" ca="1" si="13"/>
        <v>1695509.1779965833</v>
      </c>
      <c r="D125" s="141">
        <f ca="1">IF(C125&lt;=0,0,IF(C125&lt;D124,C125,'Tabla Amortización Crec'!AB131))</f>
        <v>5345.8408661861822</v>
      </c>
      <c r="E125" s="156"/>
      <c r="F125" s="141">
        <f ca="1">IF(C125&lt;=0,0,'Tabla Amortización Crec'!AC131)</f>
        <v>16498.246854777775</v>
      </c>
      <c r="G125" s="141">
        <f t="shared" ca="1" si="7"/>
        <v>21844.087720963958</v>
      </c>
      <c r="H125" s="449"/>
      <c r="I125" s="141">
        <f t="shared" ca="1" si="9"/>
        <v>1356.4073423972668</v>
      </c>
      <c r="J125" s="141">
        <f ca="1">IF(P124&lt;=0.01,0,'Tabla Amortización Crec'!R131)</f>
        <v>166.35080000000002</v>
      </c>
      <c r="K125" s="141">
        <f ca="1">IF(D125&lt;=0,0,'Tabla Amortización Crec'!W131+'Tabla Amortización Crec'!U131)</f>
        <v>319.23491222341835</v>
      </c>
      <c r="L125" s="141">
        <f t="shared" ca="1" si="10"/>
        <v>399</v>
      </c>
      <c r="M125" s="141">
        <f ca="1">IF(C125=0,0,'Tabla Amortización Crec'!X131+'Tabla Amortización Crec'!V131+'Tabla Amortización Crec'!S131+'Tabla Amortización Crec'!Q131)</f>
        <v>141.53371395574695</v>
      </c>
      <c r="N125" s="141">
        <f t="shared" ca="1" si="11"/>
        <v>24226.614489540392</v>
      </c>
      <c r="O125" s="142"/>
      <c r="P125" s="140">
        <f t="shared" ca="1" si="8"/>
        <v>1690163.3371303971</v>
      </c>
      <c r="Q125" s="140">
        <f t="shared" ca="1" si="12"/>
        <v>24085.080775584644</v>
      </c>
      <c r="R125" s="72"/>
      <c r="S125" s="72"/>
    </row>
    <row r="126" spans="1:19" ht="15" x14ac:dyDescent="0.25">
      <c r="A126" s="155">
        <v>119</v>
      </c>
      <c r="B126" s="244">
        <f ca="1">'Tabla Amortización Crec'!C132</f>
        <v>49282</v>
      </c>
      <c r="C126" s="141">
        <f t="shared" ca="1" si="13"/>
        <v>1690163.3371303971</v>
      </c>
      <c r="D126" s="141">
        <f ca="1">IF(C126&lt;=0,0,IF(C126&lt;D125,C126,'Tabla Amortización Crec'!AB132))</f>
        <v>5932.6590323513119</v>
      </c>
      <c r="E126" s="156"/>
      <c r="F126" s="141">
        <f ca="1">IF(C126&lt;=0,0,'Tabla Amortización Crec'!AC132)</f>
        <v>15915.70535</v>
      </c>
      <c r="G126" s="141">
        <f t="shared" ca="1" si="7"/>
        <v>21848.364382351312</v>
      </c>
      <c r="H126" s="449"/>
      <c r="I126" s="141">
        <f t="shared" ca="1" si="9"/>
        <v>1352.1306697043178</v>
      </c>
      <c r="J126" s="141">
        <f ca="1">IF(P125&lt;=0.01,0,'Tabla Amortización Crec'!R132)</f>
        <v>166.35080000000002</v>
      </c>
      <c r="K126" s="141">
        <f ca="1">IF(D126&lt;=0,0,'Tabla Amortización Crec'!W132+'Tabla Amortización Crec'!U132)</f>
        <v>319.23491222341835</v>
      </c>
      <c r="L126" s="141">
        <f t="shared" ca="1" si="10"/>
        <v>399</v>
      </c>
      <c r="M126" s="141">
        <f ca="1">IF(C126=0,0,'Tabla Amortización Crec'!X132+'Tabla Amortización Crec'!V132+'Tabla Amortización Crec'!S132+'Tabla Amortización Crec'!Q132)</f>
        <v>141.53371395574695</v>
      </c>
      <c r="N126" s="141">
        <f t="shared" ca="1" si="11"/>
        <v>24226.614478234798</v>
      </c>
      <c r="O126" s="142"/>
      <c r="P126" s="140">
        <f t="shared" ca="1" si="8"/>
        <v>1684230.6780980458</v>
      </c>
      <c r="Q126" s="140">
        <f t="shared" ca="1" si="12"/>
        <v>24085.08076427905</v>
      </c>
      <c r="R126" s="72"/>
      <c r="S126" s="72"/>
    </row>
    <row r="127" spans="1:19" ht="15" x14ac:dyDescent="0.25">
      <c r="A127" s="155">
        <v>120</v>
      </c>
      <c r="B127" s="244">
        <f ca="1">'Tabla Amortización Crec'!C133</f>
        <v>49313</v>
      </c>
      <c r="C127" s="141">
        <f t="shared" ca="1" si="13"/>
        <v>1684230.6780980458</v>
      </c>
      <c r="D127" s="141">
        <f ca="1">IF(C127&lt;=0,0,IF(C127&lt;D126,C127,'Tabla Amortización Crec'!AB133))</f>
        <v>5464.6097359510613</v>
      </c>
      <c r="E127" s="156"/>
      <c r="F127" s="141">
        <f ca="1">IF(C127&lt;=0,0,'Tabla Amortización Crec'!AC133)</f>
        <v>16388.500783944444</v>
      </c>
      <c r="G127" s="141">
        <f t="shared" ca="1" si="7"/>
        <v>21853.110519895505</v>
      </c>
      <c r="H127" s="449"/>
      <c r="I127" s="141">
        <f t="shared" ca="1" si="9"/>
        <v>1347.3845424784365</v>
      </c>
      <c r="J127" s="141">
        <f ca="1">IF(P126&lt;=0.01,0,'Tabla Amortización Crec'!R133)</f>
        <v>166.35080000000002</v>
      </c>
      <c r="K127" s="141">
        <f ca="1">IF(D127&lt;=0,0,'Tabla Amortización Crec'!W133+'Tabla Amortización Crec'!U133)</f>
        <v>319.23491222341835</v>
      </c>
      <c r="L127" s="141">
        <f t="shared" ca="1" si="10"/>
        <v>399</v>
      </c>
      <c r="M127" s="141">
        <f ca="1">IF(C127=0,0,'Tabla Amortización Crec'!X133+'Tabla Amortización Crec'!V133+'Tabla Amortización Crec'!S133+'Tabla Amortización Crec'!Q133)</f>
        <v>141.53371395574695</v>
      </c>
      <c r="N127" s="141">
        <f t="shared" ca="1" si="11"/>
        <v>24226.61448855311</v>
      </c>
      <c r="O127" s="142"/>
      <c r="P127" s="140">
        <f t="shared" ca="1" si="8"/>
        <v>1678766.0683620947</v>
      </c>
      <c r="Q127" s="140">
        <f t="shared" ca="1" si="12"/>
        <v>24085.080774597362</v>
      </c>
      <c r="R127" s="72"/>
      <c r="S127" s="72"/>
    </row>
    <row r="128" spans="1:19" ht="15" x14ac:dyDescent="0.25">
      <c r="A128" s="155">
        <v>121</v>
      </c>
      <c r="B128" s="244">
        <f ca="1">'Tabla Amortización Crec'!C134</f>
        <v>49344</v>
      </c>
      <c r="C128" s="141">
        <f t="shared" ca="1" si="13"/>
        <v>1678766.0683620947</v>
      </c>
      <c r="D128" s="141">
        <f ca="1">IF(C128&lt;=0,0,IF(C128&lt;D127,C128,'Tabla Amortización Crec'!AB134))</f>
        <v>5800.5610458853225</v>
      </c>
      <c r="E128" s="156"/>
      <c r="F128" s="141">
        <f ca="1">IF(C128&lt;=0,0,'Tabla Amortización Crec'!AC134)</f>
        <v>16335.327092749998</v>
      </c>
      <c r="G128" s="141">
        <f t="shared" ca="1" si="7"/>
        <v>22135.888138635321</v>
      </c>
      <c r="H128" s="449"/>
      <c r="I128" s="141">
        <f t="shared" ca="1" si="9"/>
        <v>1343.0128546896758</v>
      </c>
      <c r="J128" s="141">
        <f ca="1">IF(P127&lt;=0.01,0,'Tabla Amortización Crec'!R134)</f>
        <v>166.35080000000002</v>
      </c>
      <c r="K128" s="141">
        <f ca="1">IF(D128&lt;=0,0,'Tabla Amortización Crec'!W134+'Tabla Amortización Crec'!U134)</f>
        <v>321.96329037191828</v>
      </c>
      <c r="L128" s="141">
        <f t="shared" ca="1" si="10"/>
        <v>399</v>
      </c>
      <c r="M128" s="141">
        <f ca="1">IF(C128=0,0,'Tabla Amortización Crec'!X134+'Tabla Amortización Crec'!V134+'Tabla Amortización Crec'!S134+'Tabla Amortización Crec'!Q134)</f>
        <v>141.97025445950695</v>
      </c>
      <c r="N128" s="141">
        <f t="shared" ca="1" si="11"/>
        <v>24508.185338156421</v>
      </c>
      <c r="O128" s="142"/>
      <c r="P128" s="140">
        <f t="shared" ca="1" si="8"/>
        <v>1672965.5073162094</v>
      </c>
      <c r="Q128" s="140">
        <f t="shared" ca="1" si="12"/>
        <v>24366.215083696916</v>
      </c>
      <c r="R128" s="72"/>
      <c r="S128" s="72"/>
    </row>
    <row r="129" spans="1:19" ht="15" x14ac:dyDescent="0.25">
      <c r="A129" s="155">
        <v>122</v>
      </c>
      <c r="B129" s="244">
        <f ca="1">'Tabla Amortización Crec'!C135</f>
        <v>49372</v>
      </c>
      <c r="C129" s="141">
        <f t="shared" ca="1" si="13"/>
        <v>1672965.5073162094</v>
      </c>
      <c r="D129" s="141">
        <f ca="1">IF(C129&lt;=0,0,IF(C129&lt;D128,C129,'Tabla Amortización Crec'!AB135))</f>
        <v>7437.0200289551722</v>
      </c>
      <c r="E129" s="156"/>
      <c r="F129" s="141">
        <f ca="1">IF(C129&lt;=0,0,'Tabla Amortización Crec'!AC135)</f>
        <v>14703.508509666666</v>
      </c>
      <c r="G129" s="141">
        <f t="shared" ca="1" si="7"/>
        <v>22140.528538621838</v>
      </c>
      <c r="H129" s="449"/>
      <c r="I129" s="141">
        <f t="shared" ca="1" si="9"/>
        <v>1338.3724058529676</v>
      </c>
      <c r="J129" s="141">
        <f ca="1">IF(P128&lt;=0.01,0,'Tabla Amortización Crec'!R135)</f>
        <v>166.35080000000002</v>
      </c>
      <c r="K129" s="141">
        <f ca="1">IF(D129&lt;=0,0,'Tabla Amortización Crec'!W135+'Tabla Amortización Crec'!U135)</f>
        <v>321.96329037191822</v>
      </c>
      <c r="L129" s="141">
        <f t="shared" ca="1" si="10"/>
        <v>399</v>
      </c>
      <c r="M129" s="141">
        <f ca="1">IF(C129=0,0,'Tabla Amortización Crec'!X135+'Tabla Amortización Crec'!V135+'Tabla Amortización Crec'!S135+'Tabla Amortización Crec'!Q135)</f>
        <v>141.97025445950692</v>
      </c>
      <c r="N129" s="141">
        <f t="shared" ca="1" si="11"/>
        <v>24508.185289306228</v>
      </c>
      <c r="O129" s="142"/>
      <c r="P129" s="140">
        <f t="shared" ca="1" si="8"/>
        <v>1665528.4872872543</v>
      </c>
      <c r="Q129" s="140">
        <f t="shared" ca="1" si="12"/>
        <v>24366.215034846722</v>
      </c>
      <c r="R129" s="72"/>
      <c r="S129" s="72"/>
    </row>
    <row r="130" spans="1:19" ht="15" x14ac:dyDescent="0.25">
      <c r="A130" s="155">
        <v>123</v>
      </c>
      <c r="B130" s="244">
        <f ca="1">'Tabla Amortización Crec'!C136</f>
        <v>49403</v>
      </c>
      <c r="C130" s="141">
        <f t="shared" ca="1" si="13"/>
        <v>1665528.4872872543</v>
      </c>
      <c r="D130" s="141">
        <f ca="1">IF(C130&lt;=0,0,IF(C130&lt;D129,C130,'Tabla Amortización Crec'!AB136))</f>
        <v>5939.9601288151007</v>
      </c>
      <c r="E130" s="156"/>
      <c r="F130" s="141">
        <f ca="1">IF(C130&lt;=0,0,'Tabla Amortización Crec'!AC136)</f>
        <v>16206.51808513889</v>
      </c>
      <c r="G130" s="141">
        <f t="shared" ca="1" si="7"/>
        <v>22146.478213953989</v>
      </c>
      <c r="H130" s="449"/>
      <c r="I130" s="141">
        <f t="shared" ca="1" si="9"/>
        <v>1332.4227898298036</v>
      </c>
      <c r="J130" s="141">
        <f ca="1">IF(P129&lt;=0.01,0,'Tabla Amortización Crec'!R136)</f>
        <v>166.35080000000002</v>
      </c>
      <c r="K130" s="141">
        <f ca="1">IF(D130&lt;=0,0,'Tabla Amortización Crec'!W136+'Tabla Amortización Crec'!U136)</f>
        <v>321.96329037191828</v>
      </c>
      <c r="L130" s="141">
        <f t="shared" ca="1" si="10"/>
        <v>399</v>
      </c>
      <c r="M130" s="141">
        <f ca="1">IF(C130=0,0,'Tabla Amortización Crec'!X136+'Tabla Amortización Crec'!V136+'Tabla Amortización Crec'!S136+'Tabla Amortización Crec'!Q136)</f>
        <v>141.97025445950692</v>
      </c>
      <c r="N130" s="141">
        <f t="shared" ca="1" si="11"/>
        <v>24508.185348615218</v>
      </c>
      <c r="O130" s="142"/>
      <c r="P130" s="140">
        <f t="shared" ca="1" si="8"/>
        <v>1659588.5271584392</v>
      </c>
      <c r="Q130" s="140">
        <f t="shared" ca="1" si="12"/>
        <v>24366.215094155712</v>
      </c>
      <c r="R130" s="72"/>
      <c r="S130" s="72"/>
    </row>
    <row r="131" spans="1:19" ht="15" x14ac:dyDescent="0.25">
      <c r="A131" s="155">
        <v>124</v>
      </c>
      <c r="B131" s="244">
        <f ca="1">'Tabla Amortización Crec'!C137</f>
        <v>49433</v>
      </c>
      <c r="C131" s="141">
        <f t="shared" ca="1" si="13"/>
        <v>1659588.5271584392</v>
      </c>
      <c r="D131" s="141">
        <f ca="1">IF(C131&lt;=0,0,IF(C131&lt;D130,C131,'Tabla Amortización Crec'!AB137))</f>
        <v>6523.4376077518828</v>
      </c>
      <c r="E131" s="156"/>
      <c r="F131" s="141">
        <f ca="1">IF(C131&lt;=0,0,'Tabla Amortización Crec'!AC137)</f>
        <v>15627.792555833334</v>
      </c>
      <c r="G131" s="141">
        <f t="shared" ca="1" si="7"/>
        <v>22151.230163585216</v>
      </c>
      <c r="H131" s="449"/>
      <c r="I131" s="141">
        <f t="shared" ca="1" si="9"/>
        <v>1327.6708217267515</v>
      </c>
      <c r="J131" s="141">
        <f ca="1">IF(P130&lt;=0.01,0,'Tabla Amortización Crec'!R137)</f>
        <v>166.35080000000002</v>
      </c>
      <c r="K131" s="141">
        <f ca="1">IF(D131&lt;=0,0,'Tabla Amortización Crec'!W137+'Tabla Amortización Crec'!U137)</f>
        <v>321.96329037191828</v>
      </c>
      <c r="L131" s="141">
        <f t="shared" ca="1" si="10"/>
        <v>399</v>
      </c>
      <c r="M131" s="141">
        <f ca="1">IF(C131=0,0,'Tabla Amortización Crec'!X137+'Tabla Amortización Crec'!V137+'Tabla Amortización Crec'!S137+'Tabla Amortización Crec'!Q137)</f>
        <v>141.97025445950692</v>
      </c>
      <c r="N131" s="141">
        <f t="shared" ca="1" si="11"/>
        <v>24508.185330143391</v>
      </c>
      <c r="O131" s="142"/>
      <c r="P131" s="140">
        <f t="shared" ca="1" si="8"/>
        <v>1653065.0895506872</v>
      </c>
      <c r="Q131" s="140">
        <f t="shared" ca="1" si="12"/>
        <v>24366.215075683886</v>
      </c>
      <c r="R131" s="72"/>
      <c r="S131" s="72"/>
    </row>
    <row r="132" spans="1:19" ht="15" x14ac:dyDescent="0.25">
      <c r="A132" s="155">
        <v>125</v>
      </c>
      <c r="B132" s="244">
        <f ca="1">'Tabla Amortización Crec'!C138</f>
        <v>49464</v>
      </c>
      <c r="C132" s="141">
        <f t="shared" ca="1" si="13"/>
        <v>1653065.0895506872</v>
      </c>
      <c r="D132" s="141">
        <f ca="1">IF(C132&lt;=0,0,IF(C132&lt;D131,C132,'Tabla Amortización Crec'!AB138))</f>
        <v>6071.2066310910068</v>
      </c>
      <c r="E132" s="156"/>
      <c r="F132" s="141">
        <f ca="1">IF(C132&lt;=0,0,'Tabla Amortización Crec'!AC138)</f>
        <v>16085.242279027778</v>
      </c>
      <c r="G132" s="141">
        <f t="shared" ca="1" si="7"/>
        <v>22156.448910118786</v>
      </c>
      <c r="H132" s="449"/>
      <c r="I132" s="141">
        <f t="shared" ca="1" si="9"/>
        <v>1322.45207164055</v>
      </c>
      <c r="J132" s="141">
        <f ca="1">IF(P131&lt;=0.01,0,'Tabla Amortización Crec'!R138)</f>
        <v>166.35080000000002</v>
      </c>
      <c r="K132" s="141">
        <f ca="1">IF(D132&lt;=0,0,'Tabla Amortización Crec'!W138+'Tabla Amortización Crec'!U138)</f>
        <v>321.96329037191828</v>
      </c>
      <c r="L132" s="141">
        <f t="shared" ca="1" si="10"/>
        <v>399</v>
      </c>
      <c r="M132" s="141">
        <f ca="1">IF(C132=0,0,'Tabla Amortización Crec'!X138+'Tabla Amortización Crec'!V138+'Tabla Amortización Crec'!S138+'Tabla Amortización Crec'!Q138)</f>
        <v>141.97025445950692</v>
      </c>
      <c r="N132" s="141">
        <f t="shared" ca="1" si="11"/>
        <v>24508.185326590759</v>
      </c>
      <c r="O132" s="142"/>
      <c r="P132" s="140">
        <f t="shared" ca="1" si="8"/>
        <v>1646993.8829195963</v>
      </c>
      <c r="Q132" s="140">
        <f t="shared" ca="1" si="12"/>
        <v>24366.215072131254</v>
      </c>
      <c r="R132" s="72"/>
      <c r="S132" s="72"/>
    </row>
    <row r="133" spans="1:19" ht="15" x14ac:dyDescent="0.25">
      <c r="A133" s="155">
        <v>126</v>
      </c>
      <c r="B133" s="244">
        <f ca="1">'Tabla Amortización Crec'!C139</f>
        <v>49494</v>
      </c>
      <c r="C133" s="141">
        <f t="shared" ca="1" si="13"/>
        <v>1646993.8829195963</v>
      </c>
      <c r="D133" s="141">
        <f ca="1">IF(C133&lt;=0,0,IF(C133&lt;D132,C133,'Tabla Amortización Crec'!AB139))</f>
        <v>6652.1128897253948</v>
      </c>
      <c r="E133" s="156"/>
      <c r="F133" s="141">
        <f ca="1">IF(C133&lt;=0,0,'Tabla Amortización Crec'!AC139)</f>
        <v>15509.192934999997</v>
      </c>
      <c r="G133" s="141">
        <f t="shared" ca="1" si="7"/>
        <v>22161.305824725394</v>
      </c>
      <c r="H133" s="449"/>
      <c r="I133" s="141">
        <f t="shared" ca="1" si="9"/>
        <v>1317.5951063356772</v>
      </c>
      <c r="J133" s="141">
        <f ca="1">IF(P132&lt;=0.01,0,'Tabla Amortización Crec'!R139)</f>
        <v>166.35080000000002</v>
      </c>
      <c r="K133" s="141">
        <f ca="1">IF(D133&lt;=0,0,'Tabla Amortización Crec'!W139+'Tabla Amortización Crec'!U139)</f>
        <v>321.96329037191828</v>
      </c>
      <c r="L133" s="141">
        <f t="shared" ca="1" si="10"/>
        <v>399</v>
      </c>
      <c r="M133" s="141">
        <f ca="1">IF(C133=0,0,'Tabla Amortización Crec'!X139+'Tabla Amortización Crec'!V139+'Tabla Amortización Crec'!S139+'Tabla Amortización Crec'!Q139)</f>
        <v>141.97025445950692</v>
      </c>
      <c r="N133" s="141">
        <f t="shared" ca="1" si="11"/>
        <v>24508.185275892494</v>
      </c>
      <c r="O133" s="142"/>
      <c r="P133" s="140">
        <f t="shared" ca="1" si="8"/>
        <v>1640341.7700298708</v>
      </c>
      <c r="Q133" s="140">
        <f t="shared" ca="1" si="12"/>
        <v>24366.215021432989</v>
      </c>
      <c r="R133" s="72"/>
      <c r="S133" s="72"/>
    </row>
    <row r="134" spans="1:19" ht="15" x14ac:dyDescent="0.25">
      <c r="A134" s="155">
        <v>127</v>
      </c>
      <c r="B134" s="244">
        <f ca="1">'Tabla Amortización Crec'!C140</f>
        <v>49525</v>
      </c>
      <c r="C134" s="141">
        <f t="shared" ca="1" si="13"/>
        <v>1640341.7700298708</v>
      </c>
      <c r="D134" s="141">
        <f ca="1">IF(C134&lt;=0,0,IF(C134&lt;D133,C134,'Tabla Amortización Crec'!AB140))</f>
        <v>6205.1902541560457</v>
      </c>
      <c r="E134" s="156"/>
      <c r="F134" s="141">
        <f ca="1">IF(C134&lt;=0,0,'Tabla Amortización Crec'!AC140)</f>
        <v>15961.437306916667</v>
      </c>
      <c r="G134" s="141">
        <f t="shared" ca="1" si="7"/>
        <v>22166.627561072713</v>
      </c>
      <c r="H134" s="449"/>
      <c r="I134" s="141">
        <f t="shared" ca="1" si="9"/>
        <v>1312.2734160238967</v>
      </c>
      <c r="J134" s="141">
        <f ca="1">IF(P133&lt;=0.01,0,'Tabla Amortización Crec'!R140)</f>
        <v>166.35080000000002</v>
      </c>
      <c r="K134" s="141">
        <f ca="1">IF(D134&lt;=0,0,'Tabla Amortización Crec'!W140+'Tabla Amortización Crec'!U140)</f>
        <v>321.96329037191828</v>
      </c>
      <c r="L134" s="141">
        <f t="shared" ca="1" si="10"/>
        <v>399</v>
      </c>
      <c r="M134" s="141">
        <f ca="1">IF(C134=0,0,'Tabla Amortización Crec'!X140+'Tabla Amortización Crec'!V140+'Tabla Amortización Crec'!S140+'Tabla Amortización Crec'!Q140)</f>
        <v>141.97025445950692</v>
      </c>
      <c r="N134" s="141">
        <f t="shared" ca="1" si="11"/>
        <v>24508.185321928035</v>
      </c>
      <c r="O134" s="142"/>
      <c r="P134" s="140">
        <f t="shared" ca="1" si="8"/>
        <v>1634136.5797757148</v>
      </c>
      <c r="Q134" s="140">
        <f t="shared" ca="1" si="12"/>
        <v>24366.215067468529</v>
      </c>
      <c r="R134" s="72"/>
      <c r="S134" s="72"/>
    </row>
    <row r="135" spans="1:19" ht="15" x14ac:dyDescent="0.25">
      <c r="A135" s="155">
        <v>128</v>
      </c>
      <c r="B135" s="244">
        <f ca="1">'Tabla Amortización Crec'!C141</f>
        <v>49556</v>
      </c>
      <c r="C135" s="141">
        <f t="shared" ca="1" si="13"/>
        <v>1634136.5797757148</v>
      </c>
      <c r="D135" s="141">
        <f ca="1">IF(C135&lt;=0,0,IF(C135&lt;D134,C135,'Tabla Amortización Crec'!AB141))</f>
        <v>6270.5343548602277</v>
      </c>
      <c r="E135" s="156"/>
      <c r="F135" s="141">
        <f ca="1">IF(C135&lt;=0,0,'Tabla Amortización Crec'!AC141)</f>
        <v>15901.057360888888</v>
      </c>
      <c r="G135" s="141">
        <f t="shared" ca="1" si="7"/>
        <v>22171.591715749117</v>
      </c>
      <c r="H135" s="449"/>
      <c r="I135" s="141">
        <f t="shared" ca="1" si="9"/>
        <v>1307.3092638205719</v>
      </c>
      <c r="J135" s="141">
        <f ca="1">IF(P134&lt;=0.01,0,'Tabla Amortización Crec'!R141)</f>
        <v>166.35080000000002</v>
      </c>
      <c r="K135" s="141">
        <f ca="1">IF(D135&lt;=0,0,'Tabla Amortización Crec'!W141+'Tabla Amortización Crec'!U141)</f>
        <v>321.96329037191828</v>
      </c>
      <c r="L135" s="141">
        <f t="shared" ca="1" si="10"/>
        <v>399</v>
      </c>
      <c r="M135" s="141">
        <f ca="1">IF(C135=0,0,'Tabla Amortización Crec'!X141+'Tabla Amortización Crec'!V141+'Tabla Amortización Crec'!S141+'Tabla Amortización Crec'!Q141)</f>
        <v>141.97025445950692</v>
      </c>
      <c r="N135" s="141">
        <f t="shared" ca="1" si="11"/>
        <v>24508.185324401111</v>
      </c>
      <c r="O135" s="142"/>
      <c r="P135" s="140">
        <f t="shared" ca="1" si="8"/>
        <v>1627866.0454208546</v>
      </c>
      <c r="Q135" s="140">
        <f t="shared" ca="1" si="12"/>
        <v>24366.215069941605</v>
      </c>
      <c r="R135" s="72"/>
      <c r="S135" s="72"/>
    </row>
    <row r="136" spans="1:19" ht="15" x14ac:dyDescent="0.25">
      <c r="A136" s="155">
        <v>129</v>
      </c>
      <c r="B136" s="244">
        <f ca="1">'Tabla Amortización Crec'!C142</f>
        <v>49586</v>
      </c>
      <c r="C136" s="141">
        <f t="shared" ca="1" si="13"/>
        <v>1627866.0454208546</v>
      </c>
      <c r="D136" s="141">
        <f ca="1">IF(C136&lt;=0,0,IF(C136&lt;D135,C136,'Tabla Amortización Crec'!AB142))</f>
        <v>6847.5356295042066</v>
      </c>
      <c r="E136" s="156"/>
      <c r="F136" s="141">
        <f ca="1">IF(C136&lt;=0,0,'Tabla Amortización Crec'!AC142)</f>
        <v>15329.072535833337</v>
      </c>
      <c r="G136" s="141">
        <f t="shared" ref="G136:G199" ca="1" si="14">D136+F136</f>
        <v>22176.608165337544</v>
      </c>
      <c r="H136" s="449"/>
      <c r="I136" s="141">
        <f t="shared" ca="1" si="9"/>
        <v>1302.2928363366836</v>
      </c>
      <c r="J136" s="141">
        <f ca="1">IF(P135&lt;=0.01,0,'Tabla Amortización Crec'!R142)</f>
        <v>166.35080000000002</v>
      </c>
      <c r="K136" s="141">
        <f ca="1">IF(D136&lt;=0,0,'Tabla Amortización Crec'!W142+'Tabla Amortización Crec'!U142)</f>
        <v>321.96329037191828</v>
      </c>
      <c r="L136" s="141">
        <f t="shared" ca="1" si="10"/>
        <v>399</v>
      </c>
      <c r="M136" s="141">
        <f ca="1">IF(C136=0,0,'Tabla Amortización Crec'!X142+'Tabla Amortización Crec'!V142+'Tabla Amortización Crec'!S142+'Tabla Amortización Crec'!Q142)</f>
        <v>141.97025445950692</v>
      </c>
      <c r="N136" s="141">
        <f t="shared" ca="1" si="11"/>
        <v>24508.185346505652</v>
      </c>
      <c r="O136" s="142"/>
      <c r="P136" s="140">
        <f t="shared" ref="P136:P199" ca="1" si="15">C136-D136-E136-H136</f>
        <v>1621018.5097913505</v>
      </c>
      <c r="Q136" s="140">
        <f t="shared" ca="1" si="12"/>
        <v>24366.215092046146</v>
      </c>
      <c r="R136" s="72"/>
      <c r="S136" s="72"/>
    </row>
    <row r="137" spans="1:19" ht="15" x14ac:dyDescent="0.25">
      <c r="A137" s="155">
        <v>130</v>
      </c>
      <c r="B137" s="244">
        <f ca="1">'Tabla Amortización Crec'!C143</f>
        <v>49617</v>
      </c>
      <c r="C137" s="141">
        <f t="shared" ca="1" si="13"/>
        <v>1621018.5097913505</v>
      </c>
      <c r="D137" s="141">
        <f ca="1">IF(C137&lt;=0,0,IF(C137&lt;D136,C137,'Tabla Amortización Crec'!AB143))</f>
        <v>6408.6749196122428</v>
      </c>
      <c r="E137" s="156"/>
      <c r="F137" s="141">
        <f ca="1">IF(C137&lt;=0,0,'Tabla Amortización Crec'!AC143)</f>
        <v>15773.411251972222</v>
      </c>
      <c r="G137" s="141">
        <f t="shared" ca="1" si="14"/>
        <v>22182.086171584466</v>
      </c>
      <c r="H137" s="449"/>
      <c r="I137" s="141">
        <f t="shared" ref="I137:I200" ca="1" si="16">IF(C137&lt;=0,0,(C137*0.8/1000))</f>
        <v>1296.8148078330805</v>
      </c>
      <c r="J137" s="141">
        <f ca="1">IF(P136&lt;=0.01,0,'Tabla Amortización Crec'!R143)</f>
        <v>166.35080000000002</v>
      </c>
      <c r="K137" s="141">
        <f ca="1">IF(D137&lt;=0,0,'Tabla Amortización Crec'!W143+'Tabla Amortización Crec'!U143)</f>
        <v>321.96329037191828</v>
      </c>
      <c r="L137" s="141">
        <f t="shared" ref="L137:L200" ca="1" si="17">IF(C137&lt;=0,,399)</f>
        <v>399</v>
      </c>
      <c r="M137" s="141">
        <f ca="1">IF(C137=0,0,'Tabla Amortización Crec'!X143+'Tabla Amortización Crec'!V143+'Tabla Amortización Crec'!S143+'Tabla Amortización Crec'!Q143)</f>
        <v>141.97025445950692</v>
      </c>
      <c r="N137" s="141">
        <f t="shared" ca="1" si="11"/>
        <v>24508.185324248971</v>
      </c>
      <c r="O137" s="142"/>
      <c r="P137" s="140">
        <f t="shared" ca="1" si="15"/>
        <v>1614609.8348717382</v>
      </c>
      <c r="Q137" s="140">
        <f t="shared" ca="1" si="12"/>
        <v>24366.215069789465</v>
      </c>
      <c r="R137" s="72"/>
      <c r="S137" s="72"/>
    </row>
    <row r="138" spans="1:19" ht="15" x14ac:dyDescent="0.25">
      <c r="A138" s="155">
        <v>131</v>
      </c>
      <c r="B138" s="244">
        <f ca="1">'Tabla Amortización Crec'!C144</f>
        <v>49647</v>
      </c>
      <c r="C138" s="141">
        <f t="shared" ca="1" si="13"/>
        <v>1614609.8348717382</v>
      </c>
      <c r="D138" s="141">
        <f ca="1">IF(C138&lt;=0,0,IF(C138&lt;D137,C138,'Tabla Amortización Crec'!AB144))</f>
        <v>6982.9699139476788</v>
      </c>
      <c r="E138" s="156"/>
      <c r="F138" s="141">
        <f ca="1">IF(C138&lt;=0,0,'Tabla Amortización Crec'!AC144)</f>
        <v>15204.243225</v>
      </c>
      <c r="G138" s="141">
        <f t="shared" ca="1" si="14"/>
        <v>22187.213138947678</v>
      </c>
      <c r="H138" s="449"/>
      <c r="I138" s="141">
        <f t="shared" ca="1" si="16"/>
        <v>1291.6878678973906</v>
      </c>
      <c r="J138" s="141">
        <f ca="1">IF(P137&lt;=0.01,0,'Tabla Amortización Crec'!R144)</f>
        <v>166.35080000000002</v>
      </c>
      <c r="K138" s="141">
        <f ca="1">IF(D138&lt;=0,0,'Tabla Amortización Crec'!W144+'Tabla Amortización Crec'!U144)</f>
        <v>321.96329037191828</v>
      </c>
      <c r="L138" s="141">
        <f t="shared" ca="1" si="17"/>
        <v>399</v>
      </c>
      <c r="M138" s="141">
        <f ca="1">IF(C138=0,0,'Tabla Amortización Crec'!X144+'Tabla Amortización Crec'!V144+'Tabla Amortización Crec'!S144+'Tabla Amortización Crec'!Q144)</f>
        <v>141.97025445950692</v>
      </c>
      <c r="N138" s="141">
        <f t="shared" ref="N138:N201" ca="1" si="18">G138+K138+J138+L138+M138+I138</f>
        <v>24508.185351676493</v>
      </c>
      <c r="O138" s="142"/>
      <c r="P138" s="140">
        <f t="shared" ca="1" si="15"/>
        <v>1607626.8649577906</v>
      </c>
      <c r="Q138" s="140">
        <f t="shared" ref="Q138:Q201" ca="1" si="19">N138-M138+H138+E138</f>
        <v>24366.215097216987</v>
      </c>
      <c r="R138" s="72"/>
      <c r="S138" s="72"/>
    </row>
    <row r="139" spans="1:19" ht="15" x14ac:dyDescent="0.25">
      <c r="A139" s="155">
        <v>132</v>
      </c>
      <c r="B139" s="244">
        <f ca="1">'Tabla Amortización Crec'!C145</f>
        <v>49678</v>
      </c>
      <c r="C139" s="141">
        <f t="shared" ref="C139:C202" ca="1" si="20">IF(P138&lt;=0.01,0,P138)</f>
        <v>1607626.8649577906</v>
      </c>
      <c r="D139" s="141">
        <f ca="1">IF(C139&lt;=0,0,IF(C139&lt;D138,C139,'Tabla Amortización Crec'!AB145))</f>
        <v>6549.6963795123138</v>
      </c>
      <c r="E139" s="156"/>
      <c r="F139" s="141">
        <f ca="1">IF(C139&lt;=0,0,'Tabla Amortización Crec'!AC145)</f>
        <v>15643.103154972221</v>
      </c>
      <c r="G139" s="141">
        <f t="shared" ca="1" si="14"/>
        <v>22192.799534484533</v>
      </c>
      <c r="H139" s="449"/>
      <c r="I139" s="141">
        <f t="shared" ca="1" si="16"/>
        <v>1286.1014919662327</v>
      </c>
      <c r="J139" s="141">
        <f ca="1">IF(P138&lt;=0.01,0,'Tabla Amortización Crec'!R145)</f>
        <v>166.35080000000002</v>
      </c>
      <c r="K139" s="141">
        <f ca="1">IF(D139&lt;=0,0,'Tabla Amortización Crec'!W145+'Tabla Amortización Crec'!U145)</f>
        <v>321.96329037191828</v>
      </c>
      <c r="L139" s="141">
        <f t="shared" ca="1" si="17"/>
        <v>399</v>
      </c>
      <c r="M139" s="141">
        <f ca="1">IF(C139=0,0,'Tabla Amortización Crec'!X145+'Tabla Amortización Crec'!V145+'Tabla Amortización Crec'!S145+'Tabla Amortización Crec'!Q145)</f>
        <v>141.97025445950692</v>
      </c>
      <c r="N139" s="141">
        <f t="shared" ca="1" si="18"/>
        <v>24508.18537128219</v>
      </c>
      <c r="O139" s="142"/>
      <c r="P139" s="140">
        <f t="shared" ca="1" si="15"/>
        <v>1601077.1685782783</v>
      </c>
      <c r="Q139" s="140">
        <f t="shared" ca="1" si="19"/>
        <v>24366.215116822685</v>
      </c>
      <c r="R139" s="72"/>
      <c r="S139" s="72"/>
    </row>
    <row r="140" spans="1:19" ht="15" x14ac:dyDescent="0.25">
      <c r="A140" s="155">
        <v>133</v>
      </c>
      <c r="B140" s="244">
        <f ca="1">'Tabla Amortización Crec'!C146</f>
        <v>49709</v>
      </c>
      <c r="C140" s="141">
        <f t="shared" ca="1" si="20"/>
        <v>1601077.1685782783</v>
      </c>
      <c r="D140" s="141">
        <f ca="1">IF(C140&lt;=0,0,IF(C140&lt;D139,C140,'Tabla Amortización Crec'!AB146))</f>
        <v>6900.4151258314359</v>
      </c>
      <c r="E140" s="156"/>
      <c r="F140" s="141">
        <f ca="1">IF(C140&lt;=0,0,'Tabla Amortización Crec'!AC146)</f>
        <v>15579.370935250001</v>
      </c>
      <c r="G140" s="141">
        <f t="shared" ca="1" si="14"/>
        <v>22479.786061081439</v>
      </c>
      <c r="H140" s="449"/>
      <c r="I140" s="141">
        <f t="shared" ca="1" si="16"/>
        <v>1280.8617348626228</v>
      </c>
      <c r="J140" s="141">
        <f ca="1">IF(P139&lt;=0.01,0,'Tabla Amortización Crec'!R146)</f>
        <v>166.35080000000002</v>
      </c>
      <c r="K140" s="141">
        <f ca="1">IF(D140&lt;=0,0,'Tabla Amortización Crec'!W146+'Tabla Amortización Crec'!U146)</f>
        <v>324.72440905820014</v>
      </c>
      <c r="L140" s="141">
        <f t="shared" ca="1" si="17"/>
        <v>399</v>
      </c>
      <c r="M140" s="141">
        <f ca="1">IF(C140=0,0,'Tabla Amortización Crec'!X146+'Tabla Amortización Crec'!V146+'Tabla Amortización Crec'!S146+'Tabla Amortización Crec'!Q146)</f>
        <v>142.41203344931205</v>
      </c>
      <c r="N140" s="141">
        <f t="shared" ca="1" si="18"/>
        <v>24793.135038451572</v>
      </c>
      <c r="O140" s="142"/>
      <c r="P140" s="140">
        <f t="shared" ca="1" si="15"/>
        <v>1594176.7534524468</v>
      </c>
      <c r="Q140" s="140">
        <f t="shared" ca="1" si="19"/>
        <v>24650.723005002259</v>
      </c>
      <c r="R140" s="72"/>
      <c r="S140" s="72"/>
    </row>
    <row r="141" spans="1:19" ht="15" x14ac:dyDescent="0.25">
      <c r="A141" s="155">
        <v>134</v>
      </c>
      <c r="B141" s="244">
        <f ca="1">'Tabla Amortización Crec'!C147</f>
        <v>49738</v>
      </c>
      <c r="C141" s="141">
        <f t="shared" ca="1" si="20"/>
        <v>1594176.7534524468</v>
      </c>
      <c r="D141" s="141">
        <f ca="1">IF(C141&lt;=0,0,IF(C141&lt;D140,C141,'Tabla Amortización Crec'!AB147))</f>
        <v>7973.8690703377715</v>
      </c>
      <c r="E141" s="156"/>
      <c r="F141" s="141">
        <f ca="1">IF(C141&lt;=0,0,'Tabla Amortización Crec'!AC147)</f>
        <v>14511.437239916666</v>
      </c>
      <c r="G141" s="141">
        <f t="shared" ca="1" si="14"/>
        <v>22485.306310254437</v>
      </c>
      <c r="H141" s="449"/>
      <c r="I141" s="141">
        <f t="shared" ca="1" si="16"/>
        <v>1275.3414027619576</v>
      </c>
      <c r="J141" s="141">
        <f ca="1">IF(P140&lt;=0.01,0,'Tabla Amortización Crec'!R147)</f>
        <v>166.35080000000002</v>
      </c>
      <c r="K141" s="141">
        <f ca="1">IF(D141&lt;=0,0,'Tabla Amortización Crec'!W147+'Tabla Amortización Crec'!U147)</f>
        <v>324.72440905820019</v>
      </c>
      <c r="L141" s="141">
        <f t="shared" ca="1" si="17"/>
        <v>399</v>
      </c>
      <c r="M141" s="141">
        <f ca="1">IF(C141=0,0,'Tabla Amortización Crec'!X147+'Tabla Amortización Crec'!V147+'Tabla Amortización Crec'!S147+'Tabla Amortización Crec'!Q147)</f>
        <v>142.41203344931205</v>
      </c>
      <c r="N141" s="141">
        <f t="shared" ca="1" si="18"/>
        <v>24793.134955523907</v>
      </c>
      <c r="O141" s="142"/>
      <c r="P141" s="140">
        <f t="shared" ca="1" si="15"/>
        <v>1586202.8843821089</v>
      </c>
      <c r="Q141" s="140">
        <f t="shared" ca="1" si="19"/>
        <v>24650.722922074594</v>
      </c>
      <c r="R141" s="72"/>
      <c r="S141" s="72"/>
    </row>
    <row r="142" spans="1:19" ht="15" x14ac:dyDescent="0.25">
      <c r="A142" s="155">
        <v>135</v>
      </c>
      <c r="B142" s="244">
        <f ca="1">'Tabla Amortización Crec'!C148</f>
        <v>49769</v>
      </c>
      <c r="C142" s="141">
        <f t="shared" ca="1" si="20"/>
        <v>1586202.8843821089</v>
      </c>
      <c r="D142" s="141">
        <f ca="1">IF(C142&lt;=0,0,IF(C142&lt;D141,C142,'Tabla Amortización Crec'!AB148))</f>
        <v>7057.0496019083175</v>
      </c>
      <c r="E142" s="156"/>
      <c r="F142" s="141">
        <f ca="1">IF(C142&lt;=0,0,'Tabla Amortización Crec'!AC148)</f>
        <v>15434.635830055555</v>
      </c>
      <c r="G142" s="141">
        <f t="shared" ca="1" si="14"/>
        <v>22491.685431963873</v>
      </c>
      <c r="H142" s="449"/>
      <c r="I142" s="141">
        <f t="shared" ca="1" si="16"/>
        <v>1268.9623075056872</v>
      </c>
      <c r="J142" s="141">
        <f ca="1">IF(P141&lt;=0.01,0,'Tabla Amortización Crec'!R148)</f>
        <v>166.35080000000002</v>
      </c>
      <c r="K142" s="141">
        <f ca="1">IF(D142&lt;=0,0,'Tabla Amortización Crec'!W148+'Tabla Amortización Crec'!U148)</f>
        <v>324.72440905820019</v>
      </c>
      <c r="L142" s="141">
        <f t="shared" ca="1" si="17"/>
        <v>399</v>
      </c>
      <c r="M142" s="141">
        <f ca="1">IF(C142=0,0,'Tabla Amortización Crec'!X148+'Tabla Amortización Crec'!V148+'Tabla Amortización Crec'!S148+'Tabla Amortización Crec'!Q148)</f>
        <v>142.41203344931205</v>
      </c>
      <c r="N142" s="141">
        <f t="shared" ca="1" si="18"/>
        <v>24793.134981977073</v>
      </c>
      <c r="O142" s="142"/>
      <c r="P142" s="140">
        <f t="shared" ca="1" si="15"/>
        <v>1579145.8347802006</v>
      </c>
      <c r="Q142" s="140">
        <f t="shared" ca="1" si="19"/>
        <v>24650.72294852776</v>
      </c>
      <c r="R142" s="72"/>
      <c r="S142" s="72"/>
    </row>
    <row r="143" spans="1:19" ht="15" x14ac:dyDescent="0.25">
      <c r="A143" s="155">
        <v>136</v>
      </c>
      <c r="B143" s="244">
        <f ca="1">'Tabla Amortización Crec'!C149</f>
        <v>49799</v>
      </c>
      <c r="C143" s="141">
        <f t="shared" ca="1" si="20"/>
        <v>1579145.8347802006</v>
      </c>
      <c r="D143" s="141">
        <f ca="1">IF(C143&lt;=0,0,IF(C143&lt;D142,C143,'Tabla Amortización Crec'!AB149))</f>
        <v>7627.0405862722009</v>
      </c>
      <c r="E143" s="156"/>
      <c r="F143" s="141">
        <f ca="1">IF(C143&lt;=0,0,'Tabla Amortización Crec'!AC149)</f>
        <v>14870.290464166666</v>
      </c>
      <c r="G143" s="141">
        <f t="shared" ca="1" si="14"/>
        <v>22497.331050438868</v>
      </c>
      <c r="H143" s="449"/>
      <c r="I143" s="141">
        <f t="shared" ca="1" si="16"/>
        <v>1263.3166678241605</v>
      </c>
      <c r="J143" s="141">
        <f ca="1">IF(P142&lt;=0.01,0,'Tabla Amortización Crec'!R149)</f>
        <v>166.35080000000002</v>
      </c>
      <c r="K143" s="141">
        <f ca="1">IF(D143&lt;=0,0,'Tabla Amortización Crec'!W149+'Tabla Amortización Crec'!U149)</f>
        <v>324.72440905820019</v>
      </c>
      <c r="L143" s="141">
        <f t="shared" ca="1" si="17"/>
        <v>399</v>
      </c>
      <c r="M143" s="141">
        <f ca="1">IF(C143=0,0,'Tabla Amortización Crec'!X149+'Tabla Amortización Crec'!V149+'Tabla Amortización Crec'!S149+'Tabla Amortización Crec'!Q149)</f>
        <v>142.41203344931205</v>
      </c>
      <c r="N143" s="141">
        <f t="shared" ca="1" si="18"/>
        <v>24793.134960770542</v>
      </c>
      <c r="O143" s="142"/>
      <c r="P143" s="140">
        <f t="shared" ca="1" si="15"/>
        <v>1571518.7941939284</v>
      </c>
      <c r="Q143" s="140">
        <f t="shared" ca="1" si="19"/>
        <v>24650.722927321229</v>
      </c>
      <c r="R143" s="72"/>
      <c r="S143" s="72"/>
    </row>
    <row r="144" spans="1:19" ht="15" x14ac:dyDescent="0.25">
      <c r="A144" s="155">
        <v>137</v>
      </c>
      <c r="B144" s="244">
        <f ca="1">'Tabla Amortización Crec'!C150</f>
        <v>49830</v>
      </c>
      <c r="C144" s="141">
        <f t="shared" ca="1" si="20"/>
        <v>1571518.7941939284</v>
      </c>
      <c r="D144" s="141">
        <f ca="1">IF(C144&lt;=0,0,IF(C144&lt;D143,C144,'Tabla Amortización Crec'!AB150))</f>
        <v>7211.6812294177453</v>
      </c>
      <c r="E144" s="156"/>
      <c r="F144" s="141">
        <f ca="1">IF(C144&lt;=0,0,'Tabla Amortización Crec'!AC150)</f>
        <v>15291.751476527779</v>
      </c>
      <c r="G144" s="141">
        <f t="shared" ca="1" si="14"/>
        <v>22503.432705945525</v>
      </c>
      <c r="H144" s="449"/>
      <c r="I144" s="141">
        <f t="shared" ca="1" si="16"/>
        <v>1257.2150353551428</v>
      </c>
      <c r="J144" s="141">
        <f ca="1">IF(P143&lt;=0.01,0,'Tabla Amortización Crec'!R150)</f>
        <v>166.35080000000002</v>
      </c>
      <c r="K144" s="141">
        <f ca="1">IF(D144&lt;=0,0,'Tabla Amortización Crec'!W150+'Tabla Amortización Crec'!U150)</f>
        <v>324.72440905820019</v>
      </c>
      <c r="L144" s="141">
        <f t="shared" ca="1" si="17"/>
        <v>399</v>
      </c>
      <c r="M144" s="141">
        <f ca="1">IF(C144=0,0,'Tabla Amortización Crec'!X150+'Tabla Amortización Crec'!V150+'Tabla Amortización Crec'!S150+'Tabla Amortización Crec'!Q150)</f>
        <v>142.41203344931205</v>
      </c>
      <c r="N144" s="141">
        <f t="shared" ca="1" si="18"/>
        <v>24793.134983808181</v>
      </c>
      <c r="O144" s="142"/>
      <c r="P144" s="140">
        <f t="shared" ca="1" si="15"/>
        <v>1564307.1129645107</v>
      </c>
      <c r="Q144" s="140">
        <f t="shared" ca="1" si="19"/>
        <v>24650.722950358868</v>
      </c>
      <c r="R144" s="72"/>
      <c r="S144" s="72"/>
    </row>
    <row r="145" spans="1:19" ht="15" x14ac:dyDescent="0.25">
      <c r="A145" s="155">
        <v>138</v>
      </c>
      <c r="B145" s="244">
        <f ca="1">'Tabla Amortización Crec'!C151</f>
        <v>49860</v>
      </c>
      <c r="C145" s="141">
        <f t="shared" ca="1" si="20"/>
        <v>1564307.1129645107</v>
      </c>
      <c r="D145" s="141">
        <f ca="1">IF(C145&lt;=0,0,IF(C145&lt;D144,C145,'Tabla Amortización Crec'!AB151))</f>
        <v>7778.6428608224978</v>
      </c>
      <c r="E145" s="156"/>
      <c r="F145" s="141">
        <f ca="1">IF(C145&lt;=0,0,'Tabla Amortización Crec'!AC151)</f>
        <v>14730.559184166665</v>
      </c>
      <c r="G145" s="141">
        <f t="shared" ca="1" si="14"/>
        <v>22509.202044989164</v>
      </c>
      <c r="H145" s="449"/>
      <c r="I145" s="141">
        <f t="shared" ca="1" si="16"/>
        <v>1251.4456903716086</v>
      </c>
      <c r="J145" s="141">
        <f ca="1">IF(P144&lt;=0.01,0,'Tabla Amortización Crec'!R151)</f>
        <v>166.35080000000002</v>
      </c>
      <c r="K145" s="141">
        <f ca="1">IF(D145&lt;=0,0,'Tabla Amortización Crec'!W151+'Tabla Amortización Crec'!U151)</f>
        <v>324.72440905820019</v>
      </c>
      <c r="L145" s="141">
        <f t="shared" ca="1" si="17"/>
        <v>399</v>
      </c>
      <c r="M145" s="141">
        <f ca="1">IF(C145=0,0,'Tabla Amortización Crec'!X151+'Tabla Amortización Crec'!V151+'Tabla Amortización Crec'!S151+'Tabla Amortización Crec'!Q151)</f>
        <v>142.41203344931205</v>
      </c>
      <c r="N145" s="141">
        <f t="shared" ca="1" si="18"/>
        <v>24793.134977868285</v>
      </c>
      <c r="O145" s="142"/>
      <c r="P145" s="140">
        <f t="shared" ca="1" si="15"/>
        <v>1556528.4701036881</v>
      </c>
      <c r="Q145" s="140">
        <f t="shared" ca="1" si="19"/>
        <v>24650.722944418972</v>
      </c>
      <c r="R145" s="72"/>
      <c r="S145" s="72"/>
    </row>
    <row r="146" spans="1:19" ht="15" x14ac:dyDescent="0.25">
      <c r="A146" s="155">
        <v>139</v>
      </c>
      <c r="B146" s="244">
        <f ca="1">'Tabla Amortización Crec'!C152</f>
        <v>49891</v>
      </c>
      <c r="C146" s="141">
        <f t="shared" ca="1" si="20"/>
        <v>1556528.4701036881</v>
      </c>
      <c r="D146" s="141">
        <f ca="1">IF(C146&lt;=0,0,IF(C146&lt;D145,C146,'Tabla Amortización Crec'!AB152))</f>
        <v>7369.5376700458</v>
      </c>
      <c r="E146" s="156"/>
      <c r="F146" s="141">
        <f ca="1">IF(C146&lt;=0,0,'Tabla Amortización Crec'!AC152)</f>
        <v>15145.887334972222</v>
      </c>
      <c r="G146" s="141">
        <f t="shared" ca="1" si="14"/>
        <v>22515.42500501802</v>
      </c>
      <c r="H146" s="449"/>
      <c r="I146" s="141">
        <f t="shared" ca="1" si="16"/>
        <v>1245.2227760829503</v>
      </c>
      <c r="J146" s="141">
        <f ca="1">IF(P145&lt;=0.01,0,'Tabla Amortización Crec'!R152)</f>
        <v>166.35080000000002</v>
      </c>
      <c r="K146" s="141">
        <f ca="1">IF(D146&lt;=0,0,'Tabla Amortización Crec'!W152+'Tabla Amortización Crec'!U152)</f>
        <v>324.72440905820019</v>
      </c>
      <c r="L146" s="141">
        <f t="shared" ca="1" si="17"/>
        <v>399</v>
      </c>
      <c r="M146" s="141">
        <f ca="1">IF(C146=0,0,'Tabla Amortización Crec'!X152+'Tabla Amortización Crec'!V152+'Tabla Amortización Crec'!S152+'Tabla Amortización Crec'!Q152)</f>
        <v>142.41203344931205</v>
      </c>
      <c r="N146" s="141">
        <f t="shared" ca="1" si="18"/>
        <v>24793.135023608484</v>
      </c>
      <c r="O146" s="142"/>
      <c r="P146" s="140">
        <f t="shared" ca="1" si="15"/>
        <v>1549158.9324336422</v>
      </c>
      <c r="Q146" s="140">
        <f t="shared" ca="1" si="19"/>
        <v>24650.722990159171</v>
      </c>
      <c r="R146" s="72"/>
      <c r="S146" s="72"/>
    </row>
    <row r="147" spans="1:19" ht="15" x14ac:dyDescent="0.25">
      <c r="A147" s="155">
        <v>140</v>
      </c>
      <c r="B147" s="244">
        <f ca="1">'Tabla Amortización Crec'!C153</f>
        <v>49922</v>
      </c>
      <c r="C147" s="141">
        <f t="shared" ca="1" si="20"/>
        <v>1549158.9324336422</v>
      </c>
      <c r="D147" s="141">
        <f ca="1">IF(C147&lt;=0,0,IF(C147&lt;D146,C147,'Tabla Amortización Crec'!AB153))</f>
        <v>7447.1429958989775</v>
      </c>
      <c r="E147" s="156"/>
      <c r="F147" s="141">
        <f ca="1">IF(C147&lt;=0,0,'Tabla Amortización Crec'!AC153)</f>
        <v>15074.177616583333</v>
      </c>
      <c r="G147" s="141">
        <f t="shared" ca="1" si="14"/>
        <v>22521.320612482312</v>
      </c>
      <c r="H147" s="449"/>
      <c r="I147" s="141">
        <f t="shared" ca="1" si="16"/>
        <v>1239.3271459469138</v>
      </c>
      <c r="J147" s="141">
        <f ca="1">IF(P146&lt;=0.01,0,'Tabla Amortización Crec'!R153)</f>
        <v>166.35080000000002</v>
      </c>
      <c r="K147" s="141">
        <f ca="1">IF(D147&lt;=0,0,'Tabla Amortización Crec'!W153+'Tabla Amortización Crec'!U153)</f>
        <v>324.72440905820019</v>
      </c>
      <c r="L147" s="141">
        <f t="shared" ca="1" si="17"/>
        <v>399</v>
      </c>
      <c r="M147" s="141">
        <f ca="1">IF(C147=0,0,'Tabla Amortización Crec'!X153+'Tabla Amortización Crec'!V153+'Tabla Amortización Crec'!S153+'Tabla Amortización Crec'!Q153)</f>
        <v>142.41203344931205</v>
      </c>
      <c r="N147" s="141">
        <f t="shared" ca="1" si="18"/>
        <v>24793.135000936738</v>
      </c>
      <c r="O147" s="142"/>
      <c r="P147" s="140">
        <f t="shared" ca="1" si="15"/>
        <v>1541711.7894377431</v>
      </c>
      <c r="Q147" s="140">
        <f t="shared" ca="1" si="19"/>
        <v>24650.722967487425</v>
      </c>
      <c r="R147" s="72"/>
      <c r="S147" s="72"/>
    </row>
    <row r="148" spans="1:19" ht="15" x14ac:dyDescent="0.25">
      <c r="A148" s="155">
        <v>141</v>
      </c>
      <c r="B148" s="244">
        <f ca="1">'Tabla Amortización Crec'!C154</f>
        <v>49952</v>
      </c>
      <c r="C148" s="141">
        <f t="shared" ca="1" si="20"/>
        <v>1541711.7894377431</v>
      </c>
      <c r="D148" s="141">
        <f ca="1">IF(C148&lt;=0,0,IF(C148&lt;D147,C148,'Tabla Amortización Crec'!AB154))</f>
        <v>8009.4917495209756</v>
      </c>
      <c r="E148" s="156"/>
      <c r="F148" s="141">
        <f ca="1">IF(C148&lt;=0,0,'Tabla Amortización Crec'!AC154)</f>
        <v>14517.786587500001</v>
      </c>
      <c r="G148" s="141">
        <f t="shared" ca="1" si="14"/>
        <v>22527.278337020976</v>
      </c>
      <c r="H148" s="449"/>
      <c r="I148" s="141">
        <f t="shared" ca="1" si="16"/>
        <v>1233.3694315501946</v>
      </c>
      <c r="J148" s="141">
        <f ca="1">IF(P147&lt;=0.01,0,'Tabla Amortización Crec'!R154)</f>
        <v>166.35080000000002</v>
      </c>
      <c r="K148" s="141">
        <f ca="1">IF(D148&lt;=0,0,'Tabla Amortización Crec'!W154+'Tabla Amortización Crec'!U154)</f>
        <v>324.72440905820019</v>
      </c>
      <c r="L148" s="141">
        <f t="shared" ca="1" si="17"/>
        <v>399</v>
      </c>
      <c r="M148" s="141">
        <f ca="1">IF(C148=0,0,'Tabla Amortización Crec'!X154+'Tabla Amortización Crec'!V154+'Tabla Amortización Crec'!S154+'Tabla Amortización Crec'!Q154)</f>
        <v>142.41203344931205</v>
      </c>
      <c r="N148" s="141">
        <f t="shared" ca="1" si="18"/>
        <v>24793.135011078684</v>
      </c>
      <c r="O148" s="142"/>
      <c r="P148" s="140">
        <f t="shared" ca="1" si="15"/>
        <v>1533702.2976882223</v>
      </c>
      <c r="Q148" s="140">
        <f t="shared" ca="1" si="19"/>
        <v>24650.722977629372</v>
      </c>
      <c r="R148" s="72"/>
      <c r="S148" s="72"/>
    </row>
    <row r="149" spans="1:19" ht="15" x14ac:dyDescent="0.25">
      <c r="A149" s="155">
        <v>142</v>
      </c>
      <c r="B149" s="244">
        <f ca="1">'Tabla Amortización Crec'!C155</f>
        <v>49983</v>
      </c>
      <c r="C149" s="141">
        <f t="shared" ca="1" si="20"/>
        <v>1533702.2976882223</v>
      </c>
      <c r="D149" s="141">
        <f ca="1">IF(C149&lt;=0,0,IF(C149&lt;D148,C149,'Tabla Amortización Crec'!AB155))</f>
        <v>7609.909946787554</v>
      </c>
      <c r="E149" s="156"/>
      <c r="F149" s="141">
        <f ca="1">IF(C149&lt;=0,0,'Tabla Amortización Crec'!AC155)</f>
        <v>14923.776019666668</v>
      </c>
      <c r="G149" s="141">
        <f t="shared" ca="1" si="14"/>
        <v>22533.685966454221</v>
      </c>
      <c r="H149" s="449"/>
      <c r="I149" s="141">
        <f t="shared" ca="1" si="16"/>
        <v>1226.9618381505779</v>
      </c>
      <c r="J149" s="141">
        <f ca="1">IF(P148&lt;=0.01,0,'Tabla Amortización Crec'!R155)</f>
        <v>166.35080000000002</v>
      </c>
      <c r="K149" s="141">
        <f ca="1">IF(D149&lt;=0,0,'Tabla Amortización Crec'!W155+'Tabla Amortización Crec'!U155)</f>
        <v>324.72440905820019</v>
      </c>
      <c r="L149" s="141">
        <f t="shared" ca="1" si="17"/>
        <v>399</v>
      </c>
      <c r="M149" s="141">
        <f ca="1">IF(C149=0,0,'Tabla Amortización Crec'!X155+'Tabla Amortización Crec'!V155+'Tabla Amortización Crec'!S155+'Tabla Amortización Crec'!Q155)</f>
        <v>142.41203344931205</v>
      </c>
      <c r="N149" s="141">
        <f t="shared" ca="1" si="18"/>
        <v>24793.135047112311</v>
      </c>
      <c r="O149" s="142"/>
      <c r="P149" s="140">
        <f t="shared" ca="1" si="15"/>
        <v>1526092.3877414346</v>
      </c>
      <c r="Q149" s="140">
        <f t="shared" ca="1" si="19"/>
        <v>24650.723013662999</v>
      </c>
      <c r="R149" s="72"/>
      <c r="S149" s="72"/>
    </row>
    <row r="150" spans="1:19" ht="15" x14ac:dyDescent="0.25">
      <c r="A150" s="155">
        <v>143</v>
      </c>
      <c r="B150" s="244">
        <f ca="1">'Tabla Amortización Crec'!C156</f>
        <v>50013</v>
      </c>
      <c r="C150" s="141">
        <f t="shared" ca="1" si="20"/>
        <v>1526092.3877414346</v>
      </c>
      <c r="D150" s="141">
        <f ca="1">IF(C150&lt;=0,0,IF(C150&lt;D149,C150,'Tabla Amortización Crec'!AB156))</f>
        <v>8169.0699701849262</v>
      </c>
      <c r="E150" s="156"/>
      <c r="F150" s="141">
        <f ca="1">IF(C150&lt;=0,0,'Tabla Amortización Crec'!AC156)</f>
        <v>14370.703904166669</v>
      </c>
      <c r="G150" s="141">
        <f t="shared" ca="1" si="14"/>
        <v>22539.773874351595</v>
      </c>
      <c r="H150" s="449"/>
      <c r="I150" s="141">
        <f t="shared" ca="1" si="16"/>
        <v>1220.8739101931478</v>
      </c>
      <c r="J150" s="141">
        <f ca="1">IF(P149&lt;=0.01,0,'Tabla Amortización Crec'!R156)</f>
        <v>166.35080000000002</v>
      </c>
      <c r="K150" s="141">
        <f ca="1">IF(D150&lt;=0,0,'Tabla Amortización Crec'!W156+'Tabla Amortización Crec'!U156)</f>
        <v>324.72440905820019</v>
      </c>
      <c r="L150" s="141">
        <f t="shared" ca="1" si="17"/>
        <v>399</v>
      </c>
      <c r="M150" s="141">
        <f ca="1">IF(C150=0,0,'Tabla Amortización Crec'!X156+'Tabla Amortización Crec'!V156+'Tabla Amortización Crec'!S156+'Tabla Amortización Crec'!Q156)</f>
        <v>142.41203344931205</v>
      </c>
      <c r="N150" s="141">
        <f t="shared" ca="1" si="18"/>
        <v>24793.135027052253</v>
      </c>
      <c r="O150" s="142"/>
      <c r="P150" s="140">
        <f t="shared" ca="1" si="15"/>
        <v>1517923.3177712497</v>
      </c>
      <c r="Q150" s="140">
        <f t="shared" ca="1" si="19"/>
        <v>24650.72299360294</v>
      </c>
      <c r="R150" s="72"/>
      <c r="S150" s="72"/>
    </row>
    <row r="151" spans="1:19" ht="15" x14ac:dyDescent="0.25">
      <c r="A151" s="155">
        <v>144</v>
      </c>
      <c r="B151" s="244">
        <f ca="1">'Tabla Amortización Crec'!C157</f>
        <v>50044</v>
      </c>
      <c r="C151" s="141">
        <f t="shared" ca="1" si="20"/>
        <v>1517923.3177712497</v>
      </c>
      <c r="D151" s="141">
        <f ca="1">IF(C151&lt;=0,0,IF(C151&lt;D150,C151,'Tabla Amortización Crec'!AB157))</f>
        <v>7776.071371413228</v>
      </c>
      <c r="E151" s="156"/>
      <c r="F151" s="141">
        <f ca="1">IF(C151&lt;=0,0,'Tabla Amortización Crec'!AC157)</f>
        <v>14770.237778166666</v>
      </c>
      <c r="G151" s="141">
        <f t="shared" ca="1" si="14"/>
        <v>22546.309149579894</v>
      </c>
      <c r="H151" s="449"/>
      <c r="I151" s="141">
        <f t="shared" ca="1" si="16"/>
        <v>1214.3386542169999</v>
      </c>
      <c r="J151" s="141">
        <f ca="1">IF(P150&lt;=0.01,0,'Tabla Amortización Crec'!R157)</f>
        <v>166.35080000000002</v>
      </c>
      <c r="K151" s="141">
        <f ca="1">IF(D151&lt;=0,0,'Tabla Amortización Crec'!W157+'Tabla Amortización Crec'!U157)</f>
        <v>324.72440905820019</v>
      </c>
      <c r="L151" s="141">
        <f t="shared" ca="1" si="17"/>
        <v>399</v>
      </c>
      <c r="M151" s="141">
        <f ca="1">IF(C151=0,0,'Tabla Amortización Crec'!X157+'Tabla Amortización Crec'!V157+'Tabla Amortización Crec'!S157+'Tabla Amortización Crec'!Q157)</f>
        <v>142.41203344931205</v>
      </c>
      <c r="N151" s="141">
        <f t="shared" ca="1" si="18"/>
        <v>24793.135046304407</v>
      </c>
      <c r="O151" s="142"/>
      <c r="P151" s="140">
        <f t="shared" ca="1" si="15"/>
        <v>1510147.2463998364</v>
      </c>
      <c r="Q151" s="140">
        <f t="shared" ca="1" si="19"/>
        <v>24650.723012855095</v>
      </c>
      <c r="R151" s="72"/>
      <c r="S151" s="72"/>
    </row>
    <row r="152" spans="1:19" ht="15" x14ac:dyDescent="0.25">
      <c r="A152" s="155">
        <v>145</v>
      </c>
      <c r="B152" s="244">
        <f ca="1">'Tabla Amortización Crec'!C158</f>
        <v>50075</v>
      </c>
      <c r="C152" s="141">
        <f t="shared" ca="1" si="20"/>
        <v>1510147.2463998364</v>
      </c>
      <c r="D152" s="141">
        <f ca="1">IF(C152&lt;=0,0,IF(C152&lt;D151,C152,'Tabla Amortización Crec'!AB158))</f>
        <v>8143.0854893731803</v>
      </c>
      <c r="E152" s="156"/>
      <c r="F152" s="141">
        <f ca="1">IF(C152&lt;=0,0,'Tabla Amortización Crec'!AC158)</f>
        <v>14694.572297027777</v>
      </c>
      <c r="G152" s="141">
        <f t="shared" ca="1" si="14"/>
        <v>22837.657786400956</v>
      </c>
      <c r="H152" s="449"/>
      <c r="I152" s="141">
        <f t="shared" ca="1" si="16"/>
        <v>1208.1177971198692</v>
      </c>
      <c r="J152" s="141">
        <f ca="1">IF(P151&lt;=0.01,0,'Tabla Amortización Crec'!R158)</f>
        <v>166.35080000000002</v>
      </c>
      <c r="K152" s="141">
        <f ca="1">IF(D152&lt;=0,0,'Tabla Amortización Crec'!W158+'Tabla Amortización Crec'!U158)</f>
        <v>327.51866116871753</v>
      </c>
      <c r="L152" s="141">
        <f t="shared" ca="1" si="17"/>
        <v>399</v>
      </c>
      <c r="M152" s="141">
        <f ca="1">IF(C152=0,0,'Tabla Amortización Crec'!X158+'Tabla Amortización Crec'!V158+'Tabla Amortización Crec'!S158+'Tabla Amortización Crec'!Q158)</f>
        <v>142.85911378699481</v>
      </c>
      <c r="N152" s="141">
        <f t="shared" ca="1" si="18"/>
        <v>25081.504158476539</v>
      </c>
      <c r="O152" s="142"/>
      <c r="P152" s="140">
        <f t="shared" ca="1" si="15"/>
        <v>1502004.1609104632</v>
      </c>
      <c r="Q152" s="140">
        <f t="shared" ca="1" si="19"/>
        <v>24938.645044689543</v>
      </c>
      <c r="R152" s="72"/>
      <c r="S152" s="72"/>
    </row>
    <row r="153" spans="1:19" ht="15" x14ac:dyDescent="0.25">
      <c r="A153" s="155">
        <v>146</v>
      </c>
      <c r="B153" s="244">
        <f ca="1">'Tabla Amortización Crec'!C159</f>
        <v>50103</v>
      </c>
      <c r="C153" s="141">
        <f t="shared" ca="1" si="20"/>
        <v>1502004.1609104632</v>
      </c>
      <c r="D153" s="141">
        <f ca="1">IF(C153&lt;=0,0,IF(C153&lt;D152,C153,'Tabla Amortización Crec'!AB159))</f>
        <v>9643.223955036683</v>
      </c>
      <c r="E153" s="156"/>
      <c r="F153" s="141">
        <f ca="1">IF(C153&lt;=0,0,'Tabla Amortización Crec'!AC159)</f>
        <v>13200.948200222221</v>
      </c>
      <c r="G153" s="141">
        <f t="shared" ca="1" si="14"/>
        <v>22844.172155258904</v>
      </c>
      <c r="H153" s="449"/>
      <c r="I153" s="141">
        <f t="shared" ca="1" si="16"/>
        <v>1201.6033287283706</v>
      </c>
      <c r="J153" s="141">
        <f ca="1">IF(P152&lt;=0.01,0,'Tabla Amortización Crec'!R159)</f>
        <v>166.35080000000002</v>
      </c>
      <c r="K153" s="141">
        <f ca="1">IF(D153&lt;=0,0,'Tabla Amortización Crec'!W159+'Tabla Amortización Crec'!U159)</f>
        <v>327.51866116871753</v>
      </c>
      <c r="L153" s="141">
        <f t="shared" ca="1" si="17"/>
        <v>399</v>
      </c>
      <c r="M153" s="141">
        <f ca="1">IF(C153=0,0,'Tabla Amortización Crec'!X159+'Tabla Amortización Crec'!V159+'Tabla Amortización Crec'!S159+'Tabla Amortización Crec'!Q159)</f>
        <v>142.85911378699481</v>
      </c>
      <c r="N153" s="141">
        <f t="shared" ca="1" si="18"/>
        <v>25081.504058942988</v>
      </c>
      <c r="O153" s="142"/>
      <c r="P153" s="140">
        <f t="shared" ca="1" si="15"/>
        <v>1492360.9369554266</v>
      </c>
      <c r="Q153" s="140">
        <f t="shared" ca="1" si="19"/>
        <v>24938.644945155993</v>
      </c>
      <c r="R153" s="72"/>
      <c r="S153" s="72"/>
    </row>
    <row r="154" spans="1:19" ht="15" x14ac:dyDescent="0.25">
      <c r="A154" s="155">
        <v>147</v>
      </c>
      <c r="B154" s="244">
        <f ca="1">'Tabla Amortización Crec'!C160</f>
        <v>50134</v>
      </c>
      <c r="C154" s="141">
        <f t="shared" ca="1" si="20"/>
        <v>1492360.9369554266</v>
      </c>
      <c r="D154" s="141">
        <f ca="1">IF(C154&lt;=0,0,IF(C154&lt;D153,C154,'Tabla Amortización Crec'!AB160))</f>
        <v>8330.3852091058416</v>
      </c>
      <c r="E154" s="156"/>
      <c r="F154" s="141">
        <f ca="1">IF(C154&lt;=0,0,'Tabla Amortización Crec'!AC160)</f>
        <v>14521.501619444445</v>
      </c>
      <c r="G154" s="141">
        <f t="shared" ca="1" si="14"/>
        <v>22851.886828550287</v>
      </c>
      <c r="H154" s="449"/>
      <c r="I154" s="141">
        <f t="shared" ca="1" si="16"/>
        <v>1193.8887495643412</v>
      </c>
      <c r="J154" s="141">
        <f ca="1">IF(P153&lt;=0.01,0,'Tabla Amortización Crec'!R160)</f>
        <v>166.35080000000002</v>
      </c>
      <c r="K154" s="141">
        <f ca="1">IF(D154&lt;=0,0,'Tabla Amortización Crec'!W160+'Tabla Amortización Crec'!U160)</f>
        <v>327.51866116871753</v>
      </c>
      <c r="L154" s="141">
        <f t="shared" ca="1" si="17"/>
        <v>399</v>
      </c>
      <c r="M154" s="141">
        <f ca="1">IF(C154=0,0,'Tabla Amortización Crec'!X160+'Tabla Amortización Crec'!V160+'Tabla Amortización Crec'!S160+'Tabla Amortización Crec'!Q160)</f>
        <v>142.85911378699481</v>
      </c>
      <c r="N154" s="141">
        <f t="shared" ca="1" si="18"/>
        <v>25081.504153070338</v>
      </c>
      <c r="O154" s="142"/>
      <c r="P154" s="140">
        <f t="shared" ca="1" si="15"/>
        <v>1484030.5517463207</v>
      </c>
      <c r="Q154" s="140">
        <f t="shared" ca="1" si="19"/>
        <v>24938.645039283343</v>
      </c>
      <c r="R154" s="72"/>
      <c r="S154" s="72"/>
    </row>
    <row r="155" spans="1:19" ht="15" x14ac:dyDescent="0.25">
      <c r="A155" s="155">
        <v>148</v>
      </c>
      <c r="B155" s="244">
        <f ca="1">'Tabla Amortización Crec'!C161</f>
        <v>50164</v>
      </c>
      <c r="C155" s="141">
        <f t="shared" ca="1" si="20"/>
        <v>1484030.5517463207</v>
      </c>
      <c r="D155" s="141">
        <f ca="1">IF(C155&lt;=0,0,IF(C155&lt;D154,C155,'Tabla Amortización Crec'!AB161))</f>
        <v>8883.929494314325</v>
      </c>
      <c r="E155" s="156"/>
      <c r="F155" s="141">
        <f ca="1">IF(C155&lt;=0,0,'Tabla Amortización Crec'!AC161)</f>
        <v>13974.6215775</v>
      </c>
      <c r="G155" s="141">
        <f t="shared" ca="1" si="14"/>
        <v>22858.551071814327</v>
      </c>
      <c r="H155" s="449"/>
      <c r="I155" s="141">
        <f t="shared" ca="1" si="16"/>
        <v>1187.2244413970566</v>
      </c>
      <c r="J155" s="141">
        <f ca="1">IF(P154&lt;=0.01,0,'Tabla Amortización Crec'!R161)</f>
        <v>166.35080000000002</v>
      </c>
      <c r="K155" s="141">
        <f ca="1">IF(D155&lt;=0,0,'Tabla Amortización Crec'!W161+'Tabla Amortización Crec'!U161)</f>
        <v>327.51866116871753</v>
      </c>
      <c r="L155" s="141">
        <f t="shared" ca="1" si="17"/>
        <v>399</v>
      </c>
      <c r="M155" s="141">
        <f ca="1">IF(C155=0,0,'Tabla Amortización Crec'!X161+'Tabla Amortización Crec'!V161+'Tabla Amortización Crec'!S161+'Tabla Amortización Crec'!Q161)</f>
        <v>142.85911378699481</v>
      </c>
      <c r="N155" s="141">
        <f t="shared" ca="1" si="18"/>
        <v>25081.504088167094</v>
      </c>
      <c r="O155" s="142"/>
      <c r="P155" s="140">
        <f t="shared" ca="1" si="15"/>
        <v>1475146.6222520063</v>
      </c>
      <c r="Q155" s="140">
        <f t="shared" ca="1" si="19"/>
        <v>24938.644974380099</v>
      </c>
      <c r="R155" s="72"/>
      <c r="S155" s="72"/>
    </row>
    <row r="156" spans="1:19" ht="15" x14ac:dyDescent="0.25">
      <c r="A156" s="155">
        <v>149</v>
      </c>
      <c r="B156" s="244">
        <f ca="1">'Tabla Amortización Crec'!C162</f>
        <v>50195</v>
      </c>
      <c r="C156" s="141">
        <f t="shared" ca="1" si="20"/>
        <v>1475146.6222520063</v>
      </c>
      <c r="D156" s="141">
        <f ca="1">IF(C156&lt;=0,0,IF(C156&lt;D155,C156,'Tabla Amortización Crec'!AB162))</f>
        <v>8511.6615064410234</v>
      </c>
      <c r="E156" s="156"/>
      <c r="F156" s="141">
        <f ca="1">IF(C156&lt;=0,0,'Tabla Amortización Crec'!AC162)</f>
        <v>14353.996722333333</v>
      </c>
      <c r="G156" s="141">
        <f t="shared" ca="1" si="14"/>
        <v>22865.658228774359</v>
      </c>
      <c r="H156" s="449"/>
      <c r="I156" s="141">
        <f t="shared" ca="1" si="16"/>
        <v>1180.1172978016052</v>
      </c>
      <c r="J156" s="141">
        <f ca="1">IF(P155&lt;=0.01,0,'Tabla Amortización Crec'!R162)</f>
        <v>166.35080000000002</v>
      </c>
      <c r="K156" s="141">
        <f ca="1">IF(D156&lt;=0,0,'Tabla Amortización Crec'!W162+'Tabla Amortización Crec'!U162)</f>
        <v>327.51866116871753</v>
      </c>
      <c r="L156" s="141">
        <f t="shared" ca="1" si="17"/>
        <v>399</v>
      </c>
      <c r="M156" s="141">
        <f ca="1">IF(C156=0,0,'Tabla Amortización Crec'!X162+'Tabla Amortización Crec'!V162+'Tabla Amortización Crec'!S162+'Tabla Amortización Crec'!Q162)</f>
        <v>142.85911378699481</v>
      </c>
      <c r="N156" s="141">
        <f t="shared" ca="1" si="18"/>
        <v>25081.504101531675</v>
      </c>
      <c r="O156" s="142"/>
      <c r="P156" s="140">
        <f t="shared" ca="1" si="15"/>
        <v>1466634.9607455654</v>
      </c>
      <c r="Q156" s="140">
        <f t="shared" ca="1" si="19"/>
        <v>24938.644987744679</v>
      </c>
      <c r="R156" s="72"/>
      <c r="S156" s="72"/>
    </row>
    <row r="157" spans="1:19" ht="15" x14ac:dyDescent="0.25">
      <c r="A157" s="155">
        <v>150</v>
      </c>
      <c r="B157" s="244">
        <f ca="1">'Tabla Amortización Crec'!C163</f>
        <v>50225</v>
      </c>
      <c r="C157" s="141">
        <f t="shared" ca="1" si="20"/>
        <v>1466634.9607455654</v>
      </c>
      <c r="D157" s="141">
        <f ca="1">IF(C157&lt;=0,0,IF(C157&lt;D156,C157,'Tabla Amortización Crec'!AB163))</f>
        <v>9061.6544490387078</v>
      </c>
      <c r="E157" s="156"/>
      <c r="F157" s="141">
        <f ca="1">IF(C157&lt;=0,0,'Tabla Amortización Crec'!AC163)</f>
        <v>13810.813105000001</v>
      </c>
      <c r="G157" s="141">
        <f t="shared" ca="1" si="14"/>
        <v>22872.467554038711</v>
      </c>
      <c r="H157" s="449"/>
      <c r="I157" s="141">
        <f t="shared" ca="1" si="16"/>
        <v>1173.3079685964524</v>
      </c>
      <c r="J157" s="141">
        <f ca="1">IF(P156&lt;=0.01,0,'Tabla Amortización Crec'!R163)</f>
        <v>166.35080000000002</v>
      </c>
      <c r="K157" s="141">
        <f ca="1">IF(D157&lt;=0,0,'Tabla Amortización Crec'!W163+'Tabla Amortización Crec'!U163)</f>
        <v>327.51866116871747</v>
      </c>
      <c r="L157" s="141">
        <f t="shared" ca="1" si="17"/>
        <v>399</v>
      </c>
      <c r="M157" s="141">
        <f ca="1">IF(C157=0,0,'Tabla Amortización Crec'!X163+'Tabla Amortización Crec'!V163+'Tabla Amortización Crec'!S163+'Tabla Amortización Crec'!Q163)</f>
        <v>142.85911378699481</v>
      </c>
      <c r="N157" s="141">
        <f t="shared" ca="1" si="18"/>
        <v>25081.504097590874</v>
      </c>
      <c r="O157" s="142"/>
      <c r="P157" s="140">
        <f t="shared" ca="1" si="15"/>
        <v>1457573.3062965267</v>
      </c>
      <c r="Q157" s="140">
        <f t="shared" ca="1" si="19"/>
        <v>24938.644983803879</v>
      </c>
      <c r="R157" s="72"/>
      <c r="S157" s="72"/>
    </row>
    <row r="158" spans="1:19" ht="15" x14ac:dyDescent="0.25">
      <c r="A158" s="155">
        <v>151</v>
      </c>
      <c r="B158" s="244">
        <f ca="1">'Tabla Amortización Crec'!C164</f>
        <v>50256</v>
      </c>
      <c r="C158" s="141">
        <f t="shared" ca="1" si="20"/>
        <v>1457573.3062965267</v>
      </c>
      <c r="D158" s="141">
        <f ca="1">IF(C158&lt;=0,0,IF(C158&lt;D157,C158,'Tabla Amortización Crec'!AB164))</f>
        <v>8696.7182864055339</v>
      </c>
      <c r="E158" s="156"/>
      <c r="F158" s="141">
        <f ca="1">IF(C158&lt;=0,0,'Tabla Amortización Crec'!AC164)</f>
        <v>14182.998653083336</v>
      </c>
      <c r="G158" s="141">
        <f t="shared" ca="1" si="14"/>
        <v>22879.71693948887</v>
      </c>
      <c r="H158" s="449"/>
      <c r="I158" s="141">
        <f t="shared" ca="1" si="16"/>
        <v>1166.0586450372216</v>
      </c>
      <c r="J158" s="141">
        <f ca="1">IF(P157&lt;=0.01,0,'Tabla Amortización Crec'!R164)</f>
        <v>166.35080000000002</v>
      </c>
      <c r="K158" s="141">
        <f ca="1">IF(D158&lt;=0,0,'Tabla Amortización Crec'!W164+'Tabla Amortización Crec'!U164)</f>
        <v>327.51866116871753</v>
      </c>
      <c r="L158" s="141">
        <f t="shared" ca="1" si="17"/>
        <v>399</v>
      </c>
      <c r="M158" s="141">
        <f ca="1">IF(C158=0,0,'Tabla Amortización Crec'!X164+'Tabla Amortización Crec'!V164+'Tabla Amortización Crec'!S164+'Tabla Amortización Crec'!Q164)</f>
        <v>142.85911378699481</v>
      </c>
      <c r="N158" s="141">
        <f t="shared" ca="1" si="18"/>
        <v>25081.504159481803</v>
      </c>
      <c r="O158" s="142"/>
      <c r="P158" s="140">
        <f t="shared" ca="1" si="15"/>
        <v>1448876.5880101211</v>
      </c>
      <c r="Q158" s="140">
        <f t="shared" ca="1" si="19"/>
        <v>24938.645045694808</v>
      </c>
      <c r="R158" s="72"/>
      <c r="S158" s="72"/>
    </row>
    <row r="159" spans="1:19" ht="15" x14ac:dyDescent="0.25">
      <c r="A159" s="155">
        <v>152</v>
      </c>
      <c r="B159" s="244">
        <f ca="1">'Tabla Amortización Crec'!C165</f>
        <v>50287</v>
      </c>
      <c r="C159" s="141">
        <f t="shared" ca="1" si="20"/>
        <v>1448876.5880101211</v>
      </c>
      <c r="D159" s="141">
        <f ca="1">IF(C159&lt;=0,0,IF(C159&lt;D158,C159,'Tabla Amortización Crec'!AB165))</f>
        <v>8788.2995614715419</v>
      </c>
      <c r="E159" s="156"/>
      <c r="F159" s="141">
        <f ca="1">IF(C159&lt;=0,0,'Tabla Amortización Crec'!AC165)</f>
        <v>14098.374735972224</v>
      </c>
      <c r="G159" s="141">
        <f t="shared" ca="1" si="14"/>
        <v>22886.674297443766</v>
      </c>
      <c r="H159" s="449"/>
      <c r="I159" s="141">
        <f t="shared" ca="1" si="16"/>
        <v>1159.101270408097</v>
      </c>
      <c r="J159" s="141">
        <f ca="1">IF(P158&lt;=0.01,0,'Tabla Amortización Crec'!R165)</f>
        <v>166.35080000000002</v>
      </c>
      <c r="K159" s="141">
        <f ca="1">IF(D159&lt;=0,0,'Tabla Amortización Crec'!W165+'Tabla Amortización Crec'!U165)</f>
        <v>327.51866116871753</v>
      </c>
      <c r="L159" s="141">
        <f t="shared" ca="1" si="17"/>
        <v>399</v>
      </c>
      <c r="M159" s="141">
        <f ca="1">IF(C159=0,0,'Tabla Amortización Crec'!X165+'Tabla Amortización Crec'!V165+'Tabla Amortización Crec'!S165+'Tabla Amortización Crec'!Q165)</f>
        <v>142.85911378699481</v>
      </c>
      <c r="N159" s="141">
        <f t="shared" ca="1" si="18"/>
        <v>25081.504142807575</v>
      </c>
      <c r="O159" s="142"/>
      <c r="P159" s="140">
        <f t="shared" ca="1" si="15"/>
        <v>1440088.2884486497</v>
      </c>
      <c r="Q159" s="140">
        <f t="shared" ca="1" si="19"/>
        <v>24938.645029020579</v>
      </c>
      <c r="R159" s="72"/>
      <c r="S159" s="72"/>
    </row>
    <row r="160" spans="1:19" ht="15" x14ac:dyDescent="0.25">
      <c r="A160" s="155">
        <v>153</v>
      </c>
      <c r="B160" s="244">
        <f ca="1">'Tabla Amortización Crec'!C166</f>
        <v>50317</v>
      </c>
      <c r="C160" s="141">
        <f t="shared" ca="1" si="20"/>
        <v>1440088.2884486497</v>
      </c>
      <c r="D160" s="141">
        <f ca="1">IF(C160&lt;=0,0,IF(C160&lt;D159,C160,'Tabla Amortización Crec'!AB166))</f>
        <v>9332.8729510055309</v>
      </c>
      <c r="E160" s="156"/>
      <c r="F160" s="141">
        <f ca="1">IF(C160&lt;=0,0,'Tabla Amortización Crec'!AC166)</f>
        <v>13560.8319625</v>
      </c>
      <c r="G160" s="141">
        <f t="shared" ca="1" si="14"/>
        <v>22893.704913505531</v>
      </c>
      <c r="H160" s="449"/>
      <c r="I160" s="141">
        <f t="shared" ca="1" si="16"/>
        <v>1152.0706307589198</v>
      </c>
      <c r="J160" s="141">
        <f ca="1">IF(P159&lt;=0.01,0,'Tabla Amortización Crec'!R166)</f>
        <v>166.35080000000002</v>
      </c>
      <c r="K160" s="141">
        <f ca="1">IF(D160&lt;=0,0,'Tabla Amortización Crec'!W166+'Tabla Amortización Crec'!U166)</f>
        <v>327.51866116871753</v>
      </c>
      <c r="L160" s="141">
        <f t="shared" ca="1" si="17"/>
        <v>399</v>
      </c>
      <c r="M160" s="141">
        <f ca="1">IF(C160=0,0,'Tabla Amortización Crec'!X166+'Tabla Amortización Crec'!V166+'Tabla Amortización Crec'!S166+'Tabla Amortización Crec'!Q166)</f>
        <v>142.85911378699481</v>
      </c>
      <c r="N160" s="141">
        <f t="shared" ca="1" si="18"/>
        <v>25081.504119220164</v>
      </c>
      <c r="O160" s="142"/>
      <c r="P160" s="140">
        <f t="shared" ca="1" si="15"/>
        <v>1430755.4154976441</v>
      </c>
      <c r="Q160" s="140">
        <f t="shared" ca="1" si="19"/>
        <v>24938.645005433169</v>
      </c>
      <c r="R160" s="72"/>
      <c r="S160" s="72"/>
    </row>
    <row r="161" spans="1:19" ht="15" x14ac:dyDescent="0.25">
      <c r="A161" s="155">
        <v>154</v>
      </c>
      <c r="B161" s="244">
        <f ca="1">'Tabla Amortización Crec'!C167</f>
        <v>50348</v>
      </c>
      <c r="C161" s="141">
        <f t="shared" ca="1" si="20"/>
        <v>1430755.4154976441</v>
      </c>
      <c r="D161" s="141">
        <f ca="1">IF(C161&lt;=0,0,IF(C161&lt;D160,C161,'Tabla Amortización Crec'!AB167))</f>
        <v>8979.1255753459882</v>
      </c>
      <c r="E161" s="156"/>
      <c r="F161" s="141">
        <f ca="1">IF(C161&lt;=0,0,'Tabla Amortización Crec'!AC167)</f>
        <v>13922.045684555556</v>
      </c>
      <c r="G161" s="141">
        <f t="shared" ca="1" si="14"/>
        <v>22901.171259901545</v>
      </c>
      <c r="H161" s="449"/>
      <c r="I161" s="141">
        <f t="shared" ca="1" si="16"/>
        <v>1144.6043323981155</v>
      </c>
      <c r="J161" s="141">
        <f ca="1">IF(P160&lt;=0.01,0,'Tabla Amortización Crec'!R167)</f>
        <v>166.35080000000002</v>
      </c>
      <c r="K161" s="141">
        <f ca="1">IF(D161&lt;=0,0,'Tabla Amortización Crec'!W167+'Tabla Amortización Crec'!U167)</f>
        <v>327.51866116871753</v>
      </c>
      <c r="L161" s="141">
        <f t="shared" ca="1" si="17"/>
        <v>399</v>
      </c>
      <c r="M161" s="141">
        <f ca="1">IF(C161=0,0,'Tabla Amortización Crec'!X167+'Tabla Amortización Crec'!V167+'Tabla Amortización Crec'!S167+'Tabla Amortización Crec'!Q167)</f>
        <v>142.85911378699481</v>
      </c>
      <c r="N161" s="141">
        <f t="shared" ca="1" si="18"/>
        <v>25081.504167255371</v>
      </c>
      <c r="O161" s="142"/>
      <c r="P161" s="140">
        <f t="shared" ca="1" si="15"/>
        <v>1421776.2899222982</v>
      </c>
      <c r="Q161" s="140">
        <f t="shared" ca="1" si="19"/>
        <v>24938.645053468375</v>
      </c>
      <c r="R161" s="72"/>
      <c r="S161" s="72"/>
    </row>
    <row r="162" spans="1:19" ht="15" x14ac:dyDescent="0.25">
      <c r="A162" s="155">
        <v>155</v>
      </c>
      <c r="B162" s="244">
        <f ca="1">'Tabla Amortización Crec'!C168</f>
        <v>50378</v>
      </c>
      <c r="C162" s="141">
        <f t="shared" ca="1" si="20"/>
        <v>1421776.2899222982</v>
      </c>
      <c r="D162" s="141">
        <f ca="1">IF(C162&lt;=0,0,IF(C162&lt;D161,C162,'Tabla Amortización Crec'!AB168))</f>
        <v>9519.9605359497564</v>
      </c>
      <c r="E162" s="156"/>
      <c r="F162" s="141">
        <f ca="1">IF(C162&lt;=0,0,'Tabla Amortización Crec'!AC168)</f>
        <v>13388.393962500002</v>
      </c>
      <c r="G162" s="141">
        <f t="shared" ca="1" si="14"/>
        <v>22908.354498449757</v>
      </c>
      <c r="H162" s="449"/>
      <c r="I162" s="141">
        <f t="shared" ca="1" si="16"/>
        <v>1137.4210319378385</v>
      </c>
      <c r="J162" s="141">
        <f ca="1">IF(P161&lt;=0.01,0,'Tabla Amortización Crec'!R168)</f>
        <v>166.35080000000002</v>
      </c>
      <c r="K162" s="141">
        <f ca="1">IF(D162&lt;=0,0,'Tabla Amortización Crec'!W168+'Tabla Amortización Crec'!U168)</f>
        <v>327.51866116871753</v>
      </c>
      <c r="L162" s="141">
        <f t="shared" ca="1" si="17"/>
        <v>399</v>
      </c>
      <c r="M162" s="141">
        <f ca="1">IF(C162=0,0,'Tabla Amortización Crec'!X168+'Tabla Amortización Crec'!V168+'Tabla Amortización Crec'!S168+'Tabla Amortización Crec'!Q168)</f>
        <v>142.85911378699481</v>
      </c>
      <c r="N162" s="141">
        <f t="shared" ca="1" si="18"/>
        <v>25081.504105343309</v>
      </c>
      <c r="O162" s="142"/>
      <c r="P162" s="140">
        <f t="shared" ca="1" si="15"/>
        <v>1412256.3293863484</v>
      </c>
      <c r="Q162" s="140">
        <f t="shared" ca="1" si="19"/>
        <v>24938.644991556313</v>
      </c>
      <c r="R162" s="72"/>
      <c r="S162" s="72"/>
    </row>
    <row r="163" spans="1:19" ht="15" x14ac:dyDescent="0.25">
      <c r="A163" s="155">
        <v>156</v>
      </c>
      <c r="B163" s="244">
        <f ca="1">'Tabla Amortización Crec'!C169</f>
        <v>50409</v>
      </c>
      <c r="C163" s="141">
        <f t="shared" ca="1" si="20"/>
        <v>1412256.3293863484</v>
      </c>
      <c r="D163" s="141">
        <f ca="1">IF(C163&lt;=0,0,IF(C163&lt;D162,C163,'Tabla Amortización Crec'!AB169))</f>
        <v>9173.9312293679923</v>
      </c>
      <c r="E163" s="156"/>
      <c r="F163" s="141">
        <f ca="1">IF(C163&lt;=0,0,'Tabla Amortización Crec'!AC169)</f>
        <v>13742.039261583332</v>
      </c>
      <c r="G163" s="141">
        <f t="shared" ca="1" si="14"/>
        <v>22915.970490951324</v>
      </c>
      <c r="H163" s="449"/>
      <c r="I163" s="141">
        <f t="shared" ca="1" si="16"/>
        <v>1129.8050635090788</v>
      </c>
      <c r="J163" s="141">
        <f ca="1">IF(P162&lt;=0.01,0,'Tabla Amortización Crec'!R169)</f>
        <v>166.35080000000002</v>
      </c>
      <c r="K163" s="141">
        <f ca="1">IF(D163&lt;=0,0,'Tabla Amortización Crec'!W169+'Tabla Amortización Crec'!U169)</f>
        <v>327.51866116871753</v>
      </c>
      <c r="L163" s="141">
        <f t="shared" ca="1" si="17"/>
        <v>399</v>
      </c>
      <c r="M163" s="141">
        <f ca="1">IF(C163=0,0,'Tabla Amortización Crec'!X169+'Tabla Amortización Crec'!V169+'Tabla Amortización Crec'!S169+'Tabla Amortización Crec'!Q169)</f>
        <v>142.85911378699481</v>
      </c>
      <c r="N163" s="141">
        <f t="shared" ca="1" si="18"/>
        <v>25081.504129416116</v>
      </c>
      <c r="O163" s="142"/>
      <c r="P163" s="140">
        <f t="shared" ca="1" si="15"/>
        <v>1403082.3981569803</v>
      </c>
      <c r="Q163" s="140">
        <f t="shared" ca="1" si="19"/>
        <v>24938.645015629121</v>
      </c>
      <c r="R163" s="72"/>
      <c r="S163" s="72"/>
    </row>
    <row r="164" spans="1:19" ht="15" x14ac:dyDescent="0.25">
      <c r="A164" s="155">
        <v>157</v>
      </c>
      <c r="B164" s="244">
        <f ca="1">'Tabla Amortización Crec'!C170</f>
        <v>50440</v>
      </c>
      <c r="C164" s="141">
        <f t="shared" ca="1" si="20"/>
        <v>1403082.3981569803</v>
      </c>
      <c r="D164" s="141">
        <f ca="1">IF(C164&lt;=0,0,IF(C164&lt;D163,C164,'Tabla Amortización Crec'!AB170))</f>
        <v>9559.0871214175695</v>
      </c>
      <c r="E164" s="156"/>
      <c r="F164" s="141">
        <f ca="1">IF(C164&lt;=0,0,'Tabla Amortización Crec'!AC170)</f>
        <v>13652.771826055556</v>
      </c>
      <c r="G164" s="141">
        <f t="shared" ca="1" si="14"/>
        <v>23211.858947473127</v>
      </c>
      <c r="H164" s="449"/>
      <c r="I164" s="141">
        <f t="shared" ca="1" si="16"/>
        <v>1122.4659185255844</v>
      </c>
      <c r="J164" s="141">
        <f ca="1">IF(P163&lt;=0.01,0,'Tabla Amortización Crec'!R170)</f>
        <v>166.35080000000002</v>
      </c>
      <c r="K164" s="141">
        <f ca="1">IF(D164&lt;=0,0,'Tabla Amortización Crec'!W170+'Tabla Amortización Crec'!U170)</f>
        <v>330.34644430456103</v>
      </c>
      <c r="L164" s="141">
        <f t="shared" ca="1" si="17"/>
        <v>399</v>
      </c>
      <c r="M164" s="141">
        <f ca="1">IF(C164=0,0,'Tabla Amortización Crec'!X170+'Tabla Amortización Crec'!V170+'Tabla Amortización Crec'!S170+'Tabla Amortización Crec'!Q170)</f>
        <v>143.31155908872978</v>
      </c>
      <c r="N164" s="141">
        <f t="shared" ca="1" si="18"/>
        <v>25373.333669391999</v>
      </c>
      <c r="O164" s="142"/>
      <c r="P164" s="140">
        <f t="shared" ca="1" si="15"/>
        <v>1393523.3110355628</v>
      </c>
      <c r="Q164" s="140">
        <f t="shared" ca="1" si="19"/>
        <v>25230.022110303271</v>
      </c>
      <c r="R164" s="72"/>
      <c r="S164" s="72"/>
    </row>
    <row r="165" spans="1:19" ht="15" x14ac:dyDescent="0.25">
      <c r="A165" s="155">
        <v>158</v>
      </c>
      <c r="B165" s="244">
        <f ca="1">'Tabla Amortización Crec'!C171</f>
        <v>50468</v>
      </c>
      <c r="C165" s="141">
        <f t="shared" ca="1" si="20"/>
        <v>1393523.3110355628</v>
      </c>
      <c r="D165" s="141">
        <f ca="1">IF(C165&lt;=0,0,IF(C165&lt;D164,C165,'Tabla Amortización Crec'!AB171))</f>
        <v>10971.984070635208</v>
      </c>
      <c r="E165" s="156"/>
      <c r="F165" s="141">
        <f ca="1">IF(C165&lt;=0,0,'Tabla Amortización Crec'!AC171)</f>
        <v>12247.522063</v>
      </c>
      <c r="G165" s="141">
        <f t="shared" ca="1" si="14"/>
        <v>23219.506133635208</v>
      </c>
      <c r="H165" s="449"/>
      <c r="I165" s="141">
        <f t="shared" ca="1" si="16"/>
        <v>1114.8186488284503</v>
      </c>
      <c r="J165" s="141">
        <f ca="1">IF(P164&lt;=0.01,0,'Tabla Amortización Crec'!R171)</f>
        <v>166.35080000000002</v>
      </c>
      <c r="K165" s="141">
        <f ca="1">IF(D165&lt;=0,0,'Tabla Amortización Crec'!W171+'Tabla Amortización Crec'!U171)</f>
        <v>330.34644430456109</v>
      </c>
      <c r="L165" s="141">
        <f t="shared" ca="1" si="17"/>
        <v>399</v>
      </c>
      <c r="M165" s="141">
        <f ca="1">IF(C165=0,0,'Tabla Amortización Crec'!X171+'Tabla Amortización Crec'!V171+'Tabla Amortización Crec'!S171+'Tabla Amortización Crec'!Q171)</f>
        <v>143.31155908872978</v>
      </c>
      <c r="N165" s="141">
        <f t="shared" ca="1" si="18"/>
        <v>25373.333585856948</v>
      </c>
      <c r="O165" s="142"/>
      <c r="P165" s="140">
        <f t="shared" ca="1" si="15"/>
        <v>1382551.3269649276</v>
      </c>
      <c r="Q165" s="140">
        <f t="shared" ca="1" si="19"/>
        <v>25230.02202676822</v>
      </c>
      <c r="R165" s="72"/>
      <c r="S165" s="72"/>
    </row>
    <row r="166" spans="1:19" ht="15" x14ac:dyDescent="0.25">
      <c r="A166" s="155">
        <v>159</v>
      </c>
      <c r="B166" s="244">
        <f ca="1">'Tabla Amortización Crec'!C172</f>
        <v>50499</v>
      </c>
      <c r="C166" s="141">
        <f t="shared" ca="1" si="20"/>
        <v>1382551.3269649276</v>
      </c>
      <c r="D166" s="141">
        <f ca="1">IF(C166&lt;=0,0,IF(C166&lt;D165,C166,'Tabla Amortización Crec'!AB172))</f>
        <v>9775.2907072205471</v>
      </c>
      <c r="E166" s="156"/>
      <c r="F166" s="141">
        <f ca="1">IF(C166&lt;=0,0,'Tabla Amortización Crec'!AC172)</f>
        <v>13452.993108805553</v>
      </c>
      <c r="G166" s="141">
        <f t="shared" ca="1" si="14"/>
        <v>23228.283816026102</v>
      </c>
      <c r="H166" s="449"/>
      <c r="I166" s="141">
        <f t="shared" ca="1" si="16"/>
        <v>1106.0410615719422</v>
      </c>
      <c r="J166" s="141">
        <f ca="1">IF(P165&lt;=0.01,0,'Tabla Amortización Crec'!R172)</f>
        <v>166.35080000000002</v>
      </c>
      <c r="K166" s="141">
        <f ca="1">IF(D166&lt;=0,0,'Tabla Amortización Crec'!W172+'Tabla Amortización Crec'!U172)</f>
        <v>330.34644430456098</v>
      </c>
      <c r="L166" s="141">
        <f t="shared" ca="1" si="17"/>
        <v>399</v>
      </c>
      <c r="M166" s="141">
        <f ca="1">IF(C166=0,0,'Tabla Amortización Crec'!X172+'Tabla Amortización Crec'!V172+'Tabla Amortización Crec'!S172+'Tabla Amortización Crec'!Q172)</f>
        <v>143.31155908872978</v>
      </c>
      <c r="N166" s="141">
        <f t="shared" ca="1" si="18"/>
        <v>25373.333680991331</v>
      </c>
      <c r="O166" s="142"/>
      <c r="P166" s="140">
        <f t="shared" ca="1" si="15"/>
        <v>1372776.036257707</v>
      </c>
      <c r="Q166" s="140">
        <f t="shared" ca="1" si="19"/>
        <v>25230.022121902603</v>
      </c>
      <c r="R166" s="72"/>
      <c r="S166" s="72"/>
    </row>
    <row r="167" spans="1:19" ht="15" x14ac:dyDescent="0.25">
      <c r="A167" s="155">
        <v>160</v>
      </c>
      <c r="B167" s="244">
        <f ca="1">'Tabla Amortización Crec'!C173</f>
        <v>50529</v>
      </c>
      <c r="C167" s="141">
        <f t="shared" ca="1" si="20"/>
        <v>1372776.036257707</v>
      </c>
      <c r="D167" s="141">
        <f ca="1">IF(C167&lt;=0,0,IF(C167&lt;D166,C167,'Tabla Amortización Crec'!AB173))</f>
        <v>10309.129093798862</v>
      </c>
      <c r="E167" s="156"/>
      <c r="F167" s="141">
        <f ca="1">IF(C167&lt;=0,0,'Tabla Amortización Crec'!AC173)</f>
        <v>12926.974941666667</v>
      </c>
      <c r="G167" s="141">
        <f t="shared" ca="1" si="14"/>
        <v>23236.104035465527</v>
      </c>
      <c r="H167" s="449"/>
      <c r="I167" s="141">
        <f t="shared" ca="1" si="16"/>
        <v>1098.2208290061658</v>
      </c>
      <c r="J167" s="141">
        <f ca="1">IF(P166&lt;=0.01,0,'Tabla Amortización Crec'!R173)</f>
        <v>166.35080000000002</v>
      </c>
      <c r="K167" s="141">
        <f ca="1">IF(D167&lt;=0,0,'Tabla Amortización Crec'!W173+'Tabla Amortización Crec'!U173)</f>
        <v>330.34644430456098</v>
      </c>
      <c r="L167" s="141">
        <f t="shared" ca="1" si="17"/>
        <v>399</v>
      </c>
      <c r="M167" s="141">
        <f ca="1">IF(C167=0,0,'Tabla Amortización Crec'!X173+'Tabla Amortización Crec'!V173+'Tabla Amortización Crec'!S173+'Tabla Amortización Crec'!Q173)</f>
        <v>143.31155908872978</v>
      </c>
      <c r="N167" s="141">
        <f t="shared" ca="1" si="18"/>
        <v>25373.333667864979</v>
      </c>
      <c r="O167" s="142"/>
      <c r="P167" s="140">
        <f t="shared" ca="1" si="15"/>
        <v>1362466.9071639082</v>
      </c>
      <c r="Q167" s="140">
        <f t="shared" ca="1" si="19"/>
        <v>25230.022108776251</v>
      </c>
      <c r="R167" s="72"/>
      <c r="S167" s="72"/>
    </row>
    <row r="168" spans="1:19" ht="15" x14ac:dyDescent="0.25">
      <c r="A168" s="155">
        <v>161</v>
      </c>
      <c r="B168" s="244">
        <f ca="1">'Tabla Amortización Crec'!C174</f>
        <v>50560</v>
      </c>
      <c r="C168" s="141">
        <f t="shared" ca="1" si="20"/>
        <v>1362466.9071639082</v>
      </c>
      <c r="D168" s="141">
        <f ca="1">IF(C168&lt;=0,0,IF(C168&lt;D167,C168,'Tabla Amortización Crec'!AB174))</f>
        <v>9986.7908057362802</v>
      </c>
      <c r="E168" s="156"/>
      <c r="F168" s="141">
        <f ca="1">IF(C168&lt;=0,0,'Tabla Amortización Crec'!AC174)</f>
        <v>13257.560544194444</v>
      </c>
      <c r="G168" s="141">
        <f t="shared" ca="1" si="14"/>
        <v>23244.351349930723</v>
      </c>
      <c r="H168" s="449"/>
      <c r="I168" s="141">
        <f t="shared" ca="1" si="16"/>
        <v>1089.9735257311265</v>
      </c>
      <c r="J168" s="141">
        <f ca="1">IF(P167&lt;=0.01,0,'Tabla Amortización Crec'!R174)</f>
        <v>166.35080000000002</v>
      </c>
      <c r="K168" s="141">
        <f ca="1">IF(D168&lt;=0,0,'Tabla Amortización Crec'!W174+'Tabla Amortización Crec'!U174)</f>
        <v>330.34644430456103</v>
      </c>
      <c r="L168" s="141">
        <f t="shared" ca="1" si="17"/>
        <v>399</v>
      </c>
      <c r="M168" s="141">
        <f ca="1">IF(C168=0,0,'Tabla Amortización Crec'!X174+'Tabla Amortización Crec'!V174+'Tabla Amortización Crec'!S174+'Tabla Amortización Crec'!Q174)</f>
        <v>143.31155908872978</v>
      </c>
      <c r="N168" s="141">
        <f t="shared" ca="1" si="18"/>
        <v>25373.333679055137</v>
      </c>
      <c r="O168" s="142"/>
      <c r="P168" s="140">
        <f t="shared" ca="1" si="15"/>
        <v>1352480.1163581719</v>
      </c>
      <c r="Q168" s="140">
        <f t="shared" ca="1" si="19"/>
        <v>25230.022119966408</v>
      </c>
      <c r="R168" s="72"/>
      <c r="S168" s="72"/>
    </row>
    <row r="169" spans="1:19" ht="15" x14ac:dyDescent="0.25">
      <c r="A169" s="155">
        <v>162</v>
      </c>
      <c r="B169" s="244">
        <f ca="1">'Tabla Amortización Crec'!C175</f>
        <v>50590</v>
      </c>
      <c r="C169" s="141">
        <f t="shared" ca="1" si="20"/>
        <v>1352480.1163581719</v>
      </c>
      <c r="D169" s="141">
        <f ca="1">IF(C169&lt;=0,0,IF(C169&lt;D168,C169,'Tabla Amortización Crec'!AB175))</f>
        <v>10516.48574210578</v>
      </c>
      <c r="E169" s="156"/>
      <c r="F169" s="141">
        <f ca="1">IF(C169&lt;=0,0,'Tabla Amortización Crec'!AC175)</f>
        <v>12735.855028333333</v>
      </c>
      <c r="G169" s="141">
        <f t="shared" ca="1" si="14"/>
        <v>23252.340770439114</v>
      </c>
      <c r="H169" s="449"/>
      <c r="I169" s="141">
        <f t="shared" ca="1" si="16"/>
        <v>1081.9840930865378</v>
      </c>
      <c r="J169" s="141">
        <f ca="1">IF(P168&lt;=0.01,0,'Tabla Amortización Crec'!R175)</f>
        <v>166.35080000000002</v>
      </c>
      <c r="K169" s="141">
        <f ca="1">IF(D169&lt;=0,0,'Tabla Amortización Crec'!W175+'Tabla Amortización Crec'!U175)</f>
        <v>330.34644430456098</v>
      </c>
      <c r="L169" s="141">
        <f t="shared" ca="1" si="17"/>
        <v>399</v>
      </c>
      <c r="M169" s="141">
        <f ca="1">IF(C169=0,0,'Tabla Amortización Crec'!X175+'Tabla Amortización Crec'!V175+'Tabla Amortización Crec'!S175+'Tabla Amortización Crec'!Q175)</f>
        <v>143.31155908872978</v>
      </c>
      <c r="N169" s="141">
        <f t="shared" ca="1" si="18"/>
        <v>25373.333666918941</v>
      </c>
      <c r="O169" s="142"/>
      <c r="P169" s="140">
        <f t="shared" ca="1" si="15"/>
        <v>1341963.630616066</v>
      </c>
      <c r="Q169" s="140">
        <f t="shared" ca="1" si="19"/>
        <v>25230.022107830213</v>
      </c>
      <c r="R169" s="72"/>
      <c r="S169" s="72"/>
    </row>
    <row r="170" spans="1:19" ht="15" x14ac:dyDescent="0.25">
      <c r="A170" s="155">
        <v>163</v>
      </c>
      <c r="B170" s="244">
        <f ca="1">'Tabla Amortización Crec'!C176</f>
        <v>50621</v>
      </c>
      <c r="C170" s="141">
        <f t="shared" ca="1" si="20"/>
        <v>1341963.630616066</v>
      </c>
      <c r="D170" s="141">
        <f ca="1">IF(C170&lt;=0,0,IF(C170&lt;D169,C170,'Tabla Amortización Crec'!AB176))</f>
        <v>10202.701698494255</v>
      </c>
      <c r="E170" s="156"/>
      <c r="F170" s="141">
        <f ca="1">IF(C170&lt;=0,0,'Tabla Amortización Crec'!AC176)</f>
        <v>13058.052239083334</v>
      </c>
      <c r="G170" s="141">
        <f t="shared" ca="1" si="14"/>
        <v>23260.753937577589</v>
      </c>
      <c r="H170" s="449"/>
      <c r="I170" s="141">
        <f t="shared" ca="1" si="16"/>
        <v>1073.5709044928531</v>
      </c>
      <c r="J170" s="141">
        <f ca="1">IF(P169&lt;=0.01,0,'Tabla Amortización Crec'!R176)</f>
        <v>166.35080000000002</v>
      </c>
      <c r="K170" s="141">
        <f ca="1">IF(D170&lt;=0,0,'Tabla Amortización Crec'!W176+'Tabla Amortización Crec'!U176)</f>
        <v>330.34644430456103</v>
      </c>
      <c r="L170" s="141">
        <f t="shared" ca="1" si="17"/>
        <v>399</v>
      </c>
      <c r="M170" s="141">
        <f ca="1">IF(C170=0,0,'Tabla Amortización Crec'!X176+'Tabla Amortización Crec'!V176+'Tabla Amortización Crec'!S176+'Tabla Amortización Crec'!Q176)</f>
        <v>143.31155908872978</v>
      </c>
      <c r="N170" s="141">
        <f t="shared" ca="1" si="18"/>
        <v>25373.333645463728</v>
      </c>
      <c r="O170" s="142"/>
      <c r="P170" s="140">
        <f t="shared" ca="1" si="15"/>
        <v>1331760.9289175719</v>
      </c>
      <c r="Q170" s="140">
        <f t="shared" ca="1" si="19"/>
        <v>25230.022086375</v>
      </c>
      <c r="R170" s="72"/>
      <c r="S170" s="72"/>
    </row>
    <row r="171" spans="1:19" ht="15" x14ac:dyDescent="0.25">
      <c r="A171" s="155">
        <v>164</v>
      </c>
      <c r="B171" s="244">
        <f ca="1">'Tabla Amortización Crec'!C177</f>
        <v>50652</v>
      </c>
      <c r="C171" s="141">
        <f t="shared" ca="1" si="20"/>
        <v>1331760.9289175719</v>
      </c>
      <c r="D171" s="141">
        <f ca="1">IF(C171&lt;=0,0,IF(C171&lt;D170,C171,'Tabla Amortización Crec'!AB177))</f>
        <v>10310.141815547006</v>
      </c>
      <c r="E171" s="156"/>
      <c r="F171" s="141">
        <f ca="1">IF(C171&lt;=0,0,'Tabla Amortización Crec'!AC177)</f>
        <v>12958.774299916666</v>
      </c>
      <c r="G171" s="141">
        <f t="shared" ca="1" si="14"/>
        <v>23268.916115463671</v>
      </c>
      <c r="H171" s="449"/>
      <c r="I171" s="141">
        <f t="shared" ca="1" si="16"/>
        <v>1065.4087431340577</v>
      </c>
      <c r="J171" s="141">
        <f ca="1">IF(P170&lt;=0.01,0,'Tabla Amortización Crec'!R177)</f>
        <v>166.35080000000002</v>
      </c>
      <c r="K171" s="141">
        <f ca="1">IF(D171&lt;=0,0,'Tabla Amortización Crec'!W177+'Tabla Amortización Crec'!U177)</f>
        <v>330.34644430456098</v>
      </c>
      <c r="L171" s="141">
        <f t="shared" ca="1" si="17"/>
        <v>399</v>
      </c>
      <c r="M171" s="141">
        <f ca="1">IF(C171=0,0,'Tabla Amortización Crec'!X177+'Tabla Amortización Crec'!V177+'Tabla Amortización Crec'!S177+'Tabla Amortización Crec'!Q177)</f>
        <v>143.31155908872978</v>
      </c>
      <c r="N171" s="141">
        <f t="shared" ca="1" si="18"/>
        <v>25373.333661991019</v>
      </c>
      <c r="O171" s="142"/>
      <c r="P171" s="140">
        <f t="shared" ca="1" si="15"/>
        <v>1321450.787102025</v>
      </c>
      <c r="Q171" s="140">
        <f t="shared" ca="1" si="19"/>
        <v>25230.02210290229</v>
      </c>
      <c r="R171" s="72"/>
      <c r="S171" s="72"/>
    </row>
    <row r="172" spans="1:19" ht="15" x14ac:dyDescent="0.25">
      <c r="A172" s="155">
        <v>165</v>
      </c>
      <c r="B172" s="244">
        <f ca="1">'Tabla Amortización Crec'!C178</f>
        <v>50682</v>
      </c>
      <c r="C172" s="141">
        <f t="shared" ca="1" si="20"/>
        <v>1321450.787102025</v>
      </c>
      <c r="D172" s="141">
        <f ca="1">IF(C172&lt;=0,0,IF(C172&lt;D171,C172,'Tabla Amortización Crec'!AB178))</f>
        <v>10833.502056006082</v>
      </c>
      <c r="E172" s="156"/>
      <c r="F172" s="141">
        <f ca="1">IF(C172&lt;=0,0,'Tabla Amortización Crec'!AC178)</f>
        <v>12443.662170833333</v>
      </c>
      <c r="G172" s="141">
        <f t="shared" ca="1" si="14"/>
        <v>23277.164226839413</v>
      </c>
      <c r="H172" s="449"/>
      <c r="I172" s="141">
        <f t="shared" ca="1" si="16"/>
        <v>1057.1606296816201</v>
      </c>
      <c r="J172" s="141">
        <f ca="1">IF(P171&lt;=0.01,0,'Tabla Amortización Crec'!R178)</f>
        <v>166.35080000000002</v>
      </c>
      <c r="K172" s="141">
        <f ca="1">IF(D172&lt;=0,0,'Tabla Amortización Crec'!W178+'Tabla Amortización Crec'!U178)</f>
        <v>330.34644430456103</v>
      </c>
      <c r="L172" s="141">
        <f t="shared" ca="1" si="17"/>
        <v>399</v>
      </c>
      <c r="M172" s="141">
        <f ca="1">IF(C172=0,0,'Tabla Amortización Crec'!X178+'Tabla Amortización Crec'!V178+'Tabla Amortización Crec'!S178+'Tabla Amortización Crec'!Q178)</f>
        <v>143.31155908872978</v>
      </c>
      <c r="N172" s="141">
        <f t="shared" ca="1" si="18"/>
        <v>25373.333659914322</v>
      </c>
      <c r="O172" s="142"/>
      <c r="P172" s="140">
        <f t="shared" ca="1" si="15"/>
        <v>1310617.2850460189</v>
      </c>
      <c r="Q172" s="140">
        <f t="shared" ca="1" si="19"/>
        <v>25230.022100825594</v>
      </c>
      <c r="R172" s="72"/>
      <c r="S172" s="72"/>
    </row>
    <row r="173" spans="1:19" ht="15" x14ac:dyDescent="0.25">
      <c r="A173" s="155">
        <v>166</v>
      </c>
      <c r="B173" s="244">
        <f ca="1">'Tabla Amortización Crec'!C179</f>
        <v>50713</v>
      </c>
      <c r="C173" s="141">
        <f t="shared" ca="1" si="20"/>
        <v>1310617.2850460189</v>
      </c>
      <c r="D173" s="141">
        <f ca="1">IF(C173&lt;=0,0,IF(C173&lt;D172,C173,'Tabla Amortización Crec'!AB179))</f>
        <v>10532.796131983276</v>
      </c>
      <c r="E173" s="156"/>
      <c r="F173" s="141">
        <f ca="1">IF(C173&lt;=0,0,'Tabla Amortización Crec'!AC179)</f>
        <v>12753.034936250002</v>
      </c>
      <c r="G173" s="141">
        <f t="shared" ca="1" si="14"/>
        <v>23285.831068233278</v>
      </c>
      <c r="H173" s="449"/>
      <c r="I173" s="141">
        <f t="shared" ca="1" si="16"/>
        <v>1048.4938280368151</v>
      </c>
      <c r="J173" s="141">
        <f ca="1">IF(P172&lt;=0.01,0,'Tabla Amortización Crec'!R179)</f>
        <v>166.35080000000002</v>
      </c>
      <c r="K173" s="141">
        <f ca="1">IF(D173&lt;=0,0,'Tabla Amortización Crec'!W179+'Tabla Amortización Crec'!U179)</f>
        <v>330.34644430456103</v>
      </c>
      <c r="L173" s="141">
        <f t="shared" ca="1" si="17"/>
        <v>399</v>
      </c>
      <c r="M173" s="141">
        <f ca="1">IF(C173=0,0,'Tabla Amortización Crec'!X179+'Tabla Amortización Crec'!V179+'Tabla Amortización Crec'!S179+'Tabla Amortización Crec'!Q179)</f>
        <v>143.31155908872978</v>
      </c>
      <c r="N173" s="141">
        <f t="shared" ca="1" si="18"/>
        <v>25373.333699663381</v>
      </c>
      <c r="O173" s="142"/>
      <c r="P173" s="140">
        <f t="shared" ca="1" si="15"/>
        <v>1300084.4889140357</v>
      </c>
      <c r="Q173" s="140">
        <f t="shared" ca="1" si="19"/>
        <v>25230.022140574652</v>
      </c>
      <c r="R173" s="72"/>
      <c r="S173" s="72"/>
    </row>
    <row r="174" spans="1:19" ht="15" x14ac:dyDescent="0.25">
      <c r="A174" s="155">
        <v>167</v>
      </c>
      <c r="B174" s="244">
        <f ca="1">'Tabla Amortización Crec'!C180</f>
        <v>50743</v>
      </c>
      <c r="C174" s="141">
        <f t="shared" ca="1" si="20"/>
        <v>1300084.4889140357</v>
      </c>
      <c r="D174" s="141">
        <f ca="1">IF(C174&lt;=0,0,IF(C174&lt;D173,C174,'Tabla Amortización Crec'!AB180))</f>
        <v>11051.794402493371</v>
      </c>
      <c r="E174" s="156"/>
      <c r="F174" s="141">
        <f ca="1">IF(C174&lt;=0,0,'Tabla Amortización Crec'!AC180)</f>
        <v>12242.462845833334</v>
      </c>
      <c r="G174" s="141">
        <f t="shared" ca="1" si="14"/>
        <v>23294.257248326707</v>
      </c>
      <c r="H174" s="449"/>
      <c r="I174" s="141">
        <f t="shared" ca="1" si="16"/>
        <v>1040.0675911312287</v>
      </c>
      <c r="J174" s="141">
        <f ca="1">IF(P173&lt;=0.01,0,'Tabla Amortización Crec'!R180)</f>
        <v>166.35080000000002</v>
      </c>
      <c r="K174" s="141">
        <f ca="1">IF(D174&lt;=0,0,'Tabla Amortización Crec'!W180+'Tabla Amortización Crec'!U180)</f>
        <v>330.34644430456103</v>
      </c>
      <c r="L174" s="141">
        <f t="shared" ca="1" si="17"/>
        <v>399</v>
      </c>
      <c r="M174" s="141">
        <f ca="1">IF(C174=0,0,'Tabla Amortización Crec'!X180+'Tabla Amortización Crec'!V180+'Tabla Amortización Crec'!S180+'Tabla Amortización Crec'!Q180)</f>
        <v>143.31155908872978</v>
      </c>
      <c r="N174" s="141">
        <f t="shared" ca="1" si="18"/>
        <v>25373.333642851223</v>
      </c>
      <c r="O174" s="142"/>
      <c r="P174" s="140">
        <f t="shared" ca="1" si="15"/>
        <v>1289032.6945115423</v>
      </c>
      <c r="Q174" s="140">
        <f t="shared" ca="1" si="19"/>
        <v>25230.022083762495</v>
      </c>
      <c r="R174" s="72"/>
      <c r="S174" s="72"/>
    </row>
    <row r="175" spans="1:19" ht="15" x14ac:dyDescent="0.25">
      <c r="A175" s="155">
        <v>168</v>
      </c>
      <c r="B175" s="244">
        <f ca="1">'Tabla Amortización Crec'!C181</f>
        <v>50774</v>
      </c>
      <c r="C175" s="141">
        <f t="shared" ca="1" si="20"/>
        <v>1289032.6945115423</v>
      </c>
      <c r="D175" s="141">
        <f ca="1">IF(C175&lt;=0,0,IF(C175&lt;D174,C175,'Tabla Amortización Crec'!AB181))</f>
        <v>10760.0938617505</v>
      </c>
      <c r="E175" s="156"/>
      <c r="F175" s="141">
        <f ca="1">IF(C175&lt;=0,0,'Tabla Amortización Crec'!AC181)</f>
        <v>12543.004884111113</v>
      </c>
      <c r="G175" s="141">
        <f t="shared" ca="1" si="14"/>
        <v>23303.098745861615</v>
      </c>
      <c r="H175" s="449"/>
      <c r="I175" s="141">
        <f t="shared" ca="1" si="16"/>
        <v>1031.226155609234</v>
      </c>
      <c r="J175" s="141">
        <f ca="1">IF(P174&lt;=0.01,0,'Tabla Amortización Crec'!R181)</f>
        <v>166.35080000000002</v>
      </c>
      <c r="K175" s="141">
        <f ca="1">IF(D175&lt;=0,0,'Tabla Amortización Crec'!W181+'Tabla Amortización Crec'!U181)</f>
        <v>330.34644430456103</v>
      </c>
      <c r="L175" s="141">
        <f t="shared" ca="1" si="17"/>
        <v>399</v>
      </c>
      <c r="M175" s="141">
        <f ca="1">IF(C175=0,0,'Tabla Amortización Crec'!X181+'Tabla Amortización Crec'!V181+'Tabla Amortización Crec'!S181+'Tabla Amortización Crec'!Q181)</f>
        <v>143.31155908872978</v>
      </c>
      <c r="N175" s="141">
        <f t="shared" ca="1" si="18"/>
        <v>25373.333704864137</v>
      </c>
      <c r="O175" s="142"/>
      <c r="P175" s="140">
        <f t="shared" ca="1" si="15"/>
        <v>1278272.6006497918</v>
      </c>
      <c r="Q175" s="140">
        <f t="shared" ca="1" si="19"/>
        <v>25230.022145775409</v>
      </c>
      <c r="R175" s="72"/>
      <c r="S175" s="72"/>
    </row>
    <row r="176" spans="1:19" ht="15" x14ac:dyDescent="0.25">
      <c r="A176" s="155">
        <v>169</v>
      </c>
      <c r="B176" s="244">
        <f ca="1">'Tabla Amortización Crec'!C182</f>
        <v>50805</v>
      </c>
      <c r="C176" s="141">
        <f t="shared" ca="1" si="20"/>
        <v>1278272.6006497918</v>
      </c>
      <c r="D176" s="141">
        <f ca="1">IF(C176&lt;=0,0,IF(C176&lt;D175,C176,'Tabla Amortización Crec'!AB182))</f>
        <v>11165.41551911544</v>
      </c>
      <c r="E176" s="156"/>
      <c r="F176" s="141">
        <f ca="1">IF(C176&lt;=0,0,'Tabla Amortización Crec'!AC182)</f>
        <v>12438.303230583331</v>
      </c>
      <c r="G176" s="141">
        <f t="shared" ca="1" si="14"/>
        <v>23603.718749698772</v>
      </c>
      <c r="H176" s="449"/>
      <c r="I176" s="141">
        <f t="shared" ca="1" si="16"/>
        <v>1022.6180805198335</v>
      </c>
      <c r="J176" s="141">
        <f ca="1">IF(P175&lt;=0.01,0,'Tabla Amortización Crec'!R182)</f>
        <v>166.35080000000002</v>
      </c>
      <c r="K176" s="141">
        <f ca="1">IF(D176&lt;=0,0,'Tabla Amortización Crec'!W182+'Tabla Amortización Crec'!U182)</f>
        <v>333.20816083803476</v>
      </c>
      <c r="L176" s="141">
        <f t="shared" ca="1" si="17"/>
        <v>399</v>
      </c>
      <c r="M176" s="141">
        <f ca="1">IF(C176=0,0,'Tabla Amortización Crec'!X182+'Tabla Amortización Crec'!V182+'Tabla Amortización Crec'!S182+'Tabla Amortización Crec'!Q182)</f>
        <v>143.76943373408557</v>
      </c>
      <c r="N176" s="141">
        <f t="shared" ca="1" si="18"/>
        <v>25668.66522479073</v>
      </c>
      <c r="O176" s="142"/>
      <c r="P176" s="140">
        <f t="shared" ca="1" si="15"/>
        <v>1267107.1851306763</v>
      </c>
      <c r="Q176" s="140">
        <f t="shared" ca="1" si="19"/>
        <v>25524.895791056642</v>
      </c>
      <c r="R176" s="72"/>
      <c r="S176" s="72"/>
    </row>
    <row r="177" spans="1:19" ht="15" x14ac:dyDescent="0.25">
      <c r="A177" s="155">
        <v>170</v>
      </c>
      <c r="B177" s="244">
        <f ca="1">'Tabla Amortización Crec'!C183</f>
        <v>50833</v>
      </c>
      <c r="C177" s="141">
        <f t="shared" ca="1" si="20"/>
        <v>1267107.1851306763</v>
      </c>
      <c r="D177" s="141">
        <f ca="1">IF(C177&lt;=0,0,IF(C177&lt;D176,C177,'Tabla Amortización Crec'!AB183))</f>
        <v>12476.186146871736</v>
      </c>
      <c r="E177" s="156"/>
      <c r="F177" s="141">
        <f ca="1">IF(C177&lt;=0,0,'Tabla Amortización Crec'!AC183)</f>
        <v>11136.464830555557</v>
      </c>
      <c r="G177" s="141">
        <f t="shared" ca="1" si="14"/>
        <v>23612.650977427293</v>
      </c>
      <c r="H177" s="449"/>
      <c r="I177" s="141">
        <f t="shared" ca="1" si="16"/>
        <v>1013.6857481045411</v>
      </c>
      <c r="J177" s="141">
        <f ca="1">IF(P176&lt;=0.01,0,'Tabla Amortización Crec'!R183)</f>
        <v>166.35080000000002</v>
      </c>
      <c r="K177" s="141">
        <f ca="1">IF(D177&lt;=0,0,'Tabla Amortización Crec'!W183+'Tabla Amortización Crec'!U183)</f>
        <v>333.2081608380347</v>
      </c>
      <c r="L177" s="141">
        <f t="shared" ca="1" si="17"/>
        <v>399</v>
      </c>
      <c r="M177" s="141">
        <f ca="1">IF(C177=0,0,'Tabla Amortización Crec'!X183+'Tabla Amortización Crec'!V183+'Tabla Amortización Crec'!S183+'Tabla Amortización Crec'!Q183)</f>
        <v>143.76943373408557</v>
      </c>
      <c r="N177" s="141">
        <f t="shared" ca="1" si="18"/>
        <v>25668.665120103957</v>
      </c>
      <c r="O177" s="142"/>
      <c r="P177" s="140">
        <f t="shared" ca="1" si="15"/>
        <v>1254630.9989838046</v>
      </c>
      <c r="Q177" s="140">
        <f t="shared" ca="1" si="19"/>
        <v>25524.89568636987</v>
      </c>
      <c r="R177" s="72"/>
      <c r="S177" s="72"/>
    </row>
    <row r="178" spans="1:19" ht="15" x14ac:dyDescent="0.25">
      <c r="A178" s="155">
        <v>171</v>
      </c>
      <c r="B178" s="244">
        <f ca="1">'Tabla Amortización Crec'!C184</f>
        <v>50864</v>
      </c>
      <c r="C178" s="141">
        <f t="shared" ca="1" si="20"/>
        <v>1254630.9989838046</v>
      </c>
      <c r="D178" s="141">
        <f ca="1">IF(C178&lt;=0,0,IF(C178&lt;D177,C178,'Tabla Amortización Crec'!AB184))</f>
        <v>11414.374718881434</v>
      </c>
      <c r="E178" s="156"/>
      <c r="F178" s="141">
        <f ca="1">IF(C178&lt;=0,0,'Tabla Amortización Crec'!AC184)</f>
        <v>12208.257231055555</v>
      </c>
      <c r="G178" s="141">
        <f t="shared" ca="1" si="14"/>
        <v>23622.631949936989</v>
      </c>
      <c r="H178" s="449"/>
      <c r="I178" s="141">
        <f t="shared" ca="1" si="16"/>
        <v>1003.7047991870437</v>
      </c>
      <c r="J178" s="141">
        <f ca="1">IF(P177&lt;=0.01,0,'Tabla Amortización Crec'!R184)</f>
        <v>166.35080000000002</v>
      </c>
      <c r="K178" s="141">
        <f ca="1">IF(D178&lt;=0,0,'Tabla Amortización Crec'!W184+'Tabla Amortización Crec'!U184)</f>
        <v>333.2081608380347</v>
      </c>
      <c r="L178" s="141">
        <f t="shared" ca="1" si="17"/>
        <v>399</v>
      </c>
      <c r="M178" s="141">
        <f ca="1">IF(C178=0,0,'Tabla Amortización Crec'!X184+'Tabla Amortización Crec'!V184+'Tabla Amortización Crec'!S184+'Tabla Amortización Crec'!Q184)</f>
        <v>143.76943373408557</v>
      </c>
      <c r="N178" s="141">
        <f t="shared" ca="1" si="18"/>
        <v>25668.665143696155</v>
      </c>
      <c r="O178" s="142"/>
      <c r="P178" s="140">
        <f t="shared" ca="1" si="15"/>
        <v>1243216.6242649232</v>
      </c>
      <c r="Q178" s="140">
        <f t="shared" ca="1" si="19"/>
        <v>25524.895709962067</v>
      </c>
      <c r="R178" s="72"/>
      <c r="S178" s="72"/>
    </row>
    <row r="179" spans="1:19" ht="15" x14ac:dyDescent="0.25">
      <c r="A179" s="155">
        <v>172</v>
      </c>
      <c r="B179" s="244">
        <f ca="1">'Tabla Amortización Crec'!C185</f>
        <v>50894</v>
      </c>
      <c r="C179" s="141">
        <f t="shared" ca="1" si="20"/>
        <v>1243216.6242649232</v>
      </c>
      <c r="D179" s="141">
        <f ca="1">IF(C179&lt;=0,0,IF(C179&lt;D178,C179,'Tabla Amortización Crec'!AB185))</f>
        <v>11924.806310829255</v>
      </c>
      <c r="E179" s="156"/>
      <c r="F179" s="141">
        <f ca="1">IF(C179&lt;=0,0,'Tabla Amortización Crec'!AC185)</f>
        <v>11706.957164166666</v>
      </c>
      <c r="G179" s="141">
        <f t="shared" ca="1" si="14"/>
        <v>23631.763474995922</v>
      </c>
      <c r="H179" s="449"/>
      <c r="I179" s="141">
        <f t="shared" ca="1" si="16"/>
        <v>994.57329941193848</v>
      </c>
      <c r="J179" s="141">
        <f ca="1">IF(P178&lt;=0.01,0,'Tabla Amortización Crec'!R185)</f>
        <v>166.35080000000002</v>
      </c>
      <c r="K179" s="141">
        <f ca="1">IF(D179&lt;=0,0,'Tabla Amortización Crec'!W185+'Tabla Amortización Crec'!U185)</f>
        <v>333.2081608380347</v>
      </c>
      <c r="L179" s="141">
        <f t="shared" ca="1" si="17"/>
        <v>399</v>
      </c>
      <c r="M179" s="141">
        <f ca="1">IF(C179=0,0,'Tabla Amortización Crec'!X185+'Tabla Amortización Crec'!V185+'Tabla Amortización Crec'!S185+'Tabla Amortización Crec'!Q185)</f>
        <v>143.76943373408557</v>
      </c>
      <c r="N179" s="141">
        <f t="shared" ca="1" si="18"/>
        <v>25668.665168979984</v>
      </c>
      <c r="O179" s="142"/>
      <c r="P179" s="140">
        <f t="shared" ca="1" si="15"/>
        <v>1231291.8179540939</v>
      </c>
      <c r="Q179" s="140">
        <f t="shared" ca="1" si="19"/>
        <v>25524.895735245897</v>
      </c>
      <c r="R179" s="72"/>
      <c r="S179" s="72"/>
    </row>
    <row r="180" spans="1:19" ht="15" x14ac:dyDescent="0.25">
      <c r="A180" s="155">
        <v>173</v>
      </c>
      <c r="B180" s="244">
        <f ca="1">'Tabla Amortización Crec'!C186</f>
        <v>50925</v>
      </c>
      <c r="C180" s="141">
        <f t="shared" ca="1" si="20"/>
        <v>1231291.8179540939</v>
      </c>
      <c r="D180" s="141">
        <f ca="1">IF(C180&lt;=0,0,IF(C180&lt;D179,C180,'Tabla Amortización Crec'!AB186))</f>
        <v>11660.14926133597</v>
      </c>
      <c r="E180" s="156"/>
      <c r="F180" s="141">
        <f ca="1">IF(C180&lt;=0,0,'Tabla Amortización Crec'!AC186)</f>
        <v>11981.154043444443</v>
      </c>
      <c r="G180" s="141">
        <f t="shared" ca="1" si="14"/>
        <v>23641.303304780413</v>
      </c>
      <c r="H180" s="449"/>
      <c r="I180" s="141">
        <f t="shared" ca="1" si="16"/>
        <v>985.03345436327515</v>
      </c>
      <c r="J180" s="141">
        <f ca="1">IF(P179&lt;=0.01,0,'Tabla Amortización Crec'!R186)</f>
        <v>166.35080000000002</v>
      </c>
      <c r="K180" s="141">
        <f ca="1">IF(D180&lt;=0,0,'Tabla Amortización Crec'!W186+'Tabla Amortización Crec'!U186)</f>
        <v>333.2081608380347</v>
      </c>
      <c r="L180" s="141">
        <f t="shared" ca="1" si="17"/>
        <v>399</v>
      </c>
      <c r="M180" s="141">
        <f ca="1">IF(C180=0,0,'Tabla Amortización Crec'!X186+'Tabla Amortización Crec'!V186+'Tabla Amortización Crec'!S186+'Tabla Amortización Crec'!Q186)</f>
        <v>143.76943373408557</v>
      </c>
      <c r="N180" s="141">
        <f t="shared" ca="1" si="18"/>
        <v>25668.66515371581</v>
      </c>
      <c r="O180" s="142"/>
      <c r="P180" s="140">
        <f t="shared" ca="1" si="15"/>
        <v>1219631.6686927578</v>
      </c>
      <c r="Q180" s="140">
        <f t="shared" ca="1" si="19"/>
        <v>25524.895719981723</v>
      </c>
      <c r="R180" s="72"/>
      <c r="S180" s="72"/>
    </row>
    <row r="181" spans="1:19" ht="15" x14ac:dyDescent="0.25">
      <c r="A181" s="155">
        <v>174</v>
      </c>
      <c r="B181" s="244">
        <f ca="1">'Tabla Amortización Crec'!C187</f>
        <v>50955</v>
      </c>
      <c r="C181" s="141">
        <f t="shared" ca="1" si="20"/>
        <v>1219631.6686927578</v>
      </c>
      <c r="D181" s="141">
        <f ca="1">IF(C181&lt;=0,0,IF(C181&lt;D180,C181,'Tabla Amortización Crec'!AB187))</f>
        <v>12165.76594025821</v>
      </c>
      <c r="E181" s="156"/>
      <c r="F181" s="141">
        <f ca="1">IF(C181&lt;=0,0,'Tabla Amortización Crec'!AC187)</f>
        <v>11484.8654575</v>
      </c>
      <c r="G181" s="141">
        <f t="shared" ca="1" si="14"/>
        <v>23650.63139775821</v>
      </c>
      <c r="H181" s="449"/>
      <c r="I181" s="141">
        <f t="shared" ca="1" si="16"/>
        <v>975.70533495420636</v>
      </c>
      <c r="J181" s="141">
        <f ca="1">IF(P180&lt;=0.01,0,'Tabla Amortización Crec'!R187)</f>
        <v>166.35080000000002</v>
      </c>
      <c r="K181" s="141">
        <f ca="1">IF(D181&lt;=0,0,'Tabla Amortización Crec'!W187+'Tabla Amortización Crec'!U187)</f>
        <v>333.20816083803476</v>
      </c>
      <c r="L181" s="141">
        <f t="shared" ca="1" si="17"/>
        <v>399</v>
      </c>
      <c r="M181" s="141">
        <f ca="1">IF(C181=0,0,'Tabla Amortización Crec'!X187+'Tabla Amortización Crec'!V187+'Tabla Amortización Crec'!S187+'Tabla Amortización Crec'!Q187)</f>
        <v>143.76943373408557</v>
      </c>
      <c r="N181" s="141">
        <f t="shared" ca="1" si="18"/>
        <v>25668.665127284541</v>
      </c>
      <c r="O181" s="142"/>
      <c r="P181" s="140">
        <f t="shared" ca="1" si="15"/>
        <v>1207465.9027524996</v>
      </c>
      <c r="Q181" s="140">
        <f t="shared" ca="1" si="19"/>
        <v>25524.895693550454</v>
      </c>
      <c r="R181" s="72"/>
      <c r="S181" s="72"/>
    </row>
    <row r="182" spans="1:19" ht="15" x14ac:dyDescent="0.25">
      <c r="A182" s="155">
        <v>175</v>
      </c>
      <c r="B182" s="244">
        <f ca="1">'Tabla Amortización Crec'!C188</f>
        <v>50986</v>
      </c>
      <c r="C182" s="141">
        <f t="shared" ca="1" si="20"/>
        <v>1207465.9027524996</v>
      </c>
      <c r="D182" s="141">
        <f ca="1">IF(C182&lt;=0,0,IF(C182&lt;D181,C182,'Tabla Amortización Crec'!AB188))</f>
        <v>11911.049385028315</v>
      </c>
      <c r="E182" s="156"/>
      <c r="F182" s="141">
        <f ca="1">IF(C182&lt;=0,0,'Tabla Amortización Crec'!AC188)</f>
        <v>11749.31460522222</v>
      </c>
      <c r="G182" s="141">
        <f t="shared" ca="1" si="14"/>
        <v>23660.363990250535</v>
      </c>
      <c r="H182" s="449"/>
      <c r="I182" s="141">
        <f t="shared" ca="1" si="16"/>
        <v>965.97272220199977</v>
      </c>
      <c r="J182" s="141">
        <f ca="1">IF(P181&lt;=0.01,0,'Tabla Amortización Crec'!R188)</f>
        <v>166.35080000000002</v>
      </c>
      <c r="K182" s="141">
        <f ca="1">IF(D182&lt;=0,0,'Tabla Amortización Crec'!W188+'Tabla Amortización Crec'!U188)</f>
        <v>333.2081608380347</v>
      </c>
      <c r="L182" s="141">
        <f t="shared" ca="1" si="17"/>
        <v>399</v>
      </c>
      <c r="M182" s="141">
        <f ca="1">IF(C182=0,0,'Tabla Amortización Crec'!X188+'Tabla Amortización Crec'!V188+'Tabla Amortización Crec'!S188+'Tabla Amortización Crec'!Q188)</f>
        <v>143.76943373408557</v>
      </c>
      <c r="N182" s="141">
        <f t="shared" ca="1" si="18"/>
        <v>25668.665107024659</v>
      </c>
      <c r="O182" s="142"/>
      <c r="P182" s="140">
        <f t="shared" ca="1" si="15"/>
        <v>1195554.8533674711</v>
      </c>
      <c r="Q182" s="140">
        <f t="shared" ca="1" si="19"/>
        <v>25524.895673290572</v>
      </c>
      <c r="R182" s="72"/>
      <c r="S182" s="72"/>
    </row>
    <row r="183" spans="1:19" ht="15" x14ac:dyDescent="0.25">
      <c r="A183" s="155">
        <v>176</v>
      </c>
      <c r="B183" s="244">
        <f ca="1">'Tabla Amortización Crec'!C189</f>
        <v>51017</v>
      </c>
      <c r="C183" s="141">
        <f t="shared" ca="1" si="20"/>
        <v>1195554.8533674711</v>
      </c>
      <c r="D183" s="141">
        <f ca="1">IF(C183&lt;=0,0,IF(C183&lt;D182,C183,'Tabla Amortización Crec'!AB189))</f>
        <v>12036.479352302322</v>
      </c>
      <c r="E183" s="156"/>
      <c r="F183" s="141">
        <f ca="1">IF(C183&lt;=0,0,'Tabla Amortización Crec'!AC189)</f>
        <v>11633.413471472224</v>
      </c>
      <c r="G183" s="141">
        <f t="shared" ca="1" si="14"/>
        <v>23669.892823774546</v>
      </c>
      <c r="H183" s="449"/>
      <c r="I183" s="141">
        <f t="shared" ca="1" si="16"/>
        <v>956.443882693977</v>
      </c>
      <c r="J183" s="141">
        <f ca="1">IF(P182&lt;=0.01,0,'Tabla Amortización Crec'!R189)</f>
        <v>166.35080000000002</v>
      </c>
      <c r="K183" s="141">
        <f ca="1">IF(D183&lt;=0,0,'Tabla Amortización Crec'!W189+'Tabla Amortización Crec'!U189)</f>
        <v>333.2081608380347</v>
      </c>
      <c r="L183" s="141">
        <f t="shared" ca="1" si="17"/>
        <v>399</v>
      </c>
      <c r="M183" s="141">
        <f ca="1">IF(C183=0,0,'Tabla Amortización Crec'!X189+'Tabla Amortización Crec'!V189+'Tabla Amortización Crec'!S189+'Tabla Amortización Crec'!Q189)</f>
        <v>143.76943373408557</v>
      </c>
      <c r="N183" s="141">
        <f t="shared" ca="1" si="18"/>
        <v>25668.665101040646</v>
      </c>
      <c r="O183" s="142"/>
      <c r="P183" s="140">
        <f t="shared" ca="1" si="15"/>
        <v>1183518.3740151688</v>
      </c>
      <c r="Q183" s="140">
        <f t="shared" ca="1" si="19"/>
        <v>25524.895667306559</v>
      </c>
      <c r="R183" s="72"/>
      <c r="S183" s="72"/>
    </row>
    <row r="184" spans="1:19" ht="15" x14ac:dyDescent="0.25">
      <c r="A184" s="155">
        <v>177</v>
      </c>
      <c r="B184" s="244">
        <f ca="1">'Tabla Amortización Crec'!C190</f>
        <v>51047</v>
      </c>
      <c r="C184" s="141">
        <f t="shared" ca="1" si="20"/>
        <v>1183518.3740151688</v>
      </c>
      <c r="D184" s="141">
        <f ca="1">IF(C184&lt;=0,0,IF(C184&lt;D183,C184,'Tabla Amortización Crec'!AB190))</f>
        <v>12534.723434214246</v>
      </c>
      <c r="E184" s="156"/>
      <c r="F184" s="141">
        <f ca="1">IF(C184&lt;=0,0,'Tabla Amortización Crec'!AC190)</f>
        <v>11144.798549166668</v>
      </c>
      <c r="G184" s="141">
        <f t="shared" ca="1" si="14"/>
        <v>23679.521983380913</v>
      </c>
      <c r="H184" s="449"/>
      <c r="I184" s="141">
        <f t="shared" ca="1" si="16"/>
        <v>946.814699212135</v>
      </c>
      <c r="J184" s="141">
        <f ca="1">IF(P183&lt;=0.01,0,'Tabla Amortización Crec'!R190)</f>
        <v>166.35080000000002</v>
      </c>
      <c r="K184" s="141">
        <f ca="1">IF(D184&lt;=0,0,'Tabla Amortización Crec'!W190+'Tabla Amortización Crec'!U190)</f>
        <v>333.20816083803476</v>
      </c>
      <c r="L184" s="141">
        <f t="shared" ca="1" si="17"/>
        <v>399</v>
      </c>
      <c r="M184" s="141">
        <f ca="1">IF(C184=0,0,'Tabla Amortización Crec'!X190+'Tabla Amortización Crec'!V190+'Tabla Amortización Crec'!S190+'Tabla Amortización Crec'!Q190)</f>
        <v>143.76943373408557</v>
      </c>
      <c r="N184" s="141">
        <f t="shared" ca="1" si="18"/>
        <v>25668.665077165173</v>
      </c>
      <c r="O184" s="142"/>
      <c r="P184" s="140">
        <f t="shared" ca="1" si="15"/>
        <v>1170983.6505809545</v>
      </c>
      <c r="Q184" s="140">
        <f t="shared" ca="1" si="19"/>
        <v>25524.895643431086</v>
      </c>
      <c r="R184" s="72"/>
      <c r="S184" s="72"/>
    </row>
    <row r="185" spans="1:19" ht="15" x14ac:dyDescent="0.25">
      <c r="A185" s="155">
        <v>178</v>
      </c>
      <c r="B185" s="244">
        <f ca="1">'Tabla Amortización Crec'!C191</f>
        <v>51078</v>
      </c>
      <c r="C185" s="141">
        <f t="shared" ca="1" si="20"/>
        <v>1170983.6505809545</v>
      </c>
      <c r="D185" s="141">
        <f ca="1">IF(C185&lt;=0,0,IF(C185&lt;D184,C185,'Tabla Amortización Crec'!AB191))</f>
        <v>12295.227768312559</v>
      </c>
      <c r="E185" s="156"/>
      <c r="F185" s="141">
        <f ca="1">IF(C185&lt;=0,0,'Tabla Amortización Crec'!AC191)</f>
        <v>11394.322044805554</v>
      </c>
      <c r="G185" s="141">
        <f t="shared" ca="1" si="14"/>
        <v>23689.549813118116</v>
      </c>
      <c r="H185" s="449"/>
      <c r="I185" s="141">
        <f t="shared" ca="1" si="16"/>
        <v>936.78692046476363</v>
      </c>
      <c r="J185" s="141">
        <f ca="1">IF(P184&lt;=0.01,0,'Tabla Amortización Crec'!R191)</f>
        <v>166.35080000000002</v>
      </c>
      <c r="K185" s="141">
        <f ca="1">IF(D185&lt;=0,0,'Tabla Amortización Crec'!W191+'Tabla Amortización Crec'!U191)</f>
        <v>333.2081608380347</v>
      </c>
      <c r="L185" s="141">
        <f t="shared" ca="1" si="17"/>
        <v>399</v>
      </c>
      <c r="M185" s="141">
        <f ca="1">IF(C185=0,0,'Tabla Amortización Crec'!X191+'Tabla Amortización Crec'!V191+'Tabla Amortización Crec'!S191+'Tabla Amortización Crec'!Q191)</f>
        <v>143.76943373408557</v>
      </c>
      <c r="N185" s="141">
        <f t="shared" ca="1" si="18"/>
        <v>25668.665128155004</v>
      </c>
      <c r="O185" s="142"/>
      <c r="P185" s="140">
        <f t="shared" ca="1" si="15"/>
        <v>1158688.4228126418</v>
      </c>
      <c r="Q185" s="140">
        <f t="shared" ca="1" si="19"/>
        <v>25524.895694420917</v>
      </c>
      <c r="R185" s="72"/>
      <c r="S185" s="72"/>
    </row>
    <row r="186" spans="1:19" ht="15" x14ac:dyDescent="0.25">
      <c r="A186" s="155">
        <v>179</v>
      </c>
      <c r="B186" s="244">
        <f ca="1">'Tabla Amortización Crec'!C192</f>
        <v>51108</v>
      </c>
      <c r="C186" s="141">
        <f t="shared" ca="1" si="20"/>
        <v>1158688.4228126418</v>
      </c>
      <c r="D186" s="141">
        <f ca="1">IF(C186&lt;=0,0,IF(C186&lt;D185,C186,'Tabla Amortización Crec'!AB192))</f>
        <v>12788.402769000062</v>
      </c>
      <c r="E186" s="156"/>
      <c r="F186" s="141">
        <f ca="1">IF(C186&lt;=0,0,'Tabla Amortización Crec'!AC192)</f>
        <v>10910.983186666666</v>
      </c>
      <c r="G186" s="141">
        <f t="shared" ca="1" si="14"/>
        <v>23699.38595566673</v>
      </c>
      <c r="H186" s="449"/>
      <c r="I186" s="141">
        <f t="shared" ca="1" si="16"/>
        <v>926.95073825011355</v>
      </c>
      <c r="J186" s="141">
        <f ca="1">IF(P185&lt;=0.01,0,'Tabla Amortización Crec'!R192)</f>
        <v>166.35080000000002</v>
      </c>
      <c r="K186" s="141">
        <f ca="1">IF(D186&lt;=0,0,'Tabla Amortización Crec'!W192+'Tabla Amortización Crec'!U192)</f>
        <v>333.2081608380347</v>
      </c>
      <c r="L186" s="141">
        <f t="shared" ca="1" si="17"/>
        <v>399</v>
      </c>
      <c r="M186" s="141">
        <f ca="1">IF(C186=0,0,'Tabla Amortización Crec'!X192+'Tabla Amortización Crec'!V192+'Tabla Amortización Crec'!S192+'Tabla Amortización Crec'!Q192)</f>
        <v>143.76943373408557</v>
      </c>
      <c r="N186" s="141">
        <f t="shared" ca="1" si="18"/>
        <v>25668.665088488968</v>
      </c>
      <c r="O186" s="142"/>
      <c r="P186" s="140">
        <f t="shared" ca="1" si="15"/>
        <v>1145900.0200436418</v>
      </c>
      <c r="Q186" s="140">
        <f t="shared" ca="1" si="19"/>
        <v>25524.895654754881</v>
      </c>
      <c r="R186" s="72"/>
      <c r="S186" s="72"/>
    </row>
    <row r="187" spans="1:19" ht="15" x14ac:dyDescent="0.25">
      <c r="A187" s="155">
        <v>180</v>
      </c>
      <c r="B187" s="244">
        <f ca="1">'Tabla Amortización Crec'!C193</f>
        <v>51139</v>
      </c>
      <c r="C187" s="141">
        <f t="shared" ca="1" si="20"/>
        <v>1145900.0200436418</v>
      </c>
      <c r="D187" s="141">
        <f ca="1">IF(C187&lt;=0,0,IF(C187&lt;D186,C187,'Tabla Amortización Crec'!AB193))</f>
        <v>12559.372333220759</v>
      </c>
      <c r="E187" s="156"/>
      <c r="F187" s="141">
        <f ca="1">IF(C187&lt;=0,0,'Tabla Amortización Crec'!AC193)</f>
        <v>11150.244389555557</v>
      </c>
      <c r="G187" s="141">
        <f t="shared" ca="1" si="14"/>
        <v>23709.616722776314</v>
      </c>
      <c r="H187" s="449"/>
      <c r="I187" s="141">
        <f t="shared" ca="1" si="16"/>
        <v>916.72001603491344</v>
      </c>
      <c r="J187" s="141">
        <f ca="1">IF(P186&lt;=0.01,0,'Tabla Amortización Crec'!R193)</f>
        <v>166.35080000000002</v>
      </c>
      <c r="K187" s="141">
        <f ca="1">IF(D187&lt;=0,0,'Tabla Amortización Crec'!W193+'Tabla Amortización Crec'!U193)</f>
        <v>333.2081608380347</v>
      </c>
      <c r="L187" s="141">
        <f t="shared" ca="1" si="17"/>
        <v>399</v>
      </c>
      <c r="M187" s="141">
        <f ca="1">IF(C187=0,0,'Tabla Amortización Crec'!X193+'Tabla Amortización Crec'!V193+'Tabla Amortización Crec'!S193+'Tabla Amortización Crec'!Q193)</f>
        <v>143.76943373408557</v>
      </c>
      <c r="N187" s="141">
        <f t="shared" ca="1" si="18"/>
        <v>25668.665133383351</v>
      </c>
      <c r="O187" s="142"/>
      <c r="P187" s="140">
        <f t="shared" ca="1" si="15"/>
        <v>1133340.6477104211</v>
      </c>
      <c r="Q187" s="140">
        <f t="shared" ca="1" si="19"/>
        <v>25524.895699649263</v>
      </c>
      <c r="R187" s="72"/>
      <c r="S187" s="72"/>
    </row>
    <row r="188" spans="1:19" ht="15" x14ac:dyDescent="0.25">
      <c r="A188" s="155">
        <v>181</v>
      </c>
      <c r="B188" s="244">
        <f ca="1">'Tabla Amortización Crec'!C194</f>
        <v>51170</v>
      </c>
      <c r="C188" s="141">
        <f t="shared" ca="1" si="20"/>
        <v>1133340.6477104211</v>
      </c>
      <c r="D188" s="141">
        <f ca="1">IF(C188&lt;=0,0,IF(C188&lt;D187,C188,'Tabla Amortización Crec'!AB194))</f>
        <v>12987.145535183477</v>
      </c>
      <c r="E188" s="156"/>
      <c r="F188" s="141">
        <f ca="1">IF(C188&lt;=0,0,'Tabla Amortización Crec'!AC194)</f>
        <v>11028.034742027778</v>
      </c>
      <c r="G188" s="141">
        <f t="shared" ca="1" si="14"/>
        <v>24015.180277211257</v>
      </c>
      <c r="H188" s="449"/>
      <c r="I188" s="141">
        <f t="shared" ca="1" si="16"/>
        <v>906.67251816833698</v>
      </c>
      <c r="J188" s="141">
        <f ca="1">IF(P187&lt;=0.01,0,'Tabla Amortización Crec'!R194)</f>
        <v>166.35080000000002</v>
      </c>
      <c r="K188" s="141">
        <f ca="1">IF(D188&lt;=0,0,'Tabla Amortización Crec'!W194+'Tabla Amortización Crec'!U194)</f>
        <v>336.10421796991</v>
      </c>
      <c r="L188" s="141">
        <f t="shared" ca="1" si="17"/>
        <v>399</v>
      </c>
      <c r="M188" s="141">
        <f ca="1">IF(C188=0,0,'Tabla Amortización Crec'!X194+'Tabla Amortización Crec'!V194+'Tabla Amortización Crec'!S194+'Tabla Amortización Crec'!Q194)</f>
        <v>144.2328028751856</v>
      </c>
      <c r="N188" s="141">
        <f t="shared" ca="1" si="18"/>
        <v>25967.540616224691</v>
      </c>
      <c r="O188" s="142"/>
      <c r="P188" s="140">
        <f t="shared" ca="1" si="15"/>
        <v>1120353.5021752378</v>
      </c>
      <c r="Q188" s="140">
        <f t="shared" ca="1" si="19"/>
        <v>25823.307813349504</v>
      </c>
      <c r="R188" s="72"/>
      <c r="S188" s="72"/>
    </row>
    <row r="189" spans="1:19" ht="15" x14ac:dyDescent="0.25">
      <c r="A189" s="155">
        <v>182</v>
      </c>
      <c r="B189" s="244">
        <f ca="1">'Tabla Amortización Crec'!C195</f>
        <v>51199</v>
      </c>
      <c r="C189" s="141">
        <f t="shared" ca="1" si="20"/>
        <v>1120353.5021752378</v>
      </c>
      <c r="D189" s="141">
        <f ca="1">IF(C189&lt;=0,0,IF(C189&lt;D188,C189,'Tabla Amortización Crec'!AB195))</f>
        <v>13827.240424670934</v>
      </c>
      <c r="E189" s="156"/>
      <c r="F189" s="141">
        <f ca="1">IF(C189&lt;=0,0,'Tabla Amortización Crec'!AC195)</f>
        <v>10198.329489222224</v>
      </c>
      <c r="G189" s="141">
        <f t="shared" ca="1" si="14"/>
        <v>24025.56991389316</v>
      </c>
      <c r="H189" s="449"/>
      <c r="I189" s="141">
        <f t="shared" ca="1" si="16"/>
        <v>896.28280174019028</v>
      </c>
      <c r="J189" s="141">
        <f ca="1">IF(P188&lt;=0.01,0,'Tabla Amortización Crec'!R195)</f>
        <v>166.35080000000002</v>
      </c>
      <c r="K189" s="141">
        <f ca="1">IF(D189&lt;=0,0,'Tabla Amortización Crec'!W195+'Tabla Amortización Crec'!U195)</f>
        <v>336.10421796991011</v>
      </c>
      <c r="L189" s="141">
        <f t="shared" ca="1" si="17"/>
        <v>399</v>
      </c>
      <c r="M189" s="141">
        <f ca="1">IF(C189=0,0,'Tabla Amortización Crec'!X195+'Tabla Amortización Crec'!V195+'Tabla Amortización Crec'!S195+'Tabla Amortización Crec'!Q195)</f>
        <v>144.23280287518563</v>
      </c>
      <c r="N189" s="141">
        <f t="shared" ca="1" si="18"/>
        <v>25967.540536478449</v>
      </c>
      <c r="O189" s="142"/>
      <c r="P189" s="140">
        <f t="shared" ca="1" si="15"/>
        <v>1106526.2617505668</v>
      </c>
      <c r="Q189" s="140">
        <f t="shared" ca="1" si="19"/>
        <v>25823.307733603262</v>
      </c>
      <c r="R189" s="72"/>
      <c r="S189" s="72"/>
    </row>
    <row r="190" spans="1:19" ht="15" x14ac:dyDescent="0.25">
      <c r="A190" s="155">
        <v>183</v>
      </c>
      <c r="B190" s="244">
        <f ca="1">'Tabla Amortización Crec'!C196</f>
        <v>51230</v>
      </c>
      <c r="C190" s="141">
        <f t="shared" ca="1" si="20"/>
        <v>1106526.2617505668</v>
      </c>
      <c r="D190" s="141">
        <f ca="1">IF(C190&lt;=0,0,IF(C190&lt;D189,C190,'Tabla Amortización Crec'!AB196))</f>
        <v>13269.515916221832</v>
      </c>
      <c r="E190" s="156"/>
      <c r="F190" s="141">
        <f ca="1">IF(C190&lt;=0,0,'Tabla Amortización Crec'!AC196)</f>
        <v>10767.115830444445</v>
      </c>
      <c r="G190" s="141">
        <f t="shared" ca="1" si="14"/>
        <v>24036.631746666277</v>
      </c>
      <c r="H190" s="449"/>
      <c r="I190" s="141">
        <f t="shared" ca="1" si="16"/>
        <v>885.22100940045345</v>
      </c>
      <c r="J190" s="141">
        <f ca="1">IF(P189&lt;=0.01,0,'Tabla Amortización Crec'!R196)</f>
        <v>166.35080000000002</v>
      </c>
      <c r="K190" s="141">
        <f ca="1">IF(D190&lt;=0,0,'Tabla Amortización Crec'!W196+'Tabla Amortización Crec'!U196)</f>
        <v>336.10421796991011</v>
      </c>
      <c r="L190" s="141">
        <f t="shared" ca="1" si="17"/>
        <v>399</v>
      </c>
      <c r="M190" s="141">
        <f ca="1">IF(C190=0,0,'Tabla Amortización Crec'!X196+'Tabla Amortización Crec'!V196+'Tabla Amortización Crec'!S196+'Tabla Amortización Crec'!Q196)</f>
        <v>144.23280287518563</v>
      </c>
      <c r="N190" s="141">
        <f t="shared" ca="1" si="18"/>
        <v>25967.54057691183</v>
      </c>
      <c r="O190" s="142"/>
      <c r="P190" s="140">
        <f t="shared" ca="1" si="15"/>
        <v>1093256.745834345</v>
      </c>
      <c r="Q190" s="140">
        <f t="shared" ca="1" si="19"/>
        <v>25823.307774036643</v>
      </c>
      <c r="R190" s="72"/>
      <c r="S190" s="72"/>
    </row>
    <row r="191" spans="1:19" ht="15" x14ac:dyDescent="0.25">
      <c r="A191" s="155">
        <v>184</v>
      </c>
      <c r="B191" s="244">
        <f ca="1">'Tabla Amortización Crec'!C197</f>
        <v>51260</v>
      </c>
      <c r="C191" s="141">
        <f t="shared" ca="1" si="20"/>
        <v>1093256.745834345</v>
      </c>
      <c r="D191" s="141">
        <f ca="1">IF(C191&lt;=0,0,IF(C191&lt;D190,C191,'Tabla Amortización Crec'!AB197))</f>
        <v>13752.412435993161</v>
      </c>
      <c r="E191" s="156"/>
      <c r="F191" s="141">
        <f ca="1">IF(C191&lt;=0,0,'Tabla Amortización Crec'!AC197)</f>
        <v>10294.834866666668</v>
      </c>
      <c r="G191" s="141">
        <f t="shared" ca="1" si="14"/>
        <v>24047.247302659831</v>
      </c>
      <c r="H191" s="449"/>
      <c r="I191" s="141">
        <f t="shared" ca="1" si="16"/>
        <v>874.60539666747604</v>
      </c>
      <c r="J191" s="141">
        <f ca="1">IF(P190&lt;=0.01,0,'Tabla Amortización Crec'!R197)</f>
        <v>166.35080000000002</v>
      </c>
      <c r="K191" s="141">
        <f ca="1">IF(D191&lt;=0,0,'Tabla Amortización Crec'!W197+'Tabla Amortización Crec'!U197)</f>
        <v>336.10421796991005</v>
      </c>
      <c r="L191" s="141">
        <f t="shared" ca="1" si="17"/>
        <v>399</v>
      </c>
      <c r="M191" s="141">
        <f ca="1">IF(C191=0,0,'Tabla Amortización Crec'!X197+'Tabla Amortización Crec'!V197+'Tabla Amortización Crec'!S197+'Tabla Amortización Crec'!Q197)</f>
        <v>144.23280287518563</v>
      </c>
      <c r="N191" s="141">
        <f t="shared" ca="1" si="18"/>
        <v>25967.540520172406</v>
      </c>
      <c r="O191" s="142"/>
      <c r="P191" s="140">
        <f t="shared" ca="1" si="15"/>
        <v>1079504.3333983519</v>
      </c>
      <c r="Q191" s="140">
        <f t="shared" ca="1" si="19"/>
        <v>25823.307717297219</v>
      </c>
      <c r="R191" s="72"/>
      <c r="S191" s="72"/>
    </row>
    <row r="192" spans="1:19" ht="15" x14ac:dyDescent="0.25">
      <c r="A192" s="155">
        <v>185</v>
      </c>
      <c r="B192" s="244">
        <f ca="1">'Tabla Amortización Crec'!C198</f>
        <v>51291</v>
      </c>
      <c r="C192" s="141">
        <f t="shared" ca="1" si="20"/>
        <v>1079504.3333983519</v>
      </c>
      <c r="D192" s="141">
        <f ca="1">IF(C192&lt;=0,0,IF(C192&lt;D191,C192,'Tabla Amortización Crec'!AB198))</f>
        <v>13554.071833953074</v>
      </c>
      <c r="E192" s="156"/>
      <c r="F192" s="141">
        <f ca="1">IF(C192&lt;=0,0,'Tabla Amortización Crec'!AC198)</f>
        <v>10504.17743936111</v>
      </c>
      <c r="G192" s="141">
        <f t="shared" ca="1" si="14"/>
        <v>24058.249273314184</v>
      </c>
      <c r="H192" s="449"/>
      <c r="I192" s="141">
        <f t="shared" ca="1" si="16"/>
        <v>863.6034667186816</v>
      </c>
      <c r="J192" s="141">
        <f ca="1">IF(P191&lt;=0.01,0,'Tabla Amortización Crec'!R198)</f>
        <v>166.35080000000002</v>
      </c>
      <c r="K192" s="141">
        <f ca="1">IF(D192&lt;=0,0,'Tabla Amortización Crec'!W198+'Tabla Amortización Crec'!U198)</f>
        <v>336.10421796991011</v>
      </c>
      <c r="L192" s="141">
        <f t="shared" ca="1" si="17"/>
        <v>399</v>
      </c>
      <c r="M192" s="141">
        <f ca="1">IF(C192=0,0,'Tabla Amortización Crec'!X198+'Tabla Amortización Crec'!V198+'Tabla Amortización Crec'!S198+'Tabla Amortización Crec'!Q198)</f>
        <v>144.23280287518563</v>
      </c>
      <c r="N192" s="141">
        <f t="shared" ca="1" si="18"/>
        <v>25967.540560877966</v>
      </c>
      <c r="O192" s="142"/>
      <c r="P192" s="140">
        <f t="shared" ca="1" si="15"/>
        <v>1065950.2615643989</v>
      </c>
      <c r="Q192" s="140">
        <f t="shared" ca="1" si="19"/>
        <v>25823.307758002778</v>
      </c>
      <c r="R192" s="72"/>
      <c r="S192" s="72"/>
    </row>
    <row r="193" spans="1:19" ht="15" x14ac:dyDescent="0.25">
      <c r="A193" s="155">
        <v>186</v>
      </c>
      <c r="B193" s="244">
        <f ca="1">'Tabla Amortización Crec'!C199</f>
        <v>51321</v>
      </c>
      <c r="C193" s="141">
        <f t="shared" ca="1" si="20"/>
        <v>1065950.2615643989</v>
      </c>
      <c r="D193" s="141">
        <f ca="1">IF(C193&lt;=0,0,IF(C193&lt;D192,C193,'Tabla Amortización Crec'!AB199))</f>
        <v>14031.393683617776</v>
      </c>
      <c r="E193" s="156"/>
      <c r="F193" s="141">
        <f ca="1">IF(C193&lt;=0,0,'Tabla Amortización Crec'!AC199)</f>
        <v>10037.698846666668</v>
      </c>
      <c r="G193" s="141">
        <f t="shared" ca="1" si="14"/>
        <v>24069.092530284444</v>
      </c>
      <c r="H193" s="449"/>
      <c r="I193" s="141">
        <f t="shared" ca="1" si="16"/>
        <v>852.7602092515192</v>
      </c>
      <c r="J193" s="141">
        <f ca="1">IF(P192&lt;=0.01,0,'Tabla Amortización Crec'!R199)</f>
        <v>166.35080000000002</v>
      </c>
      <c r="K193" s="141">
        <f ca="1">IF(D193&lt;=0,0,'Tabla Amortización Crec'!W199+'Tabla Amortización Crec'!U199)</f>
        <v>336.10421796991005</v>
      </c>
      <c r="L193" s="141">
        <f t="shared" ca="1" si="17"/>
        <v>399</v>
      </c>
      <c r="M193" s="141">
        <f ca="1">IF(C193=0,0,'Tabla Amortización Crec'!X199+'Tabla Amortización Crec'!V199+'Tabla Amortización Crec'!S199+'Tabla Amortización Crec'!Q199)</f>
        <v>144.23280287518563</v>
      </c>
      <c r="N193" s="141">
        <f t="shared" ca="1" si="18"/>
        <v>25967.540560381061</v>
      </c>
      <c r="O193" s="142"/>
      <c r="P193" s="140">
        <f t="shared" ca="1" si="15"/>
        <v>1051918.8678807812</v>
      </c>
      <c r="Q193" s="140">
        <f t="shared" ca="1" si="19"/>
        <v>25823.307757505874</v>
      </c>
      <c r="R193" s="72"/>
      <c r="S193" s="72"/>
    </row>
    <row r="194" spans="1:19" ht="15" x14ac:dyDescent="0.25">
      <c r="A194" s="155">
        <v>187</v>
      </c>
      <c r="B194" s="244">
        <f ca="1">'Tabla Amortización Crec'!C200</f>
        <v>51352</v>
      </c>
      <c r="C194" s="141">
        <f t="shared" ca="1" si="20"/>
        <v>1051918.8678807812</v>
      </c>
      <c r="D194" s="141">
        <f ca="1">IF(C194&lt;=0,0,IF(C194&lt;D193,C194,'Tabla Amortización Crec'!AB200))</f>
        <v>13844.562111111714</v>
      </c>
      <c r="E194" s="156"/>
      <c r="F194" s="141">
        <f ca="1">IF(C194&lt;=0,0,'Tabla Amortización Crec'!AC200)</f>
        <v>10235.755588305556</v>
      </c>
      <c r="G194" s="141">
        <f t="shared" ca="1" si="14"/>
        <v>24080.317699417268</v>
      </c>
      <c r="H194" s="449"/>
      <c r="I194" s="141">
        <f t="shared" ca="1" si="16"/>
        <v>841.53509430462498</v>
      </c>
      <c r="J194" s="141">
        <f ca="1">IF(P193&lt;=0.01,0,'Tabla Amortización Crec'!R200)</f>
        <v>166.35080000000002</v>
      </c>
      <c r="K194" s="141">
        <f ca="1">IF(D194&lt;=0,0,'Tabla Amortización Crec'!W200+'Tabla Amortización Crec'!U200)</f>
        <v>336.10421796991005</v>
      </c>
      <c r="L194" s="141">
        <f t="shared" ca="1" si="17"/>
        <v>399</v>
      </c>
      <c r="M194" s="141">
        <f ca="1">IF(C194=0,0,'Tabla Amortización Crec'!X200+'Tabla Amortización Crec'!V200+'Tabla Amortización Crec'!S200+'Tabla Amortización Crec'!Q200)</f>
        <v>144.23280287518563</v>
      </c>
      <c r="N194" s="141">
        <f t="shared" ca="1" si="18"/>
        <v>25967.540614566991</v>
      </c>
      <c r="O194" s="142"/>
      <c r="P194" s="140">
        <f t="shared" ca="1" si="15"/>
        <v>1038074.3057696695</v>
      </c>
      <c r="Q194" s="140">
        <f t="shared" ca="1" si="19"/>
        <v>25823.307811691804</v>
      </c>
      <c r="R194" s="72"/>
      <c r="S194" s="72"/>
    </row>
    <row r="195" spans="1:19" ht="15" x14ac:dyDescent="0.25">
      <c r="A195" s="155">
        <v>188</v>
      </c>
      <c r="B195" s="244">
        <f ca="1">'Tabla Amortización Crec'!C201</f>
        <v>51383</v>
      </c>
      <c r="C195" s="141">
        <f t="shared" ca="1" si="20"/>
        <v>1038074.3057696695</v>
      </c>
      <c r="D195" s="141">
        <f ca="1">IF(C195&lt;=0,0,IF(C195&lt;D194,C195,'Tabla Amortización Crec'!AB201))</f>
        <v>13990.353041565117</v>
      </c>
      <c r="E195" s="156"/>
      <c r="F195" s="141">
        <f ca="1">IF(C195&lt;=0,0,'Tabla Amortización Crec'!AC201)</f>
        <v>10101.040328083334</v>
      </c>
      <c r="G195" s="141">
        <f t="shared" ca="1" si="14"/>
        <v>24091.393369648453</v>
      </c>
      <c r="H195" s="449"/>
      <c r="I195" s="141">
        <f t="shared" ca="1" si="16"/>
        <v>830.45944461573572</v>
      </c>
      <c r="J195" s="141">
        <f ca="1">IF(P194&lt;=0.01,0,'Tabla Amortización Crec'!R201)</f>
        <v>166.35080000000002</v>
      </c>
      <c r="K195" s="141">
        <f ca="1">IF(D195&lt;=0,0,'Tabla Amortización Crec'!W201+'Tabla Amortización Crec'!U201)</f>
        <v>336.10421796991005</v>
      </c>
      <c r="L195" s="141">
        <f t="shared" ca="1" si="17"/>
        <v>399</v>
      </c>
      <c r="M195" s="141">
        <f ca="1">IF(C195=0,0,'Tabla Amortización Crec'!X201+'Tabla Amortización Crec'!V201+'Tabla Amortización Crec'!S201+'Tabla Amortización Crec'!Q201)</f>
        <v>144.23280287518563</v>
      </c>
      <c r="N195" s="141">
        <f t="shared" ca="1" si="18"/>
        <v>25967.540635109286</v>
      </c>
      <c r="O195" s="142"/>
      <c r="P195" s="140">
        <f t="shared" ca="1" si="15"/>
        <v>1024083.9527281043</v>
      </c>
      <c r="Q195" s="140">
        <f t="shared" ca="1" si="19"/>
        <v>25823.307832234099</v>
      </c>
      <c r="R195" s="72"/>
      <c r="S195" s="72"/>
    </row>
    <row r="196" spans="1:19" ht="15" x14ac:dyDescent="0.25">
      <c r="A196" s="155">
        <v>189</v>
      </c>
      <c r="B196" s="244">
        <f ca="1">'Tabla Amortización Crec'!C202</f>
        <v>51413</v>
      </c>
      <c r="C196" s="141">
        <f t="shared" ca="1" si="20"/>
        <v>1024083.9527281043</v>
      </c>
      <c r="D196" s="141">
        <f ca="1">IF(C196&lt;=0,0,IF(C196&lt;D195,C196,'Tabla Amortización Crec'!AB202))</f>
        <v>14459.127805561919</v>
      </c>
      <c r="E196" s="156"/>
      <c r="F196" s="141">
        <f ca="1">IF(C196&lt;=0,0,'Tabla Amortización Crec'!AC202)</f>
        <v>9643.4578550000006</v>
      </c>
      <c r="G196" s="141">
        <f t="shared" ca="1" si="14"/>
        <v>24102.585660561919</v>
      </c>
      <c r="H196" s="449"/>
      <c r="I196" s="141">
        <f t="shared" ca="1" si="16"/>
        <v>819.2671621824835</v>
      </c>
      <c r="J196" s="141">
        <f ca="1">IF(P195&lt;=0.01,0,'Tabla Amortización Crec'!R202)</f>
        <v>166.35080000000002</v>
      </c>
      <c r="K196" s="141">
        <f ca="1">IF(D196&lt;=0,0,'Tabla Amortización Crec'!W202+'Tabla Amortización Crec'!U202)</f>
        <v>336.10421796991011</v>
      </c>
      <c r="L196" s="141">
        <f t="shared" ca="1" si="17"/>
        <v>399</v>
      </c>
      <c r="M196" s="141">
        <f ca="1">IF(C196=0,0,'Tabla Amortización Crec'!X202+'Tabla Amortización Crec'!V202+'Tabla Amortización Crec'!S202+'Tabla Amortización Crec'!Q202)</f>
        <v>144.23280287518563</v>
      </c>
      <c r="N196" s="141">
        <f t="shared" ca="1" si="18"/>
        <v>25967.540643589502</v>
      </c>
      <c r="O196" s="142"/>
      <c r="P196" s="140">
        <f t="shared" ca="1" si="15"/>
        <v>1009624.8249225424</v>
      </c>
      <c r="Q196" s="140">
        <f t="shared" ca="1" si="19"/>
        <v>25823.307840714315</v>
      </c>
      <c r="R196" s="72"/>
      <c r="S196" s="72"/>
    </row>
    <row r="197" spans="1:19" ht="15" x14ac:dyDescent="0.25">
      <c r="A197" s="155">
        <v>190</v>
      </c>
      <c r="B197" s="244">
        <f ca="1">'Tabla Amortización Crec'!C203</f>
        <v>51444</v>
      </c>
      <c r="C197" s="141">
        <f t="shared" ca="1" si="20"/>
        <v>1009624.8249225424</v>
      </c>
      <c r="D197" s="141">
        <f ca="1">IF(C197&lt;=0,0,IF(C197&lt;D196,C197,'Tabla Amortización Crec'!AB203))</f>
        <v>14289.941880152499</v>
      </c>
      <c r="E197" s="156"/>
      <c r="F197" s="141">
        <f ca="1">IF(C197&lt;=0,0,'Tabla Amortización Crec'!AC203)</f>
        <v>9824.2110824166666</v>
      </c>
      <c r="G197" s="141">
        <f t="shared" ca="1" si="14"/>
        <v>24114.152962569166</v>
      </c>
      <c r="H197" s="449"/>
      <c r="I197" s="141">
        <f t="shared" ca="1" si="16"/>
        <v>807.69985993803402</v>
      </c>
      <c r="J197" s="141">
        <f ca="1">IF(P196&lt;=0.01,0,'Tabla Amortización Crec'!R203)</f>
        <v>166.35080000000002</v>
      </c>
      <c r="K197" s="141">
        <f ca="1">IF(D197&lt;=0,0,'Tabla Amortización Crec'!W203+'Tabla Amortización Crec'!U203)</f>
        <v>336.10421796991005</v>
      </c>
      <c r="L197" s="141">
        <f t="shared" ca="1" si="17"/>
        <v>399</v>
      </c>
      <c r="M197" s="141">
        <f ca="1">IF(C197=0,0,'Tabla Amortización Crec'!X203+'Tabla Amortización Crec'!V203+'Tabla Amortización Crec'!S203+'Tabla Amortización Crec'!Q203)</f>
        <v>144.23280287518563</v>
      </c>
      <c r="N197" s="141">
        <f t="shared" ca="1" si="18"/>
        <v>25967.540643352299</v>
      </c>
      <c r="O197" s="142"/>
      <c r="P197" s="140">
        <f t="shared" ca="1" si="15"/>
        <v>995334.88304238999</v>
      </c>
      <c r="Q197" s="140">
        <f t="shared" ca="1" si="19"/>
        <v>25823.307840477111</v>
      </c>
      <c r="R197" s="72"/>
      <c r="S197" s="72"/>
    </row>
    <row r="198" spans="1:19" ht="15" x14ac:dyDescent="0.25">
      <c r="A198" s="155">
        <v>191</v>
      </c>
      <c r="B198" s="244">
        <f ca="1">'Tabla Amortización Crec'!C204</f>
        <v>51474</v>
      </c>
      <c r="C198" s="141">
        <f t="shared" ca="1" si="20"/>
        <v>995334.88304238999</v>
      </c>
      <c r="D198" s="141">
        <f ca="1">IF(C198&lt;=0,0,IF(C198&lt;D197,C198,'Tabla Amortización Crec'!AB204))</f>
        <v>14752.847467517635</v>
      </c>
      <c r="E198" s="156"/>
      <c r="F198" s="141">
        <f ca="1">IF(C198&lt;=0,0,'Tabla Amortización Crec'!AC204)</f>
        <v>9372.7374458333343</v>
      </c>
      <c r="G198" s="141">
        <f t="shared" ca="1" si="14"/>
        <v>24125.584913350969</v>
      </c>
      <c r="H198" s="449"/>
      <c r="I198" s="141">
        <f t="shared" ca="1" si="16"/>
        <v>796.267906433912</v>
      </c>
      <c r="J198" s="141">
        <f ca="1">IF(P197&lt;=0.01,0,'Tabla Amortización Crec'!R204)</f>
        <v>166.35080000000002</v>
      </c>
      <c r="K198" s="141">
        <f ca="1">IF(D198&lt;=0,0,'Tabla Amortización Crec'!W204+'Tabla Amortización Crec'!U204)</f>
        <v>336.10421796991005</v>
      </c>
      <c r="L198" s="141">
        <f t="shared" ca="1" si="17"/>
        <v>399</v>
      </c>
      <c r="M198" s="141">
        <f ca="1">IF(C198=0,0,'Tabla Amortización Crec'!X204+'Tabla Amortización Crec'!V204+'Tabla Amortización Crec'!S204+'Tabla Amortización Crec'!Q204)</f>
        <v>144.23280287518563</v>
      </c>
      <c r="N198" s="141">
        <f t="shared" ca="1" si="18"/>
        <v>25967.540640629981</v>
      </c>
      <c r="O198" s="142"/>
      <c r="P198" s="140">
        <f t="shared" ca="1" si="15"/>
        <v>980582.0355748724</v>
      </c>
      <c r="Q198" s="140">
        <f t="shared" ca="1" si="19"/>
        <v>25823.307837754794</v>
      </c>
      <c r="R198" s="72"/>
      <c r="S198" s="72"/>
    </row>
    <row r="199" spans="1:19" ht="15" x14ac:dyDescent="0.25">
      <c r="A199" s="155">
        <v>192</v>
      </c>
      <c r="B199" s="244">
        <f ca="1">'Tabla Amortización Crec'!C205</f>
        <v>51505</v>
      </c>
      <c r="C199" s="141">
        <f t="shared" ca="1" si="20"/>
        <v>980582.0355748724</v>
      </c>
      <c r="D199" s="141">
        <f ca="1">IF(C199&lt;=0,0,IF(C199&lt;D198,C199,'Tabla Amortización Crec'!AB205))</f>
        <v>14595.778586866436</v>
      </c>
      <c r="E199" s="156"/>
      <c r="F199" s="141">
        <f ca="1">IF(C199&lt;=0,0,'Tabla Amortización Crec'!AC205)</f>
        <v>9541.6086008333332</v>
      </c>
      <c r="G199" s="141">
        <f t="shared" ca="1" si="14"/>
        <v>24137.387187699769</v>
      </c>
      <c r="H199" s="449"/>
      <c r="I199" s="141">
        <f t="shared" ca="1" si="16"/>
        <v>784.46562845989797</v>
      </c>
      <c r="J199" s="141">
        <f ca="1">IF(P198&lt;=0.01,0,'Tabla Amortización Crec'!R205)</f>
        <v>166.35080000000002</v>
      </c>
      <c r="K199" s="141">
        <f ca="1">IF(D199&lt;=0,0,'Tabla Amortización Crec'!W205+'Tabla Amortización Crec'!U205)</f>
        <v>336.10421796991</v>
      </c>
      <c r="L199" s="141">
        <f t="shared" ca="1" si="17"/>
        <v>399</v>
      </c>
      <c r="M199" s="141">
        <f ca="1">IF(C199=0,0,'Tabla Amortización Crec'!X205+'Tabla Amortización Crec'!V205+'Tabla Amortización Crec'!S205+'Tabla Amortización Crec'!Q205)</f>
        <v>144.2328028751856</v>
      </c>
      <c r="N199" s="141">
        <f t="shared" ca="1" si="18"/>
        <v>25967.540637004764</v>
      </c>
      <c r="O199" s="142"/>
      <c r="P199" s="140">
        <f t="shared" ca="1" si="15"/>
        <v>965986.25698800595</v>
      </c>
      <c r="Q199" s="140">
        <f t="shared" ca="1" si="19"/>
        <v>25823.307834129577</v>
      </c>
      <c r="R199" s="72"/>
      <c r="S199" s="72"/>
    </row>
    <row r="200" spans="1:19" ht="15" x14ac:dyDescent="0.25">
      <c r="A200" s="155">
        <v>193</v>
      </c>
      <c r="B200" s="244">
        <f ca="1">'Tabla Amortización Crec'!C206</f>
        <v>51536</v>
      </c>
      <c r="C200" s="141">
        <f t="shared" ca="1" si="20"/>
        <v>965986.25698800595</v>
      </c>
      <c r="D200" s="141">
        <f ca="1">IF(C200&lt;=0,0,IF(C200&lt;D199,C200,'Tabla Amortización Crec'!AB206))</f>
        <v>15048.542470423228</v>
      </c>
      <c r="E200" s="156"/>
      <c r="F200" s="141">
        <f ca="1">IF(C200&lt;=0,0,'Tabla Amortización Crec'!AC206)</f>
        <v>9399.5835526666669</v>
      </c>
      <c r="G200" s="141">
        <f t="shared" ref="G200:G247" ca="1" si="21">D200+F200</f>
        <v>24448.126023089895</v>
      </c>
      <c r="H200" s="449"/>
      <c r="I200" s="141">
        <f t="shared" ca="1" si="16"/>
        <v>772.78900559040483</v>
      </c>
      <c r="J200" s="141">
        <f ca="1">IF(P199&lt;=0.01,0,'Tabla Amortización Crec'!R206)</f>
        <v>166.35080000000002</v>
      </c>
      <c r="K200" s="141">
        <f ca="1">IF(D200&lt;=0,0,'Tabla Amortización Crec'!W206+'Tabla Amortización Crec'!U206)</f>
        <v>339.03502778736788</v>
      </c>
      <c r="L200" s="141">
        <f t="shared" ca="1" si="17"/>
        <v>399</v>
      </c>
      <c r="M200" s="141">
        <f ca="1">IF(C200=0,0,'Tabla Amortización Crec'!X206+'Tabla Amortización Crec'!V206+'Tabla Amortización Crec'!S206+'Tabla Amortización Crec'!Q206)</f>
        <v>144.70173244597888</v>
      </c>
      <c r="N200" s="141">
        <f t="shared" ca="1" si="18"/>
        <v>26270.002588913649</v>
      </c>
      <c r="O200" s="142"/>
      <c r="P200" s="140">
        <f t="shared" ref="P200:P247" ca="1" si="22">C200-D200-E200-H200</f>
        <v>950937.71451758267</v>
      </c>
      <c r="Q200" s="140">
        <f t="shared" ca="1" si="19"/>
        <v>26125.300856467671</v>
      </c>
      <c r="R200" s="72"/>
      <c r="S200" s="72"/>
    </row>
    <row r="201" spans="1:19" ht="15" x14ac:dyDescent="0.25">
      <c r="A201" s="155">
        <v>194</v>
      </c>
      <c r="B201" s="244">
        <f ca="1">'Tabla Amortización Crec'!C207</f>
        <v>51564</v>
      </c>
      <c r="C201" s="141">
        <f t="shared" ca="1" si="20"/>
        <v>950937.71451758267</v>
      </c>
      <c r="D201" s="141">
        <f ca="1">IF(C201&lt;=0,0,IF(C201&lt;D200,C201,'Tabla Amortización Crec'!AB207))</f>
        <v>16102.478330775544</v>
      </c>
      <c r="E201" s="156"/>
      <c r="F201" s="141">
        <f ca="1">IF(C201&lt;=0,0,'Tabla Amortización Crec'!AC207)</f>
        <v>8357.6864886666681</v>
      </c>
      <c r="G201" s="141">
        <f t="shared" ca="1" si="21"/>
        <v>24460.164819442212</v>
      </c>
      <c r="H201" s="449"/>
      <c r="I201" s="141">
        <f t="shared" ref="I201:I247" ca="1" si="23">IF(C201&lt;=0,0,(C201*0.8/1000))</f>
        <v>760.75017161406618</v>
      </c>
      <c r="J201" s="141">
        <f ca="1">IF(P200&lt;=0.01,0,'Tabla Amortización Crec'!R207)</f>
        <v>166.35080000000002</v>
      </c>
      <c r="K201" s="141">
        <f ca="1">IF(D201&lt;=0,0,'Tabla Amortización Crec'!W207+'Tabla Amortización Crec'!U207)</f>
        <v>339.03502778736782</v>
      </c>
      <c r="L201" s="141">
        <f t="shared" ref="L201:L247" ca="1" si="24">IF(C201&lt;=0,,399)</f>
        <v>399</v>
      </c>
      <c r="M201" s="141">
        <f ca="1">IF(C201=0,0,'Tabla Amortización Crec'!X207+'Tabla Amortización Crec'!V207+'Tabla Amortización Crec'!S207+'Tabla Amortización Crec'!Q207)</f>
        <v>144.70173244597885</v>
      </c>
      <c r="N201" s="141">
        <f t="shared" ca="1" si="18"/>
        <v>26270.002551289625</v>
      </c>
      <c r="O201" s="142"/>
      <c r="P201" s="140">
        <f t="shared" ca="1" si="22"/>
        <v>934835.23618680716</v>
      </c>
      <c r="Q201" s="140">
        <f t="shared" ca="1" si="19"/>
        <v>26125.300818843647</v>
      </c>
      <c r="R201" s="72"/>
      <c r="S201" s="72"/>
    </row>
    <row r="202" spans="1:19" ht="15" x14ac:dyDescent="0.25">
      <c r="A202" s="155">
        <v>195</v>
      </c>
      <c r="B202" s="244">
        <f ca="1">'Tabla Amortización Crec'!C208</f>
        <v>51595</v>
      </c>
      <c r="C202" s="141">
        <f t="shared" ca="1" si="20"/>
        <v>934835.23618680716</v>
      </c>
      <c r="D202" s="141">
        <f ca="1">IF(C202&lt;=0,0,IF(C202&lt;D201,C202,'Tabla Amortización Crec'!AB208))</f>
        <v>15376.58002558252</v>
      </c>
      <c r="E202" s="156"/>
      <c r="F202" s="141">
        <f ca="1">IF(C202&lt;=0,0,'Tabla Amortización Crec'!AC208)</f>
        <v>9096.4668219444447</v>
      </c>
      <c r="G202" s="141">
        <f t="shared" ca="1" si="21"/>
        <v>24473.046847526966</v>
      </c>
      <c r="H202" s="449"/>
      <c r="I202" s="141">
        <f t="shared" ca="1" si="23"/>
        <v>747.86818894944577</v>
      </c>
      <c r="J202" s="141">
        <f ca="1">IF(P201&lt;=0.01,0,'Tabla Amortización Crec'!R208)</f>
        <v>166.35080000000002</v>
      </c>
      <c r="K202" s="141">
        <f ca="1">IF(D202&lt;=0,0,'Tabla Amortización Crec'!W208+'Tabla Amortización Crec'!U208)</f>
        <v>339.03502778736788</v>
      </c>
      <c r="L202" s="141">
        <f t="shared" ca="1" si="24"/>
        <v>399</v>
      </c>
      <c r="M202" s="141">
        <f ca="1">IF(C202=0,0,'Tabla Amortización Crec'!X208+'Tabla Amortización Crec'!V208+'Tabla Amortización Crec'!S208+'Tabla Amortización Crec'!Q208)</f>
        <v>144.70173244597888</v>
      </c>
      <c r="N202" s="141">
        <f t="shared" ref="N202:N247" ca="1" si="25">G202+K202+J202+L202+M202+I202</f>
        <v>26270.002596709761</v>
      </c>
      <c r="O202" s="142"/>
      <c r="P202" s="140">
        <f t="shared" ca="1" si="22"/>
        <v>919458.65616122459</v>
      </c>
      <c r="Q202" s="140">
        <f t="shared" ref="Q202:Q247" ca="1" si="26">N202-M202+H202+E202</f>
        <v>26125.300864263783</v>
      </c>
      <c r="R202" s="72"/>
      <c r="S202" s="72"/>
    </row>
    <row r="203" spans="1:19" ht="15" x14ac:dyDescent="0.25">
      <c r="A203" s="155">
        <v>196</v>
      </c>
      <c r="B203" s="244">
        <f ca="1">'Tabla Amortización Crec'!C209</f>
        <v>51625</v>
      </c>
      <c r="C203" s="141">
        <f t="shared" ref="C203:C247" ca="1" si="27">IF(P202&lt;=0.01,0,P202)</f>
        <v>919458.65616122459</v>
      </c>
      <c r="D203" s="141">
        <f ca="1">IF(C203&lt;=0,0,IF(C203&lt;D202,C203,'Tabla Amortización Crec'!AB209))</f>
        <v>15827.111811758079</v>
      </c>
      <c r="E203" s="156"/>
      <c r="F203" s="141">
        <f ca="1">IF(C203&lt;=0,0,'Tabla Amortización Crec'!AC209)</f>
        <v>8658.2362799999992</v>
      </c>
      <c r="G203" s="141">
        <f t="shared" ca="1" si="21"/>
        <v>24485.348091758078</v>
      </c>
      <c r="H203" s="449"/>
      <c r="I203" s="141">
        <f t="shared" ca="1" si="23"/>
        <v>735.56692492897969</v>
      </c>
      <c r="J203" s="141">
        <f ca="1">IF(P202&lt;=0.01,0,'Tabla Amortización Crec'!R209)</f>
        <v>166.35080000000002</v>
      </c>
      <c r="K203" s="141">
        <f ca="1">IF(D203&lt;=0,0,'Tabla Amortización Crec'!W209+'Tabla Amortización Crec'!U209)</f>
        <v>339.03502778736782</v>
      </c>
      <c r="L203" s="141">
        <f t="shared" ca="1" si="24"/>
        <v>399</v>
      </c>
      <c r="M203" s="141">
        <f ca="1">IF(C203=0,0,'Tabla Amortización Crec'!X209+'Tabla Amortización Crec'!V209+'Tabla Amortización Crec'!S209+'Tabla Amortización Crec'!Q209)</f>
        <v>144.70173244597885</v>
      </c>
      <c r="N203" s="141">
        <f t="shared" ca="1" si="25"/>
        <v>26270.002576920404</v>
      </c>
      <c r="O203" s="142"/>
      <c r="P203" s="140">
        <f t="shared" ca="1" si="22"/>
        <v>903631.54434946645</v>
      </c>
      <c r="Q203" s="140">
        <f t="shared" ca="1" si="26"/>
        <v>26125.300844474426</v>
      </c>
      <c r="R203" s="72"/>
      <c r="S203" s="72"/>
    </row>
    <row r="204" spans="1:19" ht="15" x14ac:dyDescent="0.25">
      <c r="A204" s="155">
        <v>197</v>
      </c>
      <c r="B204" s="244">
        <f ca="1">'Tabla Amortización Crec'!C210</f>
        <v>51656</v>
      </c>
      <c r="C204" s="141">
        <f t="shared" ca="1" si="27"/>
        <v>903631.54434946645</v>
      </c>
      <c r="D204" s="141">
        <f ca="1">IF(C204&lt;=0,0,IF(C204&lt;D203,C204,'Tabla Amortización Crec'!AB210))</f>
        <v>15705.172236014068</v>
      </c>
      <c r="E204" s="156"/>
      <c r="F204" s="141">
        <f ca="1">IF(C204&lt;=0,0,'Tabla Amortización Crec'!AC210)</f>
        <v>8792.8375828611115</v>
      </c>
      <c r="G204" s="141">
        <f t="shared" ca="1" si="21"/>
        <v>24498.00981887518</v>
      </c>
      <c r="H204" s="449"/>
      <c r="I204" s="141">
        <f t="shared" ca="1" si="23"/>
        <v>722.90523547957321</v>
      </c>
      <c r="J204" s="141">
        <f ca="1">IF(P203&lt;=0.01,0,'Tabla Amortización Crec'!R210)</f>
        <v>166.35080000000002</v>
      </c>
      <c r="K204" s="141">
        <f ca="1">IF(D204&lt;=0,0,'Tabla Amortización Crec'!W210+'Tabla Amortización Crec'!U210)</f>
        <v>339.03502778736788</v>
      </c>
      <c r="L204" s="141">
        <f t="shared" ca="1" si="24"/>
        <v>399</v>
      </c>
      <c r="M204" s="141">
        <f ca="1">IF(C204=0,0,'Tabla Amortización Crec'!X210+'Tabla Amortización Crec'!V210+'Tabla Amortización Crec'!S210+'Tabla Amortización Crec'!Q210)</f>
        <v>144.70173244597888</v>
      </c>
      <c r="N204" s="141">
        <f t="shared" ca="1" si="25"/>
        <v>26270.002614588102</v>
      </c>
      <c r="O204" s="142"/>
      <c r="P204" s="140">
        <f t="shared" ca="1" si="22"/>
        <v>887926.37211345241</v>
      </c>
      <c r="Q204" s="140">
        <f t="shared" ca="1" si="26"/>
        <v>26125.300882142124</v>
      </c>
      <c r="R204" s="72"/>
      <c r="S204" s="72"/>
    </row>
    <row r="205" spans="1:19" ht="15" x14ac:dyDescent="0.25">
      <c r="A205" s="155">
        <v>198</v>
      </c>
      <c r="B205" s="244">
        <f ca="1">'Tabla Amortización Crec'!C211</f>
        <v>51686</v>
      </c>
      <c r="C205" s="141">
        <f t="shared" ca="1" si="27"/>
        <v>887926.37211345241</v>
      </c>
      <c r="D205" s="141">
        <f ca="1">IF(C205&lt;=0,0,IF(C205&lt;D204,C205,'Tabla Amortización Crec'!AB211))</f>
        <v>16149.266647112818</v>
      </c>
      <c r="E205" s="156"/>
      <c r="F205" s="141">
        <f ca="1">IF(C205&lt;=0,0,'Tabla Amortización Crec'!AC211)</f>
        <v>8361.3073100000001</v>
      </c>
      <c r="G205" s="141">
        <f t="shared" ca="1" si="21"/>
        <v>24510.573957112818</v>
      </c>
      <c r="H205" s="449"/>
      <c r="I205" s="141">
        <f t="shared" ca="1" si="23"/>
        <v>710.34109769076201</v>
      </c>
      <c r="J205" s="141">
        <f ca="1">IF(P204&lt;=0.01,0,'Tabla Amortización Crec'!R211)</f>
        <v>166.35080000000002</v>
      </c>
      <c r="K205" s="141">
        <f ca="1">IF(D205&lt;=0,0,'Tabla Amortización Crec'!W211+'Tabla Amortización Crec'!U211)</f>
        <v>339.03502778736782</v>
      </c>
      <c r="L205" s="141">
        <f t="shared" ca="1" si="24"/>
        <v>399</v>
      </c>
      <c r="M205" s="141">
        <f ca="1">IF(C205=0,0,'Tabla Amortización Crec'!X211+'Tabla Amortización Crec'!V211+'Tabla Amortización Crec'!S211+'Tabla Amortización Crec'!Q211)</f>
        <v>144.70173244597885</v>
      </c>
      <c r="N205" s="141">
        <f t="shared" ca="1" si="25"/>
        <v>26270.002615036927</v>
      </c>
      <c r="O205" s="142"/>
      <c r="P205" s="140">
        <f t="shared" ca="1" si="22"/>
        <v>871777.10546633962</v>
      </c>
      <c r="Q205" s="140">
        <f t="shared" ca="1" si="26"/>
        <v>26125.300882590949</v>
      </c>
      <c r="R205" s="72"/>
      <c r="S205" s="72"/>
    </row>
    <row r="206" spans="1:19" ht="15" x14ac:dyDescent="0.25">
      <c r="A206" s="155">
        <v>199</v>
      </c>
      <c r="B206" s="244">
        <f ca="1">'Tabla Amortización Crec'!C212</f>
        <v>51717</v>
      </c>
      <c r="C206" s="141">
        <f t="shared" ca="1" si="27"/>
        <v>871777.10546633962</v>
      </c>
      <c r="D206" s="141">
        <f ca="1">IF(C206&lt;=0,0,IF(C206&lt;D205,C206,'Tabla Amortización Crec'!AB212))</f>
        <v>16040.617174363888</v>
      </c>
      <c r="E206" s="156"/>
      <c r="F206" s="141">
        <f ca="1">IF(C206&lt;=0,0,'Tabla Amortización Crec'!AC212)</f>
        <v>8482.8761847500009</v>
      </c>
      <c r="G206" s="141">
        <f t="shared" ca="1" si="21"/>
        <v>24523.493359113891</v>
      </c>
      <c r="H206" s="449"/>
      <c r="I206" s="141">
        <f t="shared" ca="1" si="23"/>
        <v>697.4216843730718</v>
      </c>
      <c r="J206" s="141">
        <f ca="1">IF(P205&lt;=0.01,0,'Tabla Amortización Crec'!R212)</f>
        <v>166.35080000000002</v>
      </c>
      <c r="K206" s="141">
        <f ca="1">IF(D206&lt;=0,0,'Tabla Amortización Crec'!W212+'Tabla Amortización Crec'!U212)</f>
        <v>339.03502778736788</v>
      </c>
      <c r="L206" s="141">
        <f t="shared" ca="1" si="24"/>
        <v>399</v>
      </c>
      <c r="M206" s="141">
        <f ca="1">IF(C206=0,0,'Tabla Amortización Crec'!X212+'Tabla Amortización Crec'!V212+'Tabla Amortización Crec'!S212+'Tabla Amortización Crec'!Q212)</f>
        <v>144.70173244597888</v>
      </c>
      <c r="N206" s="141">
        <f t="shared" ca="1" si="25"/>
        <v>26270.00260372031</v>
      </c>
      <c r="O206" s="142"/>
      <c r="P206" s="140">
        <f t="shared" ca="1" si="22"/>
        <v>855736.48829197569</v>
      </c>
      <c r="Q206" s="140">
        <f t="shared" ca="1" si="26"/>
        <v>26125.300871274332</v>
      </c>
      <c r="R206" s="72"/>
      <c r="S206" s="72"/>
    </row>
    <row r="207" spans="1:19" ht="15" x14ac:dyDescent="0.25">
      <c r="A207" s="155">
        <v>200</v>
      </c>
      <c r="B207" s="244">
        <f ca="1">'Tabla Amortización Crec'!C213</f>
        <v>51748</v>
      </c>
      <c r="C207" s="141">
        <f t="shared" ca="1" si="27"/>
        <v>855736.48829197569</v>
      </c>
      <c r="D207" s="141">
        <f ca="1">IF(C207&lt;=0,0,IF(C207&lt;D206,C207,'Tabla Amortización Crec'!AB213))</f>
        <v>16209.533784663925</v>
      </c>
      <c r="E207" s="156"/>
      <c r="F207" s="141">
        <f ca="1">IF(C207&lt;=0,0,'Tabla Amortización Crec'!AC213)</f>
        <v>8326.7920406944449</v>
      </c>
      <c r="G207" s="141">
        <f t="shared" ca="1" si="21"/>
        <v>24536.32582535837</v>
      </c>
      <c r="H207" s="449"/>
      <c r="I207" s="141">
        <f t="shared" ca="1" si="23"/>
        <v>684.58919063358053</v>
      </c>
      <c r="J207" s="141">
        <f ca="1">IF(P206&lt;=0.01,0,'Tabla Amortización Crec'!R213)</f>
        <v>166.35080000000002</v>
      </c>
      <c r="K207" s="141">
        <f ca="1">IF(D207&lt;=0,0,'Tabla Amortización Crec'!W213+'Tabla Amortización Crec'!U213)</f>
        <v>339.03502778736788</v>
      </c>
      <c r="L207" s="141">
        <f t="shared" ca="1" si="24"/>
        <v>399</v>
      </c>
      <c r="M207" s="141">
        <f ca="1">IF(C207=0,0,'Tabla Amortización Crec'!X213+'Tabla Amortización Crec'!V213+'Tabla Amortización Crec'!S213+'Tabla Amortización Crec'!Q213)</f>
        <v>144.70173244597888</v>
      </c>
      <c r="N207" s="141">
        <f t="shared" ca="1" si="25"/>
        <v>26270.002576225299</v>
      </c>
      <c r="O207" s="142"/>
      <c r="P207" s="140">
        <f t="shared" ca="1" si="22"/>
        <v>839526.95450731181</v>
      </c>
      <c r="Q207" s="140">
        <f t="shared" ca="1" si="26"/>
        <v>26125.300843779321</v>
      </c>
      <c r="R207" s="72"/>
      <c r="S207" s="72"/>
    </row>
    <row r="208" spans="1:19" ht="15" x14ac:dyDescent="0.25">
      <c r="A208" s="155">
        <v>201</v>
      </c>
      <c r="B208" s="244">
        <f ca="1">'Tabla Amortización Crec'!C214</f>
        <v>51778</v>
      </c>
      <c r="C208" s="141">
        <f t="shared" ca="1" si="27"/>
        <v>839526.95450731181</v>
      </c>
      <c r="D208" s="141">
        <f ca="1">IF(C208&lt;=0,0,IF(C208&lt;D207,C208,'Tabla Amortización Crec'!AB214))</f>
        <v>16643.747363655559</v>
      </c>
      <c r="E208" s="156"/>
      <c r="F208" s="141">
        <f ca="1">IF(C208&lt;=0,0,'Tabla Amortización Crec'!AC214)</f>
        <v>7905.5461050000004</v>
      </c>
      <c r="G208" s="141">
        <f t="shared" ca="1" si="21"/>
        <v>24549.29346865556</v>
      </c>
      <c r="H208" s="449"/>
      <c r="I208" s="141">
        <f t="shared" ca="1" si="23"/>
        <v>671.62156360584947</v>
      </c>
      <c r="J208" s="141">
        <f ca="1">IF(P207&lt;=0.01,0,'Tabla Amortización Crec'!R214)</f>
        <v>166.35080000000002</v>
      </c>
      <c r="K208" s="141">
        <f ca="1">IF(D208&lt;=0,0,'Tabla Amortización Crec'!W214+'Tabla Amortización Crec'!U214)</f>
        <v>339.03502778736788</v>
      </c>
      <c r="L208" s="141">
        <f t="shared" ca="1" si="24"/>
        <v>399</v>
      </c>
      <c r="M208" s="141">
        <f ca="1">IF(C208=0,0,'Tabla Amortización Crec'!X214+'Tabla Amortización Crec'!V214+'Tabla Amortización Crec'!S214+'Tabla Amortización Crec'!Q214)</f>
        <v>144.70173244597888</v>
      </c>
      <c r="N208" s="141">
        <f t="shared" ca="1" si="25"/>
        <v>26270.002592494755</v>
      </c>
      <c r="O208" s="142"/>
      <c r="P208" s="140">
        <f t="shared" ca="1" si="22"/>
        <v>822883.20714365621</v>
      </c>
      <c r="Q208" s="140">
        <f t="shared" ca="1" si="26"/>
        <v>26125.300860048777</v>
      </c>
      <c r="R208" s="72"/>
      <c r="S208" s="72"/>
    </row>
    <row r="209" spans="1:19" ht="15" x14ac:dyDescent="0.25">
      <c r="A209" s="155">
        <v>202</v>
      </c>
      <c r="B209" s="244">
        <f ca="1">'Tabla Amortización Crec'!C215</f>
        <v>51809</v>
      </c>
      <c r="C209" s="141">
        <f t="shared" ca="1" si="27"/>
        <v>822883.20714365621</v>
      </c>
      <c r="D209" s="141">
        <f ca="1">IF(C209&lt;=0,0,IF(C209&lt;D208,C209,'Tabla Amortización Crec'!AB215))</f>
        <v>16555.49708697859</v>
      </c>
      <c r="E209" s="156"/>
      <c r="F209" s="141">
        <f ca="1">IF(C209&lt;=0,0,'Tabla Amortización Crec'!AC215)</f>
        <v>8007.1113744722225</v>
      </c>
      <c r="G209" s="141">
        <f t="shared" ca="1" si="21"/>
        <v>24562.608461450815</v>
      </c>
      <c r="H209" s="449"/>
      <c r="I209" s="141">
        <f t="shared" ca="1" si="23"/>
        <v>658.30656571492511</v>
      </c>
      <c r="J209" s="141">
        <f ca="1">IF(P208&lt;=0.01,0,'Tabla Amortización Crec'!R215)</f>
        <v>166.35080000000002</v>
      </c>
      <c r="K209" s="141">
        <f ca="1">IF(D209&lt;=0,0,'Tabla Amortización Crec'!W215+'Tabla Amortización Crec'!U215)</f>
        <v>339.03502778736788</v>
      </c>
      <c r="L209" s="141">
        <f t="shared" ca="1" si="24"/>
        <v>399</v>
      </c>
      <c r="M209" s="141">
        <f ca="1">IF(C209=0,0,'Tabla Amortización Crec'!X215+'Tabla Amortización Crec'!V215+'Tabla Amortización Crec'!S215+'Tabla Amortización Crec'!Q215)</f>
        <v>144.70173244597888</v>
      </c>
      <c r="N209" s="141">
        <f t="shared" ca="1" si="25"/>
        <v>26270.002587399085</v>
      </c>
      <c r="O209" s="142"/>
      <c r="P209" s="140">
        <f t="shared" ca="1" si="22"/>
        <v>806327.71005667758</v>
      </c>
      <c r="Q209" s="140">
        <f t="shared" ca="1" si="26"/>
        <v>26125.300854953108</v>
      </c>
      <c r="R209" s="72"/>
      <c r="S209" s="72"/>
    </row>
    <row r="210" spans="1:19" ht="15" x14ac:dyDescent="0.25">
      <c r="A210" s="155">
        <v>203</v>
      </c>
      <c r="B210" s="244">
        <f ca="1">'Tabla Amortización Crec'!C216</f>
        <v>51839</v>
      </c>
      <c r="C210" s="141">
        <f t="shared" ca="1" si="27"/>
        <v>806327.71005667758</v>
      </c>
      <c r="D210" s="141">
        <f ca="1">IF(C210&lt;=0,0,IF(C210&lt;D209,C210,'Tabla Amortización Crec'!AB216))</f>
        <v>16982.932977792869</v>
      </c>
      <c r="E210" s="156"/>
      <c r="F210" s="141">
        <f ca="1">IF(C210&lt;=0,0,'Tabla Amortización Crec'!AC216)</f>
        <v>7592.919834166667</v>
      </c>
      <c r="G210" s="141">
        <f t="shared" ca="1" si="21"/>
        <v>24575.852811959536</v>
      </c>
      <c r="H210" s="449"/>
      <c r="I210" s="141">
        <f t="shared" ca="1" si="23"/>
        <v>645.0621680453421</v>
      </c>
      <c r="J210" s="141">
        <f ca="1">IF(P209&lt;=0.01,0,'Tabla Amortización Crec'!R216)</f>
        <v>166.35080000000002</v>
      </c>
      <c r="K210" s="141">
        <f ca="1">IF(D210&lt;=0,0,'Tabla Amortización Crec'!W216+'Tabla Amortización Crec'!U216)</f>
        <v>339.03502778736788</v>
      </c>
      <c r="L210" s="141">
        <f t="shared" ca="1" si="24"/>
        <v>399</v>
      </c>
      <c r="M210" s="141">
        <f ca="1">IF(C210=0,0,'Tabla Amortización Crec'!X216+'Tabla Amortización Crec'!V216+'Tabla Amortización Crec'!S216+'Tabla Amortización Crec'!Q216)</f>
        <v>144.70173244597888</v>
      </c>
      <c r="N210" s="141">
        <f t="shared" ca="1" si="25"/>
        <v>26270.002540238223</v>
      </c>
      <c r="O210" s="142"/>
      <c r="P210" s="140">
        <f t="shared" ca="1" si="22"/>
        <v>789344.77707888465</v>
      </c>
      <c r="Q210" s="140">
        <f t="shared" ca="1" si="26"/>
        <v>26125.300807792246</v>
      </c>
      <c r="R210" s="72"/>
      <c r="S210" s="72"/>
    </row>
    <row r="211" spans="1:19" ht="15" x14ac:dyDescent="0.25">
      <c r="A211" s="155">
        <v>204</v>
      </c>
      <c r="B211" s="244">
        <f ca="1">'Tabla Amortización Crec'!C217</f>
        <v>51870</v>
      </c>
      <c r="C211" s="141">
        <f t="shared" ca="1" si="27"/>
        <v>789344.77707888465</v>
      </c>
      <c r="D211" s="141">
        <f ca="1">IF(C211&lt;=0,0,IF(C211&lt;D210,C211,'Tabla Amortización Crec'!AB217))</f>
        <v>16908.67538802178</v>
      </c>
      <c r="E211" s="156"/>
      <c r="F211" s="141">
        <f ca="1">IF(C211&lt;=0,0,'Tabla Amortización Crec'!AC217)</f>
        <v>7680.7638181111115</v>
      </c>
      <c r="G211" s="141">
        <f t="shared" ca="1" si="21"/>
        <v>24589.439206132891</v>
      </c>
      <c r="H211" s="449"/>
      <c r="I211" s="141">
        <f t="shared" ca="1" si="23"/>
        <v>631.47582166310769</v>
      </c>
      <c r="J211" s="141">
        <f ca="1">IF(P210&lt;=0.01,0,'Tabla Amortización Crec'!R217)</f>
        <v>166.35080000000002</v>
      </c>
      <c r="K211" s="141">
        <f ca="1">IF(D211&lt;=0,0,'Tabla Amortización Crec'!W217+'Tabla Amortización Crec'!U217)</f>
        <v>339.03502778736788</v>
      </c>
      <c r="L211" s="141">
        <f t="shared" ca="1" si="24"/>
        <v>399</v>
      </c>
      <c r="M211" s="141">
        <f ca="1">IF(C211=0,0,'Tabla Amortización Crec'!X217+'Tabla Amortización Crec'!V217+'Tabla Amortización Crec'!S217+'Tabla Amortización Crec'!Q217)</f>
        <v>144.70173244597888</v>
      </c>
      <c r="N211" s="141">
        <f t="shared" ca="1" si="25"/>
        <v>26270.002588029347</v>
      </c>
      <c r="O211" s="142"/>
      <c r="P211" s="140">
        <f t="shared" ca="1" si="22"/>
        <v>772436.10169086291</v>
      </c>
      <c r="Q211" s="140">
        <f t="shared" ca="1" si="26"/>
        <v>26125.300855583369</v>
      </c>
      <c r="R211" s="72"/>
      <c r="S211" s="72"/>
    </row>
    <row r="212" spans="1:19" ht="15" x14ac:dyDescent="0.25">
      <c r="A212" s="155">
        <v>205</v>
      </c>
      <c r="B212" s="244">
        <f ca="1">'Tabla Amortización Crec'!C218</f>
        <v>51901</v>
      </c>
      <c r="C212" s="141">
        <f t="shared" ca="1" si="27"/>
        <v>772436.10169086291</v>
      </c>
      <c r="D212" s="141">
        <f ca="1">IF(C212&lt;=0,0,IF(C212&lt;D211,C212,'Tabla Amortización Crec'!AB218))</f>
        <v>17389.384106552665</v>
      </c>
      <c r="E212" s="156"/>
      <c r="F212" s="141">
        <f ca="1">IF(C212&lt;=0,0,'Tabla Amortización Crec'!AC218)</f>
        <v>7516.2329680000003</v>
      </c>
      <c r="G212" s="141">
        <f t="shared" ca="1" si="21"/>
        <v>24905.617074552665</v>
      </c>
      <c r="H212" s="449"/>
      <c r="I212" s="141">
        <f t="shared" ca="1" si="23"/>
        <v>617.94888135269036</v>
      </c>
      <c r="J212" s="141">
        <f ca="1">IF(P211&lt;=0.01,0,'Tabla Amortización Crec'!R218)</f>
        <v>166.35080000000002</v>
      </c>
      <c r="K212" s="141">
        <f ca="1">IF(D212&lt;=0,0,'Tabla Amortización Crec'!W218+'Tabla Amortización Crec'!U218)</f>
        <v>342.00100732263525</v>
      </c>
      <c r="L212" s="141">
        <f t="shared" ca="1" si="24"/>
        <v>399</v>
      </c>
      <c r="M212" s="141">
        <f ca="1">IF(C212=0,0,'Tabla Amortización Crec'!X218+'Tabla Amortización Crec'!V218+'Tabla Amortización Crec'!S218+'Tabla Amortización Crec'!Q218)</f>
        <v>145.17628917162165</v>
      </c>
      <c r="N212" s="141">
        <f t="shared" ca="1" si="25"/>
        <v>26576.094052399614</v>
      </c>
      <c r="O212" s="142"/>
      <c r="P212" s="140">
        <f t="shared" ca="1" si="22"/>
        <v>755046.71758431022</v>
      </c>
      <c r="Q212" s="140">
        <f t="shared" ca="1" si="26"/>
        <v>26430.917763227993</v>
      </c>
      <c r="R212" s="72"/>
      <c r="S212" s="72"/>
    </row>
    <row r="213" spans="1:19" ht="15" x14ac:dyDescent="0.25">
      <c r="A213" s="155">
        <v>206</v>
      </c>
      <c r="B213" s="244">
        <f ca="1">'Tabla Amortización Crec'!C219</f>
        <v>51929</v>
      </c>
      <c r="C213" s="141">
        <f t="shared" ca="1" si="27"/>
        <v>755046.71758431022</v>
      </c>
      <c r="D213" s="141">
        <f ca="1">IF(C213&lt;=0,0,IF(C213&lt;D212,C213,'Tabla Amortización Crec'!AB219))</f>
        <v>18283.50630768884</v>
      </c>
      <c r="E213" s="156"/>
      <c r="F213" s="141">
        <f ca="1">IF(C213&lt;=0,0,'Tabla Amortización Crec'!AC219)</f>
        <v>6636.0222553333333</v>
      </c>
      <c r="G213" s="141">
        <f t="shared" ca="1" si="21"/>
        <v>24919.528563022173</v>
      </c>
      <c r="H213" s="449"/>
      <c r="I213" s="141">
        <f t="shared" ca="1" si="23"/>
        <v>604.03737406744824</v>
      </c>
      <c r="J213" s="141">
        <f ca="1">IF(P212&lt;=0.01,0,'Tabla Amortización Crec'!R219)</f>
        <v>166.35080000000002</v>
      </c>
      <c r="K213" s="141">
        <f ca="1">IF(D213&lt;=0,0,'Tabla Amortización Crec'!W219+'Tabla Amortización Crec'!U219)</f>
        <v>342.00100732263525</v>
      </c>
      <c r="L213" s="141">
        <f t="shared" ca="1" si="24"/>
        <v>399</v>
      </c>
      <c r="M213" s="141">
        <f ca="1">IF(C213=0,0,'Tabla Amortización Crec'!X219+'Tabla Amortización Crec'!V219+'Tabla Amortización Crec'!S219+'Tabla Amortización Crec'!Q219)</f>
        <v>145.17628917162165</v>
      </c>
      <c r="N213" s="141">
        <f t="shared" ca="1" si="25"/>
        <v>26576.094033583879</v>
      </c>
      <c r="O213" s="142"/>
      <c r="P213" s="140">
        <f t="shared" ca="1" si="22"/>
        <v>736763.21127662132</v>
      </c>
      <c r="Q213" s="140">
        <f t="shared" ca="1" si="26"/>
        <v>26430.917744412258</v>
      </c>
      <c r="R213" s="72"/>
      <c r="S213" s="72"/>
    </row>
    <row r="214" spans="1:19" ht="15" x14ac:dyDescent="0.25">
      <c r="A214" s="155">
        <v>207</v>
      </c>
      <c r="B214" s="244">
        <f ca="1">'Tabla Amortización Crec'!C220</f>
        <v>51960</v>
      </c>
      <c r="C214" s="141">
        <f t="shared" ca="1" si="27"/>
        <v>736763.21127662132</v>
      </c>
      <c r="D214" s="141">
        <f ca="1">IF(C214&lt;=0,0,IF(C214&lt;D213,C214,'Tabla Amortización Crec'!AB220))</f>
        <v>17765.039460887081</v>
      </c>
      <c r="E214" s="156"/>
      <c r="F214" s="141">
        <f ca="1">IF(C214&lt;=0,0,'Tabla Amortización Crec'!AC220)</f>
        <v>7169.1159300277786</v>
      </c>
      <c r="G214" s="141">
        <f t="shared" ca="1" si="21"/>
        <v>24934.155390914861</v>
      </c>
      <c r="H214" s="449"/>
      <c r="I214" s="141">
        <f t="shared" ca="1" si="23"/>
        <v>589.41056902129708</v>
      </c>
      <c r="J214" s="141">
        <f ca="1">IF(P213&lt;=0.01,0,'Tabla Amortización Crec'!R220)</f>
        <v>166.35080000000002</v>
      </c>
      <c r="K214" s="141">
        <f ca="1">IF(D214&lt;=0,0,'Tabla Amortización Crec'!W220+'Tabla Amortización Crec'!U220)</f>
        <v>342.00100732263525</v>
      </c>
      <c r="L214" s="141">
        <f t="shared" ca="1" si="24"/>
        <v>399</v>
      </c>
      <c r="M214" s="141">
        <f ca="1">IF(C214=0,0,'Tabla Amortización Crec'!X220+'Tabla Amortización Crec'!V220+'Tabla Amortización Crec'!S220+'Tabla Amortización Crec'!Q220)</f>
        <v>145.17628917162165</v>
      </c>
      <c r="N214" s="141">
        <f t="shared" ca="1" si="25"/>
        <v>26576.094056430415</v>
      </c>
      <c r="O214" s="142"/>
      <c r="P214" s="140">
        <f t="shared" ca="1" si="22"/>
        <v>718998.17181573424</v>
      </c>
      <c r="Q214" s="140">
        <f t="shared" ca="1" si="26"/>
        <v>26430.917767258794</v>
      </c>
      <c r="R214" s="72"/>
      <c r="S214" s="72"/>
    </row>
    <row r="215" spans="1:19" ht="15" x14ac:dyDescent="0.25">
      <c r="A215" s="155">
        <v>208</v>
      </c>
      <c r="B215" s="244">
        <f ca="1">'Tabla Amortización Crec'!C221</f>
        <v>51990</v>
      </c>
      <c r="C215" s="141">
        <f t="shared" ca="1" si="27"/>
        <v>718998.17181573424</v>
      </c>
      <c r="D215" s="141">
        <f ca="1">IF(C215&lt;=0,0,IF(C215&lt;D214,C215,'Tabla Amortización Crec'!AB221))</f>
        <v>18177.800733140972</v>
      </c>
      <c r="E215" s="156"/>
      <c r="F215" s="141">
        <f ca="1">IF(C215&lt;=0,0,'Tabla Amortización Crec'!AC221)</f>
        <v>6770.5666658333339</v>
      </c>
      <c r="G215" s="141">
        <f t="shared" ca="1" si="21"/>
        <v>24948.367398974304</v>
      </c>
      <c r="H215" s="449"/>
      <c r="I215" s="141">
        <f t="shared" ca="1" si="23"/>
        <v>575.1985374525874</v>
      </c>
      <c r="J215" s="141">
        <f ca="1">IF(P214&lt;=0.01,0,'Tabla Amortización Crec'!R221)</f>
        <v>166.35080000000002</v>
      </c>
      <c r="K215" s="141">
        <f ca="1">IF(D215&lt;=0,0,'Tabla Amortización Crec'!W221+'Tabla Amortización Crec'!U221)</f>
        <v>342.00100732263519</v>
      </c>
      <c r="L215" s="141">
        <f t="shared" ca="1" si="24"/>
        <v>399</v>
      </c>
      <c r="M215" s="141">
        <f ca="1">IF(C215=0,0,'Tabla Amortización Crec'!X221+'Tabla Amortización Crec'!V221+'Tabla Amortización Crec'!S221+'Tabla Amortización Crec'!Q221)</f>
        <v>145.17628917162165</v>
      </c>
      <c r="N215" s="141">
        <f t="shared" ca="1" si="25"/>
        <v>26576.094032921148</v>
      </c>
      <c r="O215" s="142"/>
      <c r="P215" s="140">
        <f t="shared" ca="1" si="22"/>
        <v>700820.37108259322</v>
      </c>
      <c r="Q215" s="140">
        <f t="shared" ca="1" si="26"/>
        <v>26430.917743749527</v>
      </c>
      <c r="R215" s="72"/>
      <c r="S215" s="72"/>
    </row>
    <row r="216" spans="1:19" ht="15" x14ac:dyDescent="0.25">
      <c r="A216" s="155">
        <v>209</v>
      </c>
      <c r="B216" s="244">
        <f ca="1">'Tabla Amortización Crec'!C222</f>
        <v>52021</v>
      </c>
      <c r="C216" s="141">
        <f t="shared" ca="1" si="27"/>
        <v>700820.37108259322</v>
      </c>
      <c r="D216" s="141">
        <f ca="1">IF(C216&lt;=0,0,IF(C216&lt;D215,C216,'Tabla Amortización Crec'!AB222))</f>
        <v>18143.537536374752</v>
      </c>
      <c r="E216" s="156"/>
      <c r="F216" s="141">
        <f ca="1">IF(C216&lt;=0,0,'Tabla Amortización Crec'!AC222)</f>
        <v>6819.3721285833344</v>
      </c>
      <c r="G216" s="141">
        <f t="shared" ca="1" si="21"/>
        <v>24962.909664958086</v>
      </c>
      <c r="H216" s="449"/>
      <c r="I216" s="141">
        <f t="shared" ca="1" si="23"/>
        <v>560.65629686607451</v>
      </c>
      <c r="J216" s="141">
        <f ca="1">IF(P215&lt;=0.01,0,'Tabla Amortización Crec'!R222)</f>
        <v>166.35080000000002</v>
      </c>
      <c r="K216" s="141">
        <f ca="1">IF(D216&lt;=0,0,'Tabla Amortización Crec'!W222+'Tabla Amortización Crec'!U222)</f>
        <v>342.00100732263525</v>
      </c>
      <c r="L216" s="141">
        <f t="shared" ca="1" si="24"/>
        <v>399</v>
      </c>
      <c r="M216" s="141">
        <f ca="1">IF(C216=0,0,'Tabla Amortización Crec'!X222+'Tabla Amortización Crec'!V222+'Tabla Amortización Crec'!S222+'Tabla Amortización Crec'!Q222)</f>
        <v>145.17628917162165</v>
      </c>
      <c r="N216" s="141">
        <f t="shared" ca="1" si="25"/>
        <v>26576.094058318417</v>
      </c>
      <c r="O216" s="142"/>
      <c r="P216" s="140">
        <f t="shared" ca="1" si="22"/>
        <v>682676.83354621846</v>
      </c>
      <c r="Q216" s="140">
        <f t="shared" ca="1" si="26"/>
        <v>26430.917769146796</v>
      </c>
      <c r="R216" s="72"/>
      <c r="S216" s="72"/>
    </row>
    <row r="217" spans="1:19" ht="15" x14ac:dyDescent="0.25">
      <c r="A217" s="155">
        <v>210</v>
      </c>
      <c r="B217" s="244">
        <f ca="1">'Tabla Amortización Crec'!C223</f>
        <v>52051</v>
      </c>
      <c r="C217" s="141">
        <f t="shared" ca="1" si="27"/>
        <v>682676.83354621846</v>
      </c>
      <c r="D217" s="141">
        <f ca="1">IF(C217&lt;=0,0,IF(C217&lt;D216,C217,'Tabla Amortización Crec'!AB223))</f>
        <v>18548.883739127858</v>
      </c>
      <c r="E217" s="156"/>
      <c r="F217" s="141">
        <f ca="1">IF(C217&lt;=0,0,'Tabla Amortización Crec'!AC223)</f>
        <v>6428.5407141666665</v>
      </c>
      <c r="G217" s="141">
        <f t="shared" ca="1" si="21"/>
        <v>24977.424453294523</v>
      </c>
      <c r="H217" s="449"/>
      <c r="I217" s="141">
        <f t="shared" ca="1" si="23"/>
        <v>546.14146683697481</v>
      </c>
      <c r="J217" s="141">
        <f ca="1">IF(P216&lt;=0.01,0,'Tabla Amortización Crec'!R223)</f>
        <v>166.35080000000002</v>
      </c>
      <c r="K217" s="141">
        <f ca="1">IF(D217&lt;=0,0,'Tabla Amortización Crec'!W223+'Tabla Amortización Crec'!U223)</f>
        <v>342.00100732263525</v>
      </c>
      <c r="L217" s="141">
        <f t="shared" ca="1" si="24"/>
        <v>399</v>
      </c>
      <c r="M217" s="141">
        <f ca="1">IF(C217=0,0,'Tabla Amortización Crec'!X223+'Tabla Amortización Crec'!V223+'Tabla Amortización Crec'!S223+'Tabla Amortización Crec'!Q223)</f>
        <v>145.17628917162165</v>
      </c>
      <c r="N217" s="141">
        <f t="shared" ca="1" si="25"/>
        <v>26576.094016625757</v>
      </c>
      <c r="O217" s="142"/>
      <c r="P217" s="140">
        <f t="shared" ca="1" si="22"/>
        <v>664127.94980709057</v>
      </c>
      <c r="Q217" s="140">
        <f t="shared" ca="1" si="26"/>
        <v>26430.917727454136</v>
      </c>
      <c r="R217" s="72"/>
      <c r="S217" s="72"/>
    </row>
    <row r="218" spans="1:19" ht="15" x14ac:dyDescent="0.25">
      <c r="A218" s="155">
        <v>211</v>
      </c>
      <c r="B218" s="244">
        <f ca="1">'Tabla Amortización Crec'!C224</f>
        <v>52082</v>
      </c>
      <c r="C218" s="141">
        <f t="shared" ca="1" si="27"/>
        <v>664127.94980709057</v>
      </c>
      <c r="D218" s="141">
        <f ca="1">IF(C218&lt;=0,0,IF(C218&lt;D217,C218,'Tabla Amortización Crec'!AB224))</f>
        <v>18529.929117084281</v>
      </c>
      <c r="E218" s="156"/>
      <c r="F218" s="141">
        <f ca="1">IF(C218&lt;=0,0,'Tabla Amortización Crec'!AC224)</f>
        <v>6462.3344973055555</v>
      </c>
      <c r="G218" s="141">
        <f t="shared" ca="1" si="21"/>
        <v>24992.263614389834</v>
      </c>
      <c r="H218" s="449"/>
      <c r="I218" s="141">
        <f t="shared" ca="1" si="23"/>
        <v>531.30235984567253</v>
      </c>
      <c r="J218" s="141">
        <f ca="1">IF(P217&lt;=0.01,0,'Tabla Amortización Crec'!R224)</f>
        <v>166.35080000000002</v>
      </c>
      <c r="K218" s="141">
        <f ca="1">IF(D218&lt;=0,0,'Tabla Amortización Crec'!W224+'Tabla Amortización Crec'!U224)</f>
        <v>342.00100732263525</v>
      </c>
      <c r="L218" s="141">
        <f t="shared" ca="1" si="24"/>
        <v>399</v>
      </c>
      <c r="M218" s="141">
        <f ca="1">IF(C218=0,0,'Tabla Amortización Crec'!X224+'Tabla Amortización Crec'!V224+'Tabla Amortización Crec'!S224+'Tabla Amortización Crec'!Q224)</f>
        <v>145.17628917162165</v>
      </c>
      <c r="N218" s="141">
        <f t="shared" ca="1" si="25"/>
        <v>26576.094070729763</v>
      </c>
      <c r="O218" s="142"/>
      <c r="P218" s="140">
        <f t="shared" ca="1" si="22"/>
        <v>645598.02069000632</v>
      </c>
      <c r="Q218" s="140">
        <f t="shared" ca="1" si="26"/>
        <v>26430.917781558142</v>
      </c>
      <c r="R218" s="72"/>
      <c r="S218" s="72"/>
    </row>
    <row r="219" spans="1:19" ht="15" x14ac:dyDescent="0.25">
      <c r="A219" s="155">
        <v>212</v>
      </c>
      <c r="B219" s="244">
        <f ca="1">'Tabla Amortización Crec'!C225</f>
        <v>52113</v>
      </c>
      <c r="C219" s="141">
        <f t="shared" ca="1" si="27"/>
        <v>645598.02069000632</v>
      </c>
      <c r="D219" s="141">
        <f ca="1">IF(C219&lt;=0,0,IF(C219&lt;D218,C219,'Tabla Amortización Crec'!AB225))</f>
        <v>18725.059565092237</v>
      </c>
      <c r="E219" s="156"/>
      <c r="F219" s="141">
        <f ca="1">IF(C219&lt;=0,0,'Tabla Amortización Crec'!AC225)</f>
        <v>6282.0279840000003</v>
      </c>
      <c r="G219" s="141">
        <f t="shared" ca="1" si="21"/>
        <v>25007.087549092237</v>
      </c>
      <c r="H219" s="449"/>
      <c r="I219" s="141">
        <f t="shared" ca="1" si="23"/>
        <v>516.47841655200511</v>
      </c>
      <c r="J219" s="141">
        <f ca="1">IF(P218&lt;=0.01,0,'Tabla Amortización Crec'!R225)</f>
        <v>166.35080000000002</v>
      </c>
      <c r="K219" s="141">
        <f ca="1">IF(D219&lt;=0,0,'Tabla Amortización Crec'!W225+'Tabla Amortización Crec'!U225)</f>
        <v>342.00100732263519</v>
      </c>
      <c r="L219" s="141">
        <f t="shared" ca="1" si="24"/>
        <v>399</v>
      </c>
      <c r="M219" s="141">
        <f ca="1">IF(C219=0,0,'Tabla Amortización Crec'!X225+'Tabla Amortización Crec'!V225+'Tabla Amortización Crec'!S225+'Tabla Amortización Crec'!Q225)</f>
        <v>145.17628917162165</v>
      </c>
      <c r="N219" s="141">
        <f t="shared" ca="1" si="25"/>
        <v>26576.094062138502</v>
      </c>
      <c r="O219" s="142"/>
      <c r="P219" s="140">
        <f t="shared" ca="1" si="22"/>
        <v>626872.96112491412</v>
      </c>
      <c r="Q219" s="140">
        <f t="shared" ca="1" si="26"/>
        <v>26430.917772966881</v>
      </c>
      <c r="R219" s="72"/>
      <c r="S219" s="72"/>
    </row>
    <row r="220" spans="1:19" ht="15" x14ac:dyDescent="0.25">
      <c r="A220" s="155">
        <v>213</v>
      </c>
      <c r="B220" s="244">
        <f ca="1">'Tabla Amortización Crec'!C226</f>
        <v>52143</v>
      </c>
      <c r="C220" s="141">
        <f t="shared" ca="1" si="27"/>
        <v>626872.96112491412</v>
      </c>
      <c r="D220" s="141">
        <f ca="1">IF(C220&lt;=0,0,IF(C220&lt;D219,C220,'Tabla Amortización Crec'!AB226))</f>
        <v>19119.013302365518</v>
      </c>
      <c r="E220" s="156"/>
      <c r="F220" s="141">
        <f ca="1">IF(C220&lt;=0,0,'Tabla Amortización Crec'!AC226)</f>
        <v>5903.0542716666669</v>
      </c>
      <c r="G220" s="141">
        <f t="shared" ca="1" si="21"/>
        <v>25022.067574032186</v>
      </c>
      <c r="H220" s="449"/>
      <c r="I220" s="141">
        <f t="shared" ca="1" si="23"/>
        <v>501.49836889993134</v>
      </c>
      <c r="J220" s="141">
        <f ca="1">IF(P219&lt;=0.01,0,'Tabla Amortización Crec'!R226)</f>
        <v>166.35080000000002</v>
      </c>
      <c r="K220" s="141">
        <f ca="1">IF(D220&lt;=0,0,'Tabla Amortización Crec'!W226+'Tabla Amortización Crec'!U226)</f>
        <v>342.00100732263525</v>
      </c>
      <c r="L220" s="141">
        <f t="shared" ca="1" si="24"/>
        <v>399</v>
      </c>
      <c r="M220" s="141">
        <f ca="1">IF(C220=0,0,'Tabla Amortización Crec'!X226+'Tabla Amortización Crec'!V226+'Tabla Amortización Crec'!S226+'Tabla Amortización Crec'!Q226)</f>
        <v>145.17628917162165</v>
      </c>
      <c r="N220" s="141">
        <f t="shared" ca="1" si="25"/>
        <v>26576.094039426374</v>
      </c>
      <c r="O220" s="142"/>
      <c r="P220" s="140">
        <f t="shared" ca="1" si="22"/>
        <v>607753.94782254857</v>
      </c>
      <c r="Q220" s="140">
        <f t="shared" ca="1" si="26"/>
        <v>26430.917750254754</v>
      </c>
      <c r="R220" s="72"/>
      <c r="S220" s="72"/>
    </row>
    <row r="221" spans="1:19" ht="15" x14ac:dyDescent="0.25">
      <c r="A221" s="155">
        <v>214</v>
      </c>
      <c r="B221" s="244">
        <f ca="1">'Tabla Amortización Crec'!C227</f>
        <v>52174</v>
      </c>
      <c r="C221" s="141">
        <f t="shared" ca="1" si="27"/>
        <v>607753.94782254857</v>
      </c>
      <c r="D221" s="141">
        <f ca="1">IF(C221&lt;=0,0,IF(C221&lt;D220,C221,'Tabla Amortización Crec'!AB227))</f>
        <v>19123.578676871497</v>
      </c>
      <c r="E221" s="156"/>
      <c r="F221" s="141">
        <f ca="1">IF(C221&lt;=0,0,'Tabla Amortización Crec'!AC227)</f>
        <v>5913.7841584166663</v>
      </c>
      <c r="G221" s="141">
        <f t="shared" ca="1" si="21"/>
        <v>25037.362835288164</v>
      </c>
      <c r="H221" s="449"/>
      <c r="I221" s="141">
        <f t="shared" ca="1" si="23"/>
        <v>486.20315825803885</v>
      </c>
      <c r="J221" s="141">
        <f ca="1">IF(P220&lt;=0.01,0,'Tabla Amortización Crec'!R227)</f>
        <v>166.35080000000002</v>
      </c>
      <c r="K221" s="141">
        <f ca="1">IF(D221&lt;=0,0,'Tabla Amortización Crec'!W227+'Tabla Amortización Crec'!U227)</f>
        <v>342.00100732263525</v>
      </c>
      <c r="L221" s="141">
        <f t="shared" ca="1" si="24"/>
        <v>399</v>
      </c>
      <c r="M221" s="141">
        <f ca="1">IF(C221=0,0,'Tabla Amortización Crec'!X227+'Tabla Amortización Crec'!V227+'Tabla Amortización Crec'!S227+'Tabla Amortización Crec'!Q227)</f>
        <v>145.17628917162165</v>
      </c>
      <c r="N221" s="141">
        <f t="shared" ca="1" si="25"/>
        <v>26576.09409004046</v>
      </c>
      <c r="O221" s="142"/>
      <c r="P221" s="140">
        <f t="shared" ca="1" si="22"/>
        <v>588630.36914567708</v>
      </c>
      <c r="Q221" s="140">
        <f t="shared" ca="1" si="26"/>
        <v>26430.91780086884</v>
      </c>
      <c r="R221" s="72"/>
      <c r="S221" s="72"/>
    </row>
    <row r="222" spans="1:19" ht="15" x14ac:dyDescent="0.25">
      <c r="A222" s="155">
        <v>215</v>
      </c>
      <c r="B222" s="244">
        <f ca="1">'Tabla Amortización Crec'!C228</f>
        <v>52204</v>
      </c>
      <c r="C222" s="141">
        <f t="shared" ca="1" si="27"/>
        <v>588630.36914567708</v>
      </c>
      <c r="D222" s="141">
        <f ca="1">IF(C222&lt;=0,0,IF(C222&lt;D221,C222,'Tabla Amortización Crec'!AB228))</f>
        <v>19509.725117086724</v>
      </c>
      <c r="E222" s="156"/>
      <c r="F222" s="141">
        <f ca="1">IF(C222&lt;=0,0,'Tabla Amortización Crec'!AC228)</f>
        <v>5542.9365491666676</v>
      </c>
      <c r="G222" s="141">
        <f t="shared" ca="1" si="21"/>
        <v>25052.661666253392</v>
      </c>
      <c r="H222" s="449"/>
      <c r="I222" s="141">
        <f t="shared" ca="1" si="23"/>
        <v>470.90429531654166</v>
      </c>
      <c r="J222" s="141">
        <f ca="1">IF(P221&lt;=0.01,0,'Tabla Amortización Crec'!R228)</f>
        <v>166.35080000000002</v>
      </c>
      <c r="K222" s="141">
        <f ca="1">IF(D222&lt;=0,0,'Tabla Amortización Crec'!W228+'Tabla Amortización Crec'!U228)</f>
        <v>342.00100732263525</v>
      </c>
      <c r="L222" s="141">
        <f t="shared" ca="1" si="24"/>
        <v>399</v>
      </c>
      <c r="M222" s="141">
        <f ca="1">IF(C222=0,0,'Tabla Amortización Crec'!X228+'Tabla Amortización Crec'!V228+'Tabla Amortización Crec'!S228+'Tabla Amortización Crec'!Q228)</f>
        <v>145.17628917162165</v>
      </c>
      <c r="N222" s="141">
        <f t="shared" ca="1" si="25"/>
        <v>26576.094058064191</v>
      </c>
      <c r="O222" s="142"/>
      <c r="P222" s="140">
        <f t="shared" ca="1" si="22"/>
        <v>569120.64402859029</v>
      </c>
      <c r="Q222" s="140">
        <f t="shared" ca="1" si="26"/>
        <v>26430.91776889257</v>
      </c>
      <c r="R222" s="72"/>
      <c r="S222" s="72"/>
    </row>
    <row r="223" spans="1:19" ht="15" x14ac:dyDescent="0.25">
      <c r="A223" s="155">
        <v>216</v>
      </c>
      <c r="B223" s="244">
        <f ca="1">'Tabla Amortización Crec'!C229</f>
        <v>52235</v>
      </c>
      <c r="C223" s="141">
        <f t="shared" ca="1" si="27"/>
        <v>569120.64402859029</v>
      </c>
      <c r="D223" s="141">
        <f ca="1">IF(C223&lt;=0,0,IF(C223&lt;D222,C223,'Tabla Amortización Crec'!AB229))</f>
        <v>19530.408828768432</v>
      </c>
      <c r="E223" s="156"/>
      <c r="F223" s="141">
        <f ca="1">IF(C223&lt;=0,0,'Tabla Amortización Crec'!AC229)</f>
        <v>5537.8605891666666</v>
      </c>
      <c r="G223" s="141">
        <f t="shared" ca="1" si="21"/>
        <v>25068.269417935098</v>
      </c>
      <c r="H223" s="449"/>
      <c r="I223" s="141">
        <f t="shared" ca="1" si="23"/>
        <v>455.29651522287224</v>
      </c>
      <c r="J223" s="141">
        <f ca="1">IF(P222&lt;=0.01,0,'Tabla Amortización Crec'!R229)</f>
        <v>166.35080000000002</v>
      </c>
      <c r="K223" s="141">
        <f ca="1">IF(D223&lt;=0,0,'Tabla Amortización Crec'!W229+'Tabla Amortización Crec'!U229)</f>
        <v>342.00100732263525</v>
      </c>
      <c r="L223" s="141">
        <f t="shared" ca="1" si="24"/>
        <v>399</v>
      </c>
      <c r="M223" s="141">
        <f ca="1">IF(C223=0,0,'Tabla Amortización Crec'!X229+'Tabla Amortización Crec'!V229+'Tabla Amortización Crec'!S229+'Tabla Amortización Crec'!Q229)</f>
        <v>145.17628917162165</v>
      </c>
      <c r="N223" s="141">
        <f t="shared" ca="1" si="25"/>
        <v>26576.094029652228</v>
      </c>
      <c r="O223" s="142"/>
      <c r="P223" s="140">
        <f t="shared" ca="1" si="22"/>
        <v>549590.23519982188</v>
      </c>
      <c r="Q223" s="140">
        <f t="shared" ca="1" si="26"/>
        <v>26430.917740480607</v>
      </c>
      <c r="R223" s="72"/>
      <c r="S223" s="72"/>
    </row>
    <row r="224" spans="1:19" ht="15" x14ac:dyDescent="0.25">
      <c r="A224" s="155">
        <v>217</v>
      </c>
      <c r="B224" s="244">
        <f ca="1">'Tabla Amortización Crec'!C230</f>
        <v>52266</v>
      </c>
      <c r="C224" s="141">
        <f t="shared" ca="1" si="27"/>
        <v>549590.23519982188</v>
      </c>
      <c r="D224" s="141">
        <f ca="1">IF(C224&lt;=0,0,IF(C224&lt;D223,C224,'Tabla Amortización Crec'!AB230))</f>
        <v>20042.357668624791</v>
      </c>
      <c r="E224" s="156"/>
      <c r="F224" s="141">
        <f ca="1">IF(C224&lt;=0,0,'Tabla Amortización Crec'!AC230)</f>
        <v>5347.8188496388893</v>
      </c>
      <c r="G224" s="141">
        <f t="shared" ca="1" si="21"/>
        <v>25390.176518263681</v>
      </c>
      <c r="H224" s="449"/>
      <c r="I224" s="141">
        <f t="shared" ca="1" si="23"/>
        <v>439.67218815985751</v>
      </c>
      <c r="J224" s="141">
        <f ca="1">IF(P223&lt;=0.01,0,'Tabla Amortización Crec'!R230)</f>
        <v>166.35080000000002</v>
      </c>
      <c r="K224" s="141">
        <f ca="1">IF(D224&lt;=0,0,'Tabla Amortización Crec'!W230+'Tabla Amortización Crec'!U230)</f>
        <v>345.00257861232581</v>
      </c>
      <c r="L224" s="141">
        <f t="shared" ca="1" si="24"/>
        <v>399</v>
      </c>
      <c r="M224" s="141">
        <f ca="1">IF(C224=0,0,'Tabla Amortización Crec'!X230+'Tabla Amortización Crec'!V230+'Tabla Amortización Crec'!S230+'Tabla Amortización Crec'!Q230)</f>
        <v>145.65654057797215</v>
      </c>
      <c r="N224" s="141">
        <f t="shared" ca="1" si="25"/>
        <v>26885.858625613837</v>
      </c>
      <c r="O224" s="142"/>
      <c r="P224" s="140">
        <f t="shared" ca="1" si="22"/>
        <v>529547.87753119704</v>
      </c>
      <c r="Q224" s="140">
        <f t="shared" ca="1" si="26"/>
        <v>26740.202085035864</v>
      </c>
      <c r="R224" s="72"/>
      <c r="S224" s="72"/>
    </row>
    <row r="225" spans="1:19" ht="15" x14ac:dyDescent="0.25">
      <c r="A225" s="155">
        <v>218</v>
      </c>
      <c r="B225" s="244">
        <f ca="1">'Tabla Amortización Crec'!C231</f>
        <v>52294</v>
      </c>
      <c r="C225" s="141">
        <f t="shared" ca="1" si="27"/>
        <v>529547.87753119704</v>
      </c>
      <c r="D225" s="141">
        <f ca="1">IF(C225&lt;=0,0,IF(C225&lt;D224,C225,'Tabla Amortización Crec'!AB231))</f>
        <v>20752.072414193772</v>
      </c>
      <c r="E225" s="156"/>
      <c r="F225" s="141">
        <f ca="1">IF(C225&lt;=0,0,'Tabla Amortización Crec'!AC231)</f>
        <v>4654.1379181111115</v>
      </c>
      <c r="G225" s="141">
        <f t="shared" ca="1" si="21"/>
        <v>25406.210332304883</v>
      </c>
      <c r="H225" s="449"/>
      <c r="I225" s="141">
        <f t="shared" ca="1" si="23"/>
        <v>423.63830202495768</v>
      </c>
      <c r="J225" s="141">
        <f ca="1">IF(P224&lt;=0.01,0,'Tabla Amortización Crec'!R231)</f>
        <v>166.35080000000002</v>
      </c>
      <c r="K225" s="141">
        <f ca="1">IF(D225&lt;=0,0,'Tabla Amortización Crec'!W231+'Tabla Amortización Crec'!U231)</f>
        <v>345.00257861232575</v>
      </c>
      <c r="L225" s="141">
        <f t="shared" ca="1" si="24"/>
        <v>399</v>
      </c>
      <c r="M225" s="141">
        <f ca="1">IF(C225=0,0,'Tabla Amortización Crec'!X231+'Tabla Amortización Crec'!V231+'Tabla Amortización Crec'!S231+'Tabla Amortización Crec'!Q231)</f>
        <v>145.65654057797212</v>
      </c>
      <c r="N225" s="141">
        <f t="shared" ca="1" si="25"/>
        <v>26885.858553520138</v>
      </c>
      <c r="O225" s="142"/>
      <c r="P225" s="140">
        <f t="shared" ca="1" si="22"/>
        <v>508795.80511700327</v>
      </c>
      <c r="Q225" s="140">
        <f t="shared" ca="1" si="26"/>
        <v>26740.202012942165</v>
      </c>
      <c r="R225" s="72"/>
      <c r="S225" s="72"/>
    </row>
    <row r="226" spans="1:19" ht="15" x14ac:dyDescent="0.25">
      <c r="A226" s="155">
        <v>219</v>
      </c>
      <c r="B226" s="244">
        <f ca="1">'Tabla Amortización Crec'!C232</f>
        <v>52325</v>
      </c>
      <c r="C226" s="141">
        <f t="shared" ca="1" si="27"/>
        <v>508795.80511700327</v>
      </c>
      <c r="D226" s="141">
        <f ca="1">IF(C226&lt;=0,0,IF(C226&lt;D225,C226,'Tabla Amortización Crec'!AB232))</f>
        <v>20471.94568096914</v>
      </c>
      <c r="E226" s="156"/>
      <c r="F226" s="141">
        <f ca="1">IF(C226&lt;=0,0,'Tabla Amortización Crec'!AC232)</f>
        <v>4950.8663821666669</v>
      </c>
      <c r="G226" s="141">
        <f t="shared" ca="1" si="21"/>
        <v>25422.812063135807</v>
      </c>
      <c r="H226" s="449"/>
      <c r="I226" s="141">
        <f t="shared" ca="1" si="23"/>
        <v>407.03664409360266</v>
      </c>
      <c r="J226" s="141">
        <f ca="1">IF(P225&lt;=0.01,0,'Tabla Amortización Crec'!R232)</f>
        <v>166.35080000000002</v>
      </c>
      <c r="K226" s="141">
        <f ca="1">IF(D226&lt;=0,0,'Tabla Amortización Crec'!W232+'Tabla Amortización Crec'!U232)</f>
        <v>345.00257861232575</v>
      </c>
      <c r="L226" s="141">
        <f t="shared" ca="1" si="24"/>
        <v>399</v>
      </c>
      <c r="M226" s="141">
        <f ca="1">IF(C226=0,0,'Tabla Amortización Crec'!X232+'Tabla Amortización Crec'!V232+'Tabla Amortización Crec'!S232+'Tabla Amortización Crec'!Q232)</f>
        <v>145.65654057797212</v>
      </c>
      <c r="N226" s="141">
        <f t="shared" ca="1" si="25"/>
        <v>26885.858626419707</v>
      </c>
      <c r="O226" s="142"/>
      <c r="P226" s="140">
        <f t="shared" ca="1" si="22"/>
        <v>488323.85943603411</v>
      </c>
      <c r="Q226" s="140">
        <f t="shared" ca="1" si="26"/>
        <v>26740.202085841735</v>
      </c>
      <c r="R226" s="72"/>
      <c r="S226" s="72"/>
    </row>
    <row r="227" spans="1:19" ht="15" x14ac:dyDescent="0.25">
      <c r="A227" s="155">
        <v>220</v>
      </c>
      <c r="B227" s="244">
        <f ca="1">'Tabla Amortización Crec'!C233</f>
        <v>52355</v>
      </c>
      <c r="C227" s="141">
        <f t="shared" ca="1" si="27"/>
        <v>488323.85943603411</v>
      </c>
      <c r="D227" s="141">
        <f ca="1">IF(C227&lt;=0,0,IF(C227&lt;D226,C227,'Tabla Amortización Crec'!AB233))</f>
        <v>20840.806075949207</v>
      </c>
      <c r="E227" s="156"/>
      <c r="F227" s="141">
        <f ca="1">IF(C227&lt;=0,0,'Tabla Amortización Crec'!AC233)</f>
        <v>4598.383485833333</v>
      </c>
      <c r="G227" s="141">
        <f t="shared" ca="1" si="21"/>
        <v>25439.189561782539</v>
      </c>
      <c r="H227" s="449"/>
      <c r="I227" s="141">
        <f t="shared" ca="1" si="23"/>
        <v>390.6590875488273</v>
      </c>
      <c r="J227" s="141">
        <f ca="1">IF(P226&lt;=0.01,0,'Tabla Amortización Crec'!R233)</f>
        <v>166.35080000000002</v>
      </c>
      <c r="K227" s="141">
        <f ca="1">IF(D227&lt;=0,0,'Tabla Amortización Crec'!W233+'Tabla Amortización Crec'!U233)</f>
        <v>345.00257861232575</v>
      </c>
      <c r="L227" s="141">
        <f t="shared" ca="1" si="24"/>
        <v>399</v>
      </c>
      <c r="M227" s="141">
        <f ca="1">IF(C227=0,0,'Tabla Amortización Crec'!X233+'Tabla Amortización Crec'!V233+'Tabla Amortización Crec'!S233+'Tabla Amortización Crec'!Q233)</f>
        <v>145.65654057797212</v>
      </c>
      <c r="N227" s="141">
        <f t="shared" ca="1" si="25"/>
        <v>26885.858568521668</v>
      </c>
      <c r="O227" s="142"/>
      <c r="P227" s="140">
        <f t="shared" ca="1" si="22"/>
        <v>467483.05336008489</v>
      </c>
      <c r="Q227" s="140">
        <f t="shared" ca="1" si="26"/>
        <v>26740.202027943695</v>
      </c>
      <c r="R227" s="72"/>
      <c r="S227" s="72"/>
    </row>
    <row r="228" spans="1:19" ht="15" x14ac:dyDescent="0.25">
      <c r="A228" s="155">
        <v>221</v>
      </c>
      <c r="B228" s="244">
        <f ca="1">'Tabla Amortización Crec'!C234</f>
        <v>52386</v>
      </c>
      <c r="C228" s="141">
        <f t="shared" ca="1" si="27"/>
        <v>467483.05336008489</v>
      </c>
      <c r="D228" s="141">
        <f ca="1">IF(C228&lt;=0,0,IF(C228&lt;D227,C228,'Tabla Amortización Crec'!AB234))</f>
        <v>20906.991908498243</v>
      </c>
      <c r="E228" s="156"/>
      <c r="F228" s="141">
        <f ca="1">IF(C228&lt;=0,0,'Tabla Amortización Crec'!AC234)</f>
        <v>4548.8702758333338</v>
      </c>
      <c r="G228" s="141">
        <f t="shared" ca="1" si="21"/>
        <v>25455.862184331578</v>
      </c>
      <c r="H228" s="449"/>
      <c r="I228" s="141">
        <f t="shared" ca="1" si="23"/>
        <v>373.98644268806788</v>
      </c>
      <c r="J228" s="141">
        <f ca="1">IF(P227&lt;=0.01,0,'Tabla Amortización Crec'!R234)</f>
        <v>166.35080000000002</v>
      </c>
      <c r="K228" s="141">
        <f ca="1">IF(D228&lt;=0,0,'Tabla Amortización Crec'!W234+'Tabla Amortización Crec'!U234)</f>
        <v>345.00257861232575</v>
      </c>
      <c r="L228" s="141">
        <f t="shared" ca="1" si="24"/>
        <v>399</v>
      </c>
      <c r="M228" s="141">
        <f ca="1">IF(C228=0,0,'Tabla Amortización Crec'!X234+'Tabla Amortización Crec'!V234+'Tabla Amortización Crec'!S234+'Tabla Amortización Crec'!Q234)</f>
        <v>145.65654057797212</v>
      </c>
      <c r="N228" s="141">
        <f t="shared" ca="1" si="25"/>
        <v>26885.858546209944</v>
      </c>
      <c r="O228" s="142"/>
      <c r="P228" s="140">
        <f t="shared" ca="1" si="22"/>
        <v>446576.06145158666</v>
      </c>
      <c r="Q228" s="140">
        <f t="shared" ca="1" si="26"/>
        <v>26740.202005631971</v>
      </c>
      <c r="R228" s="72"/>
      <c r="S228" s="72"/>
    </row>
    <row r="229" spans="1:19" ht="15" x14ac:dyDescent="0.25">
      <c r="A229" s="155">
        <v>222</v>
      </c>
      <c r="B229" s="244">
        <f ca="1">'Tabla Amortización Crec'!C235</f>
        <v>52416</v>
      </c>
      <c r="C229" s="141">
        <f t="shared" ca="1" si="27"/>
        <v>446576.06145158666</v>
      </c>
      <c r="D229" s="141">
        <f ca="1">IF(C229&lt;=0,0,IF(C229&lt;D228,C229,'Tabla Amortización Crec'!AB235))</f>
        <v>21267.329412023646</v>
      </c>
      <c r="E229" s="156"/>
      <c r="F229" s="141">
        <f ca="1">IF(C229&lt;=0,0,'Tabla Amortización Crec'!AC235)</f>
        <v>4205.2583691666669</v>
      </c>
      <c r="G229" s="141">
        <f t="shared" ca="1" si="21"/>
        <v>25472.587781190312</v>
      </c>
      <c r="H229" s="449"/>
      <c r="I229" s="141">
        <f t="shared" ca="1" si="23"/>
        <v>357.26084916126939</v>
      </c>
      <c r="J229" s="141">
        <f ca="1">IF(P228&lt;=0.01,0,'Tabla Amortización Crec'!R235)</f>
        <v>166.35080000000002</v>
      </c>
      <c r="K229" s="141">
        <f ca="1">IF(D229&lt;=0,0,'Tabla Amortización Crec'!W235+'Tabla Amortización Crec'!U235)</f>
        <v>345.00257861232575</v>
      </c>
      <c r="L229" s="141">
        <f t="shared" ca="1" si="24"/>
        <v>399</v>
      </c>
      <c r="M229" s="141">
        <f ca="1">IF(C229=0,0,'Tabla Amortización Crec'!X235+'Tabla Amortización Crec'!V235+'Tabla Amortización Crec'!S235+'Tabla Amortización Crec'!Q235)</f>
        <v>145.65654057797212</v>
      </c>
      <c r="N229" s="141">
        <f t="shared" ca="1" si="25"/>
        <v>26885.858549541881</v>
      </c>
      <c r="O229" s="142"/>
      <c r="P229" s="140">
        <f t="shared" ca="1" si="22"/>
        <v>425308.73203956301</v>
      </c>
      <c r="Q229" s="140">
        <f t="shared" ca="1" si="26"/>
        <v>26740.202008963908</v>
      </c>
      <c r="R229" s="72"/>
      <c r="S229" s="72"/>
    </row>
    <row r="230" spans="1:19" ht="15" x14ac:dyDescent="0.25">
      <c r="A230" s="155">
        <v>223</v>
      </c>
      <c r="B230" s="244">
        <f ca="1">'Tabla Amortización Crec'!C236</f>
        <v>52447</v>
      </c>
      <c r="C230" s="141">
        <f t="shared" ca="1" si="27"/>
        <v>425308.73203956301</v>
      </c>
      <c r="D230" s="141">
        <f ca="1">IF(C230&lt;=0,0,IF(C230&lt;D229,C230,'Tabla Amortización Crec'!AB236))</f>
        <v>21351.110942181851</v>
      </c>
      <c r="E230" s="156"/>
      <c r="F230" s="141">
        <f ca="1">IF(C230&lt;=0,0,'Tabla Amortización Crec'!AC236)</f>
        <v>4138.4907120555563</v>
      </c>
      <c r="G230" s="141">
        <f t="shared" ca="1" si="21"/>
        <v>25489.601654237405</v>
      </c>
      <c r="H230" s="449"/>
      <c r="I230" s="141">
        <f t="shared" ca="1" si="23"/>
        <v>340.24698563165043</v>
      </c>
      <c r="J230" s="141">
        <f ca="1">IF(P229&lt;=0.01,0,'Tabla Amortización Crec'!R236)</f>
        <v>166.35080000000002</v>
      </c>
      <c r="K230" s="141">
        <f ca="1">IF(D230&lt;=0,0,'Tabla Amortización Crec'!W236+'Tabla Amortización Crec'!U236)</f>
        <v>345.00257861232575</v>
      </c>
      <c r="L230" s="141">
        <f t="shared" ca="1" si="24"/>
        <v>399</v>
      </c>
      <c r="M230" s="141">
        <f ca="1">IF(C230=0,0,'Tabla Amortización Crec'!X236+'Tabla Amortización Crec'!V236+'Tabla Amortización Crec'!S236+'Tabla Amortización Crec'!Q236)</f>
        <v>145.65654057797212</v>
      </c>
      <c r="N230" s="141">
        <f t="shared" ca="1" si="25"/>
        <v>26885.858559059354</v>
      </c>
      <c r="O230" s="142"/>
      <c r="P230" s="140">
        <f t="shared" ca="1" si="22"/>
        <v>403957.62109738117</v>
      </c>
      <c r="Q230" s="140">
        <f t="shared" ca="1" si="26"/>
        <v>26740.202018481381</v>
      </c>
      <c r="R230" s="72"/>
      <c r="S230" s="72"/>
    </row>
    <row r="231" spans="1:19" ht="15" x14ac:dyDescent="0.25">
      <c r="A231" s="155">
        <v>224</v>
      </c>
      <c r="B231" s="244">
        <f ca="1">'Tabla Amortización Crec'!C237</f>
        <v>52478</v>
      </c>
      <c r="C231" s="141">
        <f t="shared" ca="1" si="27"/>
        <v>403957.62109738117</v>
      </c>
      <c r="D231" s="141">
        <f ca="1">IF(C231&lt;=0,0,IF(C231&lt;D230,C231,'Tabla Amortización Crec'!AB237))</f>
        <v>21575.950002131325</v>
      </c>
      <c r="E231" s="156"/>
      <c r="F231" s="141">
        <f ca="1">IF(C231&lt;=0,0,'Tabla Amortización Crec'!AC237)</f>
        <v>3930.7325500277775</v>
      </c>
      <c r="G231" s="141">
        <f t="shared" ca="1" si="21"/>
        <v>25506.682552159102</v>
      </c>
      <c r="H231" s="449"/>
      <c r="I231" s="141">
        <f t="shared" ca="1" si="23"/>
        <v>323.16609687790498</v>
      </c>
      <c r="J231" s="141">
        <f ca="1">IF(P230&lt;=0.01,0,'Tabla Amortización Crec'!R237)</f>
        <v>166.35080000000002</v>
      </c>
      <c r="K231" s="141">
        <f ca="1">IF(D231&lt;=0,0,'Tabla Amortización Crec'!W237+'Tabla Amortización Crec'!U237)</f>
        <v>345.00257861232575</v>
      </c>
      <c r="L231" s="141">
        <f t="shared" ca="1" si="24"/>
        <v>399</v>
      </c>
      <c r="M231" s="141">
        <f ca="1">IF(C231=0,0,'Tabla Amortización Crec'!X237+'Tabla Amortización Crec'!V237+'Tabla Amortización Crec'!S237+'Tabla Amortización Crec'!Q237)</f>
        <v>145.65654057797212</v>
      </c>
      <c r="N231" s="141">
        <f t="shared" ca="1" si="25"/>
        <v>26885.858568227304</v>
      </c>
      <c r="O231" s="142"/>
      <c r="P231" s="140">
        <f t="shared" ca="1" si="22"/>
        <v>382381.67109524983</v>
      </c>
      <c r="Q231" s="140">
        <f t="shared" ca="1" si="26"/>
        <v>26740.202027649331</v>
      </c>
      <c r="R231" s="72"/>
      <c r="S231" s="72"/>
    </row>
    <row r="232" spans="1:19" ht="15" x14ac:dyDescent="0.25">
      <c r="A232" s="155">
        <v>225</v>
      </c>
      <c r="B232" s="244">
        <f ca="1">'Tabla Amortización Crec'!C238</f>
        <v>52508</v>
      </c>
      <c r="C232" s="141">
        <f t="shared" ca="1" si="27"/>
        <v>382381.67109524983</v>
      </c>
      <c r="D232" s="141">
        <f ca="1">IF(C232&lt;=0,0,IF(C232&lt;D231,C232,'Tabla Amortización Crec'!AB238))</f>
        <v>21923.182100164224</v>
      </c>
      <c r="E232" s="156"/>
      <c r="F232" s="141">
        <f ca="1">IF(C232&lt;=0,0,'Tabla Amortización Crec'!AC238)</f>
        <v>3600.7611966666668</v>
      </c>
      <c r="G232" s="141">
        <f t="shared" ca="1" si="21"/>
        <v>25523.94329683089</v>
      </c>
      <c r="H232" s="449"/>
      <c r="I232" s="141">
        <f t="shared" ca="1" si="23"/>
        <v>305.9053368761999</v>
      </c>
      <c r="J232" s="141">
        <f ca="1">IF(P231&lt;=0.01,0,'Tabla Amortización Crec'!R238)</f>
        <v>166.35080000000002</v>
      </c>
      <c r="K232" s="141">
        <f ca="1">IF(D232&lt;=0,0,'Tabla Amortización Crec'!W238+'Tabla Amortización Crec'!U238)</f>
        <v>345.00257861232575</v>
      </c>
      <c r="L232" s="141">
        <f t="shared" ca="1" si="24"/>
        <v>399</v>
      </c>
      <c r="M232" s="141">
        <f ca="1">IF(C232=0,0,'Tabla Amortización Crec'!X238+'Tabla Amortización Crec'!V238+'Tabla Amortización Crec'!S238+'Tabla Amortización Crec'!Q238)</f>
        <v>145.65654057797212</v>
      </c>
      <c r="N232" s="141">
        <f t="shared" ca="1" si="25"/>
        <v>26885.858552897389</v>
      </c>
      <c r="O232" s="142"/>
      <c r="P232" s="140">
        <f t="shared" ca="1" si="22"/>
        <v>360458.48899508559</v>
      </c>
      <c r="Q232" s="140">
        <f t="shared" ca="1" si="26"/>
        <v>26740.202012319416</v>
      </c>
      <c r="R232" s="72"/>
      <c r="S232" s="72"/>
    </row>
    <row r="233" spans="1:19" ht="15" x14ac:dyDescent="0.25">
      <c r="A233" s="155">
        <v>226</v>
      </c>
      <c r="B233" s="244">
        <f ca="1">'Tabla Amortización Crec'!C239</f>
        <v>52539</v>
      </c>
      <c r="C233" s="141">
        <f t="shared" ca="1" si="27"/>
        <v>360458.48899508559</v>
      </c>
      <c r="D233" s="141">
        <f ca="1">IF(C233&lt;=0,0,IF(C233&lt;D232,C233,'Tabla Amortización Crec'!AB239))</f>
        <v>22034.020029352996</v>
      </c>
      <c r="E233" s="156"/>
      <c r="F233" s="141">
        <f ca="1">IF(C233&lt;=0,0,'Tabla Amortización Crec'!AC239)</f>
        <v>3507.4618489444442</v>
      </c>
      <c r="G233" s="141">
        <f t="shared" ca="1" si="21"/>
        <v>25541.48187829744</v>
      </c>
      <c r="H233" s="449"/>
      <c r="I233" s="141">
        <f t="shared" ca="1" si="23"/>
        <v>288.36679119606845</v>
      </c>
      <c r="J233" s="141">
        <f ca="1">IF(P232&lt;=0.01,0,'Tabla Amortización Crec'!R239)</f>
        <v>166.35080000000002</v>
      </c>
      <c r="K233" s="141">
        <f ca="1">IF(D233&lt;=0,0,'Tabla Amortización Crec'!W239+'Tabla Amortización Crec'!U239)</f>
        <v>345.00257861232575</v>
      </c>
      <c r="L233" s="141">
        <f t="shared" ca="1" si="24"/>
        <v>399</v>
      </c>
      <c r="M233" s="141">
        <f ca="1">IF(C233=0,0,'Tabla Amortización Crec'!X239+'Tabla Amortización Crec'!V239+'Tabla Amortización Crec'!S239+'Tabla Amortización Crec'!Q239)</f>
        <v>145.65654057797212</v>
      </c>
      <c r="N233" s="141">
        <f t="shared" ca="1" si="25"/>
        <v>26885.858588683808</v>
      </c>
      <c r="O233" s="142"/>
      <c r="P233" s="140">
        <f t="shared" ca="1" si="22"/>
        <v>338424.46896573261</v>
      </c>
      <c r="Q233" s="140">
        <f t="shared" ca="1" si="26"/>
        <v>26740.202048105835</v>
      </c>
      <c r="R233" s="72"/>
      <c r="S233" s="72"/>
    </row>
    <row r="234" spans="1:19" ht="15" x14ac:dyDescent="0.25">
      <c r="A234" s="155">
        <v>227</v>
      </c>
      <c r="B234" s="244">
        <f ca="1">'Tabla Amortización Crec'!C240</f>
        <v>52569</v>
      </c>
      <c r="C234" s="141">
        <f t="shared" ca="1" si="27"/>
        <v>338424.46896573261</v>
      </c>
      <c r="D234" s="141">
        <f ca="1">IF(C234&lt;=0,0,IF(C234&lt;D233,C234,'Tabla Amortización Crec'!AB240))</f>
        <v>22372.278181920792</v>
      </c>
      <c r="E234" s="156"/>
      <c r="F234" s="141">
        <f ca="1">IF(C234&lt;=0,0,'Tabla Amortización Crec'!AC240)</f>
        <v>3186.8308966666673</v>
      </c>
      <c r="G234" s="141">
        <f t="shared" ca="1" si="21"/>
        <v>25559.109078587458</v>
      </c>
      <c r="H234" s="449"/>
      <c r="I234" s="141">
        <f t="shared" ca="1" si="23"/>
        <v>270.73957517258606</v>
      </c>
      <c r="J234" s="141">
        <f ca="1">IF(P233&lt;=0.01,0,'Tabla Amortización Crec'!R240)</f>
        <v>166.35080000000002</v>
      </c>
      <c r="K234" s="141">
        <f ca="1">IF(D234&lt;=0,0,'Tabla Amortización Crec'!W240+'Tabla Amortización Crec'!U240)</f>
        <v>345.00257861232575</v>
      </c>
      <c r="L234" s="141">
        <f t="shared" ca="1" si="24"/>
        <v>399</v>
      </c>
      <c r="M234" s="141">
        <f ca="1">IF(C234=0,0,'Tabla Amortización Crec'!X240+'Tabla Amortización Crec'!V240+'Tabla Amortización Crec'!S240+'Tabla Amortización Crec'!Q240)</f>
        <v>145.65654057797212</v>
      </c>
      <c r="N234" s="141">
        <f t="shared" ca="1" si="25"/>
        <v>26885.858572950343</v>
      </c>
      <c r="O234" s="142"/>
      <c r="P234" s="140">
        <f t="shared" ca="1" si="22"/>
        <v>316052.19078381179</v>
      </c>
      <c r="Q234" s="140">
        <f t="shared" ca="1" si="26"/>
        <v>26740.20203237237</v>
      </c>
      <c r="R234" s="72"/>
      <c r="S234" s="72"/>
    </row>
    <row r="235" spans="1:19" ht="15" x14ac:dyDescent="0.25">
      <c r="A235" s="155">
        <v>228</v>
      </c>
      <c r="B235" s="244">
        <f ca="1">'Tabla Amortización Crec'!C241</f>
        <v>52600</v>
      </c>
      <c r="C235" s="141">
        <f t="shared" ca="1" si="27"/>
        <v>316052.19078381179</v>
      </c>
      <c r="D235" s="141">
        <f ca="1">IF(C235&lt;=0,0,IF(C235&lt;D234,C235,'Tabla Amortización Crec'!AB241))</f>
        <v>22501.643019683383</v>
      </c>
      <c r="E235" s="156"/>
      <c r="F235" s="141">
        <f ca="1">IF(C235&lt;=0,0,'Tabla Amortización Crec'!AC241)</f>
        <v>3075.3638797777776</v>
      </c>
      <c r="G235" s="141">
        <f t="shared" ca="1" si="21"/>
        <v>25577.006899461161</v>
      </c>
      <c r="H235" s="449"/>
      <c r="I235" s="141">
        <f t="shared" ca="1" si="23"/>
        <v>252.84175262704946</v>
      </c>
      <c r="J235" s="141">
        <f ca="1">IF(P234&lt;=0.01,0,'Tabla Amortización Crec'!R241)</f>
        <v>166.35080000000002</v>
      </c>
      <c r="K235" s="141">
        <f ca="1">IF(D235&lt;=0,0,'Tabla Amortización Crec'!W241+'Tabla Amortización Crec'!U241)</f>
        <v>345.00257861232575</v>
      </c>
      <c r="L235" s="141">
        <f t="shared" ca="1" si="24"/>
        <v>399</v>
      </c>
      <c r="M235" s="141">
        <f ca="1">IF(C235=0,0,'Tabla Amortización Crec'!X241+'Tabla Amortización Crec'!V241+'Tabla Amortización Crec'!S241+'Tabla Amortización Crec'!Q241)</f>
        <v>145.65654057797212</v>
      </c>
      <c r="N235" s="141">
        <f t="shared" ca="1" si="25"/>
        <v>26885.85857127851</v>
      </c>
      <c r="O235" s="142"/>
      <c r="P235" s="140">
        <f t="shared" ca="1" si="22"/>
        <v>293550.54776412842</v>
      </c>
      <c r="Q235" s="140">
        <f t="shared" ca="1" si="26"/>
        <v>26740.202030700537</v>
      </c>
      <c r="R235" s="72"/>
      <c r="S235" s="72"/>
    </row>
    <row r="236" spans="1:19" ht="15" x14ac:dyDescent="0.25">
      <c r="A236" s="155">
        <v>229</v>
      </c>
      <c r="B236" s="244">
        <f ca="1">'Tabla Amortización Crec'!C242</f>
        <v>52631</v>
      </c>
      <c r="C236" s="141">
        <f t="shared" ca="1" si="27"/>
        <v>293550.54776412842</v>
      </c>
      <c r="D236" s="141">
        <f ca="1">IF(C236&lt;=0,0,IF(C236&lt;D235,C236,'Tabla Amortización Crec'!AB242))</f>
        <v>23048.555999671684</v>
      </c>
      <c r="E236" s="156"/>
      <c r="F236" s="141">
        <f ca="1">IF(C236&lt;=0,0,'Tabla Amortización Crec'!AC242)</f>
        <v>2856.4104216666665</v>
      </c>
      <c r="G236" s="141">
        <f t="shared" ca="1" si="21"/>
        <v>25904.966421338351</v>
      </c>
      <c r="H236" s="449"/>
      <c r="I236" s="141">
        <f t="shared" ca="1" si="23"/>
        <v>234.84043821130274</v>
      </c>
      <c r="J236" s="141">
        <f ca="1">IF(P235&lt;=0.01,0,'Tabla Amortización Crec'!R242)</f>
        <v>166.35080000000002</v>
      </c>
      <c r="K236" s="141">
        <f ca="1">IF(D236&lt;=0,0,'Tabla Amortización Crec'!W242+'Tabla Amortización Crec'!U242)</f>
        <v>348.04016875749261</v>
      </c>
      <c r="L236" s="141">
        <f t="shared" ca="1" si="24"/>
        <v>399</v>
      </c>
      <c r="M236" s="141">
        <f ca="1">IF(C236=0,0,'Tabla Amortización Crec'!X242+'Tabla Amortización Crec'!V242+'Tabla Amortización Crec'!S242+'Tabla Amortización Crec'!Q242)</f>
        <v>146.14255500119884</v>
      </c>
      <c r="N236" s="141">
        <f t="shared" ca="1" si="25"/>
        <v>27199.340383308347</v>
      </c>
      <c r="O236" s="142"/>
      <c r="P236" s="140">
        <f t="shared" ca="1" si="22"/>
        <v>270501.99176445673</v>
      </c>
      <c r="Q236" s="140">
        <f t="shared" ca="1" si="26"/>
        <v>27053.197828307148</v>
      </c>
      <c r="R236" s="72"/>
      <c r="S236" s="72"/>
    </row>
    <row r="237" spans="1:19" ht="15" x14ac:dyDescent="0.25">
      <c r="A237" s="155">
        <v>230</v>
      </c>
      <c r="B237" s="244">
        <f ca="1">'Tabla Amortización Crec'!C243</f>
        <v>52660</v>
      </c>
      <c r="C237" s="141">
        <f t="shared" ca="1" si="27"/>
        <v>270501.99176445673</v>
      </c>
      <c r="D237" s="141">
        <f ca="1">IF(C237&lt;=0,0,IF(C237&lt;D236,C237,'Tabla Amortización Crec'!AB243))</f>
        <v>23461.085238375912</v>
      </c>
      <c r="E237" s="156"/>
      <c r="F237" s="141">
        <f ca="1">IF(C237&lt;=0,0,'Tabla Amortización Crec'!AC243)</f>
        <v>2462.3199585555553</v>
      </c>
      <c r="G237" s="141">
        <f t="shared" ca="1" si="21"/>
        <v>25923.405196931468</v>
      </c>
      <c r="H237" s="449"/>
      <c r="I237" s="141">
        <f t="shared" ca="1" si="23"/>
        <v>216.40159341156541</v>
      </c>
      <c r="J237" s="141">
        <f ca="1">IF(P236&lt;=0.01,0,'Tabla Amortización Crec'!R243)</f>
        <v>166.35080000000002</v>
      </c>
      <c r="K237" s="141">
        <f ca="1">IF(D237&lt;=0,0,'Tabla Amortización Crec'!W243+'Tabla Amortización Crec'!U243)</f>
        <v>348.04016875749261</v>
      </c>
      <c r="L237" s="141">
        <f t="shared" ca="1" si="24"/>
        <v>399</v>
      </c>
      <c r="M237" s="141">
        <f ca="1">IF(C237=0,0,'Tabla Amortización Crec'!X243+'Tabla Amortización Crec'!V243+'Tabla Amortización Crec'!S243+'Tabla Amortización Crec'!Q243)</f>
        <v>146.14255500119884</v>
      </c>
      <c r="N237" s="141">
        <f t="shared" ca="1" si="25"/>
        <v>27199.340314101726</v>
      </c>
      <c r="O237" s="142"/>
      <c r="P237" s="140">
        <f t="shared" ca="1" si="22"/>
        <v>247040.90652608083</v>
      </c>
      <c r="Q237" s="140">
        <f t="shared" ca="1" si="26"/>
        <v>27053.197759100527</v>
      </c>
      <c r="R237" s="72"/>
      <c r="S237" s="72"/>
    </row>
    <row r="238" spans="1:19" ht="15" x14ac:dyDescent="0.25">
      <c r="A238" s="155">
        <v>231</v>
      </c>
      <c r="B238" s="244">
        <f ca="1">'Tabla Amortización Crec'!C244</f>
        <v>52691</v>
      </c>
      <c r="C238" s="141">
        <f t="shared" ca="1" si="27"/>
        <v>247040.90652608083</v>
      </c>
      <c r="D238" s="141">
        <f ca="1">IF(C238&lt;=0,0,IF(C238&lt;D237,C238,'Tabla Amortización Crec'!AB244))</f>
        <v>23538.328360597901</v>
      </c>
      <c r="E238" s="156"/>
      <c r="F238" s="141">
        <f ca="1">IF(C238&lt;=0,0,'Tabla Amortización Crec'!AC244)</f>
        <v>2403.8456884722223</v>
      </c>
      <c r="G238" s="141">
        <f t="shared" ca="1" si="21"/>
        <v>25942.174049070123</v>
      </c>
      <c r="H238" s="449"/>
      <c r="I238" s="141">
        <f t="shared" ca="1" si="23"/>
        <v>197.63272522086467</v>
      </c>
      <c r="J238" s="141">
        <f ca="1">IF(P237&lt;=0.01,0,'Tabla Amortización Crec'!R244)</f>
        <v>166.35080000000002</v>
      </c>
      <c r="K238" s="141">
        <f ca="1">IF(D238&lt;=0,0,'Tabla Amortización Crec'!W244+'Tabla Amortización Crec'!U244)</f>
        <v>348.04016875749255</v>
      </c>
      <c r="L238" s="141">
        <f t="shared" ca="1" si="24"/>
        <v>399</v>
      </c>
      <c r="M238" s="141">
        <f ca="1">IF(C238=0,0,'Tabla Amortización Crec'!X244+'Tabla Amortización Crec'!V244+'Tabla Amortización Crec'!S244+'Tabla Amortización Crec'!Q244)</f>
        <v>146.14255500119882</v>
      </c>
      <c r="N238" s="141">
        <f t="shared" ca="1" si="25"/>
        <v>27199.340298049679</v>
      </c>
      <c r="O238" s="142"/>
      <c r="P238" s="140">
        <f t="shared" ca="1" si="22"/>
        <v>223502.57816548293</v>
      </c>
      <c r="Q238" s="140">
        <f t="shared" ca="1" si="26"/>
        <v>27053.19774304848</v>
      </c>
      <c r="R238" s="72"/>
      <c r="S238" s="72"/>
    </row>
    <row r="239" spans="1:19" ht="15" x14ac:dyDescent="0.25">
      <c r="A239" s="155">
        <v>232</v>
      </c>
      <c r="B239" s="244">
        <f ca="1">'Tabla Amortización Crec'!C245</f>
        <v>52721</v>
      </c>
      <c r="C239" s="141">
        <f t="shared" ca="1" si="27"/>
        <v>223502.57816548293</v>
      </c>
      <c r="D239" s="141">
        <f ca="1">IF(C239&lt;=0,0,IF(C239&lt;D238,C239,'Tabla Amortización Crec'!AB245))</f>
        <v>23856.355011008254</v>
      </c>
      <c r="E239" s="156"/>
      <c r="F239" s="141">
        <f ca="1">IF(C239&lt;=0,0,'Tabla Amortización Crec'!AC245)</f>
        <v>2104.6496716666666</v>
      </c>
      <c r="G239" s="141">
        <f t="shared" ca="1" si="21"/>
        <v>25961.00468267492</v>
      </c>
      <c r="H239" s="449"/>
      <c r="I239" s="141">
        <f t="shared" ca="1" si="23"/>
        <v>178.80206253238637</v>
      </c>
      <c r="J239" s="141">
        <f ca="1">IF(P238&lt;=0.01,0,'Tabla Amortización Crec'!R245)</f>
        <v>166.35080000000002</v>
      </c>
      <c r="K239" s="141">
        <f ca="1">IF(D239&lt;=0,0,'Tabla Amortización Crec'!W245+'Tabla Amortización Crec'!U245)</f>
        <v>348.04016875749261</v>
      </c>
      <c r="L239" s="141">
        <f t="shared" ca="1" si="24"/>
        <v>399</v>
      </c>
      <c r="M239" s="141">
        <f ca="1">IF(C239=0,0,'Tabla Amortización Crec'!X245+'Tabla Amortización Crec'!V245+'Tabla Amortización Crec'!S245+'Tabla Amortización Crec'!Q245)</f>
        <v>146.14255500119884</v>
      </c>
      <c r="N239" s="141">
        <f t="shared" ca="1" si="25"/>
        <v>27199.340268966</v>
      </c>
      <c r="O239" s="142"/>
      <c r="P239" s="140">
        <f t="shared" ca="1" si="22"/>
        <v>199646.22315447469</v>
      </c>
      <c r="Q239" s="140">
        <f t="shared" ca="1" si="26"/>
        <v>27053.197713964801</v>
      </c>
      <c r="R239" s="72"/>
      <c r="S239" s="72"/>
    </row>
    <row r="240" spans="1:19" ht="15" x14ac:dyDescent="0.25">
      <c r="A240" s="155">
        <v>233</v>
      </c>
      <c r="B240" s="244">
        <f ca="1">'Tabla Amortización Crec'!C246</f>
        <v>52752</v>
      </c>
      <c r="C240" s="141">
        <f t="shared" ca="1" si="27"/>
        <v>199646.22315447469</v>
      </c>
      <c r="D240" s="141">
        <f ca="1">IF(C240&lt;=0,0,IF(C240&lt;D239,C240,'Tabla Amortización Crec'!AB246))</f>
        <v>24037.42070688057</v>
      </c>
      <c r="E240" s="156"/>
      <c r="F240" s="141">
        <f ca="1">IF(C240&lt;=0,0,'Tabla Amortización Crec'!AC246)</f>
        <v>1942.6690243888893</v>
      </c>
      <c r="G240" s="141">
        <f t="shared" ca="1" si="21"/>
        <v>25980.089731269458</v>
      </c>
      <c r="H240" s="449"/>
      <c r="I240" s="141">
        <f t="shared" ca="1" si="23"/>
        <v>159.71697852357977</v>
      </c>
      <c r="J240" s="141">
        <f ca="1">IF(P239&lt;=0.01,0,'Tabla Amortización Crec'!R246)</f>
        <v>166.35080000000002</v>
      </c>
      <c r="K240" s="141">
        <f ca="1">IF(D240&lt;=0,0,'Tabla Amortización Crec'!W246+'Tabla Amortización Crec'!U246)</f>
        <v>348.04016875749261</v>
      </c>
      <c r="L240" s="141">
        <f t="shared" ca="1" si="24"/>
        <v>399</v>
      </c>
      <c r="M240" s="141">
        <f ca="1">IF(C240=0,0,'Tabla Amortización Crec'!X246+'Tabla Amortización Crec'!V246+'Tabla Amortización Crec'!S246+'Tabla Amortización Crec'!Q246)</f>
        <v>146.14255500119884</v>
      </c>
      <c r="N240" s="141">
        <f t="shared" ca="1" si="25"/>
        <v>27199.340233551728</v>
      </c>
      <c r="O240" s="142"/>
      <c r="P240" s="140">
        <f t="shared" ca="1" si="22"/>
        <v>175608.80244759412</v>
      </c>
      <c r="Q240" s="140">
        <f t="shared" ca="1" si="26"/>
        <v>27053.197678550529</v>
      </c>
      <c r="R240" s="72"/>
      <c r="S240" s="72"/>
    </row>
    <row r="241" spans="1:19" ht="15" x14ac:dyDescent="0.25">
      <c r="A241" s="155">
        <v>234</v>
      </c>
      <c r="B241" s="244">
        <f ca="1">'Tabla Amortización Crec'!C247</f>
        <v>52782</v>
      </c>
      <c r="C241" s="141">
        <f t="shared" ca="1" si="27"/>
        <v>175608.80244759412</v>
      </c>
      <c r="D241" s="141">
        <f ca="1">IF(C241&lt;=0,0,IF(C241&lt;D240,C241,'Tabla Amortización Crec'!AB247))</f>
        <v>24345.669752926016</v>
      </c>
      <c r="E241" s="156"/>
      <c r="F241" s="141">
        <f ca="1">IF(C241&lt;=0,0,'Tabla Amortización Crec'!AC247)</f>
        <v>1653.6499100000003</v>
      </c>
      <c r="G241" s="141">
        <f t="shared" ca="1" si="21"/>
        <v>25999.319662926016</v>
      </c>
      <c r="H241" s="449"/>
      <c r="I241" s="141">
        <f t="shared" ca="1" si="23"/>
        <v>140.48704195807531</v>
      </c>
      <c r="J241" s="141">
        <f ca="1">IF(P240&lt;=0.01,0,'Tabla Amortización Crec'!R247)</f>
        <v>166.35080000000002</v>
      </c>
      <c r="K241" s="141">
        <f ca="1">IF(D241&lt;=0,0,'Tabla Amortización Crec'!W247+'Tabla Amortización Crec'!U247)</f>
        <v>348.04016875749261</v>
      </c>
      <c r="L241" s="141">
        <f t="shared" ca="1" si="24"/>
        <v>399</v>
      </c>
      <c r="M241" s="141">
        <f ca="1">IF(C241=0,0,'Tabla Amortización Crec'!X247+'Tabla Amortización Crec'!V247+'Tabla Amortización Crec'!S247+'Tabla Amortización Crec'!Q247)</f>
        <v>146.14255500119884</v>
      </c>
      <c r="N241" s="141">
        <f t="shared" ca="1" si="25"/>
        <v>27199.340228642784</v>
      </c>
      <c r="O241" s="142"/>
      <c r="P241" s="140">
        <f t="shared" ca="1" si="22"/>
        <v>151263.13269466811</v>
      </c>
      <c r="Q241" s="140">
        <f t="shared" ca="1" si="26"/>
        <v>27053.197673641585</v>
      </c>
      <c r="R241" s="72"/>
      <c r="S241" s="72"/>
    </row>
    <row r="242" spans="1:19" ht="15" x14ac:dyDescent="0.25">
      <c r="A242" s="155">
        <v>235</v>
      </c>
      <c r="B242" s="244">
        <f ca="1">'Tabla Amortización Crec'!C248</f>
        <v>52813</v>
      </c>
      <c r="C242" s="141">
        <f t="shared" ca="1" si="27"/>
        <v>151263.13269466811</v>
      </c>
      <c r="D242" s="141">
        <f ca="1">IF(C242&lt;=0,0,IF(C242&lt;D241,C242,'Tabla Amortización Crec'!AB248))</f>
        <v>24546.921528917032</v>
      </c>
      <c r="E242" s="156"/>
      <c r="F242" s="141">
        <f ca="1">IF(C242&lt;=0,0,'Tabla Amortización Crec'!AC248)</f>
        <v>1471.8746791944448</v>
      </c>
      <c r="G242" s="141">
        <f t="shared" ca="1" si="21"/>
        <v>26018.796208111475</v>
      </c>
      <c r="H242" s="449"/>
      <c r="I242" s="141">
        <f t="shared" ca="1" si="23"/>
        <v>121.01050615573449</v>
      </c>
      <c r="J242" s="141">
        <f ca="1">IF(P241&lt;=0.01,0,'Tabla Amortización Crec'!R248)</f>
        <v>166.35080000000002</v>
      </c>
      <c r="K242" s="141">
        <f ca="1">IF(D242&lt;=0,0,'Tabla Amortización Crec'!W248+'Tabla Amortización Crec'!U248)</f>
        <v>348.04016875749261</v>
      </c>
      <c r="L242" s="141">
        <f t="shared" ca="1" si="24"/>
        <v>399</v>
      </c>
      <c r="M242" s="141">
        <f ca="1">IF(C242=0,0,'Tabla Amortización Crec'!X248+'Tabla Amortización Crec'!V248+'Tabla Amortización Crec'!S248+'Tabla Amortización Crec'!Q248)</f>
        <v>146.14255500119884</v>
      </c>
      <c r="N242" s="141">
        <f t="shared" ca="1" si="25"/>
        <v>27199.340238025899</v>
      </c>
      <c r="O242" s="142"/>
      <c r="P242" s="140">
        <f t="shared" ca="1" si="22"/>
        <v>126716.21116575107</v>
      </c>
      <c r="Q242" s="140">
        <f t="shared" ca="1" si="26"/>
        <v>27053.1976830247</v>
      </c>
      <c r="R242" s="72"/>
      <c r="S242" s="72"/>
    </row>
    <row r="243" spans="1:19" ht="15" x14ac:dyDescent="0.25">
      <c r="A243" s="155">
        <v>236</v>
      </c>
      <c r="B243" s="244">
        <f ca="1">'Tabla Amortización Crec'!C249</f>
        <v>52844</v>
      </c>
      <c r="C243" s="141">
        <f t="shared" ca="1" si="27"/>
        <v>126716.21116575107</v>
      </c>
      <c r="D243" s="141">
        <f ca="1">IF(C243&lt;=0,0,IF(C243&lt;D242,C243,'Tabla Amortización Crec'!AB249))</f>
        <v>24805.414249795154</v>
      </c>
      <c r="E243" s="156"/>
      <c r="F243" s="141">
        <f ca="1">IF(C243&lt;=0,0,'Tabla Amortización Crec'!AC249)</f>
        <v>1233.0195104166667</v>
      </c>
      <c r="G243" s="141">
        <f t="shared" ca="1" si="21"/>
        <v>26038.433760211821</v>
      </c>
      <c r="H243" s="449"/>
      <c r="I243" s="141">
        <f t="shared" ca="1" si="23"/>
        <v>101.37296893260087</v>
      </c>
      <c r="J243" s="141">
        <f ca="1">IF(P242&lt;=0.01,0,'Tabla Amortización Crec'!R249)</f>
        <v>166.35080000000002</v>
      </c>
      <c r="K243" s="141">
        <f ca="1">IF(D243&lt;=0,0,'Tabla Amortización Crec'!W249+'Tabla Amortización Crec'!U249)</f>
        <v>348.04016875749261</v>
      </c>
      <c r="L243" s="141">
        <f t="shared" ca="1" si="24"/>
        <v>399</v>
      </c>
      <c r="M243" s="141">
        <f ca="1">IF(C243=0,0,'Tabla Amortización Crec'!X249+'Tabla Amortización Crec'!V249+'Tabla Amortización Crec'!S249+'Tabla Amortización Crec'!Q249)</f>
        <v>146.14255500119884</v>
      </c>
      <c r="N243" s="141">
        <f t="shared" ca="1" si="25"/>
        <v>27199.340252903112</v>
      </c>
      <c r="O243" s="142"/>
      <c r="P243" s="140">
        <f t="shared" ca="1" si="22"/>
        <v>101910.79691595591</v>
      </c>
      <c r="Q243" s="140">
        <f t="shared" ca="1" si="26"/>
        <v>27053.197697901913</v>
      </c>
      <c r="R243" s="72"/>
      <c r="S243" s="72"/>
    </row>
    <row r="244" spans="1:19" ht="15" x14ac:dyDescent="0.25">
      <c r="A244" s="155">
        <v>237</v>
      </c>
      <c r="B244" s="244">
        <f ca="1">'Tabla Amortización Crec'!C250</f>
        <v>52874</v>
      </c>
      <c r="C244" s="141">
        <f t="shared" ca="1" si="27"/>
        <v>101910.79691595591</v>
      </c>
      <c r="D244" s="141">
        <f ca="1">IF(C244&lt;=0,0,IF(C244&lt;D243,C244,'Tabla Amortización Crec'!AB250))</f>
        <v>25098.617709440921</v>
      </c>
      <c r="E244" s="156"/>
      <c r="F244" s="141">
        <f ca="1">IF(C244&lt;=0,0,'Tabla Amortización Crec'!AC250)</f>
        <v>959.66040999999996</v>
      </c>
      <c r="G244" s="141">
        <f t="shared" ca="1" si="21"/>
        <v>26058.278119440922</v>
      </c>
      <c r="H244" s="449"/>
      <c r="I244" s="141">
        <f t="shared" ca="1" si="23"/>
        <v>81.528637532764733</v>
      </c>
      <c r="J244" s="141">
        <f ca="1">IF(P243&lt;=0.01,0,'Tabla Amortización Crec'!R250)</f>
        <v>166.35080000000002</v>
      </c>
      <c r="K244" s="141">
        <f ca="1">IF(D244&lt;=0,0,'Tabla Amortización Crec'!W250+'Tabla Amortización Crec'!U250)</f>
        <v>348.04016875749261</v>
      </c>
      <c r="L244" s="141">
        <f t="shared" ca="1" si="24"/>
        <v>399</v>
      </c>
      <c r="M244" s="141">
        <f ca="1">IF(C244=0,0,'Tabla Amortización Crec'!X250+'Tabla Amortización Crec'!V250+'Tabla Amortización Crec'!S250+'Tabla Amortización Crec'!Q250)</f>
        <v>146.14255500119884</v>
      </c>
      <c r="N244" s="141">
        <f t="shared" ca="1" si="25"/>
        <v>27199.340280732376</v>
      </c>
      <c r="O244" s="142"/>
      <c r="P244" s="140">
        <f t="shared" ca="1" si="22"/>
        <v>76812.179206514993</v>
      </c>
      <c r="Q244" s="140">
        <f t="shared" ca="1" si="26"/>
        <v>27053.197725731177</v>
      </c>
      <c r="R244" s="72"/>
      <c r="S244" s="72"/>
    </row>
    <row r="245" spans="1:19" ht="15" x14ac:dyDescent="0.25">
      <c r="A245" s="155">
        <v>238</v>
      </c>
      <c r="B245" s="244">
        <f ca="1">'Tabla Amortización Crec'!C251</f>
        <v>52905</v>
      </c>
      <c r="C245" s="141">
        <f t="shared" ca="1" si="27"/>
        <v>76812.179206514993</v>
      </c>
      <c r="D245" s="141">
        <f ca="1">IF(C245&lt;=0,0,IF(C245&lt;D244,C245,'Tabla Amortización Crec'!AB251))</f>
        <v>25330.93143078811</v>
      </c>
      <c r="E245" s="156"/>
      <c r="F245" s="141">
        <f ca="1">IF(C245&lt;=0,0,'Tabla Amortización Crec'!AC251)</f>
        <v>747.42557405555544</v>
      </c>
      <c r="G245" s="141">
        <f t="shared" ca="1" si="21"/>
        <v>26078.357004843667</v>
      </c>
      <c r="H245" s="449"/>
      <c r="I245" s="141">
        <f t="shared" ca="1" si="23"/>
        <v>61.449743365211994</v>
      </c>
      <c r="J245" s="141">
        <f ca="1">IF(P244&lt;=0.01,0,'Tabla Amortización Crec'!R251)</f>
        <v>166.35080000000002</v>
      </c>
      <c r="K245" s="141">
        <f ca="1">IF(D245&lt;=0,0,'Tabla Amortización Crec'!W251+'Tabla Amortización Crec'!U251)</f>
        <v>348.04016875749261</v>
      </c>
      <c r="L245" s="141">
        <f t="shared" ca="1" si="24"/>
        <v>399</v>
      </c>
      <c r="M245" s="141">
        <f ca="1">IF(C245=0,0,'Tabla Amortización Crec'!X251+'Tabla Amortización Crec'!V251+'Tabla Amortización Crec'!S251+'Tabla Amortización Crec'!Q251)</f>
        <v>146.14255500119884</v>
      </c>
      <c r="N245" s="141">
        <f t="shared" ca="1" si="25"/>
        <v>27199.340271967569</v>
      </c>
      <c r="O245" s="142"/>
      <c r="P245" s="140">
        <f t="shared" ca="1" si="22"/>
        <v>51481.247775726879</v>
      </c>
      <c r="Q245" s="140">
        <f t="shared" ca="1" si="26"/>
        <v>27053.19771696637</v>
      </c>
      <c r="R245" s="72"/>
      <c r="S245" s="72"/>
    </row>
    <row r="246" spans="1:19" ht="15" x14ac:dyDescent="0.25">
      <c r="A246" s="155">
        <v>239</v>
      </c>
      <c r="B246" s="244">
        <f ca="1">'Tabla Amortización Crec'!C252</f>
        <v>52935</v>
      </c>
      <c r="C246" s="141">
        <f t="shared" ca="1" si="27"/>
        <v>51481.247775726879</v>
      </c>
      <c r="D246" s="141">
        <f ca="1">IF(C246&lt;=0,0,IF(C246&lt;D245,C246,'Tabla Amortización Crec'!AB252))</f>
        <v>25613.839603156928</v>
      </c>
      <c r="E246" s="156"/>
      <c r="F246" s="141">
        <f ca="1">IF(C246&lt;=0,0,'Tabla Amortización Crec'!AC252)</f>
        <v>484.78214750000001</v>
      </c>
      <c r="G246" s="141">
        <f t="shared" ca="1" si="21"/>
        <v>26098.621750656926</v>
      </c>
      <c r="H246" s="449"/>
      <c r="I246" s="141">
        <f t="shared" ca="1" si="23"/>
        <v>41.184998220581505</v>
      </c>
      <c r="J246" s="141">
        <f ca="1">IF(P245&lt;=0.01,0,'Tabla Amortización Crec'!R252)</f>
        <v>166.35080000000002</v>
      </c>
      <c r="K246" s="141">
        <f ca="1">IF(D246&lt;=0,0,'Tabla Amortización Crec'!W252+'Tabla Amortización Crec'!U252)</f>
        <v>348.04016875749261</v>
      </c>
      <c r="L246" s="141">
        <f t="shared" ca="1" si="24"/>
        <v>399</v>
      </c>
      <c r="M246" s="141">
        <f ca="1">IF(C246=0,0,'Tabla Amortización Crec'!X252+'Tabla Amortización Crec'!V252+'Tabla Amortización Crec'!S252+'Tabla Amortización Crec'!Q252)</f>
        <v>146.14255500119884</v>
      </c>
      <c r="N246" s="141">
        <f t="shared" ca="1" si="25"/>
        <v>27199.3402726362</v>
      </c>
      <c r="O246" s="142"/>
      <c r="P246" s="140">
        <f t="shared" ca="1" si="22"/>
        <v>25867.408172569951</v>
      </c>
      <c r="Q246" s="140">
        <f t="shared" ca="1" si="26"/>
        <v>27053.197717635001</v>
      </c>
      <c r="R246" s="72"/>
      <c r="S246" s="72"/>
    </row>
    <row r="247" spans="1:19" ht="15.75" thickBot="1" x14ac:dyDescent="0.3">
      <c r="A247" s="155">
        <v>240</v>
      </c>
      <c r="B247" s="244">
        <f ca="1">'Tabla Amortización Crec'!C253</f>
        <v>52966</v>
      </c>
      <c r="C247" s="141">
        <f t="shared" ca="1" si="27"/>
        <v>25867.408172569951</v>
      </c>
      <c r="D247" s="141">
        <f ca="1">IF(C247&lt;=0,0,IF(C247&lt;D246,C247,'Tabla Amortización Crec'!AB253))</f>
        <v>25867.408172426123</v>
      </c>
      <c r="E247" s="156"/>
      <c r="F247" s="141">
        <f ca="1">IF(C247&lt;=0,0,'Tabla Amortización Crec'!AC253)</f>
        <v>251.70465930555559</v>
      </c>
      <c r="G247" s="141">
        <f t="shared" ca="1" si="21"/>
        <v>26119.11283173168</v>
      </c>
      <c r="H247" s="449"/>
      <c r="I247" s="141">
        <f t="shared" ca="1" si="23"/>
        <v>20.693926538055962</v>
      </c>
      <c r="J247" s="141">
        <f ca="1">IF(P246&lt;=0.01,0,'Tabla Amortización Crec'!R253)</f>
        <v>166.35080000000002</v>
      </c>
      <c r="K247" s="141">
        <f ca="1">IF(D247&lt;=0,0,'Tabla Amortización Crec'!W253+'Tabla Amortización Crec'!U253)</f>
        <v>348.04016875749261</v>
      </c>
      <c r="L247" s="141">
        <f t="shared" ca="1" si="24"/>
        <v>399</v>
      </c>
      <c r="M247" s="141">
        <f ca="1">IF(C247=0,0,'Tabla Amortización Crec'!X253+'Tabla Amortización Crec'!V253+'Tabla Amortización Crec'!S253+'Tabla Amortización Crec'!Q253)</f>
        <v>146.14255500119884</v>
      </c>
      <c r="N247" s="141">
        <f t="shared" ca="1" si="25"/>
        <v>27199.340282028428</v>
      </c>
      <c r="O247" s="142"/>
      <c r="P247" s="140">
        <f t="shared" ca="1" si="22"/>
        <v>1.4382749213837087E-7</v>
      </c>
      <c r="Q247" s="140">
        <f t="shared" ca="1" si="26"/>
        <v>27053.197727027229</v>
      </c>
      <c r="R247" s="72"/>
      <c r="S247" s="72"/>
    </row>
    <row r="248" spans="1:19" ht="16.5" thickTop="1" x14ac:dyDescent="0.25">
      <c r="A248" s="157"/>
      <c r="B248" s="157"/>
      <c r="C248" s="157"/>
      <c r="D248" s="158">
        <f t="shared" ref="D248:M248" ca="1" si="28">SUM(D8:D247)</f>
        <v>1977999.9999998547</v>
      </c>
      <c r="E248" s="158">
        <f t="shared" si="28"/>
        <v>0</v>
      </c>
      <c r="F248" s="158">
        <f t="shared" ca="1" si="28"/>
        <v>3356881.1004655007</v>
      </c>
      <c r="G248" s="158">
        <f t="shared" ca="1" si="28"/>
        <v>5334881.1004653545</v>
      </c>
      <c r="H248" s="158">
        <f t="shared" si="28"/>
        <v>0</v>
      </c>
      <c r="I248" s="158">
        <f t="shared" ca="1" si="28"/>
        <v>281039.1813226667</v>
      </c>
      <c r="J248" s="158">
        <f t="shared" ca="1" si="28"/>
        <v>39924.192000000032</v>
      </c>
      <c r="K248" s="158">
        <f t="shared" ca="1" si="28"/>
        <v>77084.833598924044</v>
      </c>
      <c r="L248" s="158">
        <f t="shared" ca="1" si="28"/>
        <v>95760</v>
      </c>
      <c r="M248" s="158">
        <f t="shared" ca="1" si="28"/>
        <v>34043.044095827863</v>
      </c>
      <c r="N248" s="158">
        <f ca="1">SUM(N8:N247)</f>
        <v>5862732.3514827704</v>
      </c>
      <c r="O248" s="144"/>
      <c r="P248" s="72"/>
      <c r="Q248" s="72"/>
      <c r="R248" s="72"/>
      <c r="S248" s="72"/>
    </row>
    <row r="249" spans="1:19" ht="15" x14ac:dyDescent="0.25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72"/>
      <c r="Q249" s="72"/>
      <c r="R249" s="72"/>
      <c r="S249" s="72"/>
    </row>
    <row r="250" spans="1:19" ht="15" x14ac:dyDescent="0.25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72"/>
      <c r="Q250" s="72"/>
      <c r="R250" s="72"/>
      <c r="S250" s="72"/>
    </row>
    <row r="251" spans="1:19" ht="15" x14ac:dyDescent="0.25">
      <c r="A251" s="851"/>
      <c r="B251" s="852"/>
      <c r="C251" s="852"/>
      <c r="D251" s="852"/>
      <c r="E251" s="852"/>
      <c r="F251" s="852"/>
      <c r="G251" s="852"/>
      <c r="H251" s="852"/>
      <c r="I251" s="852"/>
      <c r="J251" s="852"/>
      <c r="K251" s="852"/>
      <c r="L251" s="852"/>
      <c r="M251" s="852"/>
      <c r="N251" s="852"/>
      <c r="O251" s="853"/>
      <c r="P251" s="72"/>
      <c r="Q251" s="72"/>
      <c r="R251" s="72"/>
      <c r="S251" s="72"/>
    </row>
    <row r="252" spans="1:19" ht="15" x14ac:dyDescent="0.25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72"/>
      <c r="Q252" s="72"/>
      <c r="R252" s="72"/>
      <c r="S252" s="72"/>
    </row>
    <row r="253" spans="1:19" ht="15" x14ac:dyDescent="0.25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72"/>
      <c r="Q253" s="72"/>
      <c r="R253" s="72"/>
      <c r="S253" s="72"/>
    </row>
    <row r="254" spans="1:19" ht="15" x14ac:dyDescent="0.25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72"/>
      <c r="Q254" s="72"/>
      <c r="R254" s="72"/>
      <c r="S254" s="72"/>
    </row>
    <row r="255" spans="1:19" ht="15" hidden="1" x14ac:dyDescent="0.25">
      <c r="P255" s="72"/>
      <c r="Q255" s="72"/>
      <c r="R255" s="72"/>
      <c r="S255" s="72"/>
    </row>
    <row r="256" spans="1:19" ht="15" x14ac:dyDescent="0.25">
      <c r="E256" s="145"/>
    </row>
  </sheetData>
  <sheetProtection password="D365" sheet="1" objects="1" scenarios="1"/>
  <protectedRanges>
    <protectedRange sqref="E8:E247" name="Rango1"/>
  </protectedRanges>
  <customSheetViews>
    <customSheetView guid="{2895BDFA-91D6-4BDF-AC0D-65BC924663AC}" scale="85" showGridLines="0" fitToPage="1" hiddenRows="1" hiddenColumns="1" state="hidden">
      <pane xSplit="1" ySplit="7" topLeftCell="B8" activePane="bottomRight" state="frozen"/>
      <selection pane="bottomRight" activeCell="E15" sqref="E15"/>
      <pageMargins left="0.70866141732283472" right="0.70866141732283472" top="0.74803149606299213" bottom="0.74803149606299213" header="0.31496062992125984" footer="0.31496062992125984"/>
      <pageSetup scale="41" fitToHeight="5" orientation="portrait" r:id="rId1"/>
    </customSheetView>
  </customSheetViews>
  <mergeCells count="4">
    <mergeCell ref="E1:L1"/>
    <mergeCell ref="E2:L2"/>
    <mergeCell ref="A251:O251"/>
    <mergeCell ref="E3:L3"/>
  </mergeCells>
  <conditionalFormatting sqref="A6:N6 A7 M7:N7 C7:J7 A4:B5 H4:N5 A8:N248">
    <cfRule type="expression" dxfId="3" priority="4" stopIfTrue="1">
      <formula>$K$4=9.9%</formula>
    </cfRule>
    <cfRule type="expression" dxfId="2" priority="5" stopIfTrue="1">
      <formula>$K$4=8.9%</formula>
    </cfRule>
    <cfRule type="expression" dxfId="1" priority="6" stopIfTrue="1">
      <formula>$K$4=7.9%</formula>
    </cfRule>
  </conditionalFormatting>
  <pageMargins left="0.70866141732283472" right="0.70866141732283472" top="0.74803149606299213" bottom="0.74803149606299213" header="0.31496062992125984" footer="0.31496062992125984"/>
  <pageSetup scale="44" fitToHeight="5" orientation="portrait" r:id="rId2"/>
  <headerFooter>
    <oddFooter>&amp;L   La presente es de carácter informativa y no representa oferta vinculante por parte del Grupo Financiero Afirme y se encuentra sujeta a cambio sin previo aviso.</oddFooter>
  </headerFooter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80D4E3E-EB35-4C6E-9AE6-A7185DA0B116}">
            <xm:f>Simulación!$J$21="si"</xm:f>
            <x14:dxf>
              <fill>
                <patternFill>
                  <bgColor rgb="FFFF0000"/>
                </patternFill>
              </fill>
            </x14:dxf>
          </x14:cfRule>
          <xm:sqref>E2:L2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125</vt:i4>
      </vt:variant>
    </vt:vector>
  </HeadingPairs>
  <TitlesOfParts>
    <vt:vector size="136" baseType="lpstr">
      <vt:lpstr>commentariosPREUBASpart1</vt:lpstr>
      <vt:lpstr>Simulación</vt:lpstr>
      <vt:lpstr>Parametro Destino</vt:lpstr>
      <vt:lpstr>Tabla Amortización Liquidez</vt:lpstr>
      <vt:lpstr>Tabla Liquidez</vt:lpstr>
      <vt:lpstr>Parametros Crec</vt:lpstr>
      <vt:lpstr>Parametros Fijo</vt:lpstr>
      <vt:lpstr>Tabla Amortización Fijo</vt:lpstr>
      <vt:lpstr>Tabla Fijo</vt:lpstr>
      <vt:lpstr>Tabla Amortización Crec</vt:lpstr>
      <vt:lpstr>Tabla Crec</vt:lpstr>
      <vt:lpstr>ACCION_EXCEDENTE_PP</vt:lpstr>
      <vt:lpstr>ACCION_EXCEDENTE_PPCREC</vt:lpstr>
      <vt:lpstr>APLICA_IVA_INT</vt:lpstr>
      <vt:lpstr>Simulación!Área_de_impresión</vt:lpstr>
      <vt:lpstr>'Tabla Amortización Liquidez'!Área_de_impresión</vt:lpstr>
      <vt:lpstr>'Tabla Amortización Liquidez'!COMISION_AMORT</vt:lpstr>
      <vt:lpstr>COMISION_AMORT</vt:lpstr>
      <vt:lpstr>COMISION_AMORTCREC</vt:lpstr>
      <vt:lpstr>COMISION_APERT</vt:lpstr>
      <vt:lpstr>COMISION_APERTCREC</vt:lpstr>
      <vt:lpstr>'Tabla Amortización Liquidez'!CUOTA_INIT</vt:lpstr>
      <vt:lpstr>CUOTA_INIT</vt:lpstr>
      <vt:lpstr>CUOTA_INTCREC</vt:lpstr>
      <vt:lpstr>DESTINO</vt:lpstr>
      <vt:lpstr>DESTINOCREC</vt:lpstr>
      <vt:lpstr>DIAS_CAPITAL</vt:lpstr>
      <vt:lpstr>DIAS_CAPITALCREC</vt:lpstr>
      <vt:lpstr>DISMINUCION_TASA</vt:lpstr>
      <vt:lpstr>DISMINUCION_TASACREC</vt:lpstr>
      <vt:lpstr>ES_FRONTERA</vt:lpstr>
      <vt:lpstr>ESQUEMA</vt:lpstr>
      <vt:lpstr>ESQUEMACREC</vt:lpstr>
      <vt:lpstr>'Tabla Amortización Liquidez'!FACT_SEGURO_DANIOS</vt:lpstr>
      <vt:lpstr>FACT_SEGURO_DANIOS</vt:lpstr>
      <vt:lpstr>FACT_SEGURO_DANIOSCREC</vt:lpstr>
      <vt:lpstr>FACTOR_AJSTE_SEG_DAÑ</vt:lpstr>
      <vt:lpstr>FACTOR_AJSTE_SEG_DAÑCREC</vt:lpstr>
      <vt:lpstr>FACTOR_AVALUO</vt:lpstr>
      <vt:lpstr>FACTOR_AVALUOCREC</vt:lpstr>
      <vt:lpstr>FACTOR_SEG_DANIOS_FIN</vt:lpstr>
      <vt:lpstr>FACTOR_SEG_DANIOS_FINCREC</vt:lpstr>
      <vt:lpstr>'Tabla Amortización Liquidez'!FACTOR_SEG_DESEMPLEO</vt:lpstr>
      <vt:lpstr>FACTOR_SEG_DESEMPLEO</vt:lpstr>
      <vt:lpstr>FACTOR_SEG_DESEMPLEOCREC</vt:lpstr>
      <vt:lpstr>'Tabla Amortización Liquidez'!FACTOR_SEG_DEUD</vt:lpstr>
      <vt:lpstr>FACTOR_SEG_DEUD</vt:lpstr>
      <vt:lpstr>FACTOR_SEG_DEUDCREC</vt:lpstr>
      <vt:lpstr>FACTOR_SEG_INT</vt:lpstr>
      <vt:lpstr>'Tabla Amortización Liquidez'!FECHA_1ER_PAGO</vt:lpstr>
      <vt:lpstr>FECHA_1ER_PAGO</vt:lpstr>
      <vt:lpstr>FECHA_1ER_PAGOCREC</vt:lpstr>
      <vt:lpstr>'Tabla Amortización Liquidez'!FECHA_APERTURA</vt:lpstr>
      <vt:lpstr>FECHA_APERTURA</vt:lpstr>
      <vt:lpstr>FECHA_APERTURACREC</vt:lpstr>
      <vt:lpstr>FECHA_FIRMA</vt:lpstr>
      <vt:lpstr>HONORARIOS_AVALUO</vt:lpstr>
      <vt:lpstr>HONORARIOS_AVALUOCREC</vt:lpstr>
      <vt:lpstr>'Tabla Amortización Liquidez'!INCREMENTO</vt:lpstr>
      <vt:lpstr>INCREMENTO</vt:lpstr>
      <vt:lpstr>INCREMENTO_CREC</vt:lpstr>
      <vt:lpstr>INCREMENTO_TASA</vt:lpstr>
      <vt:lpstr>INCREMENTO_TASACREC</vt:lpstr>
      <vt:lpstr>IVA</vt:lpstr>
      <vt:lpstr>'Tabla Amortización Liquidez'!IVA_AVALUO</vt:lpstr>
      <vt:lpstr>IVA_AVALUO</vt:lpstr>
      <vt:lpstr>IVA_AVALUOCREC</vt:lpstr>
      <vt:lpstr>IVA_COMISION_PRIM_CUOTA</vt:lpstr>
      <vt:lpstr>IVA_SD_PRIM_CUOTA</vt:lpstr>
      <vt:lpstr>IVA_SI_PRIM_CUOTA</vt:lpstr>
      <vt:lpstr>IVACREC</vt:lpstr>
      <vt:lpstr>LISTA_DESTINOS</vt:lpstr>
      <vt:lpstr>MESES_GRACIA</vt:lpstr>
      <vt:lpstr>'Tabla Amortización Liquidez'!MESES_INC</vt:lpstr>
      <vt:lpstr>MESES_INC</vt:lpstr>
      <vt:lpstr>MESES_INC_TASA</vt:lpstr>
      <vt:lpstr>MESES_INC_TASACREC</vt:lpstr>
      <vt:lpstr>MESES_INCCREC</vt:lpstr>
      <vt:lpstr>MESES_PAG_PUNT</vt:lpstr>
      <vt:lpstr>MESES_PAG_PUNTCREC</vt:lpstr>
      <vt:lpstr>'Tabla Amortización Liquidez'!MTO_AVALUO</vt:lpstr>
      <vt:lpstr>MTO_AVALUO</vt:lpstr>
      <vt:lpstr>MTO_AVALUOCREC</vt:lpstr>
      <vt:lpstr>'Tabla Amortización Liquidez'!MTO_BASE_AVALUO</vt:lpstr>
      <vt:lpstr>MTO_BASE_AVALUO</vt:lpstr>
      <vt:lpstr>MTO_BASE_AVALUOCREC</vt:lpstr>
      <vt:lpstr>MTO_COMISION_APERT</vt:lpstr>
      <vt:lpstr>MTO_COMISION_APERTCREC</vt:lpstr>
      <vt:lpstr>'Tabla Amortización Liquidez'!MTO_SOLICITADO</vt:lpstr>
      <vt:lpstr>MTO_SOLICITADO</vt:lpstr>
      <vt:lpstr>MTO_SOLICITADO_CRE</vt:lpstr>
      <vt:lpstr>'Tabla Amortización Liquidez'!PLAZO</vt:lpstr>
      <vt:lpstr>PLAZO</vt:lpstr>
      <vt:lpstr>PLAZO_ANIOS</vt:lpstr>
      <vt:lpstr>PLAZO_ANIOS_F</vt:lpstr>
      <vt:lpstr>PLAZO_ANIOSCREC</vt:lpstr>
      <vt:lpstr>PLAZO_SIMULACION</vt:lpstr>
      <vt:lpstr>PLAZOCREC</vt:lpstr>
      <vt:lpstr>PRES_CONSTRUCCION</vt:lpstr>
      <vt:lpstr>PRES_CONSTRUCCIONCREC</vt:lpstr>
      <vt:lpstr>Resumen_credito</vt:lpstr>
      <vt:lpstr>Resumen_Liquidez</vt:lpstr>
      <vt:lpstr>SALDO_PRIM_CUOTA</vt:lpstr>
      <vt:lpstr>SD_PRIM_CUOTA</vt:lpstr>
      <vt:lpstr>SEGURO_DAÑOS_MENS</vt:lpstr>
      <vt:lpstr>SEGURO_INTERIORES</vt:lpstr>
      <vt:lpstr>SEGURO_INTERIORESCREC</vt:lpstr>
      <vt:lpstr>SI_PRIM_CUOTA</vt:lpstr>
      <vt:lpstr>SUBTOT_AVALUO</vt:lpstr>
      <vt:lpstr>SUBTOT_AVALUOCREC</vt:lpstr>
      <vt:lpstr>SUMA_ASEG_AVALUO</vt:lpstr>
      <vt:lpstr>SUMA_ASEG_AVALUOCREC</vt:lpstr>
      <vt:lpstr>SUMA_ASEG_CALC</vt:lpstr>
      <vt:lpstr>SUMA_ASEG_CALCCREC</vt:lpstr>
      <vt:lpstr>'Tabla Amortización Liquidez'!SUMA_ASEGURADA_DAÑOS</vt:lpstr>
      <vt:lpstr>SUMA_ASEGURADA_DAÑOS</vt:lpstr>
      <vt:lpstr>SUMA_ASEGURADA_DAÑOSCREC</vt:lpstr>
      <vt:lpstr>SUMA_INGRESOS</vt:lpstr>
      <vt:lpstr>SUMA_INGRESOSCREC</vt:lpstr>
      <vt:lpstr>SUMA_INV</vt:lpstr>
      <vt:lpstr>SV_PRIM_CUOTA</vt:lpstr>
      <vt:lpstr>'Tabla Amortización Liquidez'!TASA</vt:lpstr>
      <vt:lpstr>TASA</vt:lpstr>
      <vt:lpstr>TASA_PP</vt:lpstr>
      <vt:lpstr>TASACREC</vt:lpstr>
      <vt:lpstr>TIPO_FINAN</vt:lpstr>
      <vt:lpstr>'Tabla Amortización Liquidez'!Títulos_a_imprimir</vt:lpstr>
      <vt:lpstr>'Tabla Amortización Liquidez'!TOTAL_AVALUO</vt:lpstr>
      <vt:lpstr>TOTAL_AVALUO</vt:lpstr>
      <vt:lpstr>TOTAL_AVALUOCREC</vt:lpstr>
      <vt:lpstr>TOTAL_FINANCIADO</vt:lpstr>
      <vt:lpstr>TOTAL_FINANCIADOCREC</vt:lpstr>
      <vt:lpstr>VALOR_INMUEB_ACT</vt:lpstr>
      <vt:lpstr>VALOR_INMUEB_ACTCREC</vt:lpstr>
      <vt:lpstr>VALOR_INMUEBLE</vt:lpstr>
      <vt:lpstr>VALOR_INMUEBLECREC</vt:lpstr>
    </vt:vector>
  </TitlesOfParts>
  <Company>afirme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ipedcas</dc:creator>
  <cp:lastModifiedBy>Silvia Itandehui Ramirez Galdamez</cp:lastModifiedBy>
  <cp:lastPrinted>2022-02-09T03:32:55Z</cp:lastPrinted>
  <dcterms:created xsi:type="dcterms:W3CDTF">2011-01-27T17:57:52Z</dcterms:created>
  <dcterms:modified xsi:type="dcterms:W3CDTF">2025-01-03T23:04:45Z</dcterms:modified>
</cp:coreProperties>
</file>